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90" windowWidth="17745" windowHeight="11280" firstSheet="1" activeTab="1"/>
  </bookViews>
  <sheets>
    <sheet name="GENERAL PROFILE" sheetId="9" state="hidden" r:id="rId1"/>
    <sheet name="Sheet1" sheetId="14" r:id="rId2"/>
  </sheets>
  <definedNames>
    <definedName name="_xlnm._FilterDatabase" localSheetId="1" hidden="1">Sheet1!$A$1:$CN$3206</definedName>
    <definedName name="_xlnm.Print_Area" localSheetId="0">'GENERAL PROFILE'!$D$269:$M$288</definedName>
  </definedNames>
  <calcPr calcId="145621"/>
</workbook>
</file>

<file path=xl/calcChain.xml><?xml version="1.0" encoding="utf-8"?>
<calcChain xmlns="http://schemas.openxmlformats.org/spreadsheetml/2006/main">
  <c r="BJ3" i="14" l="1"/>
  <c r="BJ4" i="14"/>
  <c r="BJ5" i="14"/>
  <c r="BJ6" i="14"/>
  <c r="BJ7" i="14"/>
  <c r="BJ8" i="14"/>
  <c r="BJ9" i="14"/>
  <c r="BJ10" i="14"/>
  <c r="BJ11" i="14"/>
  <c r="BJ12" i="14"/>
  <c r="BJ13" i="14"/>
  <c r="BJ14" i="14"/>
  <c r="BJ15" i="14"/>
  <c r="BJ16" i="14"/>
  <c r="BJ17" i="14"/>
  <c r="BJ18" i="14"/>
  <c r="BJ19" i="14"/>
  <c r="BJ20" i="14"/>
  <c r="BJ21" i="14"/>
  <c r="BJ22" i="14"/>
  <c r="BJ23" i="14"/>
  <c r="BJ24" i="14"/>
  <c r="BJ25" i="14"/>
  <c r="BJ26" i="14"/>
  <c r="BJ27" i="14"/>
  <c r="BJ28" i="14"/>
  <c r="BJ29" i="14"/>
  <c r="BJ30" i="14"/>
  <c r="BJ31" i="14"/>
  <c r="BJ32" i="14"/>
  <c r="BJ33" i="14"/>
  <c r="BJ34" i="14"/>
  <c r="BJ35" i="14"/>
  <c r="BJ36" i="14"/>
  <c r="BJ37" i="14"/>
  <c r="BJ38" i="14"/>
  <c r="BJ39" i="14"/>
  <c r="BJ40" i="14"/>
  <c r="BJ41" i="14"/>
  <c r="BJ42" i="14"/>
  <c r="BJ43" i="14"/>
  <c r="BJ44" i="14"/>
  <c r="BJ45" i="14"/>
  <c r="BJ46" i="14"/>
  <c r="BJ47" i="14"/>
  <c r="BJ48" i="14"/>
  <c r="BJ49" i="14"/>
  <c r="BJ50" i="14"/>
  <c r="BJ51" i="14"/>
  <c r="BJ52" i="14"/>
  <c r="BJ53" i="14"/>
  <c r="BJ54" i="14"/>
  <c r="BJ55" i="14"/>
  <c r="BJ56" i="14"/>
  <c r="BJ57" i="14"/>
  <c r="BJ58" i="14"/>
  <c r="BJ59" i="14"/>
  <c r="BJ60" i="14"/>
  <c r="BJ61" i="14"/>
  <c r="BJ62" i="14"/>
  <c r="BJ63" i="14"/>
  <c r="BJ64" i="14"/>
  <c r="BJ65" i="14"/>
  <c r="BJ66" i="14"/>
  <c r="BJ67" i="14"/>
  <c r="BJ68" i="14"/>
  <c r="BJ69" i="14"/>
  <c r="BJ70" i="14"/>
  <c r="BJ71" i="14"/>
  <c r="BJ72" i="14"/>
  <c r="BJ73" i="14"/>
  <c r="BJ74" i="14"/>
  <c r="BJ75" i="14"/>
  <c r="BJ76" i="14"/>
  <c r="BJ77" i="14"/>
  <c r="BJ78" i="14"/>
  <c r="BJ79" i="14"/>
  <c r="BJ80" i="14"/>
  <c r="BJ81" i="14"/>
  <c r="BJ82" i="14"/>
  <c r="BJ83" i="14"/>
  <c r="BJ84" i="14"/>
  <c r="BJ85" i="14"/>
  <c r="BJ86" i="14"/>
  <c r="BJ87" i="14"/>
  <c r="BJ88" i="14"/>
  <c r="BJ89" i="14"/>
  <c r="BJ90" i="14"/>
  <c r="BJ91" i="14"/>
  <c r="BJ92" i="14"/>
  <c r="BJ93" i="14"/>
  <c r="BJ94" i="14"/>
  <c r="BJ95" i="14"/>
  <c r="BJ96" i="14"/>
  <c r="BJ97" i="14"/>
  <c r="BJ98" i="14"/>
  <c r="BJ99" i="14"/>
  <c r="BJ100" i="14"/>
  <c r="BJ101" i="14"/>
  <c r="BJ102" i="14"/>
  <c r="BJ103" i="14"/>
  <c r="BJ104" i="14"/>
  <c r="BJ105" i="14"/>
  <c r="BJ106" i="14"/>
  <c r="BJ107" i="14"/>
  <c r="BJ108" i="14"/>
  <c r="BJ109" i="14"/>
  <c r="BJ110" i="14"/>
  <c r="BJ111" i="14"/>
  <c r="BJ112" i="14"/>
  <c r="BJ113" i="14"/>
  <c r="BJ114" i="14"/>
  <c r="BJ115" i="14"/>
  <c r="BJ116" i="14"/>
  <c r="BJ117" i="14"/>
  <c r="BJ118" i="14"/>
  <c r="BJ119" i="14"/>
  <c r="BJ120" i="14"/>
  <c r="BJ121" i="14"/>
  <c r="BJ122" i="14"/>
  <c r="BJ123" i="14"/>
  <c r="BJ124" i="14"/>
  <c r="BJ125" i="14"/>
  <c r="BJ126" i="14"/>
  <c r="BJ127" i="14"/>
  <c r="BJ128" i="14"/>
  <c r="BJ129" i="14"/>
  <c r="BJ130" i="14"/>
  <c r="BJ131" i="14"/>
  <c r="BJ132" i="14"/>
  <c r="BJ133" i="14"/>
  <c r="BJ134" i="14"/>
  <c r="BJ135" i="14"/>
  <c r="BJ136" i="14"/>
  <c r="BJ137" i="14"/>
  <c r="BJ138" i="14"/>
  <c r="BJ139" i="14"/>
  <c r="BJ140" i="14"/>
  <c r="BJ141" i="14"/>
  <c r="BJ142" i="14"/>
  <c r="BJ143" i="14"/>
  <c r="BJ144" i="14"/>
  <c r="BJ145" i="14"/>
  <c r="BJ146" i="14"/>
  <c r="BJ147" i="14"/>
  <c r="BJ148" i="14"/>
  <c r="BJ149" i="14"/>
  <c r="BJ150" i="14"/>
  <c r="BJ151" i="14"/>
  <c r="BJ152" i="14"/>
  <c r="BJ153" i="14"/>
  <c r="BJ154" i="14"/>
  <c r="BJ155" i="14"/>
  <c r="BJ156" i="14"/>
  <c r="BJ157" i="14"/>
  <c r="BJ158" i="14"/>
  <c r="BJ159" i="14"/>
  <c r="BJ160" i="14"/>
  <c r="BJ161" i="14"/>
  <c r="BJ162" i="14"/>
  <c r="BJ163" i="14"/>
  <c r="BJ164" i="14"/>
  <c r="BJ165" i="14"/>
  <c r="BJ166" i="14"/>
  <c r="BJ167" i="14"/>
  <c r="BJ168" i="14"/>
  <c r="BJ169" i="14"/>
  <c r="BJ170" i="14"/>
  <c r="BJ171" i="14"/>
  <c r="BJ172" i="14"/>
  <c r="BJ173" i="14"/>
  <c r="BJ174" i="14"/>
  <c r="BJ175" i="14"/>
  <c r="BJ176" i="14"/>
  <c r="BJ177" i="14"/>
  <c r="BJ178" i="14"/>
  <c r="BJ179" i="14"/>
  <c r="BJ180" i="14"/>
  <c r="BJ181" i="14"/>
  <c r="BJ182" i="14"/>
  <c r="BJ183" i="14"/>
  <c r="BJ184" i="14"/>
  <c r="BJ185" i="14"/>
  <c r="BJ186" i="14"/>
  <c r="BJ187" i="14"/>
  <c r="BJ188" i="14"/>
  <c r="BJ189" i="14"/>
  <c r="BJ190" i="14"/>
  <c r="BJ191" i="14"/>
  <c r="BJ192" i="14"/>
  <c r="BJ193" i="14"/>
  <c r="BJ194" i="14"/>
  <c r="BJ195" i="14"/>
  <c r="BJ196" i="14"/>
  <c r="BJ197" i="14"/>
  <c r="BJ198" i="14"/>
  <c r="BJ199" i="14"/>
  <c r="BJ200" i="14"/>
  <c r="BJ201" i="14"/>
  <c r="BJ202" i="14"/>
  <c r="BJ203" i="14"/>
  <c r="BJ204" i="14"/>
  <c r="BJ205" i="14"/>
  <c r="BJ206" i="14"/>
  <c r="BJ207" i="14"/>
  <c r="BJ208" i="14"/>
  <c r="BJ209" i="14"/>
  <c r="BJ210" i="14"/>
  <c r="BJ211" i="14"/>
  <c r="BJ212" i="14"/>
  <c r="BJ213" i="14"/>
  <c r="BJ214" i="14"/>
  <c r="BJ215" i="14"/>
  <c r="BJ216" i="14"/>
  <c r="BJ217" i="14"/>
  <c r="BJ218" i="14"/>
  <c r="BJ219" i="14"/>
  <c r="BJ220" i="14"/>
  <c r="BJ221" i="14"/>
  <c r="BJ222" i="14"/>
  <c r="BJ223" i="14"/>
  <c r="BJ224" i="14"/>
  <c r="BJ225" i="14"/>
  <c r="BJ226" i="14"/>
  <c r="BJ227" i="14"/>
  <c r="BJ228" i="14"/>
  <c r="BJ229" i="14"/>
  <c r="BJ230" i="14"/>
  <c r="BJ231" i="14"/>
  <c r="BJ232" i="14"/>
  <c r="BJ233" i="14"/>
  <c r="BJ234" i="14"/>
  <c r="BJ235" i="14"/>
  <c r="BJ236" i="14"/>
  <c r="BJ237" i="14"/>
  <c r="BJ238" i="14"/>
  <c r="BJ239" i="14"/>
  <c r="BJ240" i="14"/>
  <c r="BJ241" i="14"/>
  <c r="BJ242" i="14"/>
  <c r="BJ243" i="14"/>
  <c r="BJ244" i="14"/>
  <c r="BJ245" i="14"/>
  <c r="BJ246" i="14"/>
  <c r="BJ247" i="14"/>
  <c r="BJ248" i="14"/>
  <c r="BJ249" i="14"/>
  <c r="BJ250" i="14"/>
  <c r="BJ251" i="14"/>
  <c r="BJ252" i="14"/>
  <c r="BJ253" i="14"/>
  <c r="BJ254" i="14"/>
  <c r="BJ255" i="14"/>
  <c r="BJ256" i="14"/>
  <c r="BJ257" i="14"/>
  <c r="BJ258" i="14"/>
  <c r="BJ259" i="14"/>
  <c r="BJ260" i="14"/>
  <c r="BJ261" i="14"/>
  <c r="BJ262" i="14"/>
  <c r="BJ263" i="14"/>
  <c r="BJ264" i="14"/>
  <c r="BJ265" i="14"/>
  <c r="BJ266" i="14"/>
  <c r="BJ267" i="14"/>
  <c r="BJ268" i="14"/>
  <c r="BJ269" i="14"/>
  <c r="BJ270" i="14"/>
  <c r="BJ271" i="14"/>
  <c r="BJ272" i="14"/>
  <c r="BJ273" i="14"/>
  <c r="BJ274" i="14"/>
  <c r="BJ275" i="14"/>
  <c r="BJ276" i="14"/>
  <c r="BJ277" i="14"/>
  <c r="BJ278" i="14"/>
  <c r="BJ279" i="14"/>
  <c r="BJ280" i="14"/>
  <c r="BJ281" i="14"/>
  <c r="BJ282" i="14"/>
  <c r="BJ283" i="14"/>
  <c r="BJ284" i="14"/>
  <c r="BJ285" i="14"/>
  <c r="BJ286" i="14"/>
  <c r="BJ287" i="14"/>
  <c r="BJ288" i="14"/>
  <c r="BJ289" i="14"/>
  <c r="BJ290" i="14"/>
  <c r="BJ291" i="14"/>
  <c r="BJ292" i="14"/>
  <c r="BJ293" i="14"/>
  <c r="BJ294" i="14"/>
  <c r="BJ295" i="14"/>
  <c r="BJ296" i="14"/>
  <c r="BJ297" i="14"/>
  <c r="BJ298" i="14"/>
  <c r="BJ299" i="14"/>
  <c r="BJ300" i="14"/>
  <c r="BJ301" i="14"/>
  <c r="BJ302" i="14"/>
  <c r="BJ303" i="14"/>
  <c r="BJ304" i="14"/>
  <c r="BJ305" i="14"/>
  <c r="BJ306" i="14"/>
  <c r="BJ307" i="14"/>
  <c r="BJ308" i="14"/>
  <c r="BJ309" i="14"/>
  <c r="BJ310" i="14"/>
  <c r="BJ311" i="14"/>
  <c r="BJ312" i="14"/>
  <c r="BJ313" i="14"/>
  <c r="BJ314" i="14"/>
  <c r="BJ315" i="14"/>
  <c r="BJ316" i="14"/>
  <c r="BJ317" i="14"/>
  <c r="BJ318" i="14"/>
  <c r="BJ319" i="14"/>
  <c r="BJ320" i="14"/>
  <c r="BJ321" i="14"/>
  <c r="BJ322" i="14"/>
  <c r="BJ323" i="14"/>
  <c r="BJ324" i="14"/>
  <c r="BJ325" i="14"/>
  <c r="BJ326" i="14"/>
  <c r="BJ327" i="14"/>
  <c r="BJ328" i="14"/>
  <c r="BJ329" i="14"/>
  <c r="BJ330" i="14"/>
  <c r="BJ331" i="14"/>
  <c r="BJ332" i="14"/>
  <c r="BJ333" i="14"/>
  <c r="BJ334" i="14"/>
  <c r="BJ335" i="14"/>
  <c r="BJ336" i="14"/>
  <c r="BJ337" i="14"/>
  <c r="BJ338" i="14"/>
  <c r="BJ339" i="14"/>
  <c r="BJ340" i="14"/>
  <c r="BJ341" i="14"/>
  <c r="BJ342" i="14"/>
  <c r="BJ343" i="14"/>
  <c r="BJ344" i="14"/>
  <c r="BJ345" i="14"/>
  <c r="BJ346" i="14"/>
  <c r="BJ347" i="14"/>
  <c r="BJ348" i="14"/>
  <c r="BJ349" i="14"/>
  <c r="BJ350" i="14"/>
  <c r="BJ351" i="14"/>
  <c r="BJ352" i="14"/>
  <c r="BJ353" i="14"/>
  <c r="BJ354" i="14"/>
  <c r="BJ355" i="14"/>
  <c r="BJ356" i="14"/>
  <c r="BJ357" i="14"/>
  <c r="BJ358" i="14"/>
  <c r="BJ359" i="14"/>
  <c r="BJ360" i="14"/>
  <c r="BJ361" i="14"/>
  <c r="BJ362" i="14"/>
  <c r="BJ363" i="14"/>
  <c r="BJ364" i="14"/>
  <c r="BJ365" i="14"/>
  <c r="BJ366" i="14"/>
  <c r="BJ367" i="14"/>
  <c r="BJ368" i="14"/>
  <c r="BJ369" i="14"/>
  <c r="BJ370" i="14"/>
  <c r="BJ371" i="14"/>
  <c r="BJ372" i="14"/>
  <c r="BJ373" i="14"/>
  <c r="BJ374" i="14"/>
  <c r="BJ375" i="14"/>
  <c r="BJ376" i="14"/>
  <c r="BJ377" i="14"/>
  <c r="BJ378" i="14"/>
  <c r="BJ379" i="14"/>
  <c r="BJ380" i="14"/>
  <c r="BJ381" i="14"/>
  <c r="BJ382" i="14"/>
  <c r="BJ383" i="14"/>
  <c r="BJ384" i="14"/>
  <c r="BJ385" i="14"/>
  <c r="BJ386" i="14"/>
  <c r="BJ387" i="14"/>
  <c r="BJ388" i="14"/>
  <c r="BJ389" i="14"/>
  <c r="BJ390" i="14"/>
  <c r="BJ391" i="14"/>
  <c r="BJ392" i="14"/>
  <c r="BJ393" i="14"/>
  <c r="BJ394" i="14"/>
  <c r="BJ395" i="14"/>
  <c r="BJ396" i="14"/>
  <c r="BJ397" i="14"/>
  <c r="BJ398" i="14"/>
  <c r="BJ399" i="14"/>
  <c r="BJ400" i="14"/>
  <c r="BJ401" i="14"/>
  <c r="BJ402" i="14"/>
  <c r="BJ403" i="14"/>
  <c r="BJ404" i="14"/>
  <c r="BJ405" i="14"/>
  <c r="BJ406" i="14"/>
  <c r="BJ407" i="14"/>
  <c r="BJ408" i="14"/>
  <c r="BJ409" i="14"/>
  <c r="BJ410" i="14"/>
  <c r="BJ411" i="14"/>
  <c r="BJ412" i="14"/>
  <c r="BJ413" i="14"/>
  <c r="BJ414" i="14"/>
  <c r="BJ415" i="14"/>
  <c r="BJ416" i="14"/>
  <c r="BJ417" i="14"/>
  <c r="BJ418" i="14"/>
  <c r="BJ419" i="14"/>
  <c r="BJ420" i="14"/>
  <c r="BJ421" i="14"/>
  <c r="BJ422" i="14"/>
  <c r="BJ423" i="14"/>
  <c r="BJ424" i="14"/>
  <c r="BJ425" i="14"/>
  <c r="BJ426" i="14"/>
  <c r="BJ427" i="14"/>
  <c r="BJ428" i="14"/>
  <c r="BJ429" i="14"/>
  <c r="BJ430" i="14"/>
  <c r="BJ431" i="14"/>
  <c r="BJ432" i="14"/>
  <c r="BJ433" i="14"/>
  <c r="BJ434" i="14"/>
  <c r="BJ435" i="14"/>
  <c r="BJ436" i="14"/>
  <c r="BJ437" i="14"/>
  <c r="BJ438" i="14"/>
  <c r="BJ439" i="14"/>
  <c r="BJ440" i="14"/>
  <c r="BJ441" i="14"/>
  <c r="BJ442" i="14"/>
  <c r="BJ443" i="14"/>
  <c r="BJ444" i="14"/>
  <c r="BJ445" i="14"/>
  <c r="BJ446" i="14"/>
  <c r="BJ447" i="14"/>
  <c r="BJ448" i="14"/>
  <c r="BJ449" i="14"/>
  <c r="BJ450" i="14"/>
  <c r="BJ451" i="14"/>
  <c r="BJ452" i="14"/>
  <c r="BJ453" i="14"/>
  <c r="BJ454" i="14"/>
  <c r="BJ455" i="14"/>
  <c r="BJ456" i="14"/>
  <c r="BJ457" i="14"/>
  <c r="BJ458" i="14"/>
  <c r="BJ459" i="14"/>
  <c r="BJ460" i="14"/>
  <c r="BJ461" i="14"/>
  <c r="BJ462" i="14"/>
  <c r="BJ463" i="14"/>
  <c r="BJ464" i="14"/>
  <c r="BJ465" i="14"/>
  <c r="BJ466" i="14"/>
  <c r="BJ467" i="14"/>
  <c r="BJ468" i="14"/>
  <c r="BJ469" i="14"/>
  <c r="BJ470" i="14"/>
  <c r="BJ471" i="14"/>
  <c r="BJ472" i="14"/>
  <c r="BJ473" i="14"/>
  <c r="BJ474" i="14"/>
  <c r="BJ475" i="14"/>
  <c r="BJ476" i="14"/>
  <c r="BJ477" i="14"/>
  <c r="BJ478" i="14"/>
  <c r="BJ479" i="14"/>
  <c r="BJ480" i="14"/>
  <c r="BJ481" i="14"/>
  <c r="BJ482" i="14"/>
  <c r="BJ483" i="14"/>
  <c r="BJ484" i="14"/>
  <c r="BJ485" i="14"/>
  <c r="BJ486" i="14"/>
  <c r="BJ487" i="14"/>
  <c r="BJ488" i="14"/>
  <c r="BJ489" i="14"/>
  <c r="BJ490" i="14"/>
  <c r="BJ491" i="14"/>
  <c r="BJ492" i="14"/>
  <c r="BJ493" i="14"/>
  <c r="BJ494" i="14"/>
  <c r="BJ495" i="14"/>
  <c r="BJ496" i="14"/>
  <c r="BJ497" i="14"/>
  <c r="BJ498" i="14"/>
  <c r="BJ499" i="14"/>
  <c r="BJ500" i="14"/>
  <c r="BJ501" i="14"/>
  <c r="BJ502" i="14"/>
  <c r="BJ503" i="14"/>
  <c r="BJ504" i="14"/>
  <c r="BJ505" i="14"/>
  <c r="BJ506" i="14"/>
  <c r="BJ507" i="14"/>
  <c r="BJ508" i="14"/>
  <c r="BJ509" i="14"/>
  <c r="BJ510" i="14"/>
  <c r="BJ511" i="14"/>
  <c r="BJ512" i="14"/>
  <c r="BJ513" i="14"/>
  <c r="BJ514" i="14"/>
  <c r="BJ515" i="14"/>
  <c r="BJ516" i="14"/>
  <c r="BJ517" i="14"/>
  <c r="BJ518" i="14"/>
  <c r="BJ519" i="14"/>
  <c r="BJ520" i="14"/>
  <c r="BJ521" i="14"/>
  <c r="BJ522" i="14"/>
  <c r="BJ523" i="14"/>
  <c r="BJ524" i="14"/>
  <c r="BJ525" i="14"/>
  <c r="BJ526" i="14"/>
  <c r="BJ527" i="14"/>
  <c r="BJ528" i="14"/>
  <c r="BJ529" i="14"/>
  <c r="BJ530" i="14"/>
  <c r="BJ531" i="14"/>
  <c r="BJ532" i="14"/>
  <c r="BJ533" i="14"/>
  <c r="BJ534" i="14"/>
  <c r="BJ535" i="14"/>
  <c r="BJ536" i="14"/>
  <c r="BJ537" i="14"/>
  <c r="BJ538" i="14"/>
  <c r="BJ539" i="14"/>
  <c r="BJ540" i="14"/>
  <c r="BJ541" i="14"/>
  <c r="BJ542" i="14"/>
  <c r="BJ543" i="14"/>
  <c r="BJ544" i="14"/>
  <c r="BJ545" i="14"/>
  <c r="BJ546" i="14"/>
  <c r="BJ547" i="14"/>
  <c r="BJ548" i="14"/>
  <c r="BJ549" i="14"/>
  <c r="BJ550" i="14"/>
  <c r="BJ551" i="14"/>
  <c r="BJ552" i="14"/>
  <c r="BJ553" i="14"/>
  <c r="BJ554" i="14"/>
  <c r="BJ555" i="14"/>
  <c r="BJ556" i="14"/>
  <c r="BJ557" i="14"/>
  <c r="BJ558" i="14"/>
  <c r="BJ559" i="14"/>
  <c r="BJ560" i="14"/>
  <c r="BJ561" i="14"/>
  <c r="BJ562" i="14"/>
  <c r="BJ563" i="14"/>
  <c r="BJ564" i="14"/>
  <c r="BJ565" i="14"/>
  <c r="BJ566" i="14"/>
  <c r="BJ567" i="14"/>
  <c r="BJ568" i="14"/>
  <c r="BJ569" i="14"/>
  <c r="BJ570" i="14"/>
  <c r="BJ571" i="14"/>
  <c r="BJ572" i="14"/>
  <c r="BJ573" i="14"/>
  <c r="BJ574" i="14"/>
  <c r="BJ575" i="14"/>
  <c r="BJ576" i="14"/>
  <c r="BJ577" i="14"/>
  <c r="BJ578" i="14"/>
  <c r="BJ579" i="14"/>
  <c r="BJ580" i="14"/>
  <c r="BJ581" i="14"/>
  <c r="BJ582" i="14"/>
  <c r="BJ583" i="14"/>
  <c r="BJ584" i="14"/>
  <c r="BJ585" i="14"/>
  <c r="BJ586" i="14"/>
  <c r="BJ587" i="14"/>
  <c r="BJ588" i="14"/>
  <c r="BJ589" i="14"/>
  <c r="BJ590" i="14"/>
  <c r="BJ591" i="14"/>
  <c r="BJ592" i="14"/>
  <c r="BJ593" i="14"/>
  <c r="BJ594" i="14"/>
  <c r="BJ595" i="14"/>
  <c r="BJ596" i="14"/>
  <c r="BJ597" i="14"/>
  <c r="BJ598" i="14"/>
  <c r="BJ599" i="14"/>
  <c r="BJ600" i="14"/>
  <c r="BJ601" i="14"/>
  <c r="BJ602" i="14"/>
  <c r="BJ603" i="14"/>
  <c r="BJ604" i="14"/>
  <c r="BJ605" i="14"/>
  <c r="BJ606" i="14"/>
  <c r="BJ607" i="14"/>
  <c r="BJ608" i="14"/>
  <c r="BJ609" i="14"/>
  <c r="BJ610" i="14"/>
  <c r="BJ611" i="14"/>
  <c r="BJ612" i="14"/>
  <c r="BJ613" i="14"/>
  <c r="BJ614" i="14"/>
  <c r="BJ615" i="14"/>
  <c r="BJ616" i="14"/>
  <c r="BJ617" i="14"/>
  <c r="BJ618" i="14"/>
  <c r="BJ619" i="14"/>
  <c r="BJ620" i="14"/>
  <c r="BJ621" i="14"/>
  <c r="BJ622" i="14"/>
  <c r="BJ623" i="14"/>
  <c r="BJ624" i="14"/>
  <c r="BJ625" i="14"/>
  <c r="BJ626" i="14"/>
  <c r="BJ627" i="14"/>
  <c r="BJ628" i="14"/>
  <c r="BJ629" i="14"/>
  <c r="BJ630" i="14"/>
  <c r="BJ631" i="14"/>
  <c r="BJ632" i="14"/>
  <c r="BJ633" i="14"/>
  <c r="BJ634" i="14"/>
  <c r="BJ635" i="14"/>
  <c r="BJ636" i="14"/>
  <c r="BJ637" i="14"/>
  <c r="BJ638" i="14"/>
  <c r="BJ639" i="14"/>
  <c r="BJ640" i="14"/>
  <c r="BJ641" i="14"/>
  <c r="BJ642" i="14"/>
  <c r="BJ643" i="14"/>
  <c r="BJ644" i="14"/>
  <c r="BJ645" i="14"/>
  <c r="BJ646" i="14"/>
  <c r="BJ647" i="14"/>
  <c r="BJ648" i="14"/>
  <c r="BJ649" i="14"/>
  <c r="BJ650" i="14"/>
  <c r="BJ651" i="14"/>
  <c r="BJ652" i="14"/>
  <c r="BJ653" i="14"/>
  <c r="BJ654" i="14"/>
  <c r="BJ655" i="14"/>
  <c r="BJ656" i="14"/>
  <c r="BJ657" i="14"/>
  <c r="BJ658" i="14"/>
  <c r="BJ659" i="14"/>
  <c r="BJ660" i="14"/>
  <c r="BJ661" i="14"/>
  <c r="BJ662" i="14"/>
  <c r="BJ663" i="14"/>
  <c r="BJ664" i="14"/>
  <c r="BJ665" i="14"/>
  <c r="BJ666" i="14"/>
  <c r="BJ667" i="14"/>
  <c r="BJ668" i="14"/>
  <c r="BJ669" i="14"/>
  <c r="BJ670" i="14"/>
  <c r="BJ671" i="14"/>
  <c r="BJ672" i="14"/>
  <c r="BJ673" i="14"/>
  <c r="BJ674" i="14"/>
  <c r="BJ675" i="14"/>
  <c r="BJ676" i="14"/>
  <c r="BJ677" i="14"/>
  <c r="BJ678" i="14"/>
  <c r="BJ679" i="14"/>
  <c r="BJ680" i="14"/>
  <c r="BJ681" i="14"/>
  <c r="BJ682" i="14"/>
  <c r="BJ683" i="14"/>
  <c r="BJ684" i="14"/>
  <c r="BJ685" i="14"/>
  <c r="BJ686" i="14"/>
  <c r="BJ687" i="14"/>
  <c r="BJ688" i="14"/>
  <c r="BJ689" i="14"/>
  <c r="BJ690" i="14"/>
  <c r="BJ691" i="14"/>
  <c r="BJ692" i="14"/>
  <c r="BJ693" i="14"/>
  <c r="BJ694" i="14"/>
  <c r="BJ695" i="14"/>
  <c r="BJ696" i="14"/>
  <c r="BJ697" i="14"/>
  <c r="BJ698" i="14"/>
  <c r="BJ699" i="14"/>
  <c r="BJ700" i="14"/>
  <c r="BJ701" i="14"/>
  <c r="BJ702" i="14"/>
  <c r="BJ703" i="14"/>
  <c r="BJ704" i="14"/>
  <c r="BJ705" i="14"/>
  <c r="BJ706" i="14"/>
  <c r="BJ707" i="14"/>
  <c r="BJ708" i="14"/>
  <c r="BJ709" i="14"/>
  <c r="BJ710" i="14"/>
  <c r="BJ711" i="14"/>
  <c r="BJ712" i="14"/>
  <c r="BJ713" i="14"/>
  <c r="BJ714" i="14"/>
  <c r="BJ715" i="14"/>
  <c r="BJ716" i="14"/>
  <c r="BJ717" i="14"/>
  <c r="BJ718" i="14"/>
  <c r="BJ719" i="14"/>
  <c r="BJ720" i="14"/>
  <c r="BJ721" i="14"/>
  <c r="BJ722" i="14"/>
  <c r="BJ723" i="14"/>
  <c r="BJ724" i="14"/>
  <c r="BJ725" i="14"/>
  <c r="BJ726" i="14"/>
  <c r="BJ727" i="14"/>
  <c r="BJ728" i="14"/>
  <c r="BJ729" i="14"/>
  <c r="BJ730" i="14"/>
  <c r="BJ731" i="14"/>
  <c r="BJ732" i="14"/>
  <c r="BJ733" i="14"/>
  <c r="BJ734" i="14"/>
  <c r="BJ735" i="14"/>
  <c r="BJ736" i="14"/>
  <c r="BJ737" i="14"/>
  <c r="BJ738" i="14"/>
  <c r="BJ739" i="14"/>
  <c r="BJ740" i="14"/>
  <c r="BJ741" i="14"/>
  <c r="BJ742" i="14"/>
  <c r="BJ743" i="14"/>
  <c r="BJ744" i="14"/>
  <c r="BJ745" i="14"/>
  <c r="BJ746" i="14"/>
  <c r="BJ747" i="14"/>
  <c r="BJ748" i="14"/>
  <c r="BJ749" i="14"/>
  <c r="BJ750" i="14"/>
  <c r="BJ751" i="14"/>
  <c r="BJ752" i="14"/>
  <c r="BJ753" i="14"/>
  <c r="BJ754" i="14"/>
  <c r="BJ755" i="14"/>
  <c r="BJ756" i="14"/>
  <c r="BJ757" i="14"/>
  <c r="BJ758" i="14"/>
  <c r="BJ759" i="14"/>
  <c r="BJ760" i="14"/>
  <c r="BJ761" i="14"/>
  <c r="BJ762" i="14"/>
  <c r="BJ763" i="14"/>
  <c r="BJ764" i="14"/>
  <c r="BJ765" i="14"/>
  <c r="BJ766" i="14"/>
  <c r="BJ767" i="14"/>
  <c r="BJ768" i="14"/>
  <c r="BJ769" i="14"/>
  <c r="BJ770" i="14"/>
  <c r="BJ771" i="14"/>
  <c r="BJ772" i="14"/>
  <c r="BJ773" i="14"/>
  <c r="BJ774" i="14"/>
  <c r="BJ775" i="14"/>
  <c r="BJ776" i="14"/>
  <c r="BJ777" i="14"/>
  <c r="BJ778" i="14"/>
  <c r="BJ779" i="14"/>
  <c r="BJ780" i="14"/>
  <c r="BJ781" i="14"/>
  <c r="BJ782" i="14"/>
  <c r="BJ783" i="14"/>
  <c r="BJ784" i="14"/>
  <c r="BJ785" i="14"/>
  <c r="BJ786" i="14"/>
  <c r="BJ787" i="14"/>
  <c r="BJ788" i="14"/>
  <c r="BJ789" i="14"/>
  <c r="BJ790" i="14"/>
  <c r="BJ791" i="14"/>
  <c r="BJ792" i="14"/>
  <c r="BJ793" i="14"/>
  <c r="BJ794" i="14"/>
  <c r="BJ795" i="14"/>
  <c r="BJ796" i="14"/>
  <c r="BJ797" i="14"/>
  <c r="BJ798" i="14"/>
  <c r="BJ799" i="14"/>
  <c r="BJ800" i="14"/>
  <c r="BJ801" i="14"/>
  <c r="BJ802" i="14"/>
  <c r="BJ803" i="14"/>
  <c r="BJ804" i="14"/>
  <c r="BJ805" i="14"/>
  <c r="BJ806" i="14"/>
  <c r="BJ807" i="14"/>
  <c r="BJ808" i="14"/>
  <c r="BJ809" i="14"/>
  <c r="BJ810" i="14"/>
  <c r="BJ811" i="14"/>
  <c r="BJ812" i="14"/>
  <c r="BJ813" i="14"/>
  <c r="BJ814" i="14"/>
  <c r="BJ815" i="14"/>
  <c r="BJ816" i="14"/>
  <c r="BJ817" i="14"/>
  <c r="BJ818" i="14"/>
  <c r="BJ819" i="14"/>
  <c r="BJ820" i="14"/>
  <c r="BJ821" i="14"/>
  <c r="BJ822" i="14"/>
  <c r="BJ823" i="14"/>
  <c r="BJ824" i="14"/>
  <c r="BJ825" i="14"/>
  <c r="BJ826" i="14"/>
  <c r="BJ827" i="14"/>
  <c r="BJ828" i="14"/>
  <c r="BJ829" i="14"/>
  <c r="BJ830" i="14"/>
  <c r="BJ831" i="14"/>
  <c r="BJ832" i="14"/>
  <c r="BJ833" i="14"/>
  <c r="BJ834" i="14"/>
  <c r="BJ835" i="14"/>
  <c r="BJ836" i="14"/>
  <c r="BJ837" i="14"/>
  <c r="BJ838" i="14"/>
  <c r="BJ839" i="14"/>
  <c r="BJ840" i="14"/>
  <c r="BJ841" i="14"/>
  <c r="BJ842" i="14"/>
  <c r="BJ843" i="14"/>
  <c r="BJ844" i="14"/>
  <c r="BJ845" i="14"/>
  <c r="BJ846" i="14"/>
  <c r="BJ847" i="14"/>
  <c r="BJ848" i="14"/>
  <c r="BJ849" i="14"/>
  <c r="BJ850" i="14"/>
  <c r="BJ851" i="14"/>
  <c r="BJ852" i="14"/>
  <c r="BJ853" i="14"/>
  <c r="BJ854" i="14"/>
  <c r="BJ855" i="14"/>
  <c r="BJ856" i="14"/>
  <c r="BJ857" i="14"/>
  <c r="BJ858" i="14"/>
  <c r="BJ859" i="14"/>
  <c r="BJ860" i="14"/>
  <c r="BJ861" i="14"/>
  <c r="BJ862" i="14"/>
  <c r="BJ863" i="14"/>
  <c r="BJ864" i="14"/>
  <c r="BJ865" i="14"/>
  <c r="BJ866" i="14"/>
  <c r="BJ867" i="14"/>
  <c r="BJ868" i="14"/>
  <c r="BJ869" i="14"/>
  <c r="BJ870" i="14"/>
  <c r="BJ871" i="14"/>
  <c r="BJ872" i="14"/>
  <c r="BJ873" i="14"/>
  <c r="BJ874" i="14"/>
  <c r="BJ875" i="14"/>
  <c r="BJ876" i="14"/>
  <c r="BJ877" i="14"/>
  <c r="BJ878" i="14"/>
  <c r="BJ879" i="14"/>
  <c r="BJ880" i="14"/>
  <c r="BJ881" i="14"/>
  <c r="BJ882" i="14"/>
  <c r="BJ883" i="14"/>
  <c r="BJ884" i="14"/>
  <c r="BJ885" i="14"/>
  <c r="BJ886" i="14"/>
  <c r="BJ887" i="14"/>
  <c r="BJ888" i="14"/>
  <c r="BJ889" i="14"/>
  <c r="BJ890" i="14"/>
  <c r="BJ891" i="14"/>
  <c r="BJ892" i="14"/>
  <c r="BJ893" i="14"/>
  <c r="BJ894" i="14"/>
  <c r="BJ895" i="14"/>
  <c r="BJ896" i="14"/>
  <c r="BJ897" i="14"/>
  <c r="BJ898" i="14"/>
  <c r="BJ899" i="14"/>
  <c r="BJ900" i="14"/>
  <c r="BJ901" i="14"/>
  <c r="BJ902" i="14"/>
  <c r="BJ903" i="14"/>
  <c r="BJ904" i="14"/>
  <c r="BJ905" i="14"/>
  <c r="BJ906" i="14"/>
  <c r="BJ907" i="14"/>
  <c r="BJ908" i="14"/>
  <c r="BJ909" i="14"/>
  <c r="BJ910" i="14"/>
  <c r="BJ911" i="14"/>
  <c r="BJ912" i="14"/>
  <c r="BJ913" i="14"/>
  <c r="BJ914" i="14"/>
  <c r="BJ915" i="14"/>
  <c r="BJ916" i="14"/>
  <c r="BJ917" i="14"/>
  <c r="BJ918" i="14"/>
  <c r="BJ919" i="14"/>
  <c r="BJ920" i="14"/>
  <c r="BJ921" i="14"/>
  <c r="BJ922" i="14"/>
  <c r="BJ923" i="14"/>
  <c r="BJ924" i="14"/>
  <c r="BJ925" i="14"/>
  <c r="BJ926" i="14"/>
  <c r="BJ927" i="14"/>
  <c r="BJ928" i="14"/>
  <c r="BJ929" i="14"/>
  <c r="BJ930" i="14"/>
  <c r="BJ931" i="14"/>
  <c r="BJ932" i="14"/>
  <c r="BJ933" i="14"/>
  <c r="BJ934" i="14"/>
  <c r="BJ935" i="14"/>
  <c r="BJ936" i="14"/>
  <c r="BJ937" i="14"/>
  <c r="BJ938" i="14"/>
  <c r="BJ939" i="14"/>
  <c r="BJ940" i="14"/>
  <c r="BJ941" i="14"/>
  <c r="BJ942" i="14"/>
  <c r="BJ943" i="14"/>
  <c r="BJ944" i="14"/>
  <c r="BJ945" i="14"/>
  <c r="BJ946" i="14"/>
  <c r="BJ947" i="14"/>
  <c r="BJ948" i="14"/>
  <c r="BJ949" i="14"/>
  <c r="BJ950" i="14"/>
  <c r="BJ951" i="14"/>
  <c r="BJ952" i="14"/>
  <c r="BJ953" i="14"/>
  <c r="BJ954" i="14"/>
  <c r="BJ955" i="14"/>
  <c r="BJ956" i="14"/>
  <c r="BJ957" i="14"/>
  <c r="BJ958" i="14"/>
  <c r="BJ959" i="14"/>
  <c r="BJ960" i="14"/>
  <c r="BJ961" i="14"/>
  <c r="BJ962" i="14"/>
  <c r="BJ963" i="14"/>
  <c r="BJ964" i="14"/>
  <c r="BJ965" i="14"/>
  <c r="BJ966" i="14"/>
  <c r="BJ967" i="14"/>
  <c r="BJ968" i="14"/>
  <c r="BJ969" i="14"/>
  <c r="BJ970" i="14"/>
  <c r="BJ971" i="14"/>
  <c r="BJ972" i="14"/>
  <c r="BJ973" i="14"/>
  <c r="BJ974" i="14"/>
  <c r="BJ975" i="14"/>
  <c r="BJ976" i="14"/>
  <c r="BJ977" i="14"/>
  <c r="BJ978" i="14"/>
  <c r="BJ979" i="14"/>
  <c r="BJ980" i="14"/>
  <c r="BJ981" i="14"/>
  <c r="BJ982" i="14"/>
  <c r="BJ983" i="14"/>
  <c r="BJ984" i="14"/>
  <c r="BJ985" i="14"/>
  <c r="BJ986" i="14"/>
  <c r="BJ987" i="14"/>
  <c r="BJ988" i="14"/>
  <c r="BJ989" i="14"/>
  <c r="BJ990" i="14"/>
  <c r="BJ991" i="14"/>
  <c r="BJ992" i="14"/>
  <c r="BJ993" i="14"/>
  <c r="BJ994" i="14"/>
  <c r="BJ995" i="14"/>
  <c r="BJ996" i="14"/>
  <c r="BJ997" i="14"/>
  <c r="BJ998" i="14"/>
  <c r="BJ999" i="14"/>
  <c r="BJ1000" i="14"/>
  <c r="BJ1001" i="14"/>
  <c r="BJ1002" i="14"/>
  <c r="BJ1003" i="14"/>
  <c r="BJ1004" i="14"/>
  <c r="BJ1005" i="14"/>
  <c r="BJ1006" i="14"/>
  <c r="BJ1007" i="14"/>
  <c r="BJ1008" i="14"/>
  <c r="BJ1009" i="14"/>
  <c r="BJ1010" i="14"/>
  <c r="BJ1011" i="14"/>
  <c r="BJ1012" i="14"/>
  <c r="BJ1013" i="14"/>
  <c r="BJ1014" i="14"/>
  <c r="BJ1015" i="14"/>
  <c r="BJ1016" i="14"/>
  <c r="BJ1017" i="14"/>
  <c r="BJ1018" i="14"/>
  <c r="BJ1019" i="14"/>
  <c r="BJ1020" i="14"/>
  <c r="BJ1021" i="14"/>
  <c r="BJ1022" i="14"/>
  <c r="BJ1023" i="14"/>
  <c r="BJ1024" i="14"/>
  <c r="BJ1025" i="14"/>
  <c r="BJ1026" i="14"/>
  <c r="BJ1027" i="14"/>
  <c r="BJ1028" i="14"/>
  <c r="BJ1029" i="14"/>
  <c r="BJ1030" i="14"/>
  <c r="BJ1031" i="14"/>
  <c r="BJ1032" i="14"/>
  <c r="BJ1033" i="14"/>
  <c r="BJ1034" i="14"/>
  <c r="BJ1035" i="14"/>
  <c r="BJ1036" i="14"/>
  <c r="BJ1037" i="14"/>
  <c r="BJ1038" i="14"/>
  <c r="BJ1039" i="14"/>
  <c r="BJ1040" i="14"/>
  <c r="BJ1041" i="14"/>
  <c r="BJ1042" i="14"/>
  <c r="BJ1043" i="14"/>
  <c r="BJ1044" i="14"/>
  <c r="BJ1045" i="14"/>
  <c r="BJ1046" i="14"/>
  <c r="BJ1047" i="14"/>
  <c r="BJ1048" i="14"/>
  <c r="BJ1049" i="14"/>
  <c r="BJ1050" i="14"/>
  <c r="BJ1051" i="14"/>
  <c r="BJ1052" i="14"/>
  <c r="BJ1053" i="14"/>
  <c r="BJ1054" i="14"/>
  <c r="BJ1055" i="14"/>
  <c r="BJ1056" i="14"/>
  <c r="BJ1057" i="14"/>
  <c r="BJ1058" i="14"/>
  <c r="BJ1059" i="14"/>
  <c r="BJ1060" i="14"/>
  <c r="BJ1061" i="14"/>
  <c r="BJ1062" i="14"/>
  <c r="BJ1063" i="14"/>
  <c r="BJ1064" i="14"/>
  <c r="BJ1065" i="14"/>
  <c r="BJ1066" i="14"/>
  <c r="BJ1067" i="14"/>
  <c r="BJ1068" i="14"/>
  <c r="BJ1069" i="14"/>
  <c r="BJ1070" i="14"/>
  <c r="BJ1071" i="14"/>
  <c r="BJ1072" i="14"/>
  <c r="BJ1073" i="14"/>
  <c r="BJ1074" i="14"/>
  <c r="BJ1075" i="14"/>
  <c r="BJ1076" i="14"/>
  <c r="BJ1077" i="14"/>
  <c r="BJ1078" i="14"/>
  <c r="BJ1079" i="14"/>
  <c r="BJ1080" i="14"/>
  <c r="BJ1081" i="14"/>
  <c r="BJ1082" i="14"/>
  <c r="BJ1083" i="14"/>
  <c r="BJ1084" i="14"/>
  <c r="BJ1085" i="14"/>
  <c r="BJ1086" i="14"/>
  <c r="BJ1087" i="14"/>
  <c r="BJ1088" i="14"/>
  <c r="BJ1089" i="14"/>
  <c r="BJ1090" i="14"/>
  <c r="BJ1091" i="14"/>
  <c r="BJ1092" i="14"/>
  <c r="BJ1093" i="14"/>
  <c r="BJ1094" i="14"/>
  <c r="BJ1095" i="14"/>
  <c r="BJ1096" i="14"/>
  <c r="BJ1097" i="14"/>
  <c r="BJ1098" i="14"/>
  <c r="BJ1099" i="14"/>
  <c r="BJ1100" i="14"/>
  <c r="BJ1101" i="14"/>
  <c r="BJ1102" i="14"/>
  <c r="BJ1103" i="14"/>
  <c r="BJ1104" i="14"/>
  <c r="BJ1105" i="14"/>
  <c r="BJ1106" i="14"/>
  <c r="BJ1107" i="14"/>
  <c r="BJ1108" i="14"/>
  <c r="BJ1109" i="14"/>
  <c r="BJ1110" i="14"/>
  <c r="BJ1111" i="14"/>
  <c r="BJ1112" i="14"/>
  <c r="BJ1113" i="14"/>
  <c r="BJ1114" i="14"/>
  <c r="BJ1115" i="14"/>
  <c r="BJ1116" i="14"/>
  <c r="BJ1117" i="14"/>
  <c r="BJ1118" i="14"/>
  <c r="BJ1119" i="14"/>
  <c r="BJ1120" i="14"/>
  <c r="BJ1121" i="14"/>
  <c r="BJ1122" i="14"/>
  <c r="BJ1123" i="14"/>
  <c r="BJ1124" i="14"/>
  <c r="BJ1125" i="14"/>
  <c r="BJ1126" i="14"/>
  <c r="BJ1127" i="14"/>
  <c r="BJ1128" i="14"/>
  <c r="BJ1129" i="14"/>
  <c r="BJ1130" i="14"/>
  <c r="BJ1131" i="14"/>
  <c r="BJ1132" i="14"/>
  <c r="BJ1133" i="14"/>
  <c r="BJ1134" i="14"/>
  <c r="BJ1135" i="14"/>
  <c r="BJ1136" i="14"/>
  <c r="BJ1137" i="14"/>
  <c r="BJ1138" i="14"/>
  <c r="BJ1139" i="14"/>
  <c r="BJ1140" i="14"/>
  <c r="BJ1141" i="14"/>
  <c r="BJ1142" i="14"/>
  <c r="BJ1143" i="14"/>
  <c r="BJ1144" i="14"/>
  <c r="BJ1145" i="14"/>
  <c r="BJ1146" i="14"/>
  <c r="BJ1147" i="14"/>
  <c r="BJ1148" i="14"/>
  <c r="BJ1149" i="14"/>
  <c r="BJ1150" i="14"/>
  <c r="BJ1151" i="14"/>
  <c r="BJ1152" i="14"/>
  <c r="BJ1153" i="14"/>
  <c r="BJ1154" i="14"/>
  <c r="BJ1155" i="14"/>
  <c r="BJ1156" i="14"/>
  <c r="BJ1157" i="14"/>
  <c r="BJ1158" i="14"/>
  <c r="BJ1159" i="14"/>
  <c r="BJ1160" i="14"/>
  <c r="BJ1161" i="14"/>
  <c r="BJ1162" i="14"/>
  <c r="BJ1163" i="14"/>
  <c r="BJ1164" i="14"/>
  <c r="BJ1165" i="14"/>
  <c r="BJ1166" i="14"/>
  <c r="BJ1167" i="14"/>
  <c r="BJ1168" i="14"/>
  <c r="BJ1169" i="14"/>
  <c r="BJ1170" i="14"/>
  <c r="BJ1171" i="14"/>
  <c r="BJ1172" i="14"/>
  <c r="BJ1173" i="14"/>
  <c r="BJ1174" i="14"/>
  <c r="BJ1175" i="14"/>
  <c r="BJ1176" i="14"/>
  <c r="BJ1177" i="14"/>
  <c r="BJ1178" i="14"/>
  <c r="BJ1179" i="14"/>
  <c r="BJ1180" i="14"/>
  <c r="BJ1181" i="14"/>
  <c r="BJ1182" i="14"/>
  <c r="BJ1183" i="14"/>
  <c r="BJ1184" i="14"/>
  <c r="BJ1185" i="14"/>
  <c r="BJ1186" i="14"/>
  <c r="BJ1187" i="14"/>
  <c r="BJ1188" i="14"/>
  <c r="BJ1189" i="14"/>
  <c r="BJ1190" i="14"/>
  <c r="BJ1191" i="14"/>
  <c r="BJ1192" i="14"/>
  <c r="BJ1193" i="14"/>
  <c r="BJ1194" i="14"/>
  <c r="BJ1195" i="14"/>
  <c r="BJ1196" i="14"/>
  <c r="BJ1197" i="14"/>
  <c r="BJ1198" i="14"/>
  <c r="BJ1199" i="14"/>
  <c r="BJ1200" i="14"/>
  <c r="BJ1201" i="14"/>
  <c r="BJ1202" i="14"/>
  <c r="BJ1203" i="14"/>
  <c r="BJ1204" i="14"/>
  <c r="BJ1205" i="14"/>
  <c r="BJ1206" i="14"/>
  <c r="BJ1207" i="14"/>
  <c r="BJ1208" i="14"/>
  <c r="BJ1209" i="14"/>
  <c r="BJ1210" i="14"/>
  <c r="BJ1211" i="14"/>
  <c r="BJ1212" i="14"/>
  <c r="BJ1213" i="14"/>
  <c r="BJ1214" i="14"/>
  <c r="BJ1215" i="14"/>
  <c r="BJ1216" i="14"/>
  <c r="BJ1217" i="14"/>
  <c r="BJ1218" i="14"/>
  <c r="BJ1219" i="14"/>
  <c r="BJ1220" i="14"/>
  <c r="BJ1221" i="14"/>
  <c r="BJ1222" i="14"/>
  <c r="BJ1223" i="14"/>
  <c r="BJ1224" i="14"/>
  <c r="BJ1225" i="14"/>
  <c r="BJ1226" i="14"/>
  <c r="BJ1227" i="14"/>
  <c r="BJ1228" i="14"/>
  <c r="BJ1229" i="14"/>
  <c r="BJ1230" i="14"/>
  <c r="BJ1231" i="14"/>
  <c r="BJ1232" i="14"/>
  <c r="BJ1233" i="14"/>
  <c r="BJ1234" i="14"/>
  <c r="BJ1235" i="14"/>
  <c r="BJ1236" i="14"/>
  <c r="BJ1237" i="14"/>
  <c r="BJ1238" i="14"/>
  <c r="BJ1239" i="14"/>
  <c r="BJ1240" i="14"/>
  <c r="BJ1241" i="14"/>
  <c r="BJ1242" i="14"/>
  <c r="BJ1243" i="14"/>
  <c r="BJ1244" i="14"/>
  <c r="BJ1245" i="14"/>
  <c r="BJ1246" i="14"/>
  <c r="BJ1247" i="14"/>
  <c r="BJ1248" i="14"/>
  <c r="BJ1249" i="14"/>
  <c r="BJ1250" i="14"/>
  <c r="BJ1251" i="14"/>
  <c r="BJ1252" i="14"/>
  <c r="BJ1253" i="14"/>
  <c r="BJ1254" i="14"/>
  <c r="BJ1255" i="14"/>
  <c r="BJ1256" i="14"/>
  <c r="BJ1257" i="14"/>
  <c r="BJ1258" i="14"/>
  <c r="BJ1259" i="14"/>
  <c r="BJ1260" i="14"/>
  <c r="BJ1261" i="14"/>
  <c r="BJ1262" i="14"/>
  <c r="BJ1263" i="14"/>
  <c r="BJ1264" i="14"/>
  <c r="BJ1265" i="14"/>
  <c r="BJ1266" i="14"/>
  <c r="BJ1267" i="14"/>
  <c r="BJ1268" i="14"/>
  <c r="BJ1269" i="14"/>
  <c r="BJ1270" i="14"/>
  <c r="BJ1271" i="14"/>
  <c r="BJ1272" i="14"/>
  <c r="BJ1273" i="14"/>
  <c r="BJ1274" i="14"/>
  <c r="BJ1275" i="14"/>
  <c r="BJ1276" i="14"/>
  <c r="BJ1277" i="14"/>
  <c r="BJ1278" i="14"/>
  <c r="BJ1279" i="14"/>
  <c r="BJ1280" i="14"/>
  <c r="BJ1281" i="14"/>
  <c r="BJ1282" i="14"/>
  <c r="BJ1283" i="14"/>
  <c r="BJ1284" i="14"/>
  <c r="BJ1285" i="14"/>
  <c r="BJ1286" i="14"/>
  <c r="BJ1287" i="14"/>
  <c r="BJ1288" i="14"/>
  <c r="BJ1289" i="14"/>
  <c r="BJ1290" i="14"/>
  <c r="BJ1291" i="14"/>
  <c r="BJ1292" i="14"/>
  <c r="BJ1293" i="14"/>
  <c r="BJ1294" i="14"/>
  <c r="BJ1295" i="14"/>
  <c r="BJ1296" i="14"/>
  <c r="BJ1297" i="14"/>
  <c r="BJ1298" i="14"/>
  <c r="BJ1299" i="14"/>
  <c r="BJ1300" i="14"/>
  <c r="BJ1301" i="14"/>
  <c r="BJ1302" i="14"/>
  <c r="BJ1303" i="14"/>
  <c r="BJ1304" i="14"/>
  <c r="BJ1305" i="14"/>
  <c r="BJ1306" i="14"/>
  <c r="BJ1307" i="14"/>
  <c r="BJ1308" i="14"/>
  <c r="BJ1309" i="14"/>
  <c r="BJ1310" i="14"/>
  <c r="BJ1311" i="14"/>
  <c r="BJ1312" i="14"/>
  <c r="BJ1313" i="14"/>
  <c r="BJ1314" i="14"/>
  <c r="BJ1315" i="14"/>
  <c r="BJ1316" i="14"/>
  <c r="BJ1317" i="14"/>
  <c r="BJ1318" i="14"/>
  <c r="BJ1319" i="14"/>
  <c r="BJ1320" i="14"/>
  <c r="BJ1321" i="14"/>
  <c r="BJ1322" i="14"/>
  <c r="BJ1323" i="14"/>
  <c r="BJ1324" i="14"/>
  <c r="BJ1325" i="14"/>
  <c r="BJ1326" i="14"/>
  <c r="BJ1327" i="14"/>
  <c r="BJ1328" i="14"/>
  <c r="BJ1329" i="14"/>
  <c r="BJ1330" i="14"/>
  <c r="BJ1331" i="14"/>
  <c r="BJ1332" i="14"/>
  <c r="BJ1333" i="14"/>
  <c r="BJ1334" i="14"/>
  <c r="BJ1335" i="14"/>
  <c r="BJ1336" i="14"/>
  <c r="BJ1337" i="14"/>
  <c r="BJ1338" i="14"/>
  <c r="BJ1339" i="14"/>
  <c r="BJ1340" i="14"/>
  <c r="BJ1341" i="14"/>
  <c r="BJ1342" i="14"/>
  <c r="BJ1343" i="14"/>
  <c r="BJ1344" i="14"/>
  <c r="BJ1345" i="14"/>
  <c r="BJ1346" i="14"/>
  <c r="BJ1347" i="14"/>
  <c r="BJ1348" i="14"/>
  <c r="BJ1349" i="14"/>
  <c r="BJ1350" i="14"/>
  <c r="BJ1351" i="14"/>
  <c r="BJ1352" i="14"/>
  <c r="BJ1353" i="14"/>
  <c r="BJ1354" i="14"/>
  <c r="BJ1355" i="14"/>
  <c r="BJ1356" i="14"/>
  <c r="BJ1357" i="14"/>
  <c r="BJ1358" i="14"/>
  <c r="BJ1359" i="14"/>
  <c r="BJ1360" i="14"/>
  <c r="BJ1361" i="14"/>
  <c r="BJ1362" i="14"/>
  <c r="BJ1363" i="14"/>
  <c r="BJ1364" i="14"/>
  <c r="BJ1365" i="14"/>
  <c r="BJ1366" i="14"/>
  <c r="BJ1367" i="14"/>
  <c r="BJ1368" i="14"/>
  <c r="BJ1369" i="14"/>
  <c r="BJ1370" i="14"/>
  <c r="BJ1371" i="14"/>
  <c r="BJ1372" i="14"/>
  <c r="BJ1373" i="14"/>
  <c r="BJ1374" i="14"/>
  <c r="BJ1375" i="14"/>
  <c r="BJ1376" i="14"/>
  <c r="BJ1377" i="14"/>
  <c r="BJ1378" i="14"/>
  <c r="BJ1379" i="14"/>
  <c r="BJ1380" i="14"/>
  <c r="BJ1381" i="14"/>
  <c r="BJ1382" i="14"/>
  <c r="BJ1383" i="14"/>
  <c r="BJ1384" i="14"/>
  <c r="BJ1385" i="14"/>
  <c r="BJ1386" i="14"/>
  <c r="BJ1387" i="14"/>
  <c r="BJ1388" i="14"/>
  <c r="BJ1389" i="14"/>
  <c r="BJ1390" i="14"/>
  <c r="BJ1391" i="14"/>
  <c r="BJ1392" i="14"/>
  <c r="BJ1393" i="14"/>
  <c r="BJ1394" i="14"/>
  <c r="BJ1395" i="14"/>
  <c r="BJ1396" i="14"/>
  <c r="BJ1397" i="14"/>
  <c r="BJ1398" i="14"/>
  <c r="BJ1399" i="14"/>
  <c r="BJ1400" i="14"/>
  <c r="BJ1401" i="14"/>
  <c r="BJ1402" i="14"/>
  <c r="BJ1403" i="14"/>
  <c r="BJ1404" i="14"/>
  <c r="BJ1405" i="14"/>
  <c r="BJ1406" i="14"/>
  <c r="BJ1407" i="14"/>
  <c r="BJ1408" i="14"/>
  <c r="BJ1409" i="14"/>
  <c r="BJ1410" i="14"/>
  <c r="BJ1411" i="14"/>
  <c r="BJ1412" i="14"/>
  <c r="BJ1413" i="14"/>
  <c r="BJ1414" i="14"/>
  <c r="BJ1415" i="14"/>
  <c r="BJ1416" i="14"/>
  <c r="BJ1417" i="14"/>
  <c r="BJ1418" i="14"/>
  <c r="BJ1419" i="14"/>
  <c r="BJ1420" i="14"/>
  <c r="BJ1421" i="14"/>
  <c r="BJ1422" i="14"/>
  <c r="BJ1423" i="14"/>
  <c r="BJ1424" i="14"/>
  <c r="BJ1425" i="14"/>
  <c r="BJ1426" i="14"/>
  <c r="BJ1427" i="14"/>
  <c r="BJ1428" i="14"/>
  <c r="BJ1429" i="14"/>
  <c r="BJ1430" i="14"/>
  <c r="BJ1431" i="14"/>
  <c r="BJ1432" i="14"/>
  <c r="BJ1433" i="14"/>
  <c r="BJ1434" i="14"/>
  <c r="BJ1435" i="14"/>
  <c r="BJ1436" i="14"/>
  <c r="BJ1437" i="14"/>
  <c r="BJ1438" i="14"/>
  <c r="BJ1439" i="14"/>
  <c r="BJ1440" i="14"/>
  <c r="BJ1441" i="14"/>
  <c r="BJ1442" i="14"/>
  <c r="BJ1443" i="14"/>
  <c r="BJ1444" i="14"/>
  <c r="BJ1445" i="14"/>
  <c r="BJ1446" i="14"/>
  <c r="BJ1447" i="14"/>
  <c r="BJ1448" i="14"/>
  <c r="BJ1449" i="14"/>
  <c r="BJ1450" i="14"/>
  <c r="BJ1451" i="14"/>
  <c r="BJ1452" i="14"/>
  <c r="BJ1453" i="14"/>
  <c r="BJ1454" i="14"/>
  <c r="BJ1455" i="14"/>
  <c r="BJ1456" i="14"/>
  <c r="BJ1457" i="14"/>
  <c r="BJ1458" i="14"/>
  <c r="BJ1459" i="14"/>
  <c r="BJ1460" i="14"/>
  <c r="BJ1461" i="14"/>
  <c r="BJ1462" i="14"/>
  <c r="BJ1463" i="14"/>
  <c r="BJ1464" i="14"/>
  <c r="BJ1465" i="14"/>
  <c r="BJ1466" i="14"/>
  <c r="BJ1467" i="14"/>
  <c r="BJ1468" i="14"/>
  <c r="BJ1469" i="14"/>
  <c r="BJ1470" i="14"/>
  <c r="BJ1471" i="14"/>
  <c r="BJ1472" i="14"/>
  <c r="BJ1473" i="14"/>
  <c r="BJ1474" i="14"/>
  <c r="BJ1475" i="14"/>
  <c r="BJ1476" i="14"/>
  <c r="BJ1477" i="14"/>
  <c r="BJ1478" i="14"/>
  <c r="BJ1479" i="14"/>
  <c r="BJ1480" i="14"/>
  <c r="BJ1481" i="14"/>
  <c r="BJ1482" i="14"/>
  <c r="BJ1483" i="14"/>
  <c r="BJ1484" i="14"/>
  <c r="BJ1485" i="14"/>
  <c r="BJ1486" i="14"/>
  <c r="BJ1487" i="14"/>
  <c r="BJ1488" i="14"/>
  <c r="BJ1489" i="14"/>
  <c r="BJ1490" i="14"/>
  <c r="BJ1491" i="14"/>
  <c r="BJ1492" i="14"/>
  <c r="BJ1493" i="14"/>
  <c r="BJ1494" i="14"/>
  <c r="BJ1495" i="14"/>
  <c r="BJ1496" i="14"/>
  <c r="BJ1497" i="14"/>
  <c r="BJ1498" i="14"/>
  <c r="BJ1499" i="14"/>
  <c r="BJ1500" i="14"/>
  <c r="BJ1501" i="14"/>
  <c r="BJ1502" i="14"/>
  <c r="BJ1503" i="14"/>
  <c r="BJ1504" i="14"/>
  <c r="BJ1505" i="14"/>
  <c r="BJ1506" i="14"/>
  <c r="BJ1507" i="14"/>
  <c r="BJ1508" i="14"/>
  <c r="BJ1509" i="14"/>
  <c r="BJ1510" i="14"/>
  <c r="BJ1511" i="14"/>
  <c r="BJ1512" i="14"/>
  <c r="BJ1513" i="14"/>
  <c r="BJ1514" i="14"/>
  <c r="BJ1515" i="14"/>
  <c r="BJ1516" i="14"/>
  <c r="BJ1517" i="14"/>
  <c r="BJ1518" i="14"/>
  <c r="BJ1519" i="14"/>
  <c r="BJ1520" i="14"/>
  <c r="BJ1521" i="14"/>
  <c r="BJ1522" i="14"/>
  <c r="BJ1523" i="14"/>
  <c r="BJ1524" i="14"/>
  <c r="BJ1525" i="14"/>
  <c r="BJ1526" i="14"/>
  <c r="BJ1527" i="14"/>
  <c r="BJ1528" i="14"/>
  <c r="BJ1529" i="14"/>
  <c r="BJ1530" i="14"/>
  <c r="BJ1531" i="14"/>
  <c r="BJ1532" i="14"/>
  <c r="BJ1533" i="14"/>
  <c r="BJ1534" i="14"/>
  <c r="BJ1535" i="14"/>
  <c r="BJ1536" i="14"/>
  <c r="BJ1537" i="14"/>
  <c r="BJ1538" i="14"/>
  <c r="BJ1539" i="14"/>
  <c r="BJ1540" i="14"/>
  <c r="BJ1541" i="14"/>
  <c r="BJ1542" i="14"/>
  <c r="BJ1543" i="14"/>
  <c r="BJ1544" i="14"/>
  <c r="BJ1545" i="14"/>
  <c r="BJ1546" i="14"/>
  <c r="BJ1547" i="14"/>
  <c r="BJ1548" i="14"/>
  <c r="BJ1549" i="14"/>
  <c r="BJ1550" i="14"/>
  <c r="BJ1551" i="14"/>
  <c r="BJ1552" i="14"/>
  <c r="BJ1553" i="14"/>
  <c r="BJ1554" i="14"/>
  <c r="BJ1555" i="14"/>
  <c r="BJ1556" i="14"/>
  <c r="BJ1557" i="14"/>
  <c r="BJ1558" i="14"/>
  <c r="BJ1559" i="14"/>
  <c r="BJ1560" i="14"/>
  <c r="BJ1561" i="14"/>
  <c r="BJ1562" i="14"/>
  <c r="BJ1563" i="14"/>
  <c r="BJ1564" i="14"/>
  <c r="BJ1565" i="14"/>
  <c r="BJ1566" i="14"/>
  <c r="BJ1567" i="14"/>
  <c r="BJ1568" i="14"/>
  <c r="BJ1569" i="14"/>
  <c r="BJ1570" i="14"/>
  <c r="BJ1571" i="14"/>
  <c r="BJ1572" i="14"/>
  <c r="BJ1573" i="14"/>
  <c r="BJ1574" i="14"/>
  <c r="BJ1575" i="14"/>
  <c r="BJ1576" i="14"/>
  <c r="BJ1577" i="14"/>
  <c r="BJ1578" i="14"/>
  <c r="BJ1579" i="14"/>
  <c r="BJ1580" i="14"/>
  <c r="BJ1581" i="14"/>
  <c r="BJ1582" i="14"/>
  <c r="BJ1583" i="14"/>
  <c r="BJ1584" i="14"/>
  <c r="BJ1585" i="14"/>
  <c r="BJ1586" i="14"/>
  <c r="BJ1587" i="14"/>
  <c r="BJ1588" i="14"/>
  <c r="BJ1589" i="14"/>
  <c r="BJ1590" i="14"/>
  <c r="BJ1591" i="14"/>
  <c r="BJ1592" i="14"/>
  <c r="BJ1593" i="14"/>
  <c r="BJ1594" i="14"/>
  <c r="BJ1595" i="14"/>
  <c r="BJ1596" i="14"/>
  <c r="BJ1597" i="14"/>
  <c r="BJ1598" i="14"/>
  <c r="BJ1599" i="14"/>
  <c r="BJ1600" i="14"/>
  <c r="BJ1601" i="14"/>
  <c r="BJ1602" i="14"/>
  <c r="BJ1603" i="14"/>
  <c r="BJ1604" i="14"/>
  <c r="BJ1605" i="14"/>
  <c r="BJ1606" i="14"/>
  <c r="BJ1607" i="14"/>
  <c r="BJ1608" i="14"/>
  <c r="BJ1609" i="14"/>
  <c r="BJ1610" i="14"/>
  <c r="BJ1611" i="14"/>
  <c r="BJ1612" i="14"/>
  <c r="BJ1613" i="14"/>
  <c r="BJ1614" i="14"/>
  <c r="BJ1615" i="14"/>
  <c r="BJ1616" i="14"/>
  <c r="BJ1617" i="14"/>
  <c r="BJ1618" i="14"/>
  <c r="BJ1619" i="14"/>
  <c r="BJ1620" i="14"/>
  <c r="BJ1621" i="14"/>
  <c r="BJ1622" i="14"/>
  <c r="BJ1623" i="14"/>
  <c r="BJ1624" i="14"/>
  <c r="BJ1625" i="14"/>
  <c r="BJ1626" i="14"/>
  <c r="BJ1627" i="14"/>
  <c r="BJ1628" i="14"/>
  <c r="BJ1629" i="14"/>
  <c r="BJ1630" i="14"/>
  <c r="BJ1631" i="14"/>
  <c r="BJ1632" i="14"/>
  <c r="BJ1633" i="14"/>
  <c r="BJ1634" i="14"/>
  <c r="BJ1635" i="14"/>
  <c r="BJ1636" i="14"/>
  <c r="BJ1637" i="14"/>
  <c r="BJ1638" i="14"/>
  <c r="BJ1639" i="14"/>
  <c r="BJ1640" i="14"/>
  <c r="BJ1641" i="14"/>
  <c r="BJ1642" i="14"/>
  <c r="BJ1643" i="14"/>
  <c r="BJ1644" i="14"/>
  <c r="BJ1645" i="14"/>
  <c r="BJ1646" i="14"/>
  <c r="BJ1647" i="14"/>
  <c r="BJ1648" i="14"/>
  <c r="BJ1649" i="14"/>
  <c r="BJ1650" i="14"/>
  <c r="BJ1651" i="14"/>
  <c r="BJ1652" i="14"/>
  <c r="BJ1653" i="14"/>
  <c r="BJ1654" i="14"/>
  <c r="BJ1655" i="14"/>
  <c r="BJ1656" i="14"/>
  <c r="BJ1657" i="14"/>
  <c r="BJ1658" i="14"/>
  <c r="BJ1659" i="14"/>
  <c r="BJ1660" i="14"/>
  <c r="BJ1661" i="14"/>
  <c r="BJ1662" i="14"/>
  <c r="BJ1663" i="14"/>
  <c r="BJ1664" i="14"/>
  <c r="BJ1665" i="14"/>
  <c r="BJ1666" i="14"/>
  <c r="BJ1667" i="14"/>
  <c r="BJ1668" i="14"/>
  <c r="BJ1669" i="14"/>
  <c r="BJ1670" i="14"/>
  <c r="BJ1671" i="14"/>
  <c r="BJ1672" i="14"/>
  <c r="BJ1673" i="14"/>
  <c r="BJ1674" i="14"/>
  <c r="BJ1675" i="14"/>
  <c r="BJ1676" i="14"/>
  <c r="BJ1677" i="14"/>
  <c r="BJ1678" i="14"/>
  <c r="BJ1679" i="14"/>
  <c r="BJ1680" i="14"/>
  <c r="BJ1681" i="14"/>
  <c r="BJ1682" i="14"/>
  <c r="BJ1683" i="14"/>
  <c r="BJ1684" i="14"/>
  <c r="BJ1685" i="14"/>
  <c r="BJ1686" i="14"/>
  <c r="BJ1687" i="14"/>
  <c r="BJ1688" i="14"/>
  <c r="BJ1689" i="14"/>
  <c r="BJ1690" i="14"/>
  <c r="BJ1691" i="14"/>
  <c r="BJ1692" i="14"/>
  <c r="BJ1693" i="14"/>
  <c r="BJ1694" i="14"/>
  <c r="BJ1695" i="14"/>
  <c r="BJ1696" i="14"/>
  <c r="BJ1697" i="14"/>
  <c r="BJ1698" i="14"/>
  <c r="BJ1699" i="14"/>
  <c r="BJ1700" i="14"/>
  <c r="BJ1701" i="14"/>
  <c r="BJ1702" i="14"/>
  <c r="BJ1703" i="14"/>
  <c r="BJ1704" i="14"/>
  <c r="BJ1705" i="14"/>
  <c r="BJ1706" i="14"/>
  <c r="BJ1707" i="14"/>
  <c r="BJ1708" i="14"/>
  <c r="BJ1709" i="14"/>
  <c r="BJ1710" i="14"/>
  <c r="BJ1711" i="14"/>
  <c r="BJ1712" i="14"/>
  <c r="BJ1713" i="14"/>
  <c r="BJ1714" i="14"/>
  <c r="BJ1715" i="14"/>
  <c r="BJ1716" i="14"/>
  <c r="BJ1717" i="14"/>
  <c r="BJ1718" i="14"/>
  <c r="BJ1719" i="14"/>
  <c r="BJ1720" i="14"/>
  <c r="BJ1721" i="14"/>
  <c r="BJ1722" i="14"/>
  <c r="BJ1723" i="14"/>
  <c r="BJ1724" i="14"/>
  <c r="BJ1725" i="14"/>
  <c r="BJ1726" i="14"/>
  <c r="BJ1727" i="14"/>
  <c r="BJ1728" i="14"/>
  <c r="BJ1729" i="14"/>
  <c r="BJ1730" i="14"/>
  <c r="BJ1731" i="14"/>
  <c r="BJ1732" i="14"/>
  <c r="BJ1733" i="14"/>
  <c r="BJ1734" i="14"/>
  <c r="BJ1735" i="14"/>
  <c r="BJ1736" i="14"/>
  <c r="BJ1737" i="14"/>
  <c r="BJ1738" i="14"/>
  <c r="BJ1739" i="14"/>
  <c r="BJ1740" i="14"/>
  <c r="BJ1741" i="14"/>
  <c r="BJ1742" i="14"/>
  <c r="BJ1743" i="14"/>
  <c r="BJ1744" i="14"/>
  <c r="BJ1745" i="14"/>
  <c r="BJ1746" i="14"/>
  <c r="BJ1747" i="14"/>
  <c r="BJ1748" i="14"/>
  <c r="BJ1749" i="14"/>
  <c r="BJ1750" i="14"/>
  <c r="BJ1751" i="14"/>
  <c r="BJ1752" i="14"/>
  <c r="BJ1753" i="14"/>
  <c r="BJ1754" i="14"/>
  <c r="BJ1755" i="14"/>
  <c r="BJ1756" i="14"/>
  <c r="BJ1757" i="14"/>
  <c r="BJ1758" i="14"/>
  <c r="BJ1759" i="14"/>
  <c r="BJ1760" i="14"/>
  <c r="BJ1761" i="14"/>
  <c r="BJ1762" i="14"/>
  <c r="BJ1763" i="14"/>
  <c r="BJ1764" i="14"/>
  <c r="BJ1765" i="14"/>
  <c r="BJ1766" i="14"/>
  <c r="BJ1767" i="14"/>
  <c r="BJ1768" i="14"/>
  <c r="BJ1769" i="14"/>
  <c r="BJ1770" i="14"/>
  <c r="BJ1771" i="14"/>
  <c r="BJ1772" i="14"/>
  <c r="BJ1773" i="14"/>
  <c r="BJ1774" i="14"/>
  <c r="BJ1775" i="14"/>
  <c r="BJ1776" i="14"/>
  <c r="BJ1777" i="14"/>
  <c r="BJ1778" i="14"/>
  <c r="BJ1779" i="14"/>
  <c r="BJ1780" i="14"/>
  <c r="BJ1781" i="14"/>
  <c r="BJ1782" i="14"/>
  <c r="BJ1783" i="14"/>
  <c r="BJ1784" i="14"/>
  <c r="BJ1785" i="14"/>
  <c r="BJ1786" i="14"/>
  <c r="BJ1787" i="14"/>
  <c r="BJ1788" i="14"/>
  <c r="BJ1789" i="14"/>
  <c r="BJ1790" i="14"/>
  <c r="BJ1791" i="14"/>
  <c r="BJ1792" i="14"/>
  <c r="BJ1793" i="14"/>
  <c r="BJ1794" i="14"/>
  <c r="BJ1795" i="14"/>
  <c r="BJ1796" i="14"/>
  <c r="BJ1797" i="14"/>
  <c r="BJ1798" i="14"/>
  <c r="BJ1799" i="14"/>
  <c r="BJ1800" i="14"/>
  <c r="BJ1801" i="14"/>
  <c r="BJ1802" i="14"/>
  <c r="BJ1803" i="14"/>
  <c r="BJ1804" i="14"/>
  <c r="BJ1805" i="14"/>
  <c r="BJ1806" i="14"/>
  <c r="BJ1807" i="14"/>
  <c r="BJ1808" i="14"/>
  <c r="BJ1809" i="14"/>
  <c r="BJ1810" i="14"/>
  <c r="BJ1811" i="14"/>
  <c r="BJ1812" i="14"/>
  <c r="BJ1813" i="14"/>
  <c r="BJ1814" i="14"/>
  <c r="BJ1815" i="14"/>
  <c r="BJ1816" i="14"/>
  <c r="BJ1817" i="14"/>
  <c r="BJ1818" i="14"/>
  <c r="BJ1819" i="14"/>
  <c r="BJ1820" i="14"/>
  <c r="BJ1821" i="14"/>
  <c r="BJ1822" i="14"/>
  <c r="BJ1823" i="14"/>
  <c r="BJ1824" i="14"/>
  <c r="BJ1825" i="14"/>
  <c r="BJ1826" i="14"/>
  <c r="BJ1827" i="14"/>
  <c r="BJ1828" i="14"/>
  <c r="BJ1829" i="14"/>
  <c r="BJ1830" i="14"/>
  <c r="BJ1831" i="14"/>
  <c r="BJ1832" i="14"/>
  <c r="BJ1833" i="14"/>
  <c r="BJ1834" i="14"/>
  <c r="BJ1835" i="14"/>
  <c r="BJ1836" i="14"/>
  <c r="BJ1837" i="14"/>
  <c r="BJ1838" i="14"/>
  <c r="BJ1839" i="14"/>
  <c r="BJ1840" i="14"/>
  <c r="BJ1841" i="14"/>
  <c r="BJ1842" i="14"/>
  <c r="BJ1843" i="14"/>
  <c r="BJ1844" i="14"/>
  <c r="BJ1845" i="14"/>
  <c r="BJ1846" i="14"/>
  <c r="BJ1847" i="14"/>
  <c r="BJ1848" i="14"/>
  <c r="BJ1849" i="14"/>
  <c r="BJ1850" i="14"/>
  <c r="BJ1851" i="14"/>
  <c r="BJ1852" i="14"/>
  <c r="BJ1853" i="14"/>
  <c r="BJ1854" i="14"/>
  <c r="BJ1855" i="14"/>
  <c r="BJ1856" i="14"/>
  <c r="BJ1857" i="14"/>
  <c r="BJ1858" i="14"/>
  <c r="BJ1859" i="14"/>
  <c r="BJ1860" i="14"/>
  <c r="BJ1861" i="14"/>
  <c r="BJ1862" i="14"/>
  <c r="BJ1863" i="14"/>
  <c r="BJ1864" i="14"/>
  <c r="BJ1865" i="14"/>
  <c r="BJ1866" i="14"/>
  <c r="BJ1867" i="14"/>
  <c r="BJ1868" i="14"/>
  <c r="BJ1869" i="14"/>
  <c r="BJ1870" i="14"/>
  <c r="BJ1871" i="14"/>
  <c r="BJ1872" i="14"/>
  <c r="BJ1873" i="14"/>
  <c r="BJ1874" i="14"/>
  <c r="BJ1875" i="14"/>
  <c r="BJ1876" i="14"/>
  <c r="BJ1877" i="14"/>
  <c r="BJ1878" i="14"/>
  <c r="BJ1879" i="14"/>
  <c r="BJ1880" i="14"/>
  <c r="BJ1881" i="14"/>
  <c r="BJ1882" i="14"/>
  <c r="BJ1883" i="14"/>
  <c r="BJ1884" i="14"/>
  <c r="BJ1885" i="14"/>
  <c r="BJ1886" i="14"/>
  <c r="BJ1887" i="14"/>
  <c r="BJ1888" i="14"/>
  <c r="BJ1889" i="14"/>
  <c r="BJ1890" i="14"/>
  <c r="BJ1891" i="14"/>
  <c r="BJ1892" i="14"/>
  <c r="BJ1893" i="14"/>
  <c r="BJ1894" i="14"/>
  <c r="BJ1895" i="14"/>
  <c r="BJ1896" i="14"/>
  <c r="BJ1897" i="14"/>
  <c r="BJ1898" i="14"/>
  <c r="BJ1899" i="14"/>
  <c r="BJ1900" i="14"/>
  <c r="BJ1901" i="14"/>
  <c r="BJ1902" i="14"/>
  <c r="BJ1903" i="14"/>
  <c r="BJ1904" i="14"/>
  <c r="BJ1905" i="14"/>
  <c r="BJ1906" i="14"/>
  <c r="BJ1907" i="14"/>
  <c r="BJ1908" i="14"/>
  <c r="BJ1909" i="14"/>
  <c r="BJ1910" i="14"/>
  <c r="BJ1911" i="14"/>
  <c r="BJ1912" i="14"/>
  <c r="BJ1913" i="14"/>
  <c r="BJ1914" i="14"/>
  <c r="BJ1915" i="14"/>
  <c r="BJ1916" i="14"/>
  <c r="BJ1917" i="14"/>
  <c r="BJ1918" i="14"/>
  <c r="BJ1919" i="14"/>
  <c r="BJ1920" i="14"/>
  <c r="BJ1921" i="14"/>
  <c r="BJ1922" i="14"/>
  <c r="BJ1923" i="14"/>
  <c r="BJ1924" i="14"/>
  <c r="BJ1925" i="14"/>
  <c r="BJ1926" i="14"/>
  <c r="BJ1927" i="14"/>
  <c r="BJ1928" i="14"/>
  <c r="BJ1929" i="14"/>
  <c r="BJ1930" i="14"/>
  <c r="BJ1931" i="14"/>
  <c r="BJ1932" i="14"/>
  <c r="BJ1933" i="14"/>
  <c r="BJ1934" i="14"/>
  <c r="BJ1935" i="14"/>
  <c r="BJ1936" i="14"/>
  <c r="BJ1937" i="14"/>
  <c r="BJ1938" i="14"/>
  <c r="BJ1939" i="14"/>
  <c r="BJ1940" i="14"/>
  <c r="BJ1941" i="14"/>
  <c r="BJ1942" i="14"/>
  <c r="BJ1943" i="14"/>
  <c r="BJ1944" i="14"/>
  <c r="BJ1945" i="14"/>
  <c r="BJ1946" i="14"/>
  <c r="BJ1947" i="14"/>
  <c r="BJ1948" i="14"/>
  <c r="BJ1949" i="14"/>
  <c r="BJ1950" i="14"/>
  <c r="BJ1951" i="14"/>
  <c r="BJ1952" i="14"/>
  <c r="BJ1953" i="14"/>
  <c r="BJ1954" i="14"/>
  <c r="BJ1955" i="14"/>
  <c r="BJ1956" i="14"/>
  <c r="BJ1957" i="14"/>
  <c r="BJ1958" i="14"/>
  <c r="BJ1959" i="14"/>
  <c r="BJ1960" i="14"/>
  <c r="BJ1961" i="14"/>
  <c r="BJ1962" i="14"/>
  <c r="BJ1963" i="14"/>
  <c r="BJ1964" i="14"/>
  <c r="BJ1965" i="14"/>
  <c r="BJ1966" i="14"/>
  <c r="BJ1967" i="14"/>
  <c r="BJ1968" i="14"/>
  <c r="BJ1969" i="14"/>
  <c r="BJ1970" i="14"/>
  <c r="BJ1971" i="14"/>
  <c r="BJ1972" i="14"/>
  <c r="BJ1973" i="14"/>
  <c r="BJ1974" i="14"/>
  <c r="BJ1975" i="14"/>
  <c r="BJ1976" i="14"/>
  <c r="BJ1977" i="14"/>
  <c r="BJ1978" i="14"/>
  <c r="BJ1979" i="14"/>
  <c r="BJ1980" i="14"/>
  <c r="BJ1981" i="14"/>
  <c r="BJ1982" i="14"/>
  <c r="BJ1983" i="14"/>
  <c r="BJ1984" i="14"/>
  <c r="BJ1985" i="14"/>
  <c r="BJ1986" i="14"/>
  <c r="BJ1987" i="14"/>
  <c r="BJ1988" i="14"/>
  <c r="BJ1989" i="14"/>
  <c r="BJ1990" i="14"/>
  <c r="BJ1991" i="14"/>
  <c r="BJ1992" i="14"/>
  <c r="BJ1993" i="14"/>
  <c r="BJ1994" i="14"/>
  <c r="BJ1995" i="14"/>
  <c r="BJ1996" i="14"/>
  <c r="BJ1997" i="14"/>
  <c r="BJ1998" i="14"/>
  <c r="BJ1999" i="14"/>
  <c r="BJ2000" i="14"/>
  <c r="BJ2001" i="14"/>
  <c r="BJ2002" i="14"/>
  <c r="BJ2003" i="14"/>
  <c r="BJ2004" i="14"/>
  <c r="BJ2005" i="14"/>
  <c r="BJ2006" i="14"/>
  <c r="BJ2007" i="14"/>
  <c r="BJ2008" i="14"/>
  <c r="BJ2009" i="14"/>
  <c r="BJ2010" i="14"/>
  <c r="BJ2011" i="14"/>
  <c r="BJ2012" i="14"/>
  <c r="BJ2013" i="14"/>
  <c r="BJ2014" i="14"/>
  <c r="BJ2015" i="14"/>
  <c r="BJ2016" i="14"/>
  <c r="BJ2017" i="14"/>
  <c r="BJ2018" i="14"/>
  <c r="BJ2019" i="14"/>
  <c r="BJ2020" i="14"/>
  <c r="BJ2021" i="14"/>
  <c r="BJ2022" i="14"/>
  <c r="BJ2023" i="14"/>
  <c r="BJ2024" i="14"/>
  <c r="BJ2025" i="14"/>
  <c r="BJ2026" i="14"/>
  <c r="BJ2027" i="14"/>
  <c r="BJ2028" i="14"/>
  <c r="BJ2029" i="14"/>
  <c r="BJ2030" i="14"/>
  <c r="BJ2031" i="14"/>
  <c r="BJ2032" i="14"/>
  <c r="BJ2033" i="14"/>
  <c r="BJ2034" i="14"/>
  <c r="BJ2035" i="14"/>
  <c r="BJ2036" i="14"/>
  <c r="BJ2037" i="14"/>
  <c r="BJ2038" i="14"/>
  <c r="BJ2039" i="14"/>
  <c r="BJ2040" i="14"/>
  <c r="BJ2041" i="14"/>
  <c r="BJ2042" i="14"/>
  <c r="BJ2043" i="14"/>
  <c r="BJ2044" i="14"/>
  <c r="BJ2045" i="14"/>
  <c r="BJ2046" i="14"/>
  <c r="BJ2047" i="14"/>
  <c r="BJ2048" i="14"/>
  <c r="BJ2049" i="14"/>
  <c r="BJ2050" i="14"/>
  <c r="BJ2051" i="14"/>
  <c r="BJ2052" i="14"/>
  <c r="BJ2053" i="14"/>
  <c r="BJ2054" i="14"/>
  <c r="BJ2055" i="14"/>
  <c r="BJ2056" i="14"/>
  <c r="BJ2057" i="14"/>
  <c r="BJ2058" i="14"/>
  <c r="BJ2059" i="14"/>
  <c r="BJ2060" i="14"/>
  <c r="BJ2061" i="14"/>
  <c r="BJ2062" i="14"/>
  <c r="BJ2063" i="14"/>
  <c r="BJ2064" i="14"/>
  <c r="BJ2065" i="14"/>
  <c r="BJ2066" i="14"/>
  <c r="BJ2067" i="14"/>
  <c r="BJ2068" i="14"/>
  <c r="BJ2069" i="14"/>
  <c r="BJ2070" i="14"/>
  <c r="BJ2071" i="14"/>
  <c r="BJ2072" i="14"/>
  <c r="BJ2073" i="14"/>
  <c r="BJ2074" i="14"/>
  <c r="BJ2075" i="14"/>
  <c r="BJ2076" i="14"/>
  <c r="BJ2077" i="14"/>
  <c r="BJ2078" i="14"/>
  <c r="BJ2079" i="14"/>
  <c r="BJ2080" i="14"/>
  <c r="BJ2081" i="14"/>
  <c r="BJ2082" i="14"/>
  <c r="BJ2083" i="14"/>
  <c r="BJ2084" i="14"/>
  <c r="BJ2085" i="14"/>
  <c r="BJ2086" i="14"/>
  <c r="BJ2087" i="14"/>
  <c r="BJ2088" i="14"/>
  <c r="BJ2089" i="14"/>
  <c r="BJ2090" i="14"/>
  <c r="BJ2091" i="14"/>
  <c r="BJ2092" i="14"/>
  <c r="BJ2093" i="14"/>
  <c r="BJ2094" i="14"/>
  <c r="BJ2095" i="14"/>
  <c r="BJ2096" i="14"/>
  <c r="BJ2097" i="14"/>
  <c r="BJ2098" i="14"/>
  <c r="BJ2099" i="14"/>
  <c r="BJ2100" i="14"/>
  <c r="BJ2101" i="14"/>
  <c r="BJ2102" i="14"/>
  <c r="BJ2103" i="14"/>
  <c r="BJ2104" i="14"/>
  <c r="BJ2105" i="14"/>
  <c r="BJ2106" i="14"/>
  <c r="BJ2107" i="14"/>
  <c r="BJ2108" i="14"/>
  <c r="BJ2109" i="14"/>
  <c r="BJ2110" i="14"/>
  <c r="BJ2111" i="14"/>
  <c r="BJ2112" i="14"/>
  <c r="BJ2113" i="14"/>
  <c r="BJ2114" i="14"/>
  <c r="BJ2115" i="14"/>
  <c r="BJ2116" i="14"/>
  <c r="BJ2117" i="14"/>
  <c r="BJ2118" i="14"/>
  <c r="BJ2119" i="14"/>
  <c r="BJ2120" i="14"/>
  <c r="BJ2121" i="14"/>
  <c r="BJ2122" i="14"/>
  <c r="BJ2123" i="14"/>
  <c r="BJ2124" i="14"/>
  <c r="BJ2125" i="14"/>
  <c r="BJ2126" i="14"/>
  <c r="BJ2127" i="14"/>
  <c r="BJ2128" i="14"/>
  <c r="BJ2129" i="14"/>
  <c r="BJ2130" i="14"/>
  <c r="BJ2131" i="14"/>
  <c r="BJ2132" i="14"/>
  <c r="BJ2133" i="14"/>
  <c r="BJ2134" i="14"/>
  <c r="BJ2135" i="14"/>
  <c r="BJ2136" i="14"/>
  <c r="BJ2137" i="14"/>
  <c r="BJ2138" i="14"/>
  <c r="BJ2139" i="14"/>
  <c r="BJ2140" i="14"/>
  <c r="BJ2141" i="14"/>
  <c r="BJ2142" i="14"/>
  <c r="BJ2143" i="14"/>
  <c r="BJ2144" i="14"/>
  <c r="BJ2145" i="14"/>
  <c r="BJ2146" i="14"/>
  <c r="BJ2147" i="14"/>
  <c r="BJ2148" i="14"/>
  <c r="BJ2149" i="14"/>
  <c r="BJ2150" i="14"/>
  <c r="BJ2151" i="14"/>
  <c r="BJ2152" i="14"/>
  <c r="BJ2153" i="14"/>
  <c r="BJ2154" i="14"/>
  <c r="BJ2155" i="14"/>
  <c r="BJ2156" i="14"/>
  <c r="BJ2157" i="14"/>
  <c r="BJ2158" i="14"/>
  <c r="BJ2159" i="14"/>
  <c r="BJ2160" i="14"/>
  <c r="BJ2161" i="14"/>
  <c r="BJ2162" i="14"/>
  <c r="BJ2163" i="14"/>
  <c r="BJ2164" i="14"/>
  <c r="BJ2165" i="14"/>
  <c r="BJ2166" i="14"/>
  <c r="BJ2167" i="14"/>
  <c r="BJ2168" i="14"/>
  <c r="BJ2169" i="14"/>
  <c r="BJ2170" i="14"/>
  <c r="BJ2171" i="14"/>
  <c r="BJ2172" i="14"/>
  <c r="BJ2173" i="14"/>
  <c r="BJ2174" i="14"/>
  <c r="BJ2175" i="14"/>
  <c r="BJ2176" i="14"/>
  <c r="BJ2177" i="14"/>
  <c r="BJ2178" i="14"/>
  <c r="BJ2179" i="14"/>
  <c r="BJ2180" i="14"/>
  <c r="BJ2181" i="14"/>
  <c r="BJ2182" i="14"/>
  <c r="BJ2183" i="14"/>
  <c r="BJ2184" i="14"/>
  <c r="BJ2185" i="14"/>
  <c r="BJ2186" i="14"/>
  <c r="BJ2187" i="14"/>
  <c r="BJ2188" i="14"/>
  <c r="BJ2189" i="14"/>
  <c r="BJ2190" i="14"/>
  <c r="BJ2191" i="14"/>
  <c r="BJ2192" i="14"/>
  <c r="BJ2193" i="14"/>
  <c r="BJ2194" i="14"/>
  <c r="BJ2195" i="14"/>
  <c r="BJ2196" i="14"/>
  <c r="BJ2197" i="14"/>
  <c r="BJ2198" i="14"/>
  <c r="BJ2199" i="14"/>
  <c r="BJ2200" i="14"/>
  <c r="BJ2201" i="14"/>
  <c r="BJ2202" i="14"/>
  <c r="BJ2203" i="14"/>
  <c r="BJ2204" i="14"/>
  <c r="BJ2205" i="14"/>
  <c r="BJ2206" i="14"/>
  <c r="BJ2207" i="14"/>
  <c r="BJ2208" i="14"/>
  <c r="BJ2209" i="14"/>
  <c r="BJ2210" i="14"/>
  <c r="BJ2211" i="14"/>
  <c r="BJ2212" i="14"/>
  <c r="BJ2213" i="14"/>
  <c r="BJ2214" i="14"/>
  <c r="BJ2215" i="14"/>
  <c r="BJ2216" i="14"/>
  <c r="BJ2217" i="14"/>
  <c r="BJ2218" i="14"/>
  <c r="BJ2219" i="14"/>
  <c r="BJ2220" i="14"/>
  <c r="BJ2221" i="14"/>
  <c r="BJ2222" i="14"/>
  <c r="BJ2223" i="14"/>
  <c r="BJ2224" i="14"/>
  <c r="BJ2225" i="14"/>
  <c r="BJ2226" i="14"/>
  <c r="BJ2227" i="14"/>
  <c r="BJ2228" i="14"/>
  <c r="BJ2229" i="14"/>
  <c r="BJ2230" i="14"/>
  <c r="BJ2231" i="14"/>
  <c r="BJ2232" i="14"/>
  <c r="BJ2233" i="14"/>
  <c r="BJ2234" i="14"/>
  <c r="BJ2235" i="14"/>
  <c r="BJ2236" i="14"/>
  <c r="BJ2237" i="14"/>
  <c r="BJ2238" i="14"/>
  <c r="BJ2239" i="14"/>
  <c r="BJ2240" i="14"/>
  <c r="BJ2241" i="14"/>
  <c r="BJ2242" i="14"/>
  <c r="BJ2243" i="14"/>
  <c r="BJ2244" i="14"/>
  <c r="BJ2245" i="14"/>
  <c r="BJ2246" i="14"/>
  <c r="BJ2247" i="14"/>
  <c r="BJ2248" i="14"/>
  <c r="BJ2249" i="14"/>
  <c r="BJ2250" i="14"/>
  <c r="BJ2251" i="14"/>
  <c r="BJ2252" i="14"/>
  <c r="BJ2253" i="14"/>
  <c r="BJ2254" i="14"/>
  <c r="BJ2255" i="14"/>
  <c r="BJ2256" i="14"/>
  <c r="BJ2257" i="14"/>
  <c r="BJ2258" i="14"/>
  <c r="BJ2259" i="14"/>
  <c r="BJ2260" i="14"/>
  <c r="BJ2261" i="14"/>
  <c r="BJ2262" i="14"/>
  <c r="BJ2263" i="14"/>
  <c r="BJ2264" i="14"/>
  <c r="BJ2265" i="14"/>
  <c r="BJ2266" i="14"/>
  <c r="BJ2267" i="14"/>
  <c r="BJ2268" i="14"/>
  <c r="BJ2269" i="14"/>
  <c r="BJ2270" i="14"/>
  <c r="BJ2271" i="14"/>
  <c r="BJ2272" i="14"/>
  <c r="BJ2273" i="14"/>
  <c r="BJ2274" i="14"/>
  <c r="BJ2275" i="14"/>
  <c r="BJ2276" i="14"/>
  <c r="BJ2277" i="14"/>
  <c r="BJ2278" i="14"/>
  <c r="BJ2279" i="14"/>
  <c r="BJ2280" i="14"/>
  <c r="BJ2281" i="14"/>
  <c r="BJ2282" i="14"/>
  <c r="BJ2283" i="14"/>
  <c r="BJ2284" i="14"/>
  <c r="BJ2285" i="14"/>
  <c r="BJ2286" i="14"/>
  <c r="BJ2287" i="14"/>
  <c r="BJ2288" i="14"/>
  <c r="BJ2289" i="14"/>
  <c r="BJ2290" i="14"/>
  <c r="BJ2291" i="14"/>
  <c r="BJ2292" i="14"/>
  <c r="BJ2293" i="14"/>
  <c r="BJ2294" i="14"/>
  <c r="BJ2295" i="14"/>
  <c r="BJ2296" i="14"/>
  <c r="BJ2297" i="14"/>
  <c r="BJ2298" i="14"/>
  <c r="BJ2299" i="14"/>
  <c r="BJ2300" i="14"/>
  <c r="BJ2301" i="14"/>
  <c r="BJ2302" i="14"/>
  <c r="BJ2303" i="14"/>
  <c r="BJ2304" i="14"/>
  <c r="BJ2305" i="14"/>
  <c r="BJ2306" i="14"/>
  <c r="BJ2307" i="14"/>
  <c r="BJ2308" i="14"/>
  <c r="BJ2309" i="14"/>
  <c r="BJ2310" i="14"/>
  <c r="BJ2311" i="14"/>
  <c r="BJ2312" i="14"/>
  <c r="BJ2313" i="14"/>
  <c r="BJ2314" i="14"/>
  <c r="BJ2315" i="14"/>
  <c r="BJ2316" i="14"/>
  <c r="BJ2317" i="14"/>
  <c r="BJ2318" i="14"/>
  <c r="BJ2319" i="14"/>
  <c r="BJ2320" i="14"/>
  <c r="BJ2321" i="14"/>
  <c r="BJ2322" i="14"/>
  <c r="BJ2323" i="14"/>
  <c r="BJ2324" i="14"/>
  <c r="BJ2325" i="14"/>
  <c r="BJ2326" i="14"/>
  <c r="BJ2327" i="14"/>
  <c r="BJ2328" i="14"/>
  <c r="BJ2329" i="14"/>
  <c r="BJ2330" i="14"/>
  <c r="BJ2331" i="14"/>
  <c r="BJ2332" i="14"/>
  <c r="BJ2333" i="14"/>
  <c r="BJ2334" i="14"/>
  <c r="BJ2335" i="14"/>
  <c r="BJ2336" i="14"/>
  <c r="BJ2337" i="14"/>
  <c r="BJ2338" i="14"/>
  <c r="BJ2339" i="14"/>
  <c r="BJ2340" i="14"/>
  <c r="BJ2341" i="14"/>
  <c r="BJ2342" i="14"/>
  <c r="BJ2343" i="14"/>
  <c r="BJ2344" i="14"/>
  <c r="BJ2345" i="14"/>
  <c r="BJ2346" i="14"/>
  <c r="BJ2347" i="14"/>
  <c r="BJ2348" i="14"/>
  <c r="BJ2349" i="14"/>
  <c r="BJ2350" i="14"/>
  <c r="BJ2351" i="14"/>
  <c r="BJ2352" i="14"/>
  <c r="BJ2353" i="14"/>
  <c r="BJ2354" i="14"/>
  <c r="BJ2355" i="14"/>
  <c r="BJ2356" i="14"/>
  <c r="BJ2357" i="14"/>
  <c r="BJ2358" i="14"/>
  <c r="BJ2359" i="14"/>
  <c r="BJ2360" i="14"/>
  <c r="BJ2361" i="14"/>
  <c r="BJ2362" i="14"/>
  <c r="BJ2363" i="14"/>
  <c r="BJ2364" i="14"/>
  <c r="BJ2365" i="14"/>
  <c r="BJ2366" i="14"/>
  <c r="BJ2367" i="14"/>
  <c r="BJ2368" i="14"/>
  <c r="BJ2369" i="14"/>
  <c r="BJ2370" i="14"/>
  <c r="BJ2371" i="14"/>
  <c r="BJ2372" i="14"/>
  <c r="BJ2373" i="14"/>
  <c r="BJ2374" i="14"/>
  <c r="BJ2375" i="14"/>
  <c r="BJ2376" i="14"/>
  <c r="BJ2377" i="14"/>
  <c r="BJ2378" i="14"/>
  <c r="BJ2379" i="14"/>
  <c r="BJ2380" i="14"/>
  <c r="BJ2381" i="14"/>
  <c r="BJ2382" i="14"/>
  <c r="BJ2383" i="14"/>
  <c r="BJ2384" i="14"/>
  <c r="BJ2385" i="14"/>
  <c r="BJ2386" i="14"/>
  <c r="BJ2387" i="14"/>
  <c r="BJ2388" i="14"/>
  <c r="BJ2389" i="14"/>
  <c r="BJ2390" i="14"/>
  <c r="BJ2391" i="14"/>
  <c r="BJ2392" i="14"/>
  <c r="BJ2393" i="14"/>
  <c r="BJ2394" i="14"/>
  <c r="BJ2395" i="14"/>
  <c r="BJ2396" i="14"/>
  <c r="BJ2397" i="14"/>
  <c r="BJ2398" i="14"/>
  <c r="BJ2399" i="14"/>
  <c r="BJ2400" i="14"/>
  <c r="BJ2401" i="14"/>
  <c r="BJ2402" i="14"/>
  <c r="BJ2403" i="14"/>
  <c r="BJ2404" i="14"/>
  <c r="BJ2405" i="14"/>
  <c r="BJ2406" i="14"/>
  <c r="BJ2407" i="14"/>
  <c r="BJ2408" i="14"/>
  <c r="BJ2409" i="14"/>
  <c r="BJ2410" i="14"/>
  <c r="BJ2411" i="14"/>
  <c r="BJ2412" i="14"/>
  <c r="BJ2413" i="14"/>
  <c r="BJ2414" i="14"/>
  <c r="BJ2415" i="14"/>
  <c r="BJ2416" i="14"/>
  <c r="BJ2417" i="14"/>
  <c r="BJ2418" i="14"/>
  <c r="BJ2419" i="14"/>
  <c r="BJ2420" i="14"/>
  <c r="BJ2421" i="14"/>
  <c r="BJ2422" i="14"/>
  <c r="BJ2423" i="14"/>
  <c r="BJ2424" i="14"/>
  <c r="BJ2425" i="14"/>
  <c r="BJ2426" i="14"/>
  <c r="BJ2427" i="14"/>
  <c r="BJ2428" i="14"/>
  <c r="BJ2429" i="14"/>
  <c r="BJ2430" i="14"/>
  <c r="BJ2431" i="14"/>
  <c r="BJ2432" i="14"/>
  <c r="BJ2433" i="14"/>
  <c r="BJ2434" i="14"/>
  <c r="BJ2435" i="14"/>
  <c r="BJ2436" i="14"/>
  <c r="BJ2437" i="14"/>
  <c r="BJ2438" i="14"/>
  <c r="BJ2439" i="14"/>
  <c r="BJ2440" i="14"/>
  <c r="BJ2441" i="14"/>
  <c r="BJ2442" i="14"/>
  <c r="BJ2443" i="14"/>
  <c r="BJ2444" i="14"/>
  <c r="BJ2445" i="14"/>
  <c r="BJ2446" i="14"/>
  <c r="BJ2447" i="14"/>
  <c r="BJ2448" i="14"/>
  <c r="BJ2449" i="14"/>
  <c r="BJ2450" i="14"/>
  <c r="BJ2451" i="14"/>
  <c r="BJ2452" i="14"/>
  <c r="BJ2453" i="14"/>
  <c r="BJ2454" i="14"/>
  <c r="BJ2455" i="14"/>
  <c r="BJ2456" i="14"/>
  <c r="BJ2457" i="14"/>
  <c r="BJ2458" i="14"/>
  <c r="BJ2459" i="14"/>
  <c r="BJ2460" i="14"/>
  <c r="BJ2461" i="14"/>
  <c r="BJ2462" i="14"/>
  <c r="BJ2463" i="14"/>
  <c r="BJ2464" i="14"/>
  <c r="BJ2465" i="14"/>
  <c r="BJ2466" i="14"/>
  <c r="BJ2467" i="14"/>
  <c r="BJ2468" i="14"/>
  <c r="BJ2469" i="14"/>
  <c r="BJ2470" i="14"/>
  <c r="BJ2471" i="14"/>
  <c r="BJ2472" i="14"/>
  <c r="BJ2473" i="14"/>
  <c r="BJ2474" i="14"/>
  <c r="BJ2475" i="14"/>
  <c r="BJ2476" i="14"/>
  <c r="BJ2477" i="14"/>
  <c r="BJ2478" i="14"/>
  <c r="BJ2479" i="14"/>
  <c r="BJ2480" i="14"/>
  <c r="BJ2481" i="14"/>
  <c r="BJ2482" i="14"/>
  <c r="BJ2483" i="14"/>
  <c r="BJ2484" i="14"/>
  <c r="BJ2485" i="14"/>
  <c r="BJ2486" i="14"/>
  <c r="BJ2487" i="14"/>
  <c r="BJ2488" i="14"/>
  <c r="BJ2489" i="14"/>
  <c r="BJ2490" i="14"/>
  <c r="BJ2491" i="14"/>
  <c r="BJ2492" i="14"/>
  <c r="BJ2493" i="14"/>
  <c r="BJ2494" i="14"/>
  <c r="BJ2495" i="14"/>
  <c r="BJ2496" i="14"/>
  <c r="BJ2497" i="14"/>
  <c r="BJ2498" i="14"/>
  <c r="BJ2499" i="14"/>
  <c r="BJ2500" i="14"/>
  <c r="BJ2501" i="14"/>
  <c r="BJ2502" i="14"/>
  <c r="BJ2503" i="14"/>
  <c r="BJ2504" i="14"/>
  <c r="BJ2505" i="14"/>
  <c r="BJ2506" i="14"/>
  <c r="BJ2507" i="14"/>
  <c r="BJ2508" i="14"/>
  <c r="BJ2509" i="14"/>
  <c r="BJ2510" i="14"/>
  <c r="BJ2511" i="14"/>
  <c r="BJ2512" i="14"/>
  <c r="BJ2513" i="14"/>
  <c r="BJ2514" i="14"/>
  <c r="BJ2515" i="14"/>
  <c r="BJ2516" i="14"/>
  <c r="BJ2517" i="14"/>
  <c r="BJ2518" i="14"/>
  <c r="BJ2519" i="14"/>
  <c r="BJ2520" i="14"/>
  <c r="BJ2521" i="14"/>
  <c r="BJ2522" i="14"/>
  <c r="BJ2523" i="14"/>
  <c r="BJ2524" i="14"/>
  <c r="BJ2525" i="14"/>
  <c r="BJ2526" i="14"/>
  <c r="BJ2527" i="14"/>
  <c r="BJ2528" i="14"/>
  <c r="BJ2529" i="14"/>
  <c r="BJ2530" i="14"/>
  <c r="BJ2531" i="14"/>
  <c r="BJ2532" i="14"/>
  <c r="BJ2533" i="14"/>
  <c r="BJ2534" i="14"/>
  <c r="BJ2535" i="14"/>
  <c r="BJ2536" i="14"/>
  <c r="BJ2537" i="14"/>
  <c r="BJ2538" i="14"/>
  <c r="BJ2539" i="14"/>
  <c r="BJ2540" i="14"/>
  <c r="BJ2541" i="14"/>
  <c r="BJ2542" i="14"/>
  <c r="BJ2543" i="14"/>
  <c r="BJ2544" i="14"/>
  <c r="BJ2545" i="14"/>
  <c r="BJ2546" i="14"/>
  <c r="BJ2547" i="14"/>
  <c r="BJ2548" i="14"/>
  <c r="BJ2549" i="14"/>
  <c r="BJ2550" i="14"/>
  <c r="BJ2551" i="14"/>
  <c r="BJ2552" i="14"/>
  <c r="BJ2553" i="14"/>
  <c r="BJ2554" i="14"/>
  <c r="BJ2555" i="14"/>
  <c r="BJ2556" i="14"/>
  <c r="BJ2557" i="14"/>
  <c r="BJ2558" i="14"/>
  <c r="BJ2559" i="14"/>
  <c r="BJ2560" i="14"/>
  <c r="BJ2561" i="14"/>
  <c r="BJ2562" i="14"/>
  <c r="BJ2563" i="14"/>
  <c r="BJ2564" i="14"/>
  <c r="BJ2565" i="14"/>
  <c r="BJ2566" i="14"/>
  <c r="BJ2567" i="14"/>
  <c r="BJ2568" i="14"/>
  <c r="BJ2569" i="14"/>
  <c r="BJ2570" i="14"/>
  <c r="BJ2571" i="14"/>
  <c r="BJ2572" i="14"/>
  <c r="BJ2573" i="14"/>
  <c r="BJ2574" i="14"/>
  <c r="BJ2575" i="14"/>
  <c r="BJ2576" i="14"/>
  <c r="BJ2577" i="14"/>
  <c r="BJ2578" i="14"/>
  <c r="BJ2579" i="14"/>
  <c r="BJ2580" i="14"/>
  <c r="BJ2581" i="14"/>
  <c r="BJ2582" i="14"/>
  <c r="BJ2583" i="14"/>
  <c r="BJ2584" i="14"/>
  <c r="BJ2585" i="14"/>
  <c r="BJ2586" i="14"/>
  <c r="BJ2587" i="14"/>
  <c r="BJ2588" i="14"/>
  <c r="BJ2589" i="14"/>
  <c r="BJ2590" i="14"/>
  <c r="BJ2591" i="14"/>
  <c r="BJ2592" i="14"/>
  <c r="BJ2593" i="14"/>
  <c r="BJ2594" i="14"/>
  <c r="BJ2595" i="14"/>
  <c r="BJ2596" i="14"/>
  <c r="BJ2597" i="14"/>
  <c r="BJ2598" i="14"/>
  <c r="BJ2599" i="14"/>
  <c r="BJ2600" i="14"/>
  <c r="BJ2601" i="14"/>
  <c r="BJ2602" i="14"/>
  <c r="BJ2603" i="14"/>
  <c r="BJ2604" i="14"/>
  <c r="BJ2605" i="14"/>
  <c r="BJ2606" i="14"/>
  <c r="BJ2607" i="14"/>
  <c r="BJ2608" i="14"/>
  <c r="BJ2609" i="14"/>
  <c r="BJ2610" i="14"/>
  <c r="BJ2611" i="14"/>
  <c r="BJ2612" i="14"/>
  <c r="BJ2613" i="14"/>
  <c r="BJ2614" i="14"/>
  <c r="BJ2615" i="14"/>
  <c r="BJ2616" i="14"/>
  <c r="BJ2617" i="14"/>
  <c r="BJ2618" i="14"/>
  <c r="BJ2619" i="14"/>
  <c r="BJ2620" i="14"/>
  <c r="BJ2621" i="14"/>
  <c r="BJ2622" i="14"/>
  <c r="BJ2623" i="14"/>
  <c r="BJ2624" i="14"/>
  <c r="BJ2625" i="14"/>
  <c r="BJ2626" i="14"/>
  <c r="BJ2627" i="14"/>
  <c r="BJ2628" i="14"/>
  <c r="BJ2629" i="14"/>
  <c r="BJ2630" i="14"/>
  <c r="BJ2631" i="14"/>
  <c r="BJ2632" i="14"/>
  <c r="BJ2633" i="14"/>
  <c r="BJ2634" i="14"/>
  <c r="BJ2635" i="14"/>
  <c r="BJ2636" i="14"/>
  <c r="BJ2637" i="14"/>
  <c r="BJ2638" i="14"/>
  <c r="BJ2639" i="14"/>
  <c r="BJ2640" i="14"/>
  <c r="BJ2641" i="14"/>
  <c r="BJ2642" i="14"/>
  <c r="BJ2643" i="14"/>
  <c r="BJ2644" i="14"/>
  <c r="BJ2645" i="14"/>
  <c r="BJ2646" i="14"/>
  <c r="BJ2647" i="14"/>
  <c r="BJ2648" i="14"/>
  <c r="BJ2649" i="14"/>
  <c r="BJ2650" i="14"/>
  <c r="BJ2651" i="14"/>
  <c r="BJ2652" i="14"/>
  <c r="BJ2653" i="14"/>
  <c r="BJ2654" i="14"/>
  <c r="BJ2655" i="14"/>
  <c r="BJ2656" i="14"/>
  <c r="BJ2657" i="14"/>
  <c r="BJ2658" i="14"/>
  <c r="BJ2659" i="14"/>
  <c r="BJ2660" i="14"/>
  <c r="BJ2661" i="14"/>
  <c r="BJ2662" i="14"/>
  <c r="BJ2663" i="14"/>
  <c r="BJ2664" i="14"/>
  <c r="BJ2665" i="14"/>
  <c r="BJ2666" i="14"/>
  <c r="BJ2667" i="14"/>
  <c r="BJ2668" i="14"/>
  <c r="BJ2669" i="14"/>
  <c r="BJ2670" i="14"/>
  <c r="BJ2671" i="14"/>
  <c r="BJ2672" i="14"/>
  <c r="BJ2673" i="14"/>
  <c r="BJ2674" i="14"/>
  <c r="BJ2675" i="14"/>
  <c r="BJ2676" i="14"/>
  <c r="BJ2677" i="14"/>
  <c r="BJ2678" i="14"/>
  <c r="BJ2679" i="14"/>
  <c r="BJ2680" i="14"/>
  <c r="BJ2681" i="14"/>
  <c r="BJ2682" i="14"/>
  <c r="BJ2683" i="14"/>
  <c r="BJ2684" i="14"/>
  <c r="BJ2685" i="14"/>
  <c r="BJ2686" i="14"/>
  <c r="BJ2687" i="14"/>
  <c r="BJ2688" i="14"/>
  <c r="BJ2689" i="14"/>
  <c r="BJ2690" i="14"/>
  <c r="BJ2691" i="14"/>
  <c r="BJ2692" i="14"/>
  <c r="BJ2693" i="14"/>
  <c r="BJ2694" i="14"/>
  <c r="BJ2695" i="14"/>
  <c r="BJ2696" i="14"/>
  <c r="BJ2697" i="14"/>
  <c r="BJ2698" i="14"/>
  <c r="BJ2699" i="14"/>
  <c r="BJ2700" i="14"/>
  <c r="BJ2701" i="14"/>
  <c r="BJ2702" i="14"/>
  <c r="BJ2703" i="14"/>
  <c r="BJ2704" i="14"/>
  <c r="BJ2705" i="14"/>
  <c r="BJ2706" i="14"/>
  <c r="BJ2707" i="14"/>
  <c r="BJ2708" i="14"/>
  <c r="BJ2709" i="14"/>
  <c r="BJ2710" i="14"/>
  <c r="BJ2711" i="14"/>
  <c r="BJ2712" i="14"/>
  <c r="BJ2713" i="14"/>
  <c r="BJ2714" i="14"/>
  <c r="BJ2715" i="14"/>
  <c r="BJ2716" i="14"/>
  <c r="BJ2717" i="14"/>
  <c r="BJ2718" i="14"/>
  <c r="BJ2719" i="14"/>
  <c r="BJ2720" i="14"/>
  <c r="BJ2721" i="14"/>
  <c r="BJ2722" i="14"/>
  <c r="BJ2723" i="14"/>
  <c r="BJ2724" i="14"/>
  <c r="BJ2725" i="14"/>
  <c r="BJ2726" i="14"/>
  <c r="BJ2727" i="14"/>
  <c r="BJ2728" i="14"/>
  <c r="BJ2729" i="14"/>
  <c r="BJ2730" i="14"/>
  <c r="BJ2731" i="14"/>
  <c r="BJ2732" i="14"/>
  <c r="BJ2733" i="14"/>
  <c r="BJ2734" i="14"/>
  <c r="BJ2735" i="14"/>
  <c r="BJ2736" i="14"/>
  <c r="BJ2737" i="14"/>
  <c r="BJ2738" i="14"/>
  <c r="BJ2739" i="14"/>
  <c r="BJ2740" i="14"/>
  <c r="BJ2741" i="14"/>
  <c r="BJ2742" i="14"/>
  <c r="BJ2743" i="14"/>
  <c r="BJ2744" i="14"/>
  <c r="BJ2745" i="14"/>
  <c r="BJ2746" i="14"/>
  <c r="BJ2747" i="14"/>
  <c r="BJ2748" i="14"/>
  <c r="BJ2749" i="14"/>
  <c r="BJ2750" i="14"/>
  <c r="BJ2751" i="14"/>
  <c r="BJ2752" i="14"/>
  <c r="BJ2753" i="14"/>
  <c r="BJ2754" i="14"/>
  <c r="BJ2755" i="14"/>
  <c r="BJ2756" i="14"/>
  <c r="BJ2757" i="14"/>
  <c r="BJ2758" i="14"/>
  <c r="BJ2759" i="14"/>
  <c r="BJ2760" i="14"/>
  <c r="BJ2761" i="14"/>
  <c r="BJ2762" i="14"/>
  <c r="BJ2763" i="14"/>
  <c r="BJ2764" i="14"/>
  <c r="BJ2765" i="14"/>
  <c r="BJ2766" i="14"/>
  <c r="BJ2767" i="14"/>
  <c r="BJ2768" i="14"/>
  <c r="BJ2769" i="14"/>
  <c r="BJ2770" i="14"/>
  <c r="BJ2771" i="14"/>
  <c r="BJ2772" i="14"/>
  <c r="BJ2773" i="14"/>
  <c r="BJ2774" i="14"/>
  <c r="BJ2775" i="14"/>
  <c r="BJ2776" i="14"/>
  <c r="BJ2777" i="14"/>
  <c r="BJ2778" i="14"/>
  <c r="BJ2779" i="14"/>
  <c r="BJ2780" i="14"/>
  <c r="BJ2781" i="14"/>
  <c r="BJ2782" i="14"/>
  <c r="BJ2783" i="14"/>
  <c r="BJ2784" i="14"/>
  <c r="BJ2785" i="14"/>
  <c r="BJ2786" i="14"/>
  <c r="BJ2787" i="14"/>
  <c r="BJ2788" i="14"/>
  <c r="BJ2789" i="14"/>
  <c r="BJ2790" i="14"/>
  <c r="BJ2791" i="14"/>
  <c r="BJ2792" i="14"/>
  <c r="BJ2793" i="14"/>
  <c r="BJ2794" i="14"/>
  <c r="BJ2795" i="14"/>
  <c r="BJ2796" i="14"/>
  <c r="BJ2797" i="14"/>
  <c r="BJ2798" i="14"/>
  <c r="BJ2799" i="14"/>
  <c r="BJ2800" i="14"/>
  <c r="BJ2801" i="14"/>
  <c r="BJ2802" i="14"/>
  <c r="BJ2803" i="14"/>
  <c r="BJ2804" i="14"/>
  <c r="BJ2805" i="14"/>
  <c r="BJ2806" i="14"/>
  <c r="BJ2807" i="14"/>
  <c r="BJ2808" i="14"/>
  <c r="BJ2809" i="14"/>
  <c r="BJ2810" i="14"/>
  <c r="BJ2811" i="14"/>
  <c r="BJ2812" i="14"/>
  <c r="BJ2813" i="14"/>
  <c r="BJ2814" i="14"/>
  <c r="BJ2815" i="14"/>
  <c r="BJ2816" i="14"/>
  <c r="BJ2817" i="14"/>
  <c r="BJ2818" i="14"/>
  <c r="BJ2819" i="14"/>
  <c r="BJ2820" i="14"/>
  <c r="BJ2821" i="14"/>
  <c r="BJ2822" i="14"/>
  <c r="BJ2823" i="14"/>
  <c r="BJ2824" i="14"/>
  <c r="BJ2825" i="14"/>
  <c r="BJ2826" i="14"/>
  <c r="BJ2827" i="14"/>
  <c r="BJ2828" i="14"/>
  <c r="BJ2829" i="14"/>
  <c r="BJ2830" i="14"/>
  <c r="BJ2831" i="14"/>
  <c r="BJ2832" i="14"/>
  <c r="BJ2833" i="14"/>
  <c r="BJ2834" i="14"/>
  <c r="BJ2835" i="14"/>
  <c r="BJ2836" i="14"/>
  <c r="BJ2837" i="14"/>
  <c r="BJ2838" i="14"/>
  <c r="BJ2839" i="14"/>
  <c r="BJ2840" i="14"/>
  <c r="BJ2841" i="14"/>
  <c r="BJ2842" i="14"/>
  <c r="BJ2843" i="14"/>
  <c r="BJ2844" i="14"/>
  <c r="BJ2845" i="14"/>
  <c r="BJ2846" i="14"/>
  <c r="BJ2847" i="14"/>
  <c r="BJ2848" i="14"/>
  <c r="BJ2849" i="14"/>
  <c r="BJ2850" i="14"/>
  <c r="BJ2851" i="14"/>
  <c r="BJ2852" i="14"/>
  <c r="BJ2853" i="14"/>
  <c r="BJ2854" i="14"/>
  <c r="BJ2855" i="14"/>
  <c r="BJ2856" i="14"/>
  <c r="BJ2857" i="14"/>
  <c r="BJ2858" i="14"/>
  <c r="BJ2859" i="14"/>
  <c r="BJ2860" i="14"/>
  <c r="BJ2861" i="14"/>
  <c r="BJ2862" i="14"/>
  <c r="BJ2863" i="14"/>
  <c r="BJ2864" i="14"/>
  <c r="BJ2865" i="14"/>
  <c r="BJ2866" i="14"/>
  <c r="BJ2867" i="14"/>
  <c r="BJ2868" i="14"/>
  <c r="BJ2869" i="14"/>
  <c r="BJ2870" i="14"/>
  <c r="BJ2871" i="14"/>
  <c r="BJ2872" i="14"/>
  <c r="BJ2873" i="14"/>
  <c r="BJ2874" i="14"/>
  <c r="BJ2875" i="14"/>
  <c r="BJ2876" i="14"/>
  <c r="BJ2877" i="14"/>
  <c r="BJ2878" i="14"/>
  <c r="BJ2879" i="14"/>
  <c r="BJ2880" i="14"/>
  <c r="BJ2881" i="14"/>
  <c r="BJ2882" i="14"/>
  <c r="BJ2883" i="14"/>
  <c r="BJ2884" i="14"/>
  <c r="BJ2885" i="14"/>
  <c r="BJ2886" i="14"/>
  <c r="BJ2887" i="14"/>
  <c r="BJ2888" i="14"/>
  <c r="BJ2889" i="14"/>
  <c r="BJ2890" i="14"/>
  <c r="BJ2891" i="14"/>
  <c r="BJ2892" i="14"/>
  <c r="BJ2893" i="14"/>
  <c r="BJ2894" i="14"/>
  <c r="BJ2895" i="14"/>
  <c r="BJ2896" i="14"/>
  <c r="BJ2897" i="14"/>
  <c r="BJ2898" i="14"/>
  <c r="BJ2899" i="14"/>
  <c r="BJ2900" i="14"/>
  <c r="BJ2901" i="14"/>
  <c r="BJ2902" i="14"/>
  <c r="BJ2903" i="14"/>
  <c r="BJ2904" i="14"/>
  <c r="BJ2905" i="14"/>
  <c r="BJ2906" i="14"/>
  <c r="BJ2907" i="14"/>
  <c r="BJ2908" i="14"/>
  <c r="BJ2909" i="14"/>
  <c r="BJ2910" i="14"/>
  <c r="BJ2911" i="14"/>
  <c r="BJ2912" i="14"/>
  <c r="BJ2913" i="14"/>
  <c r="BJ2914" i="14"/>
  <c r="BJ2915" i="14"/>
  <c r="BJ2916" i="14"/>
  <c r="BJ2917" i="14"/>
  <c r="BJ2918" i="14"/>
  <c r="BJ2919" i="14"/>
  <c r="BJ2920" i="14"/>
  <c r="BJ2921" i="14"/>
  <c r="BJ2922" i="14"/>
  <c r="BJ2923" i="14"/>
  <c r="BJ2924" i="14"/>
  <c r="BJ2925" i="14"/>
  <c r="BJ2926" i="14"/>
  <c r="BJ2927" i="14"/>
  <c r="BJ2928" i="14"/>
  <c r="BJ2929" i="14"/>
  <c r="BJ2930" i="14"/>
  <c r="BJ2931" i="14"/>
  <c r="BJ2932" i="14"/>
  <c r="BJ2933" i="14"/>
  <c r="BJ2934" i="14"/>
  <c r="BJ2935" i="14"/>
  <c r="BJ2936" i="14"/>
  <c r="BJ2937" i="14"/>
  <c r="BJ2938" i="14"/>
  <c r="BJ2939" i="14"/>
  <c r="BJ2940" i="14"/>
  <c r="BJ2941" i="14"/>
  <c r="BJ2942" i="14"/>
  <c r="BJ2943" i="14"/>
  <c r="BJ2944" i="14"/>
  <c r="BJ2945" i="14"/>
  <c r="BJ2946" i="14"/>
  <c r="BJ2947" i="14"/>
  <c r="BJ2948" i="14"/>
  <c r="BJ2949" i="14"/>
  <c r="BJ2950" i="14"/>
  <c r="BJ2951" i="14"/>
  <c r="BJ2952" i="14"/>
  <c r="BJ2953" i="14"/>
  <c r="BJ2954" i="14"/>
  <c r="BJ2955" i="14"/>
  <c r="BJ2956" i="14"/>
  <c r="BJ2957" i="14"/>
  <c r="BJ2958" i="14"/>
  <c r="BJ2959" i="14"/>
  <c r="BJ2960" i="14"/>
  <c r="BJ2961" i="14"/>
  <c r="BJ2962" i="14"/>
  <c r="BJ2963" i="14"/>
  <c r="BJ2964" i="14"/>
  <c r="BJ2965" i="14"/>
  <c r="BJ2966" i="14"/>
  <c r="BJ2967" i="14"/>
  <c r="BJ2968" i="14"/>
  <c r="BJ2969" i="14"/>
  <c r="BJ2970" i="14"/>
  <c r="BJ2971" i="14"/>
  <c r="BJ2972" i="14"/>
  <c r="BJ2973" i="14"/>
  <c r="BJ2974" i="14"/>
  <c r="BJ2975" i="14"/>
  <c r="BJ2976" i="14"/>
  <c r="BJ2977" i="14"/>
  <c r="BJ2978" i="14"/>
  <c r="BJ2979" i="14"/>
  <c r="BJ2980" i="14"/>
  <c r="BJ2981" i="14"/>
  <c r="BJ2982" i="14"/>
  <c r="BJ2983" i="14"/>
  <c r="BJ2984" i="14"/>
  <c r="BJ2985" i="14"/>
  <c r="BJ2986" i="14"/>
  <c r="BJ2987" i="14"/>
  <c r="BJ2988" i="14"/>
  <c r="BJ2989" i="14"/>
  <c r="BJ2990" i="14"/>
  <c r="BJ2991" i="14"/>
  <c r="BJ2992" i="14"/>
  <c r="BJ2993" i="14"/>
  <c r="BJ2994" i="14"/>
  <c r="BJ2995" i="14"/>
  <c r="BJ2996" i="14"/>
  <c r="BJ2997" i="14"/>
  <c r="BJ2998" i="14"/>
  <c r="BJ2999" i="14"/>
  <c r="BJ3000" i="14"/>
  <c r="BJ3001" i="14"/>
  <c r="BJ3002" i="14"/>
  <c r="BJ3003" i="14"/>
  <c r="BJ3004" i="14"/>
  <c r="BJ3005" i="14"/>
  <c r="BJ3006" i="14"/>
  <c r="BJ3007" i="14"/>
  <c r="BJ3008" i="14"/>
  <c r="BJ3009" i="14"/>
  <c r="BJ3010" i="14"/>
  <c r="BJ3011" i="14"/>
  <c r="BJ3012" i="14"/>
  <c r="BJ3013" i="14"/>
  <c r="BJ3014" i="14"/>
  <c r="BJ3015" i="14"/>
  <c r="BJ3016" i="14"/>
  <c r="BJ3017" i="14"/>
  <c r="BJ3018" i="14"/>
  <c r="BJ3019" i="14"/>
  <c r="BJ3020" i="14"/>
  <c r="BJ3021" i="14"/>
  <c r="BJ3022" i="14"/>
  <c r="BJ3023" i="14"/>
  <c r="BJ3024" i="14"/>
  <c r="BJ3025" i="14"/>
  <c r="BJ3026" i="14"/>
  <c r="BJ3027" i="14"/>
  <c r="BJ3028" i="14"/>
  <c r="BJ3029" i="14"/>
  <c r="BJ3030" i="14"/>
  <c r="BJ3031" i="14"/>
  <c r="BJ3032" i="14"/>
  <c r="BJ3033" i="14"/>
  <c r="BJ3034" i="14"/>
  <c r="BJ3035" i="14"/>
  <c r="BJ3036" i="14"/>
  <c r="BJ3037" i="14"/>
  <c r="BJ3038" i="14"/>
  <c r="BJ3039" i="14"/>
  <c r="BJ3040" i="14"/>
  <c r="BJ3041" i="14"/>
  <c r="BJ3042" i="14"/>
  <c r="BJ3043" i="14"/>
  <c r="BJ3044" i="14"/>
  <c r="BJ3045" i="14"/>
  <c r="BJ3046" i="14"/>
  <c r="BJ3047" i="14"/>
  <c r="BJ3048" i="14"/>
  <c r="BJ3049" i="14"/>
  <c r="BJ3050" i="14"/>
  <c r="BJ3051" i="14"/>
  <c r="BJ3052" i="14"/>
  <c r="BJ3053" i="14"/>
  <c r="BJ3054" i="14"/>
  <c r="BJ3055" i="14"/>
  <c r="BJ3056" i="14"/>
  <c r="BJ3057" i="14"/>
  <c r="BJ3058" i="14"/>
  <c r="BJ3059" i="14"/>
  <c r="BJ3060" i="14"/>
  <c r="BJ3061" i="14"/>
  <c r="BJ3062" i="14"/>
  <c r="BJ3063" i="14"/>
  <c r="BJ3064" i="14"/>
  <c r="BJ3065" i="14"/>
  <c r="BJ3066" i="14"/>
  <c r="BJ3067" i="14"/>
  <c r="BJ3068" i="14"/>
  <c r="BJ3069" i="14"/>
  <c r="BJ3070" i="14"/>
  <c r="BJ3071" i="14"/>
  <c r="BJ3072" i="14"/>
  <c r="BJ3073" i="14"/>
  <c r="BJ3074" i="14"/>
  <c r="BJ3075" i="14"/>
  <c r="BJ3076" i="14"/>
  <c r="BJ3077" i="14"/>
  <c r="BJ3078" i="14"/>
  <c r="BJ3079" i="14"/>
  <c r="BJ3080" i="14"/>
  <c r="BJ3081" i="14"/>
  <c r="BJ3082" i="14"/>
  <c r="BJ3083" i="14"/>
  <c r="BJ3084" i="14"/>
  <c r="BJ3085" i="14"/>
  <c r="BJ3086" i="14"/>
  <c r="BJ3087" i="14"/>
  <c r="BJ3088" i="14"/>
  <c r="BJ3089" i="14"/>
  <c r="BJ3090" i="14"/>
  <c r="BJ3091" i="14"/>
  <c r="BJ3092" i="14"/>
  <c r="BJ3093" i="14"/>
  <c r="BJ3094" i="14"/>
  <c r="BJ3095" i="14"/>
  <c r="BJ3096" i="14"/>
  <c r="BJ3097" i="14"/>
  <c r="BJ3098" i="14"/>
  <c r="BJ3099" i="14"/>
  <c r="BJ3100" i="14"/>
  <c r="BJ3101" i="14"/>
  <c r="BJ3102" i="14"/>
  <c r="BJ3103" i="14"/>
  <c r="BJ3104" i="14"/>
  <c r="BJ3105" i="14"/>
  <c r="BJ3106" i="14"/>
  <c r="BJ3107" i="14"/>
  <c r="BJ3108" i="14"/>
  <c r="BJ3109" i="14"/>
  <c r="BJ3110" i="14"/>
  <c r="BJ3111" i="14"/>
  <c r="BJ3112" i="14"/>
  <c r="BJ3113" i="14"/>
  <c r="BJ3114" i="14"/>
  <c r="BJ3115" i="14"/>
  <c r="BJ3116" i="14"/>
  <c r="BJ3117" i="14"/>
  <c r="BJ3118" i="14"/>
  <c r="BJ3119" i="14"/>
  <c r="BJ3120" i="14"/>
  <c r="BJ3121" i="14"/>
  <c r="BJ3122" i="14"/>
  <c r="BJ3123" i="14"/>
  <c r="BJ3124" i="14"/>
  <c r="BJ3125" i="14"/>
  <c r="BJ3126" i="14"/>
  <c r="BJ3127" i="14"/>
  <c r="BJ3128" i="14"/>
  <c r="BJ3129" i="14"/>
  <c r="BJ3130" i="14"/>
  <c r="BJ3131" i="14"/>
  <c r="BJ3132" i="14"/>
  <c r="BJ3133" i="14"/>
  <c r="BJ3134" i="14"/>
  <c r="BJ3135" i="14"/>
  <c r="BJ3136" i="14"/>
  <c r="BJ3137" i="14"/>
  <c r="BJ3138" i="14"/>
  <c r="BJ3139" i="14"/>
  <c r="BJ3140" i="14"/>
  <c r="BJ3141" i="14"/>
  <c r="BJ3142" i="14"/>
  <c r="BJ3143" i="14"/>
  <c r="BJ3144" i="14"/>
  <c r="BJ3145" i="14"/>
  <c r="BJ3146" i="14"/>
  <c r="BJ3147" i="14"/>
  <c r="BJ3148" i="14"/>
  <c r="BJ3149" i="14"/>
  <c r="BJ3150" i="14"/>
  <c r="BJ3151" i="14"/>
  <c r="BJ3152" i="14"/>
  <c r="BJ3153" i="14"/>
  <c r="BJ3154" i="14"/>
  <c r="BJ3155" i="14"/>
  <c r="BJ3156" i="14"/>
  <c r="BJ3157" i="14"/>
  <c r="BJ3158" i="14"/>
  <c r="BJ3159" i="14"/>
  <c r="BJ3160" i="14"/>
  <c r="BJ3161" i="14"/>
  <c r="BJ3162" i="14"/>
  <c r="BJ3163" i="14"/>
  <c r="BJ3164" i="14"/>
  <c r="BJ3165" i="14"/>
  <c r="BJ3166" i="14"/>
  <c r="BJ3167" i="14"/>
  <c r="BJ3168" i="14"/>
  <c r="BJ3169" i="14"/>
  <c r="BJ3170" i="14"/>
  <c r="BJ3171" i="14"/>
  <c r="BJ3172" i="14"/>
  <c r="BJ3173" i="14"/>
  <c r="BJ3174" i="14"/>
  <c r="BJ3175" i="14"/>
  <c r="BJ3176" i="14"/>
  <c r="BJ3177" i="14"/>
  <c r="BJ3178" i="14"/>
  <c r="BJ3179" i="14"/>
  <c r="BJ3180" i="14"/>
  <c r="BJ3181" i="14"/>
  <c r="BJ3182" i="14"/>
  <c r="BJ3183" i="14"/>
  <c r="BJ3184" i="14"/>
  <c r="BJ3185" i="14"/>
  <c r="BJ3186" i="14"/>
  <c r="BJ3187" i="14"/>
  <c r="BJ3188" i="14"/>
  <c r="BJ3189" i="14"/>
  <c r="BJ3190" i="14"/>
  <c r="BJ3191" i="14"/>
  <c r="BJ3192" i="14"/>
  <c r="BJ3193" i="14"/>
  <c r="BJ3194" i="14"/>
  <c r="BJ3195" i="14"/>
  <c r="BJ3196" i="14"/>
  <c r="BJ3197" i="14"/>
  <c r="BJ3198" i="14"/>
  <c r="BJ3199" i="14"/>
  <c r="BJ3200" i="14"/>
  <c r="BJ3201" i="14"/>
  <c r="BJ3202" i="14"/>
  <c r="BJ3203" i="14"/>
  <c r="BJ3204" i="14"/>
  <c r="BJ3205" i="14"/>
  <c r="BJ3206" i="14"/>
  <c r="BJ2" i="14"/>
  <c r="CH3" i="14"/>
  <c r="CH4" i="14"/>
  <c r="CH5" i="14"/>
  <c r="CH6" i="14"/>
  <c r="CH7" i="14"/>
  <c r="CH8" i="14"/>
  <c r="CH9" i="14"/>
  <c r="CH10" i="14"/>
  <c r="CH11" i="14"/>
  <c r="CH12" i="14"/>
  <c r="CH13" i="14"/>
  <c r="CH14" i="14"/>
  <c r="CH15" i="14"/>
  <c r="CH16" i="14"/>
  <c r="CH17" i="14"/>
  <c r="CH18" i="14"/>
  <c r="CH19" i="14"/>
  <c r="CH20" i="14"/>
  <c r="CH21" i="14"/>
  <c r="CH22" i="14"/>
  <c r="CH23" i="14"/>
  <c r="CH24" i="14"/>
  <c r="CH25" i="14"/>
  <c r="CH26" i="14"/>
  <c r="CH27" i="14"/>
  <c r="CH28" i="14"/>
  <c r="CH29" i="14"/>
  <c r="CH30" i="14"/>
  <c r="CH31" i="14"/>
  <c r="CH32" i="14"/>
  <c r="CH33" i="14"/>
  <c r="CH34" i="14"/>
  <c r="CH35" i="14"/>
  <c r="CH36" i="14"/>
  <c r="CH37" i="14"/>
  <c r="CH38" i="14"/>
  <c r="CH39" i="14"/>
  <c r="CH40" i="14"/>
  <c r="CH41" i="14"/>
  <c r="CH42" i="14"/>
  <c r="CH43" i="14"/>
  <c r="CH44" i="14"/>
  <c r="CH45" i="14"/>
  <c r="CH46" i="14"/>
  <c r="CH47" i="14"/>
  <c r="CH48" i="14"/>
  <c r="CH49" i="14"/>
  <c r="CH50" i="14"/>
  <c r="CH51" i="14"/>
  <c r="CH52" i="14"/>
  <c r="CH53" i="14"/>
  <c r="CH54" i="14"/>
  <c r="CH55" i="14"/>
  <c r="CH56" i="14"/>
  <c r="CH57" i="14"/>
  <c r="CH58" i="14"/>
  <c r="CH59" i="14"/>
  <c r="CH60" i="14"/>
  <c r="CH61" i="14"/>
  <c r="CH62" i="14"/>
  <c r="CH63" i="14"/>
  <c r="CH64" i="14"/>
  <c r="CH65" i="14"/>
  <c r="CH66" i="14"/>
  <c r="CH67" i="14"/>
  <c r="CH68" i="14"/>
  <c r="CH69" i="14"/>
  <c r="CH70" i="14"/>
  <c r="CH71" i="14"/>
  <c r="CH72" i="14"/>
  <c r="CH73" i="14"/>
  <c r="CH74" i="14"/>
  <c r="CH75" i="14"/>
  <c r="CH76" i="14"/>
  <c r="CH77" i="14"/>
  <c r="CH78" i="14"/>
  <c r="CH79" i="14"/>
  <c r="CH80" i="14"/>
  <c r="CH81" i="14"/>
  <c r="CH82" i="14"/>
  <c r="CH83" i="14"/>
  <c r="CH84" i="14"/>
  <c r="CH85" i="14"/>
  <c r="CH86" i="14"/>
  <c r="CH87" i="14"/>
  <c r="CH88" i="14"/>
  <c r="CH89" i="14"/>
  <c r="CH90" i="14"/>
  <c r="CH91" i="14"/>
  <c r="CH92" i="14"/>
  <c r="CH93" i="14"/>
  <c r="CH94" i="14"/>
  <c r="CH95" i="14"/>
  <c r="CH96" i="14"/>
  <c r="CH97" i="14"/>
  <c r="CH98" i="14"/>
  <c r="CH99" i="14"/>
  <c r="CH100" i="14"/>
  <c r="CH101" i="14"/>
  <c r="CH102" i="14"/>
  <c r="CH103" i="14"/>
  <c r="CH104" i="14"/>
  <c r="CH105" i="14"/>
  <c r="CH106" i="14"/>
  <c r="CH107" i="14"/>
  <c r="CH108" i="14"/>
  <c r="CH109" i="14"/>
  <c r="CH110" i="14"/>
  <c r="CH111" i="14"/>
  <c r="CH112" i="14"/>
  <c r="CH113" i="14"/>
  <c r="CH114" i="14"/>
  <c r="CH115" i="14"/>
  <c r="CH116" i="14"/>
  <c r="CH117" i="14"/>
  <c r="CH118" i="14"/>
  <c r="CH119" i="14"/>
  <c r="CH120" i="14"/>
  <c r="CH121" i="14"/>
  <c r="CH122" i="14"/>
  <c r="CH123" i="14"/>
  <c r="CH124" i="14"/>
  <c r="CH125" i="14"/>
  <c r="CH126" i="14"/>
  <c r="CH127" i="14"/>
  <c r="CH128" i="14"/>
  <c r="CH129" i="14"/>
  <c r="CH130" i="14"/>
  <c r="CH131" i="14"/>
  <c r="CH132" i="14"/>
  <c r="CH133" i="14"/>
  <c r="CH134" i="14"/>
  <c r="CH135" i="14"/>
  <c r="CH136" i="14"/>
  <c r="CH137" i="14"/>
  <c r="CH138" i="14"/>
  <c r="CH139" i="14"/>
  <c r="CH140" i="14"/>
  <c r="CH141" i="14"/>
  <c r="CH142" i="14"/>
  <c r="CH143" i="14"/>
  <c r="CH144" i="14"/>
  <c r="CH145" i="14"/>
  <c r="CH146" i="14"/>
  <c r="CH147" i="14"/>
  <c r="CH148" i="14"/>
  <c r="CH149" i="14"/>
  <c r="CH150" i="14"/>
  <c r="CH151" i="14"/>
  <c r="CH152" i="14"/>
  <c r="CH153" i="14"/>
  <c r="CH154" i="14"/>
  <c r="CH155" i="14"/>
  <c r="CH156" i="14"/>
  <c r="CH157" i="14"/>
  <c r="CH158" i="14"/>
  <c r="CH159" i="14"/>
  <c r="CH160" i="14"/>
  <c r="CH161" i="14"/>
  <c r="CH162" i="14"/>
  <c r="CH163" i="14"/>
  <c r="CH164" i="14"/>
  <c r="CH165" i="14"/>
  <c r="CH166" i="14"/>
  <c r="CH167" i="14"/>
  <c r="CH168" i="14"/>
  <c r="CH169" i="14"/>
  <c r="CH170" i="14"/>
  <c r="CH171" i="14"/>
  <c r="CH172" i="14"/>
  <c r="CH173" i="14"/>
  <c r="CH174" i="14"/>
  <c r="CH175" i="14"/>
  <c r="CH176" i="14"/>
  <c r="CH177" i="14"/>
  <c r="CH178" i="14"/>
  <c r="CH179" i="14"/>
  <c r="CH180" i="14"/>
  <c r="CH181" i="14"/>
  <c r="CH182" i="14"/>
  <c r="CH183" i="14"/>
  <c r="CH184" i="14"/>
  <c r="CH185" i="14"/>
  <c r="CH186" i="14"/>
  <c r="CH187" i="14"/>
  <c r="CH188" i="14"/>
  <c r="CH189" i="14"/>
  <c r="CH190" i="14"/>
  <c r="CH191" i="14"/>
  <c r="CH192" i="14"/>
  <c r="CH193" i="14"/>
  <c r="CH194" i="14"/>
  <c r="CH195" i="14"/>
  <c r="CH196" i="14"/>
  <c r="CH197" i="14"/>
  <c r="CH198" i="14"/>
  <c r="CH199" i="14"/>
  <c r="CH200" i="14"/>
  <c r="CH201" i="14"/>
  <c r="CH202" i="14"/>
  <c r="CH203" i="14"/>
  <c r="CH204" i="14"/>
  <c r="CH205" i="14"/>
  <c r="CH206" i="14"/>
  <c r="CH207" i="14"/>
  <c r="CH208" i="14"/>
  <c r="CH209" i="14"/>
  <c r="CH210" i="14"/>
  <c r="CH211" i="14"/>
  <c r="CH212" i="14"/>
  <c r="CH213" i="14"/>
  <c r="CH214" i="14"/>
  <c r="CH215" i="14"/>
  <c r="CH216" i="14"/>
  <c r="CH217" i="14"/>
  <c r="CH218" i="14"/>
  <c r="CH219" i="14"/>
  <c r="CH220" i="14"/>
  <c r="CH221" i="14"/>
  <c r="CH222" i="14"/>
  <c r="CH223" i="14"/>
  <c r="CH224" i="14"/>
  <c r="CH225" i="14"/>
  <c r="CH226" i="14"/>
  <c r="CH227" i="14"/>
  <c r="CH228" i="14"/>
  <c r="CH229" i="14"/>
  <c r="CH230" i="14"/>
  <c r="CH231" i="14"/>
  <c r="CH232" i="14"/>
  <c r="CH233" i="14"/>
  <c r="CH234" i="14"/>
  <c r="CH235" i="14"/>
  <c r="CH236" i="14"/>
  <c r="CH237" i="14"/>
  <c r="CH238" i="14"/>
  <c r="CH239" i="14"/>
  <c r="CH240" i="14"/>
  <c r="CH241" i="14"/>
  <c r="CH242" i="14"/>
  <c r="CH243" i="14"/>
  <c r="CH244" i="14"/>
  <c r="CH245" i="14"/>
  <c r="CH246" i="14"/>
  <c r="CH247" i="14"/>
  <c r="CH248" i="14"/>
  <c r="CH249" i="14"/>
  <c r="CH250" i="14"/>
  <c r="CH251" i="14"/>
  <c r="CH252" i="14"/>
  <c r="CH253" i="14"/>
  <c r="CH254" i="14"/>
  <c r="CH255" i="14"/>
  <c r="CH256" i="14"/>
  <c r="CH257" i="14"/>
  <c r="CH258" i="14"/>
  <c r="CH259" i="14"/>
  <c r="CH260" i="14"/>
  <c r="CH261" i="14"/>
  <c r="CH262" i="14"/>
  <c r="CH263" i="14"/>
  <c r="CH264" i="14"/>
  <c r="CH265" i="14"/>
  <c r="CH266" i="14"/>
  <c r="CH267" i="14"/>
  <c r="CH268" i="14"/>
  <c r="CH269" i="14"/>
  <c r="CH270" i="14"/>
  <c r="CH271" i="14"/>
  <c r="CH272" i="14"/>
  <c r="CH273" i="14"/>
  <c r="CH274" i="14"/>
  <c r="CH275" i="14"/>
  <c r="CH276" i="14"/>
  <c r="CH277" i="14"/>
  <c r="CH278" i="14"/>
  <c r="CH279" i="14"/>
  <c r="CH280" i="14"/>
  <c r="CH281" i="14"/>
  <c r="CH282" i="14"/>
  <c r="CH283" i="14"/>
  <c r="CH284" i="14"/>
  <c r="CH285" i="14"/>
  <c r="CH286" i="14"/>
  <c r="CH287" i="14"/>
  <c r="CH288" i="14"/>
  <c r="CH289" i="14"/>
  <c r="CH290" i="14"/>
  <c r="CH291" i="14"/>
  <c r="CH292" i="14"/>
  <c r="CH293" i="14"/>
  <c r="CH294" i="14"/>
  <c r="CH295" i="14"/>
  <c r="CH296" i="14"/>
  <c r="CH297" i="14"/>
  <c r="CH298" i="14"/>
  <c r="CH299" i="14"/>
  <c r="CH300" i="14"/>
  <c r="CH301" i="14"/>
  <c r="CH302" i="14"/>
  <c r="CH303" i="14"/>
  <c r="CH304" i="14"/>
  <c r="CH305" i="14"/>
  <c r="CH306" i="14"/>
  <c r="CH307" i="14"/>
  <c r="CH308" i="14"/>
  <c r="CH309" i="14"/>
  <c r="CH310" i="14"/>
  <c r="CH311" i="14"/>
  <c r="CH312" i="14"/>
  <c r="CH313" i="14"/>
  <c r="CH314" i="14"/>
  <c r="CH315" i="14"/>
  <c r="CH316" i="14"/>
  <c r="CH317" i="14"/>
  <c r="CH318" i="14"/>
  <c r="CH319" i="14"/>
  <c r="CH320" i="14"/>
  <c r="CH321" i="14"/>
  <c r="CH322" i="14"/>
  <c r="CH323" i="14"/>
  <c r="CH324" i="14"/>
  <c r="CH325" i="14"/>
  <c r="CH326" i="14"/>
  <c r="CH327" i="14"/>
  <c r="CH328" i="14"/>
  <c r="CH329" i="14"/>
  <c r="CH330" i="14"/>
  <c r="CH331" i="14"/>
  <c r="CH332" i="14"/>
  <c r="CH333" i="14"/>
  <c r="CH334" i="14"/>
  <c r="CH335" i="14"/>
  <c r="CH336" i="14"/>
  <c r="CH337" i="14"/>
  <c r="CH338" i="14"/>
  <c r="CH339" i="14"/>
  <c r="CH340" i="14"/>
  <c r="CH341" i="14"/>
  <c r="CH342" i="14"/>
  <c r="CH343" i="14"/>
  <c r="CH344" i="14"/>
  <c r="CH345" i="14"/>
  <c r="CH346" i="14"/>
  <c r="CH347" i="14"/>
  <c r="CH348" i="14"/>
  <c r="CH349" i="14"/>
  <c r="CH350" i="14"/>
  <c r="CH351" i="14"/>
  <c r="CH352" i="14"/>
  <c r="CH353" i="14"/>
  <c r="CH354" i="14"/>
  <c r="CH355" i="14"/>
  <c r="CH356" i="14"/>
  <c r="CH357" i="14"/>
  <c r="CH358" i="14"/>
  <c r="CH359" i="14"/>
  <c r="CH360" i="14"/>
  <c r="CH361" i="14"/>
  <c r="CH362" i="14"/>
  <c r="CH363" i="14"/>
  <c r="CH364" i="14"/>
  <c r="CH365" i="14"/>
  <c r="CH366" i="14"/>
  <c r="CH367" i="14"/>
  <c r="CH368" i="14"/>
  <c r="CH369" i="14"/>
  <c r="CH370" i="14"/>
  <c r="CH371" i="14"/>
  <c r="CH372" i="14"/>
  <c r="CH373" i="14"/>
  <c r="CH374" i="14"/>
  <c r="CH375" i="14"/>
  <c r="CH376" i="14"/>
  <c r="CH377" i="14"/>
  <c r="CH378" i="14"/>
  <c r="CH379" i="14"/>
  <c r="CH380" i="14"/>
  <c r="CH381" i="14"/>
  <c r="CH382" i="14"/>
  <c r="CH383" i="14"/>
  <c r="CH384" i="14"/>
  <c r="CH385" i="14"/>
  <c r="CH386" i="14"/>
  <c r="CH387" i="14"/>
  <c r="CH388" i="14"/>
  <c r="CH389" i="14"/>
  <c r="CH390" i="14"/>
  <c r="CH391" i="14"/>
  <c r="CH392" i="14"/>
  <c r="CH393" i="14"/>
  <c r="CH394" i="14"/>
  <c r="CH395" i="14"/>
  <c r="CH396" i="14"/>
  <c r="CH397" i="14"/>
  <c r="CH398" i="14"/>
  <c r="CH399" i="14"/>
  <c r="CH400" i="14"/>
  <c r="CH401" i="14"/>
  <c r="CH402" i="14"/>
  <c r="CH403" i="14"/>
  <c r="CH404" i="14"/>
  <c r="CH405" i="14"/>
  <c r="CH406" i="14"/>
  <c r="CH407" i="14"/>
  <c r="CH408" i="14"/>
  <c r="CH409" i="14"/>
  <c r="CH410" i="14"/>
  <c r="CH411" i="14"/>
  <c r="CH412" i="14"/>
  <c r="CH413" i="14"/>
  <c r="CH414" i="14"/>
  <c r="CH415" i="14"/>
  <c r="CH416" i="14"/>
  <c r="CH417" i="14"/>
  <c r="CH418" i="14"/>
  <c r="CH419" i="14"/>
  <c r="CH420" i="14"/>
  <c r="CH421" i="14"/>
  <c r="CH422" i="14"/>
  <c r="CH423" i="14"/>
  <c r="CH424" i="14"/>
  <c r="CH425" i="14"/>
  <c r="CH426" i="14"/>
  <c r="CH427" i="14"/>
  <c r="CH428" i="14"/>
  <c r="CH429" i="14"/>
  <c r="CH430" i="14"/>
  <c r="CH431" i="14"/>
  <c r="CH432" i="14"/>
  <c r="CH433" i="14"/>
  <c r="CH434" i="14"/>
  <c r="CH435" i="14"/>
  <c r="CH436" i="14"/>
  <c r="CH437" i="14"/>
  <c r="CH438" i="14"/>
  <c r="CH439" i="14"/>
  <c r="CH440" i="14"/>
  <c r="CH441" i="14"/>
  <c r="CH442" i="14"/>
  <c r="CH443" i="14"/>
  <c r="CH444" i="14"/>
  <c r="CH445" i="14"/>
  <c r="CH446" i="14"/>
  <c r="CH447" i="14"/>
  <c r="CH448" i="14"/>
  <c r="CH449" i="14"/>
  <c r="CH450" i="14"/>
  <c r="CH451" i="14"/>
  <c r="CH452" i="14"/>
  <c r="CH453" i="14"/>
  <c r="CH454" i="14"/>
  <c r="CH455" i="14"/>
  <c r="CH456" i="14"/>
  <c r="CH457" i="14"/>
  <c r="CH458" i="14"/>
  <c r="CH459" i="14"/>
  <c r="CH460" i="14"/>
  <c r="CH461" i="14"/>
  <c r="CH462" i="14"/>
  <c r="CH463" i="14"/>
  <c r="CH464" i="14"/>
  <c r="CH465" i="14"/>
  <c r="CH466" i="14"/>
  <c r="CH467" i="14"/>
  <c r="CH468" i="14"/>
  <c r="CH469" i="14"/>
  <c r="CH470" i="14"/>
  <c r="CH471" i="14"/>
  <c r="CH472" i="14"/>
  <c r="CH473" i="14"/>
  <c r="CH474" i="14"/>
  <c r="CH475" i="14"/>
  <c r="CH476" i="14"/>
  <c r="CH477" i="14"/>
  <c r="CH478" i="14"/>
  <c r="CH479" i="14"/>
  <c r="CH480" i="14"/>
  <c r="CH481" i="14"/>
  <c r="CH482" i="14"/>
  <c r="CH483" i="14"/>
  <c r="CH484" i="14"/>
  <c r="CH485" i="14"/>
  <c r="CH486" i="14"/>
  <c r="CH487" i="14"/>
  <c r="CH488" i="14"/>
  <c r="CH489" i="14"/>
  <c r="CH490" i="14"/>
  <c r="CH491" i="14"/>
  <c r="CH492" i="14"/>
  <c r="CH493" i="14"/>
  <c r="CH494" i="14"/>
  <c r="CH495" i="14"/>
  <c r="CH496" i="14"/>
  <c r="CH497" i="14"/>
  <c r="CH498" i="14"/>
  <c r="CH499" i="14"/>
  <c r="CH500" i="14"/>
  <c r="CH501" i="14"/>
  <c r="CH502" i="14"/>
  <c r="CH503" i="14"/>
  <c r="CH504" i="14"/>
  <c r="CH505" i="14"/>
  <c r="CH506" i="14"/>
  <c r="CH507" i="14"/>
  <c r="CH508" i="14"/>
  <c r="CH509" i="14"/>
  <c r="CH510" i="14"/>
  <c r="CH511" i="14"/>
  <c r="CH512" i="14"/>
  <c r="CH513" i="14"/>
  <c r="CH514" i="14"/>
  <c r="CH515" i="14"/>
  <c r="CH516" i="14"/>
  <c r="CH517" i="14"/>
  <c r="CH518" i="14"/>
  <c r="CH519" i="14"/>
  <c r="CH520" i="14"/>
  <c r="CH521" i="14"/>
  <c r="CH522" i="14"/>
  <c r="CH523" i="14"/>
  <c r="CH524" i="14"/>
  <c r="CH525" i="14"/>
  <c r="CH526" i="14"/>
  <c r="CH527" i="14"/>
  <c r="CH528" i="14"/>
  <c r="CH529" i="14"/>
  <c r="CH530" i="14"/>
  <c r="CH531" i="14"/>
  <c r="CH532" i="14"/>
  <c r="CH533" i="14"/>
  <c r="CH534" i="14"/>
  <c r="CH535" i="14"/>
  <c r="CH536" i="14"/>
  <c r="CH537" i="14"/>
  <c r="CH538" i="14"/>
  <c r="CH539" i="14"/>
  <c r="CH540" i="14"/>
  <c r="CH541" i="14"/>
  <c r="CH542" i="14"/>
  <c r="CH543" i="14"/>
  <c r="CH544" i="14"/>
  <c r="CH545" i="14"/>
  <c r="CH546" i="14"/>
  <c r="CH547" i="14"/>
  <c r="CH548" i="14"/>
  <c r="CH549" i="14"/>
  <c r="CH550" i="14"/>
  <c r="CH551" i="14"/>
  <c r="CH552" i="14"/>
  <c r="CH553" i="14"/>
  <c r="CH554" i="14"/>
  <c r="CH555" i="14"/>
  <c r="CH556" i="14"/>
  <c r="CH557" i="14"/>
  <c r="CH558" i="14"/>
  <c r="CH559" i="14"/>
  <c r="CH560" i="14"/>
  <c r="CH561" i="14"/>
  <c r="CH562" i="14"/>
  <c r="CH563" i="14"/>
  <c r="CH564" i="14"/>
  <c r="CH565" i="14"/>
  <c r="CH566" i="14"/>
  <c r="CH567" i="14"/>
  <c r="CH568" i="14"/>
  <c r="CH569" i="14"/>
  <c r="CH570" i="14"/>
  <c r="CH571" i="14"/>
  <c r="CH572" i="14"/>
  <c r="CH573" i="14"/>
  <c r="CH574" i="14"/>
  <c r="CH575" i="14"/>
  <c r="CH576" i="14"/>
  <c r="CH577" i="14"/>
  <c r="CH578" i="14"/>
  <c r="CH579" i="14"/>
  <c r="CH580" i="14"/>
  <c r="CH581" i="14"/>
  <c r="CH582" i="14"/>
  <c r="CH583" i="14"/>
  <c r="CH584" i="14"/>
  <c r="CH585" i="14"/>
  <c r="CH586" i="14"/>
  <c r="CH587" i="14"/>
  <c r="CH588" i="14"/>
  <c r="CH589" i="14"/>
  <c r="CH590" i="14"/>
  <c r="CH591" i="14"/>
  <c r="CH592" i="14"/>
  <c r="CH593" i="14"/>
  <c r="CH594" i="14"/>
  <c r="CH595" i="14"/>
  <c r="CH596" i="14"/>
  <c r="CH597" i="14"/>
  <c r="CH598" i="14"/>
  <c r="CH599" i="14"/>
  <c r="CH600" i="14"/>
  <c r="CH601" i="14"/>
  <c r="CH602" i="14"/>
  <c r="CH603" i="14"/>
  <c r="CH604" i="14"/>
  <c r="CH605" i="14"/>
  <c r="CH606" i="14"/>
  <c r="CH607" i="14"/>
  <c r="CH608" i="14"/>
  <c r="CH609" i="14"/>
  <c r="CH610" i="14"/>
  <c r="CH611" i="14"/>
  <c r="CH612" i="14"/>
  <c r="CH613" i="14"/>
  <c r="CH614" i="14"/>
  <c r="CH615" i="14"/>
  <c r="CH616" i="14"/>
  <c r="CH617" i="14"/>
  <c r="CH618" i="14"/>
  <c r="CH619" i="14"/>
  <c r="CH620" i="14"/>
  <c r="CH621" i="14"/>
  <c r="CH622" i="14"/>
  <c r="CH623" i="14"/>
  <c r="CH624" i="14"/>
  <c r="CH625" i="14"/>
  <c r="CH626" i="14"/>
  <c r="CH627" i="14"/>
  <c r="CH628" i="14"/>
  <c r="CH629" i="14"/>
  <c r="CH630" i="14"/>
  <c r="CH631" i="14"/>
  <c r="CH632" i="14"/>
  <c r="CH633" i="14"/>
  <c r="CH634" i="14"/>
  <c r="CH635" i="14"/>
  <c r="CH636" i="14"/>
  <c r="CH637" i="14"/>
  <c r="CH638" i="14"/>
  <c r="CH639" i="14"/>
  <c r="CH640" i="14"/>
  <c r="CH641" i="14"/>
  <c r="CH642" i="14"/>
  <c r="CH643" i="14"/>
  <c r="CH644" i="14"/>
  <c r="CH645" i="14"/>
  <c r="CH646" i="14"/>
  <c r="CH647" i="14"/>
  <c r="CH648" i="14"/>
  <c r="CH649" i="14"/>
  <c r="CH650" i="14"/>
  <c r="CH651" i="14"/>
  <c r="CH652" i="14"/>
  <c r="CH653" i="14"/>
  <c r="CH654" i="14"/>
  <c r="CH655" i="14"/>
  <c r="CH656" i="14"/>
  <c r="CH657" i="14"/>
  <c r="CH658" i="14"/>
  <c r="CH659" i="14"/>
  <c r="CH660" i="14"/>
  <c r="CH661" i="14"/>
  <c r="CH662" i="14"/>
  <c r="CH663" i="14"/>
  <c r="CH664" i="14"/>
  <c r="CH665" i="14"/>
  <c r="CH666" i="14"/>
  <c r="CH667" i="14"/>
  <c r="CH668" i="14"/>
  <c r="CH669" i="14"/>
  <c r="CH670" i="14"/>
  <c r="CH671" i="14"/>
  <c r="CH672" i="14"/>
  <c r="CH673" i="14"/>
  <c r="CH674" i="14"/>
  <c r="CH675" i="14"/>
  <c r="CH676" i="14"/>
  <c r="CH677" i="14"/>
  <c r="CH678" i="14"/>
  <c r="CH679" i="14"/>
  <c r="CH680" i="14"/>
  <c r="CH681" i="14"/>
  <c r="CH682" i="14"/>
  <c r="CH683" i="14"/>
  <c r="CH684" i="14"/>
  <c r="CH685" i="14"/>
  <c r="CH686" i="14"/>
  <c r="CH687" i="14"/>
  <c r="CH688" i="14"/>
  <c r="CH689" i="14"/>
  <c r="CH690" i="14"/>
  <c r="CH691" i="14"/>
  <c r="CH692" i="14"/>
  <c r="CH693" i="14"/>
  <c r="CH694" i="14"/>
  <c r="CH695" i="14"/>
  <c r="CH696" i="14"/>
  <c r="CH697" i="14"/>
  <c r="CH698" i="14"/>
  <c r="CH699" i="14"/>
  <c r="CH700" i="14"/>
  <c r="CH701" i="14"/>
  <c r="CH702" i="14"/>
  <c r="CH703" i="14"/>
  <c r="CH704" i="14"/>
  <c r="CH705" i="14"/>
  <c r="CH706" i="14"/>
  <c r="CH707" i="14"/>
  <c r="CH708" i="14"/>
  <c r="CH709" i="14"/>
  <c r="CH710" i="14"/>
  <c r="CH711" i="14"/>
  <c r="CH712" i="14"/>
  <c r="CH713" i="14"/>
  <c r="CH714" i="14"/>
  <c r="CH715" i="14"/>
  <c r="CH716" i="14"/>
  <c r="CH717" i="14"/>
  <c r="CH718" i="14"/>
  <c r="CH719" i="14"/>
  <c r="CH720" i="14"/>
  <c r="CH721" i="14"/>
  <c r="CH722" i="14"/>
  <c r="CH723" i="14"/>
  <c r="CH724" i="14"/>
  <c r="CH725" i="14"/>
  <c r="CH726" i="14"/>
  <c r="CH727" i="14"/>
  <c r="CH728" i="14"/>
  <c r="CH729" i="14"/>
  <c r="CH730" i="14"/>
  <c r="CH731" i="14"/>
  <c r="CH732" i="14"/>
  <c r="CH733" i="14"/>
  <c r="CH734" i="14"/>
  <c r="CH735" i="14"/>
  <c r="CH736" i="14"/>
  <c r="CH737" i="14"/>
  <c r="CH738" i="14"/>
  <c r="CH739" i="14"/>
  <c r="CH740" i="14"/>
  <c r="CH741" i="14"/>
  <c r="CH742" i="14"/>
  <c r="CH743" i="14"/>
  <c r="CH744" i="14"/>
  <c r="CH745" i="14"/>
  <c r="CH746" i="14"/>
  <c r="CH747" i="14"/>
  <c r="CH748" i="14"/>
  <c r="CH749" i="14"/>
  <c r="CH750" i="14"/>
  <c r="CH751" i="14"/>
  <c r="CH752" i="14"/>
  <c r="CH753" i="14"/>
  <c r="CH754" i="14"/>
  <c r="CH755" i="14"/>
  <c r="CH756" i="14"/>
  <c r="CH757" i="14"/>
  <c r="CH758" i="14"/>
  <c r="CH759" i="14"/>
  <c r="CH760" i="14"/>
  <c r="CH761" i="14"/>
  <c r="CH762" i="14"/>
  <c r="CH763" i="14"/>
  <c r="CH764" i="14"/>
  <c r="CH765" i="14"/>
  <c r="CH766" i="14"/>
  <c r="CH767" i="14"/>
  <c r="CH768" i="14"/>
  <c r="CH769" i="14"/>
  <c r="CH770" i="14"/>
  <c r="CH771" i="14"/>
  <c r="CH772" i="14"/>
  <c r="CH773" i="14"/>
  <c r="CH774" i="14"/>
  <c r="CH775" i="14"/>
  <c r="CH776" i="14"/>
  <c r="CH777" i="14"/>
  <c r="CH778" i="14"/>
  <c r="CH779" i="14"/>
  <c r="CH780" i="14"/>
  <c r="CH781" i="14"/>
  <c r="CH782" i="14"/>
  <c r="CH783" i="14"/>
  <c r="CH784" i="14"/>
  <c r="CH785" i="14"/>
  <c r="CH786" i="14"/>
  <c r="CH787" i="14"/>
  <c r="CH788" i="14"/>
  <c r="CH789" i="14"/>
  <c r="CH790" i="14"/>
  <c r="CH791" i="14"/>
  <c r="CH792" i="14"/>
  <c r="CH793" i="14"/>
  <c r="CH794" i="14"/>
  <c r="CH795" i="14"/>
  <c r="CH796" i="14"/>
  <c r="CH797" i="14"/>
  <c r="CH798" i="14"/>
  <c r="CH799" i="14"/>
  <c r="CH800" i="14"/>
  <c r="CH801" i="14"/>
  <c r="CH802" i="14"/>
  <c r="CH803" i="14"/>
  <c r="CH804" i="14"/>
  <c r="CH805" i="14"/>
  <c r="CH806" i="14"/>
  <c r="CH807" i="14"/>
  <c r="CH808" i="14"/>
  <c r="CH809" i="14"/>
  <c r="CH810" i="14"/>
  <c r="CH811" i="14"/>
  <c r="CH812" i="14"/>
  <c r="CH813" i="14"/>
  <c r="CH814" i="14"/>
  <c r="CH815" i="14"/>
  <c r="CH816" i="14"/>
  <c r="CH817" i="14"/>
  <c r="CH818" i="14"/>
  <c r="CH819" i="14"/>
  <c r="CH820" i="14"/>
  <c r="CH821" i="14"/>
  <c r="CH822" i="14"/>
  <c r="CH823" i="14"/>
  <c r="CH824" i="14"/>
  <c r="CH825" i="14"/>
  <c r="CH826" i="14"/>
  <c r="CH827" i="14"/>
  <c r="CH828" i="14"/>
  <c r="CH829" i="14"/>
  <c r="CH830" i="14"/>
  <c r="CH831" i="14"/>
  <c r="CH832" i="14"/>
  <c r="CH833" i="14"/>
  <c r="CH834" i="14"/>
  <c r="CH835" i="14"/>
  <c r="CH836" i="14"/>
  <c r="CH837" i="14"/>
  <c r="CH838" i="14"/>
  <c r="CH839" i="14"/>
  <c r="CH840" i="14"/>
  <c r="CH841" i="14"/>
  <c r="CH842" i="14"/>
  <c r="CH843" i="14"/>
  <c r="CH844" i="14"/>
  <c r="CH845" i="14"/>
  <c r="CH846" i="14"/>
  <c r="CH847" i="14"/>
  <c r="CH848" i="14"/>
  <c r="CH849" i="14"/>
  <c r="CH850" i="14"/>
  <c r="CH851" i="14"/>
  <c r="CH852" i="14"/>
  <c r="CH853" i="14"/>
  <c r="CH854" i="14"/>
  <c r="CH855" i="14"/>
  <c r="CH856" i="14"/>
  <c r="CH857" i="14"/>
  <c r="CH858" i="14"/>
  <c r="CH859" i="14"/>
  <c r="CH860" i="14"/>
  <c r="CH861" i="14"/>
  <c r="CH862" i="14"/>
  <c r="CH863" i="14"/>
  <c r="CH864" i="14"/>
  <c r="CH865" i="14"/>
  <c r="CH866" i="14"/>
  <c r="CH867" i="14"/>
  <c r="CH868" i="14"/>
  <c r="CH869" i="14"/>
  <c r="CH870" i="14"/>
  <c r="CH871" i="14"/>
  <c r="CH872" i="14"/>
  <c r="CH873" i="14"/>
  <c r="CH874" i="14"/>
  <c r="CH875" i="14"/>
  <c r="CH876" i="14"/>
  <c r="CH877" i="14"/>
  <c r="CH878" i="14"/>
  <c r="CH879" i="14"/>
  <c r="CH880" i="14"/>
  <c r="CH881" i="14"/>
  <c r="CH882" i="14"/>
  <c r="CH883" i="14"/>
  <c r="CH884" i="14"/>
  <c r="CH885" i="14"/>
  <c r="CH886" i="14"/>
  <c r="CH887" i="14"/>
  <c r="CH888" i="14"/>
  <c r="CH889" i="14"/>
  <c r="CH890" i="14"/>
  <c r="CH891" i="14"/>
  <c r="CH892" i="14"/>
  <c r="CH893" i="14"/>
  <c r="CH894" i="14"/>
  <c r="CH895" i="14"/>
  <c r="CH896" i="14"/>
  <c r="CH897" i="14"/>
  <c r="CH898" i="14"/>
  <c r="CH899" i="14"/>
  <c r="CH900" i="14"/>
  <c r="CH901" i="14"/>
  <c r="CH902" i="14"/>
  <c r="CH903" i="14"/>
  <c r="CH904" i="14"/>
  <c r="CH905" i="14"/>
  <c r="CH906" i="14"/>
  <c r="CH907" i="14"/>
  <c r="CH908" i="14"/>
  <c r="CH909" i="14"/>
  <c r="CH910" i="14"/>
  <c r="CH911" i="14"/>
  <c r="CH912" i="14"/>
  <c r="CH913" i="14"/>
  <c r="CH914" i="14"/>
  <c r="CH915" i="14"/>
  <c r="CH916" i="14"/>
  <c r="CH917" i="14"/>
  <c r="CH918" i="14"/>
  <c r="CH919" i="14"/>
  <c r="CH920" i="14"/>
  <c r="CH921" i="14"/>
  <c r="CH922" i="14"/>
  <c r="CH923" i="14"/>
  <c r="CH924" i="14"/>
  <c r="CH925" i="14"/>
  <c r="CH926" i="14"/>
  <c r="CH927" i="14"/>
  <c r="CH928" i="14"/>
  <c r="CH929" i="14"/>
  <c r="CH930" i="14"/>
  <c r="CH931" i="14"/>
  <c r="CH932" i="14"/>
  <c r="CH933" i="14"/>
  <c r="CH934" i="14"/>
  <c r="CH935" i="14"/>
  <c r="CH936" i="14"/>
  <c r="CH937" i="14"/>
  <c r="CH938" i="14"/>
  <c r="CH939" i="14"/>
  <c r="CH940" i="14"/>
  <c r="CH941" i="14"/>
  <c r="CH942" i="14"/>
  <c r="CH943" i="14"/>
  <c r="CH944" i="14"/>
  <c r="CH945" i="14"/>
  <c r="CH946" i="14"/>
  <c r="CH947" i="14"/>
  <c r="CH948" i="14"/>
  <c r="CH949" i="14"/>
  <c r="CH950" i="14"/>
  <c r="CH951" i="14"/>
  <c r="CH952" i="14"/>
  <c r="CH953" i="14"/>
  <c r="CH954" i="14"/>
  <c r="CH955" i="14"/>
  <c r="CH956" i="14"/>
  <c r="CH957" i="14"/>
  <c r="CH958" i="14"/>
  <c r="CH959" i="14"/>
  <c r="CH960" i="14"/>
  <c r="CH961" i="14"/>
  <c r="CH962" i="14"/>
  <c r="CH963" i="14"/>
  <c r="CH964" i="14"/>
  <c r="CH965" i="14"/>
  <c r="CH966" i="14"/>
  <c r="CH967" i="14"/>
  <c r="CH968" i="14"/>
  <c r="CH969" i="14"/>
  <c r="CH970" i="14"/>
  <c r="CH971" i="14"/>
  <c r="CH972" i="14"/>
  <c r="CH973" i="14"/>
  <c r="CH974" i="14"/>
  <c r="CH975" i="14"/>
  <c r="CH976" i="14"/>
  <c r="CH977" i="14"/>
  <c r="CH978" i="14"/>
  <c r="CH979" i="14"/>
  <c r="CH980" i="14"/>
  <c r="CH981" i="14"/>
  <c r="CH982" i="14"/>
  <c r="CH983" i="14"/>
  <c r="CH984" i="14"/>
  <c r="CH985" i="14"/>
  <c r="CH986" i="14"/>
  <c r="CH987" i="14"/>
  <c r="CH988" i="14"/>
  <c r="CH989" i="14"/>
  <c r="CH990" i="14"/>
  <c r="CH991" i="14"/>
  <c r="CH992" i="14"/>
  <c r="CH993" i="14"/>
  <c r="CH994" i="14"/>
  <c r="CH995" i="14"/>
  <c r="CH996" i="14"/>
  <c r="CH997" i="14"/>
  <c r="CH998" i="14"/>
  <c r="CH999" i="14"/>
  <c r="CH1000" i="14"/>
  <c r="CH1001" i="14"/>
  <c r="CH1002" i="14"/>
  <c r="CH1003" i="14"/>
  <c r="CH1004" i="14"/>
  <c r="CH1005" i="14"/>
  <c r="CH1006" i="14"/>
  <c r="CH1007" i="14"/>
  <c r="CH1008" i="14"/>
  <c r="CH1009" i="14"/>
  <c r="CH1010" i="14"/>
  <c r="CH1011" i="14"/>
  <c r="CH1012" i="14"/>
  <c r="CH1013" i="14"/>
  <c r="CH1014" i="14"/>
  <c r="CH1015" i="14"/>
  <c r="CH1016" i="14"/>
  <c r="CH1017" i="14"/>
  <c r="CH1018" i="14"/>
  <c r="CH1019" i="14"/>
  <c r="CH1020" i="14"/>
  <c r="CH1021" i="14"/>
  <c r="CH1022" i="14"/>
  <c r="CH1023" i="14"/>
  <c r="CH1024" i="14"/>
  <c r="CH1025" i="14"/>
  <c r="CH1026" i="14"/>
  <c r="CH1027" i="14"/>
  <c r="CH1028" i="14"/>
  <c r="CH1029" i="14"/>
  <c r="CH1030" i="14"/>
  <c r="CH1031" i="14"/>
  <c r="CH1032" i="14"/>
  <c r="CH1033" i="14"/>
  <c r="CH1034" i="14"/>
  <c r="CH1035" i="14"/>
  <c r="CH1036" i="14"/>
  <c r="CH1037" i="14"/>
  <c r="CH1038" i="14"/>
  <c r="CH1039" i="14"/>
  <c r="CH1040" i="14"/>
  <c r="CH1041" i="14"/>
  <c r="CH1042" i="14"/>
  <c r="CH1043" i="14"/>
  <c r="CH1044" i="14"/>
  <c r="CH1045" i="14"/>
  <c r="CH1046" i="14"/>
  <c r="CH1047" i="14"/>
  <c r="CH1048" i="14"/>
  <c r="CH1049" i="14"/>
  <c r="CH1050" i="14"/>
  <c r="CH1051" i="14"/>
  <c r="CH1052" i="14"/>
  <c r="CH1053" i="14"/>
  <c r="CH1054" i="14"/>
  <c r="CH1055" i="14"/>
  <c r="CH1056" i="14"/>
  <c r="CH1057" i="14"/>
  <c r="CH1058" i="14"/>
  <c r="CH1059" i="14"/>
  <c r="CH1060" i="14"/>
  <c r="CH1061" i="14"/>
  <c r="CH1062" i="14"/>
  <c r="CH1063" i="14"/>
  <c r="CH1064" i="14"/>
  <c r="CH1065" i="14"/>
  <c r="CH1066" i="14"/>
  <c r="CH1067" i="14"/>
  <c r="CH1068" i="14"/>
  <c r="CH1069" i="14"/>
  <c r="CH1070" i="14"/>
  <c r="CH1071" i="14"/>
  <c r="CH1072" i="14"/>
  <c r="CH1073" i="14"/>
  <c r="CH1074" i="14"/>
  <c r="CH1075" i="14"/>
  <c r="CH1076" i="14"/>
  <c r="CH1077" i="14"/>
  <c r="CH1078" i="14"/>
  <c r="CH1079" i="14"/>
  <c r="CH1080" i="14"/>
  <c r="CH1081" i="14"/>
  <c r="CH1082" i="14"/>
  <c r="CH1083" i="14"/>
  <c r="CH1084" i="14"/>
  <c r="CH1085" i="14"/>
  <c r="CH1086" i="14"/>
  <c r="CH1087" i="14"/>
  <c r="CH1088" i="14"/>
  <c r="CH1089" i="14"/>
  <c r="CH1090" i="14"/>
  <c r="CH1091" i="14"/>
  <c r="CH1092" i="14"/>
  <c r="CH1093" i="14"/>
  <c r="CH1094" i="14"/>
  <c r="CH1095" i="14"/>
  <c r="CH1096" i="14"/>
  <c r="CH1097" i="14"/>
  <c r="CH1098" i="14"/>
  <c r="CH1099" i="14"/>
  <c r="CH1100" i="14"/>
  <c r="CH1101" i="14"/>
  <c r="CH1102" i="14"/>
  <c r="CH1103" i="14"/>
  <c r="CH1104" i="14"/>
  <c r="CH1105" i="14"/>
  <c r="CH1106" i="14"/>
  <c r="CH1107" i="14"/>
  <c r="CH1108" i="14"/>
  <c r="CH1109" i="14"/>
  <c r="CH1110" i="14"/>
  <c r="CH1111" i="14"/>
  <c r="CH1112" i="14"/>
  <c r="CH1113" i="14"/>
  <c r="CH1114" i="14"/>
  <c r="CH1115" i="14"/>
  <c r="CH1116" i="14"/>
  <c r="CH1117" i="14"/>
  <c r="CH1118" i="14"/>
  <c r="CH1119" i="14"/>
  <c r="CH1120" i="14"/>
  <c r="CH1121" i="14"/>
  <c r="CH1122" i="14"/>
  <c r="CH1123" i="14"/>
  <c r="CH1124" i="14"/>
  <c r="CH1125" i="14"/>
  <c r="CH1126" i="14"/>
  <c r="CH1127" i="14"/>
  <c r="CH1128" i="14"/>
  <c r="CH1129" i="14"/>
  <c r="CH1130" i="14"/>
  <c r="CH1131" i="14"/>
  <c r="CH1132" i="14"/>
  <c r="CH1133" i="14"/>
  <c r="CH1134" i="14"/>
  <c r="CH1135" i="14"/>
  <c r="CH1136" i="14"/>
  <c r="CH1137" i="14"/>
  <c r="CH1138" i="14"/>
  <c r="CH1139" i="14"/>
  <c r="CH1140" i="14"/>
  <c r="CH1141" i="14"/>
  <c r="CH1142" i="14"/>
  <c r="CH1143" i="14"/>
  <c r="CH1144" i="14"/>
  <c r="CH1145" i="14"/>
  <c r="CH1146" i="14"/>
  <c r="CH1147" i="14"/>
  <c r="CH1148" i="14"/>
  <c r="CH1149" i="14"/>
  <c r="CH1150" i="14"/>
  <c r="CH1151" i="14"/>
  <c r="CH1152" i="14"/>
  <c r="CH1153" i="14"/>
  <c r="CH1154" i="14"/>
  <c r="CH1155" i="14"/>
  <c r="CH1156" i="14"/>
  <c r="CH1157" i="14"/>
  <c r="CH1158" i="14"/>
  <c r="CH1159" i="14"/>
  <c r="CH1160" i="14"/>
  <c r="CH1161" i="14"/>
  <c r="CH1162" i="14"/>
  <c r="CH1163" i="14"/>
  <c r="CH1164" i="14"/>
  <c r="CH1165" i="14"/>
  <c r="CH1166" i="14"/>
  <c r="CH1167" i="14"/>
  <c r="CH1168" i="14"/>
  <c r="CH1169" i="14"/>
  <c r="CH1170" i="14"/>
  <c r="CH1171" i="14"/>
  <c r="CH1172" i="14"/>
  <c r="CH1173" i="14"/>
  <c r="CH1174" i="14"/>
  <c r="CH1175" i="14"/>
  <c r="CH1176" i="14"/>
  <c r="CH1177" i="14"/>
  <c r="CH1178" i="14"/>
  <c r="CH1179" i="14"/>
  <c r="CH1180" i="14"/>
  <c r="CH1181" i="14"/>
  <c r="CH1182" i="14"/>
  <c r="CH1183" i="14"/>
  <c r="CH1184" i="14"/>
  <c r="CH1185" i="14"/>
  <c r="CH1186" i="14"/>
  <c r="CH1187" i="14"/>
  <c r="CH1188" i="14"/>
  <c r="CH1189" i="14"/>
  <c r="CH1190" i="14"/>
  <c r="CH1191" i="14"/>
  <c r="CH1192" i="14"/>
  <c r="CH1193" i="14"/>
  <c r="CH1194" i="14"/>
  <c r="CH1195" i="14"/>
  <c r="CH1196" i="14"/>
  <c r="CH1197" i="14"/>
  <c r="CH1198" i="14"/>
  <c r="CH1199" i="14"/>
  <c r="CH1200" i="14"/>
  <c r="CH1201" i="14"/>
  <c r="CH1202" i="14"/>
  <c r="CH1203" i="14"/>
  <c r="CH1204" i="14"/>
  <c r="CH1205" i="14"/>
  <c r="CH1206" i="14"/>
  <c r="CH1207" i="14"/>
  <c r="CH1208" i="14"/>
  <c r="CH1209" i="14"/>
  <c r="CH1210" i="14"/>
  <c r="CH1211" i="14"/>
  <c r="CH1212" i="14"/>
  <c r="CH1213" i="14"/>
  <c r="CH1214" i="14"/>
  <c r="CH1215" i="14"/>
  <c r="CH1216" i="14"/>
  <c r="CH1217" i="14"/>
  <c r="CH1218" i="14"/>
  <c r="CH1219" i="14"/>
  <c r="CH1220" i="14"/>
  <c r="CH1221" i="14"/>
  <c r="CH1222" i="14"/>
  <c r="CH1223" i="14"/>
  <c r="CH1224" i="14"/>
  <c r="CH1225" i="14"/>
  <c r="CH1226" i="14"/>
  <c r="CH1227" i="14"/>
  <c r="CH1228" i="14"/>
  <c r="CH1229" i="14"/>
  <c r="CH1230" i="14"/>
  <c r="CH1231" i="14"/>
  <c r="CH1232" i="14"/>
  <c r="CH1233" i="14"/>
  <c r="CH1234" i="14"/>
  <c r="CH1235" i="14"/>
  <c r="CH1236" i="14"/>
  <c r="CH1237" i="14"/>
  <c r="CH1238" i="14"/>
  <c r="CH1239" i="14"/>
  <c r="CH1240" i="14"/>
  <c r="CH1241" i="14"/>
  <c r="CH1242" i="14"/>
  <c r="CH1243" i="14"/>
  <c r="CH1244" i="14"/>
  <c r="CH1245" i="14"/>
  <c r="CH1246" i="14"/>
  <c r="CH1247" i="14"/>
  <c r="CH1248" i="14"/>
  <c r="CH1249" i="14"/>
  <c r="CH1250" i="14"/>
  <c r="CH1251" i="14"/>
  <c r="CH1252" i="14"/>
  <c r="CH1253" i="14"/>
  <c r="CH1254" i="14"/>
  <c r="CH1255" i="14"/>
  <c r="CH1256" i="14"/>
  <c r="CH1257" i="14"/>
  <c r="CH1258" i="14"/>
  <c r="CH1259" i="14"/>
  <c r="CH1260" i="14"/>
  <c r="CH1261" i="14"/>
  <c r="CH1262" i="14"/>
  <c r="CH1263" i="14"/>
  <c r="CH1264" i="14"/>
  <c r="CH1265" i="14"/>
  <c r="CH1266" i="14"/>
  <c r="CH1267" i="14"/>
  <c r="CH1268" i="14"/>
  <c r="CH1269" i="14"/>
  <c r="CH1270" i="14"/>
  <c r="CH1271" i="14"/>
  <c r="CH1272" i="14"/>
  <c r="CH1273" i="14"/>
  <c r="CH1274" i="14"/>
  <c r="CH1275" i="14"/>
  <c r="CH1276" i="14"/>
  <c r="CH1277" i="14"/>
  <c r="CH1278" i="14"/>
  <c r="CH1279" i="14"/>
  <c r="CH1280" i="14"/>
  <c r="CH1281" i="14"/>
  <c r="CH1282" i="14"/>
  <c r="CH1283" i="14"/>
  <c r="CH1284" i="14"/>
  <c r="CH1285" i="14"/>
  <c r="CH1286" i="14"/>
  <c r="CH1287" i="14"/>
  <c r="CH1288" i="14"/>
  <c r="CH1289" i="14"/>
  <c r="CH1290" i="14"/>
  <c r="CH1291" i="14"/>
  <c r="CH1292" i="14"/>
  <c r="CH1293" i="14"/>
  <c r="CH1294" i="14"/>
  <c r="CH1295" i="14"/>
  <c r="CH1296" i="14"/>
  <c r="CH1297" i="14"/>
  <c r="CH1298" i="14"/>
  <c r="CH1299" i="14"/>
  <c r="CH1300" i="14"/>
  <c r="CH1301" i="14"/>
  <c r="CH1302" i="14"/>
  <c r="CH1303" i="14"/>
  <c r="CH1304" i="14"/>
  <c r="CH1305" i="14"/>
  <c r="CH1306" i="14"/>
  <c r="CH1307" i="14"/>
  <c r="CH1308" i="14"/>
  <c r="CH1309" i="14"/>
  <c r="CH1310" i="14"/>
  <c r="CH1311" i="14"/>
  <c r="CH1312" i="14"/>
  <c r="CH1313" i="14"/>
  <c r="CH1314" i="14"/>
  <c r="CH1315" i="14"/>
  <c r="CH1316" i="14"/>
  <c r="CH1317" i="14"/>
  <c r="CH1318" i="14"/>
  <c r="CH1319" i="14"/>
  <c r="CH1320" i="14"/>
  <c r="CH1321" i="14"/>
  <c r="CH1322" i="14"/>
  <c r="CH1323" i="14"/>
  <c r="CH1324" i="14"/>
  <c r="CH1325" i="14"/>
  <c r="CH1326" i="14"/>
  <c r="CH1327" i="14"/>
  <c r="CH1328" i="14"/>
  <c r="CH1329" i="14"/>
  <c r="CH1330" i="14"/>
  <c r="CH1331" i="14"/>
  <c r="CH1332" i="14"/>
  <c r="CH1333" i="14"/>
  <c r="CH1334" i="14"/>
  <c r="CH1335" i="14"/>
  <c r="CH1336" i="14"/>
  <c r="CH1337" i="14"/>
  <c r="CH1338" i="14"/>
  <c r="CH1339" i="14"/>
  <c r="CH1340" i="14"/>
  <c r="CH1341" i="14"/>
  <c r="CH1342" i="14"/>
  <c r="CH1343" i="14"/>
  <c r="CH1344" i="14"/>
  <c r="CH1345" i="14"/>
  <c r="CH1346" i="14"/>
  <c r="CH1347" i="14"/>
  <c r="CH1348" i="14"/>
  <c r="CH1349" i="14"/>
  <c r="CH1350" i="14"/>
  <c r="CH1351" i="14"/>
  <c r="CH1352" i="14"/>
  <c r="CH1353" i="14"/>
  <c r="CH1354" i="14"/>
  <c r="CH1355" i="14"/>
  <c r="CH1356" i="14"/>
  <c r="CH1357" i="14"/>
  <c r="CH1358" i="14"/>
  <c r="CH1359" i="14"/>
  <c r="CH1360" i="14"/>
  <c r="CH1361" i="14"/>
  <c r="CH1362" i="14"/>
  <c r="CH1363" i="14"/>
  <c r="CH1364" i="14"/>
  <c r="CH1365" i="14"/>
  <c r="CH1366" i="14"/>
  <c r="CH1367" i="14"/>
  <c r="CH1368" i="14"/>
  <c r="CH1369" i="14"/>
  <c r="CH1370" i="14"/>
  <c r="CH1371" i="14"/>
  <c r="CH1372" i="14"/>
  <c r="CH1373" i="14"/>
  <c r="CH1374" i="14"/>
  <c r="CH1375" i="14"/>
  <c r="CH1376" i="14"/>
  <c r="CH1377" i="14"/>
  <c r="CH1378" i="14"/>
  <c r="CH1379" i="14"/>
  <c r="CH1380" i="14"/>
  <c r="CH1381" i="14"/>
  <c r="CH1382" i="14"/>
  <c r="CH1383" i="14"/>
  <c r="CH1384" i="14"/>
  <c r="CH1385" i="14"/>
  <c r="CH1386" i="14"/>
  <c r="CH1387" i="14"/>
  <c r="CH1388" i="14"/>
  <c r="CH1389" i="14"/>
  <c r="CH1390" i="14"/>
  <c r="CH1391" i="14"/>
  <c r="CH1392" i="14"/>
  <c r="CH1393" i="14"/>
  <c r="CH1394" i="14"/>
  <c r="CH1395" i="14"/>
  <c r="CH1396" i="14"/>
  <c r="CH1397" i="14"/>
  <c r="CH1398" i="14"/>
  <c r="CH1399" i="14"/>
  <c r="CH1400" i="14"/>
  <c r="CH1401" i="14"/>
  <c r="CH1402" i="14"/>
  <c r="CH1403" i="14"/>
  <c r="CH1404" i="14"/>
  <c r="CH1405" i="14"/>
  <c r="CH1406" i="14"/>
  <c r="CH1407" i="14"/>
  <c r="CH1408" i="14"/>
  <c r="CH1409" i="14"/>
  <c r="CH1410" i="14"/>
  <c r="CH1411" i="14"/>
  <c r="CH1412" i="14"/>
  <c r="CH1413" i="14"/>
  <c r="CH1414" i="14"/>
  <c r="CH1415" i="14"/>
  <c r="CH1416" i="14"/>
  <c r="CH1417" i="14"/>
  <c r="CH1418" i="14"/>
  <c r="CH1419" i="14"/>
  <c r="CH1420" i="14"/>
  <c r="CH1421" i="14"/>
  <c r="CH1422" i="14"/>
  <c r="CH1423" i="14"/>
  <c r="CH1424" i="14"/>
  <c r="CH1425" i="14"/>
  <c r="CH1426" i="14"/>
  <c r="CH1427" i="14"/>
  <c r="CH1428" i="14"/>
  <c r="CH1429" i="14"/>
  <c r="CH1430" i="14"/>
  <c r="CH1431" i="14"/>
  <c r="CH1432" i="14"/>
  <c r="CH1433" i="14"/>
  <c r="CH1434" i="14"/>
  <c r="CH1435" i="14"/>
  <c r="CH1436" i="14"/>
  <c r="CH1437" i="14"/>
  <c r="CH1438" i="14"/>
  <c r="CH1439" i="14"/>
  <c r="CH1440" i="14"/>
  <c r="CH1441" i="14"/>
  <c r="CH1442" i="14"/>
  <c r="CH1443" i="14"/>
  <c r="CH1444" i="14"/>
  <c r="CH1445" i="14"/>
  <c r="CH1446" i="14"/>
  <c r="CH1447" i="14"/>
  <c r="CH1448" i="14"/>
  <c r="CH1449" i="14"/>
  <c r="CH1450" i="14"/>
  <c r="CH1451" i="14"/>
  <c r="CH1452" i="14"/>
  <c r="CH1453" i="14"/>
  <c r="CH1454" i="14"/>
  <c r="CH1455" i="14"/>
  <c r="CH1456" i="14"/>
  <c r="CH1457" i="14"/>
  <c r="CH1458" i="14"/>
  <c r="CH1459" i="14"/>
  <c r="CH1460" i="14"/>
  <c r="CH1461" i="14"/>
  <c r="CH1462" i="14"/>
  <c r="CH1463" i="14"/>
  <c r="CH1464" i="14"/>
  <c r="CH1465" i="14"/>
  <c r="CH1466" i="14"/>
  <c r="CH1467" i="14"/>
  <c r="CH1468" i="14"/>
  <c r="CH1469" i="14"/>
  <c r="CH1470" i="14"/>
  <c r="CH1471" i="14"/>
  <c r="CH1472" i="14"/>
  <c r="CH1473" i="14"/>
  <c r="CH1474" i="14"/>
  <c r="CH1475" i="14"/>
  <c r="CH1476" i="14"/>
  <c r="CH1477" i="14"/>
  <c r="CH1478" i="14"/>
  <c r="CH1479" i="14"/>
  <c r="CH1480" i="14"/>
  <c r="CH1481" i="14"/>
  <c r="CH1482" i="14"/>
  <c r="CH1483" i="14"/>
  <c r="CH1484" i="14"/>
  <c r="CH1485" i="14"/>
  <c r="CH1486" i="14"/>
  <c r="CH1487" i="14"/>
  <c r="CH1488" i="14"/>
  <c r="CH1489" i="14"/>
  <c r="CH1490" i="14"/>
  <c r="CH1491" i="14"/>
  <c r="CH1492" i="14"/>
  <c r="CH1493" i="14"/>
  <c r="CH1494" i="14"/>
  <c r="CH1495" i="14"/>
  <c r="CH1496" i="14"/>
  <c r="CH1497" i="14"/>
  <c r="CH1498" i="14"/>
  <c r="CH1499" i="14"/>
  <c r="CH1500" i="14"/>
  <c r="CH1501" i="14"/>
  <c r="CH1502" i="14"/>
  <c r="CH1503" i="14"/>
  <c r="CH1504" i="14"/>
  <c r="CH1505" i="14"/>
  <c r="CH1506" i="14"/>
  <c r="CH1507" i="14"/>
  <c r="CH1508" i="14"/>
  <c r="CH1509" i="14"/>
  <c r="CH1510" i="14"/>
  <c r="CH1511" i="14"/>
  <c r="CH1512" i="14"/>
  <c r="CH1513" i="14"/>
  <c r="CH1514" i="14"/>
  <c r="CH1515" i="14"/>
  <c r="CH1516" i="14"/>
  <c r="CH1517" i="14"/>
  <c r="CH1518" i="14"/>
  <c r="CH1519" i="14"/>
  <c r="CH1520" i="14"/>
  <c r="CH1521" i="14"/>
  <c r="CH1522" i="14"/>
  <c r="CH1523" i="14"/>
  <c r="CH1524" i="14"/>
  <c r="CH1525" i="14"/>
  <c r="CH1526" i="14"/>
  <c r="CH1527" i="14"/>
  <c r="CH1528" i="14"/>
  <c r="CH1529" i="14"/>
  <c r="CH1530" i="14"/>
  <c r="CH1531" i="14"/>
  <c r="CH1532" i="14"/>
  <c r="CH1533" i="14"/>
  <c r="CH1534" i="14"/>
  <c r="CH1535" i="14"/>
  <c r="CH1536" i="14"/>
  <c r="CH1537" i="14"/>
  <c r="CH1538" i="14"/>
  <c r="CH1539" i="14"/>
  <c r="CH1540" i="14"/>
  <c r="CH1541" i="14"/>
  <c r="CH1542" i="14"/>
  <c r="CH1543" i="14"/>
  <c r="CH1544" i="14"/>
  <c r="CH1545" i="14"/>
  <c r="CH1546" i="14"/>
  <c r="CH1547" i="14"/>
  <c r="CH1548" i="14"/>
  <c r="CH1549" i="14"/>
  <c r="CH1550" i="14"/>
  <c r="CH1551" i="14"/>
  <c r="CH1552" i="14"/>
  <c r="CH1553" i="14"/>
  <c r="CH1554" i="14"/>
  <c r="CH1555" i="14"/>
  <c r="CH1556" i="14"/>
  <c r="CH1557" i="14"/>
  <c r="CH1558" i="14"/>
  <c r="CH1559" i="14"/>
  <c r="CH1560" i="14"/>
  <c r="CH1561" i="14"/>
  <c r="CH1562" i="14"/>
  <c r="CH1563" i="14"/>
  <c r="CH1564" i="14"/>
  <c r="CH1565" i="14"/>
  <c r="CH1566" i="14"/>
  <c r="CH1567" i="14"/>
  <c r="CH1568" i="14"/>
  <c r="CH1569" i="14"/>
  <c r="CH1570" i="14"/>
  <c r="CH1571" i="14"/>
  <c r="CH1572" i="14"/>
  <c r="CH1573" i="14"/>
  <c r="CH1574" i="14"/>
  <c r="CH1575" i="14"/>
  <c r="CH1576" i="14"/>
  <c r="CH1577" i="14"/>
  <c r="CH1578" i="14"/>
  <c r="CH1579" i="14"/>
  <c r="CH1580" i="14"/>
  <c r="CH1581" i="14"/>
  <c r="CH1582" i="14"/>
  <c r="CH1583" i="14"/>
  <c r="CH1584" i="14"/>
  <c r="CH1585" i="14"/>
  <c r="CH1586" i="14"/>
  <c r="CH1587" i="14"/>
  <c r="CH1588" i="14"/>
  <c r="CH1589" i="14"/>
  <c r="CH1590" i="14"/>
  <c r="CH1591" i="14"/>
  <c r="CH1592" i="14"/>
  <c r="CH1593" i="14"/>
  <c r="CH1594" i="14"/>
  <c r="CH1595" i="14"/>
  <c r="CH1596" i="14"/>
  <c r="CH1597" i="14"/>
  <c r="CH1598" i="14"/>
  <c r="CH1599" i="14"/>
  <c r="CH1600" i="14"/>
  <c r="CH1601" i="14"/>
  <c r="CH1602" i="14"/>
  <c r="CH1603" i="14"/>
  <c r="CH1604" i="14"/>
  <c r="CH1605" i="14"/>
  <c r="CH1606" i="14"/>
  <c r="CH1607" i="14"/>
  <c r="CH1608" i="14"/>
  <c r="CH1609" i="14"/>
  <c r="CH1610" i="14"/>
  <c r="CH1611" i="14"/>
  <c r="CH1612" i="14"/>
  <c r="CH1613" i="14"/>
  <c r="CH1614" i="14"/>
  <c r="CH1615" i="14"/>
  <c r="CH1616" i="14"/>
  <c r="CH1617" i="14"/>
  <c r="CH1618" i="14"/>
  <c r="CH1619" i="14"/>
  <c r="CH1620" i="14"/>
  <c r="CH1621" i="14"/>
  <c r="CH1622" i="14"/>
  <c r="CH1623" i="14"/>
  <c r="CH1624" i="14"/>
  <c r="CH1625" i="14"/>
  <c r="CH1626" i="14"/>
  <c r="CH1627" i="14"/>
  <c r="CH1628" i="14"/>
  <c r="CH1629" i="14"/>
  <c r="CH1630" i="14"/>
  <c r="CH1631" i="14"/>
  <c r="CH1632" i="14"/>
  <c r="CH1633" i="14"/>
  <c r="CH1634" i="14"/>
  <c r="CH1635" i="14"/>
  <c r="CH1636" i="14"/>
  <c r="CH1637" i="14"/>
  <c r="CH1638" i="14"/>
  <c r="CH1639" i="14"/>
  <c r="CH1640" i="14"/>
  <c r="CH1641" i="14"/>
  <c r="CH1642" i="14"/>
  <c r="CH1643" i="14"/>
  <c r="CH1644" i="14"/>
  <c r="CH1645" i="14"/>
  <c r="CH1646" i="14"/>
  <c r="CH1647" i="14"/>
  <c r="CH1648" i="14"/>
  <c r="CH1649" i="14"/>
  <c r="CH1650" i="14"/>
  <c r="CH1651" i="14"/>
  <c r="CH1652" i="14"/>
  <c r="CH1653" i="14"/>
  <c r="CH1654" i="14"/>
  <c r="CH1655" i="14"/>
  <c r="CH1656" i="14"/>
  <c r="CH1657" i="14"/>
  <c r="CH1658" i="14"/>
  <c r="CH1659" i="14"/>
  <c r="CH1660" i="14"/>
  <c r="CH1661" i="14"/>
  <c r="CH1662" i="14"/>
  <c r="CH1663" i="14"/>
  <c r="CH1664" i="14"/>
  <c r="CH1665" i="14"/>
  <c r="CH1666" i="14"/>
  <c r="CH1667" i="14"/>
  <c r="CH1668" i="14"/>
  <c r="CH1669" i="14"/>
  <c r="CH1670" i="14"/>
  <c r="CH1671" i="14"/>
  <c r="CH1672" i="14"/>
  <c r="CH1673" i="14"/>
  <c r="CH1674" i="14"/>
  <c r="CH1675" i="14"/>
  <c r="CH1676" i="14"/>
  <c r="CH1677" i="14"/>
  <c r="CH1678" i="14"/>
  <c r="CH1679" i="14"/>
  <c r="CH1680" i="14"/>
  <c r="CH1681" i="14"/>
  <c r="CH1682" i="14"/>
  <c r="CH1683" i="14"/>
  <c r="CH1684" i="14"/>
  <c r="CH1685" i="14"/>
  <c r="CH1686" i="14"/>
  <c r="CH1687" i="14"/>
  <c r="CH1688" i="14"/>
  <c r="CH1689" i="14"/>
  <c r="CH1690" i="14"/>
  <c r="CH1691" i="14"/>
  <c r="CH1692" i="14"/>
  <c r="CH1693" i="14"/>
  <c r="CH1694" i="14"/>
  <c r="CH1695" i="14"/>
  <c r="CH1696" i="14"/>
  <c r="CH1697" i="14"/>
  <c r="CH1698" i="14"/>
  <c r="CH1699" i="14"/>
  <c r="CH1700" i="14"/>
  <c r="CH1701" i="14"/>
  <c r="CH1702" i="14"/>
  <c r="CH1703" i="14"/>
  <c r="CH1704" i="14"/>
  <c r="CH1705" i="14"/>
  <c r="CH1706" i="14"/>
  <c r="CH1707" i="14"/>
  <c r="CH1708" i="14"/>
  <c r="CH1709" i="14"/>
  <c r="CH1710" i="14"/>
  <c r="CH1711" i="14"/>
  <c r="CH1712" i="14"/>
  <c r="CH1713" i="14"/>
  <c r="CH1714" i="14"/>
  <c r="CH1715" i="14"/>
  <c r="CH1716" i="14"/>
  <c r="CH1717" i="14"/>
  <c r="CH1718" i="14"/>
  <c r="CH1719" i="14"/>
  <c r="CH1720" i="14"/>
  <c r="CH1721" i="14"/>
  <c r="CH1722" i="14"/>
  <c r="CH1723" i="14"/>
  <c r="CH1724" i="14"/>
  <c r="CH1725" i="14"/>
  <c r="CH1726" i="14"/>
  <c r="CH1727" i="14"/>
  <c r="CH1728" i="14"/>
  <c r="CH1729" i="14"/>
  <c r="CH1730" i="14"/>
  <c r="CH1731" i="14"/>
  <c r="CH1732" i="14"/>
  <c r="CH1733" i="14"/>
  <c r="CH1734" i="14"/>
  <c r="CH1735" i="14"/>
  <c r="CH1736" i="14"/>
  <c r="CH1737" i="14"/>
  <c r="CH1738" i="14"/>
  <c r="CH1739" i="14"/>
  <c r="CH1740" i="14"/>
  <c r="CH1741" i="14"/>
  <c r="CH1742" i="14"/>
  <c r="CH1743" i="14"/>
  <c r="CH1744" i="14"/>
  <c r="CH1745" i="14"/>
  <c r="CH1746" i="14"/>
  <c r="CH1747" i="14"/>
  <c r="CH1748" i="14"/>
  <c r="CH1749" i="14"/>
  <c r="CH1750" i="14"/>
  <c r="CH1751" i="14"/>
  <c r="CH1752" i="14"/>
  <c r="CH1753" i="14"/>
  <c r="CH1754" i="14"/>
  <c r="CH1755" i="14"/>
  <c r="CH1756" i="14"/>
  <c r="CH1757" i="14"/>
  <c r="CH1758" i="14"/>
  <c r="CH1759" i="14"/>
  <c r="CH1760" i="14"/>
  <c r="CH1761" i="14"/>
  <c r="CH1762" i="14"/>
  <c r="CH1763" i="14"/>
  <c r="CH1764" i="14"/>
  <c r="CH1765" i="14"/>
  <c r="CH1766" i="14"/>
  <c r="CH1767" i="14"/>
  <c r="CH1768" i="14"/>
  <c r="CH1769" i="14"/>
  <c r="CH1770" i="14"/>
  <c r="CH1771" i="14"/>
  <c r="CH1772" i="14"/>
  <c r="CH1773" i="14"/>
  <c r="CH1774" i="14"/>
  <c r="CH1775" i="14"/>
  <c r="CH1776" i="14"/>
  <c r="CH1777" i="14"/>
  <c r="CH1778" i="14"/>
  <c r="CH1779" i="14"/>
  <c r="CH1780" i="14"/>
  <c r="CH1781" i="14"/>
  <c r="CH1782" i="14"/>
  <c r="CH1783" i="14"/>
  <c r="CH1784" i="14"/>
  <c r="CH1785" i="14"/>
  <c r="CH1786" i="14"/>
  <c r="CH1787" i="14"/>
  <c r="CH1788" i="14"/>
  <c r="CH1789" i="14"/>
  <c r="CH1790" i="14"/>
  <c r="CH1791" i="14"/>
  <c r="CH1792" i="14"/>
  <c r="CH1793" i="14"/>
  <c r="CH1794" i="14"/>
  <c r="CH1795" i="14"/>
  <c r="CH1796" i="14"/>
  <c r="CH1797" i="14"/>
  <c r="CH1798" i="14"/>
  <c r="CH1799" i="14"/>
  <c r="CH1800" i="14"/>
  <c r="CH1801" i="14"/>
  <c r="CH1802" i="14"/>
  <c r="CH1803" i="14"/>
  <c r="CH1804" i="14"/>
  <c r="CH1805" i="14"/>
  <c r="CH1806" i="14"/>
  <c r="CH1807" i="14"/>
  <c r="CH1808" i="14"/>
  <c r="CH1809" i="14"/>
  <c r="CH1810" i="14"/>
  <c r="CH1811" i="14"/>
  <c r="CH1812" i="14"/>
  <c r="CH1813" i="14"/>
  <c r="CH1814" i="14"/>
  <c r="CH1815" i="14"/>
  <c r="CH1816" i="14"/>
  <c r="CH1817" i="14"/>
  <c r="CH1818" i="14"/>
  <c r="CH1819" i="14"/>
  <c r="CH1820" i="14"/>
  <c r="CH1821" i="14"/>
  <c r="CH1822" i="14"/>
  <c r="CH1823" i="14"/>
  <c r="CH1824" i="14"/>
  <c r="CH1825" i="14"/>
  <c r="CH1826" i="14"/>
  <c r="CH1827" i="14"/>
  <c r="CH1828" i="14"/>
  <c r="CH1829" i="14"/>
  <c r="CH1830" i="14"/>
  <c r="CH1831" i="14"/>
  <c r="CH1832" i="14"/>
  <c r="CH1833" i="14"/>
  <c r="CH1834" i="14"/>
  <c r="CH1835" i="14"/>
  <c r="CH1836" i="14"/>
  <c r="CH1837" i="14"/>
  <c r="CH1838" i="14"/>
  <c r="CH1839" i="14"/>
  <c r="CH1840" i="14"/>
  <c r="CH1841" i="14"/>
  <c r="CH1842" i="14"/>
  <c r="CH1843" i="14"/>
  <c r="CH1844" i="14"/>
  <c r="CH1845" i="14"/>
  <c r="CH1846" i="14"/>
  <c r="CH1847" i="14"/>
  <c r="CH1848" i="14"/>
  <c r="CH1849" i="14"/>
  <c r="CH1850" i="14"/>
  <c r="CH1851" i="14"/>
  <c r="CH1852" i="14"/>
  <c r="CH1853" i="14"/>
  <c r="CH1854" i="14"/>
  <c r="CH1855" i="14"/>
  <c r="CH1856" i="14"/>
  <c r="CH1857" i="14"/>
  <c r="CH1858" i="14"/>
  <c r="CH1859" i="14"/>
  <c r="CH1860" i="14"/>
  <c r="CH1861" i="14"/>
  <c r="CH1862" i="14"/>
  <c r="CH1863" i="14"/>
  <c r="CH1864" i="14"/>
  <c r="CH1865" i="14"/>
  <c r="CH1866" i="14"/>
  <c r="CH1867" i="14"/>
  <c r="CH1868" i="14"/>
  <c r="CH1869" i="14"/>
  <c r="CH1870" i="14"/>
  <c r="CH1871" i="14"/>
  <c r="CH1872" i="14"/>
  <c r="CH1873" i="14"/>
  <c r="CH1874" i="14"/>
  <c r="CH1875" i="14"/>
  <c r="CH1876" i="14"/>
  <c r="CH1877" i="14"/>
  <c r="CH1878" i="14"/>
  <c r="CH1879" i="14"/>
  <c r="CH1880" i="14"/>
  <c r="CH1881" i="14"/>
  <c r="CH1882" i="14"/>
  <c r="CH1883" i="14"/>
  <c r="CH1884" i="14"/>
  <c r="CH1885" i="14"/>
  <c r="CH1886" i="14"/>
  <c r="CH1887" i="14"/>
  <c r="CH1888" i="14"/>
  <c r="CH1889" i="14"/>
  <c r="CH1890" i="14"/>
  <c r="CH1891" i="14"/>
  <c r="CH1892" i="14"/>
  <c r="CH1893" i="14"/>
  <c r="CH1894" i="14"/>
  <c r="CH1895" i="14"/>
  <c r="CH1896" i="14"/>
  <c r="CH1897" i="14"/>
  <c r="CH1898" i="14"/>
  <c r="CH1899" i="14"/>
  <c r="CH1900" i="14"/>
  <c r="CH1901" i="14"/>
  <c r="CH1902" i="14"/>
  <c r="CH1903" i="14"/>
  <c r="CH1904" i="14"/>
  <c r="CH1905" i="14"/>
  <c r="CH1906" i="14"/>
  <c r="CH1907" i="14"/>
  <c r="CH1908" i="14"/>
  <c r="CH1909" i="14"/>
  <c r="CH1910" i="14"/>
  <c r="CH1911" i="14"/>
  <c r="CH1912" i="14"/>
  <c r="CH1913" i="14"/>
  <c r="CH1914" i="14"/>
  <c r="CH1915" i="14"/>
  <c r="CH1916" i="14"/>
  <c r="CH1917" i="14"/>
  <c r="CH1918" i="14"/>
  <c r="CH1919" i="14"/>
  <c r="CH1920" i="14"/>
  <c r="CH1921" i="14"/>
  <c r="CH1922" i="14"/>
  <c r="CH1923" i="14"/>
  <c r="CH1924" i="14"/>
  <c r="CH1925" i="14"/>
  <c r="CH1926" i="14"/>
  <c r="CH1927" i="14"/>
  <c r="CH1928" i="14"/>
  <c r="CH1929" i="14"/>
  <c r="CH1930" i="14"/>
  <c r="CH1931" i="14"/>
  <c r="CH1932" i="14"/>
  <c r="CH1933" i="14"/>
  <c r="CH1934" i="14"/>
  <c r="CH1935" i="14"/>
  <c r="CH1936" i="14"/>
  <c r="CH1937" i="14"/>
  <c r="CH1938" i="14"/>
  <c r="CH1939" i="14"/>
  <c r="CH1940" i="14"/>
  <c r="CH1941" i="14"/>
  <c r="CH1942" i="14"/>
  <c r="CH1943" i="14"/>
  <c r="CH1944" i="14"/>
  <c r="CH1945" i="14"/>
  <c r="CH1946" i="14"/>
  <c r="CH1947" i="14"/>
  <c r="CH1948" i="14"/>
  <c r="CH1949" i="14"/>
  <c r="CH1950" i="14"/>
  <c r="CH1951" i="14"/>
  <c r="CH1952" i="14"/>
  <c r="CH1953" i="14"/>
  <c r="CH1954" i="14"/>
  <c r="CH1955" i="14"/>
  <c r="CH1956" i="14"/>
  <c r="CH1957" i="14"/>
  <c r="CH1958" i="14"/>
  <c r="CH1959" i="14"/>
  <c r="CH1960" i="14"/>
  <c r="CH1961" i="14"/>
  <c r="CH1962" i="14"/>
  <c r="CH1963" i="14"/>
  <c r="CH1964" i="14"/>
  <c r="CH1965" i="14"/>
  <c r="CH1966" i="14"/>
  <c r="CH1967" i="14"/>
  <c r="CH1968" i="14"/>
  <c r="CH1969" i="14"/>
  <c r="CH1970" i="14"/>
  <c r="CH1971" i="14"/>
  <c r="CH1972" i="14"/>
  <c r="CH1973" i="14"/>
  <c r="CH1974" i="14"/>
  <c r="CH1975" i="14"/>
  <c r="CH1976" i="14"/>
  <c r="CH1977" i="14"/>
  <c r="CH1978" i="14"/>
  <c r="CH1979" i="14"/>
  <c r="CH1980" i="14"/>
  <c r="CH1981" i="14"/>
  <c r="CH1982" i="14"/>
  <c r="CH1983" i="14"/>
  <c r="CH1984" i="14"/>
  <c r="CH1985" i="14"/>
  <c r="CH1986" i="14"/>
  <c r="CH1987" i="14"/>
  <c r="CH1988" i="14"/>
  <c r="CH1989" i="14"/>
  <c r="CH1990" i="14"/>
  <c r="CH1991" i="14"/>
  <c r="CH1992" i="14"/>
  <c r="CH1993" i="14"/>
  <c r="CH1994" i="14"/>
  <c r="CH1995" i="14"/>
  <c r="CH1996" i="14"/>
  <c r="CH1997" i="14"/>
  <c r="CH1998" i="14"/>
  <c r="CH1999" i="14"/>
  <c r="CH2000" i="14"/>
  <c r="CH2001" i="14"/>
  <c r="CH2002" i="14"/>
  <c r="CH2003" i="14"/>
  <c r="CH2004" i="14"/>
  <c r="CH2005" i="14"/>
  <c r="CH2006" i="14"/>
  <c r="CH2007" i="14"/>
  <c r="CH2008" i="14"/>
  <c r="CH2009" i="14"/>
  <c r="CH2010" i="14"/>
  <c r="CH2011" i="14"/>
  <c r="CH2012" i="14"/>
  <c r="CH2013" i="14"/>
  <c r="CH2014" i="14"/>
  <c r="CH2015" i="14"/>
  <c r="CH2016" i="14"/>
  <c r="CH2017" i="14"/>
  <c r="CH2018" i="14"/>
  <c r="CH2019" i="14"/>
  <c r="CH2020" i="14"/>
  <c r="CH2021" i="14"/>
  <c r="CH2022" i="14"/>
  <c r="CH2023" i="14"/>
  <c r="CH2024" i="14"/>
  <c r="CH2025" i="14"/>
  <c r="CH2026" i="14"/>
  <c r="CH2027" i="14"/>
  <c r="CH2028" i="14"/>
  <c r="CH2029" i="14"/>
  <c r="CH2030" i="14"/>
  <c r="CH2031" i="14"/>
  <c r="CH2032" i="14"/>
  <c r="CH2033" i="14"/>
  <c r="CH2034" i="14"/>
  <c r="CH2035" i="14"/>
  <c r="CH2036" i="14"/>
  <c r="CH2037" i="14"/>
  <c r="CH2038" i="14"/>
  <c r="CH2039" i="14"/>
  <c r="CH2040" i="14"/>
  <c r="CH2041" i="14"/>
  <c r="CH2042" i="14"/>
  <c r="CH2043" i="14"/>
  <c r="CH2044" i="14"/>
  <c r="CH2045" i="14"/>
  <c r="CH2046" i="14"/>
  <c r="CH2047" i="14"/>
  <c r="CH2048" i="14"/>
  <c r="CH2049" i="14"/>
  <c r="CH2050" i="14"/>
  <c r="CH2051" i="14"/>
  <c r="CH2052" i="14"/>
  <c r="CH2053" i="14"/>
  <c r="CH2054" i="14"/>
  <c r="CH2055" i="14"/>
  <c r="CH2056" i="14"/>
  <c r="CH2057" i="14"/>
  <c r="CH2058" i="14"/>
  <c r="CH2059" i="14"/>
  <c r="CH2060" i="14"/>
  <c r="CH2061" i="14"/>
  <c r="CH2062" i="14"/>
  <c r="CH2063" i="14"/>
  <c r="CH2064" i="14"/>
  <c r="CH2065" i="14"/>
  <c r="CH2066" i="14"/>
  <c r="CH2067" i="14"/>
  <c r="CH2068" i="14"/>
  <c r="CH2069" i="14"/>
  <c r="CH2070" i="14"/>
  <c r="CH2071" i="14"/>
  <c r="CH2072" i="14"/>
  <c r="CH2073" i="14"/>
  <c r="CH2074" i="14"/>
  <c r="CH2075" i="14"/>
  <c r="CH2076" i="14"/>
  <c r="CH2077" i="14"/>
  <c r="CH2078" i="14"/>
  <c r="CH2079" i="14"/>
  <c r="CH2080" i="14"/>
  <c r="CH2081" i="14"/>
  <c r="CH2082" i="14"/>
  <c r="CH2083" i="14"/>
  <c r="CH2084" i="14"/>
  <c r="CH2085" i="14"/>
  <c r="CH2086" i="14"/>
  <c r="CH2087" i="14"/>
  <c r="CH2088" i="14"/>
  <c r="CH2089" i="14"/>
  <c r="CH2090" i="14"/>
  <c r="CH2091" i="14"/>
  <c r="CH2092" i="14"/>
  <c r="CH2093" i="14"/>
  <c r="CH2094" i="14"/>
  <c r="CH2095" i="14"/>
  <c r="CH2096" i="14"/>
  <c r="CH2097" i="14"/>
  <c r="CH2098" i="14"/>
  <c r="CH2099" i="14"/>
  <c r="CH2100" i="14"/>
  <c r="CH2101" i="14"/>
  <c r="CH2102" i="14"/>
  <c r="CH2103" i="14"/>
  <c r="CH2104" i="14"/>
  <c r="CH2105" i="14"/>
  <c r="CH2106" i="14"/>
  <c r="CH2107" i="14"/>
  <c r="CH2108" i="14"/>
  <c r="CH2109" i="14"/>
  <c r="CH2110" i="14"/>
  <c r="CH2111" i="14"/>
  <c r="CH2112" i="14"/>
  <c r="CH2113" i="14"/>
  <c r="CH2114" i="14"/>
  <c r="CH2115" i="14"/>
  <c r="CH2116" i="14"/>
  <c r="CH2117" i="14"/>
  <c r="CH2118" i="14"/>
  <c r="CH2119" i="14"/>
  <c r="CH2120" i="14"/>
  <c r="CH2121" i="14"/>
  <c r="CH2122" i="14"/>
  <c r="CH2123" i="14"/>
  <c r="CH2124" i="14"/>
  <c r="CH2125" i="14"/>
  <c r="CH2126" i="14"/>
  <c r="CH2127" i="14"/>
  <c r="CH2128" i="14"/>
  <c r="CH2129" i="14"/>
  <c r="CH2130" i="14"/>
  <c r="CH2131" i="14"/>
  <c r="CH2132" i="14"/>
  <c r="CH2133" i="14"/>
  <c r="CH2134" i="14"/>
  <c r="CH2135" i="14"/>
  <c r="CH2136" i="14"/>
  <c r="CH2137" i="14"/>
  <c r="CH2138" i="14"/>
  <c r="CH2139" i="14"/>
  <c r="CH2140" i="14"/>
  <c r="CH2141" i="14"/>
  <c r="CH2142" i="14"/>
  <c r="CH2143" i="14"/>
  <c r="CH2144" i="14"/>
  <c r="CH2145" i="14"/>
  <c r="CH2146" i="14"/>
  <c r="CH2147" i="14"/>
  <c r="CH2148" i="14"/>
  <c r="CH2149" i="14"/>
  <c r="CH2150" i="14"/>
  <c r="CH2151" i="14"/>
  <c r="CH2152" i="14"/>
  <c r="CH2153" i="14"/>
  <c r="CH2154" i="14"/>
  <c r="CH2155" i="14"/>
  <c r="CH2156" i="14"/>
  <c r="CH2157" i="14"/>
  <c r="CH2158" i="14"/>
  <c r="CH2159" i="14"/>
  <c r="CH2160" i="14"/>
  <c r="CH2161" i="14"/>
  <c r="CH2162" i="14"/>
  <c r="CH2163" i="14"/>
  <c r="CH2164" i="14"/>
  <c r="CH2165" i="14"/>
  <c r="CH2166" i="14"/>
  <c r="CH2167" i="14"/>
  <c r="CH2168" i="14"/>
  <c r="CH2169" i="14"/>
  <c r="CH2170" i="14"/>
  <c r="CH2171" i="14"/>
  <c r="CH2172" i="14"/>
  <c r="CH2173" i="14"/>
  <c r="CH2174" i="14"/>
  <c r="CH2175" i="14"/>
  <c r="CH2176" i="14"/>
  <c r="CH2177" i="14"/>
  <c r="CH2178" i="14"/>
  <c r="CH2179" i="14"/>
  <c r="CH2180" i="14"/>
  <c r="CH2181" i="14"/>
  <c r="CH2182" i="14"/>
  <c r="CH2183" i="14"/>
  <c r="CH2184" i="14"/>
  <c r="CH2185" i="14"/>
  <c r="CH2186" i="14"/>
  <c r="CH2187" i="14"/>
  <c r="CH2188" i="14"/>
  <c r="CH2189" i="14"/>
  <c r="CH2190" i="14"/>
  <c r="CH2191" i="14"/>
  <c r="CH2192" i="14"/>
  <c r="CH2193" i="14"/>
  <c r="CH2194" i="14"/>
  <c r="CH2195" i="14"/>
  <c r="CH2196" i="14"/>
  <c r="CH2197" i="14"/>
  <c r="CH2198" i="14"/>
  <c r="CH2199" i="14"/>
  <c r="CH2200" i="14"/>
  <c r="CH2201" i="14"/>
  <c r="CH2202" i="14"/>
  <c r="CH2203" i="14"/>
  <c r="CH2204" i="14"/>
  <c r="CH2205" i="14"/>
  <c r="CH2206" i="14"/>
  <c r="CH2207" i="14"/>
  <c r="CH2208" i="14"/>
  <c r="CH2209" i="14"/>
  <c r="CH2210" i="14"/>
  <c r="CH2211" i="14"/>
  <c r="CH2212" i="14"/>
  <c r="CH2213" i="14"/>
  <c r="CH2214" i="14"/>
  <c r="CH2215" i="14"/>
  <c r="CH2216" i="14"/>
  <c r="CH2217" i="14"/>
  <c r="CH2218" i="14"/>
  <c r="CH2219" i="14"/>
  <c r="CH2220" i="14"/>
  <c r="CH2221" i="14"/>
  <c r="CH2222" i="14"/>
  <c r="CH2223" i="14"/>
  <c r="CH2224" i="14"/>
  <c r="CH2225" i="14"/>
  <c r="CH2226" i="14"/>
  <c r="CH2227" i="14"/>
  <c r="CH2228" i="14"/>
  <c r="CH2229" i="14"/>
  <c r="CH2230" i="14"/>
  <c r="CH2231" i="14"/>
  <c r="CH2232" i="14"/>
  <c r="CH2233" i="14"/>
  <c r="CH2234" i="14"/>
  <c r="CH2235" i="14"/>
  <c r="CH2236" i="14"/>
  <c r="CH2237" i="14"/>
  <c r="CH2238" i="14"/>
  <c r="CH2239" i="14"/>
  <c r="CH2240" i="14"/>
  <c r="CH2241" i="14"/>
  <c r="CH2242" i="14"/>
  <c r="CH2243" i="14"/>
  <c r="CH2244" i="14"/>
  <c r="CH2245" i="14"/>
  <c r="CH2246" i="14"/>
  <c r="CH2247" i="14"/>
  <c r="CH2248" i="14"/>
  <c r="CH2249" i="14"/>
  <c r="CH2250" i="14"/>
  <c r="CH2251" i="14"/>
  <c r="CH2252" i="14"/>
  <c r="CH2253" i="14"/>
  <c r="CH2254" i="14"/>
  <c r="CH2255" i="14"/>
  <c r="CH2256" i="14"/>
  <c r="CH2257" i="14"/>
  <c r="CH2258" i="14"/>
  <c r="CH2259" i="14"/>
  <c r="CH2260" i="14"/>
  <c r="CH2261" i="14"/>
  <c r="CH2262" i="14"/>
  <c r="CH2263" i="14"/>
  <c r="CH2264" i="14"/>
  <c r="CH2265" i="14"/>
  <c r="CH2266" i="14"/>
  <c r="CH2267" i="14"/>
  <c r="CH2268" i="14"/>
  <c r="CH2269" i="14"/>
  <c r="CH2270" i="14"/>
  <c r="CH2271" i="14"/>
  <c r="CH2272" i="14"/>
  <c r="CH2273" i="14"/>
  <c r="CH2274" i="14"/>
  <c r="CH2275" i="14"/>
  <c r="CH2276" i="14"/>
  <c r="CH2277" i="14"/>
  <c r="CH2278" i="14"/>
  <c r="CH2279" i="14"/>
  <c r="CH2280" i="14"/>
  <c r="CH2281" i="14"/>
  <c r="CH2282" i="14"/>
  <c r="CH2283" i="14"/>
  <c r="CH2284" i="14"/>
  <c r="CH2285" i="14"/>
  <c r="CH2286" i="14"/>
  <c r="CH2287" i="14"/>
  <c r="CH2288" i="14"/>
  <c r="CH2289" i="14"/>
  <c r="CH2290" i="14"/>
  <c r="CH2291" i="14"/>
  <c r="CH2292" i="14"/>
  <c r="CH2293" i="14"/>
  <c r="CH2294" i="14"/>
  <c r="CH2295" i="14"/>
  <c r="CH2296" i="14"/>
  <c r="CH2297" i="14"/>
  <c r="CH2298" i="14"/>
  <c r="CH2299" i="14"/>
  <c r="CH2300" i="14"/>
  <c r="CH2301" i="14"/>
  <c r="CH2302" i="14"/>
  <c r="CH2303" i="14"/>
  <c r="CH2304" i="14"/>
  <c r="CH2305" i="14"/>
  <c r="CH2306" i="14"/>
  <c r="CH2307" i="14"/>
  <c r="CH2308" i="14"/>
  <c r="CH2309" i="14"/>
  <c r="CH2310" i="14"/>
  <c r="CH2311" i="14"/>
  <c r="CH2312" i="14"/>
  <c r="CH2313" i="14"/>
  <c r="CH2314" i="14"/>
  <c r="CH2315" i="14"/>
  <c r="CH2316" i="14"/>
  <c r="CH2317" i="14"/>
  <c r="CH2318" i="14"/>
  <c r="CH2319" i="14"/>
  <c r="CH2320" i="14"/>
  <c r="CH2321" i="14"/>
  <c r="CH2322" i="14"/>
  <c r="CH2323" i="14"/>
  <c r="CH2324" i="14"/>
  <c r="CH2325" i="14"/>
  <c r="CH2326" i="14"/>
  <c r="CH2327" i="14"/>
  <c r="CH2328" i="14"/>
  <c r="CH2329" i="14"/>
  <c r="CH2330" i="14"/>
  <c r="CH2331" i="14"/>
  <c r="CH2332" i="14"/>
  <c r="CH2333" i="14"/>
  <c r="CH2334" i="14"/>
  <c r="CH2335" i="14"/>
  <c r="CH2336" i="14"/>
  <c r="CH2337" i="14"/>
  <c r="CH2338" i="14"/>
  <c r="CH2339" i="14"/>
  <c r="CH2340" i="14"/>
  <c r="CH2341" i="14"/>
  <c r="CH2342" i="14"/>
  <c r="CH2343" i="14"/>
  <c r="CH2344" i="14"/>
  <c r="CH2345" i="14"/>
  <c r="CH2346" i="14"/>
  <c r="CH2347" i="14"/>
  <c r="CH2348" i="14"/>
  <c r="CH2349" i="14"/>
  <c r="CH2350" i="14"/>
  <c r="CH2351" i="14"/>
  <c r="CH2352" i="14"/>
  <c r="CH2353" i="14"/>
  <c r="CH2354" i="14"/>
  <c r="CH2355" i="14"/>
  <c r="CH2356" i="14"/>
  <c r="CH2357" i="14"/>
  <c r="CH2358" i="14"/>
  <c r="CH2359" i="14"/>
  <c r="CH2360" i="14"/>
  <c r="CH2361" i="14"/>
  <c r="CH2362" i="14"/>
  <c r="CH2363" i="14"/>
  <c r="CH2364" i="14"/>
  <c r="CH2365" i="14"/>
  <c r="CH2366" i="14"/>
  <c r="CH2367" i="14"/>
  <c r="CH2368" i="14"/>
  <c r="CH2369" i="14"/>
  <c r="CH2370" i="14"/>
  <c r="CH2371" i="14"/>
  <c r="CH2372" i="14"/>
  <c r="CH2373" i="14"/>
  <c r="CH2374" i="14"/>
  <c r="CH2375" i="14"/>
  <c r="CH2376" i="14"/>
  <c r="CH2377" i="14"/>
  <c r="CH2378" i="14"/>
  <c r="CH2379" i="14"/>
  <c r="CH2380" i="14"/>
  <c r="CH2381" i="14"/>
  <c r="CH2382" i="14"/>
  <c r="CH2383" i="14"/>
  <c r="CH2384" i="14"/>
  <c r="CH2385" i="14"/>
  <c r="CH2386" i="14"/>
  <c r="CH2387" i="14"/>
  <c r="CH2388" i="14"/>
  <c r="CH2389" i="14"/>
  <c r="CH2390" i="14"/>
  <c r="CH2391" i="14"/>
  <c r="CH2392" i="14"/>
  <c r="CH2393" i="14"/>
  <c r="CH2394" i="14"/>
  <c r="CH2395" i="14"/>
  <c r="CH2396" i="14"/>
  <c r="CH2397" i="14"/>
  <c r="CH2398" i="14"/>
  <c r="CH2399" i="14"/>
  <c r="CH2400" i="14"/>
  <c r="CH2401" i="14"/>
  <c r="CH2402" i="14"/>
  <c r="CH2403" i="14"/>
  <c r="CH2404" i="14"/>
  <c r="CH2405" i="14"/>
  <c r="CH2406" i="14"/>
  <c r="CH2407" i="14"/>
  <c r="CH2408" i="14"/>
  <c r="CH2409" i="14"/>
  <c r="CH2410" i="14"/>
  <c r="CH2411" i="14"/>
  <c r="CH2412" i="14"/>
  <c r="CH2413" i="14"/>
  <c r="CH2414" i="14"/>
  <c r="CH2415" i="14"/>
  <c r="CH2416" i="14"/>
  <c r="CH2417" i="14"/>
  <c r="CH2418" i="14"/>
  <c r="CH2419" i="14"/>
  <c r="CH2420" i="14"/>
  <c r="CH2421" i="14"/>
  <c r="CH2422" i="14"/>
  <c r="CH2423" i="14"/>
  <c r="CH2424" i="14"/>
  <c r="CH2425" i="14"/>
  <c r="CH2426" i="14"/>
  <c r="CH2427" i="14"/>
  <c r="CH2428" i="14"/>
  <c r="CH2429" i="14"/>
  <c r="CH2430" i="14"/>
  <c r="CH2431" i="14"/>
  <c r="CH2432" i="14"/>
  <c r="CH2433" i="14"/>
  <c r="CH2434" i="14"/>
  <c r="CH2435" i="14"/>
  <c r="CH2436" i="14"/>
  <c r="CH2437" i="14"/>
  <c r="CH2438" i="14"/>
  <c r="CH2439" i="14"/>
  <c r="CH2440" i="14"/>
  <c r="CH2441" i="14"/>
  <c r="CH2442" i="14"/>
  <c r="CH2443" i="14"/>
  <c r="CH2444" i="14"/>
  <c r="CH2445" i="14"/>
  <c r="CH2446" i="14"/>
  <c r="CH2447" i="14"/>
  <c r="CH2448" i="14"/>
  <c r="CH2449" i="14"/>
  <c r="CH2450" i="14"/>
  <c r="CH2451" i="14"/>
  <c r="CH2452" i="14"/>
  <c r="CH2453" i="14"/>
  <c r="CH2454" i="14"/>
  <c r="CH2455" i="14"/>
  <c r="CH2456" i="14"/>
  <c r="CH2457" i="14"/>
  <c r="CH2458" i="14"/>
  <c r="CH2459" i="14"/>
  <c r="CH2460" i="14"/>
  <c r="CH2461" i="14"/>
  <c r="CH2462" i="14"/>
  <c r="CH2463" i="14"/>
  <c r="CH2464" i="14"/>
  <c r="CH2465" i="14"/>
  <c r="CH2466" i="14"/>
  <c r="CH2467" i="14"/>
  <c r="CH2468" i="14"/>
  <c r="CH2469" i="14"/>
  <c r="CH2470" i="14"/>
  <c r="CH2471" i="14"/>
  <c r="CH2472" i="14"/>
  <c r="CH2473" i="14"/>
  <c r="CH2474" i="14"/>
  <c r="CH2475" i="14"/>
  <c r="CH2476" i="14"/>
  <c r="CH2477" i="14"/>
  <c r="CH2478" i="14"/>
  <c r="CH2479" i="14"/>
  <c r="CH2480" i="14"/>
  <c r="CH2481" i="14"/>
  <c r="CH2482" i="14"/>
  <c r="CH2483" i="14"/>
  <c r="CH2484" i="14"/>
  <c r="CH2485" i="14"/>
  <c r="CH2486" i="14"/>
  <c r="CH2487" i="14"/>
  <c r="CH2488" i="14"/>
  <c r="CH2489" i="14"/>
  <c r="CH2490" i="14"/>
  <c r="CH2491" i="14"/>
  <c r="CH2492" i="14"/>
  <c r="CH2493" i="14"/>
  <c r="CH2494" i="14"/>
  <c r="CH2495" i="14"/>
  <c r="CH2496" i="14"/>
  <c r="CH2497" i="14"/>
  <c r="CH2498" i="14"/>
  <c r="CH2499" i="14"/>
  <c r="CH2500" i="14"/>
  <c r="CH2501" i="14"/>
  <c r="CH2502" i="14"/>
  <c r="CH2503" i="14"/>
  <c r="CH2504" i="14"/>
  <c r="CH2505" i="14"/>
  <c r="CH2506" i="14"/>
  <c r="CH2507" i="14"/>
  <c r="CH2508" i="14"/>
  <c r="CH2509" i="14"/>
  <c r="CH2510" i="14"/>
  <c r="CH2511" i="14"/>
  <c r="CH2512" i="14"/>
  <c r="CH2513" i="14"/>
  <c r="CH2514" i="14"/>
  <c r="CH2515" i="14"/>
  <c r="CH2516" i="14"/>
  <c r="CH2517" i="14"/>
  <c r="CH2518" i="14"/>
  <c r="CH2519" i="14"/>
  <c r="CH2520" i="14"/>
  <c r="CH2521" i="14"/>
  <c r="CH2522" i="14"/>
  <c r="CH2523" i="14"/>
  <c r="CH2524" i="14"/>
  <c r="CH2525" i="14"/>
  <c r="CH2526" i="14"/>
  <c r="CH2527" i="14"/>
  <c r="CH2528" i="14"/>
  <c r="CH2529" i="14"/>
  <c r="CH2530" i="14"/>
  <c r="CH2531" i="14"/>
  <c r="CH2532" i="14"/>
  <c r="CH2533" i="14"/>
  <c r="CH2534" i="14"/>
  <c r="CH2535" i="14"/>
  <c r="CH2536" i="14"/>
  <c r="CH2537" i="14"/>
  <c r="CH2538" i="14"/>
  <c r="CH2539" i="14"/>
  <c r="CH2540" i="14"/>
  <c r="CH2541" i="14"/>
  <c r="CH2542" i="14"/>
  <c r="CH2543" i="14"/>
  <c r="CH2544" i="14"/>
  <c r="CH2545" i="14"/>
  <c r="CH2546" i="14"/>
  <c r="CH2547" i="14"/>
  <c r="CH2548" i="14"/>
  <c r="CH2549" i="14"/>
  <c r="CH2550" i="14"/>
  <c r="CH2551" i="14"/>
  <c r="CH2552" i="14"/>
  <c r="CH2553" i="14"/>
  <c r="CH2554" i="14"/>
  <c r="CH2555" i="14"/>
  <c r="CH2556" i="14"/>
  <c r="CH2557" i="14"/>
  <c r="CH2558" i="14"/>
  <c r="CH2559" i="14"/>
  <c r="CH2560" i="14"/>
  <c r="CH2561" i="14"/>
  <c r="CH2562" i="14"/>
  <c r="CH2563" i="14"/>
  <c r="CH2564" i="14"/>
  <c r="CH2565" i="14"/>
  <c r="CH2566" i="14"/>
  <c r="CH2567" i="14"/>
  <c r="CH2568" i="14"/>
  <c r="CH2569" i="14"/>
  <c r="CH2570" i="14"/>
  <c r="CH2571" i="14"/>
  <c r="CH2572" i="14"/>
  <c r="CH2573" i="14"/>
  <c r="CH2574" i="14"/>
  <c r="CH2575" i="14"/>
  <c r="CH2576" i="14"/>
  <c r="CH2577" i="14"/>
  <c r="CH2578" i="14"/>
  <c r="CH2579" i="14"/>
  <c r="CH2580" i="14"/>
  <c r="CH2581" i="14"/>
  <c r="CH2582" i="14"/>
  <c r="CH2583" i="14"/>
  <c r="CH2584" i="14"/>
  <c r="CH2585" i="14"/>
  <c r="CH2586" i="14"/>
  <c r="CH2587" i="14"/>
  <c r="CH2588" i="14"/>
  <c r="CH2589" i="14"/>
  <c r="CH2590" i="14"/>
  <c r="CH2591" i="14"/>
  <c r="CH2592" i="14"/>
  <c r="CH2593" i="14"/>
  <c r="CH2594" i="14"/>
  <c r="CH2595" i="14"/>
  <c r="CH2596" i="14"/>
  <c r="CH2597" i="14"/>
  <c r="CH2598" i="14"/>
  <c r="CH2599" i="14"/>
  <c r="CH2600" i="14"/>
  <c r="CH2601" i="14"/>
  <c r="CH2602" i="14"/>
  <c r="CH2603" i="14"/>
  <c r="CH2604" i="14"/>
  <c r="CH2605" i="14"/>
  <c r="CH2606" i="14"/>
  <c r="CH2607" i="14"/>
  <c r="CH2608" i="14"/>
  <c r="CH2609" i="14"/>
  <c r="CH2610" i="14"/>
  <c r="CH2611" i="14"/>
  <c r="CH2612" i="14"/>
  <c r="CH2613" i="14"/>
  <c r="CH2614" i="14"/>
  <c r="CH2615" i="14"/>
  <c r="CH2616" i="14"/>
  <c r="CH2617" i="14"/>
  <c r="CH2618" i="14"/>
  <c r="CH2619" i="14"/>
  <c r="CH2620" i="14"/>
  <c r="CH2621" i="14"/>
  <c r="CH2622" i="14"/>
  <c r="CH2623" i="14"/>
  <c r="CH2624" i="14"/>
  <c r="CH2625" i="14"/>
  <c r="CH2626" i="14"/>
  <c r="CH2627" i="14"/>
  <c r="CH2628" i="14"/>
  <c r="CH2629" i="14"/>
  <c r="CH2630" i="14"/>
  <c r="CH2631" i="14"/>
  <c r="CH2632" i="14"/>
  <c r="CH2633" i="14"/>
  <c r="CH2634" i="14"/>
  <c r="CH2635" i="14"/>
  <c r="CH2636" i="14"/>
  <c r="CH2637" i="14"/>
  <c r="CH2638" i="14"/>
  <c r="CH2639" i="14"/>
  <c r="CH2640" i="14"/>
  <c r="CH2641" i="14"/>
  <c r="CH2642" i="14"/>
  <c r="CH2643" i="14"/>
  <c r="CH2644" i="14"/>
  <c r="CH2645" i="14"/>
  <c r="CH2646" i="14"/>
  <c r="CH2647" i="14"/>
  <c r="CH2648" i="14"/>
  <c r="CH2649" i="14"/>
  <c r="CH2650" i="14"/>
  <c r="CH2651" i="14"/>
  <c r="CH2652" i="14"/>
  <c r="CH2653" i="14"/>
  <c r="CH2654" i="14"/>
  <c r="CH2655" i="14"/>
  <c r="CH2656" i="14"/>
  <c r="CH2657" i="14"/>
  <c r="CH2658" i="14"/>
  <c r="CH2659" i="14"/>
  <c r="CH2660" i="14"/>
  <c r="CH2661" i="14"/>
  <c r="CH2662" i="14"/>
  <c r="CH2663" i="14"/>
  <c r="CH2664" i="14"/>
  <c r="CH2665" i="14"/>
  <c r="CH2666" i="14"/>
  <c r="CH2667" i="14"/>
  <c r="CH2668" i="14"/>
  <c r="CH2669" i="14"/>
  <c r="CH2670" i="14"/>
  <c r="CH2671" i="14"/>
  <c r="CH2672" i="14"/>
  <c r="CH2673" i="14"/>
  <c r="CH2674" i="14"/>
  <c r="CH2675" i="14"/>
  <c r="CH2676" i="14"/>
  <c r="CH2677" i="14"/>
  <c r="CH2678" i="14"/>
  <c r="CH2679" i="14"/>
  <c r="CH2680" i="14"/>
  <c r="CH2681" i="14"/>
  <c r="CH2682" i="14"/>
  <c r="CH2683" i="14"/>
  <c r="CH2684" i="14"/>
  <c r="CH2685" i="14"/>
  <c r="CH2686" i="14"/>
  <c r="CH2687" i="14"/>
  <c r="CH2688" i="14"/>
  <c r="CH2689" i="14"/>
  <c r="CH2690" i="14"/>
  <c r="CH2691" i="14"/>
  <c r="CH2692" i="14"/>
  <c r="CH2693" i="14"/>
  <c r="CH2694" i="14"/>
  <c r="CH2695" i="14"/>
  <c r="CH2696" i="14"/>
  <c r="CH2697" i="14"/>
  <c r="CH2698" i="14"/>
  <c r="CH2699" i="14"/>
  <c r="CH2700" i="14"/>
  <c r="CH2701" i="14"/>
  <c r="CH2702" i="14"/>
  <c r="CH2703" i="14"/>
  <c r="CH2704" i="14"/>
  <c r="CH2705" i="14"/>
  <c r="CH2706" i="14"/>
  <c r="CH2707" i="14"/>
  <c r="CH2708" i="14"/>
  <c r="CH2709" i="14"/>
  <c r="CH2710" i="14"/>
  <c r="CH2711" i="14"/>
  <c r="CH2712" i="14"/>
  <c r="CH2713" i="14"/>
  <c r="CH2714" i="14"/>
  <c r="CH2715" i="14"/>
  <c r="CH2716" i="14"/>
  <c r="CH2717" i="14"/>
  <c r="CH2718" i="14"/>
  <c r="CH2719" i="14"/>
  <c r="CH2720" i="14"/>
  <c r="CH2721" i="14"/>
  <c r="CH2722" i="14"/>
  <c r="CH2723" i="14"/>
  <c r="CH2724" i="14"/>
  <c r="CH2725" i="14"/>
  <c r="CH2726" i="14"/>
  <c r="CH2727" i="14"/>
  <c r="CH2728" i="14"/>
  <c r="CH2729" i="14"/>
  <c r="CH2730" i="14"/>
  <c r="CH2731" i="14"/>
  <c r="CH2732" i="14"/>
  <c r="CH2733" i="14"/>
  <c r="CH2734" i="14"/>
  <c r="CH2735" i="14"/>
  <c r="CH2736" i="14"/>
  <c r="CH2737" i="14"/>
  <c r="CH2738" i="14"/>
  <c r="CH2739" i="14"/>
  <c r="CH2740" i="14"/>
  <c r="CH2741" i="14"/>
  <c r="CH2742" i="14"/>
  <c r="CH2743" i="14"/>
  <c r="CH2744" i="14"/>
  <c r="CH2745" i="14"/>
  <c r="CH2746" i="14"/>
  <c r="CH2747" i="14"/>
  <c r="CH2748" i="14"/>
  <c r="CH2749" i="14"/>
  <c r="CH2750" i="14"/>
  <c r="CH2751" i="14"/>
  <c r="CH2752" i="14"/>
  <c r="CH2753" i="14"/>
  <c r="CH2754" i="14"/>
  <c r="CH2755" i="14"/>
  <c r="CH2756" i="14"/>
  <c r="CH2757" i="14"/>
  <c r="CH2758" i="14"/>
  <c r="CH2759" i="14"/>
  <c r="CH2760" i="14"/>
  <c r="CH2761" i="14"/>
  <c r="CH2762" i="14"/>
  <c r="CH2763" i="14"/>
  <c r="CH2764" i="14"/>
  <c r="CH2765" i="14"/>
  <c r="CH2766" i="14"/>
  <c r="CH2767" i="14"/>
  <c r="CH2768" i="14"/>
  <c r="CH2769" i="14"/>
  <c r="CH2770" i="14"/>
  <c r="CH2771" i="14"/>
  <c r="CH2772" i="14"/>
  <c r="CH2773" i="14"/>
  <c r="CH2774" i="14"/>
  <c r="CH2775" i="14"/>
  <c r="CH2776" i="14"/>
  <c r="CH2777" i="14"/>
  <c r="CH2778" i="14"/>
  <c r="CH2779" i="14"/>
  <c r="CH2780" i="14"/>
  <c r="CH2781" i="14"/>
  <c r="CH2782" i="14"/>
  <c r="CH2783" i="14"/>
  <c r="CH2784" i="14"/>
  <c r="CH2785" i="14"/>
  <c r="CH2786" i="14"/>
  <c r="CH2787" i="14"/>
  <c r="CH2788" i="14"/>
  <c r="CH2789" i="14"/>
  <c r="CH2790" i="14"/>
  <c r="CH2791" i="14"/>
  <c r="CH2792" i="14"/>
  <c r="CH2793" i="14"/>
  <c r="CH2794" i="14"/>
  <c r="CH2795" i="14"/>
  <c r="CH2796" i="14"/>
  <c r="CH2797" i="14"/>
  <c r="CH2798" i="14"/>
  <c r="CH2799" i="14"/>
  <c r="CH2800" i="14"/>
  <c r="CH2801" i="14"/>
  <c r="CH2802" i="14"/>
  <c r="CH2803" i="14"/>
  <c r="CH2804" i="14"/>
  <c r="CH2805" i="14"/>
  <c r="CH2806" i="14"/>
  <c r="CH2807" i="14"/>
  <c r="CH2808" i="14"/>
  <c r="CH2809" i="14"/>
  <c r="CH2810" i="14"/>
  <c r="CH2811" i="14"/>
  <c r="CH2812" i="14"/>
  <c r="CH2813" i="14"/>
  <c r="CH2814" i="14"/>
  <c r="CH2815" i="14"/>
  <c r="CH2816" i="14"/>
  <c r="CH2817" i="14"/>
  <c r="CH2818" i="14"/>
  <c r="CH2819" i="14"/>
  <c r="CH2820" i="14"/>
  <c r="CH2821" i="14"/>
  <c r="CH2822" i="14"/>
  <c r="CH2823" i="14"/>
  <c r="CH2824" i="14"/>
  <c r="CH2825" i="14"/>
  <c r="CH2826" i="14"/>
  <c r="CH2827" i="14"/>
  <c r="CH2828" i="14"/>
  <c r="CH2829" i="14"/>
  <c r="CH2830" i="14"/>
  <c r="CH2831" i="14"/>
  <c r="CH2832" i="14"/>
  <c r="CH2833" i="14"/>
  <c r="CH2834" i="14"/>
  <c r="CH2835" i="14"/>
  <c r="CH2836" i="14"/>
  <c r="CH2837" i="14"/>
  <c r="CH2838" i="14"/>
  <c r="CH2839" i="14"/>
  <c r="CH2840" i="14"/>
  <c r="CH2841" i="14"/>
  <c r="CH2842" i="14"/>
  <c r="CH2843" i="14"/>
  <c r="CH2844" i="14"/>
  <c r="CH2845" i="14"/>
  <c r="CH2846" i="14"/>
  <c r="CH2847" i="14"/>
  <c r="CH2848" i="14"/>
  <c r="CH2849" i="14"/>
  <c r="CH2850" i="14"/>
  <c r="CH2851" i="14"/>
  <c r="CH2852" i="14"/>
  <c r="CH2853" i="14"/>
  <c r="CH2854" i="14"/>
  <c r="CH2855" i="14"/>
  <c r="CH2856" i="14"/>
  <c r="CH2857" i="14"/>
  <c r="CH2858" i="14"/>
  <c r="CH2859" i="14"/>
  <c r="CH2860" i="14"/>
  <c r="CH2861" i="14"/>
  <c r="CH2862" i="14"/>
  <c r="CH2863" i="14"/>
  <c r="CH2864" i="14"/>
  <c r="CH2865" i="14"/>
  <c r="CH2866" i="14"/>
  <c r="CH2867" i="14"/>
  <c r="CH2868" i="14"/>
  <c r="CH2869" i="14"/>
  <c r="CH2870" i="14"/>
  <c r="CH2871" i="14"/>
  <c r="CH2872" i="14"/>
  <c r="CH2873" i="14"/>
  <c r="CH2874" i="14"/>
  <c r="CH2875" i="14"/>
  <c r="CH2876" i="14"/>
  <c r="CH2877" i="14"/>
  <c r="CH2878" i="14"/>
  <c r="CH2879" i="14"/>
  <c r="CH2880" i="14"/>
  <c r="CH2881" i="14"/>
  <c r="CH2882" i="14"/>
  <c r="CH2883" i="14"/>
  <c r="CH2884" i="14"/>
  <c r="CH2885" i="14"/>
  <c r="CH2886" i="14"/>
  <c r="CH2887" i="14"/>
  <c r="CH2888" i="14"/>
  <c r="CH2889" i="14"/>
  <c r="CH2890" i="14"/>
  <c r="CH2891" i="14"/>
  <c r="CH2892" i="14"/>
  <c r="CH2893" i="14"/>
  <c r="CH2894" i="14"/>
  <c r="CH2895" i="14"/>
  <c r="CH2896" i="14"/>
  <c r="CH2897" i="14"/>
  <c r="CH2898" i="14"/>
  <c r="CH2899" i="14"/>
  <c r="CH2900" i="14"/>
  <c r="CH2901" i="14"/>
  <c r="CH2902" i="14"/>
  <c r="CH2903" i="14"/>
  <c r="CH2904" i="14"/>
  <c r="CH2905" i="14"/>
  <c r="CH2906" i="14"/>
  <c r="CH2907" i="14"/>
  <c r="CH2908" i="14"/>
  <c r="CH2909" i="14"/>
  <c r="CH2910" i="14"/>
  <c r="CH2911" i="14"/>
  <c r="CH2912" i="14"/>
  <c r="CH2913" i="14"/>
  <c r="CH2914" i="14"/>
  <c r="CH2915" i="14"/>
  <c r="CH2916" i="14"/>
  <c r="CH2917" i="14"/>
  <c r="CH2918" i="14"/>
  <c r="CH2919" i="14"/>
  <c r="CH2920" i="14"/>
  <c r="CH2921" i="14"/>
  <c r="CH2922" i="14"/>
  <c r="CH2923" i="14"/>
  <c r="CH2924" i="14"/>
  <c r="CH2925" i="14"/>
  <c r="CH2926" i="14"/>
  <c r="CH2927" i="14"/>
  <c r="CH2928" i="14"/>
  <c r="CH2929" i="14"/>
  <c r="CH2930" i="14"/>
  <c r="CH2931" i="14"/>
  <c r="CH2932" i="14"/>
  <c r="CH2933" i="14"/>
  <c r="CH2934" i="14"/>
  <c r="CH2935" i="14"/>
  <c r="CH2936" i="14"/>
  <c r="CH2937" i="14"/>
  <c r="CH2938" i="14"/>
  <c r="CH2939" i="14"/>
  <c r="CH2940" i="14"/>
  <c r="CH2941" i="14"/>
  <c r="CH2942" i="14"/>
  <c r="CH2943" i="14"/>
  <c r="CH2944" i="14"/>
  <c r="CH2945" i="14"/>
  <c r="CH2946" i="14"/>
  <c r="CH2947" i="14"/>
  <c r="CH2948" i="14"/>
  <c r="CH2949" i="14"/>
  <c r="CH2950" i="14"/>
  <c r="CH2951" i="14"/>
  <c r="CH2952" i="14"/>
  <c r="CH2953" i="14"/>
  <c r="CH2954" i="14"/>
  <c r="CH2955" i="14"/>
  <c r="CH2956" i="14"/>
  <c r="CH2957" i="14"/>
  <c r="CH2958" i="14"/>
  <c r="CH2959" i="14"/>
  <c r="CH2960" i="14"/>
  <c r="CH2961" i="14"/>
  <c r="CH2962" i="14"/>
  <c r="CH2963" i="14"/>
  <c r="CH2964" i="14"/>
  <c r="CH2965" i="14"/>
  <c r="CH2966" i="14"/>
  <c r="CH2967" i="14"/>
  <c r="CH2968" i="14"/>
  <c r="CH2969" i="14"/>
  <c r="CH2970" i="14"/>
  <c r="CH2971" i="14"/>
  <c r="CH2972" i="14"/>
  <c r="CH2973" i="14"/>
  <c r="CH2974" i="14"/>
  <c r="CH2975" i="14"/>
  <c r="CH2976" i="14"/>
  <c r="CH2977" i="14"/>
  <c r="CH2978" i="14"/>
  <c r="CH2979" i="14"/>
  <c r="CH2980" i="14"/>
  <c r="CH2981" i="14"/>
  <c r="CH2982" i="14"/>
  <c r="CH2983" i="14"/>
  <c r="CH2984" i="14"/>
  <c r="CH2985" i="14"/>
  <c r="CH2986" i="14"/>
  <c r="CH2987" i="14"/>
  <c r="CH2988" i="14"/>
  <c r="CH2989" i="14"/>
  <c r="CH2990" i="14"/>
  <c r="CH2991" i="14"/>
  <c r="CH2992" i="14"/>
  <c r="CH2993" i="14"/>
  <c r="CH2994" i="14"/>
  <c r="CH2995" i="14"/>
  <c r="CH2996" i="14"/>
  <c r="CH2997" i="14"/>
  <c r="CH2998" i="14"/>
  <c r="CH2999" i="14"/>
  <c r="CH3000" i="14"/>
  <c r="CH3001" i="14"/>
  <c r="CH3002" i="14"/>
  <c r="CH3003" i="14"/>
  <c r="CH3004" i="14"/>
  <c r="CH3005" i="14"/>
  <c r="CH3006" i="14"/>
  <c r="CH3007" i="14"/>
  <c r="CH3008" i="14"/>
  <c r="CH3009" i="14"/>
  <c r="CH3010" i="14"/>
  <c r="CH3011" i="14"/>
  <c r="CH3012" i="14"/>
  <c r="CH3013" i="14"/>
  <c r="CH3014" i="14"/>
  <c r="CH3015" i="14"/>
  <c r="CH3016" i="14"/>
  <c r="CH3017" i="14"/>
  <c r="CH3018" i="14"/>
  <c r="CH3019" i="14"/>
  <c r="CH3020" i="14"/>
  <c r="CH3021" i="14"/>
  <c r="CH3022" i="14"/>
  <c r="CH3023" i="14"/>
  <c r="CH3024" i="14"/>
  <c r="CH3025" i="14"/>
  <c r="CH3026" i="14"/>
  <c r="CH3027" i="14"/>
  <c r="CH3028" i="14"/>
  <c r="CH3029" i="14"/>
  <c r="CH3030" i="14"/>
  <c r="CH3031" i="14"/>
  <c r="CH3032" i="14"/>
  <c r="CH3033" i="14"/>
  <c r="CH3034" i="14"/>
  <c r="CH3035" i="14"/>
  <c r="CH3036" i="14"/>
  <c r="CH3037" i="14"/>
  <c r="CH3038" i="14"/>
  <c r="CH3039" i="14"/>
  <c r="CH3040" i="14"/>
  <c r="CH3041" i="14"/>
  <c r="CH3042" i="14"/>
  <c r="CH3043" i="14"/>
  <c r="CH3044" i="14"/>
  <c r="CH3045" i="14"/>
  <c r="CH3046" i="14"/>
  <c r="CH3047" i="14"/>
  <c r="CH3048" i="14"/>
  <c r="CH3049" i="14"/>
  <c r="CH3050" i="14"/>
  <c r="CH3051" i="14"/>
  <c r="CH3052" i="14"/>
  <c r="CH3053" i="14"/>
  <c r="CH3054" i="14"/>
  <c r="CH3055" i="14"/>
  <c r="CH3056" i="14"/>
  <c r="CH3057" i="14"/>
  <c r="CH3058" i="14"/>
  <c r="CH3059" i="14"/>
  <c r="CH3060" i="14"/>
  <c r="CH3061" i="14"/>
  <c r="CH3062" i="14"/>
  <c r="CH3063" i="14"/>
  <c r="CH3064" i="14"/>
  <c r="CH3065" i="14"/>
  <c r="CH3066" i="14"/>
  <c r="CH3067" i="14"/>
  <c r="CH3068" i="14"/>
  <c r="CH3069" i="14"/>
  <c r="CH3070" i="14"/>
  <c r="CH3071" i="14"/>
  <c r="CH3072" i="14"/>
  <c r="CH3073" i="14"/>
  <c r="CH3074" i="14"/>
  <c r="CH3075" i="14"/>
  <c r="CH3076" i="14"/>
  <c r="CH3077" i="14"/>
  <c r="CH3078" i="14"/>
  <c r="CH3079" i="14"/>
  <c r="CH3080" i="14"/>
  <c r="CH3081" i="14"/>
  <c r="CH3082" i="14"/>
  <c r="CH3083" i="14"/>
  <c r="CH3084" i="14"/>
  <c r="CH3085" i="14"/>
  <c r="CH3086" i="14"/>
  <c r="CH3087" i="14"/>
  <c r="CH3088" i="14"/>
  <c r="CH3089" i="14"/>
  <c r="CH3090" i="14"/>
  <c r="CH3091" i="14"/>
  <c r="CH3092" i="14"/>
  <c r="CH3093" i="14"/>
  <c r="CH3094" i="14"/>
  <c r="CH3095" i="14"/>
  <c r="CH3096" i="14"/>
  <c r="CH3097" i="14"/>
  <c r="CH3098" i="14"/>
  <c r="CH3099" i="14"/>
  <c r="CH3100" i="14"/>
  <c r="CH3101" i="14"/>
  <c r="CH3102" i="14"/>
  <c r="CH3103" i="14"/>
  <c r="CH3104" i="14"/>
  <c r="CH3105" i="14"/>
  <c r="CH3106" i="14"/>
  <c r="CH3107" i="14"/>
  <c r="CH3108" i="14"/>
  <c r="CH3109" i="14"/>
  <c r="CH3110" i="14"/>
  <c r="CH3111" i="14"/>
  <c r="CH3112" i="14"/>
  <c r="CH3113" i="14"/>
  <c r="CH3114" i="14"/>
  <c r="CH3115" i="14"/>
  <c r="CH3116" i="14"/>
  <c r="CH3117" i="14"/>
  <c r="CH3118" i="14"/>
  <c r="CH3119" i="14"/>
  <c r="CH3120" i="14"/>
  <c r="CH3121" i="14"/>
  <c r="CH3122" i="14"/>
  <c r="CH3123" i="14"/>
  <c r="CH3124" i="14"/>
  <c r="CH3125" i="14"/>
  <c r="CH3126" i="14"/>
  <c r="CH3127" i="14"/>
  <c r="CH3128" i="14"/>
  <c r="CH3129" i="14"/>
  <c r="CH3130" i="14"/>
  <c r="CH3131" i="14"/>
  <c r="CH3132" i="14"/>
  <c r="CH3133" i="14"/>
  <c r="CH3134" i="14"/>
  <c r="CH3135" i="14"/>
  <c r="CH3136" i="14"/>
  <c r="CH3137" i="14"/>
  <c r="CH3138" i="14"/>
  <c r="CH3139" i="14"/>
  <c r="CH3140" i="14"/>
  <c r="CH3141" i="14"/>
  <c r="CH3142" i="14"/>
  <c r="CH3143" i="14"/>
  <c r="CH3144" i="14"/>
  <c r="CH3145" i="14"/>
  <c r="CH3146" i="14"/>
  <c r="CH3147" i="14"/>
  <c r="CH3148" i="14"/>
  <c r="CH3149" i="14"/>
  <c r="CH3150" i="14"/>
  <c r="CH3151" i="14"/>
  <c r="CH3152" i="14"/>
  <c r="CH3153" i="14"/>
  <c r="CH3154" i="14"/>
  <c r="CH3155" i="14"/>
  <c r="CH3156" i="14"/>
  <c r="CH3157" i="14"/>
  <c r="CH3158" i="14"/>
  <c r="CH3159" i="14"/>
  <c r="CH3160" i="14"/>
  <c r="CH3161" i="14"/>
  <c r="CH3162" i="14"/>
  <c r="CH3163" i="14"/>
  <c r="CH3164" i="14"/>
  <c r="CH3165" i="14"/>
  <c r="CH3166" i="14"/>
  <c r="CH3167" i="14"/>
  <c r="CH3168" i="14"/>
  <c r="CH3169" i="14"/>
  <c r="CH3170" i="14"/>
  <c r="CH3171" i="14"/>
  <c r="CH3172" i="14"/>
  <c r="CH3173" i="14"/>
  <c r="CH3174" i="14"/>
  <c r="CH3175" i="14"/>
  <c r="CH3176" i="14"/>
  <c r="CH3177" i="14"/>
  <c r="CH3178" i="14"/>
  <c r="CH3179" i="14"/>
  <c r="CH3180" i="14"/>
  <c r="CH3181" i="14"/>
  <c r="CH3182" i="14"/>
  <c r="CH3183" i="14"/>
  <c r="CH3184" i="14"/>
  <c r="CH3185" i="14"/>
  <c r="CH3186" i="14"/>
  <c r="CH3187" i="14"/>
  <c r="CH3188" i="14"/>
  <c r="CH3189" i="14"/>
  <c r="CH3190" i="14"/>
  <c r="CH3191" i="14"/>
  <c r="CH3192" i="14"/>
  <c r="CH3193" i="14"/>
  <c r="CH3194" i="14"/>
  <c r="CH3195" i="14"/>
  <c r="CH3196" i="14"/>
  <c r="CH3197" i="14"/>
  <c r="CH3198" i="14"/>
  <c r="CH3199" i="14"/>
  <c r="CH3200" i="14"/>
  <c r="CH3201" i="14"/>
  <c r="CH3202" i="14"/>
  <c r="CH3203" i="14"/>
  <c r="CH3204" i="14"/>
  <c r="CH3205" i="14"/>
  <c r="CH3206" i="14"/>
  <c r="CH2" i="14"/>
  <c r="CM3" i="14"/>
  <c r="CN3" i="14"/>
  <c r="CM4" i="14"/>
  <c r="CN4" i="14"/>
  <c r="CM5" i="14"/>
  <c r="CN5" i="14"/>
  <c r="CM6" i="14"/>
  <c r="CN6" i="14"/>
  <c r="CM7" i="14"/>
  <c r="CN7" i="14"/>
  <c r="CM8" i="14"/>
  <c r="CN8" i="14"/>
  <c r="CM9" i="14"/>
  <c r="CN9" i="14"/>
  <c r="CM10" i="14"/>
  <c r="CN10" i="14"/>
  <c r="CM11" i="14"/>
  <c r="CN11" i="14"/>
  <c r="CM12" i="14"/>
  <c r="CN12" i="14"/>
  <c r="CM13" i="14"/>
  <c r="CN13" i="14"/>
  <c r="CM14" i="14"/>
  <c r="CN14" i="14"/>
  <c r="CM15" i="14"/>
  <c r="CN15" i="14"/>
  <c r="CM16" i="14"/>
  <c r="CN16" i="14"/>
  <c r="CM17" i="14"/>
  <c r="CN17" i="14"/>
  <c r="CM18" i="14"/>
  <c r="CN18" i="14"/>
  <c r="CM19" i="14"/>
  <c r="CN19" i="14"/>
  <c r="CM20" i="14"/>
  <c r="CN20" i="14"/>
  <c r="CM21" i="14"/>
  <c r="CN21" i="14"/>
  <c r="CM22" i="14"/>
  <c r="CN22" i="14"/>
  <c r="CM23" i="14"/>
  <c r="CN23" i="14"/>
  <c r="CM24" i="14"/>
  <c r="CN24" i="14"/>
  <c r="CM25" i="14"/>
  <c r="CN25" i="14"/>
  <c r="CM26" i="14"/>
  <c r="CN26" i="14"/>
  <c r="CM27" i="14"/>
  <c r="CN27" i="14"/>
  <c r="CM28" i="14"/>
  <c r="CN28" i="14"/>
  <c r="CM29" i="14"/>
  <c r="CN29" i="14"/>
  <c r="CM30" i="14"/>
  <c r="CN30" i="14"/>
  <c r="CM31" i="14"/>
  <c r="CN31" i="14"/>
  <c r="CM32" i="14"/>
  <c r="CN32" i="14"/>
  <c r="CM33" i="14"/>
  <c r="CN33" i="14"/>
  <c r="CM34" i="14"/>
  <c r="CN34" i="14"/>
  <c r="CM35" i="14"/>
  <c r="CN35" i="14"/>
  <c r="CM36" i="14"/>
  <c r="CN36" i="14"/>
  <c r="CM37" i="14"/>
  <c r="CN37" i="14"/>
  <c r="CM38" i="14"/>
  <c r="CN38" i="14"/>
  <c r="CM39" i="14"/>
  <c r="CN39" i="14"/>
  <c r="CM40" i="14"/>
  <c r="CN40" i="14"/>
  <c r="CM41" i="14"/>
  <c r="CN41" i="14"/>
  <c r="CM42" i="14"/>
  <c r="CN42" i="14"/>
  <c r="CM43" i="14"/>
  <c r="CN43" i="14"/>
  <c r="CM44" i="14"/>
  <c r="CN44" i="14"/>
  <c r="CM45" i="14"/>
  <c r="CN45" i="14"/>
  <c r="CM46" i="14"/>
  <c r="CN46" i="14"/>
  <c r="CM47" i="14"/>
  <c r="CN47" i="14"/>
  <c r="CM48" i="14"/>
  <c r="CN48" i="14"/>
  <c r="CM49" i="14"/>
  <c r="CN49" i="14"/>
  <c r="CM50" i="14"/>
  <c r="CN50" i="14"/>
  <c r="CM51" i="14"/>
  <c r="CN51" i="14"/>
  <c r="CM52" i="14"/>
  <c r="CN52" i="14"/>
  <c r="CM53" i="14"/>
  <c r="CN53" i="14"/>
  <c r="CM54" i="14"/>
  <c r="CN54" i="14"/>
  <c r="CM55" i="14"/>
  <c r="CN55" i="14"/>
  <c r="CM56" i="14"/>
  <c r="CN56" i="14"/>
  <c r="CM57" i="14"/>
  <c r="CN57" i="14"/>
  <c r="CM58" i="14"/>
  <c r="CN58" i="14"/>
  <c r="CM59" i="14"/>
  <c r="CN59" i="14"/>
  <c r="CM60" i="14"/>
  <c r="CN60" i="14"/>
  <c r="CM61" i="14"/>
  <c r="CN61" i="14"/>
  <c r="CM62" i="14"/>
  <c r="CN62" i="14"/>
  <c r="CM63" i="14"/>
  <c r="CN63" i="14"/>
  <c r="CM64" i="14"/>
  <c r="CN64" i="14"/>
  <c r="CM65" i="14"/>
  <c r="CN65" i="14"/>
  <c r="CM66" i="14"/>
  <c r="CN66" i="14"/>
  <c r="CM67" i="14"/>
  <c r="CN67" i="14"/>
  <c r="CM68" i="14"/>
  <c r="CN68" i="14"/>
  <c r="CM69" i="14"/>
  <c r="CN69" i="14"/>
  <c r="CM70" i="14"/>
  <c r="CN70" i="14"/>
  <c r="CM71" i="14"/>
  <c r="CN71" i="14"/>
  <c r="CM72" i="14"/>
  <c r="CN72" i="14"/>
  <c r="CM73" i="14"/>
  <c r="CN73" i="14"/>
  <c r="CM74" i="14"/>
  <c r="CN74" i="14"/>
  <c r="CM75" i="14"/>
  <c r="CN75" i="14"/>
  <c r="CM76" i="14"/>
  <c r="CN76" i="14"/>
  <c r="CM77" i="14"/>
  <c r="CN77" i="14"/>
  <c r="CM78" i="14"/>
  <c r="CN78" i="14"/>
  <c r="CM79" i="14"/>
  <c r="CN79" i="14"/>
  <c r="CM80" i="14"/>
  <c r="CN80" i="14"/>
  <c r="CM81" i="14"/>
  <c r="CN81" i="14"/>
  <c r="CM82" i="14"/>
  <c r="CN82" i="14"/>
  <c r="CM83" i="14"/>
  <c r="CN83" i="14"/>
  <c r="CM84" i="14"/>
  <c r="CN84" i="14"/>
  <c r="CM85" i="14"/>
  <c r="CN85" i="14"/>
  <c r="CM86" i="14"/>
  <c r="CN86" i="14"/>
  <c r="CM87" i="14"/>
  <c r="CN87" i="14"/>
  <c r="CM88" i="14"/>
  <c r="CN88" i="14"/>
  <c r="CM89" i="14"/>
  <c r="CN89" i="14"/>
  <c r="CM90" i="14"/>
  <c r="CN90" i="14"/>
  <c r="CM91" i="14"/>
  <c r="CN91" i="14"/>
  <c r="CM92" i="14"/>
  <c r="CN92" i="14"/>
  <c r="CM93" i="14"/>
  <c r="CN93" i="14"/>
  <c r="CM94" i="14"/>
  <c r="CN94" i="14"/>
  <c r="CM95" i="14"/>
  <c r="CN95" i="14"/>
  <c r="CM96" i="14"/>
  <c r="CN96" i="14"/>
  <c r="CM97" i="14"/>
  <c r="CN97" i="14"/>
  <c r="CM98" i="14"/>
  <c r="CN98" i="14"/>
  <c r="CM99" i="14"/>
  <c r="CN99" i="14"/>
  <c r="CM100" i="14"/>
  <c r="CN100" i="14"/>
  <c r="CM101" i="14"/>
  <c r="CN101" i="14"/>
  <c r="CM102" i="14"/>
  <c r="CN102" i="14"/>
  <c r="CM103" i="14"/>
  <c r="CN103" i="14"/>
  <c r="CM104" i="14"/>
  <c r="CN104" i="14"/>
  <c r="CM105" i="14"/>
  <c r="CN105" i="14"/>
  <c r="CM106" i="14"/>
  <c r="CN106" i="14"/>
  <c r="CM107" i="14"/>
  <c r="CN107" i="14"/>
  <c r="CM108" i="14"/>
  <c r="CN108" i="14"/>
  <c r="CM109" i="14"/>
  <c r="CN109" i="14"/>
  <c r="CM110" i="14"/>
  <c r="CN110" i="14"/>
  <c r="CM111" i="14"/>
  <c r="CN111" i="14"/>
  <c r="CM112" i="14"/>
  <c r="CN112" i="14"/>
  <c r="CM113" i="14"/>
  <c r="CN113" i="14"/>
  <c r="CM114" i="14"/>
  <c r="CN114" i="14"/>
  <c r="CM115" i="14"/>
  <c r="CN115" i="14"/>
  <c r="CM116" i="14"/>
  <c r="CN116" i="14"/>
  <c r="CM117" i="14"/>
  <c r="CN117" i="14"/>
  <c r="CM118" i="14"/>
  <c r="CN118" i="14"/>
  <c r="CM119" i="14"/>
  <c r="CN119" i="14"/>
  <c r="CM120" i="14"/>
  <c r="CN120" i="14"/>
  <c r="CM121" i="14"/>
  <c r="CN121" i="14"/>
  <c r="CM122" i="14"/>
  <c r="CN122" i="14"/>
  <c r="CM123" i="14"/>
  <c r="CN123" i="14"/>
  <c r="CM124" i="14"/>
  <c r="CN124" i="14"/>
  <c r="CM125" i="14"/>
  <c r="CN125" i="14"/>
  <c r="CM126" i="14"/>
  <c r="CN126" i="14"/>
  <c r="CM127" i="14"/>
  <c r="CN127" i="14"/>
  <c r="CM128" i="14"/>
  <c r="CN128" i="14"/>
  <c r="CM129" i="14"/>
  <c r="CN129" i="14"/>
  <c r="CM130" i="14"/>
  <c r="CN130" i="14"/>
  <c r="CM131" i="14"/>
  <c r="CN131" i="14"/>
  <c r="CM132" i="14"/>
  <c r="CN132" i="14"/>
  <c r="CM133" i="14"/>
  <c r="CN133" i="14"/>
  <c r="CM134" i="14"/>
  <c r="CN134" i="14"/>
  <c r="CM135" i="14"/>
  <c r="CN135" i="14"/>
  <c r="CM136" i="14"/>
  <c r="CN136" i="14"/>
  <c r="CM137" i="14"/>
  <c r="CN137" i="14"/>
  <c r="CM138" i="14"/>
  <c r="CN138" i="14"/>
  <c r="CM139" i="14"/>
  <c r="CN139" i="14"/>
  <c r="CM140" i="14"/>
  <c r="CN140" i="14"/>
  <c r="CM141" i="14"/>
  <c r="CN141" i="14"/>
  <c r="CM142" i="14"/>
  <c r="CN142" i="14"/>
  <c r="CM143" i="14"/>
  <c r="CN143" i="14"/>
  <c r="CM144" i="14"/>
  <c r="CN144" i="14"/>
  <c r="CM145" i="14"/>
  <c r="CN145" i="14"/>
  <c r="CM146" i="14"/>
  <c r="CN146" i="14"/>
  <c r="CM147" i="14"/>
  <c r="CN147" i="14"/>
  <c r="CM148" i="14"/>
  <c r="CN148" i="14"/>
  <c r="CM149" i="14"/>
  <c r="CN149" i="14"/>
  <c r="CM150" i="14"/>
  <c r="CN150" i="14"/>
  <c r="CM151" i="14"/>
  <c r="CN151" i="14"/>
  <c r="CM152" i="14"/>
  <c r="CN152" i="14"/>
  <c r="CM153" i="14"/>
  <c r="CN153" i="14"/>
  <c r="CM154" i="14"/>
  <c r="CN154" i="14"/>
  <c r="CM155" i="14"/>
  <c r="CN155" i="14"/>
  <c r="CM156" i="14"/>
  <c r="CN156" i="14"/>
  <c r="CM157" i="14"/>
  <c r="CN157" i="14"/>
  <c r="CM158" i="14"/>
  <c r="CN158" i="14"/>
  <c r="CM159" i="14"/>
  <c r="CN159" i="14"/>
  <c r="CM160" i="14"/>
  <c r="CN160" i="14"/>
  <c r="CM161" i="14"/>
  <c r="CN161" i="14"/>
  <c r="CM162" i="14"/>
  <c r="CN162" i="14"/>
  <c r="CM163" i="14"/>
  <c r="CN163" i="14"/>
  <c r="CM164" i="14"/>
  <c r="CN164" i="14"/>
  <c r="CM165" i="14"/>
  <c r="CN165" i="14"/>
  <c r="CM166" i="14"/>
  <c r="CN166" i="14"/>
  <c r="CM167" i="14"/>
  <c r="CN167" i="14"/>
  <c r="CM168" i="14"/>
  <c r="CN168" i="14"/>
  <c r="CM169" i="14"/>
  <c r="CN169" i="14"/>
  <c r="CM170" i="14"/>
  <c r="CN170" i="14"/>
  <c r="CM171" i="14"/>
  <c r="CN171" i="14"/>
  <c r="CM172" i="14"/>
  <c r="CN172" i="14"/>
  <c r="CM173" i="14"/>
  <c r="CN173" i="14"/>
  <c r="CM174" i="14"/>
  <c r="CN174" i="14"/>
  <c r="CM175" i="14"/>
  <c r="CN175" i="14"/>
  <c r="CM176" i="14"/>
  <c r="CN176" i="14"/>
  <c r="CM177" i="14"/>
  <c r="CN177" i="14"/>
  <c r="CM178" i="14"/>
  <c r="CN178" i="14"/>
  <c r="CM179" i="14"/>
  <c r="CN179" i="14"/>
  <c r="CM180" i="14"/>
  <c r="CN180" i="14"/>
  <c r="CM181" i="14"/>
  <c r="CN181" i="14"/>
  <c r="CM182" i="14"/>
  <c r="CN182" i="14"/>
  <c r="CM183" i="14"/>
  <c r="CN183" i="14"/>
  <c r="CM184" i="14"/>
  <c r="CN184" i="14"/>
  <c r="CM185" i="14"/>
  <c r="CN185" i="14"/>
  <c r="CM186" i="14"/>
  <c r="CN186" i="14"/>
  <c r="CM187" i="14"/>
  <c r="CN187" i="14"/>
  <c r="CM188" i="14"/>
  <c r="CN188" i="14"/>
  <c r="CM189" i="14"/>
  <c r="CN189" i="14"/>
  <c r="CM190" i="14"/>
  <c r="CN190" i="14"/>
  <c r="CM191" i="14"/>
  <c r="CN191" i="14"/>
  <c r="CM192" i="14"/>
  <c r="CN192" i="14"/>
  <c r="CM193" i="14"/>
  <c r="CN193" i="14"/>
  <c r="CM194" i="14"/>
  <c r="CN194" i="14"/>
  <c r="CM195" i="14"/>
  <c r="CN195" i="14"/>
  <c r="CM196" i="14"/>
  <c r="CN196" i="14"/>
  <c r="CM197" i="14"/>
  <c r="CN197" i="14"/>
  <c r="CM198" i="14"/>
  <c r="CN198" i="14"/>
  <c r="CM199" i="14"/>
  <c r="CN199" i="14"/>
  <c r="CM200" i="14"/>
  <c r="CN200" i="14"/>
  <c r="CM201" i="14"/>
  <c r="CN201" i="14"/>
  <c r="CM202" i="14"/>
  <c r="CN202" i="14"/>
  <c r="CM203" i="14"/>
  <c r="CN203" i="14"/>
  <c r="CM204" i="14"/>
  <c r="CN204" i="14"/>
  <c r="CM205" i="14"/>
  <c r="CN205" i="14"/>
  <c r="CM206" i="14"/>
  <c r="CN206" i="14"/>
  <c r="CM207" i="14"/>
  <c r="CN207" i="14"/>
  <c r="CM208" i="14"/>
  <c r="CN208" i="14"/>
  <c r="CM209" i="14"/>
  <c r="CN209" i="14"/>
  <c r="CM210" i="14"/>
  <c r="CN210" i="14"/>
  <c r="CM211" i="14"/>
  <c r="CN211" i="14"/>
  <c r="CM212" i="14"/>
  <c r="CN212" i="14"/>
  <c r="CM213" i="14"/>
  <c r="CN213" i="14"/>
  <c r="CM214" i="14"/>
  <c r="CN214" i="14"/>
  <c r="CM215" i="14"/>
  <c r="CN215" i="14"/>
  <c r="CM216" i="14"/>
  <c r="CN216" i="14"/>
  <c r="CM217" i="14"/>
  <c r="CN217" i="14"/>
  <c r="CM218" i="14"/>
  <c r="CN218" i="14"/>
  <c r="CM219" i="14"/>
  <c r="CN219" i="14"/>
  <c r="CM220" i="14"/>
  <c r="CN220" i="14"/>
  <c r="CM221" i="14"/>
  <c r="CN221" i="14"/>
  <c r="CM222" i="14"/>
  <c r="CN222" i="14"/>
  <c r="CM223" i="14"/>
  <c r="CN223" i="14"/>
  <c r="CM224" i="14"/>
  <c r="CN224" i="14"/>
  <c r="CM225" i="14"/>
  <c r="CN225" i="14"/>
  <c r="CM226" i="14"/>
  <c r="CN226" i="14"/>
  <c r="CM227" i="14"/>
  <c r="CN227" i="14"/>
  <c r="CM228" i="14"/>
  <c r="CN228" i="14"/>
  <c r="CM229" i="14"/>
  <c r="CN229" i="14"/>
  <c r="CM230" i="14"/>
  <c r="CN230" i="14"/>
  <c r="CM231" i="14"/>
  <c r="CN231" i="14"/>
  <c r="CM232" i="14"/>
  <c r="CN232" i="14"/>
  <c r="CM233" i="14"/>
  <c r="CN233" i="14"/>
  <c r="CM234" i="14"/>
  <c r="CN234" i="14"/>
  <c r="CM235" i="14"/>
  <c r="CN235" i="14"/>
  <c r="CM236" i="14"/>
  <c r="CN236" i="14"/>
  <c r="CM237" i="14"/>
  <c r="CN237" i="14"/>
  <c r="CM238" i="14"/>
  <c r="CN238" i="14"/>
  <c r="CM239" i="14"/>
  <c r="CN239" i="14"/>
  <c r="CM240" i="14"/>
  <c r="CN240" i="14"/>
  <c r="CM241" i="14"/>
  <c r="CN241" i="14"/>
  <c r="CM242" i="14"/>
  <c r="CN242" i="14"/>
  <c r="CM243" i="14"/>
  <c r="CN243" i="14"/>
  <c r="CM244" i="14"/>
  <c r="CN244" i="14"/>
  <c r="CM245" i="14"/>
  <c r="CN245" i="14"/>
  <c r="CM246" i="14"/>
  <c r="CN246" i="14"/>
  <c r="CM247" i="14"/>
  <c r="CN247" i="14"/>
  <c r="CM248" i="14"/>
  <c r="CN248" i="14"/>
  <c r="CM249" i="14"/>
  <c r="CN249" i="14"/>
  <c r="CM250" i="14"/>
  <c r="CN250" i="14"/>
  <c r="CM251" i="14"/>
  <c r="CN251" i="14"/>
  <c r="CM252" i="14"/>
  <c r="CN252" i="14"/>
  <c r="CM253" i="14"/>
  <c r="CN253" i="14"/>
  <c r="CM254" i="14"/>
  <c r="CN254" i="14"/>
  <c r="CM255" i="14"/>
  <c r="CN255" i="14"/>
  <c r="CM256" i="14"/>
  <c r="CN256" i="14"/>
  <c r="CM257" i="14"/>
  <c r="CN257" i="14"/>
  <c r="CM258" i="14"/>
  <c r="CN258" i="14"/>
  <c r="CM259" i="14"/>
  <c r="CN259" i="14"/>
  <c r="CM260" i="14"/>
  <c r="CN260" i="14"/>
  <c r="CM261" i="14"/>
  <c r="CN261" i="14"/>
  <c r="CM262" i="14"/>
  <c r="CN262" i="14"/>
  <c r="CM263" i="14"/>
  <c r="CN263" i="14"/>
  <c r="CM264" i="14"/>
  <c r="CN264" i="14"/>
  <c r="CM265" i="14"/>
  <c r="CN265" i="14"/>
  <c r="CM266" i="14"/>
  <c r="CN266" i="14"/>
  <c r="CM267" i="14"/>
  <c r="CN267" i="14"/>
  <c r="CM268" i="14"/>
  <c r="CN268" i="14"/>
  <c r="CM269" i="14"/>
  <c r="CN269" i="14"/>
  <c r="CM270" i="14"/>
  <c r="CN270" i="14"/>
  <c r="CM271" i="14"/>
  <c r="CN271" i="14"/>
  <c r="CM272" i="14"/>
  <c r="CN272" i="14"/>
  <c r="CM273" i="14"/>
  <c r="CN273" i="14"/>
  <c r="CM274" i="14"/>
  <c r="CN274" i="14"/>
  <c r="CM275" i="14"/>
  <c r="CN275" i="14"/>
  <c r="CM276" i="14"/>
  <c r="CN276" i="14"/>
  <c r="CM277" i="14"/>
  <c r="CN277" i="14"/>
  <c r="CM278" i="14"/>
  <c r="CN278" i="14"/>
  <c r="CM279" i="14"/>
  <c r="CN279" i="14"/>
  <c r="CM280" i="14"/>
  <c r="CN280" i="14"/>
  <c r="CM281" i="14"/>
  <c r="CN281" i="14"/>
  <c r="CM282" i="14"/>
  <c r="CN282" i="14"/>
  <c r="CM283" i="14"/>
  <c r="CN283" i="14"/>
  <c r="CM284" i="14"/>
  <c r="CN284" i="14"/>
  <c r="CM285" i="14"/>
  <c r="CN285" i="14"/>
  <c r="CM286" i="14"/>
  <c r="CN286" i="14"/>
  <c r="CM287" i="14"/>
  <c r="CN287" i="14"/>
  <c r="CM288" i="14"/>
  <c r="CN288" i="14"/>
  <c r="CM289" i="14"/>
  <c r="CN289" i="14"/>
  <c r="CM290" i="14"/>
  <c r="CN290" i="14"/>
  <c r="CM291" i="14"/>
  <c r="CN291" i="14"/>
  <c r="CM292" i="14"/>
  <c r="CN292" i="14"/>
  <c r="CM293" i="14"/>
  <c r="CN293" i="14"/>
  <c r="CM294" i="14"/>
  <c r="CN294" i="14"/>
  <c r="CM295" i="14"/>
  <c r="CN295" i="14"/>
  <c r="CM296" i="14"/>
  <c r="CN296" i="14"/>
  <c r="CM297" i="14"/>
  <c r="CN297" i="14"/>
  <c r="CM298" i="14"/>
  <c r="CN298" i="14"/>
  <c r="CM299" i="14"/>
  <c r="CN299" i="14"/>
  <c r="CM300" i="14"/>
  <c r="CN300" i="14"/>
  <c r="CM301" i="14"/>
  <c r="CN301" i="14"/>
  <c r="CM302" i="14"/>
  <c r="CN302" i="14"/>
  <c r="CM303" i="14"/>
  <c r="CN303" i="14"/>
  <c r="CM304" i="14"/>
  <c r="CN304" i="14"/>
  <c r="CM305" i="14"/>
  <c r="CN305" i="14"/>
  <c r="CM306" i="14"/>
  <c r="CN306" i="14"/>
  <c r="CM307" i="14"/>
  <c r="CN307" i="14"/>
  <c r="CM308" i="14"/>
  <c r="CN308" i="14"/>
  <c r="CM309" i="14"/>
  <c r="CN309" i="14"/>
  <c r="CM310" i="14"/>
  <c r="CN310" i="14"/>
  <c r="CM311" i="14"/>
  <c r="CN311" i="14"/>
  <c r="CM312" i="14"/>
  <c r="CN312" i="14"/>
  <c r="CM313" i="14"/>
  <c r="CN313" i="14"/>
  <c r="CM314" i="14"/>
  <c r="CN314" i="14"/>
  <c r="CM315" i="14"/>
  <c r="CN315" i="14"/>
  <c r="CM316" i="14"/>
  <c r="CN316" i="14"/>
  <c r="CM317" i="14"/>
  <c r="CN317" i="14"/>
  <c r="CM318" i="14"/>
  <c r="CN318" i="14"/>
  <c r="CM319" i="14"/>
  <c r="CN319" i="14"/>
  <c r="CM320" i="14"/>
  <c r="CN320" i="14"/>
  <c r="CM321" i="14"/>
  <c r="CN321" i="14"/>
  <c r="CM322" i="14"/>
  <c r="CN322" i="14"/>
  <c r="CM323" i="14"/>
  <c r="CN323" i="14"/>
  <c r="CM324" i="14"/>
  <c r="CN324" i="14"/>
  <c r="CM325" i="14"/>
  <c r="CN325" i="14"/>
  <c r="CM326" i="14"/>
  <c r="CN326" i="14"/>
  <c r="CM327" i="14"/>
  <c r="CN327" i="14"/>
  <c r="CM328" i="14"/>
  <c r="CN328" i="14"/>
  <c r="CM329" i="14"/>
  <c r="CN329" i="14"/>
  <c r="CM330" i="14"/>
  <c r="CN330" i="14"/>
  <c r="CM331" i="14"/>
  <c r="CN331" i="14"/>
  <c r="CM332" i="14"/>
  <c r="CN332" i="14"/>
  <c r="CM333" i="14"/>
  <c r="CN333" i="14"/>
  <c r="CM334" i="14"/>
  <c r="CN334" i="14"/>
  <c r="CM335" i="14"/>
  <c r="CN335" i="14"/>
  <c r="CM336" i="14"/>
  <c r="CN336" i="14"/>
  <c r="CM337" i="14"/>
  <c r="CN337" i="14"/>
  <c r="CM338" i="14"/>
  <c r="CN338" i="14"/>
  <c r="CM339" i="14"/>
  <c r="CN339" i="14"/>
  <c r="CM340" i="14"/>
  <c r="CN340" i="14"/>
  <c r="CM341" i="14"/>
  <c r="CN341" i="14"/>
  <c r="CM342" i="14"/>
  <c r="CN342" i="14"/>
  <c r="CM343" i="14"/>
  <c r="CN343" i="14"/>
  <c r="CM344" i="14"/>
  <c r="CN344" i="14"/>
  <c r="CM345" i="14"/>
  <c r="CN345" i="14"/>
  <c r="CM346" i="14"/>
  <c r="CN346" i="14"/>
  <c r="CM347" i="14"/>
  <c r="CN347" i="14"/>
  <c r="CM348" i="14"/>
  <c r="CN348" i="14"/>
  <c r="CM349" i="14"/>
  <c r="CN349" i="14"/>
  <c r="CM350" i="14"/>
  <c r="CN350" i="14"/>
  <c r="CM351" i="14"/>
  <c r="CN351" i="14"/>
  <c r="CM352" i="14"/>
  <c r="CN352" i="14"/>
  <c r="CM353" i="14"/>
  <c r="CN353" i="14"/>
  <c r="CM354" i="14"/>
  <c r="CN354" i="14"/>
  <c r="CM355" i="14"/>
  <c r="CN355" i="14"/>
  <c r="CM356" i="14"/>
  <c r="CN356" i="14"/>
  <c r="CM357" i="14"/>
  <c r="CN357" i="14"/>
  <c r="CM358" i="14"/>
  <c r="CN358" i="14"/>
  <c r="CM359" i="14"/>
  <c r="CN359" i="14"/>
  <c r="CM360" i="14"/>
  <c r="CN360" i="14"/>
  <c r="CM361" i="14"/>
  <c r="CN361" i="14"/>
  <c r="CM362" i="14"/>
  <c r="CN362" i="14"/>
  <c r="CM363" i="14"/>
  <c r="CN363" i="14"/>
  <c r="CM364" i="14"/>
  <c r="CN364" i="14"/>
  <c r="CM365" i="14"/>
  <c r="CN365" i="14"/>
  <c r="CM366" i="14"/>
  <c r="CN366" i="14"/>
  <c r="CM367" i="14"/>
  <c r="CN367" i="14"/>
  <c r="CM368" i="14"/>
  <c r="CN368" i="14"/>
  <c r="CM369" i="14"/>
  <c r="CN369" i="14"/>
  <c r="CM370" i="14"/>
  <c r="CN370" i="14"/>
  <c r="CM371" i="14"/>
  <c r="CN371" i="14"/>
  <c r="CM372" i="14"/>
  <c r="CN372" i="14"/>
  <c r="CM373" i="14"/>
  <c r="CN373" i="14"/>
  <c r="CM374" i="14"/>
  <c r="CN374" i="14"/>
  <c r="CM375" i="14"/>
  <c r="CN375" i="14"/>
  <c r="CM376" i="14"/>
  <c r="CN376" i="14"/>
  <c r="CM377" i="14"/>
  <c r="CN377" i="14"/>
  <c r="CM378" i="14"/>
  <c r="CN378" i="14"/>
  <c r="CM379" i="14"/>
  <c r="CN379" i="14"/>
  <c r="CM380" i="14"/>
  <c r="CN380" i="14"/>
  <c r="CM381" i="14"/>
  <c r="CN381" i="14"/>
  <c r="CM382" i="14"/>
  <c r="CN382" i="14"/>
  <c r="CM383" i="14"/>
  <c r="CN383" i="14"/>
  <c r="CM384" i="14"/>
  <c r="CN384" i="14"/>
  <c r="CM385" i="14"/>
  <c r="CN385" i="14"/>
  <c r="CM386" i="14"/>
  <c r="CN386" i="14"/>
  <c r="CM387" i="14"/>
  <c r="CN387" i="14"/>
  <c r="CM388" i="14"/>
  <c r="CN388" i="14"/>
  <c r="CM389" i="14"/>
  <c r="CN389" i="14"/>
  <c r="CM390" i="14"/>
  <c r="CN390" i="14"/>
  <c r="CM391" i="14"/>
  <c r="CN391" i="14"/>
  <c r="CM392" i="14"/>
  <c r="CN392" i="14"/>
  <c r="CM393" i="14"/>
  <c r="CN393" i="14"/>
  <c r="CM394" i="14"/>
  <c r="CN394" i="14"/>
  <c r="CM395" i="14"/>
  <c r="CN395" i="14"/>
  <c r="CM396" i="14"/>
  <c r="CN396" i="14"/>
  <c r="CM397" i="14"/>
  <c r="CN397" i="14"/>
  <c r="CM398" i="14"/>
  <c r="CN398" i="14"/>
  <c r="CM399" i="14"/>
  <c r="CN399" i="14"/>
  <c r="CM400" i="14"/>
  <c r="CN400" i="14"/>
  <c r="CM401" i="14"/>
  <c r="CN401" i="14"/>
  <c r="CM402" i="14"/>
  <c r="CN402" i="14"/>
  <c r="CM403" i="14"/>
  <c r="CN403" i="14"/>
  <c r="CM404" i="14"/>
  <c r="CN404" i="14"/>
  <c r="CM405" i="14"/>
  <c r="CN405" i="14"/>
  <c r="CM406" i="14"/>
  <c r="CN406" i="14"/>
  <c r="CM407" i="14"/>
  <c r="CN407" i="14"/>
  <c r="CM408" i="14"/>
  <c r="CN408" i="14"/>
  <c r="CM409" i="14"/>
  <c r="CN409" i="14"/>
  <c r="CM410" i="14"/>
  <c r="CN410" i="14"/>
  <c r="CM411" i="14"/>
  <c r="CN411" i="14"/>
  <c r="CM412" i="14"/>
  <c r="CN412" i="14"/>
  <c r="CM413" i="14"/>
  <c r="CN413" i="14"/>
  <c r="CM414" i="14"/>
  <c r="CN414" i="14"/>
  <c r="CM415" i="14"/>
  <c r="CN415" i="14"/>
  <c r="CM416" i="14"/>
  <c r="CN416" i="14"/>
  <c r="CM417" i="14"/>
  <c r="CN417" i="14"/>
  <c r="CM418" i="14"/>
  <c r="CN418" i="14"/>
  <c r="CM419" i="14"/>
  <c r="CN419" i="14"/>
  <c r="CM420" i="14"/>
  <c r="CN420" i="14"/>
  <c r="CM421" i="14"/>
  <c r="CN421" i="14"/>
  <c r="CM422" i="14"/>
  <c r="CN422" i="14"/>
  <c r="CM423" i="14"/>
  <c r="CN423" i="14"/>
  <c r="CM424" i="14"/>
  <c r="CN424" i="14"/>
  <c r="CM425" i="14"/>
  <c r="CN425" i="14"/>
  <c r="CM426" i="14"/>
  <c r="CN426" i="14"/>
  <c r="CM427" i="14"/>
  <c r="CN427" i="14"/>
  <c r="CM428" i="14"/>
  <c r="CN428" i="14"/>
  <c r="CM429" i="14"/>
  <c r="CN429" i="14"/>
  <c r="CM430" i="14"/>
  <c r="CN430" i="14"/>
  <c r="CM431" i="14"/>
  <c r="CN431" i="14"/>
  <c r="CM432" i="14"/>
  <c r="CN432" i="14"/>
  <c r="CM433" i="14"/>
  <c r="CN433" i="14"/>
  <c r="CM434" i="14"/>
  <c r="CN434" i="14"/>
  <c r="CM435" i="14"/>
  <c r="CN435" i="14"/>
  <c r="CM436" i="14"/>
  <c r="CN436" i="14"/>
  <c r="CM437" i="14"/>
  <c r="CN437" i="14"/>
  <c r="CM438" i="14"/>
  <c r="CN438" i="14"/>
  <c r="CM439" i="14"/>
  <c r="CN439" i="14"/>
  <c r="CM440" i="14"/>
  <c r="CN440" i="14"/>
  <c r="CM441" i="14"/>
  <c r="CN441" i="14"/>
  <c r="CM442" i="14"/>
  <c r="CN442" i="14"/>
  <c r="CM443" i="14"/>
  <c r="CN443" i="14"/>
  <c r="CM444" i="14"/>
  <c r="CN444" i="14"/>
  <c r="CM445" i="14"/>
  <c r="CN445" i="14"/>
  <c r="CM446" i="14"/>
  <c r="CN446" i="14"/>
  <c r="CM447" i="14"/>
  <c r="CN447" i="14"/>
  <c r="CM448" i="14"/>
  <c r="CN448" i="14"/>
  <c r="CM449" i="14"/>
  <c r="CN449" i="14"/>
  <c r="CM450" i="14"/>
  <c r="CN450" i="14"/>
  <c r="CM451" i="14"/>
  <c r="CN451" i="14"/>
  <c r="CM452" i="14"/>
  <c r="CN452" i="14"/>
  <c r="CM453" i="14"/>
  <c r="CN453" i="14"/>
  <c r="CM454" i="14"/>
  <c r="CN454" i="14"/>
  <c r="CM455" i="14"/>
  <c r="CN455" i="14"/>
  <c r="CM456" i="14"/>
  <c r="CN456" i="14"/>
  <c r="CM457" i="14"/>
  <c r="CN457" i="14"/>
  <c r="CM458" i="14"/>
  <c r="CN458" i="14"/>
  <c r="CM459" i="14"/>
  <c r="CN459" i="14"/>
  <c r="CM460" i="14"/>
  <c r="CN460" i="14"/>
  <c r="CM461" i="14"/>
  <c r="CN461" i="14"/>
  <c r="CM462" i="14"/>
  <c r="CN462" i="14"/>
  <c r="CM463" i="14"/>
  <c r="CN463" i="14"/>
  <c r="CM464" i="14"/>
  <c r="CN464" i="14"/>
  <c r="CM465" i="14"/>
  <c r="CN465" i="14"/>
  <c r="CM466" i="14"/>
  <c r="CN466" i="14"/>
  <c r="CM467" i="14"/>
  <c r="CN467" i="14"/>
  <c r="CM468" i="14"/>
  <c r="CN468" i="14"/>
  <c r="CM469" i="14"/>
  <c r="CN469" i="14"/>
  <c r="CM470" i="14"/>
  <c r="CN470" i="14"/>
  <c r="CM471" i="14"/>
  <c r="CN471" i="14"/>
  <c r="CM472" i="14"/>
  <c r="CN472" i="14"/>
  <c r="CM473" i="14"/>
  <c r="CN473" i="14"/>
  <c r="CM474" i="14"/>
  <c r="CN474" i="14"/>
  <c r="CM475" i="14"/>
  <c r="CN475" i="14"/>
  <c r="CM476" i="14"/>
  <c r="CN476" i="14"/>
  <c r="CM477" i="14"/>
  <c r="CN477" i="14"/>
  <c r="CM478" i="14"/>
  <c r="CN478" i="14"/>
  <c r="CM479" i="14"/>
  <c r="CN479" i="14"/>
  <c r="CM480" i="14"/>
  <c r="CN480" i="14"/>
  <c r="CM481" i="14"/>
  <c r="CN481" i="14"/>
  <c r="CM482" i="14"/>
  <c r="CN482" i="14"/>
  <c r="CM483" i="14"/>
  <c r="CN483" i="14"/>
  <c r="CM484" i="14"/>
  <c r="CN484" i="14"/>
  <c r="CM485" i="14"/>
  <c r="CN485" i="14"/>
  <c r="CM486" i="14"/>
  <c r="CN486" i="14"/>
  <c r="CM487" i="14"/>
  <c r="CN487" i="14"/>
  <c r="CM488" i="14"/>
  <c r="CN488" i="14"/>
  <c r="CM489" i="14"/>
  <c r="CN489" i="14"/>
  <c r="CM490" i="14"/>
  <c r="CN490" i="14"/>
  <c r="CM491" i="14"/>
  <c r="CN491" i="14"/>
  <c r="CM492" i="14"/>
  <c r="CN492" i="14"/>
  <c r="CM493" i="14"/>
  <c r="CN493" i="14"/>
  <c r="CM494" i="14"/>
  <c r="CN494" i="14"/>
  <c r="CM495" i="14"/>
  <c r="CN495" i="14"/>
  <c r="CM496" i="14"/>
  <c r="CN496" i="14"/>
  <c r="CM497" i="14"/>
  <c r="CN497" i="14"/>
  <c r="CM498" i="14"/>
  <c r="CN498" i="14"/>
  <c r="CM499" i="14"/>
  <c r="CN499" i="14"/>
  <c r="CM500" i="14"/>
  <c r="CN500" i="14"/>
  <c r="CM501" i="14"/>
  <c r="CN501" i="14"/>
  <c r="CM502" i="14"/>
  <c r="CN502" i="14"/>
  <c r="CM503" i="14"/>
  <c r="CN503" i="14"/>
  <c r="CM504" i="14"/>
  <c r="CN504" i="14"/>
  <c r="CM505" i="14"/>
  <c r="CN505" i="14"/>
  <c r="CM506" i="14"/>
  <c r="CN506" i="14"/>
  <c r="CM507" i="14"/>
  <c r="CN507" i="14"/>
  <c r="CM508" i="14"/>
  <c r="CN508" i="14"/>
  <c r="CM509" i="14"/>
  <c r="CN509" i="14"/>
  <c r="CM510" i="14"/>
  <c r="CN510" i="14"/>
  <c r="CM511" i="14"/>
  <c r="CN511" i="14"/>
  <c r="CM512" i="14"/>
  <c r="CN512" i="14"/>
  <c r="CM513" i="14"/>
  <c r="CN513" i="14"/>
  <c r="CM514" i="14"/>
  <c r="CN514" i="14"/>
  <c r="CM515" i="14"/>
  <c r="CN515" i="14"/>
  <c r="CM516" i="14"/>
  <c r="CN516" i="14"/>
  <c r="CM517" i="14"/>
  <c r="CN517" i="14"/>
  <c r="CM518" i="14"/>
  <c r="CN518" i="14"/>
  <c r="CM519" i="14"/>
  <c r="CN519" i="14"/>
  <c r="CM520" i="14"/>
  <c r="CN520" i="14"/>
  <c r="CM521" i="14"/>
  <c r="CN521" i="14"/>
  <c r="CM522" i="14"/>
  <c r="CN522" i="14"/>
  <c r="CM523" i="14"/>
  <c r="CN523" i="14"/>
  <c r="CM524" i="14"/>
  <c r="CN524" i="14"/>
  <c r="CM525" i="14"/>
  <c r="CN525" i="14"/>
  <c r="CM526" i="14"/>
  <c r="CN526" i="14"/>
  <c r="CM527" i="14"/>
  <c r="CN527" i="14"/>
  <c r="CM528" i="14"/>
  <c r="CN528" i="14"/>
  <c r="CM529" i="14"/>
  <c r="CN529" i="14"/>
  <c r="CM530" i="14"/>
  <c r="CN530" i="14"/>
  <c r="CM531" i="14"/>
  <c r="CN531" i="14"/>
  <c r="CM532" i="14"/>
  <c r="CN532" i="14"/>
  <c r="CM533" i="14"/>
  <c r="CN533" i="14"/>
  <c r="CM534" i="14"/>
  <c r="CN534" i="14"/>
  <c r="CM535" i="14"/>
  <c r="CN535" i="14"/>
  <c r="CM536" i="14"/>
  <c r="CN536" i="14"/>
  <c r="CM537" i="14"/>
  <c r="CN537" i="14"/>
  <c r="CM538" i="14"/>
  <c r="CN538" i="14"/>
  <c r="CM539" i="14"/>
  <c r="CN539" i="14"/>
  <c r="CM540" i="14"/>
  <c r="CN540" i="14"/>
  <c r="CM541" i="14"/>
  <c r="CN541" i="14"/>
  <c r="CM542" i="14"/>
  <c r="CN542" i="14"/>
  <c r="CM543" i="14"/>
  <c r="CN543" i="14"/>
  <c r="CM544" i="14"/>
  <c r="CN544" i="14"/>
  <c r="CM545" i="14"/>
  <c r="CN545" i="14"/>
  <c r="CM546" i="14"/>
  <c r="CN546" i="14"/>
  <c r="CM547" i="14"/>
  <c r="CN547" i="14"/>
  <c r="CM548" i="14"/>
  <c r="CN548" i="14"/>
  <c r="CM549" i="14"/>
  <c r="CN549" i="14"/>
  <c r="CM550" i="14"/>
  <c r="CN550" i="14"/>
  <c r="CM551" i="14"/>
  <c r="CN551" i="14"/>
  <c r="CM552" i="14"/>
  <c r="CN552" i="14"/>
  <c r="CM553" i="14"/>
  <c r="CN553" i="14"/>
  <c r="CM554" i="14"/>
  <c r="CN554" i="14"/>
  <c r="CM555" i="14"/>
  <c r="CN555" i="14"/>
  <c r="CM556" i="14"/>
  <c r="CN556" i="14"/>
  <c r="CM557" i="14"/>
  <c r="CN557" i="14"/>
  <c r="CM558" i="14"/>
  <c r="CN558" i="14"/>
  <c r="CM559" i="14"/>
  <c r="CN559" i="14"/>
  <c r="CM560" i="14"/>
  <c r="CN560" i="14"/>
  <c r="CM561" i="14"/>
  <c r="CN561" i="14"/>
  <c r="CM562" i="14"/>
  <c r="CN562" i="14"/>
  <c r="CM563" i="14"/>
  <c r="CN563" i="14"/>
  <c r="CM564" i="14"/>
  <c r="CN564" i="14"/>
  <c r="CM565" i="14"/>
  <c r="CN565" i="14"/>
  <c r="CM566" i="14"/>
  <c r="CN566" i="14"/>
  <c r="CM567" i="14"/>
  <c r="CN567" i="14"/>
  <c r="CM568" i="14"/>
  <c r="CN568" i="14"/>
  <c r="CM569" i="14"/>
  <c r="CN569" i="14"/>
  <c r="CM570" i="14"/>
  <c r="CN570" i="14"/>
  <c r="CM571" i="14"/>
  <c r="CN571" i="14"/>
  <c r="CM572" i="14"/>
  <c r="CN572" i="14"/>
  <c r="CM573" i="14"/>
  <c r="CN573" i="14"/>
  <c r="CM574" i="14"/>
  <c r="CN574" i="14"/>
  <c r="CM575" i="14"/>
  <c r="CN575" i="14"/>
  <c r="CM576" i="14"/>
  <c r="CN576" i="14"/>
  <c r="CM577" i="14"/>
  <c r="CN577" i="14"/>
  <c r="CM578" i="14"/>
  <c r="CN578" i="14"/>
  <c r="CM579" i="14"/>
  <c r="CN579" i="14"/>
  <c r="CM580" i="14"/>
  <c r="CN580" i="14"/>
  <c r="CM581" i="14"/>
  <c r="CN581" i="14"/>
  <c r="CM582" i="14"/>
  <c r="CN582" i="14"/>
  <c r="CM583" i="14"/>
  <c r="CN583" i="14"/>
  <c r="CM584" i="14"/>
  <c r="CN584" i="14"/>
  <c r="CM585" i="14"/>
  <c r="CN585" i="14"/>
  <c r="CM586" i="14"/>
  <c r="CN586" i="14"/>
  <c r="CM587" i="14"/>
  <c r="CN587" i="14"/>
  <c r="CM588" i="14"/>
  <c r="CN588" i="14"/>
  <c r="CM589" i="14"/>
  <c r="CN589" i="14"/>
  <c r="CM590" i="14"/>
  <c r="CN590" i="14"/>
  <c r="CM591" i="14"/>
  <c r="CN591" i="14"/>
  <c r="CM592" i="14"/>
  <c r="CN592" i="14"/>
  <c r="CM593" i="14"/>
  <c r="CN593" i="14"/>
  <c r="CM594" i="14"/>
  <c r="CN594" i="14"/>
  <c r="CM595" i="14"/>
  <c r="CN595" i="14"/>
  <c r="CM596" i="14"/>
  <c r="CN596" i="14"/>
  <c r="CM597" i="14"/>
  <c r="CN597" i="14"/>
  <c r="CM598" i="14"/>
  <c r="CN598" i="14"/>
  <c r="CM599" i="14"/>
  <c r="CN599" i="14"/>
  <c r="CM600" i="14"/>
  <c r="CN600" i="14"/>
  <c r="CM601" i="14"/>
  <c r="CN601" i="14"/>
  <c r="CM602" i="14"/>
  <c r="CN602" i="14"/>
  <c r="CM603" i="14"/>
  <c r="CN603" i="14"/>
  <c r="CM604" i="14"/>
  <c r="CN604" i="14"/>
  <c r="CM605" i="14"/>
  <c r="CN605" i="14"/>
  <c r="CM606" i="14"/>
  <c r="CN606" i="14"/>
  <c r="CM607" i="14"/>
  <c r="CN607" i="14"/>
  <c r="CM608" i="14"/>
  <c r="CN608" i="14"/>
  <c r="CM609" i="14"/>
  <c r="CN609" i="14"/>
  <c r="CM610" i="14"/>
  <c r="CN610" i="14"/>
  <c r="CM611" i="14"/>
  <c r="CN611" i="14"/>
  <c r="CM612" i="14"/>
  <c r="CN612" i="14"/>
  <c r="CM613" i="14"/>
  <c r="CN613" i="14"/>
  <c r="CM614" i="14"/>
  <c r="CN614" i="14"/>
  <c r="CM615" i="14"/>
  <c r="CN615" i="14"/>
  <c r="CM616" i="14"/>
  <c r="CN616" i="14"/>
  <c r="CM617" i="14"/>
  <c r="CN617" i="14"/>
  <c r="CM618" i="14"/>
  <c r="CN618" i="14"/>
  <c r="CM619" i="14"/>
  <c r="CN619" i="14"/>
  <c r="CM620" i="14"/>
  <c r="CN620" i="14"/>
  <c r="CM621" i="14"/>
  <c r="CN621" i="14"/>
  <c r="CM622" i="14"/>
  <c r="CN622" i="14"/>
  <c r="CM623" i="14"/>
  <c r="CN623" i="14"/>
  <c r="CM624" i="14"/>
  <c r="CN624" i="14"/>
  <c r="CM625" i="14"/>
  <c r="CN625" i="14"/>
  <c r="CM626" i="14"/>
  <c r="CN626" i="14"/>
  <c r="CM627" i="14"/>
  <c r="CN627" i="14"/>
  <c r="CM628" i="14"/>
  <c r="CN628" i="14"/>
  <c r="CM629" i="14"/>
  <c r="CN629" i="14"/>
  <c r="CM630" i="14"/>
  <c r="CN630" i="14"/>
  <c r="CM631" i="14"/>
  <c r="CN631" i="14"/>
  <c r="CM632" i="14"/>
  <c r="CN632" i="14"/>
  <c r="CM633" i="14"/>
  <c r="CN633" i="14"/>
  <c r="CM634" i="14"/>
  <c r="CN634" i="14"/>
  <c r="CM635" i="14"/>
  <c r="CN635" i="14"/>
  <c r="CM636" i="14"/>
  <c r="CN636" i="14"/>
  <c r="CM637" i="14"/>
  <c r="CN637" i="14"/>
  <c r="CM638" i="14"/>
  <c r="CN638" i="14"/>
  <c r="CM639" i="14"/>
  <c r="CN639" i="14"/>
  <c r="CM640" i="14"/>
  <c r="CN640" i="14"/>
  <c r="CM641" i="14"/>
  <c r="CN641" i="14"/>
  <c r="CM642" i="14"/>
  <c r="CN642" i="14"/>
  <c r="CM643" i="14"/>
  <c r="CN643" i="14"/>
  <c r="CM644" i="14"/>
  <c r="CN644" i="14"/>
  <c r="CM645" i="14"/>
  <c r="CN645" i="14"/>
  <c r="CM646" i="14"/>
  <c r="CN646" i="14"/>
  <c r="CM647" i="14"/>
  <c r="CN647" i="14"/>
  <c r="CM648" i="14"/>
  <c r="CN648" i="14"/>
  <c r="CM649" i="14"/>
  <c r="CN649" i="14"/>
  <c r="CM650" i="14"/>
  <c r="CN650" i="14"/>
  <c r="CM651" i="14"/>
  <c r="CN651" i="14"/>
  <c r="CM652" i="14"/>
  <c r="CN652" i="14"/>
  <c r="CM653" i="14"/>
  <c r="CN653" i="14"/>
  <c r="CM654" i="14"/>
  <c r="CN654" i="14"/>
  <c r="CM655" i="14"/>
  <c r="CN655" i="14"/>
  <c r="CM656" i="14"/>
  <c r="CN656" i="14"/>
  <c r="CM657" i="14"/>
  <c r="CN657" i="14"/>
  <c r="CM658" i="14"/>
  <c r="CN658" i="14"/>
  <c r="CM659" i="14"/>
  <c r="CN659" i="14"/>
  <c r="CM660" i="14"/>
  <c r="CN660" i="14"/>
  <c r="CM661" i="14"/>
  <c r="CN661" i="14"/>
  <c r="CM662" i="14"/>
  <c r="CN662" i="14"/>
  <c r="CM663" i="14"/>
  <c r="CN663" i="14"/>
  <c r="CM664" i="14"/>
  <c r="CN664" i="14"/>
  <c r="CM665" i="14"/>
  <c r="CN665" i="14"/>
  <c r="CM666" i="14"/>
  <c r="CN666" i="14"/>
  <c r="CM667" i="14"/>
  <c r="CN667" i="14"/>
  <c r="CM668" i="14"/>
  <c r="CN668" i="14"/>
  <c r="CM669" i="14"/>
  <c r="CN669" i="14"/>
  <c r="CM670" i="14"/>
  <c r="CN670" i="14"/>
  <c r="CM671" i="14"/>
  <c r="CN671" i="14"/>
  <c r="CM672" i="14"/>
  <c r="CN672" i="14"/>
  <c r="CM673" i="14"/>
  <c r="CN673" i="14"/>
  <c r="CM674" i="14"/>
  <c r="CN674" i="14"/>
  <c r="CM675" i="14"/>
  <c r="CN675" i="14"/>
  <c r="CM676" i="14"/>
  <c r="CN676" i="14"/>
  <c r="CM677" i="14"/>
  <c r="CN677" i="14"/>
  <c r="CM678" i="14"/>
  <c r="CN678" i="14"/>
  <c r="CM679" i="14"/>
  <c r="CN679" i="14"/>
  <c r="CM680" i="14"/>
  <c r="CN680" i="14"/>
  <c r="CM681" i="14"/>
  <c r="CN681" i="14"/>
  <c r="CM682" i="14"/>
  <c r="CN682" i="14"/>
  <c r="CM683" i="14"/>
  <c r="CN683" i="14"/>
  <c r="CM684" i="14"/>
  <c r="CN684" i="14"/>
  <c r="CM685" i="14"/>
  <c r="CN685" i="14"/>
  <c r="CM686" i="14"/>
  <c r="CN686" i="14"/>
  <c r="CM687" i="14"/>
  <c r="CN687" i="14"/>
  <c r="CM688" i="14"/>
  <c r="CN688" i="14"/>
  <c r="CM689" i="14"/>
  <c r="CN689" i="14"/>
  <c r="CM690" i="14"/>
  <c r="CN690" i="14"/>
  <c r="CM691" i="14"/>
  <c r="CN691" i="14"/>
  <c r="CM692" i="14"/>
  <c r="CN692" i="14"/>
  <c r="CM693" i="14"/>
  <c r="CN693" i="14"/>
  <c r="CM694" i="14"/>
  <c r="CN694" i="14"/>
  <c r="CM695" i="14"/>
  <c r="CN695" i="14"/>
  <c r="CM696" i="14"/>
  <c r="CN696" i="14"/>
  <c r="CM697" i="14"/>
  <c r="CN697" i="14"/>
  <c r="CM698" i="14"/>
  <c r="CN698" i="14"/>
  <c r="CM699" i="14"/>
  <c r="CN699" i="14"/>
  <c r="CM700" i="14"/>
  <c r="CN700" i="14"/>
  <c r="CM701" i="14"/>
  <c r="CN701" i="14"/>
  <c r="CM702" i="14"/>
  <c r="CN702" i="14"/>
  <c r="CM703" i="14"/>
  <c r="CN703" i="14"/>
  <c r="CM704" i="14"/>
  <c r="CN704" i="14"/>
  <c r="CM705" i="14"/>
  <c r="CN705" i="14"/>
  <c r="CM706" i="14"/>
  <c r="CN706" i="14"/>
  <c r="CM707" i="14"/>
  <c r="CN707" i="14"/>
  <c r="CM708" i="14"/>
  <c r="CN708" i="14"/>
  <c r="CM709" i="14"/>
  <c r="CN709" i="14"/>
  <c r="CM710" i="14"/>
  <c r="CN710" i="14"/>
  <c r="CM711" i="14"/>
  <c r="CN711" i="14"/>
  <c r="CM712" i="14"/>
  <c r="CN712" i="14"/>
  <c r="CM713" i="14"/>
  <c r="CN713" i="14"/>
  <c r="CM714" i="14"/>
  <c r="CN714" i="14"/>
  <c r="CM715" i="14"/>
  <c r="CN715" i="14"/>
  <c r="CM716" i="14"/>
  <c r="CN716" i="14"/>
  <c r="CM717" i="14"/>
  <c r="CN717" i="14"/>
  <c r="CM718" i="14"/>
  <c r="CN718" i="14"/>
  <c r="CM719" i="14"/>
  <c r="CN719" i="14"/>
  <c r="CM720" i="14"/>
  <c r="CN720" i="14"/>
  <c r="CM721" i="14"/>
  <c r="CN721" i="14"/>
  <c r="CM722" i="14"/>
  <c r="CN722" i="14"/>
  <c r="CM723" i="14"/>
  <c r="CN723" i="14"/>
  <c r="CM724" i="14"/>
  <c r="CN724" i="14"/>
  <c r="CM725" i="14"/>
  <c r="CN725" i="14"/>
  <c r="CM726" i="14"/>
  <c r="CN726" i="14"/>
  <c r="CM727" i="14"/>
  <c r="CN727" i="14"/>
  <c r="CM728" i="14"/>
  <c r="CN728" i="14"/>
  <c r="CM729" i="14"/>
  <c r="CN729" i="14"/>
  <c r="CM730" i="14"/>
  <c r="CN730" i="14"/>
  <c r="CM731" i="14"/>
  <c r="CN731" i="14"/>
  <c r="CM732" i="14"/>
  <c r="CN732" i="14"/>
  <c r="CM733" i="14"/>
  <c r="CN733" i="14"/>
  <c r="CM734" i="14"/>
  <c r="CN734" i="14"/>
  <c r="CM735" i="14"/>
  <c r="CN735" i="14"/>
  <c r="CM736" i="14"/>
  <c r="CN736" i="14"/>
  <c r="CM737" i="14"/>
  <c r="CN737" i="14"/>
  <c r="CM738" i="14"/>
  <c r="CN738" i="14"/>
  <c r="CM739" i="14"/>
  <c r="CN739" i="14"/>
  <c r="CM740" i="14"/>
  <c r="CN740" i="14"/>
  <c r="CM741" i="14"/>
  <c r="CN741" i="14"/>
  <c r="CM742" i="14"/>
  <c r="CN742" i="14"/>
  <c r="CM743" i="14"/>
  <c r="CN743" i="14"/>
  <c r="CM744" i="14"/>
  <c r="CN744" i="14"/>
  <c r="CM745" i="14"/>
  <c r="CN745" i="14"/>
  <c r="CM746" i="14"/>
  <c r="CN746" i="14"/>
  <c r="CM747" i="14"/>
  <c r="CN747" i="14"/>
  <c r="CM748" i="14"/>
  <c r="CN748" i="14"/>
  <c r="CM749" i="14"/>
  <c r="CN749" i="14"/>
  <c r="CM750" i="14"/>
  <c r="CN750" i="14"/>
  <c r="CM751" i="14"/>
  <c r="CN751" i="14"/>
  <c r="CM752" i="14"/>
  <c r="CN752" i="14"/>
  <c r="CM753" i="14"/>
  <c r="CN753" i="14"/>
  <c r="CM754" i="14"/>
  <c r="CN754" i="14"/>
  <c r="CM755" i="14"/>
  <c r="CN755" i="14"/>
  <c r="CM756" i="14"/>
  <c r="CN756" i="14"/>
  <c r="CM757" i="14"/>
  <c r="CN757" i="14"/>
  <c r="CM758" i="14"/>
  <c r="CN758" i="14"/>
  <c r="CM759" i="14"/>
  <c r="CN759" i="14"/>
  <c r="CM760" i="14"/>
  <c r="CN760" i="14"/>
  <c r="CM761" i="14"/>
  <c r="CN761" i="14"/>
  <c r="CM762" i="14"/>
  <c r="CN762" i="14"/>
  <c r="CM763" i="14"/>
  <c r="CN763" i="14"/>
  <c r="CM764" i="14"/>
  <c r="CN764" i="14"/>
  <c r="CM765" i="14"/>
  <c r="CN765" i="14"/>
  <c r="CM766" i="14"/>
  <c r="CN766" i="14"/>
  <c r="CM767" i="14"/>
  <c r="CN767" i="14"/>
  <c r="CM768" i="14"/>
  <c r="CN768" i="14"/>
  <c r="CM769" i="14"/>
  <c r="CN769" i="14"/>
  <c r="CM770" i="14"/>
  <c r="CN770" i="14"/>
  <c r="CM771" i="14"/>
  <c r="CN771" i="14"/>
  <c r="CM772" i="14"/>
  <c r="CN772" i="14"/>
  <c r="CM773" i="14"/>
  <c r="CN773" i="14"/>
  <c r="CM774" i="14"/>
  <c r="CN774" i="14"/>
  <c r="CM775" i="14"/>
  <c r="CN775" i="14"/>
  <c r="CM776" i="14"/>
  <c r="CN776" i="14"/>
  <c r="CM777" i="14"/>
  <c r="CN777" i="14"/>
  <c r="CM778" i="14"/>
  <c r="CN778" i="14"/>
  <c r="CM779" i="14"/>
  <c r="CN779" i="14"/>
  <c r="CM780" i="14"/>
  <c r="CN780" i="14"/>
  <c r="CM781" i="14"/>
  <c r="CN781" i="14"/>
  <c r="CM782" i="14"/>
  <c r="CN782" i="14"/>
  <c r="CM783" i="14"/>
  <c r="CN783" i="14"/>
  <c r="CM784" i="14"/>
  <c r="CN784" i="14"/>
  <c r="CM785" i="14"/>
  <c r="CN785" i="14"/>
  <c r="CM786" i="14"/>
  <c r="CN786" i="14"/>
  <c r="CM787" i="14"/>
  <c r="CN787" i="14"/>
  <c r="CM788" i="14"/>
  <c r="CN788" i="14"/>
  <c r="CM789" i="14"/>
  <c r="CN789" i="14"/>
  <c r="CM790" i="14"/>
  <c r="CN790" i="14"/>
  <c r="CM791" i="14"/>
  <c r="CN791" i="14"/>
  <c r="CM792" i="14"/>
  <c r="CN792" i="14"/>
  <c r="CM793" i="14"/>
  <c r="CN793" i="14"/>
  <c r="CM794" i="14"/>
  <c r="CN794" i="14"/>
  <c r="CM795" i="14"/>
  <c r="CN795" i="14"/>
  <c r="CM796" i="14"/>
  <c r="CN796" i="14"/>
  <c r="CM797" i="14"/>
  <c r="CN797" i="14"/>
  <c r="CM798" i="14"/>
  <c r="CN798" i="14"/>
  <c r="CM799" i="14"/>
  <c r="CN799" i="14"/>
  <c r="CM800" i="14"/>
  <c r="CN800" i="14"/>
  <c r="CM801" i="14"/>
  <c r="CN801" i="14"/>
  <c r="CM802" i="14"/>
  <c r="CN802" i="14"/>
  <c r="CM803" i="14"/>
  <c r="CN803" i="14"/>
  <c r="CM804" i="14"/>
  <c r="CN804" i="14"/>
  <c r="CM805" i="14"/>
  <c r="CN805" i="14"/>
  <c r="CM806" i="14"/>
  <c r="CN806" i="14"/>
  <c r="CM807" i="14"/>
  <c r="CN807" i="14"/>
  <c r="CM808" i="14"/>
  <c r="CN808" i="14"/>
  <c r="CM809" i="14"/>
  <c r="CN809" i="14"/>
  <c r="CM810" i="14"/>
  <c r="CN810" i="14"/>
  <c r="CM811" i="14"/>
  <c r="CN811" i="14"/>
  <c r="CM812" i="14"/>
  <c r="CN812" i="14"/>
  <c r="CM813" i="14"/>
  <c r="CN813" i="14"/>
  <c r="CM814" i="14"/>
  <c r="CN814" i="14"/>
  <c r="CM815" i="14"/>
  <c r="CN815" i="14"/>
  <c r="CM816" i="14"/>
  <c r="CN816" i="14"/>
  <c r="CM817" i="14"/>
  <c r="CN817" i="14"/>
  <c r="CM818" i="14"/>
  <c r="CN818" i="14"/>
  <c r="CM819" i="14"/>
  <c r="CN819" i="14"/>
  <c r="CM820" i="14"/>
  <c r="CN820" i="14"/>
  <c r="CM821" i="14"/>
  <c r="CN821" i="14"/>
  <c r="CM822" i="14"/>
  <c r="CN822" i="14"/>
  <c r="CM823" i="14"/>
  <c r="CN823" i="14"/>
  <c r="CM824" i="14"/>
  <c r="CN824" i="14"/>
  <c r="CM825" i="14"/>
  <c r="CN825" i="14"/>
  <c r="CM826" i="14"/>
  <c r="CN826" i="14"/>
  <c r="CM827" i="14"/>
  <c r="CN827" i="14"/>
  <c r="CM828" i="14"/>
  <c r="CN828" i="14"/>
  <c r="CM829" i="14"/>
  <c r="CN829" i="14"/>
  <c r="CM830" i="14"/>
  <c r="CN830" i="14"/>
  <c r="CM831" i="14"/>
  <c r="CN831" i="14"/>
  <c r="CM832" i="14"/>
  <c r="CN832" i="14"/>
  <c r="CM833" i="14"/>
  <c r="CN833" i="14"/>
  <c r="CM834" i="14"/>
  <c r="CN834" i="14"/>
  <c r="CM835" i="14"/>
  <c r="CN835" i="14"/>
  <c r="CM836" i="14"/>
  <c r="CN836" i="14"/>
  <c r="CM837" i="14"/>
  <c r="CN837" i="14"/>
  <c r="CM838" i="14"/>
  <c r="CN838" i="14"/>
  <c r="CM839" i="14"/>
  <c r="CN839" i="14"/>
  <c r="CM840" i="14"/>
  <c r="CN840" i="14"/>
  <c r="CM841" i="14"/>
  <c r="CN841" i="14"/>
  <c r="CM842" i="14"/>
  <c r="CN842" i="14"/>
  <c r="CM843" i="14"/>
  <c r="CN843" i="14"/>
  <c r="CM844" i="14"/>
  <c r="CN844" i="14"/>
  <c r="CM845" i="14"/>
  <c r="CN845" i="14"/>
  <c r="CM846" i="14"/>
  <c r="CN846" i="14"/>
  <c r="CM847" i="14"/>
  <c r="CN847" i="14"/>
  <c r="CM848" i="14"/>
  <c r="CN848" i="14"/>
  <c r="CM849" i="14"/>
  <c r="CN849" i="14"/>
  <c r="CM850" i="14"/>
  <c r="CN850" i="14"/>
  <c r="CM851" i="14"/>
  <c r="CN851" i="14"/>
  <c r="CM852" i="14"/>
  <c r="CN852" i="14"/>
  <c r="CM853" i="14"/>
  <c r="CN853" i="14"/>
  <c r="CM854" i="14"/>
  <c r="CN854" i="14"/>
  <c r="CM855" i="14"/>
  <c r="CN855" i="14"/>
  <c r="CM856" i="14"/>
  <c r="CN856" i="14"/>
  <c r="CM857" i="14"/>
  <c r="CN857" i="14"/>
  <c r="CM858" i="14"/>
  <c r="CN858" i="14"/>
  <c r="CM859" i="14"/>
  <c r="CN859" i="14"/>
  <c r="CM860" i="14"/>
  <c r="CN860" i="14"/>
  <c r="CM861" i="14"/>
  <c r="CN861" i="14"/>
  <c r="CM862" i="14"/>
  <c r="CN862" i="14"/>
  <c r="CM863" i="14"/>
  <c r="CN863" i="14"/>
  <c r="CM864" i="14"/>
  <c r="CN864" i="14"/>
  <c r="CM865" i="14"/>
  <c r="CN865" i="14"/>
  <c r="CM866" i="14"/>
  <c r="CN866" i="14"/>
  <c r="CM867" i="14"/>
  <c r="CN867" i="14"/>
  <c r="CM868" i="14"/>
  <c r="CN868" i="14"/>
  <c r="CM869" i="14"/>
  <c r="CN869" i="14"/>
  <c r="CM870" i="14"/>
  <c r="CN870" i="14"/>
  <c r="CM871" i="14"/>
  <c r="CN871" i="14"/>
  <c r="CM872" i="14"/>
  <c r="CN872" i="14"/>
  <c r="CM873" i="14"/>
  <c r="CN873" i="14"/>
  <c r="CM874" i="14"/>
  <c r="CN874" i="14"/>
  <c r="CM875" i="14"/>
  <c r="CN875" i="14"/>
  <c r="CM876" i="14"/>
  <c r="CN876" i="14"/>
  <c r="CM877" i="14"/>
  <c r="CN877" i="14"/>
  <c r="CM878" i="14"/>
  <c r="CN878" i="14"/>
  <c r="CM879" i="14"/>
  <c r="CN879" i="14"/>
  <c r="CM880" i="14"/>
  <c r="CN880" i="14"/>
  <c r="CM881" i="14"/>
  <c r="CN881" i="14"/>
  <c r="CM882" i="14"/>
  <c r="CN882" i="14"/>
  <c r="CM883" i="14"/>
  <c r="CN883" i="14"/>
  <c r="CM884" i="14"/>
  <c r="CN884" i="14"/>
  <c r="CM885" i="14"/>
  <c r="CN885" i="14"/>
  <c r="CM886" i="14"/>
  <c r="CN886" i="14"/>
  <c r="CM887" i="14"/>
  <c r="CN887" i="14"/>
  <c r="CM888" i="14"/>
  <c r="CN888" i="14"/>
  <c r="CM889" i="14"/>
  <c r="CN889" i="14"/>
  <c r="CM890" i="14"/>
  <c r="CN890" i="14"/>
  <c r="CM891" i="14"/>
  <c r="CN891" i="14"/>
  <c r="CM892" i="14"/>
  <c r="CN892" i="14"/>
  <c r="CM893" i="14"/>
  <c r="CN893" i="14"/>
  <c r="CM894" i="14"/>
  <c r="CN894" i="14"/>
  <c r="CM895" i="14"/>
  <c r="CN895" i="14"/>
  <c r="CM896" i="14"/>
  <c r="CN896" i="14"/>
  <c r="CM897" i="14"/>
  <c r="CN897" i="14"/>
  <c r="CM898" i="14"/>
  <c r="CN898" i="14"/>
  <c r="CM899" i="14"/>
  <c r="CN899" i="14"/>
  <c r="CM900" i="14"/>
  <c r="CN900" i="14"/>
  <c r="CM901" i="14"/>
  <c r="CN901" i="14"/>
  <c r="CM902" i="14"/>
  <c r="CN902" i="14"/>
  <c r="CM903" i="14"/>
  <c r="CN903" i="14"/>
  <c r="CM904" i="14"/>
  <c r="CN904" i="14"/>
  <c r="CM905" i="14"/>
  <c r="CN905" i="14"/>
  <c r="CM906" i="14"/>
  <c r="CN906" i="14"/>
  <c r="CM907" i="14"/>
  <c r="CN907" i="14"/>
  <c r="CM908" i="14"/>
  <c r="CN908" i="14"/>
  <c r="CM909" i="14"/>
  <c r="CN909" i="14"/>
  <c r="CM910" i="14"/>
  <c r="CN910" i="14"/>
  <c r="CM911" i="14"/>
  <c r="CN911" i="14"/>
  <c r="CM912" i="14"/>
  <c r="CN912" i="14"/>
  <c r="CM913" i="14"/>
  <c r="CN913" i="14"/>
  <c r="CM914" i="14"/>
  <c r="CN914" i="14"/>
  <c r="CM915" i="14"/>
  <c r="CN915" i="14"/>
  <c r="CM916" i="14"/>
  <c r="CN916" i="14"/>
  <c r="CM917" i="14"/>
  <c r="CN917" i="14"/>
  <c r="CM918" i="14"/>
  <c r="CN918" i="14"/>
  <c r="CM919" i="14"/>
  <c r="CN919" i="14"/>
  <c r="CM920" i="14"/>
  <c r="CN920" i="14"/>
  <c r="CM921" i="14"/>
  <c r="CN921" i="14"/>
  <c r="CM922" i="14"/>
  <c r="CN922" i="14"/>
  <c r="CM923" i="14"/>
  <c r="CN923" i="14"/>
  <c r="CM924" i="14"/>
  <c r="CN924" i="14"/>
  <c r="CM925" i="14"/>
  <c r="CN925" i="14"/>
  <c r="CM926" i="14"/>
  <c r="CN926" i="14"/>
  <c r="CM927" i="14"/>
  <c r="CN927" i="14"/>
  <c r="CM928" i="14"/>
  <c r="CN928" i="14"/>
  <c r="CM929" i="14"/>
  <c r="CN929" i="14"/>
  <c r="CM930" i="14"/>
  <c r="CN930" i="14"/>
  <c r="CM931" i="14"/>
  <c r="CN931" i="14"/>
  <c r="CM932" i="14"/>
  <c r="CN932" i="14"/>
  <c r="CM933" i="14"/>
  <c r="CN933" i="14"/>
  <c r="CM934" i="14"/>
  <c r="CN934" i="14"/>
  <c r="CM935" i="14"/>
  <c r="CN935" i="14"/>
  <c r="CM936" i="14"/>
  <c r="CN936" i="14"/>
  <c r="CM937" i="14"/>
  <c r="CN937" i="14"/>
  <c r="CM938" i="14"/>
  <c r="CN938" i="14"/>
  <c r="CM939" i="14"/>
  <c r="CN939" i="14"/>
  <c r="CM940" i="14"/>
  <c r="CN940" i="14"/>
  <c r="CM941" i="14"/>
  <c r="CN941" i="14"/>
  <c r="CM942" i="14"/>
  <c r="CN942" i="14"/>
  <c r="CM943" i="14"/>
  <c r="CN943" i="14"/>
  <c r="CM944" i="14"/>
  <c r="CN944" i="14"/>
  <c r="CM945" i="14"/>
  <c r="CN945" i="14"/>
  <c r="CM946" i="14"/>
  <c r="CN946" i="14"/>
  <c r="CM947" i="14"/>
  <c r="CN947" i="14"/>
  <c r="CM948" i="14"/>
  <c r="CN948" i="14"/>
  <c r="CM949" i="14"/>
  <c r="CN949" i="14"/>
  <c r="CM950" i="14"/>
  <c r="CN950" i="14"/>
  <c r="CM951" i="14"/>
  <c r="CN951" i="14"/>
  <c r="CM952" i="14"/>
  <c r="CN952" i="14"/>
  <c r="CM953" i="14"/>
  <c r="CN953" i="14"/>
  <c r="CM954" i="14"/>
  <c r="CN954" i="14"/>
  <c r="CM955" i="14"/>
  <c r="CN955" i="14"/>
  <c r="CM956" i="14"/>
  <c r="CN956" i="14"/>
  <c r="CM957" i="14"/>
  <c r="CN957" i="14"/>
  <c r="CM958" i="14"/>
  <c r="CN958" i="14"/>
  <c r="CM959" i="14"/>
  <c r="CN959" i="14"/>
  <c r="CM960" i="14"/>
  <c r="CN960" i="14"/>
  <c r="CM961" i="14"/>
  <c r="CN961" i="14"/>
  <c r="CM962" i="14"/>
  <c r="CN962" i="14"/>
  <c r="CM963" i="14"/>
  <c r="CN963" i="14"/>
  <c r="CM964" i="14"/>
  <c r="CN964" i="14"/>
  <c r="CM965" i="14"/>
  <c r="CN965" i="14"/>
  <c r="CM966" i="14"/>
  <c r="CN966" i="14"/>
  <c r="CM967" i="14"/>
  <c r="CN967" i="14"/>
  <c r="CM968" i="14"/>
  <c r="CN968" i="14"/>
  <c r="CM969" i="14"/>
  <c r="CN969" i="14"/>
  <c r="CM970" i="14"/>
  <c r="CN970" i="14"/>
  <c r="CM971" i="14"/>
  <c r="CN971" i="14"/>
  <c r="CM972" i="14"/>
  <c r="CN972" i="14"/>
  <c r="CM973" i="14"/>
  <c r="CN973" i="14"/>
  <c r="CM974" i="14"/>
  <c r="CN974" i="14"/>
  <c r="CM975" i="14"/>
  <c r="CN975" i="14"/>
  <c r="CM976" i="14"/>
  <c r="CN976" i="14"/>
  <c r="CM977" i="14"/>
  <c r="CN977" i="14"/>
  <c r="CM978" i="14"/>
  <c r="CN978" i="14"/>
  <c r="CM979" i="14"/>
  <c r="CN979" i="14"/>
  <c r="CM980" i="14"/>
  <c r="CN980" i="14"/>
  <c r="CM981" i="14"/>
  <c r="CN981" i="14"/>
  <c r="CM982" i="14"/>
  <c r="CN982" i="14"/>
  <c r="CM983" i="14"/>
  <c r="CN983" i="14"/>
  <c r="CM984" i="14"/>
  <c r="CN984" i="14"/>
  <c r="CM985" i="14"/>
  <c r="CN985" i="14"/>
  <c r="CM986" i="14"/>
  <c r="CN986" i="14"/>
  <c r="CM987" i="14"/>
  <c r="CN987" i="14"/>
  <c r="CM988" i="14"/>
  <c r="CN988" i="14"/>
  <c r="CM989" i="14"/>
  <c r="CN989" i="14"/>
  <c r="CM990" i="14"/>
  <c r="CN990" i="14"/>
  <c r="CM991" i="14"/>
  <c r="CN991" i="14"/>
  <c r="CM992" i="14"/>
  <c r="CN992" i="14"/>
  <c r="CM993" i="14"/>
  <c r="CN993" i="14"/>
  <c r="CM994" i="14"/>
  <c r="CN994" i="14"/>
  <c r="CM995" i="14"/>
  <c r="CN995" i="14"/>
  <c r="CM996" i="14"/>
  <c r="CN996" i="14"/>
  <c r="CM997" i="14"/>
  <c r="CN997" i="14"/>
  <c r="CM998" i="14"/>
  <c r="CN998" i="14"/>
  <c r="CM999" i="14"/>
  <c r="CN999" i="14"/>
  <c r="CM1000" i="14"/>
  <c r="CN1000" i="14"/>
  <c r="CM1001" i="14"/>
  <c r="CN1001" i="14"/>
  <c r="CM1002" i="14"/>
  <c r="CN1002" i="14"/>
  <c r="CM1003" i="14"/>
  <c r="CN1003" i="14"/>
  <c r="CM1004" i="14"/>
  <c r="CN1004" i="14"/>
  <c r="CM1005" i="14"/>
  <c r="CN1005" i="14"/>
  <c r="CM1006" i="14"/>
  <c r="CN1006" i="14"/>
  <c r="CM1007" i="14"/>
  <c r="CN1007" i="14"/>
  <c r="CM1008" i="14"/>
  <c r="CN1008" i="14"/>
  <c r="CM1009" i="14"/>
  <c r="CN1009" i="14"/>
  <c r="CM1010" i="14"/>
  <c r="CN1010" i="14"/>
  <c r="CM1011" i="14"/>
  <c r="CN1011" i="14"/>
  <c r="CM1012" i="14"/>
  <c r="CN1012" i="14"/>
  <c r="CM1013" i="14"/>
  <c r="CN1013" i="14"/>
  <c r="CM1014" i="14"/>
  <c r="CN1014" i="14"/>
  <c r="CM1015" i="14"/>
  <c r="CN1015" i="14"/>
  <c r="CM1016" i="14"/>
  <c r="CN1016" i="14"/>
  <c r="CM1017" i="14"/>
  <c r="CN1017" i="14"/>
  <c r="CM1018" i="14"/>
  <c r="CN1018" i="14"/>
  <c r="CM1019" i="14"/>
  <c r="CN1019" i="14"/>
  <c r="CM1020" i="14"/>
  <c r="CN1020" i="14"/>
  <c r="CM1021" i="14"/>
  <c r="CN1021" i="14"/>
  <c r="CM1022" i="14"/>
  <c r="CN1022" i="14"/>
  <c r="CM1023" i="14"/>
  <c r="CN1023" i="14"/>
  <c r="CM1024" i="14"/>
  <c r="CN1024" i="14"/>
  <c r="CM1025" i="14"/>
  <c r="CN1025" i="14"/>
  <c r="CM1026" i="14"/>
  <c r="CN1026" i="14"/>
  <c r="CM1027" i="14"/>
  <c r="CN1027" i="14"/>
  <c r="CM1028" i="14"/>
  <c r="CN1028" i="14"/>
  <c r="CM1029" i="14"/>
  <c r="CN1029" i="14"/>
  <c r="CM1030" i="14"/>
  <c r="CN1030" i="14"/>
  <c r="CM1031" i="14"/>
  <c r="CN1031" i="14"/>
  <c r="CM1032" i="14"/>
  <c r="CN1032" i="14"/>
  <c r="CM1033" i="14"/>
  <c r="CN1033" i="14"/>
  <c r="CM1034" i="14"/>
  <c r="CN1034" i="14"/>
  <c r="CM1035" i="14"/>
  <c r="CN1035" i="14"/>
  <c r="CM1036" i="14"/>
  <c r="CN1036" i="14"/>
  <c r="CM1037" i="14"/>
  <c r="CN1037" i="14"/>
  <c r="CM1038" i="14"/>
  <c r="CN1038" i="14"/>
  <c r="CM1039" i="14"/>
  <c r="CN1039" i="14"/>
  <c r="CM1040" i="14"/>
  <c r="CN1040" i="14"/>
  <c r="CM1041" i="14"/>
  <c r="CN1041" i="14"/>
  <c r="CM1042" i="14"/>
  <c r="CN1042" i="14"/>
  <c r="CM1043" i="14"/>
  <c r="CN1043" i="14"/>
  <c r="CM1044" i="14"/>
  <c r="CN1044" i="14"/>
  <c r="CM1045" i="14"/>
  <c r="CN1045" i="14"/>
  <c r="CM1046" i="14"/>
  <c r="CN1046" i="14"/>
  <c r="CM1047" i="14"/>
  <c r="CN1047" i="14"/>
  <c r="CM1048" i="14"/>
  <c r="CN1048" i="14"/>
  <c r="CM1049" i="14"/>
  <c r="CN1049" i="14"/>
  <c r="CM1050" i="14"/>
  <c r="CN1050" i="14"/>
  <c r="CM1051" i="14"/>
  <c r="CN1051" i="14"/>
  <c r="CM1052" i="14"/>
  <c r="CN1052" i="14"/>
  <c r="CM1053" i="14"/>
  <c r="CN1053" i="14"/>
  <c r="CM1054" i="14"/>
  <c r="CN1054" i="14"/>
  <c r="CM1055" i="14"/>
  <c r="CN1055" i="14"/>
  <c r="CM1056" i="14"/>
  <c r="CN1056" i="14"/>
  <c r="CM1057" i="14"/>
  <c r="CN1057" i="14"/>
  <c r="CM1058" i="14"/>
  <c r="CN1058" i="14"/>
  <c r="CM1059" i="14"/>
  <c r="CN1059" i="14"/>
  <c r="CM1060" i="14"/>
  <c r="CN1060" i="14"/>
  <c r="CM1061" i="14"/>
  <c r="CN1061" i="14"/>
  <c r="CM1062" i="14"/>
  <c r="CN1062" i="14"/>
  <c r="CM1063" i="14"/>
  <c r="CN1063" i="14"/>
  <c r="CM1064" i="14"/>
  <c r="CN1064" i="14"/>
  <c r="CM1065" i="14"/>
  <c r="CN1065" i="14"/>
  <c r="CM1066" i="14"/>
  <c r="CN1066" i="14"/>
  <c r="CM1067" i="14"/>
  <c r="CN1067" i="14"/>
  <c r="CM1068" i="14"/>
  <c r="CN1068" i="14"/>
  <c r="CM1069" i="14"/>
  <c r="CN1069" i="14"/>
  <c r="CM1070" i="14"/>
  <c r="CN1070" i="14"/>
  <c r="CM1071" i="14"/>
  <c r="CN1071" i="14"/>
  <c r="CM1072" i="14"/>
  <c r="CN1072" i="14"/>
  <c r="CM1073" i="14"/>
  <c r="CN1073" i="14"/>
  <c r="CM1074" i="14"/>
  <c r="CN1074" i="14"/>
  <c r="CM1075" i="14"/>
  <c r="CN1075" i="14"/>
  <c r="CM1076" i="14"/>
  <c r="CN1076" i="14"/>
  <c r="CM1077" i="14"/>
  <c r="CN1077" i="14"/>
  <c r="CM1078" i="14"/>
  <c r="CN1078" i="14"/>
  <c r="CM1079" i="14"/>
  <c r="CN1079" i="14"/>
  <c r="CM1080" i="14"/>
  <c r="CN1080" i="14"/>
  <c r="CM1081" i="14"/>
  <c r="CN1081" i="14"/>
  <c r="CM1082" i="14"/>
  <c r="CN1082" i="14"/>
  <c r="CM1083" i="14"/>
  <c r="CN1083" i="14"/>
  <c r="CM1084" i="14"/>
  <c r="CN1084" i="14"/>
  <c r="CM1085" i="14"/>
  <c r="CN1085" i="14"/>
  <c r="CM1086" i="14"/>
  <c r="CN1086" i="14"/>
  <c r="CM1087" i="14"/>
  <c r="CN1087" i="14"/>
  <c r="CM1088" i="14"/>
  <c r="CN1088" i="14"/>
  <c r="CM1089" i="14"/>
  <c r="CN1089" i="14"/>
  <c r="CM1090" i="14"/>
  <c r="CN1090" i="14"/>
  <c r="CM1091" i="14"/>
  <c r="CN1091" i="14"/>
  <c r="CM1092" i="14"/>
  <c r="CN1092" i="14"/>
  <c r="CM1093" i="14"/>
  <c r="CN1093" i="14"/>
  <c r="CM1094" i="14"/>
  <c r="CN1094" i="14"/>
  <c r="CM1095" i="14"/>
  <c r="CN1095" i="14"/>
  <c r="CM1096" i="14"/>
  <c r="CN1096" i="14"/>
  <c r="CM1097" i="14"/>
  <c r="CN1097" i="14"/>
  <c r="CM1098" i="14"/>
  <c r="CN1098" i="14"/>
  <c r="CM1099" i="14"/>
  <c r="CN1099" i="14"/>
  <c r="CM1100" i="14"/>
  <c r="CN1100" i="14"/>
  <c r="CM1101" i="14"/>
  <c r="CN1101" i="14"/>
  <c r="CM1102" i="14"/>
  <c r="CN1102" i="14"/>
  <c r="CM1103" i="14"/>
  <c r="CN1103" i="14"/>
  <c r="CM1104" i="14"/>
  <c r="CN1104" i="14"/>
  <c r="CM1105" i="14"/>
  <c r="CN1105" i="14"/>
  <c r="CM1106" i="14"/>
  <c r="CN1106" i="14"/>
  <c r="CM1107" i="14"/>
  <c r="CN1107" i="14"/>
  <c r="CM1108" i="14"/>
  <c r="CN1108" i="14"/>
  <c r="CM1109" i="14"/>
  <c r="CN1109" i="14"/>
  <c r="CM1110" i="14"/>
  <c r="CN1110" i="14"/>
  <c r="CM1111" i="14"/>
  <c r="CN1111" i="14"/>
  <c r="CM1112" i="14"/>
  <c r="CN1112" i="14"/>
  <c r="CM1113" i="14"/>
  <c r="CN1113" i="14"/>
  <c r="CM1114" i="14"/>
  <c r="CN1114" i="14"/>
  <c r="CM1115" i="14"/>
  <c r="CN1115" i="14"/>
  <c r="CM1116" i="14"/>
  <c r="CN1116" i="14"/>
  <c r="CM1117" i="14"/>
  <c r="CN1117" i="14"/>
  <c r="CM1118" i="14"/>
  <c r="CN1118" i="14"/>
  <c r="CM1119" i="14"/>
  <c r="CN1119" i="14"/>
  <c r="CM1120" i="14"/>
  <c r="CN1120" i="14"/>
  <c r="CM1121" i="14"/>
  <c r="CN1121" i="14"/>
  <c r="CM1122" i="14"/>
  <c r="CN1122" i="14"/>
  <c r="CM1123" i="14"/>
  <c r="CN1123" i="14"/>
  <c r="CM1124" i="14"/>
  <c r="CN1124" i="14"/>
  <c r="CM1125" i="14"/>
  <c r="CN1125" i="14"/>
  <c r="CM1126" i="14"/>
  <c r="CN1126" i="14"/>
  <c r="CM1127" i="14"/>
  <c r="CN1127" i="14"/>
  <c r="CM1128" i="14"/>
  <c r="CN1128" i="14"/>
  <c r="CM1129" i="14"/>
  <c r="CN1129" i="14"/>
  <c r="CM1130" i="14"/>
  <c r="CN1130" i="14"/>
  <c r="CM1131" i="14"/>
  <c r="CN1131" i="14"/>
  <c r="CM1132" i="14"/>
  <c r="CN1132" i="14"/>
  <c r="CM1133" i="14"/>
  <c r="CN1133" i="14"/>
  <c r="CM1134" i="14"/>
  <c r="CN1134" i="14"/>
  <c r="CM1135" i="14"/>
  <c r="CN1135" i="14"/>
  <c r="CM1136" i="14"/>
  <c r="CN1136" i="14"/>
  <c r="CM1137" i="14"/>
  <c r="CN1137" i="14"/>
  <c r="CM1138" i="14"/>
  <c r="CN1138" i="14"/>
  <c r="CM1139" i="14"/>
  <c r="CN1139" i="14"/>
  <c r="CM1140" i="14"/>
  <c r="CN1140" i="14"/>
  <c r="CM1141" i="14"/>
  <c r="CN1141" i="14"/>
  <c r="CM1142" i="14"/>
  <c r="CN1142" i="14"/>
  <c r="CM1143" i="14"/>
  <c r="CN1143" i="14"/>
  <c r="CM1144" i="14"/>
  <c r="CN1144" i="14"/>
  <c r="CM1145" i="14"/>
  <c r="CN1145" i="14"/>
  <c r="CM1146" i="14"/>
  <c r="CN1146" i="14"/>
  <c r="CM1147" i="14"/>
  <c r="CN1147" i="14"/>
  <c r="CM1148" i="14"/>
  <c r="CN1148" i="14"/>
  <c r="CM1149" i="14"/>
  <c r="CN1149" i="14"/>
  <c r="CM1150" i="14"/>
  <c r="CN1150" i="14"/>
  <c r="CM1151" i="14"/>
  <c r="CN1151" i="14"/>
  <c r="CM1152" i="14"/>
  <c r="CN1152" i="14"/>
  <c r="CM1153" i="14"/>
  <c r="CN1153" i="14"/>
  <c r="CM1154" i="14"/>
  <c r="CN1154" i="14"/>
  <c r="CM1155" i="14"/>
  <c r="CN1155" i="14"/>
  <c r="CM1156" i="14"/>
  <c r="CN1156" i="14"/>
  <c r="CM1157" i="14"/>
  <c r="CN1157" i="14"/>
  <c r="CM1158" i="14"/>
  <c r="CN1158" i="14"/>
  <c r="CM1159" i="14"/>
  <c r="CN1159" i="14"/>
  <c r="CM1160" i="14"/>
  <c r="CN1160" i="14"/>
  <c r="CM1161" i="14"/>
  <c r="CN1161" i="14"/>
  <c r="CM1162" i="14"/>
  <c r="CN1162" i="14"/>
  <c r="CM1163" i="14"/>
  <c r="CN1163" i="14"/>
  <c r="CM1164" i="14"/>
  <c r="CN1164" i="14"/>
  <c r="CM1165" i="14"/>
  <c r="CN1165" i="14"/>
  <c r="CM1166" i="14"/>
  <c r="CN1166" i="14"/>
  <c r="CM1167" i="14"/>
  <c r="CN1167" i="14"/>
  <c r="CM1168" i="14"/>
  <c r="CN1168" i="14"/>
  <c r="CM1169" i="14"/>
  <c r="CN1169" i="14"/>
  <c r="CM1170" i="14"/>
  <c r="CN1170" i="14"/>
  <c r="CM1171" i="14"/>
  <c r="CN1171" i="14"/>
  <c r="CM1172" i="14"/>
  <c r="CN1172" i="14"/>
  <c r="CM1173" i="14"/>
  <c r="CN1173" i="14"/>
  <c r="CM1174" i="14"/>
  <c r="CN1174" i="14"/>
  <c r="CM1175" i="14"/>
  <c r="CN1175" i="14"/>
  <c r="CM1176" i="14"/>
  <c r="CN1176" i="14"/>
  <c r="CM1177" i="14"/>
  <c r="CN1177" i="14"/>
  <c r="CM1178" i="14"/>
  <c r="CN1178" i="14"/>
  <c r="CM1179" i="14"/>
  <c r="CN1179" i="14"/>
  <c r="CM1180" i="14"/>
  <c r="CN1180" i="14"/>
  <c r="CM1181" i="14"/>
  <c r="CN1181" i="14"/>
  <c r="CM1182" i="14"/>
  <c r="CN1182" i="14"/>
  <c r="CM1183" i="14"/>
  <c r="CN1183" i="14"/>
  <c r="CM1184" i="14"/>
  <c r="CN1184" i="14"/>
  <c r="CM1185" i="14"/>
  <c r="CN1185" i="14"/>
  <c r="CM1186" i="14"/>
  <c r="CN1186" i="14"/>
  <c r="CM1187" i="14"/>
  <c r="CN1187" i="14"/>
  <c r="CM1188" i="14"/>
  <c r="CN1188" i="14"/>
  <c r="CM1189" i="14"/>
  <c r="CN1189" i="14"/>
  <c r="CM1190" i="14"/>
  <c r="CN1190" i="14"/>
  <c r="CM1191" i="14"/>
  <c r="CN1191" i="14"/>
  <c r="CM1192" i="14"/>
  <c r="CN1192" i="14"/>
  <c r="CM1193" i="14"/>
  <c r="CN1193" i="14"/>
  <c r="CM1194" i="14"/>
  <c r="CN1194" i="14"/>
  <c r="CM1195" i="14"/>
  <c r="CN1195" i="14"/>
  <c r="CM1196" i="14"/>
  <c r="CN1196" i="14"/>
  <c r="CM1197" i="14"/>
  <c r="CN1197" i="14"/>
  <c r="CM1198" i="14"/>
  <c r="CN1198" i="14"/>
  <c r="CM1199" i="14"/>
  <c r="CN1199" i="14"/>
  <c r="CM1200" i="14"/>
  <c r="CN1200" i="14"/>
  <c r="CM1201" i="14"/>
  <c r="CN1201" i="14"/>
  <c r="CM1202" i="14"/>
  <c r="CN1202" i="14"/>
  <c r="CM1203" i="14"/>
  <c r="CN1203" i="14"/>
  <c r="CM1204" i="14"/>
  <c r="CN1204" i="14"/>
  <c r="CM1205" i="14"/>
  <c r="CN1205" i="14"/>
  <c r="CM1206" i="14"/>
  <c r="CN1206" i="14"/>
  <c r="CM1207" i="14"/>
  <c r="CN1207" i="14"/>
  <c r="CM1208" i="14"/>
  <c r="CN1208" i="14"/>
  <c r="CM1209" i="14"/>
  <c r="CN1209" i="14"/>
  <c r="CM1210" i="14"/>
  <c r="CN1210" i="14"/>
  <c r="CM1211" i="14"/>
  <c r="CN1211" i="14"/>
  <c r="CM1212" i="14"/>
  <c r="CN1212" i="14"/>
  <c r="CM1213" i="14"/>
  <c r="CN1213" i="14"/>
  <c r="CM1214" i="14"/>
  <c r="CN1214" i="14"/>
  <c r="CM1215" i="14"/>
  <c r="CN1215" i="14"/>
  <c r="CM1216" i="14"/>
  <c r="CN1216" i="14"/>
  <c r="CM1217" i="14"/>
  <c r="CN1217" i="14"/>
  <c r="CM1218" i="14"/>
  <c r="CN1218" i="14"/>
  <c r="CM1219" i="14"/>
  <c r="CN1219" i="14"/>
  <c r="CM1220" i="14"/>
  <c r="CN1220" i="14"/>
  <c r="CM1221" i="14"/>
  <c r="CN1221" i="14"/>
  <c r="CM1222" i="14"/>
  <c r="CN1222" i="14"/>
  <c r="CM1223" i="14"/>
  <c r="CN1223" i="14"/>
  <c r="CM1224" i="14"/>
  <c r="CN1224" i="14"/>
  <c r="CM1225" i="14"/>
  <c r="CN1225" i="14"/>
  <c r="CM1226" i="14"/>
  <c r="CN1226" i="14"/>
  <c r="CM1227" i="14"/>
  <c r="CN1227" i="14"/>
  <c r="CM1228" i="14"/>
  <c r="CN1228" i="14"/>
  <c r="CM1229" i="14"/>
  <c r="CN1229" i="14"/>
  <c r="CM1230" i="14"/>
  <c r="CN1230" i="14"/>
  <c r="CM1231" i="14"/>
  <c r="CN1231" i="14"/>
  <c r="CM1232" i="14"/>
  <c r="CN1232" i="14"/>
  <c r="CM1233" i="14"/>
  <c r="CN1233" i="14"/>
  <c r="CM1234" i="14"/>
  <c r="CN1234" i="14"/>
  <c r="CM1235" i="14"/>
  <c r="CN1235" i="14"/>
  <c r="CM1236" i="14"/>
  <c r="CN1236" i="14"/>
  <c r="CM1237" i="14"/>
  <c r="CN1237" i="14"/>
  <c r="CM1238" i="14"/>
  <c r="CN1238" i="14"/>
  <c r="CM1239" i="14"/>
  <c r="CN1239" i="14"/>
  <c r="CM1240" i="14"/>
  <c r="CN1240" i="14"/>
  <c r="CM1241" i="14"/>
  <c r="CN1241" i="14"/>
  <c r="CM1242" i="14"/>
  <c r="CN1242" i="14"/>
  <c r="CM1243" i="14"/>
  <c r="CN1243" i="14"/>
  <c r="CM1244" i="14"/>
  <c r="CN1244" i="14"/>
  <c r="CM1245" i="14"/>
  <c r="CN1245" i="14"/>
  <c r="CM1246" i="14"/>
  <c r="CN1246" i="14"/>
  <c r="CM1247" i="14"/>
  <c r="CN1247" i="14"/>
  <c r="CM1248" i="14"/>
  <c r="CN1248" i="14"/>
  <c r="CM1249" i="14"/>
  <c r="CN1249" i="14"/>
  <c r="CM1250" i="14"/>
  <c r="CN1250" i="14"/>
  <c r="CM1251" i="14"/>
  <c r="CN1251" i="14"/>
  <c r="CM1252" i="14"/>
  <c r="CN1252" i="14"/>
  <c r="CM1253" i="14"/>
  <c r="CN1253" i="14"/>
  <c r="CM1254" i="14"/>
  <c r="CN1254" i="14"/>
  <c r="CM1255" i="14"/>
  <c r="CN1255" i="14"/>
  <c r="CM1256" i="14"/>
  <c r="CN1256" i="14"/>
  <c r="CM1257" i="14"/>
  <c r="CN1257" i="14"/>
  <c r="CM1258" i="14"/>
  <c r="CN1258" i="14"/>
  <c r="CM1259" i="14"/>
  <c r="CN1259" i="14"/>
  <c r="CM1260" i="14"/>
  <c r="CN1260" i="14"/>
  <c r="CM1261" i="14"/>
  <c r="CN1261" i="14"/>
  <c r="CM1262" i="14"/>
  <c r="CN1262" i="14"/>
  <c r="CM1263" i="14"/>
  <c r="CN1263" i="14"/>
  <c r="CM1264" i="14"/>
  <c r="CN1264" i="14"/>
  <c r="CM1265" i="14"/>
  <c r="CN1265" i="14"/>
  <c r="CM1266" i="14"/>
  <c r="CN1266" i="14"/>
  <c r="CM1267" i="14"/>
  <c r="CN1267" i="14"/>
  <c r="CM1268" i="14"/>
  <c r="CN1268" i="14"/>
  <c r="CM1269" i="14"/>
  <c r="CN1269" i="14"/>
  <c r="CM1270" i="14"/>
  <c r="CN1270" i="14"/>
  <c r="CM1271" i="14"/>
  <c r="CN1271" i="14"/>
  <c r="CM1272" i="14"/>
  <c r="CN1272" i="14"/>
  <c r="CM1273" i="14"/>
  <c r="CN1273" i="14"/>
  <c r="CM1274" i="14"/>
  <c r="CN1274" i="14"/>
  <c r="CM1275" i="14"/>
  <c r="CN1275" i="14"/>
  <c r="CM1276" i="14"/>
  <c r="CN1276" i="14"/>
  <c r="CM1277" i="14"/>
  <c r="CN1277" i="14"/>
  <c r="CM1278" i="14"/>
  <c r="CN1278" i="14"/>
  <c r="CM1279" i="14"/>
  <c r="CN1279" i="14"/>
  <c r="CM1280" i="14"/>
  <c r="CN1280" i="14"/>
  <c r="CM1281" i="14"/>
  <c r="CN1281" i="14"/>
  <c r="CM1282" i="14"/>
  <c r="CN1282" i="14"/>
  <c r="CM1283" i="14"/>
  <c r="CN1283" i="14"/>
  <c r="CM1284" i="14"/>
  <c r="CN1284" i="14"/>
  <c r="CM1285" i="14"/>
  <c r="CN1285" i="14"/>
  <c r="CM1286" i="14"/>
  <c r="CN1286" i="14"/>
  <c r="CM1287" i="14"/>
  <c r="CN1287" i="14"/>
  <c r="CM1288" i="14"/>
  <c r="CN1288" i="14"/>
  <c r="CM1289" i="14"/>
  <c r="CN1289" i="14"/>
  <c r="CM1290" i="14"/>
  <c r="CN1290" i="14"/>
  <c r="CM1291" i="14"/>
  <c r="CN1291" i="14"/>
  <c r="CM1292" i="14"/>
  <c r="CN1292" i="14"/>
  <c r="CM1293" i="14"/>
  <c r="CN1293" i="14"/>
  <c r="CM1294" i="14"/>
  <c r="CN1294" i="14"/>
  <c r="CM1295" i="14"/>
  <c r="CN1295" i="14"/>
  <c r="CM1296" i="14"/>
  <c r="CN1296" i="14"/>
  <c r="CM1297" i="14"/>
  <c r="CN1297" i="14"/>
  <c r="CM1298" i="14"/>
  <c r="CN1298" i="14"/>
  <c r="CM1299" i="14"/>
  <c r="CN1299" i="14"/>
  <c r="CM1300" i="14"/>
  <c r="CN1300" i="14"/>
  <c r="CM1301" i="14"/>
  <c r="CN1301" i="14"/>
  <c r="CM1302" i="14"/>
  <c r="CN1302" i="14"/>
  <c r="CM1303" i="14"/>
  <c r="CN1303" i="14"/>
  <c r="CM1304" i="14"/>
  <c r="CN1304" i="14"/>
  <c r="CM1305" i="14"/>
  <c r="CN1305" i="14"/>
  <c r="CM1306" i="14"/>
  <c r="CN1306" i="14"/>
  <c r="CM1307" i="14"/>
  <c r="CN1307" i="14"/>
  <c r="CM1308" i="14"/>
  <c r="CN1308" i="14"/>
  <c r="CM1309" i="14"/>
  <c r="CN1309" i="14"/>
  <c r="CM1310" i="14"/>
  <c r="CN1310" i="14"/>
  <c r="CM1311" i="14"/>
  <c r="CN1311" i="14"/>
  <c r="CM1312" i="14"/>
  <c r="CN1312" i="14"/>
  <c r="CM1313" i="14"/>
  <c r="CN1313" i="14"/>
  <c r="CM1314" i="14"/>
  <c r="CN1314" i="14"/>
  <c r="CM1315" i="14"/>
  <c r="CN1315" i="14"/>
  <c r="CM1316" i="14"/>
  <c r="CN1316" i="14"/>
  <c r="CM1317" i="14"/>
  <c r="CN1317" i="14"/>
  <c r="CM1318" i="14"/>
  <c r="CN1318" i="14"/>
  <c r="CM1319" i="14"/>
  <c r="CN1319" i="14"/>
  <c r="CM1320" i="14"/>
  <c r="CN1320" i="14"/>
  <c r="CM1321" i="14"/>
  <c r="CN1321" i="14"/>
  <c r="CM1322" i="14"/>
  <c r="CN1322" i="14"/>
  <c r="CM1323" i="14"/>
  <c r="CN1323" i="14"/>
  <c r="CM1324" i="14"/>
  <c r="CN1324" i="14"/>
  <c r="CM1325" i="14"/>
  <c r="CN1325" i="14"/>
  <c r="CM1326" i="14"/>
  <c r="CN1326" i="14"/>
  <c r="CM1327" i="14"/>
  <c r="CN1327" i="14"/>
  <c r="CM1328" i="14"/>
  <c r="CN1328" i="14"/>
  <c r="CM1329" i="14"/>
  <c r="CN1329" i="14"/>
  <c r="CM1330" i="14"/>
  <c r="CN1330" i="14"/>
  <c r="CM1331" i="14"/>
  <c r="CN1331" i="14"/>
  <c r="CM1332" i="14"/>
  <c r="CN1332" i="14"/>
  <c r="CM1333" i="14"/>
  <c r="CN1333" i="14"/>
  <c r="CM1334" i="14"/>
  <c r="CN1334" i="14"/>
  <c r="CM1335" i="14"/>
  <c r="CN1335" i="14"/>
  <c r="CM1336" i="14"/>
  <c r="CN1336" i="14"/>
  <c r="CM1337" i="14"/>
  <c r="CN1337" i="14"/>
  <c r="CM1338" i="14"/>
  <c r="CN1338" i="14"/>
  <c r="CM1339" i="14"/>
  <c r="CN1339" i="14"/>
  <c r="CM1340" i="14"/>
  <c r="CN1340" i="14"/>
  <c r="CM1341" i="14"/>
  <c r="CN1341" i="14"/>
  <c r="CM1342" i="14"/>
  <c r="CN1342" i="14"/>
  <c r="CM1343" i="14"/>
  <c r="CN1343" i="14"/>
  <c r="CM1344" i="14"/>
  <c r="CN1344" i="14"/>
  <c r="CM1345" i="14"/>
  <c r="CN1345" i="14"/>
  <c r="CM1346" i="14"/>
  <c r="CN1346" i="14"/>
  <c r="CM1347" i="14"/>
  <c r="CN1347" i="14"/>
  <c r="CM1348" i="14"/>
  <c r="CN1348" i="14"/>
  <c r="CM1349" i="14"/>
  <c r="CN1349" i="14"/>
  <c r="CM1350" i="14"/>
  <c r="CN1350" i="14"/>
  <c r="CM1351" i="14"/>
  <c r="CN1351" i="14"/>
  <c r="CM1352" i="14"/>
  <c r="CN1352" i="14"/>
  <c r="CM1353" i="14"/>
  <c r="CN1353" i="14"/>
  <c r="CM1354" i="14"/>
  <c r="CN1354" i="14"/>
  <c r="CM1355" i="14"/>
  <c r="CN1355" i="14"/>
  <c r="CM1356" i="14"/>
  <c r="CN1356" i="14"/>
  <c r="CM1357" i="14"/>
  <c r="CN1357" i="14"/>
  <c r="CM1358" i="14"/>
  <c r="CN1358" i="14"/>
  <c r="CM1359" i="14"/>
  <c r="CN1359" i="14"/>
  <c r="CM1360" i="14"/>
  <c r="CN1360" i="14"/>
  <c r="CM1361" i="14"/>
  <c r="CN1361" i="14"/>
  <c r="CM1362" i="14"/>
  <c r="CN1362" i="14"/>
  <c r="CM1363" i="14"/>
  <c r="CN1363" i="14"/>
  <c r="CM1364" i="14"/>
  <c r="CN1364" i="14"/>
  <c r="CM1365" i="14"/>
  <c r="CN1365" i="14"/>
  <c r="CM1366" i="14"/>
  <c r="CN1366" i="14"/>
  <c r="CM1367" i="14"/>
  <c r="CN1367" i="14"/>
  <c r="CM1368" i="14"/>
  <c r="CN1368" i="14"/>
  <c r="CM1369" i="14"/>
  <c r="CN1369" i="14"/>
  <c r="CM1370" i="14"/>
  <c r="CN1370" i="14"/>
  <c r="CM1371" i="14"/>
  <c r="CN1371" i="14"/>
  <c r="CM1372" i="14"/>
  <c r="CN1372" i="14"/>
  <c r="CM1373" i="14"/>
  <c r="CN1373" i="14"/>
  <c r="CM1374" i="14"/>
  <c r="CN1374" i="14"/>
  <c r="CM1375" i="14"/>
  <c r="CN1375" i="14"/>
  <c r="CM1376" i="14"/>
  <c r="CN1376" i="14"/>
  <c r="CM1377" i="14"/>
  <c r="CN1377" i="14"/>
  <c r="CM1378" i="14"/>
  <c r="CN1378" i="14"/>
  <c r="CM1379" i="14"/>
  <c r="CN1379" i="14"/>
  <c r="CM1380" i="14"/>
  <c r="CN1380" i="14"/>
  <c r="CM1381" i="14"/>
  <c r="CN1381" i="14"/>
  <c r="CM1382" i="14"/>
  <c r="CN1382" i="14"/>
  <c r="CM1383" i="14"/>
  <c r="CN1383" i="14"/>
  <c r="CM1384" i="14"/>
  <c r="CN1384" i="14"/>
  <c r="CM1385" i="14"/>
  <c r="CN1385" i="14"/>
  <c r="CM1386" i="14"/>
  <c r="CN1386" i="14"/>
  <c r="CM1387" i="14"/>
  <c r="CN1387" i="14"/>
  <c r="CM1388" i="14"/>
  <c r="CN1388" i="14"/>
  <c r="CM1389" i="14"/>
  <c r="CN1389" i="14"/>
  <c r="CM1390" i="14"/>
  <c r="CN1390" i="14"/>
  <c r="CM1391" i="14"/>
  <c r="CN1391" i="14"/>
  <c r="CM1392" i="14"/>
  <c r="CN1392" i="14"/>
  <c r="CM1393" i="14"/>
  <c r="CN1393" i="14"/>
  <c r="CM1394" i="14"/>
  <c r="CN1394" i="14"/>
  <c r="CM1395" i="14"/>
  <c r="CN1395" i="14"/>
  <c r="CM1396" i="14"/>
  <c r="CN1396" i="14"/>
  <c r="CM1397" i="14"/>
  <c r="CN1397" i="14"/>
  <c r="CM1398" i="14"/>
  <c r="CN1398" i="14"/>
  <c r="CM1399" i="14"/>
  <c r="CN1399" i="14"/>
  <c r="CM1400" i="14"/>
  <c r="CN1400" i="14"/>
  <c r="CM1401" i="14"/>
  <c r="CN1401" i="14"/>
  <c r="CM1402" i="14"/>
  <c r="CN1402" i="14"/>
  <c r="CM1403" i="14"/>
  <c r="CN1403" i="14"/>
  <c r="CM1404" i="14"/>
  <c r="CN1404" i="14"/>
  <c r="CM1405" i="14"/>
  <c r="CN1405" i="14"/>
  <c r="CM1406" i="14"/>
  <c r="CN1406" i="14"/>
  <c r="CM1407" i="14"/>
  <c r="CN1407" i="14"/>
  <c r="CM1408" i="14"/>
  <c r="CN1408" i="14"/>
  <c r="CM1409" i="14"/>
  <c r="CN1409" i="14"/>
  <c r="CM1410" i="14"/>
  <c r="CN1410" i="14"/>
  <c r="CM1411" i="14"/>
  <c r="CN1411" i="14"/>
  <c r="CM1412" i="14"/>
  <c r="CN1412" i="14"/>
  <c r="CM1413" i="14"/>
  <c r="CN1413" i="14"/>
  <c r="CM1414" i="14"/>
  <c r="CN1414" i="14"/>
  <c r="CM1415" i="14"/>
  <c r="CN1415" i="14"/>
  <c r="CM1416" i="14"/>
  <c r="CN1416" i="14"/>
  <c r="CM1417" i="14"/>
  <c r="CN1417" i="14"/>
  <c r="CM1418" i="14"/>
  <c r="CN1418" i="14"/>
  <c r="CM1419" i="14"/>
  <c r="CN1419" i="14"/>
  <c r="CM1420" i="14"/>
  <c r="CN1420" i="14"/>
  <c r="CM1421" i="14"/>
  <c r="CN1421" i="14"/>
  <c r="CM1422" i="14"/>
  <c r="CN1422" i="14"/>
  <c r="CM1423" i="14"/>
  <c r="CN1423" i="14"/>
  <c r="CM1424" i="14"/>
  <c r="CN1424" i="14"/>
  <c r="CM1425" i="14"/>
  <c r="CN1425" i="14"/>
  <c r="CM1426" i="14"/>
  <c r="CN1426" i="14"/>
  <c r="CM1427" i="14"/>
  <c r="CN1427" i="14"/>
  <c r="CM1428" i="14"/>
  <c r="CN1428" i="14"/>
  <c r="CM1429" i="14"/>
  <c r="CN1429" i="14"/>
  <c r="CM1430" i="14"/>
  <c r="CN1430" i="14"/>
  <c r="CM1431" i="14"/>
  <c r="CN1431" i="14"/>
  <c r="CM1432" i="14"/>
  <c r="CN1432" i="14"/>
  <c r="CM1433" i="14"/>
  <c r="CN1433" i="14"/>
  <c r="CM1434" i="14"/>
  <c r="CN1434" i="14"/>
  <c r="CM1435" i="14"/>
  <c r="CN1435" i="14"/>
  <c r="CM1436" i="14"/>
  <c r="CN1436" i="14"/>
  <c r="CM1437" i="14"/>
  <c r="CN1437" i="14"/>
  <c r="CM1438" i="14"/>
  <c r="CN1438" i="14"/>
  <c r="CM1439" i="14"/>
  <c r="CN1439" i="14"/>
  <c r="CM1440" i="14"/>
  <c r="CN1440" i="14"/>
  <c r="CM1441" i="14"/>
  <c r="CN1441" i="14"/>
  <c r="CM1442" i="14"/>
  <c r="CN1442" i="14"/>
  <c r="CM1443" i="14"/>
  <c r="CN1443" i="14"/>
  <c r="CM1444" i="14"/>
  <c r="CN1444" i="14"/>
  <c r="CM1445" i="14"/>
  <c r="CN1445" i="14"/>
  <c r="CM1446" i="14"/>
  <c r="CN1446" i="14"/>
  <c r="CM1447" i="14"/>
  <c r="CN1447" i="14"/>
  <c r="CM1448" i="14"/>
  <c r="CN1448" i="14"/>
  <c r="CM1449" i="14"/>
  <c r="CN1449" i="14"/>
  <c r="CM1450" i="14"/>
  <c r="CN1450" i="14"/>
  <c r="CM1451" i="14"/>
  <c r="CN1451" i="14"/>
  <c r="CM1452" i="14"/>
  <c r="CN1452" i="14"/>
  <c r="CM1453" i="14"/>
  <c r="CN1453" i="14"/>
  <c r="CM1454" i="14"/>
  <c r="CN1454" i="14"/>
  <c r="CM1455" i="14"/>
  <c r="CN1455" i="14"/>
  <c r="CM1456" i="14"/>
  <c r="CN1456" i="14"/>
  <c r="CM1457" i="14"/>
  <c r="CN1457" i="14"/>
  <c r="CM1458" i="14"/>
  <c r="CN1458" i="14"/>
  <c r="CM1459" i="14"/>
  <c r="CN1459" i="14"/>
  <c r="CM1460" i="14"/>
  <c r="CN1460" i="14"/>
  <c r="CM1461" i="14"/>
  <c r="CN1461" i="14"/>
  <c r="CM1462" i="14"/>
  <c r="CN1462" i="14"/>
  <c r="CM1463" i="14"/>
  <c r="CN1463" i="14"/>
  <c r="CM1464" i="14"/>
  <c r="CN1464" i="14"/>
  <c r="CM1465" i="14"/>
  <c r="CN1465" i="14"/>
  <c r="CM1466" i="14"/>
  <c r="CN1466" i="14"/>
  <c r="CM1467" i="14"/>
  <c r="CN1467" i="14"/>
  <c r="CM1468" i="14"/>
  <c r="CN1468" i="14"/>
  <c r="CM1469" i="14"/>
  <c r="CN1469" i="14"/>
  <c r="CM1470" i="14"/>
  <c r="CN1470" i="14"/>
  <c r="CM1471" i="14"/>
  <c r="CN1471" i="14"/>
  <c r="CM1472" i="14"/>
  <c r="CN1472" i="14"/>
  <c r="CM1473" i="14"/>
  <c r="CN1473" i="14"/>
  <c r="CM1474" i="14"/>
  <c r="CN1474" i="14"/>
  <c r="CM1475" i="14"/>
  <c r="CN1475" i="14"/>
  <c r="CM1476" i="14"/>
  <c r="CN1476" i="14"/>
  <c r="CM1477" i="14"/>
  <c r="CN1477" i="14"/>
  <c r="CM1478" i="14"/>
  <c r="CN1478" i="14"/>
  <c r="CM1479" i="14"/>
  <c r="CN1479" i="14"/>
  <c r="CM1480" i="14"/>
  <c r="CN1480" i="14"/>
  <c r="CM1481" i="14"/>
  <c r="CN1481" i="14"/>
  <c r="CM1482" i="14"/>
  <c r="CN1482" i="14"/>
  <c r="CM1483" i="14"/>
  <c r="CN1483" i="14"/>
  <c r="CM1484" i="14"/>
  <c r="CN1484" i="14"/>
  <c r="CM1485" i="14"/>
  <c r="CN1485" i="14"/>
  <c r="CM1486" i="14"/>
  <c r="CN1486" i="14"/>
  <c r="CM1487" i="14"/>
  <c r="CN1487" i="14"/>
  <c r="CM1488" i="14"/>
  <c r="CN1488" i="14"/>
  <c r="CM1489" i="14"/>
  <c r="CN1489" i="14"/>
  <c r="CM1490" i="14"/>
  <c r="CN1490" i="14"/>
  <c r="CM1491" i="14"/>
  <c r="CN1491" i="14"/>
  <c r="CM1492" i="14"/>
  <c r="CN1492" i="14"/>
  <c r="CM1493" i="14"/>
  <c r="CN1493" i="14"/>
  <c r="CM1494" i="14"/>
  <c r="CN1494" i="14"/>
  <c r="CM1495" i="14"/>
  <c r="CN1495" i="14"/>
  <c r="CM1496" i="14"/>
  <c r="CN1496" i="14"/>
  <c r="CM1497" i="14"/>
  <c r="CN1497" i="14"/>
  <c r="CM1498" i="14"/>
  <c r="CN1498" i="14"/>
  <c r="CM1499" i="14"/>
  <c r="CN1499" i="14"/>
  <c r="CM1500" i="14"/>
  <c r="CN1500" i="14"/>
  <c r="CM1501" i="14"/>
  <c r="CN1501" i="14"/>
  <c r="CM1502" i="14"/>
  <c r="CN1502" i="14"/>
  <c r="CM1503" i="14"/>
  <c r="CN1503" i="14"/>
  <c r="CM1504" i="14"/>
  <c r="CN1504" i="14"/>
  <c r="CM1505" i="14"/>
  <c r="CN1505" i="14"/>
  <c r="CM1506" i="14"/>
  <c r="CN1506" i="14"/>
  <c r="CM1507" i="14"/>
  <c r="CN1507" i="14"/>
  <c r="CM1508" i="14"/>
  <c r="CN1508" i="14"/>
  <c r="CM1509" i="14"/>
  <c r="CN1509" i="14"/>
  <c r="CM1510" i="14"/>
  <c r="CN1510" i="14"/>
  <c r="CM1511" i="14"/>
  <c r="CN1511" i="14"/>
  <c r="CM1512" i="14"/>
  <c r="CN1512" i="14"/>
  <c r="CM1513" i="14"/>
  <c r="CN1513" i="14"/>
  <c r="CM1514" i="14"/>
  <c r="CN1514" i="14"/>
  <c r="CM1515" i="14"/>
  <c r="CN1515" i="14"/>
  <c r="CM1516" i="14"/>
  <c r="CN1516" i="14"/>
  <c r="CM1517" i="14"/>
  <c r="CN1517" i="14"/>
  <c r="CM1518" i="14"/>
  <c r="CN1518" i="14"/>
  <c r="CM1519" i="14"/>
  <c r="CN1519" i="14"/>
  <c r="CM1520" i="14"/>
  <c r="CN1520" i="14"/>
  <c r="CM1521" i="14"/>
  <c r="CN1521" i="14"/>
  <c r="CM1522" i="14"/>
  <c r="CN1522" i="14"/>
  <c r="CM1523" i="14"/>
  <c r="CN1523" i="14"/>
  <c r="CM1524" i="14"/>
  <c r="CN1524" i="14"/>
  <c r="CM1525" i="14"/>
  <c r="CN1525" i="14"/>
  <c r="CM1526" i="14"/>
  <c r="CN1526" i="14"/>
  <c r="CM1527" i="14"/>
  <c r="CN1527" i="14"/>
  <c r="CM1528" i="14"/>
  <c r="CN1528" i="14"/>
  <c r="CM1529" i="14"/>
  <c r="CN1529" i="14"/>
  <c r="CM1530" i="14"/>
  <c r="CN1530" i="14"/>
  <c r="CM1531" i="14"/>
  <c r="CN1531" i="14"/>
  <c r="CM1532" i="14"/>
  <c r="CN1532" i="14"/>
  <c r="CM1533" i="14"/>
  <c r="CN1533" i="14"/>
  <c r="CM1534" i="14"/>
  <c r="CN1534" i="14"/>
  <c r="CM1535" i="14"/>
  <c r="CN1535" i="14"/>
  <c r="CM1536" i="14"/>
  <c r="CN1536" i="14"/>
  <c r="CM1537" i="14"/>
  <c r="CN1537" i="14"/>
  <c r="CM1538" i="14"/>
  <c r="CN1538" i="14"/>
  <c r="CM1539" i="14"/>
  <c r="CN1539" i="14"/>
  <c r="CM1540" i="14"/>
  <c r="CN1540" i="14"/>
  <c r="CM1541" i="14"/>
  <c r="CN1541" i="14"/>
  <c r="CM1542" i="14"/>
  <c r="CN1542" i="14"/>
  <c r="CM1543" i="14"/>
  <c r="CN1543" i="14"/>
  <c r="CM1544" i="14"/>
  <c r="CN1544" i="14"/>
  <c r="CM1545" i="14"/>
  <c r="CN1545" i="14"/>
  <c r="CM1546" i="14"/>
  <c r="CN1546" i="14"/>
  <c r="CM1547" i="14"/>
  <c r="CN1547" i="14"/>
  <c r="CM1548" i="14"/>
  <c r="CN1548" i="14"/>
  <c r="CM1549" i="14"/>
  <c r="CN1549" i="14"/>
  <c r="CM1550" i="14"/>
  <c r="CN1550" i="14"/>
  <c r="CM1551" i="14"/>
  <c r="CN1551" i="14"/>
  <c r="CM1552" i="14"/>
  <c r="CN1552" i="14"/>
  <c r="CM1553" i="14"/>
  <c r="CN1553" i="14"/>
  <c r="CM1554" i="14"/>
  <c r="CN1554" i="14"/>
  <c r="CM1555" i="14"/>
  <c r="CN1555" i="14"/>
  <c r="CM1556" i="14"/>
  <c r="CN1556" i="14"/>
  <c r="CM1557" i="14"/>
  <c r="CN1557" i="14"/>
  <c r="CM1558" i="14"/>
  <c r="CN1558" i="14"/>
  <c r="CM1559" i="14"/>
  <c r="CN1559" i="14"/>
  <c r="CM1560" i="14"/>
  <c r="CN1560" i="14"/>
  <c r="CM1561" i="14"/>
  <c r="CN1561" i="14"/>
  <c r="CM1562" i="14"/>
  <c r="CN1562" i="14"/>
  <c r="CM1563" i="14"/>
  <c r="CN1563" i="14"/>
  <c r="CM1564" i="14"/>
  <c r="CN1564" i="14"/>
  <c r="CM1565" i="14"/>
  <c r="CN1565" i="14"/>
  <c r="CM1566" i="14"/>
  <c r="CN1566" i="14"/>
  <c r="CM1567" i="14"/>
  <c r="CN1567" i="14"/>
  <c r="CM1568" i="14"/>
  <c r="CN1568" i="14"/>
  <c r="CM1569" i="14"/>
  <c r="CN1569" i="14"/>
  <c r="CM1570" i="14"/>
  <c r="CN1570" i="14"/>
  <c r="CM1571" i="14"/>
  <c r="CN1571" i="14"/>
  <c r="CM1572" i="14"/>
  <c r="CN1572" i="14"/>
  <c r="CM1573" i="14"/>
  <c r="CN1573" i="14"/>
  <c r="CM1574" i="14"/>
  <c r="CN1574" i="14"/>
  <c r="CM1575" i="14"/>
  <c r="CN1575" i="14"/>
  <c r="CM1576" i="14"/>
  <c r="CN1576" i="14"/>
  <c r="CM1577" i="14"/>
  <c r="CN1577" i="14"/>
  <c r="CM1578" i="14"/>
  <c r="CN1578" i="14"/>
  <c r="CM1579" i="14"/>
  <c r="CN1579" i="14"/>
  <c r="CM1580" i="14"/>
  <c r="CN1580" i="14"/>
  <c r="CM1581" i="14"/>
  <c r="CN1581" i="14"/>
  <c r="CM1582" i="14"/>
  <c r="CN1582" i="14"/>
  <c r="CM1583" i="14"/>
  <c r="CN1583" i="14"/>
  <c r="CM1584" i="14"/>
  <c r="CN1584" i="14"/>
  <c r="CM1585" i="14"/>
  <c r="CN1585" i="14"/>
  <c r="CM1586" i="14"/>
  <c r="CN1586" i="14"/>
  <c r="CM1587" i="14"/>
  <c r="CN1587" i="14"/>
  <c r="CM1588" i="14"/>
  <c r="CN1588" i="14"/>
  <c r="CM1589" i="14"/>
  <c r="CN1589" i="14"/>
  <c r="CM1590" i="14"/>
  <c r="CN1590" i="14"/>
  <c r="CM1591" i="14"/>
  <c r="CN1591" i="14"/>
  <c r="CM1592" i="14"/>
  <c r="CN1592" i="14"/>
  <c r="CM1593" i="14"/>
  <c r="CN1593" i="14"/>
  <c r="CM1594" i="14"/>
  <c r="CN1594" i="14"/>
  <c r="CM1595" i="14"/>
  <c r="CN1595" i="14"/>
  <c r="CM1596" i="14"/>
  <c r="CN1596" i="14"/>
  <c r="CM1597" i="14"/>
  <c r="CN1597" i="14"/>
  <c r="CM1598" i="14"/>
  <c r="CN1598" i="14"/>
  <c r="CM1599" i="14"/>
  <c r="CN1599" i="14"/>
  <c r="CM1600" i="14"/>
  <c r="CN1600" i="14"/>
  <c r="CM1601" i="14"/>
  <c r="CN1601" i="14"/>
  <c r="CM1602" i="14"/>
  <c r="CN1602" i="14"/>
  <c r="CM1603" i="14"/>
  <c r="CN1603" i="14"/>
  <c r="CM1604" i="14"/>
  <c r="CN1604" i="14"/>
  <c r="CM1605" i="14"/>
  <c r="CN1605" i="14"/>
  <c r="CM1606" i="14"/>
  <c r="CN1606" i="14"/>
  <c r="CM1607" i="14"/>
  <c r="CN1607" i="14"/>
  <c r="CM1608" i="14"/>
  <c r="CN1608" i="14"/>
  <c r="CM1609" i="14"/>
  <c r="CN1609" i="14"/>
  <c r="CM1610" i="14"/>
  <c r="CN1610" i="14"/>
  <c r="CM1611" i="14"/>
  <c r="CN1611" i="14"/>
  <c r="CM1612" i="14"/>
  <c r="CN1612" i="14"/>
  <c r="CM1613" i="14"/>
  <c r="CN1613" i="14"/>
  <c r="CM1614" i="14"/>
  <c r="CN1614" i="14"/>
  <c r="CM1615" i="14"/>
  <c r="CN1615" i="14"/>
  <c r="CM1616" i="14"/>
  <c r="CN1616" i="14"/>
  <c r="CM1617" i="14"/>
  <c r="CN1617" i="14"/>
  <c r="CM1618" i="14"/>
  <c r="CN1618" i="14"/>
  <c r="CM1619" i="14"/>
  <c r="CN1619" i="14"/>
  <c r="CM1620" i="14"/>
  <c r="CN1620" i="14"/>
  <c r="CM1621" i="14"/>
  <c r="CN1621" i="14"/>
  <c r="CM1622" i="14"/>
  <c r="CN1622" i="14"/>
  <c r="CM1623" i="14"/>
  <c r="CN1623" i="14"/>
  <c r="CM1624" i="14"/>
  <c r="CN1624" i="14"/>
  <c r="CM1625" i="14"/>
  <c r="CN1625" i="14"/>
  <c r="CM1626" i="14"/>
  <c r="CN1626" i="14"/>
  <c r="CM1627" i="14"/>
  <c r="CN1627" i="14"/>
  <c r="CM1628" i="14"/>
  <c r="CN1628" i="14"/>
  <c r="CM1629" i="14"/>
  <c r="CN1629" i="14"/>
  <c r="CM1630" i="14"/>
  <c r="CN1630" i="14"/>
  <c r="CM1631" i="14"/>
  <c r="CN1631" i="14"/>
  <c r="CM1632" i="14"/>
  <c r="CN1632" i="14"/>
  <c r="CM1633" i="14"/>
  <c r="CN1633" i="14"/>
  <c r="CM1634" i="14"/>
  <c r="CN1634" i="14"/>
  <c r="CM1635" i="14"/>
  <c r="CN1635" i="14"/>
  <c r="CM1636" i="14"/>
  <c r="CN1636" i="14"/>
  <c r="CM1637" i="14"/>
  <c r="CN1637" i="14"/>
  <c r="CM1638" i="14"/>
  <c r="CN1638" i="14"/>
  <c r="CM1639" i="14"/>
  <c r="CN1639" i="14"/>
  <c r="CM1640" i="14"/>
  <c r="CN1640" i="14"/>
  <c r="CM1641" i="14"/>
  <c r="CN1641" i="14"/>
  <c r="CM1642" i="14"/>
  <c r="CN1642" i="14"/>
  <c r="CM1643" i="14"/>
  <c r="CN1643" i="14"/>
  <c r="CM1644" i="14"/>
  <c r="CN1644" i="14"/>
  <c r="CM1645" i="14"/>
  <c r="CN1645" i="14"/>
  <c r="CM1646" i="14"/>
  <c r="CN1646" i="14"/>
  <c r="CM1647" i="14"/>
  <c r="CN1647" i="14"/>
  <c r="CM1648" i="14"/>
  <c r="CN1648" i="14"/>
  <c r="CM1649" i="14"/>
  <c r="CN1649" i="14"/>
  <c r="CM1650" i="14"/>
  <c r="CN1650" i="14"/>
  <c r="CM1651" i="14"/>
  <c r="CN1651" i="14"/>
  <c r="CM1652" i="14"/>
  <c r="CN1652" i="14"/>
  <c r="CM1653" i="14"/>
  <c r="CN1653" i="14"/>
  <c r="CM1654" i="14"/>
  <c r="CN1654" i="14"/>
  <c r="CM1655" i="14"/>
  <c r="CN1655" i="14"/>
  <c r="CM1656" i="14"/>
  <c r="CN1656" i="14"/>
  <c r="CM1657" i="14"/>
  <c r="CN1657" i="14"/>
  <c r="CM1658" i="14"/>
  <c r="CN1658" i="14"/>
  <c r="CM1659" i="14"/>
  <c r="CN1659" i="14"/>
  <c r="CM1660" i="14"/>
  <c r="CN1660" i="14"/>
  <c r="CM1661" i="14"/>
  <c r="CN1661" i="14"/>
  <c r="CM1662" i="14"/>
  <c r="CN1662" i="14"/>
  <c r="CM1663" i="14"/>
  <c r="CN1663" i="14"/>
  <c r="CM1664" i="14"/>
  <c r="CN1664" i="14"/>
  <c r="CM1665" i="14"/>
  <c r="CN1665" i="14"/>
  <c r="CM1666" i="14"/>
  <c r="CN1666" i="14"/>
  <c r="CM1667" i="14"/>
  <c r="CN1667" i="14"/>
  <c r="CM1668" i="14"/>
  <c r="CN1668" i="14"/>
  <c r="CM1669" i="14"/>
  <c r="CN1669" i="14"/>
  <c r="CM1670" i="14"/>
  <c r="CN1670" i="14"/>
  <c r="CM1671" i="14"/>
  <c r="CN1671" i="14"/>
  <c r="CM1672" i="14"/>
  <c r="CN1672" i="14"/>
  <c r="CM1673" i="14"/>
  <c r="CN1673" i="14"/>
  <c r="CM1674" i="14"/>
  <c r="CN1674" i="14"/>
  <c r="CM1675" i="14"/>
  <c r="CN1675" i="14"/>
  <c r="CM1676" i="14"/>
  <c r="CN1676" i="14"/>
  <c r="CM1677" i="14"/>
  <c r="CN1677" i="14"/>
  <c r="CM1678" i="14"/>
  <c r="CN1678" i="14"/>
  <c r="CM1679" i="14"/>
  <c r="CN1679" i="14"/>
  <c r="CM1680" i="14"/>
  <c r="CN1680" i="14"/>
  <c r="CM1681" i="14"/>
  <c r="CN1681" i="14"/>
  <c r="CM1682" i="14"/>
  <c r="CN1682" i="14"/>
  <c r="CM1683" i="14"/>
  <c r="CN1683" i="14"/>
  <c r="CM1684" i="14"/>
  <c r="CN1684" i="14"/>
  <c r="CM1685" i="14"/>
  <c r="CN1685" i="14"/>
  <c r="CM1686" i="14"/>
  <c r="CN1686" i="14"/>
  <c r="CM1687" i="14"/>
  <c r="CN1687" i="14"/>
  <c r="CM1688" i="14"/>
  <c r="CN1688" i="14"/>
  <c r="CM1689" i="14"/>
  <c r="CN1689" i="14"/>
  <c r="CM1690" i="14"/>
  <c r="CN1690" i="14"/>
  <c r="CM1691" i="14"/>
  <c r="CN1691" i="14"/>
  <c r="CM1692" i="14"/>
  <c r="CN1692" i="14"/>
  <c r="CM1693" i="14"/>
  <c r="CN1693" i="14"/>
  <c r="CM1694" i="14"/>
  <c r="CN1694" i="14"/>
  <c r="CM1695" i="14"/>
  <c r="CN1695" i="14"/>
  <c r="CM1696" i="14"/>
  <c r="CN1696" i="14"/>
  <c r="CM1697" i="14"/>
  <c r="CN1697" i="14"/>
  <c r="CM1698" i="14"/>
  <c r="CN1698" i="14"/>
  <c r="CM1699" i="14"/>
  <c r="CN1699" i="14"/>
  <c r="CM1700" i="14"/>
  <c r="CN1700" i="14"/>
  <c r="CM1701" i="14"/>
  <c r="CN1701" i="14"/>
  <c r="CM1702" i="14"/>
  <c r="CN1702" i="14"/>
  <c r="CM1703" i="14"/>
  <c r="CN1703" i="14"/>
  <c r="CM1704" i="14"/>
  <c r="CN1704" i="14"/>
  <c r="CM1705" i="14"/>
  <c r="CN1705" i="14"/>
  <c r="CM1706" i="14"/>
  <c r="CN1706" i="14"/>
  <c r="CM1707" i="14"/>
  <c r="CN1707" i="14"/>
  <c r="CM1708" i="14"/>
  <c r="CN1708" i="14"/>
  <c r="CM1709" i="14"/>
  <c r="CN1709" i="14"/>
  <c r="CM1710" i="14"/>
  <c r="CN1710" i="14"/>
  <c r="CM1711" i="14"/>
  <c r="CN1711" i="14"/>
  <c r="CM1712" i="14"/>
  <c r="CN1712" i="14"/>
  <c r="CM1713" i="14"/>
  <c r="CN1713" i="14"/>
  <c r="CM1714" i="14"/>
  <c r="CN1714" i="14"/>
  <c r="CM1715" i="14"/>
  <c r="CN1715" i="14"/>
  <c r="CM1716" i="14"/>
  <c r="CN1716" i="14"/>
  <c r="CM1717" i="14"/>
  <c r="CN1717" i="14"/>
  <c r="CM1718" i="14"/>
  <c r="CN1718" i="14"/>
  <c r="CM1719" i="14"/>
  <c r="CN1719" i="14"/>
  <c r="CM1720" i="14"/>
  <c r="CN1720" i="14"/>
  <c r="CM1721" i="14"/>
  <c r="CN1721" i="14"/>
  <c r="CM1722" i="14"/>
  <c r="CN1722" i="14"/>
  <c r="CM1723" i="14"/>
  <c r="CN1723" i="14"/>
  <c r="CM1724" i="14"/>
  <c r="CN1724" i="14"/>
  <c r="CM1725" i="14"/>
  <c r="CN1725" i="14"/>
  <c r="CM1726" i="14"/>
  <c r="CN1726" i="14"/>
  <c r="CM1727" i="14"/>
  <c r="CN1727" i="14"/>
  <c r="CM1728" i="14"/>
  <c r="CN1728" i="14"/>
  <c r="CM1729" i="14"/>
  <c r="CN1729" i="14"/>
  <c r="CM1730" i="14"/>
  <c r="CN1730" i="14"/>
  <c r="CM1731" i="14"/>
  <c r="CN1731" i="14"/>
  <c r="CM1732" i="14"/>
  <c r="CN1732" i="14"/>
  <c r="CM1733" i="14"/>
  <c r="CN1733" i="14"/>
  <c r="CM1734" i="14"/>
  <c r="CN1734" i="14"/>
  <c r="CM1735" i="14"/>
  <c r="CN1735" i="14"/>
  <c r="CM1736" i="14"/>
  <c r="CN1736" i="14"/>
  <c r="CM1737" i="14"/>
  <c r="CN1737" i="14"/>
  <c r="CM1738" i="14"/>
  <c r="CN1738" i="14"/>
  <c r="CM1739" i="14"/>
  <c r="CN1739" i="14"/>
  <c r="CM1740" i="14"/>
  <c r="CN1740" i="14"/>
  <c r="CM1741" i="14"/>
  <c r="CN1741" i="14"/>
  <c r="CM1742" i="14"/>
  <c r="CN1742" i="14"/>
  <c r="CM1743" i="14"/>
  <c r="CN1743" i="14"/>
  <c r="CM1744" i="14"/>
  <c r="CN1744" i="14"/>
  <c r="CM1745" i="14"/>
  <c r="CN1745" i="14"/>
  <c r="CM1746" i="14"/>
  <c r="CN1746" i="14"/>
  <c r="CM1747" i="14"/>
  <c r="CN1747" i="14"/>
  <c r="CM1748" i="14"/>
  <c r="CN1748" i="14"/>
  <c r="CM1749" i="14"/>
  <c r="CN1749" i="14"/>
  <c r="CM1750" i="14"/>
  <c r="CN1750" i="14"/>
  <c r="CM1751" i="14"/>
  <c r="CN1751" i="14"/>
  <c r="CM1752" i="14"/>
  <c r="CN1752" i="14"/>
  <c r="CM1753" i="14"/>
  <c r="CN1753" i="14"/>
  <c r="CM1754" i="14"/>
  <c r="CN1754" i="14"/>
  <c r="CM1755" i="14"/>
  <c r="CN1755" i="14"/>
  <c r="CM1756" i="14"/>
  <c r="CN1756" i="14"/>
  <c r="CM1757" i="14"/>
  <c r="CN1757" i="14"/>
  <c r="CM1758" i="14"/>
  <c r="CN1758" i="14"/>
  <c r="CM1759" i="14"/>
  <c r="CN1759" i="14"/>
  <c r="CM1760" i="14"/>
  <c r="CN1760" i="14"/>
  <c r="CM1761" i="14"/>
  <c r="CN1761" i="14"/>
  <c r="CM1762" i="14"/>
  <c r="CN1762" i="14"/>
  <c r="CM1763" i="14"/>
  <c r="CN1763" i="14"/>
  <c r="CM1764" i="14"/>
  <c r="CN1764" i="14"/>
  <c r="CM1765" i="14"/>
  <c r="CN1765" i="14"/>
  <c r="CM1766" i="14"/>
  <c r="CN1766" i="14"/>
  <c r="CM1767" i="14"/>
  <c r="CN1767" i="14"/>
  <c r="CM1768" i="14"/>
  <c r="CN1768" i="14"/>
  <c r="CM1769" i="14"/>
  <c r="CN1769" i="14"/>
  <c r="CM1770" i="14"/>
  <c r="CN1770" i="14"/>
  <c r="CM1771" i="14"/>
  <c r="CN1771" i="14"/>
  <c r="CM1772" i="14"/>
  <c r="CN1772" i="14"/>
  <c r="CM1773" i="14"/>
  <c r="CN1773" i="14"/>
  <c r="CM1774" i="14"/>
  <c r="CN1774" i="14"/>
  <c r="CM1775" i="14"/>
  <c r="CN1775" i="14"/>
  <c r="CM1776" i="14"/>
  <c r="CN1776" i="14"/>
  <c r="CM1777" i="14"/>
  <c r="CN1777" i="14"/>
  <c r="CM1778" i="14"/>
  <c r="CN1778" i="14"/>
  <c r="CM1779" i="14"/>
  <c r="CN1779" i="14"/>
  <c r="CM1780" i="14"/>
  <c r="CN1780" i="14"/>
  <c r="CM1781" i="14"/>
  <c r="CN1781" i="14"/>
  <c r="CM1782" i="14"/>
  <c r="CN1782" i="14"/>
  <c r="CM1783" i="14"/>
  <c r="CN1783" i="14"/>
  <c r="CM1784" i="14"/>
  <c r="CN1784" i="14"/>
  <c r="CM1785" i="14"/>
  <c r="CN1785" i="14"/>
  <c r="CM1786" i="14"/>
  <c r="CN1786" i="14"/>
  <c r="CM1787" i="14"/>
  <c r="CN1787" i="14"/>
  <c r="CM1788" i="14"/>
  <c r="CN1788" i="14"/>
  <c r="CM1789" i="14"/>
  <c r="CN1789" i="14"/>
  <c r="CM1790" i="14"/>
  <c r="CN1790" i="14"/>
  <c r="CM1791" i="14"/>
  <c r="CN1791" i="14"/>
  <c r="CM1792" i="14"/>
  <c r="CN1792" i="14"/>
  <c r="CM1793" i="14"/>
  <c r="CN1793" i="14"/>
  <c r="CM1794" i="14"/>
  <c r="CN1794" i="14"/>
  <c r="CM1795" i="14"/>
  <c r="CN1795" i="14"/>
  <c r="CM1796" i="14"/>
  <c r="CN1796" i="14"/>
  <c r="CM1797" i="14"/>
  <c r="CN1797" i="14"/>
  <c r="CM1798" i="14"/>
  <c r="CN1798" i="14"/>
  <c r="CM1799" i="14"/>
  <c r="CN1799" i="14"/>
  <c r="CM1800" i="14"/>
  <c r="CN1800" i="14"/>
  <c r="CM1801" i="14"/>
  <c r="CN1801" i="14"/>
  <c r="CM1802" i="14"/>
  <c r="CN1802" i="14"/>
  <c r="CM1803" i="14"/>
  <c r="CN1803" i="14"/>
  <c r="CM1804" i="14"/>
  <c r="CN1804" i="14"/>
  <c r="CM1805" i="14"/>
  <c r="CN1805" i="14"/>
  <c r="CM1806" i="14"/>
  <c r="CN1806" i="14"/>
  <c r="CM1807" i="14"/>
  <c r="CN1807" i="14"/>
  <c r="CM1808" i="14"/>
  <c r="CN1808" i="14"/>
  <c r="CM1809" i="14"/>
  <c r="CN1809" i="14"/>
  <c r="CM1810" i="14"/>
  <c r="CN1810" i="14"/>
  <c r="CM1811" i="14"/>
  <c r="CN1811" i="14"/>
  <c r="CM1812" i="14"/>
  <c r="CN1812" i="14"/>
  <c r="CM1813" i="14"/>
  <c r="CN1813" i="14"/>
  <c r="CM1814" i="14"/>
  <c r="CN1814" i="14"/>
  <c r="CM1815" i="14"/>
  <c r="CN1815" i="14"/>
  <c r="CM1816" i="14"/>
  <c r="CN1816" i="14"/>
  <c r="CM1817" i="14"/>
  <c r="CN1817" i="14"/>
  <c r="CM1818" i="14"/>
  <c r="CN1818" i="14"/>
  <c r="CM1819" i="14"/>
  <c r="CN1819" i="14"/>
  <c r="CM1820" i="14"/>
  <c r="CN1820" i="14"/>
  <c r="CM1821" i="14"/>
  <c r="CN1821" i="14"/>
  <c r="CM1822" i="14"/>
  <c r="CN1822" i="14"/>
  <c r="CM1823" i="14"/>
  <c r="CN1823" i="14"/>
  <c r="CM1824" i="14"/>
  <c r="CN1824" i="14"/>
  <c r="CM1825" i="14"/>
  <c r="CN1825" i="14"/>
  <c r="CM1826" i="14"/>
  <c r="CN1826" i="14"/>
  <c r="CM1827" i="14"/>
  <c r="CN1827" i="14"/>
  <c r="CM1828" i="14"/>
  <c r="CN1828" i="14"/>
  <c r="CM1829" i="14"/>
  <c r="CN1829" i="14"/>
  <c r="CM1830" i="14"/>
  <c r="CN1830" i="14"/>
  <c r="CM1831" i="14"/>
  <c r="CN1831" i="14"/>
  <c r="CM1832" i="14"/>
  <c r="CN1832" i="14"/>
  <c r="CM1833" i="14"/>
  <c r="CN1833" i="14"/>
  <c r="CM1834" i="14"/>
  <c r="CN1834" i="14"/>
  <c r="CM1835" i="14"/>
  <c r="CN1835" i="14"/>
  <c r="CM1836" i="14"/>
  <c r="CN1836" i="14"/>
  <c r="CM1837" i="14"/>
  <c r="CN1837" i="14"/>
  <c r="CM1838" i="14"/>
  <c r="CN1838" i="14"/>
  <c r="CM1839" i="14"/>
  <c r="CN1839" i="14"/>
  <c r="CM1840" i="14"/>
  <c r="CN1840" i="14"/>
  <c r="CM1841" i="14"/>
  <c r="CN1841" i="14"/>
  <c r="CM1842" i="14"/>
  <c r="CN1842" i="14"/>
  <c r="CM1843" i="14"/>
  <c r="CN1843" i="14"/>
  <c r="CM1844" i="14"/>
  <c r="CN1844" i="14"/>
  <c r="CM1845" i="14"/>
  <c r="CN1845" i="14"/>
  <c r="CM1846" i="14"/>
  <c r="CN1846" i="14"/>
  <c r="CM1847" i="14"/>
  <c r="CN1847" i="14"/>
  <c r="CM1848" i="14"/>
  <c r="CN1848" i="14"/>
  <c r="CM1849" i="14"/>
  <c r="CN1849" i="14"/>
  <c r="CM1850" i="14"/>
  <c r="CN1850" i="14"/>
  <c r="CM1851" i="14"/>
  <c r="CN1851" i="14"/>
  <c r="CM1852" i="14"/>
  <c r="CN1852" i="14"/>
  <c r="CM1853" i="14"/>
  <c r="CN1853" i="14"/>
  <c r="CM1854" i="14"/>
  <c r="CN1854" i="14"/>
  <c r="CM1855" i="14"/>
  <c r="CN1855" i="14"/>
  <c r="CM1856" i="14"/>
  <c r="CN1856" i="14"/>
  <c r="CM1857" i="14"/>
  <c r="CN1857" i="14"/>
  <c r="CM1858" i="14"/>
  <c r="CN1858" i="14"/>
  <c r="CM1859" i="14"/>
  <c r="CN1859" i="14"/>
  <c r="CM1860" i="14"/>
  <c r="CN1860" i="14"/>
  <c r="CM1861" i="14"/>
  <c r="CN1861" i="14"/>
  <c r="CM1862" i="14"/>
  <c r="CN1862" i="14"/>
  <c r="CM1863" i="14"/>
  <c r="CN1863" i="14"/>
  <c r="CM1864" i="14"/>
  <c r="CN1864" i="14"/>
  <c r="CM1865" i="14"/>
  <c r="CN1865" i="14"/>
  <c r="CM1866" i="14"/>
  <c r="CN1866" i="14"/>
  <c r="CM1867" i="14"/>
  <c r="CN1867" i="14"/>
  <c r="CM1868" i="14"/>
  <c r="CN1868" i="14"/>
  <c r="CM1869" i="14"/>
  <c r="CN1869" i="14"/>
  <c r="CM1870" i="14"/>
  <c r="CN1870" i="14"/>
  <c r="CM1871" i="14"/>
  <c r="CN1871" i="14"/>
  <c r="CM1872" i="14"/>
  <c r="CN1872" i="14"/>
  <c r="CM1873" i="14"/>
  <c r="CN1873" i="14"/>
  <c r="CM1874" i="14"/>
  <c r="CN1874" i="14"/>
  <c r="CM1875" i="14"/>
  <c r="CN1875" i="14"/>
  <c r="CM1876" i="14"/>
  <c r="CN1876" i="14"/>
  <c r="CM1877" i="14"/>
  <c r="CN1877" i="14"/>
  <c r="CM1878" i="14"/>
  <c r="CN1878" i="14"/>
  <c r="CM1879" i="14"/>
  <c r="CN1879" i="14"/>
  <c r="CM1880" i="14"/>
  <c r="CN1880" i="14"/>
  <c r="CM1881" i="14"/>
  <c r="CN1881" i="14"/>
  <c r="CM1882" i="14"/>
  <c r="CN1882" i="14"/>
  <c r="CM1883" i="14"/>
  <c r="CN1883" i="14"/>
  <c r="CM1884" i="14"/>
  <c r="CN1884" i="14"/>
  <c r="CM1885" i="14"/>
  <c r="CN1885" i="14"/>
  <c r="CM1886" i="14"/>
  <c r="CN1886" i="14"/>
  <c r="CM1887" i="14"/>
  <c r="CN1887" i="14"/>
  <c r="CM1888" i="14"/>
  <c r="CN1888" i="14"/>
  <c r="CM1889" i="14"/>
  <c r="CN1889" i="14"/>
  <c r="CM1890" i="14"/>
  <c r="CN1890" i="14"/>
  <c r="CM1891" i="14"/>
  <c r="CN1891" i="14"/>
  <c r="CM1892" i="14"/>
  <c r="CN1892" i="14"/>
  <c r="CM1893" i="14"/>
  <c r="CN1893" i="14"/>
  <c r="CM1894" i="14"/>
  <c r="CN1894" i="14"/>
  <c r="CM1895" i="14"/>
  <c r="CN1895" i="14"/>
  <c r="CM1896" i="14"/>
  <c r="CN1896" i="14"/>
  <c r="CM1897" i="14"/>
  <c r="CN1897" i="14"/>
  <c r="CM1898" i="14"/>
  <c r="CN1898" i="14"/>
  <c r="CM1899" i="14"/>
  <c r="CN1899" i="14"/>
  <c r="CM1900" i="14"/>
  <c r="CN1900" i="14"/>
  <c r="CM1901" i="14"/>
  <c r="CN1901" i="14"/>
  <c r="CM1902" i="14"/>
  <c r="CN1902" i="14"/>
  <c r="CM1903" i="14"/>
  <c r="CN1903" i="14"/>
  <c r="CM1904" i="14"/>
  <c r="CN1904" i="14"/>
  <c r="CM1905" i="14"/>
  <c r="CN1905" i="14"/>
  <c r="CM1906" i="14"/>
  <c r="CN1906" i="14"/>
  <c r="CM1907" i="14"/>
  <c r="CN1907" i="14"/>
  <c r="CM1908" i="14"/>
  <c r="CN1908" i="14"/>
  <c r="CM1909" i="14"/>
  <c r="CN1909" i="14"/>
  <c r="CM1910" i="14"/>
  <c r="CN1910" i="14"/>
  <c r="CM1911" i="14"/>
  <c r="CN1911" i="14"/>
  <c r="CM1912" i="14"/>
  <c r="CN1912" i="14"/>
  <c r="CM1913" i="14"/>
  <c r="CN1913" i="14"/>
  <c r="CM1914" i="14"/>
  <c r="CN1914" i="14"/>
  <c r="CM1915" i="14"/>
  <c r="CN1915" i="14"/>
  <c r="CM1916" i="14"/>
  <c r="CN1916" i="14"/>
  <c r="CM1917" i="14"/>
  <c r="CN1917" i="14"/>
  <c r="CM1918" i="14"/>
  <c r="CN1918" i="14"/>
  <c r="CM1919" i="14"/>
  <c r="CN1919" i="14"/>
  <c r="CM1920" i="14"/>
  <c r="CN1920" i="14"/>
  <c r="CM1921" i="14"/>
  <c r="CN1921" i="14"/>
  <c r="CM1922" i="14"/>
  <c r="CN1922" i="14"/>
  <c r="CM1923" i="14"/>
  <c r="CN1923" i="14"/>
  <c r="CM1924" i="14"/>
  <c r="CN1924" i="14"/>
  <c r="CM1925" i="14"/>
  <c r="CN1925" i="14"/>
  <c r="CM1926" i="14"/>
  <c r="CN1926" i="14"/>
  <c r="CM1927" i="14"/>
  <c r="CN1927" i="14"/>
  <c r="CM1928" i="14"/>
  <c r="CN1928" i="14"/>
  <c r="CM1929" i="14"/>
  <c r="CN1929" i="14"/>
  <c r="CM1930" i="14"/>
  <c r="CN1930" i="14"/>
  <c r="CM1931" i="14"/>
  <c r="CN1931" i="14"/>
  <c r="CM1932" i="14"/>
  <c r="CN1932" i="14"/>
  <c r="CM1933" i="14"/>
  <c r="CN1933" i="14"/>
  <c r="CM1934" i="14"/>
  <c r="CN1934" i="14"/>
  <c r="CM1935" i="14"/>
  <c r="CN1935" i="14"/>
  <c r="CM1936" i="14"/>
  <c r="CN1936" i="14"/>
  <c r="CM1937" i="14"/>
  <c r="CN1937" i="14"/>
  <c r="CM1938" i="14"/>
  <c r="CN1938" i="14"/>
  <c r="CM1939" i="14"/>
  <c r="CN1939" i="14"/>
  <c r="CM1940" i="14"/>
  <c r="CN1940" i="14"/>
  <c r="CM1941" i="14"/>
  <c r="CN1941" i="14"/>
  <c r="CM1942" i="14"/>
  <c r="CN1942" i="14"/>
  <c r="CM1943" i="14"/>
  <c r="CN1943" i="14"/>
  <c r="CM1944" i="14"/>
  <c r="CN1944" i="14"/>
  <c r="CM1945" i="14"/>
  <c r="CN1945" i="14"/>
  <c r="CM1946" i="14"/>
  <c r="CN1946" i="14"/>
  <c r="CM1947" i="14"/>
  <c r="CN1947" i="14"/>
  <c r="CM1948" i="14"/>
  <c r="CN1948" i="14"/>
  <c r="CM1949" i="14"/>
  <c r="CN1949" i="14"/>
  <c r="CM1950" i="14"/>
  <c r="CN1950" i="14"/>
  <c r="CM1951" i="14"/>
  <c r="CN1951" i="14"/>
  <c r="CM1952" i="14"/>
  <c r="CN1952" i="14"/>
  <c r="CM1953" i="14"/>
  <c r="CN1953" i="14"/>
  <c r="CM1954" i="14"/>
  <c r="CN1954" i="14"/>
  <c r="CM1955" i="14"/>
  <c r="CN1955" i="14"/>
  <c r="CM1956" i="14"/>
  <c r="CN1956" i="14"/>
  <c r="CM1957" i="14"/>
  <c r="CN1957" i="14"/>
  <c r="CM1958" i="14"/>
  <c r="CN1958" i="14"/>
  <c r="CM1959" i="14"/>
  <c r="CN1959" i="14"/>
  <c r="CM1960" i="14"/>
  <c r="CN1960" i="14"/>
  <c r="CM1961" i="14"/>
  <c r="CN1961" i="14"/>
  <c r="CM1962" i="14"/>
  <c r="CN1962" i="14"/>
  <c r="CM1963" i="14"/>
  <c r="CN1963" i="14"/>
  <c r="CM1964" i="14"/>
  <c r="CN1964" i="14"/>
  <c r="CM1965" i="14"/>
  <c r="CN1965" i="14"/>
  <c r="CM1966" i="14"/>
  <c r="CN1966" i="14"/>
  <c r="CM1967" i="14"/>
  <c r="CN1967" i="14"/>
  <c r="CM1968" i="14"/>
  <c r="CN1968" i="14"/>
  <c r="CM1969" i="14"/>
  <c r="CN1969" i="14"/>
  <c r="CM1970" i="14"/>
  <c r="CN1970" i="14"/>
  <c r="CM1971" i="14"/>
  <c r="CN1971" i="14"/>
  <c r="CM1972" i="14"/>
  <c r="CN1972" i="14"/>
  <c r="CM1973" i="14"/>
  <c r="CN1973" i="14"/>
  <c r="CM1974" i="14"/>
  <c r="CN1974" i="14"/>
  <c r="CM1975" i="14"/>
  <c r="CN1975" i="14"/>
  <c r="CM1976" i="14"/>
  <c r="CN1976" i="14"/>
  <c r="CM1977" i="14"/>
  <c r="CN1977" i="14"/>
  <c r="CM1978" i="14"/>
  <c r="CN1978" i="14"/>
  <c r="CM1979" i="14"/>
  <c r="CN1979" i="14"/>
  <c r="CM1980" i="14"/>
  <c r="CN1980" i="14"/>
  <c r="CM1981" i="14"/>
  <c r="CN1981" i="14"/>
  <c r="CM1982" i="14"/>
  <c r="CN1982" i="14"/>
  <c r="CM1983" i="14"/>
  <c r="CN1983" i="14"/>
  <c r="CM1984" i="14"/>
  <c r="CN1984" i="14"/>
  <c r="CM1985" i="14"/>
  <c r="CN1985" i="14"/>
  <c r="CM1986" i="14"/>
  <c r="CN1986" i="14"/>
  <c r="CM1987" i="14"/>
  <c r="CN1987" i="14"/>
  <c r="CM1988" i="14"/>
  <c r="CN1988" i="14"/>
  <c r="CM1989" i="14"/>
  <c r="CN1989" i="14"/>
  <c r="CM1990" i="14"/>
  <c r="CN1990" i="14"/>
  <c r="CM1991" i="14"/>
  <c r="CN1991" i="14"/>
  <c r="CM1992" i="14"/>
  <c r="CN1992" i="14"/>
  <c r="CM1993" i="14"/>
  <c r="CN1993" i="14"/>
  <c r="CM1994" i="14"/>
  <c r="CN1994" i="14"/>
  <c r="CM1995" i="14"/>
  <c r="CN1995" i="14"/>
  <c r="CM1996" i="14"/>
  <c r="CN1996" i="14"/>
  <c r="CM1997" i="14"/>
  <c r="CN1997" i="14"/>
  <c r="CM1998" i="14"/>
  <c r="CN1998" i="14"/>
  <c r="CM1999" i="14"/>
  <c r="CN1999" i="14"/>
  <c r="CM2000" i="14"/>
  <c r="CN2000" i="14"/>
  <c r="CM2001" i="14"/>
  <c r="CN2001" i="14"/>
  <c r="CM2002" i="14"/>
  <c r="CN2002" i="14"/>
  <c r="CM2003" i="14"/>
  <c r="CN2003" i="14"/>
  <c r="CM2004" i="14"/>
  <c r="CN2004" i="14"/>
  <c r="CM2005" i="14"/>
  <c r="CN2005" i="14"/>
  <c r="CM2006" i="14"/>
  <c r="CN2006" i="14"/>
  <c r="CM2007" i="14"/>
  <c r="CN2007" i="14"/>
  <c r="CM2008" i="14"/>
  <c r="CN2008" i="14"/>
  <c r="CM2009" i="14"/>
  <c r="CN2009" i="14"/>
  <c r="CM2010" i="14"/>
  <c r="CN2010" i="14"/>
  <c r="CM2011" i="14"/>
  <c r="CN2011" i="14"/>
  <c r="CM2012" i="14"/>
  <c r="CN2012" i="14"/>
  <c r="CM2013" i="14"/>
  <c r="CN2013" i="14"/>
  <c r="CM2014" i="14"/>
  <c r="CN2014" i="14"/>
  <c r="CM2015" i="14"/>
  <c r="CN2015" i="14"/>
  <c r="CM2016" i="14"/>
  <c r="CN2016" i="14"/>
  <c r="CM2017" i="14"/>
  <c r="CN2017" i="14"/>
  <c r="CM2018" i="14"/>
  <c r="CN2018" i="14"/>
  <c r="CM2019" i="14"/>
  <c r="CN2019" i="14"/>
  <c r="CM2020" i="14"/>
  <c r="CN2020" i="14"/>
  <c r="CM2021" i="14"/>
  <c r="CN2021" i="14"/>
  <c r="CM2022" i="14"/>
  <c r="CN2022" i="14"/>
  <c r="CM2023" i="14"/>
  <c r="CN2023" i="14"/>
  <c r="CM2024" i="14"/>
  <c r="CN2024" i="14"/>
  <c r="CM2025" i="14"/>
  <c r="CN2025" i="14"/>
  <c r="CM2026" i="14"/>
  <c r="CN2026" i="14"/>
  <c r="CM2027" i="14"/>
  <c r="CN2027" i="14"/>
  <c r="CM2028" i="14"/>
  <c r="CN2028" i="14"/>
  <c r="CM2029" i="14"/>
  <c r="CN2029" i="14"/>
  <c r="CM2030" i="14"/>
  <c r="CN2030" i="14"/>
  <c r="CM2031" i="14"/>
  <c r="CN2031" i="14"/>
  <c r="CM2032" i="14"/>
  <c r="CN2032" i="14"/>
  <c r="CM2033" i="14"/>
  <c r="CN2033" i="14"/>
  <c r="CM2034" i="14"/>
  <c r="CN2034" i="14"/>
  <c r="CM2035" i="14"/>
  <c r="CN2035" i="14"/>
  <c r="CM2036" i="14"/>
  <c r="CN2036" i="14"/>
  <c r="CM2037" i="14"/>
  <c r="CN2037" i="14"/>
  <c r="CM2038" i="14"/>
  <c r="CN2038" i="14"/>
  <c r="CM2039" i="14"/>
  <c r="CN2039" i="14"/>
  <c r="CM2040" i="14"/>
  <c r="CN2040" i="14"/>
  <c r="CM2041" i="14"/>
  <c r="CN2041" i="14"/>
  <c r="CM2042" i="14"/>
  <c r="CN2042" i="14"/>
  <c r="CM2043" i="14"/>
  <c r="CN2043" i="14"/>
  <c r="CM2044" i="14"/>
  <c r="CN2044" i="14"/>
  <c r="CM2045" i="14"/>
  <c r="CN2045" i="14"/>
  <c r="CM2046" i="14"/>
  <c r="CN2046" i="14"/>
  <c r="CM2047" i="14"/>
  <c r="CN2047" i="14"/>
  <c r="CM2048" i="14"/>
  <c r="CN2048" i="14"/>
  <c r="CM2049" i="14"/>
  <c r="CN2049" i="14"/>
  <c r="CM2050" i="14"/>
  <c r="CN2050" i="14"/>
  <c r="CM2051" i="14"/>
  <c r="CN2051" i="14"/>
  <c r="CM2052" i="14"/>
  <c r="CN2052" i="14"/>
  <c r="CM2053" i="14"/>
  <c r="CN2053" i="14"/>
  <c r="CM2054" i="14"/>
  <c r="CN2054" i="14"/>
  <c r="CM2055" i="14"/>
  <c r="CN2055" i="14"/>
  <c r="CM2056" i="14"/>
  <c r="CN2056" i="14"/>
  <c r="CM2057" i="14"/>
  <c r="CN2057" i="14"/>
  <c r="CM2058" i="14"/>
  <c r="CN2058" i="14"/>
  <c r="CM2059" i="14"/>
  <c r="CN2059" i="14"/>
  <c r="CM2060" i="14"/>
  <c r="CN2060" i="14"/>
  <c r="CM2061" i="14"/>
  <c r="CN2061" i="14"/>
  <c r="CM2062" i="14"/>
  <c r="CN2062" i="14"/>
  <c r="CM2063" i="14"/>
  <c r="CN2063" i="14"/>
  <c r="CM2064" i="14"/>
  <c r="CN2064" i="14"/>
  <c r="CM2065" i="14"/>
  <c r="CN2065" i="14"/>
  <c r="CM2066" i="14"/>
  <c r="CN2066" i="14"/>
  <c r="CM2067" i="14"/>
  <c r="CN2067" i="14"/>
  <c r="CM2068" i="14"/>
  <c r="CN2068" i="14"/>
  <c r="CM2069" i="14"/>
  <c r="CN2069" i="14"/>
  <c r="CM2070" i="14"/>
  <c r="CN2070" i="14"/>
  <c r="CM2071" i="14"/>
  <c r="CN2071" i="14"/>
  <c r="CM2072" i="14"/>
  <c r="CN2072" i="14"/>
  <c r="CM2073" i="14"/>
  <c r="CN2073" i="14"/>
  <c r="CM2074" i="14"/>
  <c r="CN2074" i="14"/>
  <c r="CM2075" i="14"/>
  <c r="CN2075" i="14"/>
  <c r="CM2076" i="14"/>
  <c r="CN2076" i="14"/>
  <c r="CM2077" i="14"/>
  <c r="CN2077" i="14"/>
  <c r="CM2078" i="14"/>
  <c r="CN2078" i="14"/>
  <c r="CM2079" i="14"/>
  <c r="CN2079" i="14"/>
  <c r="CM2080" i="14"/>
  <c r="CN2080" i="14"/>
  <c r="CM2081" i="14"/>
  <c r="CN2081" i="14"/>
  <c r="CM2082" i="14"/>
  <c r="CN2082" i="14"/>
  <c r="CM2083" i="14"/>
  <c r="CN2083" i="14"/>
  <c r="CM2084" i="14"/>
  <c r="CN2084" i="14"/>
  <c r="CM2085" i="14"/>
  <c r="CN2085" i="14"/>
  <c r="CM2086" i="14"/>
  <c r="CN2086" i="14"/>
  <c r="CM2087" i="14"/>
  <c r="CN2087" i="14"/>
  <c r="CM2088" i="14"/>
  <c r="CN2088" i="14"/>
  <c r="CM2089" i="14"/>
  <c r="CN2089" i="14"/>
  <c r="CM2090" i="14"/>
  <c r="CN2090" i="14"/>
  <c r="CM2091" i="14"/>
  <c r="CN2091" i="14"/>
  <c r="CM2092" i="14"/>
  <c r="CN2092" i="14"/>
  <c r="CM2093" i="14"/>
  <c r="CN2093" i="14"/>
  <c r="CM2094" i="14"/>
  <c r="CN2094" i="14"/>
  <c r="CM2095" i="14"/>
  <c r="CN2095" i="14"/>
  <c r="CM2096" i="14"/>
  <c r="CN2096" i="14"/>
  <c r="CM2097" i="14"/>
  <c r="CN2097" i="14"/>
  <c r="CM2098" i="14"/>
  <c r="CN2098" i="14"/>
  <c r="CM2099" i="14"/>
  <c r="CN2099" i="14"/>
  <c r="CM2100" i="14"/>
  <c r="CN2100" i="14"/>
  <c r="CM2101" i="14"/>
  <c r="CN2101" i="14"/>
  <c r="CM2102" i="14"/>
  <c r="CN2102" i="14"/>
  <c r="CM2103" i="14"/>
  <c r="CN2103" i="14"/>
  <c r="CM2104" i="14"/>
  <c r="CN2104" i="14"/>
  <c r="CM2105" i="14"/>
  <c r="CN2105" i="14"/>
  <c r="CM2106" i="14"/>
  <c r="CN2106" i="14"/>
  <c r="CM2107" i="14"/>
  <c r="CN2107" i="14"/>
  <c r="CM2108" i="14"/>
  <c r="CN2108" i="14"/>
  <c r="CM2109" i="14"/>
  <c r="CN2109" i="14"/>
  <c r="CM2110" i="14"/>
  <c r="CN2110" i="14"/>
  <c r="CM2111" i="14"/>
  <c r="CN2111" i="14"/>
  <c r="CM2112" i="14"/>
  <c r="CN2112" i="14"/>
  <c r="CM2113" i="14"/>
  <c r="CN2113" i="14"/>
  <c r="CM2114" i="14"/>
  <c r="CN2114" i="14"/>
  <c r="CM2115" i="14"/>
  <c r="CN2115" i="14"/>
  <c r="CM2116" i="14"/>
  <c r="CN2116" i="14"/>
  <c r="CM2117" i="14"/>
  <c r="CN2117" i="14"/>
  <c r="CM2118" i="14"/>
  <c r="CN2118" i="14"/>
  <c r="CM2119" i="14"/>
  <c r="CN2119" i="14"/>
  <c r="CM2120" i="14"/>
  <c r="CN2120" i="14"/>
  <c r="CM2121" i="14"/>
  <c r="CN2121" i="14"/>
  <c r="CM2122" i="14"/>
  <c r="CN2122" i="14"/>
  <c r="CM2123" i="14"/>
  <c r="CN2123" i="14"/>
  <c r="CM2124" i="14"/>
  <c r="CN2124" i="14"/>
  <c r="CM2125" i="14"/>
  <c r="CN2125" i="14"/>
  <c r="CM2126" i="14"/>
  <c r="CN2126" i="14"/>
  <c r="CM2127" i="14"/>
  <c r="CN2127" i="14"/>
  <c r="CM2128" i="14"/>
  <c r="CN2128" i="14"/>
  <c r="CM2129" i="14"/>
  <c r="CN2129" i="14"/>
  <c r="CM2130" i="14"/>
  <c r="CN2130" i="14"/>
  <c r="CM2131" i="14"/>
  <c r="CN2131" i="14"/>
  <c r="CM2132" i="14"/>
  <c r="CN2132" i="14"/>
  <c r="CM2133" i="14"/>
  <c r="CN2133" i="14"/>
  <c r="CM2134" i="14"/>
  <c r="CN2134" i="14"/>
  <c r="CM2135" i="14"/>
  <c r="CN2135" i="14"/>
  <c r="CM2136" i="14"/>
  <c r="CN2136" i="14"/>
  <c r="CM2137" i="14"/>
  <c r="CN2137" i="14"/>
  <c r="CM2138" i="14"/>
  <c r="CN2138" i="14"/>
  <c r="CM2139" i="14"/>
  <c r="CN2139" i="14"/>
  <c r="CM2140" i="14"/>
  <c r="CN2140" i="14"/>
  <c r="CM2141" i="14"/>
  <c r="CN2141" i="14"/>
  <c r="CM2142" i="14"/>
  <c r="CN2142" i="14"/>
  <c r="CM2143" i="14"/>
  <c r="CN2143" i="14"/>
  <c r="CM2144" i="14"/>
  <c r="CN2144" i="14"/>
  <c r="CM2145" i="14"/>
  <c r="CN2145" i="14"/>
  <c r="CM2146" i="14"/>
  <c r="CN2146" i="14"/>
  <c r="CM2147" i="14"/>
  <c r="CN2147" i="14"/>
  <c r="CM2148" i="14"/>
  <c r="CN2148" i="14"/>
  <c r="CM2149" i="14"/>
  <c r="CN2149" i="14"/>
  <c r="CM2150" i="14"/>
  <c r="CN2150" i="14"/>
  <c r="CM2151" i="14"/>
  <c r="CN2151" i="14"/>
  <c r="CM2152" i="14"/>
  <c r="CN2152" i="14"/>
  <c r="CM2153" i="14"/>
  <c r="CN2153" i="14"/>
  <c r="CM2154" i="14"/>
  <c r="CN2154" i="14"/>
  <c r="CM2155" i="14"/>
  <c r="CN2155" i="14"/>
  <c r="CM2156" i="14"/>
  <c r="CN2156" i="14"/>
  <c r="CM2157" i="14"/>
  <c r="CN2157" i="14"/>
  <c r="CM2158" i="14"/>
  <c r="CN2158" i="14"/>
  <c r="CM2159" i="14"/>
  <c r="CN2159" i="14"/>
  <c r="CM2160" i="14"/>
  <c r="CN2160" i="14"/>
  <c r="CM2161" i="14"/>
  <c r="CN2161" i="14"/>
  <c r="CM2162" i="14"/>
  <c r="CN2162" i="14"/>
  <c r="CM2163" i="14"/>
  <c r="CN2163" i="14"/>
  <c r="CM2164" i="14"/>
  <c r="CN2164" i="14"/>
  <c r="CM2165" i="14"/>
  <c r="CN2165" i="14"/>
  <c r="CM2166" i="14"/>
  <c r="CN2166" i="14"/>
  <c r="CM2167" i="14"/>
  <c r="CN2167" i="14"/>
  <c r="CM2168" i="14"/>
  <c r="CN2168" i="14"/>
  <c r="CM2169" i="14"/>
  <c r="CN2169" i="14"/>
  <c r="CM2170" i="14"/>
  <c r="CN2170" i="14"/>
  <c r="CM2171" i="14"/>
  <c r="CN2171" i="14"/>
  <c r="CM2172" i="14"/>
  <c r="CN2172" i="14"/>
  <c r="CM2173" i="14"/>
  <c r="CN2173" i="14"/>
  <c r="CM2174" i="14"/>
  <c r="CN2174" i="14"/>
  <c r="CM2175" i="14"/>
  <c r="CN2175" i="14"/>
  <c r="CM2176" i="14"/>
  <c r="CN2176" i="14"/>
  <c r="CM2177" i="14"/>
  <c r="CN2177" i="14"/>
  <c r="CM2178" i="14"/>
  <c r="CN2178" i="14"/>
  <c r="CM2179" i="14"/>
  <c r="CN2179" i="14"/>
  <c r="CM2180" i="14"/>
  <c r="CN2180" i="14"/>
  <c r="CM2181" i="14"/>
  <c r="CN2181" i="14"/>
  <c r="CM2182" i="14"/>
  <c r="CN2182" i="14"/>
  <c r="CM2183" i="14"/>
  <c r="CN2183" i="14"/>
  <c r="CM2184" i="14"/>
  <c r="CN2184" i="14"/>
  <c r="CM2185" i="14"/>
  <c r="CN2185" i="14"/>
  <c r="CM2186" i="14"/>
  <c r="CN2186" i="14"/>
  <c r="CM2187" i="14"/>
  <c r="CN2187" i="14"/>
  <c r="CM2188" i="14"/>
  <c r="CN2188" i="14"/>
  <c r="CM2189" i="14"/>
  <c r="CN2189" i="14"/>
  <c r="CM2190" i="14"/>
  <c r="CN2190" i="14"/>
  <c r="CM2191" i="14"/>
  <c r="CN2191" i="14"/>
  <c r="CM2192" i="14"/>
  <c r="CN2192" i="14"/>
  <c r="CM2193" i="14"/>
  <c r="CN2193" i="14"/>
  <c r="CM2194" i="14"/>
  <c r="CN2194" i="14"/>
  <c r="CM2195" i="14"/>
  <c r="CN2195" i="14"/>
  <c r="CM2196" i="14"/>
  <c r="CN2196" i="14"/>
  <c r="CM2197" i="14"/>
  <c r="CN2197" i="14"/>
  <c r="CM2198" i="14"/>
  <c r="CN2198" i="14"/>
  <c r="CM2199" i="14"/>
  <c r="CN2199" i="14"/>
  <c r="CM2200" i="14"/>
  <c r="CN2200" i="14"/>
  <c r="CM2201" i="14"/>
  <c r="CN2201" i="14"/>
  <c r="CM2202" i="14"/>
  <c r="CN2202" i="14"/>
  <c r="CM2203" i="14"/>
  <c r="CN2203" i="14"/>
  <c r="CM2204" i="14"/>
  <c r="CN2204" i="14"/>
  <c r="CM2205" i="14"/>
  <c r="CN2205" i="14"/>
  <c r="CM2206" i="14"/>
  <c r="CN2206" i="14"/>
  <c r="CM2207" i="14"/>
  <c r="CN2207" i="14"/>
  <c r="CM2208" i="14"/>
  <c r="CN2208" i="14"/>
  <c r="CM2209" i="14"/>
  <c r="CN2209" i="14"/>
  <c r="CM2210" i="14"/>
  <c r="CN2210" i="14"/>
  <c r="CM2211" i="14"/>
  <c r="CN2211" i="14"/>
  <c r="CM2212" i="14"/>
  <c r="CN2212" i="14"/>
  <c r="CM2213" i="14"/>
  <c r="CN2213" i="14"/>
  <c r="CM2214" i="14"/>
  <c r="CN2214" i="14"/>
  <c r="CM2215" i="14"/>
  <c r="CN2215" i="14"/>
  <c r="CM2216" i="14"/>
  <c r="CN2216" i="14"/>
  <c r="CM2217" i="14"/>
  <c r="CN2217" i="14"/>
  <c r="CM2218" i="14"/>
  <c r="CN2218" i="14"/>
  <c r="CM2219" i="14"/>
  <c r="CN2219" i="14"/>
  <c r="CM2220" i="14"/>
  <c r="CN2220" i="14"/>
  <c r="CM2221" i="14"/>
  <c r="CN2221" i="14"/>
  <c r="CM2222" i="14"/>
  <c r="CN2222" i="14"/>
  <c r="CM2223" i="14"/>
  <c r="CN2223" i="14"/>
  <c r="CM2224" i="14"/>
  <c r="CN2224" i="14"/>
  <c r="CM2225" i="14"/>
  <c r="CN2225" i="14"/>
  <c r="CM2226" i="14"/>
  <c r="CN2226" i="14"/>
  <c r="CM2227" i="14"/>
  <c r="CN2227" i="14"/>
  <c r="CM2228" i="14"/>
  <c r="CN2228" i="14"/>
  <c r="CM2229" i="14"/>
  <c r="CN2229" i="14"/>
  <c r="CM2230" i="14"/>
  <c r="CN2230" i="14"/>
  <c r="CM2231" i="14"/>
  <c r="CN2231" i="14"/>
  <c r="CM2232" i="14"/>
  <c r="CN2232" i="14"/>
  <c r="CM2233" i="14"/>
  <c r="CN2233" i="14"/>
  <c r="CM2234" i="14"/>
  <c r="CN2234" i="14"/>
  <c r="CM2235" i="14"/>
  <c r="CN2235" i="14"/>
  <c r="CM2236" i="14"/>
  <c r="CN2236" i="14"/>
  <c r="CM2237" i="14"/>
  <c r="CN2237" i="14"/>
  <c r="CM2238" i="14"/>
  <c r="CN2238" i="14"/>
  <c r="CM2239" i="14"/>
  <c r="CN2239" i="14"/>
  <c r="CM2240" i="14"/>
  <c r="CN2240" i="14"/>
  <c r="CM2241" i="14"/>
  <c r="CN2241" i="14"/>
  <c r="CM2242" i="14"/>
  <c r="CN2242" i="14"/>
  <c r="CM2243" i="14"/>
  <c r="CN2243" i="14"/>
  <c r="CM2244" i="14"/>
  <c r="CN2244" i="14"/>
  <c r="CM2245" i="14"/>
  <c r="CN2245" i="14"/>
  <c r="CM2246" i="14"/>
  <c r="CN2246" i="14"/>
  <c r="CM2247" i="14"/>
  <c r="CN2247" i="14"/>
  <c r="CM2248" i="14"/>
  <c r="CN2248" i="14"/>
  <c r="CM2249" i="14"/>
  <c r="CN2249" i="14"/>
  <c r="CM2250" i="14"/>
  <c r="CN2250" i="14"/>
  <c r="CM2251" i="14"/>
  <c r="CN2251" i="14"/>
  <c r="CM2252" i="14"/>
  <c r="CN2252" i="14"/>
  <c r="CM2253" i="14"/>
  <c r="CN2253" i="14"/>
  <c r="CM2254" i="14"/>
  <c r="CN2254" i="14"/>
  <c r="CM2255" i="14"/>
  <c r="CN2255" i="14"/>
  <c r="CM2256" i="14"/>
  <c r="CN2256" i="14"/>
  <c r="CM2257" i="14"/>
  <c r="CN2257" i="14"/>
  <c r="CM2258" i="14"/>
  <c r="CN2258" i="14"/>
  <c r="CM2259" i="14"/>
  <c r="CN2259" i="14"/>
  <c r="CM2260" i="14"/>
  <c r="CN2260" i="14"/>
  <c r="CM2261" i="14"/>
  <c r="CN2261" i="14"/>
  <c r="CM2262" i="14"/>
  <c r="CN2262" i="14"/>
  <c r="CM2263" i="14"/>
  <c r="CN2263" i="14"/>
  <c r="CM2264" i="14"/>
  <c r="CN2264" i="14"/>
  <c r="CM2265" i="14"/>
  <c r="CN2265" i="14"/>
  <c r="CM2266" i="14"/>
  <c r="CN2266" i="14"/>
  <c r="CM2267" i="14"/>
  <c r="CN2267" i="14"/>
  <c r="CM2268" i="14"/>
  <c r="CN2268" i="14"/>
  <c r="CM2269" i="14"/>
  <c r="CN2269" i="14"/>
  <c r="CM2270" i="14"/>
  <c r="CN2270" i="14"/>
  <c r="CM2271" i="14"/>
  <c r="CN2271" i="14"/>
  <c r="CM2272" i="14"/>
  <c r="CN2272" i="14"/>
  <c r="CM2273" i="14"/>
  <c r="CN2273" i="14"/>
  <c r="CM2274" i="14"/>
  <c r="CN2274" i="14"/>
  <c r="CM2275" i="14"/>
  <c r="CN2275" i="14"/>
  <c r="CM2276" i="14"/>
  <c r="CN2276" i="14"/>
  <c r="CM2277" i="14"/>
  <c r="CN2277" i="14"/>
  <c r="CM2278" i="14"/>
  <c r="CN2278" i="14"/>
  <c r="CM2279" i="14"/>
  <c r="CN2279" i="14"/>
  <c r="CM2280" i="14"/>
  <c r="CN2280" i="14"/>
  <c r="CM2281" i="14"/>
  <c r="CN2281" i="14"/>
  <c r="CM2282" i="14"/>
  <c r="CN2282" i="14"/>
  <c r="CM2283" i="14"/>
  <c r="CN2283" i="14"/>
  <c r="CM2284" i="14"/>
  <c r="CN2284" i="14"/>
  <c r="CM2285" i="14"/>
  <c r="CN2285" i="14"/>
  <c r="CM2286" i="14"/>
  <c r="CN2286" i="14"/>
  <c r="CM2287" i="14"/>
  <c r="CN2287" i="14"/>
  <c r="CM2288" i="14"/>
  <c r="CN2288" i="14"/>
  <c r="CM2289" i="14"/>
  <c r="CN2289" i="14"/>
  <c r="CM2290" i="14"/>
  <c r="CN2290" i="14"/>
  <c r="CM2291" i="14"/>
  <c r="CN2291" i="14"/>
  <c r="CM2292" i="14"/>
  <c r="CN2292" i="14"/>
  <c r="CM2293" i="14"/>
  <c r="CN2293" i="14"/>
  <c r="CM2294" i="14"/>
  <c r="CN2294" i="14"/>
  <c r="CM2295" i="14"/>
  <c r="CN2295" i="14"/>
  <c r="CM2296" i="14"/>
  <c r="CN2296" i="14"/>
  <c r="CM2297" i="14"/>
  <c r="CN2297" i="14"/>
  <c r="CM2298" i="14"/>
  <c r="CN2298" i="14"/>
  <c r="CM2299" i="14"/>
  <c r="CN2299" i="14"/>
  <c r="CM2300" i="14"/>
  <c r="CN2300" i="14"/>
  <c r="CM2301" i="14"/>
  <c r="CN2301" i="14"/>
  <c r="CM2302" i="14"/>
  <c r="CN2302" i="14"/>
  <c r="CM2303" i="14"/>
  <c r="CN2303" i="14"/>
  <c r="CM2304" i="14"/>
  <c r="CN2304" i="14"/>
  <c r="CM2305" i="14"/>
  <c r="CN2305" i="14"/>
  <c r="CM2306" i="14"/>
  <c r="CN2306" i="14"/>
  <c r="CM2307" i="14"/>
  <c r="CN2307" i="14"/>
  <c r="CM2308" i="14"/>
  <c r="CN2308" i="14"/>
  <c r="CM2309" i="14"/>
  <c r="CN2309" i="14"/>
  <c r="CM2310" i="14"/>
  <c r="CN2310" i="14"/>
  <c r="CM2311" i="14"/>
  <c r="CN2311" i="14"/>
  <c r="CM2312" i="14"/>
  <c r="CN2312" i="14"/>
  <c r="CM2313" i="14"/>
  <c r="CN2313" i="14"/>
  <c r="CM2314" i="14"/>
  <c r="CN2314" i="14"/>
  <c r="CM2315" i="14"/>
  <c r="CN2315" i="14"/>
  <c r="CM2316" i="14"/>
  <c r="CN2316" i="14"/>
  <c r="CM2317" i="14"/>
  <c r="CN2317" i="14"/>
  <c r="CM2318" i="14"/>
  <c r="CN2318" i="14"/>
  <c r="CM2319" i="14"/>
  <c r="CN2319" i="14"/>
  <c r="CM2320" i="14"/>
  <c r="CN2320" i="14"/>
  <c r="CM2321" i="14"/>
  <c r="CN2321" i="14"/>
  <c r="CM2322" i="14"/>
  <c r="CN2322" i="14"/>
  <c r="CM2323" i="14"/>
  <c r="CN2323" i="14"/>
  <c r="CM2324" i="14"/>
  <c r="CN2324" i="14"/>
  <c r="CM2325" i="14"/>
  <c r="CN2325" i="14"/>
  <c r="CM2326" i="14"/>
  <c r="CN2326" i="14"/>
  <c r="CM2327" i="14"/>
  <c r="CN2327" i="14"/>
  <c r="CM2328" i="14"/>
  <c r="CN2328" i="14"/>
  <c r="CM2329" i="14"/>
  <c r="CN2329" i="14"/>
  <c r="CM2330" i="14"/>
  <c r="CN2330" i="14"/>
  <c r="CM2331" i="14"/>
  <c r="CN2331" i="14"/>
  <c r="CM2332" i="14"/>
  <c r="CN2332" i="14"/>
  <c r="CM2333" i="14"/>
  <c r="CN2333" i="14"/>
  <c r="CM2334" i="14"/>
  <c r="CN2334" i="14"/>
  <c r="CM2335" i="14"/>
  <c r="CN2335" i="14"/>
  <c r="CM2336" i="14"/>
  <c r="CN2336" i="14"/>
  <c r="CM2337" i="14"/>
  <c r="CN2337" i="14"/>
  <c r="CM2338" i="14"/>
  <c r="CN2338" i="14"/>
  <c r="CM2339" i="14"/>
  <c r="CN2339" i="14"/>
  <c r="CM2340" i="14"/>
  <c r="CN2340" i="14"/>
  <c r="CM2341" i="14"/>
  <c r="CN2341" i="14"/>
  <c r="CM2342" i="14"/>
  <c r="CN2342" i="14"/>
  <c r="CM2343" i="14"/>
  <c r="CN2343" i="14"/>
  <c r="CM2344" i="14"/>
  <c r="CN2344" i="14"/>
  <c r="CM2345" i="14"/>
  <c r="CN2345" i="14"/>
  <c r="CM2346" i="14"/>
  <c r="CN2346" i="14"/>
  <c r="CM2347" i="14"/>
  <c r="CN2347" i="14"/>
  <c r="CM2348" i="14"/>
  <c r="CN2348" i="14"/>
  <c r="CM2349" i="14"/>
  <c r="CN2349" i="14"/>
  <c r="CM2350" i="14"/>
  <c r="CN2350" i="14"/>
  <c r="CM2351" i="14"/>
  <c r="CN2351" i="14"/>
  <c r="CM2352" i="14"/>
  <c r="CN2352" i="14"/>
  <c r="CM2353" i="14"/>
  <c r="CN2353" i="14"/>
  <c r="CM2354" i="14"/>
  <c r="CN2354" i="14"/>
  <c r="CM2355" i="14"/>
  <c r="CN2355" i="14"/>
  <c r="CM2356" i="14"/>
  <c r="CN2356" i="14"/>
  <c r="CM2357" i="14"/>
  <c r="CN2357" i="14"/>
  <c r="CM2358" i="14"/>
  <c r="CN2358" i="14"/>
  <c r="CM2359" i="14"/>
  <c r="CN2359" i="14"/>
  <c r="CM2360" i="14"/>
  <c r="CN2360" i="14"/>
  <c r="CM2361" i="14"/>
  <c r="CN2361" i="14"/>
  <c r="CM2362" i="14"/>
  <c r="CN2362" i="14"/>
  <c r="CM2363" i="14"/>
  <c r="CN2363" i="14"/>
  <c r="CM2364" i="14"/>
  <c r="CN2364" i="14"/>
  <c r="CM2365" i="14"/>
  <c r="CN2365" i="14"/>
  <c r="CM2366" i="14"/>
  <c r="CN2366" i="14"/>
  <c r="CM2367" i="14"/>
  <c r="CN2367" i="14"/>
  <c r="CM2368" i="14"/>
  <c r="CN2368" i="14"/>
  <c r="CM2369" i="14"/>
  <c r="CN2369" i="14"/>
  <c r="CM2370" i="14"/>
  <c r="CN2370" i="14"/>
  <c r="CM2371" i="14"/>
  <c r="CN2371" i="14"/>
  <c r="CM2372" i="14"/>
  <c r="CN2372" i="14"/>
  <c r="CM2373" i="14"/>
  <c r="CN2373" i="14"/>
  <c r="CM2374" i="14"/>
  <c r="CN2374" i="14"/>
  <c r="CM2375" i="14"/>
  <c r="CN2375" i="14"/>
  <c r="CM2376" i="14"/>
  <c r="CN2376" i="14"/>
  <c r="CM2377" i="14"/>
  <c r="CN2377" i="14"/>
  <c r="CM2378" i="14"/>
  <c r="CN2378" i="14"/>
  <c r="CM2379" i="14"/>
  <c r="CN2379" i="14"/>
  <c r="CM2380" i="14"/>
  <c r="CN2380" i="14"/>
  <c r="CM2381" i="14"/>
  <c r="CN2381" i="14"/>
  <c r="CM2382" i="14"/>
  <c r="CN2382" i="14"/>
  <c r="CM2383" i="14"/>
  <c r="CN2383" i="14"/>
  <c r="CM2384" i="14"/>
  <c r="CN2384" i="14"/>
  <c r="CM2385" i="14"/>
  <c r="CN2385" i="14"/>
  <c r="CM2386" i="14"/>
  <c r="CN2386" i="14"/>
  <c r="CM2387" i="14"/>
  <c r="CN2387" i="14"/>
  <c r="CM2388" i="14"/>
  <c r="CN2388" i="14"/>
  <c r="CM2389" i="14"/>
  <c r="CN2389" i="14"/>
  <c r="CM2390" i="14"/>
  <c r="CN2390" i="14"/>
  <c r="CM2391" i="14"/>
  <c r="CN2391" i="14"/>
  <c r="CM2392" i="14"/>
  <c r="CN2392" i="14"/>
  <c r="CM2393" i="14"/>
  <c r="CN2393" i="14"/>
  <c r="CM2394" i="14"/>
  <c r="CN2394" i="14"/>
  <c r="CM2395" i="14"/>
  <c r="CN2395" i="14"/>
  <c r="CM2396" i="14"/>
  <c r="CN2396" i="14"/>
  <c r="CM2397" i="14"/>
  <c r="CN2397" i="14"/>
  <c r="CM2398" i="14"/>
  <c r="CN2398" i="14"/>
  <c r="CM2399" i="14"/>
  <c r="CN2399" i="14"/>
  <c r="CM2400" i="14"/>
  <c r="CN2400" i="14"/>
  <c r="CM2401" i="14"/>
  <c r="CN2401" i="14"/>
  <c r="CM2402" i="14"/>
  <c r="CN2402" i="14"/>
  <c r="CM2403" i="14"/>
  <c r="CN2403" i="14"/>
  <c r="CM2404" i="14"/>
  <c r="CN2404" i="14"/>
  <c r="CM2405" i="14"/>
  <c r="CN2405" i="14"/>
  <c r="CM2406" i="14"/>
  <c r="CN2406" i="14"/>
  <c r="CM2407" i="14"/>
  <c r="CN2407" i="14"/>
  <c r="CM2408" i="14"/>
  <c r="CN2408" i="14"/>
  <c r="CM2409" i="14"/>
  <c r="CN2409" i="14"/>
  <c r="CM2410" i="14"/>
  <c r="CN2410" i="14"/>
  <c r="CM2411" i="14"/>
  <c r="CN2411" i="14"/>
  <c r="CM2412" i="14"/>
  <c r="CN2412" i="14"/>
  <c r="CM2413" i="14"/>
  <c r="CN2413" i="14"/>
  <c r="CM2414" i="14"/>
  <c r="CN2414" i="14"/>
  <c r="CM2415" i="14"/>
  <c r="CN2415" i="14"/>
  <c r="CM2416" i="14"/>
  <c r="CN2416" i="14"/>
  <c r="CM2417" i="14"/>
  <c r="CN2417" i="14"/>
  <c r="CM2418" i="14"/>
  <c r="CN2418" i="14"/>
  <c r="CM2419" i="14"/>
  <c r="CN2419" i="14"/>
  <c r="CM2420" i="14"/>
  <c r="CN2420" i="14"/>
  <c r="CM2421" i="14"/>
  <c r="CN2421" i="14"/>
  <c r="CM2422" i="14"/>
  <c r="CN2422" i="14"/>
  <c r="CM2423" i="14"/>
  <c r="CN2423" i="14"/>
  <c r="CM2424" i="14"/>
  <c r="CN2424" i="14"/>
  <c r="CM2425" i="14"/>
  <c r="CN2425" i="14"/>
  <c r="CM2426" i="14"/>
  <c r="CN2426" i="14"/>
  <c r="CM2427" i="14"/>
  <c r="CN2427" i="14"/>
  <c r="CM2428" i="14"/>
  <c r="CN2428" i="14"/>
  <c r="CM2429" i="14"/>
  <c r="CN2429" i="14"/>
  <c r="CM2430" i="14"/>
  <c r="CN2430" i="14"/>
  <c r="CM2431" i="14"/>
  <c r="CN2431" i="14"/>
  <c r="CM2432" i="14"/>
  <c r="CN2432" i="14"/>
  <c r="CM2433" i="14"/>
  <c r="CN2433" i="14"/>
  <c r="CM2434" i="14"/>
  <c r="CN2434" i="14"/>
  <c r="CM2435" i="14"/>
  <c r="CN2435" i="14"/>
  <c r="CM2436" i="14"/>
  <c r="CN2436" i="14"/>
  <c r="CM2437" i="14"/>
  <c r="CN2437" i="14"/>
  <c r="CM2438" i="14"/>
  <c r="CN2438" i="14"/>
  <c r="CM2439" i="14"/>
  <c r="CN2439" i="14"/>
  <c r="CM2440" i="14"/>
  <c r="CN2440" i="14"/>
  <c r="CM2441" i="14"/>
  <c r="CN2441" i="14"/>
  <c r="CM2442" i="14"/>
  <c r="CN2442" i="14"/>
  <c r="CM2443" i="14"/>
  <c r="CN2443" i="14"/>
  <c r="CM2444" i="14"/>
  <c r="CN2444" i="14"/>
  <c r="CM2445" i="14"/>
  <c r="CN2445" i="14"/>
  <c r="CM2446" i="14"/>
  <c r="CN2446" i="14"/>
  <c r="CM2447" i="14"/>
  <c r="CN2447" i="14"/>
  <c r="CM2448" i="14"/>
  <c r="CN2448" i="14"/>
  <c r="CM2449" i="14"/>
  <c r="CN2449" i="14"/>
  <c r="CM2450" i="14"/>
  <c r="CN2450" i="14"/>
  <c r="CM2451" i="14"/>
  <c r="CN2451" i="14"/>
  <c r="CM2452" i="14"/>
  <c r="CN2452" i="14"/>
  <c r="CM2453" i="14"/>
  <c r="CN2453" i="14"/>
  <c r="CM2454" i="14"/>
  <c r="CN2454" i="14"/>
  <c r="CM2455" i="14"/>
  <c r="CN2455" i="14"/>
  <c r="CM2456" i="14"/>
  <c r="CN2456" i="14"/>
  <c r="CM2457" i="14"/>
  <c r="CN2457" i="14"/>
  <c r="CM2458" i="14"/>
  <c r="CN2458" i="14"/>
  <c r="CM2459" i="14"/>
  <c r="CN2459" i="14"/>
  <c r="CM2460" i="14"/>
  <c r="CN2460" i="14"/>
  <c r="CM2461" i="14"/>
  <c r="CN2461" i="14"/>
  <c r="CM2462" i="14"/>
  <c r="CN2462" i="14"/>
  <c r="CM2463" i="14"/>
  <c r="CN2463" i="14"/>
  <c r="CM2464" i="14"/>
  <c r="CN2464" i="14"/>
  <c r="CM2465" i="14"/>
  <c r="CN2465" i="14"/>
  <c r="CM2466" i="14"/>
  <c r="CN2466" i="14"/>
  <c r="CM2467" i="14"/>
  <c r="CN2467" i="14"/>
  <c r="CM2468" i="14"/>
  <c r="CN2468" i="14"/>
  <c r="CM2469" i="14"/>
  <c r="CN2469" i="14"/>
  <c r="CM2470" i="14"/>
  <c r="CN2470" i="14"/>
  <c r="CM2471" i="14"/>
  <c r="CN2471" i="14"/>
  <c r="CM2472" i="14"/>
  <c r="CN2472" i="14"/>
  <c r="CM2473" i="14"/>
  <c r="CN2473" i="14"/>
  <c r="CM2474" i="14"/>
  <c r="CN2474" i="14"/>
  <c r="CM2475" i="14"/>
  <c r="CN2475" i="14"/>
  <c r="CM2476" i="14"/>
  <c r="CN2476" i="14"/>
  <c r="CM2477" i="14"/>
  <c r="CN2477" i="14"/>
  <c r="CM2478" i="14"/>
  <c r="CN2478" i="14"/>
  <c r="CM2479" i="14"/>
  <c r="CN2479" i="14"/>
  <c r="CM2480" i="14"/>
  <c r="CN2480" i="14"/>
  <c r="CM2481" i="14"/>
  <c r="CN2481" i="14"/>
  <c r="CM2482" i="14"/>
  <c r="CN2482" i="14"/>
  <c r="CM2483" i="14"/>
  <c r="CN2483" i="14"/>
  <c r="CM2484" i="14"/>
  <c r="CN2484" i="14"/>
  <c r="CM2485" i="14"/>
  <c r="CN2485" i="14"/>
  <c r="CM2486" i="14"/>
  <c r="CN2486" i="14"/>
  <c r="CM2487" i="14"/>
  <c r="CN2487" i="14"/>
  <c r="CM2488" i="14"/>
  <c r="CN2488" i="14"/>
  <c r="CM2489" i="14"/>
  <c r="CN2489" i="14"/>
  <c r="CM2490" i="14"/>
  <c r="CN2490" i="14"/>
  <c r="CM2491" i="14"/>
  <c r="CN2491" i="14"/>
  <c r="CM2492" i="14"/>
  <c r="CN2492" i="14"/>
  <c r="CM2493" i="14"/>
  <c r="CN2493" i="14"/>
  <c r="CM2494" i="14"/>
  <c r="CN2494" i="14"/>
  <c r="CM2495" i="14"/>
  <c r="CN2495" i="14"/>
  <c r="CM2496" i="14"/>
  <c r="CN2496" i="14"/>
  <c r="CM2497" i="14"/>
  <c r="CN2497" i="14"/>
  <c r="CM2498" i="14"/>
  <c r="CN2498" i="14"/>
  <c r="CM2499" i="14"/>
  <c r="CN2499" i="14"/>
  <c r="CM2500" i="14"/>
  <c r="CN2500" i="14"/>
  <c r="CM2501" i="14"/>
  <c r="CN2501" i="14"/>
  <c r="CM2502" i="14"/>
  <c r="CN2502" i="14"/>
  <c r="CM2503" i="14"/>
  <c r="CN2503" i="14"/>
  <c r="CM2504" i="14"/>
  <c r="CN2504" i="14"/>
  <c r="CM2505" i="14"/>
  <c r="CN2505" i="14"/>
  <c r="CM2506" i="14"/>
  <c r="CN2506" i="14"/>
  <c r="CM2507" i="14"/>
  <c r="CN2507" i="14"/>
  <c r="CM2508" i="14"/>
  <c r="CN2508" i="14"/>
  <c r="CM2509" i="14"/>
  <c r="CN2509" i="14"/>
  <c r="CM2510" i="14"/>
  <c r="CN2510" i="14"/>
  <c r="CM2511" i="14"/>
  <c r="CN2511" i="14"/>
  <c r="CM2512" i="14"/>
  <c r="CN2512" i="14"/>
  <c r="CM2513" i="14"/>
  <c r="CN2513" i="14"/>
  <c r="CM2514" i="14"/>
  <c r="CN2514" i="14"/>
  <c r="CM2515" i="14"/>
  <c r="CN2515" i="14"/>
  <c r="CM2516" i="14"/>
  <c r="CN2516" i="14"/>
  <c r="CM2517" i="14"/>
  <c r="CN2517" i="14"/>
  <c r="CM2518" i="14"/>
  <c r="CN2518" i="14"/>
  <c r="CM2519" i="14"/>
  <c r="CN2519" i="14"/>
  <c r="CM2520" i="14"/>
  <c r="CN2520" i="14"/>
  <c r="CM2521" i="14"/>
  <c r="CN2521" i="14"/>
  <c r="CM2522" i="14"/>
  <c r="CN2522" i="14"/>
  <c r="CM2523" i="14"/>
  <c r="CN2523" i="14"/>
  <c r="CM2524" i="14"/>
  <c r="CN2524" i="14"/>
  <c r="CM2525" i="14"/>
  <c r="CN2525" i="14"/>
  <c r="CM2526" i="14"/>
  <c r="CN2526" i="14"/>
  <c r="CM2527" i="14"/>
  <c r="CN2527" i="14"/>
  <c r="CM2528" i="14"/>
  <c r="CN2528" i="14"/>
  <c r="CM2529" i="14"/>
  <c r="CN2529" i="14"/>
  <c r="CM2530" i="14"/>
  <c r="CN2530" i="14"/>
  <c r="CM2531" i="14"/>
  <c r="CN2531" i="14"/>
  <c r="CM2532" i="14"/>
  <c r="CN2532" i="14"/>
  <c r="CM2533" i="14"/>
  <c r="CN2533" i="14"/>
  <c r="CM2534" i="14"/>
  <c r="CN2534" i="14"/>
  <c r="CM2535" i="14"/>
  <c r="CN2535" i="14"/>
  <c r="CM2536" i="14"/>
  <c r="CN2536" i="14"/>
  <c r="CM2537" i="14"/>
  <c r="CN2537" i="14"/>
  <c r="CM2538" i="14"/>
  <c r="CN2538" i="14"/>
  <c r="CM2539" i="14"/>
  <c r="CN2539" i="14"/>
  <c r="CM2540" i="14"/>
  <c r="CN2540" i="14"/>
  <c r="CM2541" i="14"/>
  <c r="CN2541" i="14"/>
  <c r="CM2542" i="14"/>
  <c r="CN2542" i="14"/>
  <c r="CM2543" i="14"/>
  <c r="CN2543" i="14"/>
  <c r="CM2544" i="14"/>
  <c r="CN2544" i="14"/>
  <c r="CM2545" i="14"/>
  <c r="CN2545" i="14"/>
  <c r="CM2546" i="14"/>
  <c r="CN2546" i="14"/>
  <c r="CM2547" i="14"/>
  <c r="CN2547" i="14"/>
  <c r="CM2548" i="14"/>
  <c r="CN2548" i="14"/>
  <c r="CM2549" i="14"/>
  <c r="CN2549" i="14"/>
  <c r="CM2550" i="14"/>
  <c r="CN2550" i="14"/>
  <c r="CM2551" i="14"/>
  <c r="CN2551" i="14"/>
  <c r="CM2552" i="14"/>
  <c r="CN2552" i="14"/>
  <c r="CM2553" i="14"/>
  <c r="CN2553" i="14"/>
  <c r="CM2554" i="14"/>
  <c r="CN2554" i="14"/>
  <c r="CM2555" i="14"/>
  <c r="CN2555" i="14"/>
  <c r="CM2556" i="14"/>
  <c r="CN2556" i="14"/>
  <c r="CM2557" i="14"/>
  <c r="CN2557" i="14"/>
  <c r="CM2558" i="14"/>
  <c r="CN2558" i="14"/>
  <c r="CM2559" i="14"/>
  <c r="CN2559" i="14"/>
  <c r="CM2560" i="14"/>
  <c r="CN2560" i="14"/>
  <c r="CM2561" i="14"/>
  <c r="CN2561" i="14"/>
  <c r="CM2562" i="14"/>
  <c r="CN2562" i="14"/>
  <c r="CM2563" i="14"/>
  <c r="CN2563" i="14"/>
  <c r="CM2564" i="14"/>
  <c r="CN2564" i="14"/>
  <c r="CM2565" i="14"/>
  <c r="CN2565" i="14"/>
  <c r="CM2566" i="14"/>
  <c r="CN2566" i="14"/>
  <c r="CM2567" i="14"/>
  <c r="CN2567" i="14"/>
  <c r="CM2568" i="14"/>
  <c r="CN2568" i="14"/>
  <c r="CM2569" i="14"/>
  <c r="CN2569" i="14"/>
  <c r="CM2570" i="14"/>
  <c r="CN2570" i="14"/>
  <c r="CM2571" i="14"/>
  <c r="CN2571" i="14"/>
  <c r="CM2572" i="14"/>
  <c r="CN2572" i="14"/>
  <c r="CM2573" i="14"/>
  <c r="CN2573" i="14"/>
  <c r="CM2574" i="14"/>
  <c r="CN2574" i="14"/>
  <c r="CM2575" i="14"/>
  <c r="CN2575" i="14"/>
  <c r="CM2576" i="14"/>
  <c r="CN2576" i="14"/>
  <c r="CM2577" i="14"/>
  <c r="CN2577" i="14"/>
  <c r="CM2578" i="14"/>
  <c r="CN2578" i="14"/>
  <c r="CM2579" i="14"/>
  <c r="CN2579" i="14"/>
  <c r="CM2580" i="14"/>
  <c r="CN2580" i="14"/>
  <c r="CM2581" i="14"/>
  <c r="CN2581" i="14"/>
  <c r="CM2582" i="14"/>
  <c r="CN2582" i="14"/>
  <c r="CM2583" i="14"/>
  <c r="CN2583" i="14"/>
  <c r="CM2584" i="14"/>
  <c r="CN2584" i="14"/>
  <c r="CM2585" i="14"/>
  <c r="CN2585" i="14"/>
  <c r="CM2586" i="14"/>
  <c r="CN2586" i="14"/>
  <c r="CM2587" i="14"/>
  <c r="CN2587" i="14"/>
  <c r="CM2588" i="14"/>
  <c r="CN2588" i="14"/>
  <c r="CM2589" i="14"/>
  <c r="CN2589" i="14"/>
  <c r="CM2590" i="14"/>
  <c r="CN2590" i="14"/>
  <c r="CM2591" i="14"/>
  <c r="CN2591" i="14"/>
  <c r="CM2592" i="14"/>
  <c r="CN2592" i="14"/>
  <c r="CM2593" i="14"/>
  <c r="CN2593" i="14"/>
  <c r="CM2594" i="14"/>
  <c r="CN2594" i="14"/>
  <c r="CM2595" i="14"/>
  <c r="CN2595" i="14"/>
  <c r="CM2596" i="14"/>
  <c r="CN2596" i="14"/>
  <c r="CM2597" i="14"/>
  <c r="CN2597" i="14"/>
  <c r="CM2598" i="14"/>
  <c r="CN2598" i="14"/>
  <c r="CM2599" i="14"/>
  <c r="CN2599" i="14"/>
  <c r="CM2600" i="14"/>
  <c r="CN2600" i="14"/>
  <c r="CM2601" i="14"/>
  <c r="CN2601" i="14"/>
  <c r="CM2602" i="14"/>
  <c r="CN2602" i="14"/>
  <c r="CM2603" i="14"/>
  <c r="CN2603" i="14"/>
  <c r="CM2604" i="14"/>
  <c r="CN2604" i="14"/>
  <c r="CM2605" i="14"/>
  <c r="CN2605" i="14"/>
  <c r="CM2606" i="14"/>
  <c r="CN2606" i="14"/>
  <c r="CM2607" i="14"/>
  <c r="CN2607" i="14"/>
  <c r="CM2608" i="14"/>
  <c r="CN2608" i="14"/>
  <c r="CM2609" i="14"/>
  <c r="CN2609" i="14"/>
  <c r="CM2610" i="14"/>
  <c r="CN2610" i="14"/>
  <c r="CM2611" i="14"/>
  <c r="CN2611" i="14"/>
  <c r="CM2612" i="14"/>
  <c r="CN2612" i="14"/>
  <c r="CM2613" i="14"/>
  <c r="CN2613" i="14"/>
  <c r="CM2614" i="14"/>
  <c r="CN2614" i="14"/>
  <c r="CM2615" i="14"/>
  <c r="CN2615" i="14"/>
  <c r="CM2616" i="14"/>
  <c r="CN2616" i="14"/>
  <c r="CM2617" i="14"/>
  <c r="CN2617" i="14"/>
  <c r="CM2618" i="14"/>
  <c r="CN2618" i="14"/>
  <c r="CM2619" i="14"/>
  <c r="CN2619" i="14"/>
  <c r="CM2620" i="14"/>
  <c r="CN2620" i="14"/>
  <c r="CM2621" i="14"/>
  <c r="CN2621" i="14"/>
  <c r="CM2622" i="14"/>
  <c r="CN2622" i="14"/>
  <c r="CM2623" i="14"/>
  <c r="CN2623" i="14"/>
  <c r="CM2624" i="14"/>
  <c r="CN2624" i="14"/>
  <c r="CM2625" i="14"/>
  <c r="CN2625" i="14"/>
  <c r="CM2626" i="14"/>
  <c r="CN2626" i="14"/>
  <c r="CM2627" i="14"/>
  <c r="CN2627" i="14"/>
  <c r="CM2628" i="14"/>
  <c r="CN2628" i="14"/>
  <c r="CM2629" i="14"/>
  <c r="CN2629" i="14"/>
  <c r="CM2630" i="14"/>
  <c r="CN2630" i="14"/>
  <c r="CM2631" i="14"/>
  <c r="CN2631" i="14"/>
  <c r="CM2632" i="14"/>
  <c r="CN2632" i="14"/>
  <c r="CM2633" i="14"/>
  <c r="CN2633" i="14"/>
  <c r="CM2634" i="14"/>
  <c r="CN2634" i="14"/>
  <c r="CM2635" i="14"/>
  <c r="CN2635" i="14"/>
  <c r="CM2636" i="14"/>
  <c r="CN2636" i="14"/>
  <c r="CM2637" i="14"/>
  <c r="CN2637" i="14"/>
  <c r="CM2638" i="14"/>
  <c r="CN2638" i="14"/>
  <c r="CM2639" i="14"/>
  <c r="CN2639" i="14"/>
  <c r="CM2640" i="14"/>
  <c r="CN2640" i="14"/>
  <c r="CM2641" i="14"/>
  <c r="CN2641" i="14"/>
  <c r="CM2642" i="14"/>
  <c r="CN2642" i="14"/>
  <c r="CM2643" i="14"/>
  <c r="CN2643" i="14"/>
  <c r="CM2644" i="14"/>
  <c r="CN2644" i="14"/>
  <c r="CM2645" i="14"/>
  <c r="CN2645" i="14"/>
  <c r="CM2646" i="14"/>
  <c r="CN2646" i="14"/>
  <c r="CM2647" i="14"/>
  <c r="CN2647" i="14"/>
  <c r="CM2648" i="14"/>
  <c r="CN2648" i="14"/>
  <c r="CM2649" i="14"/>
  <c r="CN2649" i="14"/>
  <c r="CM2650" i="14"/>
  <c r="CN2650" i="14"/>
  <c r="CM2651" i="14"/>
  <c r="CN2651" i="14"/>
  <c r="CM2652" i="14"/>
  <c r="CN2652" i="14"/>
  <c r="CM2653" i="14"/>
  <c r="CN2653" i="14"/>
  <c r="CM2654" i="14"/>
  <c r="CN2654" i="14"/>
  <c r="CM2655" i="14"/>
  <c r="CN2655" i="14"/>
  <c r="CM2656" i="14"/>
  <c r="CN2656" i="14"/>
  <c r="CM2657" i="14"/>
  <c r="CN2657" i="14"/>
  <c r="CM2658" i="14"/>
  <c r="CN2658" i="14"/>
  <c r="CM2659" i="14"/>
  <c r="CN2659" i="14"/>
  <c r="CM2660" i="14"/>
  <c r="CN2660" i="14"/>
  <c r="CM2661" i="14"/>
  <c r="CN2661" i="14"/>
  <c r="CM2662" i="14"/>
  <c r="CN2662" i="14"/>
  <c r="CM2663" i="14"/>
  <c r="CN2663" i="14"/>
  <c r="CM2664" i="14"/>
  <c r="CN2664" i="14"/>
  <c r="CM2665" i="14"/>
  <c r="CN2665" i="14"/>
  <c r="CM2666" i="14"/>
  <c r="CN2666" i="14"/>
  <c r="CM2667" i="14"/>
  <c r="CN2667" i="14"/>
  <c r="CM2668" i="14"/>
  <c r="CN2668" i="14"/>
  <c r="CM2669" i="14"/>
  <c r="CN2669" i="14"/>
  <c r="CM2670" i="14"/>
  <c r="CN2670" i="14"/>
  <c r="CM2671" i="14"/>
  <c r="CN2671" i="14"/>
  <c r="CM2672" i="14"/>
  <c r="CN2672" i="14"/>
  <c r="CM2673" i="14"/>
  <c r="CN2673" i="14"/>
  <c r="CM2674" i="14"/>
  <c r="CN2674" i="14"/>
  <c r="CM2675" i="14"/>
  <c r="CN2675" i="14"/>
  <c r="CM2676" i="14"/>
  <c r="CN2676" i="14"/>
  <c r="CM2677" i="14"/>
  <c r="CN2677" i="14"/>
  <c r="CM2678" i="14"/>
  <c r="CN2678" i="14"/>
  <c r="CM2679" i="14"/>
  <c r="CN2679" i="14"/>
  <c r="CM2680" i="14"/>
  <c r="CN2680" i="14"/>
  <c r="CM2681" i="14"/>
  <c r="CN2681" i="14"/>
  <c r="CM2682" i="14"/>
  <c r="CN2682" i="14"/>
  <c r="CM2683" i="14"/>
  <c r="CN2683" i="14"/>
  <c r="CM2684" i="14"/>
  <c r="CN2684" i="14"/>
  <c r="CM2685" i="14"/>
  <c r="CN2685" i="14"/>
  <c r="CM2686" i="14"/>
  <c r="CN2686" i="14"/>
  <c r="CM2687" i="14"/>
  <c r="CN2687" i="14"/>
  <c r="CM2688" i="14"/>
  <c r="CN2688" i="14"/>
  <c r="CM2689" i="14"/>
  <c r="CN2689" i="14"/>
  <c r="CM2690" i="14"/>
  <c r="CN2690" i="14"/>
  <c r="CM2691" i="14"/>
  <c r="CN2691" i="14"/>
  <c r="CM2692" i="14"/>
  <c r="CN2692" i="14"/>
  <c r="CM2693" i="14"/>
  <c r="CN2693" i="14"/>
  <c r="CM2694" i="14"/>
  <c r="CN2694" i="14"/>
  <c r="CM2695" i="14"/>
  <c r="CN2695" i="14"/>
  <c r="CM2696" i="14"/>
  <c r="CN2696" i="14"/>
  <c r="CM2697" i="14"/>
  <c r="CN2697" i="14"/>
  <c r="CM2698" i="14"/>
  <c r="CN2698" i="14"/>
  <c r="CM2699" i="14"/>
  <c r="CN2699" i="14"/>
  <c r="CM2700" i="14"/>
  <c r="CN2700" i="14"/>
  <c r="CM2701" i="14"/>
  <c r="CN2701" i="14"/>
  <c r="CM2702" i="14"/>
  <c r="CN2702" i="14"/>
  <c r="CM2703" i="14"/>
  <c r="CN2703" i="14"/>
  <c r="CM2704" i="14"/>
  <c r="CN2704" i="14"/>
  <c r="CM2705" i="14"/>
  <c r="CN2705" i="14"/>
  <c r="CM2706" i="14"/>
  <c r="CN2706" i="14"/>
  <c r="CM2707" i="14"/>
  <c r="CN2707" i="14"/>
  <c r="CM2708" i="14"/>
  <c r="CN2708" i="14"/>
  <c r="CM2709" i="14"/>
  <c r="CN2709" i="14"/>
  <c r="CM2710" i="14"/>
  <c r="CN2710" i="14"/>
  <c r="CM2711" i="14"/>
  <c r="CN2711" i="14"/>
  <c r="CM2712" i="14"/>
  <c r="CN2712" i="14"/>
  <c r="CM2713" i="14"/>
  <c r="CN2713" i="14"/>
  <c r="CM2714" i="14"/>
  <c r="CN2714" i="14"/>
  <c r="CM2715" i="14"/>
  <c r="CN2715" i="14"/>
  <c r="CM2716" i="14"/>
  <c r="CN2716" i="14"/>
  <c r="CM2717" i="14"/>
  <c r="CN2717" i="14"/>
  <c r="CM2718" i="14"/>
  <c r="CN2718" i="14"/>
  <c r="CM2719" i="14"/>
  <c r="CN2719" i="14"/>
  <c r="CM2720" i="14"/>
  <c r="CN2720" i="14"/>
  <c r="CM2721" i="14"/>
  <c r="CN2721" i="14"/>
  <c r="CM2722" i="14"/>
  <c r="CN2722" i="14"/>
  <c r="CM2723" i="14"/>
  <c r="CN2723" i="14"/>
  <c r="CM2724" i="14"/>
  <c r="CN2724" i="14"/>
  <c r="CM2725" i="14"/>
  <c r="CN2725" i="14"/>
  <c r="CM2726" i="14"/>
  <c r="CN2726" i="14"/>
  <c r="CM2727" i="14"/>
  <c r="CN2727" i="14"/>
  <c r="CM2728" i="14"/>
  <c r="CN2728" i="14"/>
  <c r="CM2729" i="14"/>
  <c r="CN2729" i="14"/>
  <c r="CM2730" i="14"/>
  <c r="CN2730" i="14"/>
  <c r="CM2731" i="14"/>
  <c r="CN2731" i="14"/>
  <c r="CM2732" i="14"/>
  <c r="CN2732" i="14"/>
  <c r="CM2733" i="14"/>
  <c r="CN2733" i="14"/>
  <c r="CM2734" i="14"/>
  <c r="CN2734" i="14"/>
  <c r="CM2735" i="14"/>
  <c r="CN2735" i="14"/>
  <c r="CM2736" i="14"/>
  <c r="CN2736" i="14"/>
  <c r="CM2737" i="14"/>
  <c r="CN2737" i="14"/>
  <c r="CM2738" i="14"/>
  <c r="CN2738" i="14"/>
  <c r="CM2739" i="14"/>
  <c r="CN2739" i="14"/>
  <c r="CM2740" i="14"/>
  <c r="CN2740" i="14"/>
  <c r="CM2741" i="14"/>
  <c r="CN2741" i="14"/>
  <c r="CM2742" i="14"/>
  <c r="CN2742" i="14"/>
  <c r="CM2743" i="14"/>
  <c r="CN2743" i="14"/>
  <c r="CM2744" i="14"/>
  <c r="CN2744" i="14"/>
  <c r="CM2745" i="14"/>
  <c r="CN2745" i="14"/>
  <c r="CM2746" i="14"/>
  <c r="CN2746" i="14"/>
  <c r="CM2747" i="14"/>
  <c r="CN2747" i="14"/>
  <c r="CM2748" i="14"/>
  <c r="CN2748" i="14"/>
  <c r="CM2749" i="14"/>
  <c r="CN2749" i="14"/>
  <c r="CM2750" i="14"/>
  <c r="CN2750" i="14"/>
  <c r="CM2751" i="14"/>
  <c r="CN2751" i="14"/>
  <c r="CM2752" i="14"/>
  <c r="CN2752" i="14"/>
  <c r="CM2753" i="14"/>
  <c r="CN2753" i="14"/>
  <c r="CM2754" i="14"/>
  <c r="CN2754" i="14"/>
  <c r="CM2755" i="14"/>
  <c r="CN2755" i="14"/>
  <c r="CM2756" i="14"/>
  <c r="CN2756" i="14"/>
  <c r="CM2757" i="14"/>
  <c r="CN2757" i="14"/>
  <c r="CM2758" i="14"/>
  <c r="CN2758" i="14"/>
  <c r="CM2759" i="14"/>
  <c r="CN2759" i="14"/>
  <c r="CM2760" i="14"/>
  <c r="CN2760" i="14"/>
  <c r="CM2761" i="14"/>
  <c r="CN2761" i="14"/>
  <c r="CM2762" i="14"/>
  <c r="CN2762" i="14"/>
  <c r="CM2763" i="14"/>
  <c r="CN2763" i="14"/>
  <c r="CM2764" i="14"/>
  <c r="CN2764" i="14"/>
  <c r="CM2765" i="14"/>
  <c r="CN2765" i="14"/>
  <c r="CM2766" i="14"/>
  <c r="CN2766" i="14"/>
  <c r="CM2767" i="14"/>
  <c r="CN2767" i="14"/>
  <c r="CM2768" i="14"/>
  <c r="CN2768" i="14"/>
  <c r="CM2769" i="14"/>
  <c r="CN2769" i="14"/>
  <c r="CM2770" i="14"/>
  <c r="CN2770" i="14"/>
  <c r="CM2771" i="14"/>
  <c r="CN2771" i="14"/>
  <c r="CM2772" i="14"/>
  <c r="CN2772" i="14"/>
  <c r="CM2773" i="14"/>
  <c r="CN2773" i="14"/>
  <c r="CM2774" i="14"/>
  <c r="CN2774" i="14"/>
  <c r="CM2775" i="14"/>
  <c r="CN2775" i="14"/>
  <c r="CM2776" i="14"/>
  <c r="CN2776" i="14"/>
  <c r="CM2777" i="14"/>
  <c r="CN2777" i="14"/>
  <c r="CM2778" i="14"/>
  <c r="CN2778" i="14"/>
  <c r="CM2779" i="14"/>
  <c r="CN2779" i="14"/>
  <c r="CM2780" i="14"/>
  <c r="CN2780" i="14"/>
  <c r="CM2781" i="14"/>
  <c r="CN2781" i="14"/>
  <c r="CM2782" i="14"/>
  <c r="CN2782" i="14"/>
  <c r="CM2783" i="14"/>
  <c r="CN2783" i="14"/>
  <c r="CM2784" i="14"/>
  <c r="CN2784" i="14"/>
  <c r="CM2785" i="14"/>
  <c r="CN2785" i="14"/>
  <c r="CM2786" i="14"/>
  <c r="CN2786" i="14"/>
  <c r="CM2787" i="14"/>
  <c r="CN2787" i="14"/>
  <c r="CM2788" i="14"/>
  <c r="CN2788" i="14"/>
  <c r="CM2789" i="14"/>
  <c r="CN2789" i="14"/>
  <c r="CM2790" i="14"/>
  <c r="CN2790" i="14"/>
  <c r="CM2791" i="14"/>
  <c r="CN2791" i="14"/>
  <c r="CM2792" i="14"/>
  <c r="CN2792" i="14"/>
  <c r="CM2793" i="14"/>
  <c r="CN2793" i="14"/>
  <c r="CM2794" i="14"/>
  <c r="CN2794" i="14"/>
  <c r="CM2795" i="14"/>
  <c r="CN2795" i="14"/>
  <c r="CM2796" i="14"/>
  <c r="CN2796" i="14"/>
  <c r="CM2797" i="14"/>
  <c r="CN2797" i="14"/>
  <c r="CM2798" i="14"/>
  <c r="CN2798" i="14"/>
  <c r="CM2799" i="14"/>
  <c r="CN2799" i="14"/>
  <c r="CM2800" i="14"/>
  <c r="CN2800" i="14"/>
  <c r="CM2801" i="14"/>
  <c r="CN2801" i="14"/>
  <c r="CM2802" i="14"/>
  <c r="CN2802" i="14"/>
  <c r="CM2803" i="14"/>
  <c r="CN2803" i="14"/>
  <c r="CM2804" i="14"/>
  <c r="CN2804" i="14"/>
  <c r="CM2805" i="14"/>
  <c r="CN2805" i="14"/>
  <c r="CM2806" i="14"/>
  <c r="CN2806" i="14"/>
  <c r="CM2807" i="14"/>
  <c r="CN2807" i="14"/>
  <c r="CM2808" i="14"/>
  <c r="CN2808" i="14"/>
  <c r="CM2809" i="14"/>
  <c r="CN2809" i="14"/>
  <c r="CM2810" i="14"/>
  <c r="CN2810" i="14"/>
  <c r="CM2811" i="14"/>
  <c r="CN2811" i="14"/>
  <c r="CM2812" i="14"/>
  <c r="CN2812" i="14"/>
  <c r="CM2813" i="14"/>
  <c r="CN2813" i="14"/>
  <c r="CM2814" i="14"/>
  <c r="CN2814" i="14"/>
  <c r="CM2815" i="14"/>
  <c r="CN2815" i="14"/>
  <c r="CM2816" i="14"/>
  <c r="CN2816" i="14"/>
  <c r="CM2817" i="14"/>
  <c r="CN2817" i="14"/>
  <c r="CM2818" i="14"/>
  <c r="CN2818" i="14"/>
  <c r="CM2819" i="14"/>
  <c r="CN2819" i="14"/>
  <c r="CM2820" i="14"/>
  <c r="CN2820" i="14"/>
  <c r="CM2821" i="14"/>
  <c r="CN2821" i="14"/>
  <c r="CM2822" i="14"/>
  <c r="CN2822" i="14"/>
  <c r="CM2823" i="14"/>
  <c r="CN2823" i="14"/>
  <c r="CM2824" i="14"/>
  <c r="CN2824" i="14"/>
  <c r="CM2825" i="14"/>
  <c r="CN2825" i="14"/>
  <c r="CM2826" i="14"/>
  <c r="CN2826" i="14"/>
  <c r="CM2827" i="14"/>
  <c r="CN2827" i="14"/>
  <c r="CM2828" i="14"/>
  <c r="CN2828" i="14"/>
  <c r="CM2829" i="14"/>
  <c r="CN2829" i="14"/>
  <c r="CM2830" i="14"/>
  <c r="CN2830" i="14"/>
  <c r="CM2831" i="14"/>
  <c r="CN2831" i="14"/>
  <c r="CM2832" i="14"/>
  <c r="CN2832" i="14"/>
  <c r="CM2833" i="14"/>
  <c r="CN2833" i="14"/>
  <c r="CM2834" i="14"/>
  <c r="CN2834" i="14"/>
  <c r="CM2835" i="14"/>
  <c r="CN2835" i="14"/>
  <c r="CM2836" i="14"/>
  <c r="CN2836" i="14"/>
  <c r="CM2837" i="14"/>
  <c r="CN2837" i="14"/>
  <c r="CM2838" i="14"/>
  <c r="CN2838" i="14"/>
  <c r="CM2839" i="14"/>
  <c r="CN2839" i="14"/>
  <c r="CM2840" i="14"/>
  <c r="CN2840" i="14"/>
  <c r="CM2841" i="14"/>
  <c r="CN2841" i="14"/>
  <c r="CM2842" i="14"/>
  <c r="CN2842" i="14"/>
  <c r="CM2843" i="14"/>
  <c r="CN2843" i="14"/>
  <c r="CM2844" i="14"/>
  <c r="CN2844" i="14"/>
  <c r="CM2845" i="14"/>
  <c r="CN2845" i="14"/>
  <c r="CM2846" i="14"/>
  <c r="CN2846" i="14"/>
  <c r="CM2847" i="14"/>
  <c r="CN2847" i="14"/>
  <c r="CM2848" i="14"/>
  <c r="CN2848" i="14"/>
  <c r="CM2849" i="14"/>
  <c r="CN2849" i="14"/>
  <c r="CM2850" i="14"/>
  <c r="CN2850" i="14"/>
  <c r="CM2851" i="14"/>
  <c r="CN2851" i="14"/>
  <c r="CM2852" i="14"/>
  <c r="CN2852" i="14"/>
  <c r="CM2853" i="14"/>
  <c r="CN2853" i="14"/>
  <c r="CM2854" i="14"/>
  <c r="CN2854" i="14"/>
  <c r="CM2855" i="14"/>
  <c r="CN2855" i="14"/>
  <c r="CM2856" i="14"/>
  <c r="CN2856" i="14"/>
  <c r="CM2857" i="14"/>
  <c r="CN2857" i="14"/>
  <c r="CM2858" i="14"/>
  <c r="CN2858" i="14"/>
  <c r="CM2859" i="14"/>
  <c r="CN2859" i="14"/>
  <c r="CM2860" i="14"/>
  <c r="CN2860" i="14"/>
  <c r="CM2861" i="14"/>
  <c r="CN2861" i="14"/>
  <c r="CM2862" i="14"/>
  <c r="CN2862" i="14"/>
  <c r="CM2863" i="14"/>
  <c r="CN2863" i="14"/>
  <c r="CM2864" i="14"/>
  <c r="CN2864" i="14"/>
  <c r="CM2865" i="14"/>
  <c r="CN2865" i="14"/>
  <c r="CM2866" i="14"/>
  <c r="CN2866" i="14"/>
  <c r="CM2867" i="14"/>
  <c r="CN2867" i="14"/>
  <c r="CM2868" i="14"/>
  <c r="CN2868" i="14"/>
  <c r="CM2869" i="14"/>
  <c r="CN2869" i="14"/>
  <c r="CM2870" i="14"/>
  <c r="CN2870" i="14"/>
  <c r="CM2871" i="14"/>
  <c r="CN2871" i="14"/>
  <c r="CM2872" i="14"/>
  <c r="CN2872" i="14"/>
  <c r="CM2873" i="14"/>
  <c r="CN2873" i="14"/>
  <c r="CM2874" i="14"/>
  <c r="CN2874" i="14"/>
  <c r="CM2875" i="14"/>
  <c r="CN2875" i="14"/>
  <c r="CM2876" i="14"/>
  <c r="CN2876" i="14"/>
  <c r="CM2877" i="14"/>
  <c r="CN2877" i="14"/>
  <c r="CM2878" i="14"/>
  <c r="CN2878" i="14"/>
  <c r="CM2879" i="14"/>
  <c r="CN2879" i="14"/>
  <c r="CM2880" i="14"/>
  <c r="CN2880" i="14"/>
  <c r="CM2881" i="14"/>
  <c r="CN2881" i="14"/>
  <c r="CM2882" i="14"/>
  <c r="CN2882" i="14"/>
  <c r="CM2883" i="14"/>
  <c r="CN2883" i="14"/>
  <c r="CM2884" i="14"/>
  <c r="CN2884" i="14"/>
  <c r="CM2885" i="14"/>
  <c r="CN2885" i="14"/>
  <c r="CM2886" i="14"/>
  <c r="CN2886" i="14"/>
  <c r="CM2887" i="14"/>
  <c r="CN2887" i="14"/>
  <c r="CM2888" i="14"/>
  <c r="CN2888" i="14"/>
  <c r="CM2889" i="14"/>
  <c r="CN2889" i="14"/>
  <c r="CM2890" i="14"/>
  <c r="CN2890" i="14"/>
  <c r="CM2891" i="14"/>
  <c r="CN2891" i="14"/>
  <c r="CM2892" i="14"/>
  <c r="CN2892" i="14"/>
  <c r="CM2893" i="14"/>
  <c r="CN2893" i="14"/>
  <c r="CM2894" i="14"/>
  <c r="CN2894" i="14"/>
  <c r="CM2895" i="14"/>
  <c r="CN2895" i="14"/>
  <c r="CM2896" i="14"/>
  <c r="CN2896" i="14"/>
  <c r="CM2897" i="14"/>
  <c r="CN2897" i="14"/>
  <c r="CM2898" i="14"/>
  <c r="CN2898" i="14"/>
  <c r="CM2899" i="14"/>
  <c r="CN2899" i="14"/>
  <c r="CM2900" i="14"/>
  <c r="CN2900" i="14"/>
  <c r="CM2901" i="14"/>
  <c r="CN2901" i="14"/>
  <c r="CM2902" i="14"/>
  <c r="CN2902" i="14"/>
  <c r="CM2903" i="14"/>
  <c r="CN2903" i="14"/>
  <c r="CM2904" i="14"/>
  <c r="CN2904" i="14"/>
  <c r="CM2905" i="14"/>
  <c r="CN2905" i="14"/>
  <c r="CM2906" i="14"/>
  <c r="CN2906" i="14"/>
  <c r="CM2907" i="14"/>
  <c r="CN2907" i="14"/>
  <c r="CM2908" i="14"/>
  <c r="CN2908" i="14"/>
  <c r="CM2909" i="14"/>
  <c r="CN2909" i="14"/>
  <c r="CM2910" i="14"/>
  <c r="CN2910" i="14"/>
  <c r="CM2911" i="14"/>
  <c r="CN2911" i="14"/>
  <c r="CM2912" i="14"/>
  <c r="CN2912" i="14"/>
  <c r="CM2913" i="14"/>
  <c r="CN2913" i="14"/>
  <c r="CM2914" i="14"/>
  <c r="CN2914" i="14"/>
  <c r="CM2915" i="14"/>
  <c r="CN2915" i="14"/>
  <c r="CM2916" i="14"/>
  <c r="CN2916" i="14"/>
  <c r="CM2917" i="14"/>
  <c r="CN2917" i="14"/>
  <c r="CM2918" i="14"/>
  <c r="CN2918" i="14"/>
  <c r="CM2919" i="14"/>
  <c r="CN2919" i="14"/>
  <c r="CM2920" i="14"/>
  <c r="CN2920" i="14"/>
  <c r="CM2921" i="14"/>
  <c r="CN2921" i="14"/>
  <c r="CM2922" i="14"/>
  <c r="CN2922" i="14"/>
  <c r="CM2923" i="14"/>
  <c r="CN2923" i="14"/>
  <c r="CM2924" i="14"/>
  <c r="CN2924" i="14"/>
  <c r="CM2925" i="14"/>
  <c r="CN2925" i="14"/>
  <c r="CM2926" i="14"/>
  <c r="CN2926" i="14"/>
  <c r="CM2927" i="14"/>
  <c r="CN2927" i="14"/>
  <c r="CM2928" i="14"/>
  <c r="CN2928" i="14"/>
  <c r="CM2929" i="14"/>
  <c r="CN2929" i="14"/>
  <c r="CM2930" i="14"/>
  <c r="CN2930" i="14"/>
  <c r="CM2931" i="14"/>
  <c r="CN2931" i="14"/>
  <c r="CM2932" i="14"/>
  <c r="CN2932" i="14"/>
  <c r="CM2933" i="14"/>
  <c r="CN2933" i="14"/>
  <c r="CM2934" i="14"/>
  <c r="CN2934" i="14"/>
  <c r="CM2935" i="14"/>
  <c r="CN2935" i="14"/>
  <c r="CM2936" i="14"/>
  <c r="CN2936" i="14"/>
  <c r="CM2937" i="14"/>
  <c r="CN2937" i="14"/>
  <c r="CM2938" i="14"/>
  <c r="CN2938" i="14"/>
  <c r="CM2939" i="14"/>
  <c r="CN2939" i="14"/>
  <c r="CM2940" i="14"/>
  <c r="CN2940" i="14"/>
  <c r="CM2941" i="14"/>
  <c r="CN2941" i="14"/>
  <c r="CM2942" i="14"/>
  <c r="CN2942" i="14"/>
  <c r="CM2943" i="14"/>
  <c r="CN2943" i="14"/>
  <c r="CM2944" i="14"/>
  <c r="CN2944" i="14"/>
  <c r="CM2945" i="14"/>
  <c r="CN2945" i="14"/>
  <c r="CM2946" i="14"/>
  <c r="CN2946" i="14"/>
  <c r="CM2947" i="14"/>
  <c r="CN2947" i="14"/>
  <c r="CM2948" i="14"/>
  <c r="CN2948" i="14"/>
  <c r="CM2949" i="14"/>
  <c r="CN2949" i="14"/>
  <c r="CM2950" i="14"/>
  <c r="CN2950" i="14"/>
  <c r="CM2951" i="14"/>
  <c r="CN2951" i="14"/>
  <c r="CM2952" i="14"/>
  <c r="CN2952" i="14"/>
  <c r="CM2953" i="14"/>
  <c r="CN2953" i="14"/>
  <c r="CM2954" i="14"/>
  <c r="CN2954" i="14"/>
  <c r="CM2955" i="14"/>
  <c r="CN2955" i="14"/>
  <c r="CM2956" i="14"/>
  <c r="CN2956" i="14"/>
  <c r="CM2957" i="14"/>
  <c r="CN2957" i="14"/>
  <c r="CM2958" i="14"/>
  <c r="CN2958" i="14"/>
  <c r="CM2959" i="14"/>
  <c r="CN2959" i="14"/>
  <c r="CM2960" i="14"/>
  <c r="CN2960" i="14"/>
  <c r="CM2961" i="14"/>
  <c r="CN2961" i="14"/>
  <c r="CM2962" i="14"/>
  <c r="CN2962" i="14"/>
  <c r="CM2963" i="14"/>
  <c r="CN2963" i="14"/>
  <c r="CM2964" i="14"/>
  <c r="CN2964" i="14"/>
  <c r="CM2965" i="14"/>
  <c r="CN2965" i="14"/>
  <c r="CM2966" i="14"/>
  <c r="CN2966" i="14"/>
  <c r="CM2967" i="14"/>
  <c r="CN2967" i="14"/>
  <c r="CM2968" i="14"/>
  <c r="CN2968" i="14"/>
  <c r="CM2969" i="14"/>
  <c r="CN2969" i="14"/>
  <c r="CM2970" i="14"/>
  <c r="CN2970" i="14"/>
  <c r="CM2971" i="14"/>
  <c r="CN2971" i="14"/>
  <c r="CM2972" i="14"/>
  <c r="CN2972" i="14"/>
  <c r="CM2973" i="14"/>
  <c r="CN2973" i="14"/>
  <c r="CM2974" i="14"/>
  <c r="CN2974" i="14"/>
  <c r="CM2975" i="14"/>
  <c r="CN2975" i="14"/>
  <c r="CM2976" i="14"/>
  <c r="CN2976" i="14"/>
  <c r="CM2977" i="14"/>
  <c r="CN2977" i="14"/>
  <c r="CM2978" i="14"/>
  <c r="CN2978" i="14"/>
  <c r="CM2979" i="14"/>
  <c r="CN2979" i="14"/>
  <c r="CM2980" i="14"/>
  <c r="CN2980" i="14"/>
  <c r="CM2981" i="14"/>
  <c r="CN2981" i="14"/>
  <c r="CM2982" i="14"/>
  <c r="CN2982" i="14"/>
  <c r="CM2983" i="14"/>
  <c r="CN2983" i="14"/>
  <c r="CM2984" i="14"/>
  <c r="CN2984" i="14"/>
  <c r="CM2985" i="14"/>
  <c r="CN2985" i="14"/>
  <c r="CM2986" i="14"/>
  <c r="CN2986" i="14"/>
  <c r="CM2987" i="14"/>
  <c r="CN2987" i="14"/>
  <c r="CM2988" i="14"/>
  <c r="CN2988" i="14"/>
  <c r="CM2989" i="14"/>
  <c r="CN2989" i="14"/>
  <c r="CM2990" i="14"/>
  <c r="CN2990" i="14"/>
  <c r="CM2991" i="14"/>
  <c r="CN2991" i="14"/>
  <c r="CM2992" i="14"/>
  <c r="CN2992" i="14"/>
  <c r="CM2993" i="14"/>
  <c r="CN2993" i="14"/>
  <c r="CM2994" i="14"/>
  <c r="CN2994" i="14"/>
  <c r="CM2995" i="14"/>
  <c r="CN2995" i="14"/>
  <c r="CM2996" i="14"/>
  <c r="CN2996" i="14"/>
  <c r="CM2997" i="14"/>
  <c r="CN2997" i="14"/>
  <c r="CM2998" i="14"/>
  <c r="CN2998" i="14"/>
  <c r="CM2999" i="14"/>
  <c r="CN2999" i="14"/>
  <c r="CM3000" i="14"/>
  <c r="CN3000" i="14"/>
  <c r="CM3001" i="14"/>
  <c r="CN3001" i="14"/>
  <c r="CM3002" i="14"/>
  <c r="CN3002" i="14"/>
  <c r="CM3003" i="14"/>
  <c r="CN3003" i="14"/>
  <c r="CM3004" i="14"/>
  <c r="CN3004" i="14"/>
  <c r="CM3005" i="14"/>
  <c r="CN3005" i="14"/>
  <c r="CM3006" i="14"/>
  <c r="CN3006" i="14"/>
  <c r="CM3007" i="14"/>
  <c r="CN3007" i="14"/>
  <c r="CM3008" i="14"/>
  <c r="CN3008" i="14"/>
  <c r="CM3009" i="14"/>
  <c r="CN3009" i="14"/>
  <c r="CM3010" i="14"/>
  <c r="CN3010" i="14"/>
  <c r="CM3011" i="14"/>
  <c r="CN3011" i="14"/>
  <c r="CM3012" i="14"/>
  <c r="CN3012" i="14"/>
  <c r="CM3013" i="14"/>
  <c r="CN3013" i="14"/>
  <c r="CM3014" i="14"/>
  <c r="CN3014" i="14"/>
  <c r="CM3015" i="14"/>
  <c r="CN3015" i="14"/>
  <c r="CM3016" i="14"/>
  <c r="CN3016" i="14"/>
  <c r="CM3017" i="14"/>
  <c r="CN3017" i="14"/>
  <c r="CM3018" i="14"/>
  <c r="CN3018" i="14"/>
  <c r="CM3019" i="14"/>
  <c r="CN3019" i="14"/>
  <c r="CM3020" i="14"/>
  <c r="CN3020" i="14"/>
  <c r="CM3021" i="14"/>
  <c r="CN3021" i="14"/>
  <c r="CM3022" i="14"/>
  <c r="CN3022" i="14"/>
  <c r="CM3023" i="14"/>
  <c r="CN3023" i="14"/>
  <c r="CM3024" i="14"/>
  <c r="CN3024" i="14"/>
  <c r="CM3025" i="14"/>
  <c r="CN3025" i="14"/>
  <c r="CM3026" i="14"/>
  <c r="CN3026" i="14"/>
  <c r="CM3027" i="14"/>
  <c r="CN3027" i="14"/>
  <c r="CM3028" i="14"/>
  <c r="CN3028" i="14"/>
  <c r="CM3029" i="14"/>
  <c r="CN3029" i="14"/>
  <c r="CM3030" i="14"/>
  <c r="CN3030" i="14"/>
  <c r="CM3031" i="14"/>
  <c r="CN3031" i="14"/>
  <c r="CM3032" i="14"/>
  <c r="CN3032" i="14"/>
  <c r="CM3033" i="14"/>
  <c r="CN3033" i="14"/>
  <c r="CM3034" i="14"/>
  <c r="CN3034" i="14"/>
  <c r="CM3035" i="14"/>
  <c r="CN3035" i="14"/>
  <c r="CM3036" i="14"/>
  <c r="CN3036" i="14"/>
  <c r="CM3037" i="14"/>
  <c r="CN3037" i="14"/>
  <c r="CM3038" i="14"/>
  <c r="CN3038" i="14"/>
  <c r="CM3039" i="14"/>
  <c r="CN3039" i="14"/>
  <c r="CM3040" i="14"/>
  <c r="CN3040" i="14"/>
  <c r="CM3041" i="14"/>
  <c r="CN3041" i="14"/>
  <c r="CM3042" i="14"/>
  <c r="CN3042" i="14"/>
  <c r="CM3043" i="14"/>
  <c r="CN3043" i="14"/>
  <c r="CM3044" i="14"/>
  <c r="CN3044" i="14"/>
  <c r="CM3045" i="14"/>
  <c r="CN3045" i="14"/>
  <c r="CM3046" i="14"/>
  <c r="CN3046" i="14"/>
  <c r="CM3047" i="14"/>
  <c r="CN3047" i="14"/>
  <c r="CM3048" i="14"/>
  <c r="CN3048" i="14"/>
  <c r="CM3049" i="14"/>
  <c r="CN3049" i="14"/>
  <c r="CM3050" i="14"/>
  <c r="CN3050" i="14"/>
  <c r="CM3051" i="14"/>
  <c r="CN3051" i="14"/>
  <c r="CM3052" i="14"/>
  <c r="CN3052" i="14"/>
  <c r="CM3053" i="14"/>
  <c r="CN3053" i="14"/>
  <c r="CM3054" i="14"/>
  <c r="CN3054" i="14"/>
  <c r="CM3055" i="14"/>
  <c r="CN3055" i="14"/>
  <c r="CM3056" i="14"/>
  <c r="CN3056" i="14"/>
  <c r="CM3057" i="14"/>
  <c r="CN3057" i="14"/>
  <c r="CM3058" i="14"/>
  <c r="CN3058" i="14"/>
  <c r="CM3059" i="14"/>
  <c r="CN3059" i="14"/>
  <c r="CM3060" i="14"/>
  <c r="CN3060" i="14"/>
  <c r="CM3061" i="14"/>
  <c r="CN3061" i="14"/>
  <c r="CM3062" i="14"/>
  <c r="CN3062" i="14"/>
  <c r="CM3063" i="14"/>
  <c r="CN3063" i="14"/>
  <c r="CM3064" i="14"/>
  <c r="CN3064" i="14"/>
  <c r="CM3065" i="14"/>
  <c r="CN3065" i="14"/>
  <c r="CM3066" i="14"/>
  <c r="CN3066" i="14"/>
  <c r="CM3067" i="14"/>
  <c r="CN3067" i="14"/>
  <c r="CM3068" i="14"/>
  <c r="CN3068" i="14"/>
  <c r="CM3069" i="14"/>
  <c r="CN3069" i="14"/>
  <c r="CM3070" i="14"/>
  <c r="CN3070" i="14"/>
  <c r="CM3071" i="14"/>
  <c r="CN3071" i="14"/>
  <c r="CM3072" i="14"/>
  <c r="CN3072" i="14"/>
  <c r="CM3073" i="14"/>
  <c r="CN3073" i="14"/>
  <c r="CM3074" i="14"/>
  <c r="CN3074" i="14"/>
  <c r="CM3075" i="14"/>
  <c r="CN3075" i="14"/>
  <c r="CM3076" i="14"/>
  <c r="CN3076" i="14"/>
  <c r="CM3077" i="14"/>
  <c r="CN3077" i="14"/>
  <c r="CM3078" i="14"/>
  <c r="CN3078" i="14"/>
  <c r="CM3079" i="14"/>
  <c r="CN3079" i="14"/>
  <c r="CM3080" i="14"/>
  <c r="CN3080" i="14"/>
  <c r="CM3081" i="14"/>
  <c r="CN3081" i="14"/>
  <c r="CM3082" i="14"/>
  <c r="CN3082" i="14"/>
  <c r="CM3083" i="14"/>
  <c r="CN3083" i="14"/>
  <c r="CM3084" i="14"/>
  <c r="CN3084" i="14"/>
  <c r="CM3085" i="14"/>
  <c r="CN3085" i="14"/>
  <c r="CM3086" i="14"/>
  <c r="CN3086" i="14"/>
  <c r="CM3087" i="14"/>
  <c r="CN3087" i="14"/>
  <c r="CM3088" i="14"/>
  <c r="CN3088" i="14"/>
  <c r="CM3089" i="14"/>
  <c r="CN3089" i="14"/>
  <c r="CM3090" i="14"/>
  <c r="CN3090" i="14"/>
  <c r="CM3091" i="14"/>
  <c r="CN3091" i="14"/>
  <c r="CM3092" i="14"/>
  <c r="CN3092" i="14"/>
  <c r="CM3093" i="14"/>
  <c r="CN3093" i="14"/>
  <c r="CM3094" i="14"/>
  <c r="CN3094" i="14"/>
  <c r="CM3095" i="14"/>
  <c r="CN3095" i="14"/>
  <c r="CM3096" i="14"/>
  <c r="CN3096" i="14"/>
  <c r="CM3097" i="14"/>
  <c r="CN3097" i="14"/>
  <c r="CM3098" i="14"/>
  <c r="CN3098" i="14"/>
  <c r="CM3099" i="14"/>
  <c r="CN3099" i="14"/>
  <c r="CM3100" i="14"/>
  <c r="CN3100" i="14"/>
  <c r="CM3101" i="14"/>
  <c r="CN3101" i="14"/>
  <c r="CM3102" i="14"/>
  <c r="CN3102" i="14"/>
  <c r="CM3103" i="14"/>
  <c r="CN3103" i="14"/>
  <c r="CM3104" i="14"/>
  <c r="CN3104" i="14"/>
  <c r="CM3105" i="14"/>
  <c r="CN3105" i="14"/>
  <c r="CM3106" i="14"/>
  <c r="CN3106" i="14"/>
  <c r="CM3107" i="14"/>
  <c r="CN3107" i="14"/>
  <c r="CM3108" i="14"/>
  <c r="CN3108" i="14"/>
  <c r="CM3109" i="14"/>
  <c r="CN3109" i="14"/>
  <c r="CM3110" i="14"/>
  <c r="CN3110" i="14"/>
  <c r="CM3111" i="14"/>
  <c r="CN3111" i="14"/>
  <c r="CM3112" i="14"/>
  <c r="CN3112" i="14"/>
  <c r="CM3113" i="14"/>
  <c r="CN3113" i="14"/>
  <c r="CM3114" i="14"/>
  <c r="CN3114" i="14"/>
  <c r="CM3115" i="14"/>
  <c r="CN3115" i="14"/>
  <c r="CM3116" i="14"/>
  <c r="CN3116" i="14"/>
  <c r="CM3117" i="14"/>
  <c r="CN3117" i="14"/>
  <c r="CM3118" i="14"/>
  <c r="CN3118" i="14"/>
  <c r="CM3119" i="14"/>
  <c r="CN3119" i="14"/>
  <c r="CM3120" i="14"/>
  <c r="CN3120" i="14"/>
  <c r="CM3121" i="14"/>
  <c r="CN3121" i="14"/>
  <c r="CM3122" i="14"/>
  <c r="CN3122" i="14"/>
  <c r="CM3123" i="14"/>
  <c r="CN3123" i="14"/>
  <c r="CM3124" i="14"/>
  <c r="CN3124" i="14"/>
  <c r="CM3125" i="14"/>
  <c r="CN3125" i="14"/>
  <c r="CM3126" i="14"/>
  <c r="CN3126" i="14"/>
  <c r="CM3127" i="14"/>
  <c r="CN3127" i="14"/>
  <c r="CM3128" i="14"/>
  <c r="CN3128" i="14"/>
  <c r="CM3129" i="14"/>
  <c r="CN3129" i="14"/>
  <c r="CM3130" i="14"/>
  <c r="CN3130" i="14"/>
  <c r="CM3131" i="14"/>
  <c r="CN3131" i="14"/>
  <c r="CM3132" i="14"/>
  <c r="CN3132" i="14"/>
  <c r="CM3133" i="14"/>
  <c r="CN3133" i="14"/>
  <c r="CM3134" i="14"/>
  <c r="CN3134" i="14"/>
  <c r="CM3135" i="14"/>
  <c r="CN3135" i="14"/>
  <c r="CM3136" i="14"/>
  <c r="CN3136" i="14"/>
  <c r="CM3137" i="14"/>
  <c r="CN3137" i="14"/>
  <c r="CM3138" i="14"/>
  <c r="CN3138" i="14"/>
  <c r="CM3139" i="14"/>
  <c r="CN3139" i="14"/>
  <c r="CM3140" i="14"/>
  <c r="CN3140" i="14"/>
  <c r="CM3141" i="14"/>
  <c r="CN3141" i="14"/>
  <c r="CM3142" i="14"/>
  <c r="CN3142" i="14"/>
  <c r="CM3143" i="14"/>
  <c r="CN3143" i="14"/>
  <c r="CM3144" i="14"/>
  <c r="CN3144" i="14"/>
  <c r="CM3145" i="14"/>
  <c r="CN3145" i="14"/>
  <c r="CM3146" i="14"/>
  <c r="CN3146" i="14"/>
  <c r="CM3147" i="14"/>
  <c r="CN3147" i="14"/>
  <c r="CM3148" i="14"/>
  <c r="CN3148" i="14"/>
  <c r="CM3149" i="14"/>
  <c r="CN3149" i="14"/>
  <c r="CM3150" i="14"/>
  <c r="CN3150" i="14"/>
  <c r="CM3151" i="14"/>
  <c r="CN3151" i="14"/>
  <c r="CM3152" i="14"/>
  <c r="CN3152" i="14"/>
  <c r="CM3153" i="14"/>
  <c r="CN3153" i="14"/>
  <c r="CM3154" i="14"/>
  <c r="CN3154" i="14"/>
  <c r="CM3155" i="14"/>
  <c r="CN3155" i="14"/>
  <c r="CM3156" i="14"/>
  <c r="CN3156" i="14"/>
  <c r="CM3157" i="14"/>
  <c r="CN3157" i="14"/>
  <c r="CM3158" i="14"/>
  <c r="CN3158" i="14"/>
  <c r="CM3159" i="14"/>
  <c r="CN3159" i="14"/>
  <c r="CM3160" i="14"/>
  <c r="CN3160" i="14"/>
  <c r="CM3161" i="14"/>
  <c r="CN3161" i="14"/>
  <c r="CM3162" i="14"/>
  <c r="CN3162" i="14"/>
  <c r="CM3163" i="14"/>
  <c r="CN3163" i="14"/>
  <c r="CM3164" i="14"/>
  <c r="CN3164" i="14"/>
  <c r="CM3165" i="14"/>
  <c r="CN3165" i="14"/>
  <c r="CM3166" i="14"/>
  <c r="CN3166" i="14"/>
  <c r="CM3167" i="14"/>
  <c r="CN3167" i="14"/>
  <c r="CM3168" i="14"/>
  <c r="CN3168" i="14"/>
  <c r="CM3169" i="14"/>
  <c r="CN3169" i="14"/>
  <c r="CM3170" i="14"/>
  <c r="CN3170" i="14"/>
  <c r="CM3171" i="14"/>
  <c r="CN3171" i="14"/>
  <c r="CM3172" i="14"/>
  <c r="CN3172" i="14"/>
  <c r="CM3173" i="14"/>
  <c r="CN3173" i="14"/>
  <c r="CM3174" i="14"/>
  <c r="CN3174" i="14"/>
  <c r="CM3175" i="14"/>
  <c r="CN3175" i="14"/>
  <c r="CM3176" i="14"/>
  <c r="CN3176" i="14"/>
  <c r="CM3177" i="14"/>
  <c r="CN3177" i="14"/>
  <c r="CM3178" i="14"/>
  <c r="CN3178" i="14"/>
  <c r="CM3179" i="14"/>
  <c r="CN3179" i="14"/>
  <c r="CM3180" i="14"/>
  <c r="CN3180" i="14"/>
  <c r="CM3181" i="14"/>
  <c r="CN3181" i="14"/>
  <c r="CM3182" i="14"/>
  <c r="CN3182" i="14"/>
  <c r="CM3183" i="14"/>
  <c r="CN3183" i="14"/>
  <c r="CM3184" i="14"/>
  <c r="CN3184" i="14"/>
  <c r="CM3185" i="14"/>
  <c r="CN3185" i="14"/>
  <c r="CM3186" i="14"/>
  <c r="CN3186" i="14"/>
  <c r="CM3187" i="14"/>
  <c r="CN3187" i="14"/>
  <c r="CM3188" i="14"/>
  <c r="CN3188" i="14"/>
  <c r="CM3189" i="14"/>
  <c r="CN3189" i="14"/>
  <c r="CM3190" i="14"/>
  <c r="CN3190" i="14"/>
  <c r="CM3191" i="14"/>
  <c r="CN3191" i="14"/>
  <c r="CM3192" i="14"/>
  <c r="CN3192" i="14"/>
  <c r="CM3193" i="14"/>
  <c r="CN3193" i="14"/>
  <c r="CM3194" i="14"/>
  <c r="CN3194" i="14"/>
  <c r="CM3195" i="14"/>
  <c r="CN3195" i="14"/>
  <c r="CM3196" i="14"/>
  <c r="CN3196" i="14"/>
  <c r="CM3197" i="14"/>
  <c r="CN3197" i="14"/>
  <c r="CM3198" i="14"/>
  <c r="CN3198" i="14"/>
  <c r="CM3199" i="14"/>
  <c r="CN3199" i="14"/>
  <c r="CM3200" i="14"/>
  <c r="CN3200" i="14"/>
  <c r="CM3201" i="14"/>
  <c r="CN3201" i="14"/>
  <c r="CM3202" i="14"/>
  <c r="CN3202" i="14"/>
  <c r="CM3203" i="14"/>
  <c r="CN3203" i="14"/>
  <c r="CM3204" i="14"/>
  <c r="CN3204" i="14"/>
  <c r="CM3205" i="14"/>
  <c r="CN3205" i="14"/>
  <c r="CM3206" i="14"/>
  <c r="CN3206" i="14"/>
  <c r="CN2" i="14"/>
  <c r="CM2" i="14"/>
  <c r="CL3" i="14" l="1"/>
  <c r="CL4" i="14"/>
  <c r="CL5" i="14"/>
  <c r="CL6" i="14"/>
  <c r="CL7" i="14"/>
  <c r="CL8" i="14"/>
  <c r="CL9" i="14"/>
  <c r="CL10" i="14"/>
  <c r="CL11" i="14"/>
  <c r="CL12" i="14"/>
  <c r="CL13" i="14"/>
  <c r="CL14" i="14"/>
  <c r="CL15" i="14"/>
  <c r="CL16" i="14"/>
  <c r="CL17" i="14"/>
  <c r="CL18" i="14"/>
  <c r="CL19" i="14"/>
  <c r="CL20" i="14"/>
  <c r="CL21" i="14"/>
  <c r="CL22" i="14"/>
  <c r="CL23" i="14"/>
  <c r="CL24" i="14"/>
  <c r="CL25" i="14"/>
  <c r="CL26" i="14"/>
  <c r="CL27" i="14"/>
  <c r="CL28" i="14"/>
  <c r="CL29" i="14"/>
  <c r="CL30" i="14"/>
  <c r="CL31" i="14"/>
  <c r="CL32" i="14"/>
  <c r="CL33" i="14"/>
  <c r="CL34" i="14"/>
  <c r="CL35" i="14"/>
  <c r="CL36" i="14"/>
  <c r="CL37" i="14"/>
  <c r="CL38" i="14"/>
  <c r="CL39" i="14"/>
  <c r="CL40" i="14"/>
  <c r="CL41" i="14"/>
  <c r="CL42" i="14"/>
  <c r="CL43" i="14"/>
  <c r="CL44" i="14"/>
  <c r="CL45" i="14"/>
  <c r="CL46" i="14"/>
  <c r="CL47" i="14"/>
  <c r="CL48" i="14"/>
  <c r="CL49" i="14"/>
  <c r="CL50" i="14"/>
  <c r="CL51" i="14"/>
  <c r="CL52" i="14"/>
  <c r="CL53" i="14"/>
  <c r="CL54" i="14"/>
  <c r="CL55" i="14"/>
  <c r="CL56" i="14"/>
  <c r="CL57" i="14"/>
  <c r="CL58" i="14"/>
  <c r="CL59" i="14"/>
  <c r="CL60" i="14"/>
  <c r="CL61" i="14"/>
  <c r="CL62" i="14"/>
  <c r="CL63" i="14"/>
  <c r="CL64" i="14"/>
  <c r="CL65" i="14"/>
  <c r="CL66" i="14"/>
  <c r="CL67" i="14"/>
  <c r="CL68" i="14"/>
  <c r="CL69" i="14"/>
  <c r="CL70" i="14"/>
  <c r="CL71" i="14"/>
  <c r="CL72" i="14"/>
  <c r="CL73" i="14"/>
  <c r="CL74" i="14"/>
  <c r="CL75" i="14"/>
  <c r="CL76" i="14"/>
  <c r="CL77" i="14"/>
  <c r="CL78" i="14"/>
  <c r="CL79" i="14"/>
  <c r="CL80" i="14"/>
  <c r="CL81" i="14"/>
  <c r="CL82" i="14"/>
  <c r="CL83" i="14"/>
  <c r="CL84" i="14"/>
  <c r="CL85" i="14"/>
  <c r="CL86" i="14"/>
  <c r="CL87" i="14"/>
  <c r="CL88" i="14"/>
  <c r="CL89" i="14"/>
  <c r="CL90" i="14"/>
  <c r="CL91" i="14"/>
  <c r="CL92" i="14"/>
  <c r="CL93" i="14"/>
  <c r="CL94" i="14"/>
  <c r="CL95" i="14"/>
  <c r="CL96" i="14"/>
  <c r="CL97" i="14"/>
  <c r="CL98" i="14"/>
  <c r="CL99" i="14"/>
  <c r="CL100" i="14"/>
  <c r="CL101" i="14"/>
  <c r="CL102" i="14"/>
  <c r="CL103" i="14"/>
  <c r="CL104" i="14"/>
  <c r="CL105" i="14"/>
  <c r="CL106" i="14"/>
  <c r="CL107" i="14"/>
  <c r="CL108" i="14"/>
  <c r="CL109" i="14"/>
  <c r="CL110" i="14"/>
  <c r="CL111" i="14"/>
  <c r="CL112" i="14"/>
  <c r="CL113" i="14"/>
  <c r="CL114" i="14"/>
  <c r="CL115" i="14"/>
  <c r="CL116" i="14"/>
  <c r="CL117" i="14"/>
  <c r="CL118" i="14"/>
  <c r="CL119" i="14"/>
  <c r="CL120" i="14"/>
  <c r="CL121" i="14"/>
  <c r="CL122" i="14"/>
  <c r="CL123" i="14"/>
  <c r="CL124" i="14"/>
  <c r="CL125" i="14"/>
  <c r="CL126" i="14"/>
  <c r="CL127" i="14"/>
  <c r="CL128" i="14"/>
  <c r="CL129" i="14"/>
  <c r="CL130" i="14"/>
  <c r="CL131" i="14"/>
  <c r="CL132" i="14"/>
  <c r="CL133" i="14"/>
  <c r="CL134" i="14"/>
  <c r="CL135" i="14"/>
  <c r="CL136" i="14"/>
  <c r="CL137" i="14"/>
  <c r="CL138" i="14"/>
  <c r="CL139" i="14"/>
  <c r="CL140" i="14"/>
  <c r="CL141" i="14"/>
  <c r="CL142" i="14"/>
  <c r="CL143" i="14"/>
  <c r="CL144" i="14"/>
  <c r="CL145" i="14"/>
  <c r="CL146" i="14"/>
  <c r="CL147" i="14"/>
  <c r="CL148" i="14"/>
  <c r="CL149" i="14"/>
  <c r="CL150" i="14"/>
  <c r="CL151" i="14"/>
  <c r="CL152" i="14"/>
  <c r="CL153" i="14"/>
  <c r="CL154" i="14"/>
  <c r="CL155" i="14"/>
  <c r="CL156" i="14"/>
  <c r="CL157" i="14"/>
  <c r="CL158" i="14"/>
  <c r="CL159" i="14"/>
  <c r="CL160" i="14"/>
  <c r="CL161" i="14"/>
  <c r="CL162" i="14"/>
  <c r="CL163" i="14"/>
  <c r="CL164" i="14"/>
  <c r="CL165" i="14"/>
  <c r="CL166" i="14"/>
  <c r="CL167" i="14"/>
  <c r="CL168" i="14"/>
  <c r="CL169" i="14"/>
  <c r="CL170" i="14"/>
  <c r="CL171" i="14"/>
  <c r="CL172" i="14"/>
  <c r="CL173" i="14"/>
  <c r="CL174" i="14"/>
  <c r="CL175" i="14"/>
  <c r="CL176" i="14"/>
  <c r="CL177" i="14"/>
  <c r="CL178" i="14"/>
  <c r="CL179" i="14"/>
  <c r="CL180" i="14"/>
  <c r="CL181" i="14"/>
  <c r="CL182" i="14"/>
  <c r="CL183" i="14"/>
  <c r="CL184" i="14"/>
  <c r="CL185" i="14"/>
  <c r="CL186" i="14"/>
  <c r="CL187" i="14"/>
  <c r="CL188" i="14"/>
  <c r="CL189" i="14"/>
  <c r="CL190" i="14"/>
  <c r="CL191" i="14"/>
  <c r="CL192" i="14"/>
  <c r="CL193" i="14"/>
  <c r="CL194" i="14"/>
  <c r="CL195" i="14"/>
  <c r="CL196" i="14"/>
  <c r="CL197" i="14"/>
  <c r="CL198" i="14"/>
  <c r="CL199" i="14"/>
  <c r="CL200" i="14"/>
  <c r="CL201" i="14"/>
  <c r="CL202" i="14"/>
  <c r="CL203" i="14"/>
  <c r="CL204" i="14"/>
  <c r="CL205" i="14"/>
  <c r="CL206" i="14"/>
  <c r="CL207" i="14"/>
  <c r="CL208" i="14"/>
  <c r="CL209" i="14"/>
  <c r="CL210" i="14"/>
  <c r="CL211" i="14"/>
  <c r="CL212" i="14"/>
  <c r="CL213" i="14"/>
  <c r="CL214" i="14"/>
  <c r="CL215" i="14"/>
  <c r="CL216" i="14"/>
  <c r="CL217" i="14"/>
  <c r="CL218" i="14"/>
  <c r="CL219" i="14"/>
  <c r="CL220" i="14"/>
  <c r="CL221" i="14"/>
  <c r="CL222" i="14"/>
  <c r="CL223" i="14"/>
  <c r="CL224" i="14"/>
  <c r="CL225" i="14"/>
  <c r="CL226" i="14"/>
  <c r="CL227" i="14"/>
  <c r="CL228" i="14"/>
  <c r="CL229" i="14"/>
  <c r="CL230" i="14"/>
  <c r="CL231" i="14"/>
  <c r="CL232" i="14"/>
  <c r="CL233" i="14"/>
  <c r="CL234" i="14"/>
  <c r="CL235" i="14"/>
  <c r="CL236" i="14"/>
  <c r="CL237" i="14"/>
  <c r="CL238" i="14"/>
  <c r="CL239" i="14"/>
  <c r="CL240" i="14"/>
  <c r="CL241" i="14"/>
  <c r="CL242" i="14"/>
  <c r="CL243" i="14"/>
  <c r="CL244" i="14"/>
  <c r="CL245" i="14"/>
  <c r="CL246" i="14"/>
  <c r="CL247" i="14"/>
  <c r="CL248" i="14"/>
  <c r="CL249" i="14"/>
  <c r="CL250" i="14"/>
  <c r="CL251" i="14"/>
  <c r="CL252" i="14"/>
  <c r="CL253" i="14"/>
  <c r="CL254" i="14"/>
  <c r="CL255" i="14"/>
  <c r="CL256" i="14"/>
  <c r="CL257" i="14"/>
  <c r="CL258" i="14"/>
  <c r="CL259" i="14"/>
  <c r="CL260" i="14"/>
  <c r="CL261" i="14"/>
  <c r="CL262" i="14"/>
  <c r="CL263" i="14"/>
  <c r="CL264" i="14"/>
  <c r="CL265" i="14"/>
  <c r="CL266" i="14"/>
  <c r="CL267" i="14"/>
  <c r="CL268" i="14"/>
  <c r="CL269" i="14"/>
  <c r="CL270" i="14"/>
  <c r="CL271" i="14"/>
  <c r="CL272" i="14"/>
  <c r="CL273" i="14"/>
  <c r="CL274" i="14"/>
  <c r="CL275" i="14"/>
  <c r="CL276" i="14"/>
  <c r="CL277" i="14"/>
  <c r="CL278" i="14"/>
  <c r="CL279" i="14"/>
  <c r="CL280" i="14"/>
  <c r="CL281" i="14"/>
  <c r="CL282" i="14"/>
  <c r="CL283" i="14"/>
  <c r="CL284" i="14"/>
  <c r="CL285" i="14"/>
  <c r="CL286" i="14"/>
  <c r="CL287" i="14"/>
  <c r="CL288" i="14"/>
  <c r="CL289" i="14"/>
  <c r="CL290" i="14"/>
  <c r="CL291" i="14"/>
  <c r="CL292" i="14"/>
  <c r="CL293" i="14"/>
  <c r="CL294" i="14"/>
  <c r="CL295" i="14"/>
  <c r="CL296" i="14"/>
  <c r="CL297" i="14"/>
  <c r="CL298" i="14"/>
  <c r="CL299" i="14"/>
  <c r="CL300" i="14"/>
  <c r="CL301" i="14"/>
  <c r="CL302" i="14"/>
  <c r="CL303" i="14"/>
  <c r="CL304" i="14"/>
  <c r="CL305" i="14"/>
  <c r="CL306" i="14"/>
  <c r="CL307" i="14"/>
  <c r="CL308" i="14"/>
  <c r="CL309" i="14"/>
  <c r="CL310" i="14"/>
  <c r="CL311" i="14"/>
  <c r="CL312" i="14"/>
  <c r="CL313" i="14"/>
  <c r="CL314" i="14"/>
  <c r="CL315" i="14"/>
  <c r="CL316" i="14"/>
  <c r="CL317" i="14"/>
  <c r="CL318" i="14"/>
  <c r="CL319" i="14"/>
  <c r="CL320" i="14"/>
  <c r="CL321" i="14"/>
  <c r="CL322" i="14"/>
  <c r="CL323" i="14"/>
  <c r="CL324" i="14"/>
  <c r="CL325" i="14"/>
  <c r="CL326" i="14"/>
  <c r="CL327" i="14"/>
  <c r="CL328" i="14"/>
  <c r="CL329" i="14"/>
  <c r="CL330" i="14"/>
  <c r="CL331" i="14"/>
  <c r="CL332" i="14"/>
  <c r="CL333" i="14"/>
  <c r="CL334" i="14"/>
  <c r="CL335" i="14"/>
  <c r="CL336" i="14"/>
  <c r="CL337" i="14"/>
  <c r="CL338" i="14"/>
  <c r="CL339" i="14"/>
  <c r="CL340" i="14"/>
  <c r="CL341" i="14"/>
  <c r="CL342" i="14"/>
  <c r="CL343" i="14"/>
  <c r="CL344" i="14"/>
  <c r="CL345" i="14"/>
  <c r="CL346" i="14"/>
  <c r="CL347" i="14"/>
  <c r="CL348" i="14"/>
  <c r="CL349" i="14"/>
  <c r="CL350" i="14"/>
  <c r="CL351" i="14"/>
  <c r="CL352" i="14"/>
  <c r="CL353" i="14"/>
  <c r="CL354" i="14"/>
  <c r="CL355" i="14"/>
  <c r="CL356" i="14"/>
  <c r="CL357" i="14"/>
  <c r="CL358" i="14"/>
  <c r="CL359" i="14"/>
  <c r="CL360" i="14"/>
  <c r="CL361" i="14"/>
  <c r="CL362" i="14"/>
  <c r="CL363" i="14"/>
  <c r="CL364" i="14"/>
  <c r="CL365" i="14"/>
  <c r="CL366" i="14"/>
  <c r="CL367" i="14"/>
  <c r="CL368" i="14"/>
  <c r="CL369" i="14"/>
  <c r="CL370" i="14"/>
  <c r="CL371" i="14"/>
  <c r="CL372" i="14"/>
  <c r="CL373" i="14"/>
  <c r="CL374" i="14"/>
  <c r="CL375" i="14"/>
  <c r="CL376" i="14"/>
  <c r="CL377" i="14"/>
  <c r="CL378" i="14"/>
  <c r="CL379" i="14"/>
  <c r="CL380" i="14"/>
  <c r="CL381" i="14"/>
  <c r="CL382" i="14"/>
  <c r="CL383" i="14"/>
  <c r="CL384" i="14"/>
  <c r="CL385" i="14"/>
  <c r="CL386" i="14"/>
  <c r="CL387" i="14"/>
  <c r="CL388" i="14"/>
  <c r="CL389" i="14"/>
  <c r="CL390" i="14"/>
  <c r="CL391" i="14"/>
  <c r="CL392" i="14"/>
  <c r="CL393" i="14"/>
  <c r="CL394" i="14"/>
  <c r="CL395" i="14"/>
  <c r="CL396" i="14"/>
  <c r="CL397" i="14"/>
  <c r="CL398" i="14"/>
  <c r="CL399" i="14"/>
  <c r="CL400" i="14"/>
  <c r="CL401" i="14"/>
  <c r="CL402" i="14"/>
  <c r="CL403" i="14"/>
  <c r="CL404" i="14"/>
  <c r="CL405" i="14"/>
  <c r="CL406" i="14"/>
  <c r="CL407" i="14"/>
  <c r="CL408" i="14"/>
  <c r="CL409" i="14"/>
  <c r="CL410" i="14"/>
  <c r="CL411" i="14"/>
  <c r="CL412" i="14"/>
  <c r="CL413" i="14"/>
  <c r="CL414" i="14"/>
  <c r="CL415" i="14"/>
  <c r="CL416" i="14"/>
  <c r="CL417" i="14"/>
  <c r="CL418" i="14"/>
  <c r="CL419" i="14"/>
  <c r="CL420" i="14"/>
  <c r="CL421" i="14"/>
  <c r="CL422" i="14"/>
  <c r="CL423" i="14"/>
  <c r="CL424" i="14"/>
  <c r="CL425" i="14"/>
  <c r="CL426" i="14"/>
  <c r="CL427" i="14"/>
  <c r="CL428" i="14"/>
  <c r="CL429" i="14"/>
  <c r="CL430" i="14"/>
  <c r="CL431" i="14"/>
  <c r="CL432" i="14"/>
  <c r="CL433" i="14"/>
  <c r="CL434" i="14"/>
  <c r="CL435" i="14"/>
  <c r="CL436" i="14"/>
  <c r="CL437" i="14"/>
  <c r="CL438" i="14"/>
  <c r="CL439" i="14"/>
  <c r="CL440" i="14"/>
  <c r="CL441" i="14"/>
  <c r="CL442" i="14"/>
  <c r="CL443" i="14"/>
  <c r="CL444" i="14"/>
  <c r="CL445" i="14"/>
  <c r="CL446" i="14"/>
  <c r="CL447" i="14"/>
  <c r="CL448" i="14"/>
  <c r="CL449" i="14"/>
  <c r="CL450" i="14"/>
  <c r="CL451" i="14"/>
  <c r="CL452" i="14"/>
  <c r="CL453" i="14"/>
  <c r="CL454" i="14"/>
  <c r="CL455" i="14"/>
  <c r="CL456" i="14"/>
  <c r="CL457" i="14"/>
  <c r="CL458" i="14"/>
  <c r="CL459" i="14"/>
  <c r="CL460" i="14"/>
  <c r="CL461" i="14"/>
  <c r="CL462" i="14"/>
  <c r="CL463" i="14"/>
  <c r="CL464" i="14"/>
  <c r="CL465" i="14"/>
  <c r="CL466" i="14"/>
  <c r="CL467" i="14"/>
  <c r="CL468" i="14"/>
  <c r="CL469" i="14"/>
  <c r="CL470" i="14"/>
  <c r="CL471" i="14"/>
  <c r="CL472" i="14"/>
  <c r="CL473" i="14"/>
  <c r="CL474" i="14"/>
  <c r="CL475" i="14"/>
  <c r="CL476" i="14"/>
  <c r="CL477" i="14"/>
  <c r="CL478" i="14"/>
  <c r="CL479" i="14"/>
  <c r="CL480" i="14"/>
  <c r="CL481" i="14"/>
  <c r="CL482" i="14"/>
  <c r="CL483" i="14"/>
  <c r="CL484" i="14"/>
  <c r="CL485" i="14"/>
  <c r="CL486" i="14"/>
  <c r="CL487" i="14"/>
  <c r="CL488" i="14"/>
  <c r="CL489" i="14"/>
  <c r="CL490" i="14"/>
  <c r="CL491" i="14"/>
  <c r="CL492" i="14"/>
  <c r="CL493" i="14"/>
  <c r="CL494" i="14"/>
  <c r="CL495" i="14"/>
  <c r="CL496" i="14"/>
  <c r="CL497" i="14"/>
  <c r="CL498" i="14"/>
  <c r="CL499" i="14"/>
  <c r="CL500" i="14"/>
  <c r="CL501" i="14"/>
  <c r="CL502" i="14"/>
  <c r="CL503" i="14"/>
  <c r="CL504" i="14"/>
  <c r="CL505" i="14"/>
  <c r="CL506" i="14"/>
  <c r="CL507" i="14"/>
  <c r="CL508" i="14"/>
  <c r="CL509" i="14"/>
  <c r="CL510" i="14"/>
  <c r="CL511" i="14"/>
  <c r="CL512" i="14"/>
  <c r="CL513" i="14"/>
  <c r="CL514" i="14"/>
  <c r="CL515" i="14"/>
  <c r="CL516" i="14"/>
  <c r="CL517" i="14"/>
  <c r="CL518" i="14"/>
  <c r="CL519" i="14"/>
  <c r="CL520" i="14"/>
  <c r="CL521" i="14"/>
  <c r="CL522" i="14"/>
  <c r="CL523" i="14"/>
  <c r="CL524" i="14"/>
  <c r="CL525" i="14"/>
  <c r="CL526" i="14"/>
  <c r="CL527" i="14"/>
  <c r="CL528" i="14"/>
  <c r="CL529" i="14"/>
  <c r="CL530" i="14"/>
  <c r="CL531" i="14"/>
  <c r="CL532" i="14"/>
  <c r="CL533" i="14"/>
  <c r="CL534" i="14"/>
  <c r="CL535" i="14"/>
  <c r="CL536" i="14"/>
  <c r="CL537" i="14"/>
  <c r="CL538" i="14"/>
  <c r="CL539" i="14"/>
  <c r="CL540" i="14"/>
  <c r="CL541" i="14"/>
  <c r="CL542" i="14"/>
  <c r="CL543" i="14"/>
  <c r="CL544" i="14"/>
  <c r="CL545" i="14"/>
  <c r="CL546" i="14"/>
  <c r="CL547" i="14"/>
  <c r="CL548" i="14"/>
  <c r="CL549" i="14"/>
  <c r="CL550" i="14"/>
  <c r="CL551" i="14"/>
  <c r="CL552" i="14"/>
  <c r="CL553" i="14"/>
  <c r="CL554" i="14"/>
  <c r="CL555" i="14"/>
  <c r="CL556" i="14"/>
  <c r="CL557" i="14"/>
  <c r="CL558" i="14"/>
  <c r="CL559" i="14"/>
  <c r="CL560" i="14"/>
  <c r="CL561" i="14"/>
  <c r="CL562" i="14"/>
  <c r="CL563" i="14"/>
  <c r="CL564" i="14"/>
  <c r="CL565" i="14"/>
  <c r="CL566" i="14"/>
  <c r="CL567" i="14"/>
  <c r="CL568" i="14"/>
  <c r="CL569" i="14"/>
  <c r="CL570" i="14"/>
  <c r="CL571" i="14"/>
  <c r="CL572" i="14"/>
  <c r="CL573" i="14"/>
  <c r="CL574" i="14"/>
  <c r="CL575" i="14"/>
  <c r="CL576" i="14"/>
  <c r="CL577" i="14"/>
  <c r="CL578" i="14"/>
  <c r="CL579" i="14"/>
  <c r="CL580" i="14"/>
  <c r="CL581" i="14"/>
  <c r="CL582" i="14"/>
  <c r="CL583" i="14"/>
  <c r="CL584" i="14"/>
  <c r="CL585" i="14"/>
  <c r="CL586" i="14"/>
  <c r="CL587" i="14"/>
  <c r="CL588" i="14"/>
  <c r="CL589" i="14"/>
  <c r="CL590" i="14"/>
  <c r="CL591" i="14"/>
  <c r="CL592" i="14"/>
  <c r="CL593" i="14"/>
  <c r="CL594" i="14"/>
  <c r="CL595" i="14"/>
  <c r="CL596" i="14"/>
  <c r="CL597" i="14"/>
  <c r="CL598" i="14"/>
  <c r="CL599" i="14"/>
  <c r="CL600" i="14"/>
  <c r="CL601" i="14"/>
  <c r="CL602" i="14"/>
  <c r="CL603" i="14"/>
  <c r="CL604" i="14"/>
  <c r="CL605" i="14"/>
  <c r="CL606" i="14"/>
  <c r="CL607" i="14"/>
  <c r="CL608" i="14"/>
  <c r="CL609" i="14"/>
  <c r="CL610" i="14"/>
  <c r="CL611" i="14"/>
  <c r="CL612" i="14"/>
  <c r="CL613" i="14"/>
  <c r="CL614" i="14"/>
  <c r="CL615" i="14"/>
  <c r="CL616" i="14"/>
  <c r="CL617" i="14"/>
  <c r="CL618" i="14"/>
  <c r="CL619" i="14"/>
  <c r="CL620" i="14"/>
  <c r="CL621" i="14"/>
  <c r="CL622" i="14"/>
  <c r="CL623" i="14"/>
  <c r="CL624" i="14"/>
  <c r="CL625" i="14"/>
  <c r="CL626" i="14"/>
  <c r="CL627" i="14"/>
  <c r="CL628" i="14"/>
  <c r="CL629" i="14"/>
  <c r="CL630" i="14"/>
  <c r="CL631" i="14"/>
  <c r="CL632" i="14"/>
  <c r="CL633" i="14"/>
  <c r="CL634" i="14"/>
  <c r="CL635" i="14"/>
  <c r="CL636" i="14"/>
  <c r="CL637" i="14"/>
  <c r="CL638" i="14"/>
  <c r="CL639" i="14"/>
  <c r="CL640" i="14"/>
  <c r="CL641" i="14"/>
  <c r="CL642" i="14"/>
  <c r="CL643" i="14"/>
  <c r="CL644" i="14"/>
  <c r="CL645" i="14"/>
  <c r="CL646" i="14"/>
  <c r="CL647" i="14"/>
  <c r="CL648" i="14"/>
  <c r="CL649" i="14"/>
  <c r="CL650" i="14"/>
  <c r="CL651" i="14"/>
  <c r="CL652" i="14"/>
  <c r="CL653" i="14"/>
  <c r="CL654" i="14"/>
  <c r="CL655" i="14"/>
  <c r="CL656" i="14"/>
  <c r="CL657" i="14"/>
  <c r="CL658" i="14"/>
  <c r="CL659" i="14"/>
  <c r="CL660" i="14"/>
  <c r="CL661" i="14"/>
  <c r="CL662" i="14"/>
  <c r="CL663" i="14"/>
  <c r="CL664" i="14"/>
  <c r="CL665" i="14"/>
  <c r="CL666" i="14"/>
  <c r="CL667" i="14"/>
  <c r="CL668" i="14"/>
  <c r="CL669" i="14"/>
  <c r="CL670" i="14"/>
  <c r="CL671" i="14"/>
  <c r="CL672" i="14"/>
  <c r="CL673" i="14"/>
  <c r="CL674" i="14"/>
  <c r="CL675" i="14"/>
  <c r="CL676" i="14"/>
  <c r="CL677" i="14"/>
  <c r="CL678" i="14"/>
  <c r="CL679" i="14"/>
  <c r="CL680" i="14"/>
  <c r="CL681" i="14"/>
  <c r="CL682" i="14"/>
  <c r="CL683" i="14"/>
  <c r="CL684" i="14"/>
  <c r="CL685" i="14"/>
  <c r="CL686" i="14"/>
  <c r="CL687" i="14"/>
  <c r="CL688" i="14"/>
  <c r="CL689" i="14"/>
  <c r="CL690" i="14"/>
  <c r="CL691" i="14"/>
  <c r="CL692" i="14"/>
  <c r="CL693" i="14"/>
  <c r="CL694" i="14"/>
  <c r="CL695" i="14"/>
  <c r="CL696" i="14"/>
  <c r="CL697" i="14"/>
  <c r="CL698" i="14"/>
  <c r="CL699" i="14"/>
  <c r="CL700" i="14"/>
  <c r="CL701" i="14"/>
  <c r="CL702" i="14"/>
  <c r="CL703" i="14"/>
  <c r="CL704" i="14"/>
  <c r="CL705" i="14"/>
  <c r="CL706" i="14"/>
  <c r="CL707" i="14"/>
  <c r="CL708" i="14"/>
  <c r="CL709" i="14"/>
  <c r="CL710" i="14"/>
  <c r="CL711" i="14"/>
  <c r="CL712" i="14"/>
  <c r="CL713" i="14"/>
  <c r="CL714" i="14"/>
  <c r="CL715" i="14"/>
  <c r="CL716" i="14"/>
  <c r="CL717" i="14"/>
  <c r="CL718" i="14"/>
  <c r="CL719" i="14"/>
  <c r="CL720" i="14"/>
  <c r="CL721" i="14"/>
  <c r="CL722" i="14"/>
  <c r="CL723" i="14"/>
  <c r="CL724" i="14"/>
  <c r="CL725" i="14"/>
  <c r="CL726" i="14"/>
  <c r="CL727" i="14"/>
  <c r="CL728" i="14"/>
  <c r="CL729" i="14"/>
  <c r="CL730" i="14"/>
  <c r="CL731" i="14"/>
  <c r="CL732" i="14"/>
  <c r="CL733" i="14"/>
  <c r="CL734" i="14"/>
  <c r="CL735" i="14"/>
  <c r="CL736" i="14"/>
  <c r="CL737" i="14"/>
  <c r="CL738" i="14"/>
  <c r="CL739" i="14"/>
  <c r="CL740" i="14"/>
  <c r="CL741" i="14"/>
  <c r="CL742" i="14"/>
  <c r="CL743" i="14"/>
  <c r="CL744" i="14"/>
  <c r="CL745" i="14"/>
  <c r="CL746" i="14"/>
  <c r="CL747" i="14"/>
  <c r="CL748" i="14"/>
  <c r="CL749" i="14"/>
  <c r="CL750" i="14"/>
  <c r="CL751" i="14"/>
  <c r="CL752" i="14"/>
  <c r="CL753" i="14"/>
  <c r="CL754" i="14"/>
  <c r="CL755" i="14"/>
  <c r="CL756" i="14"/>
  <c r="CL757" i="14"/>
  <c r="CL758" i="14"/>
  <c r="CL759" i="14"/>
  <c r="CL760" i="14"/>
  <c r="CL761" i="14"/>
  <c r="CL762" i="14"/>
  <c r="CL763" i="14"/>
  <c r="CL764" i="14"/>
  <c r="CL765" i="14"/>
  <c r="CL766" i="14"/>
  <c r="CL767" i="14"/>
  <c r="CL768" i="14"/>
  <c r="CL769" i="14"/>
  <c r="CL770" i="14"/>
  <c r="CL771" i="14"/>
  <c r="CL772" i="14"/>
  <c r="CL773" i="14"/>
  <c r="CL774" i="14"/>
  <c r="CL775" i="14"/>
  <c r="CL776" i="14"/>
  <c r="CL777" i="14"/>
  <c r="CL778" i="14"/>
  <c r="CL779" i="14"/>
  <c r="CL780" i="14"/>
  <c r="CL781" i="14"/>
  <c r="CL782" i="14"/>
  <c r="CL783" i="14"/>
  <c r="CL784" i="14"/>
  <c r="CL785" i="14"/>
  <c r="CL786" i="14"/>
  <c r="CL787" i="14"/>
  <c r="CL788" i="14"/>
  <c r="CL789" i="14"/>
  <c r="CL790" i="14"/>
  <c r="CL791" i="14"/>
  <c r="CL792" i="14"/>
  <c r="CL793" i="14"/>
  <c r="CL794" i="14"/>
  <c r="CL795" i="14"/>
  <c r="CL796" i="14"/>
  <c r="CL797" i="14"/>
  <c r="CL798" i="14"/>
  <c r="CL799" i="14"/>
  <c r="CL800" i="14"/>
  <c r="CL801" i="14"/>
  <c r="CL802" i="14"/>
  <c r="CL803" i="14"/>
  <c r="CL804" i="14"/>
  <c r="CL805" i="14"/>
  <c r="CL806" i="14"/>
  <c r="CL807" i="14"/>
  <c r="CL808" i="14"/>
  <c r="CL809" i="14"/>
  <c r="CL810" i="14"/>
  <c r="CL811" i="14"/>
  <c r="CL812" i="14"/>
  <c r="CL813" i="14"/>
  <c r="CL814" i="14"/>
  <c r="CL815" i="14"/>
  <c r="CL816" i="14"/>
  <c r="CL817" i="14"/>
  <c r="CL818" i="14"/>
  <c r="CL819" i="14"/>
  <c r="CL820" i="14"/>
  <c r="CL821" i="14"/>
  <c r="CL822" i="14"/>
  <c r="CL823" i="14"/>
  <c r="CL824" i="14"/>
  <c r="CL825" i="14"/>
  <c r="CL826" i="14"/>
  <c r="CL827" i="14"/>
  <c r="CL828" i="14"/>
  <c r="CL829" i="14"/>
  <c r="CL830" i="14"/>
  <c r="CL831" i="14"/>
  <c r="CL832" i="14"/>
  <c r="CL833" i="14"/>
  <c r="CL834" i="14"/>
  <c r="CL835" i="14"/>
  <c r="CL836" i="14"/>
  <c r="CL837" i="14"/>
  <c r="CL838" i="14"/>
  <c r="CL839" i="14"/>
  <c r="CL840" i="14"/>
  <c r="CL841" i="14"/>
  <c r="CL842" i="14"/>
  <c r="CL843" i="14"/>
  <c r="CL844" i="14"/>
  <c r="CL845" i="14"/>
  <c r="CL846" i="14"/>
  <c r="CL847" i="14"/>
  <c r="CL848" i="14"/>
  <c r="CL849" i="14"/>
  <c r="CL850" i="14"/>
  <c r="CL851" i="14"/>
  <c r="CL852" i="14"/>
  <c r="CL853" i="14"/>
  <c r="CL854" i="14"/>
  <c r="CL855" i="14"/>
  <c r="CL856" i="14"/>
  <c r="CL857" i="14"/>
  <c r="CL858" i="14"/>
  <c r="CL859" i="14"/>
  <c r="CL860" i="14"/>
  <c r="CL861" i="14"/>
  <c r="CL862" i="14"/>
  <c r="CL863" i="14"/>
  <c r="CL864" i="14"/>
  <c r="CL865" i="14"/>
  <c r="CL866" i="14"/>
  <c r="CL867" i="14"/>
  <c r="CL868" i="14"/>
  <c r="CL869" i="14"/>
  <c r="CL870" i="14"/>
  <c r="CL871" i="14"/>
  <c r="CL872" i="14"/>
  <c r="CL873" i="14"/>
  <c r="CL874" i="14"/>
  <c r="CL875" i="14"/>
  <c r="CL876" i="14"/>
  <c r="CL877" i="14"/>
  <c r="CL878" i="14"/>
  <c r="CL879" i="14"/>
  <c r="CL880" i="14"/>
  <c r="CL881" i="14"/>
  <c r="CL882" i="14"/>
  <c r="CL883" i="14"/>
  <c r="CL884" i="14"/>
  <c r="CL885" i="14"/>
  <c r="CL886" i="14"/>
  <c r="CL887" i="14"/>
  <c r="CL888" i="14"/>
  <c r="CL889" i="14"/>
  <c r="CL890" i="14"/>
  <c r="CL891" i="14"/>
  <c r="CL892" i="14"/>
  <c r="CL893" i="14"/>
  <c r="CL894" i="14"/>
  <c r="CL895" i="14"/>
  <c r="CL896" i="14"/>
  <c r="CL897" i="14"/>
  <c r="CL898" i="14"/>
  <c r="CL899" i="14"/>
  <c r="CL900" i="14"/>
  <c r="CL901" i="14"/>
  <c r="CL902" i="14"/>
  <c r="CL903" i="14"/>
  <c r="CL904" i="14"/>
  <c r="CL905" i="14"/>
  <c r="CL906" i="14"/>
  <c r="CL907" i="14"/>
  <c r="CL908" i="14"/>
  <c r="CL909" i="14"/>
  <c r="CL910" i="14"/>
  <c r="CL911" i="14"/>
  <c r="CL912" i="14"/>
  <c r="CL913" i="14"/>
  <c r="CL914" i="14"/>
  <c r="CL915" i="14"/>
  <c r="CL916" i="14"/>
  <c r="CL917" i="14"/>
  <c r="CL918" i="14"/>
  <c r="CL919" i="14"/>
  <c r="CL920" i="14"/>
  <c r="CL921" i="14"/>
  <c r="CL922" i="14"/>
  <c r="CL923" i="14"/>
  <c r="CL924" i="14"/>
  <c r="CL925" i="14"/>
  <c r="CL926" i="14"/>
  <c r="CL927" i="14"/>
  <c r="CL928" i="14"/>
  <c r="CL929" i="14"/>
  <c r="CL930" i="14"/>
  <c r="CL931" i="14"/>
  <c r="CL932" i="14"/>
  <c r="CL933" i="14"/>
  <c r="CL934" i="14"/>
  <c r="CL935" i="14"/>
  <c r="CL936" i="14"/>
  <c r="CL937" i="14"/>
  <c r="CL938" i="14"/>
  <c r="CL939" i="14"/>
  <c r="CL940" i="14"/>
  <c r="CL941" i="14"/>
  <c r="CL942" i="14"/>
  <c r="CL943" i="14"/>
  <c r="CL944" i="14"/>
  <c r="CL945" i="14"/>
  <c r="CL946" i="14"/>
  <c r="CL947" i="14"/>
  <c r="CL948" i="14"/>
  <c r="CL949" i="14"/>
  <c r="CL950" i="14"/>
  <c r="CL951" i="14"/>
  <c r="CL952" i="14"/>
  <c r="CL953" i="14"/>
  <c r="CL954" i="14"/>
  <c r="CL955" i="14"/>
  <c r="CL956" i="14"/>
  <c r="CL957" i="14"/>
  <c r="CL958" i="14"/>
  <c r="CL959" i="14"/>
  <c r="CL960" i="14"/>
  <c r="CL961" i="14"/>
  <c r="CL962" i="14"/>
  <c r="CL963" i="14"/>
  <c r="CL964" i="14"/>
  <c r="CL965" i="14"/>
  <c r="CL966" i="14"/>
  <c r="CL967" i="14"/>
  <c r="CL968" i="14"/>
  <c r="CL969" i="14"/>
  <c r="CL970" i="14"/>
  <c r="CL971" i="14"/>
  <c r="CL972" i="14"/>
  <c r="CL973" i="14"/>
  <c r="CL974" i="14"/>
  <c r="CL975" i="14"/>
  <c r="CL976" i="14"/>
  <c r="CL977" i="14"/>
  <c r="CL978" i="14"/>
  <c r="CL979" i="14"/>
  <c r="CL980" i="14"/>
  <c r="CL981" i="14"/>
  <c r="CL982" i="14"/>
  <c r="CL983" i="14"/>
  <c r="CL984" i="14"/>
  <c r="CL985" i="14"/>
  <c r="CL986" i="14"/>
  <c r="CL987" i="14"/>
  <c r="CL988" i="14"/>
  <c r="CL989" i="14"/>
  <c r="CL990" i="14"/>
  <c r="CL991" i="14"/>
  <c r="CL992" i="14"/>
  <c r="CL993" i="14"/>
  <c r="CL994" i="14"/>
  <c r="CL995" i="14"/>
  <c r="CL996" i="14"/>
  <c r="CL997" i="14"/>
  <c r="CL998" i="14"/>
  <c r="CL999" i="14"/>
  <c r="CL1000" i="14"/>
  <c r="CL1001" i="14"/>
  <c r="CL1002" i="14"/>
  <c r="CL1003" i="14"/>
  <c r="CL1004" i="14"/>
  <c r="CL1005" i="14"/>
  <c r="CL1006" i="14"/>
  <c r="CL1007" i="14"/>
  <c r="CL1008" i="14"/>
  <c r="CL1009" i="14"/>
  <c r="CL1010" i="14"/>
  <c r="CL1011" i="14"/>
  <c r="CL1012" i="14"/>
  <c r="CL1013" i="14"/>
  <c r="CL1014" i="14"/>
  <c r="CL1015" i="14"/>
  <c r="CL1016" i="14"/>
  <c r="CL1017" i="14"/>
  <c r="CL1018" i="14"/>
  <c r="CL1019" i="14"/>
  <c r="CL1020" i="14"/>
  <c r="CL1021" i="14"/>
  <c r="CL1022" i="14"/>
  <c r="CL1023" i="14"/>
  <c r="CL1024" i="14"/>
  <c r="CL1025" i="14"/>
  <c r="CL1026" i="14"/>
  <c r="CL1027" i="14"/>
  <c r="CL1028" i="14"/>
  <c r="CL1029" i="14"/>
  <c r="CL1030" i="14"/>
  <c r="CL1031" i="14"/>
  <c r="CL1032" i="14"/>
  <c r="CL1033" i="14"/>
  <c r="CL1034" i="14"/>
  <c r="CL1035" i="14"/>
  <c r="CL1036" i="14"/>
  <c r="CL1037" i="14"/>
  <c r="CL1038" i="14"/>
  <c r="CL1039" i="14"/>
  <c r="CL1040" i="14"/>
  <c r="CL1041" i="14"/>
  <c r="CL1042" i="14"/>
  <c r="CL1043" i="14"/>
  <c r="CL1044" i="14"/>
  <c r="CL1045" i="14"/>
  <c r="CL1046" i="14"/>
  <c r="CL1047" i="14"/>
  <c r="CL1048" i="14"/>
  <c r="CL1049" i="14"/>
  <c r="CL1050" i="14"/>
  <c r="CL1051" i="14"/>
  <c r="CL1052" i="14"/>
  <c r="CL1053" i="14"/>
  <c r="CL1054" i="14"/>
  <c r="CL1055" i="14"/>
  <c r="CL1056" i="14"/>
  <c r="CL1057" i="14"/>
  <c r="CL1058" i="14"/>
  <c r="CL1059" i="14"/>
  <c r="CL1060" i="14"/>
  <c r="CL1061" i="14"/>
  <c r="CL1062" i="14"/>
  <c r="CL1063" i="14"/>
  <c r="CL1064" i="14"/>
  <c r="CL1065" i="14"/>
  <c r="CL1066" i="14"/>
  <c r="CL1067" i="14"/>
  <c r="CL1068" i="14"/>
  <c r="CL1069" i="14"/>
  <c r="CL1070" i="14"/>
  <c r="CL1071" i="14"/>
  <c r="CL1072" i="14"/>
  <c r="CL1073" i="14"/>
  <c r="CL1074" i="14"/>
  <c r="CL1075" i="14"/>
  <c r="CL1076" i="14"/>
  <c r="CL1077" i="14"/>
  <c r="CL1078" i="14"/>
  <c r="CL1079" i="14"/>
  <c r="CL1080" i="14"/>
  <c r="CL1081" i="14"/>
  <c r="CL1082" i="14"/>
  <c r="CL1083" i="14"/>
  <c r="CL1084" i="14"/>
  <c r="CL1085" i="14"/>
  <c r="CL1086" i="14"/>
  <c r="CL1087" i="14"/>
  <c r="CL1088" i="14"/>
  <c r="CL1089" i="14"/>
  <c r="CL1090" i="14"/>
  <c r="CL1091" i="14"/>
  <c r="CL1092" i="14"/>
  <c r="CL1093" i="14"/>
  <c r="CL1094" i="14"/>
  <c r="CL1095" i="14"/>
  <c r="CL1096" i="14"/>
  <c r="CL1097" i="14"/>
  <c r="CL1098" i="14"/>
  <c r="CL1099" i="14"/>
  <c r="CL1100" i="14"/>
  <c r="CL1101" i="14"/>
  <c r="CL1102" i="14"/>
  <c r="CL1103" i="14"/>
  <c r="CL1104" i="14"/>
  <c r="CL1105" i="14"/>
  <c r="CL1106" i="14"/>
  <c r="CL1107" i="14"/>
  <c r="CL1108" i="14"/>
  <c r="CL1109" i="14"/>
  <c r="CL1110" i="14"/>
  <c r="CL1111" i="14"/>
  <c r="CL1112" i="14"/>
  <c r="CL1113" i="14"/>
  <c r="CL1114" i="14"/>
  <c r="CL1115" i="14"/>
  <c r="CL1116" i="14"/>
  <c r="CL1117" i="14"/>
  <c r="CL1118" i="14"/>
  <c r="CL1119" i="14"/>
  <c r="CL1120" i="14"/>
  <c r="CL1121" i="14"/>
  <c r="CL1122" i="14"/>
  <c r="CL1123" i="14"/>
  <c r="CL1124" i="14"/>
  <c r="CL1125" i="14"/>
  <c r="CL1126" i="14"/>
  <c r="CL1127" i="14"/>
  <c r="CL1128" i="14"/>
  <c r="CL1129" i="14"/>
  <c r="CL1130" i="14"/>
  <c r="CL1131" i="14"/>
  <c r="CL1132" i="14"/>
  <c r="CL1133" i="14"/>
  <c r="CL1134" i="14"/>
  <c r="CL1135" i="14"/>
  <c r="CL1136" i="14"/>
  <c r="CL1137" i="14"/>
  <c r="CL1138" i="14"/>
  <c r="CL1139" i="14"/>
  <c r="CL1140" i="14"/>
  <c r="CL1141" i="14"/>
  <c r="CL1142" i="14"/>
  <c r="CL1143" i="14"/>
  <c r="CL1144" i="14"/>
  <c r="CL1145" i="14"/>
  <c r="CL1146" i="14"/>
  <c r="CL1147" i="14"/>
  <c r="CL1148" i="14"/>
  <c r="CL1149" i="14"/>
  <c r="CL1150" i="14"/>
  <c r="CL1151" i="14"/>
  <c r="CL1152" i="14"/>
  <c r="CL1153" i="14"/>
  <c r="CL1154" i="14"/>
  <c r="CL1155" i="14"/>
  <c r="CL1156" i="14"/>
  <c r="CL1157" i="14"/>
  <c r="CL1158" i="14"/>
  <c r="CL1159" i="14"/>
  <c r="CL1160" i="14"/>
  <c r="CL1161" i="14"/>
  <c r="CL1162" i="14"/>
  <c r="CL1163" i="14"/>
  <c r="CL1164" i="14"/>
  <c r="CL1165" i="14"/>
  <c r="CL1166" i="14"/>
  <c r="CL1167" i="14"/>
  <c r="CL1168" i="14"/>
  <c r="CL1169" i="14"/>
  <c r="CL1170" i="14"/>
  <c r="CL1171" i="14"/>
  <c r="CL1172" i="14"/>
  <c r="CL1173" i="14"/>
  <c r="CL1174" i="14"/>
  <c r="CL1175" i="14"/>
  <c r="CL1176" i="14"/>
  <c r="CL1177" i="14"/>
  <c r="CL1178" i="14"/>
  <c r="CL1179" i="14"/>
  <c r="CL1180" i="14"/>
  <c r="CL1181" i="14"/>
  <c r="CL1182" i="14"/>
  <c r="CL1183" i="14"/>
  <c r="CL1184" i="14"/>
  <c r="CL1185" i="14"/>
  <c r="CL1186" i="14"/>
  <c r="CL1187" i="14"/>
  <c r="CL1188" i="14"/>
  <c r="CL1189" i="14"/>
  <c r="CL1190" i="14"/>
  <c r="CL1191" i="14"/>
  <c r="CL1192" i="14"/>
  <c r="CL1193" i="14"/>
  <c r="CL1194" i="14"/>
  <c r="CL1195" i="14"/>
  <c r="CL1196" i="14"/>
  <c r="CL1197" i="14"/>
  <c r="CL1198" i="14"/>
  <c r="CL1199" i="14"/>
  <c r="CL1200" i="14"/>
  <c r="CL1201" i="14"/>
  <c r="CL1202" i="14"/>
  <c r="CL1203" i="14"/>
  <c r="CL1204" i="14"/>
  <c r="CL1205" i="14"/>
  <c r="CL1206" i="14"/>
  <c r="CL1207" i="14"/>
  <c r="CL1208" i="14"/>
  <c r="CL1209" i="14"/>
  <c r="CL1210" i="14"/>
  <c r="CL1211" i="14"/>
  <c r="CL1212" i="14"/>
  <c r="CL1213" i="14"/>
  <c r="CL1214" i="14"/>
  <c r="CL1215" i="14"/>
  <c r="CL1216" i="14"/>
  <c r="CL1217" i="14"/>
  <c r="CL1218" i="14"/>
  <c r="CL1219" i="14"/>
  <c r="CL1220" i="14"/>
  <c r="CL1221" i="14"/>
  <c r="CL1222" i="14"/>
  <c r="CL1223" i="14"/>
  <c r="CL1224" i="14"/>
  <c r="CL1225" i="14"/>
  <c r="CL1226" i="14"/>
  <c r="CL1227" i="14"/>
  <c r="CL1228" i="14"/>
  <c r="CL1229" i="14"/>
  <c r="CL1230" i="14"/>
  <c r="CL1231" i="14"/>
  <c r="CL1232" i="14"/>
  <c r="CL1233" i="14"/>
  <c r="CL1234" i="14"/>
  <c r="CL1235" i="14"/>
  <c r="CL1236" i="14"/>
  <c r="CL1237" i="14"/>
  <c r="CL1238" i="14"/>
  <c r="CL1239" i="14"/>
  <c r="CL1240" i="14"/>
  <c r="CL1241" i="14"/>
  <c r="CL1242" i="14"/>
  <c r="CL1243" i="14"/>
  <c r="CL1244" i="14"/>
  <c r="CL1245" i="14"/>
  <c r="CL1246" i="14"/>
  <c r="CL1247" i="14"/>
  <c r="CL1248" i="14"/>
  <c r="CL1249" i="14"/>
  <c r="CL1250" i="14"/>
  <c r="CL1251" i="14"/>
  <c r="CL1252" i="14"/>
  <c r="CL1253" i="14"/>
  <c r="CL1254" i="14"/>
  <c r="CL1255" i="14"/>
  <c r="CL1256" i="14"/>
  <c r="CL1257" i="14"/>
  <c r="CL1258" i="14"/>
  <c r="CL1259" i="14"/>
  <c r="CL1260" i="14"/>
  <c r="CL1261" i="14"/>
  <c r="CL1262" i="14"/>
  <c r="CL1263" i="14"/>
  <c r="CL1264" i="14"/>
  <c r="CL1265" i="14"/>
  <c r="CL1266" i="14"/>
  <c r="CL1267" i="14"/>
  <c r="CL1268" i="14"/>
  <c r="CL1269" i="14"/>
  <c r="CL1270" i="14"/>
  <c r="CL1271" i="14"/>
  <c r="CL1272" i="14"/>
  <c r="CL1273" i="14"/>
  <c r="CL1274" i="14"/>
  <c r="CL1275" i="14"/>
  <c r="CL1276" i="14"/>
  <c r="CL1277" i="14"/>
  <c r="CL1278" i="14"/>
  <c r="CL1279" i="14"/>
  <c r="CL1280" i="14"/>
  <c r="CL1281" i="14"/>
  <c r="CL1282" i="14"/>
  <c r="CL1283" i="14"/>
  <c r="CL1284" i="14"/>
  <c r="CL1285" i="14"/>
  <c r="CL1286" i="14"/>
  <c r="CL1287" i="14"/>
  <c r="CL1288" i="14"/>
  <c r="CL1289" i="14"/>
  <c r="CL1290" i="14"/>
  <c r="CL1291" i="14"/>
  <c r="CL1292" i="14"/>
  <c r="CL1293" i="14"/>
  <c r="CL1294" i="14"/>
  <c r="CL1295" i="14"/>
  <c r="CL1296" i="14"/>
  <c r="CL1297" i="14"/>
  <c r="CL1298" i="14"/>
  <c r="CL1299" i="14"/>
  <c r="CL1300" i="14"/>
  <c r="CL1301" i="14"/>
  <c r="CL1302" i="14"/>
  <c r="CL1303" i="14"/>
  <c r="CL1304" i="14"/>
  <c r="CL1305" i="14"/>
  <c r="CL1306" i="14"/>
  <c r="CL1307" i="14"/>
  <c r="CL1308" i="14"/>
  <c r="CL1309" i="14"/>
  <c r="CL1310" i="14"/>
  <c r="CL1311" i="14"/>
  <c r="CL1312" i="14"/>
  <c r="CL1313" i="14"/>
  <c r="CL1314" i="14"/>
  <c r="CL1315" i="14"/>
  <c r="CL1316" i="14"/>
  <c r="CL1317" i="14"/>
  <c r="CL1318" i="14"/>
  <c r="CL1319" i="14"/>
  <c r="CL1320" i="14"/>
  <c r="CL1321" i="14"/>
  <c r="CL1322" i="14"/>
  <c r="CL1323" i="14"/>
  <c r="CL1324" i="14"/>
  <c r="CL1325" i="14"/>
  <c r="CL1326" i="14"/>
  <c r="CL1327" i="14"/>
  <c r="CL1328" i="14"/>
  <c r="CL1329" i="14"/>
  <c r="CL1330" i="14"/>
  <c r="CL1331" i="14"/>
  <c r="CL1332" i="14"/>
  <c r="CL1333" i="14"/>
  <c r="CL1334" i="14"/>
  <c r="CL1335" i="14"/>
  <c r="CL1336" i="14"/>
  <c r="CL1337" i="14"/>
  <c r="CL1338" i="14"/>
  <c r="CL1339" i="14"/>
  <c r="CL1340" i="14"/>
  <c r="CL1341" i="14"/>
  <c r="CL1342" i="14"/>
  <c r="CL1343" i="14"/>
  <c r="CL1344" i="14"/>
  <c r="CL1345" i="14"/>
  <c r="CL1346" i="14"/>
  <c r="CL1347" i="14"/>
  <c r="CL1348" i="14"/>
  <c r="CL1349" i="14"/>
  <c r="CL1350" i="14"/>
  <c r="CL1351" i="14"/>
  <c r="CL1352" i="14"/>
  <c r="CL1353" i="14"/>
  <c r="CL1354" i="14"/>
  <c r="CL1355" i="14"/>
  <c r="CL1356" i="14"/>
  <c r="CL1357" i="14"/>
  <c r="CL1358" i="14"/>
  <c r="CL1359" i="14"/>
  <c r="CL1360" i="14"/>
  <c r="CL1361" i="14"/>
  <c r="CL1362" i="14"/>
  <c r="CL1363" i="14"/>
  <c r="CL1364" i="14"/>
  <c r="CL1365" i="14"/>
  <c r="CL1366" i="14"/>
  <c r="CL1367" i="14"/>
  <c r="CL1368" i="14"/>
  <c r="CL1369" i="14"/>
  <c r="CL1370" i="14"/>
  <c r="CL1371" i="14"/>
  <c r="CL1372" i="14"/>
  <c r="CL1373" i="14"/>
  <c r="CL1374" i="14"/>
  <c r="CL1375" i="14"/>
  <c r="CL1376" i="14"/>
  <c r="CL1377" i="14"/>
  <c r="CL1378" i="14"/>
  <c r="CL1379" i="14"/>
  <c r="CL1380" i="14"/>
  <c r="CL1381" i="14"/>
  <c r="CL1382" i="14"/>
  <c r="CL1383" i="14"/>
  <c r="CL1384" i="14"/>
  <c r="CL1385" i="14"/>
  <c r="CL1386" i="14"/>
  <c r="CL1387" i="14"/>
  <c r="CL1388" i="14"/>
  <c r="CL1389" i="14"/>
  <c r="CL1390" i="14"/>
  <c r="CL1391" i="14"/>
  <c r="CL1392" i="14"/>
  <c r="CL1393" i="14"/>
  <c r="CL1394" i="14"/>
  <c r="CL1395" i="14"/>
  <c r="CL1396" i="14"/>
  <c r="CL1397" i="14"/>
  <c r="CL1398" i="14"/>
  <c r="CL1399" i="14"/>
  <c r="CL1400" i="14"/>
  <c r="CL1401" i="14"/>
  <c r="CL1402" i="14"/>
  <c r="CL1403" i="14"/>
  <c r="CL1404" i="14"/>
  <c r="CL1405" i="14"/>
  <c r="CL1406" i="14"/>
  <c r="CL1407" i="14"/>
  <c r="CL1408" i="14"/>
  <c r="CL1409" i="14"/>
  <c r="CL1410" i="14"/>
  <c r="CL1411" i="14"/>
  <c r="CL1412" i="14"/>
  <c r="CL1413" i="14"/>
  <c r="CL1414" i="14"/>
  <c r="CL1415" i="14"/>
  <c r="CL1416" i="14"/>
  <c r="CL1417" i="14"/>
  <c r="CL1418" i="14"/>
  <c r="CL1419" i="14"/>
  <c r="CL1420" i="14"/>
  <c r="CL1421" i="14"/>
  <c r="CL1422" i="14"/>
  <c r="CL1423" i="14"/>
  <c r="CL1424" i="14"/>
  <c r="CL1425" i="14"/>
  <c r="CL1426" i="14"/>
  <c r="CL1427" i="14"/>
  <c r="CL1428" i="14"/>
  <c r="CL1429" i="14"/>
  <c r="CL1430" i="14"/>
  <c r="CL1431" i="14"/>
  <c r="CL1432" i="14"/>
  <c r="CL1433" i="14"/>
  <c r="CL1434" i="14"/>
  <c r="CL1435" i="14"/>
  <c r="CL1436" i="14"/>
  <c r="CL1437" i="14"/>
  <c r="CL1438" i="14"/>
  <c r="CL1439" i="14"/>
  <c r="CL1440" i="14"/>
  <c r="CL1441" i="14"/>
  <c r="CL1442" i="14"/>
  <c r="CL1443" i="14"/>
  <c r="CL1444" i="14"/>
  <c r="CL1445" i="14"/>
  <c r="CL1446" i="14"/>
  <c r="CL1447" i="14"/>
  <c r="CL1448" i="14"/>
  <c r="CL1449" i="14"/>
  <c r="CL1450" i="14"/>
  <c r="CL1451" i="14"/>
  <c r="CL1452" i="14"/>
  <c r="CL1453" i="14"/>
  <c r="CL1454" i="14"/>
  <c r="CL1455" i="14"/>
  <c r="CL1456" i="14"/>
  <c r="CL1457" i="14"/>
  <c r="CL1458" i="14"/>
  <c r="CL1459" i="14"/>
  <c r="CL1460" i="14"/>
  <c r="CL1461" i="14"/>
  <c r="CL1462" i="14"/>
  <c r="CL1463" i="14"/>
  <c r="CL1464" i="14"/>
  <c r="CL1465" i="14"/>
  <c r="CL1466" i="14"/>
  <c r="CL1467" i="14"/>
  <c r="CL1468" i="14"/>
  <c r="CL1469" i="14"/>
  <c r="CL1470" i="14"/>
  <c r="CL1471" i="14"/>
  <c r="CL1472" i="14"/>
  <c r="CL1473" i="14"/>
  <c r="CL1474" i="14"/>
  <c r="CL1475" i="14"/>
  <c r="CL1476" i="14"/>
  <c r="CL1477" i="14"/>
  <c r="CL1478" i="14"/>
  <c r="CL1479" i="14"/>
  <c r="CL1480" i="14"/>
  <c r="CL1481" i="14"/>
  <c r="CL1482" i="14"/>
  <c r="CL1483" i="14"/>
  <c r="CL1484" i="14"/>
  <c r="CL1485" i="14"/>
  <c r="CL1486" i="14"/>
  <c r="CL1487" i="14"/>
  <c r="CL1488" i="14"/>
  <c r="CL1489" i="14"/>
  <c r="CL1490" i="14"/>
  <c r="CL1491" i="14"/>
  <c r="CL1492" i="14"/>
  <c r="CL1493" i="14"/>
  <c r="CL1494" i="14"/>
  <c r="CL1495" i="14"/>
  <c r="CL1496" i="14"/>
  <c r="CL1497" i="14"/>
  <c r="CL1498" i="14"/>
  <c r="CL1499" i="14"/>
  <c r="CL1500" i="14"/>
  <c r="CL1501" i="14"/>
  <c r="CL1502" i="14"/>
  <c r="CL1503" i="14"/>
  <c r="CL1504" i="14"/>
  <c r="CL1505" i="14"/>
  <c r="CL1506" i="14"/>
  <c r="CL1507" i="14"/>
  <c r="CL1508" i="14"/>
  <c r="CL1509" i="14"/>
  <c r="CL1510" i="14"/>
  <c r="CL1511" i="14"/>
  <c r="CL1512" i="14"/>
  <c r="CL1513" i="14"/>
  <c r="CL1514" i="14"/>
  <c r="CL1515" i="14"/>
  <c r="CL1516" i="14"/>
  <c r="CL1517" i="14"/>
  <c r="CL1518" i="14"/>
  <c r="CL1519" i="14"/>
  <c r="CL1520" i="14"/>
  <c r="CL1521" i="14"/>
  <c r="CL1522" i="14"/>
  <c r="CL1523" i="14"/>
  <c r="CL1524" i="14"/>
  <c r="CL1525" i="14"/>
  <c r="CL1526" i="14"/>
  <c r="CL1527" i="14"/>
  <c r="CL1528" i="14"/>
  <c r="CL1529" i="14"/>
  <c r="CL1530" i="14"/>
  <c r="CL1531" i="14"/>
  <c r="CL1532" i="14"/>
  <c r="CL1533" i="14"/>
  <c r="CL1534" i="14"/>
  <c r="CL1535" i="14"/>
  <c r="CL1536" i="14"/>
  <c r="CL1537" i="14"/>
  <c r="CL1538" i="14"/>
  <c r="CL1539" i="14"/>
  <c r="CL1540" i="14"/>
  <c r="CL1541" i="14"/>
  <c r="CL1542" i="14"/>
  <c r="CL1543" i="14"/>
  <c r="CL1544" i="14"/>
  <c r="CL1545" i="14"/>
  <c r="CL1546" i="14"/>
  <c r="CL1547" i="14"/>
  <c r="CL1548" i="14"/>
  <c r="CL1549" i="14"/>
  <c r="CL1550" i="14"/>
  <c r="CL1551" i="14"/>
  <c r="CL1552" i="14"/>
  <c r="CL1553" i="14"/>
  <c r="CL1554" i="14"/>
  <c r="CL1555" i="14"/>
  <c r="CL1556" i="14"/>
  <c r="CL1557" i="14"/>
  <c r="CL1558" i="14"/>
  <c r="CL1559" i="14"/>
  <c r="CL1560" i="14"/>
  <c r="CL1561" i="14"/>
  <c r="CL1562" i="14"/>
  <c r="CL1563" i="14"/>
  <c r="CL1564" i="14"/>
  <c r="CL1565" i="14"/>
  <c r="CL1566" i="14"/>
  <c r="CL1567" i="14"/>
  <c r="CL1568" i="14"/>
  <c r="CL1569" i="14"/>
  <c r="CL1570" i="14"/>
  <c r="CL1571" i="14"/>
  <c r="CL1572" i="14"/>
  <c r="CL1573" i="14"/>
  <c r="CL1574" i="14"/>
  <c r="CL1575" i="14"/>
  <c r="CL1576" i="14"/>
  <c r="CL1577" i="14"/>
  <c r="CL1578" i="14"/>
  <c r="CL1579" i="14"/>
  <c r="CL1580" i="14"/>
  <c r="CL1581" i="14"/>
  <c r="CL1582" i="14"/>
  <c r="CL1583" i="14"/>
  <c r="CL1584" i="14"/>
  <c r="CL1585" i="14"/>
  <c r="CL1586" i="14"/>
  <c r="CL1587" i="14"/>
  <c r="CL1588" i="14"/>
  <c r="CL1589" i="14"/>
  <c r="CL1590" i="14"/>
  <c r="CL1591" i="14"/>
  <c r="CL1592" i="14"/>
  <c r="CL1593" i="14"/>
  <c r="CL1594" i="14"/>
  <c r="CL1595" i="14"/>
  <c r="CL1596" i="14"/>
  <c r="CL1597" i="14"/>
  <c r="CL1598" i="14"/>
  <c r="CL1599" i="14"/>
  <c r="CL1600" i="14"/>
  <c r="CL1601" i="14"/>
  <c r="CL1602" i="14"/>
  <c r="CL1603" i="14"/>
  <c r="CL1604" i="14"/>
  <c r="CL1605" i="14"/>
  <c r="CL1606" i="14"/>
  <c r="CL1607" i="14"/>
  <c r="CL1608" i="14"/>
  <c r="CL1609" i="14"/>
  <c r="CL1610" i="14"/>
  <c r="CL1611" i="14"/>
  <c r="CL1612" i="14"/>
  <c r="CL1613" i="14"/>
  <c r="CL1614" i="14"/>
  <c r="CL1615" i="14"/>
  <c r="CL1616" i="14"/>
  <c r="CL1617" i="14"/>
  <c r="CL1618" i="14"/>
  <c r="CL1619" i="14"/>
  <c r="CL1620" i="14"/>
  <c r="CL1621" i="14"/>
  <c r="CL1622" i="14"/>
  <c r="CL1623" i="14"/>
  <c r="CL1624" i="14"/>
  <c r="CL1625" i="14"/>
  <c r="CL1626" i="14"/>
  <c r="CL1627" i="14"/>
  <c r="CL1628" i="14"/>
  <c r="CL1629" i="14"/>
  <c r="CL1630" i="14"/>
  <c r="CL1631" i="14"/>
  <c r="CL1632" i="14"/>
  <c r="CL1633" i="14"/>
  <c r="CL1634" i="14"/>
  <c r="CL1635" i="14"/>
  <c r="CL1636" i="14"/>
  <c r="CL1637" i="14"/>
  <c r="CL1638" i="14"/>
  <c r="CL1639" i="14"/>
  <c r="CL1640" i="14"/>
  <c r="CL1641" i="14"/>
  <c r="CL1642" i="14"/>
  <c r="CL1643" i="14"/>
  <c r="CL1644" i="14"/>
  <c r="CL1645" i="14"/>
  <c r="CL1646" i="14"/>
  <c r="CL1647" i="14"/>
  <c r="CL1648" i="14"/>
  <c r="CL1649" i="14"/>
  <c r="CL1650" i="14"/>
  <c r="CL1651" i="14"/>
  <c r="CL1652" i="14"/>
  <c r="CL1653" i="14"/>
  <c r="CL1654" i="14"/>
  <c r="CL1655" i="14"/>
  <c r="CL1656" i="14"/>
  <c r="CL1657" i="14"/>
  <c r="CL1658" i="14"/>
  <c r="CL1659" i="14"/>
  <c r="CL1660" i="14"/>
  <c r="CL1661" i="14"/>
  <c r="CL1662" i="14"/>
  <c r="CL1663" i="14"/>
  <c r="CL1664" i="14"/>
  <c r="CL1665" i="14"/>
  <c r="CL1666" i="14"/>
  <c r="CL1667" i="14"/>
  <c r="CL1668" i="14"/>
  <c r="CL1669" i="14"/>
  <c r="CL1670" i="14"/>
  <c r="CL1671" i="14"/>
  <c r="CL1672" i="14"/>
  <c r="CL1673" i="14"/>
  <c r="CL1674" i="14"/>
  <c r="CL1675" i="14"/>
  <c r="CL1676" i="14"/>
  <c r="CL1677" i="14"/>
  <c r="CL1678" i="14"/>
  <c r="CL1679" i="14"/>
  <c r="CL1680" i="14"/>
  <c r="CL1681" i="14"/>
  <c r="CL1682" i="14"/>
  <c r="CL1683" i="14"/>
  <c r="CL1684" i="14"/>
  <c r="CL1685" i="14"/>
  <c r="CL1686" i="14"/>
  <c r="CL1687" i="14"/>
  <c r="CL1688" i="14"/>
  <c r="CL1689" i="14"/>
  <c r="CL1690" i="14"/>
  <c r="CL1691" i="14"/>
  <c r="CL1692" i="14"/>
  <c r="CL1693" i="14"/>
  <c r="CL1694" i="14"/>
  <c r="CL1695" i="14"/>
  <c r="CL1696" i="14"/>
  <c r="CL1697" i="14"/>
  <c r="CL1698" i="14"/>
  <c r="CL1699" i="14"/>
  <c r="CL1700" i="14"/>
  <c r="CL1701" i="14"/>
  <c r="CL1702" i="14"/>
  <c r="CL1703" i="14"/>
  <c r="CL1704" i="14"/>
  <c r="CL1705" i="14"/>
  <c r="CL1706" i="14"/>
  <c r="CL1707" i="14"/>
  <c r="CL1708" i="14"/>
  <c r="CL1709" i="14"/>
  <c r="CL1710" i="14"/>
  <c r="CL1711" i="14"/>
  <c r="CL1712" i="14"/>
  <c r="CL1713" i="14"/>
  <c r="CL1714" i="14"/>
  <c r="CL1715" i="14"/>
  <c r="CL1716" i="14"/>
  <c r="CL1717" i="14"/>
  <c r="CL1718" i="14"/>
  <c r="CL1719" i="14"/>
  <c r="CL1720" i="14"/>
  <c r="CL1721" i="14"/>
  <c r="CL1722" i="14"/>
  <c r="CL1723" i="14"/>
  <c r="CL1724" i="14"/>
  <c r="CL1725" i="14"/>
  <c r="CL1726" i="14"/>
  <c r="CL1727" i="14"/>
  <c r="CL1728" i="14"/>
  <c r="CL1729" i="14"/>
  <c r="CL1730" i="14"/>
  <c r="CL1731" i="14"/>
  <c r="CL1732" i="14"/>
  <c r="CL1733" i="14"/>
  <c r="CL1734" i="14"/>
  <c r="CL1735" i="14"/>
  <c r="CL1736" i="14"/>
  <c r="CL1737" i="14"/>
  <c r="CL1738" i="14"/>
  <c r="CL1739" i="14"/>
  <c r="CL1740" i="14"/>
  <c r="CL1741" i="14"/>
  <c r="CL1742" i="14"/>
  <c r="CL1743" i="14"/>
  <c r="CL1744" i="14"/>
  <c r="CL1745" i="14"/>
  <c r="CL1746" i="14"/>
  <c r="CL1747" i="14"/>
  <c r="CL1748" i="14"/>
  <c r="CL1749" i="14"/>
  <c r="CL1750" i="14"/>
  <c r="CL1751" i="14"/>
  <c r="CL1752" i="14"/>
  <c r="CL1753" i="14"/>
  <c r="CL1754" i="14"/>
  <c r="CL1755" i="14"/>
  <c r="CL1756" i="14"/>
  <c r="CL1757" i="14"/>
  <c r="CL1758" i="14"/>
  <c r="CL1759" i="14"/>
  <c r="CL1760" i="14"/>
  <c r="CL1761" i="14"/>
  <c r="CL1762" i="14"/>
  <c r="CL1763" i="14"/>
  <c r="CL1764" i="14"/>
  <c r="CL1765" i="14"/>
  <c r="CL1766" i="14"/>
  <c r="CL1767" i="14"/>
  <c r="CL1768" i="14"/>
  <c r="CL1769" i="14"/>
  <c r="CL1770" i="14"/>
  <c r="CL1771" i="14"/>
  <c r="CL1772" i="14"/>
  <c r="CL1773" i="14"/>
  <c r="CL1774" i="14"/>
  <c r="CL1775" i="14"/>
  <c r="CL1776" i="14"/>
  <c r="CL1777" i="14"/>
  <c r="CL1778" i="14"/>
  <c r="CL1779" i="14"/>
  <c r="CL1780" i="14"/>
  <c r="CL1781" i="14"/>
  <c r="CL1782" i="14"/>
  <c r="CL1783" i="14"/>
  <c r="CL1784" i="14"/>
  <c r="CL1785" i="14"/>
  <c r="CL1786" i="14"/>
  <c r="CL1787" i="14"/>
  <c r="CL1788" i="14"/>
  <c r="CL1789" i="14"/>
  <c r="CL1790" i="14"/>
  <c r="CL1791" i="14"/>
  <c r="CL1792" i="14"/>
  <c r="CL1793" i="14"/>
  <c r="CL1794" i="14"/>
  <c r="CL1795" i="14"/>
  <c r="CL1796" i="14"/>
  <c r="CL1797" i="14"/>
  <c r="CL1798" i="14"/>
  <c r="CL1799" i="14"/>
  <c r="CL1800" i="14"/>
  <c r="CL1801" i="14"/>
  <c r="CL1802" i="14"/>
  <c r="CL1803" i="14"/>
  <c r="CL1804" i="14"/>
  <c r="CL1805" i="14"/>
  <c r="CL1806" i="14"/>
  <c r="CL1807" i="14"/>
  <c r="CL1808" i="14"/>
  <c r="CL1809" i="14"/>
  <c r="CL1810" i="14"/>
  <c r="CL1811" i="14"/>
  <c r="CL1812" i="14"/>
  <c r="CL1813" i="14"/>
  <c r="CL1814" i="14"/>
  <c r="CL1815" i="14"/>
  <c r="CL1816" i="14"/>
  <c r="CL1817" i="14"/>
  <c r="CL1818" i="14"/>
  <c r="CL1819" i="14"/>
  <c r="CL1820" i="14"/>
  <c r="CL1821" i="14"/>
  <c r="CL1822" i="14"/>
  <c r="CL1823" i="14"/>
  <c r="CL1824" i="14"/>
  <c r="CL1825" i="14"/>
  <c r="CL1826" i="14"/>
  <c r="CL1827" i="14"/>
  <c r="CL1828" i="14"/>
  <c r="CL1829" i="14"/>
  <c r="CL1830" i="14"/>
  <c r="CL1831" i="14"/>
  <c r="CL1832" i="14"/>
  <c r="CL1833" i="14"/>
  <c r="CL1834" i="14"/>
  <c r="CL1835" i="14"/>
  <c r="CL1836" i="14"/>
  <c r="CL1837" i="14"/>
  <c r="CL1838" i="14"/>
  <c r="CL1839" i="14"/>
  <c r="CL1840" i="14"/>
  <c r="CL1841" i="14"/>
  <c r="CL1842" i="14"/>
  <c r="CL1843" i="14"/>
  <c r="CL1844" i="14"/>
  <c r="CL1845" i="14"/>
  <c r="CL1846" i="14"/>
  <c r="CL1847" i="14"/>
  <c r="CL1848" i="14"/>
  <c r="CL1849" i="14"/>
  <c r="CL1850" i="14"/>
  <c r="CL1851" i="14"/>
  <c r="CL1852" i="14"/>
  <c r="CL1853" i="14"/>
  <c r="CL1854" i="14"/>
  <c r="CL1855" i="14"/>
  <c r="CL1856" i="14"/>
  <c r="CL1857" i="14"/>
  <c r="CL1858" i="14"/>
  <c r="CL1859" i="14"/>
  <c r="CL1860" i="14"/>
  <c r="CL1861" i="14"/>
  <c r="CL1862" i="14"/>
  <c r="CL1863" i="14"/>
  <c r="CL1864" i="14"/>
  <c r="CL1865" i="14"/>
  <c r="CL1866" i="14"/>
  <c r="CL1867" i="14"/>
  <c r="CL1868" i="14"/>
  <c r="CL1869" i="14"/>
  <c r="CL1870" i="14"/>
  <c r="CL1871" i="14"/>
  <c r="CL1872" i="14"/>
  <c r="CL1873" i="14"/>
  <c r="CL1874" i="14"/>
  <c r="CL1875" i="14"/>
  <c r="CL1876" i="14"/>
  <c r="CL1877" i="14"/>
  <c r="CL1878" i="14"/>
  <c r="CL1879" i="14"/>
  <c r="CL1880" i="14"/>
  <c r="CL1881" i="14"/>
  <c r="CL1882" i="14"/>
  <c r="CL1883" i="14"/>
  <c r="CL1884" i="14"/>
  <c r="CL1885" i="14"/>
  <c r="CL1886" i="14"/>
  <c r="CL1887" i="14"/>
  <c r="CL1888" i="14"/>
  <c r="CL1889" i="14"/>
  <c r="CL1890" i="14"/>
  <c r="CL1891" i="14"/>
  <c r="CL1892" i="14"/>
  <c r="CL1893" i="14"/>
  <c r="CL1894" i="14"/>
  <c r="CL1895" i="14"/>
  <c r="CL1896" i="14"/>
  <c r="CL1897" i="14"/>
  <c r="CL1898" i="14"/>
  <c r="CL1899" i="14"/>
  <c r="CL1900" i="14"/>
  <c r="CL1901" i="14"/>
  <c r="CL1902" i="14"/>
  <c r="CL1903" i="14"/>
  <c r="CL1904" i="14"/>
  <c r="CL1905" i="14"/>
  <c r="CL1906" i="14"/>
  <c r="CL1907" i="14"/>
  <c r="CL1908" i="14"/>
  <c r="CL1909" i="14"/>
  <c r="CL1910" i="14"/>
  <c r="CL1911" i="14"/>
  <c r="CL1912" i="14"/>
  <c r="CL1913" i="14"/>
  <c r="CL1914" i="14"/>
  <c r="CL1915" i="14"/>
  <c r="CL1916" i="14"/>
  <c r="CL1917" i="14"/>
  <c r="CL1918" i="14"/>
  <c r="CL1919" i="14"/>
  <c r="CL1920" i="14"/>
  <c r="CL1921" i="14"/>
  <c r="CL1922" i="14"/>
  <c r="CL1923" i="14"/>
  <c r="CL1924" i="14"/>
  <c r="CL1925" i="14"/>
  <c r="CL1926" i="14"/>
  <c r="CL1927" i="14"/>
  <c r="CL1928" i="14"/>
  <c r="CL1929" i="14"/>
  <c r="CL1930" i="14"/>
  <c r="CL1931" i="14"/>
  <c r="CL1932" i="14"/>
  <c r="CL1933" i="14"/>
  <c r="CL1934" i="14"/>
  <c r="CL1935" i="14"/>
  <c r="CL1936" i="14"/>
  <c r="CL1937" i="14"/>
  <c r="CL1938" i="14"/>
  <c r="CL1939" i="14"/>
  <c r="CL1940" i="14"/>
  <c r="CL1941" i="14"/>
  <c r="CL1942" i="14"/>
  <c r="CL1943" i="14"/>
  <c r="CL1944" i="14"/>
  <c r="CL1945" i="14"/>
  <c r="CL1946" i="14"/>
  <c r="CL1947" i="14"/>
  <c r="CL1948" i="14"/>
  <c r="CL1949" i="14"/>
  <c r="CL1950" i="14"/>
  <c r="CL1951" i="14"/>
  <c r="CL1952" i="14"/>
  <c r="CL1953" i="14"/>
  <c r="CL1954" i="14"/>
  <c r="CL1955" i="14"/>
  <c r="CL1956" i="14"/>
  <c r="CL1957" i="14"/>
  <c r="CL1958" i="14"/>
  <c r="CL1959" i="14"/>
  <c r="CL1960" i="14"/>
  <c r="CL1961" i="14"/>
  <c r="CL1962" i="14"/>
  <c r="CL1963" i="14"/>
  <c r="CL1964" i="14"/>
  <c r="CL1965" i="14"/>
  <c r="CL1966" i="14"/>
  <c r="CL1967" i="14"/>
  <c r="CL1968" i="14"/>
  <c r="CL1969" i="14"/>
  <c r="CL1970" i="14"/>
  <c r="CL1971" i="14"/>
  <c r="CL1972" i="14"/>
  <c r="CL1973" i="14"/>
  <c r="CL1974" i="14"/>
  <c r="CL1975" i="14"/>
  <c r="CL1976" i="14"/>
  <c r="CL1977" i="14"/>
  <c r="CL1978" i="14"/>
  <c r="CL1979" i="14"/>
  <c r="CL1980" i="14"/>
  <c r="CL1981" i="14"/>
  <c r="CL1982" i="14"/>
  <c r="CL1983" i="14"/>
  <c r="CL1984" i="14"/>
  <c r="CL1985" i="14"/>
  <c r="CL1986" i="14"/>
  <c r="CL1987" i="14"/>
  <c r="CL1988" i="14"/>
  <c r="CL1989" i="14"/>
  <c r="CL1990" i="14"/>
  <c r="CL1991" i="14"/>
  <c r="CL1992" i="14"/>
  <c r="CL1993" i="14"/>
  <c r="CL1994" i="14"/>
  <c r="CL1995" i="14"/>
  <c r="CL1996" i="14"/>
  <c r="CL1997" i="14"/>
  <c r="CL1998" i="14"/>
  <c r="CL1999" i="14"/>
  <c r="CL2000" i="14"/>
  <c r="CL2001" i="14"/>
  <c r="CL2002" i="14"/>
  <c r="CL2003" i="14"/>
  <c r="CL2004" i="14"/>
  <c r="CL2005" i="14"/>
  <c r="CL2006" i="14"/>
  <c r="CL2007" i="14"/>
  <c r="CL2008" i="14"/>
  <c r="CL2009" i="14"/>
  <c r="CL2010" i="14"/>
  <c r="CL2011" i="14"/>
  <c r="CL2012" i="14"/>
  <c r="CL2013" i="14"/>
  <c r="CL2014" i="14"/>
  <c r="CL2015" i="14"/>
  <c r="CL2016" i="14"/>
  <c r="CL2017" i="14"/>
  <c r="CL2018" i="14"/>
  <c r="CL2019" i="14"/>
  <c r="CL2020" i="14"/>
  <c r="CL2021" i="14"/>
  <c r="CL2022" i="14"/>
  <c r="CL2023" i="14"/>
  <c r="CL2024" i="14"/>
  <c r="CL2025" i="14"/>
  <c r="CL2026" i="14"/>
  <c r="CL2027" i="14"/>
  <c r="CL2028" i="14"/>
  <c r="CL2029" i="14"/>
  <c r="CL2030" i="14"/>
  <c r="CL2031" i="14"/>
  <c r="CL2032" i="14"/>
  <c r="CL2033" i="14"/>
  <c r="CL2034" i="14"/>
  <c r="CL2035" i="14"/>
  <c r="CL2036" i="14"/>
  <c r="CL2037" i="14"/>
  <c r="CL2038" i="14"/>
  <c r="CL2039" i="14"/>
  <c r="CL2040" i="14"/>
  <c r="CL2041" i="14"/>
  <c r="CL2042" i="14"/>
  <c r="CL2043" i="14"/>
  <c r="CL2044" i="14"/>
  <c r="CL2045" i="14"/>
  <c r="CL2046" i="14"/>
  <c r="CL2047" i="14"/>
  <c r="CL2048" i="14"/>
  <c r="CL2049" i="14"/>
  <c r="CL2050" i="14"/>
  <c r="CL2051" i="14"/>
  <c r="CL2052" i="14"/>
  <c r="CL2053" i="14"/>
  <c r="CL2054" i="14"/>
  <c r="CL2055" i="14"/>
  <c r="CL2056" i="14"/>
  <c r="CL2057" i="14"/>
  <c r="CL2058" i="14"/>
  <c r="CL2059" i="14"/>
  <c r="CL2060" i="14"/>
  <c r="CL2061" i="14"/>
  <c r="CL2062" i="14"/>
  <c r="CL2063" i="14"/>
  <c r="CL2064" i="14"/>
  <c r="CL2065" i="14"/>
  <c r="CL2066" i="14"/>
  <c r="CL2067" i="14"/>
  <c r="CL2068" i="14"/>
  <c r="CL2069" i="14"/>
  <c r="CL2070" i="14"/>
  <c r="CL2071" i="14"/>
  <c r="CL2072" i="14"/>
  <c r="CL2073" i="14"/>
  <c r="CL2074" i="14"/>
  <c r="CL2075" i="14"/>
  <c r="CL2076" i="14"/>
  <c r="CL2077" i="14"/>
  <c r="CL2078" i="14"/>
  <c r="CL2079" i="14"/>
  <c r="CL2080" i="14"/>
  <c r="CL2081" i="14"/>
  <c r="CL2082" i="14"/>
  <c r="CL2083" i="14"/>
  <c r="CL2084" i="14"/>
  <c r="CL2085" i="14"/>
  <c r="CL2086" i="14"/>
  <c r="CL2087" i="14"/>
  <c r="CL2088" i="14"/>
  <c r="CL2089" i="14"/>
  <c r="CL2090" i="14"/>
  <c r="CL2091" i="14"/>
  <c r="CL2092" i="14"/>
  <c r="CL2093" i="14"/>
  <c r="CL2094" i="14"/>
  <c r="CL2095" i="14"/>
  <c r="CL2096" i="14"/>
  <c r="CL2097" i="14"/>
  <c r="CL2098" i="14"/>
  <c r="CL2099" i="14"/>
  <c r="CL2100" i="14"/>
  <c r="CL2101" i="14"/>
  <c r="CL2102" i="14"/>
  <c r="CL2103" i="14"/>
  <c r="CL2104" i="14"/>
  <c r="CL2105" i="14"/>
  <c r="CL2106" i="14"/>
  <c r="CL2107" i="14"/>
  <c r="CL2108" i="14"/>
  <c r="CL2109" i="14"/>
  <c r="CL2110" i="14"/>
  <c r="CL2111" i="14"/>
  <c r="CL2112" i="14"/>
  <c r="CL2113" i="14"/>
  <c r="CL2114" i="14"/>
  <c r="CL2115" i="14"/>
  <c r="CL2116" i="14"/>
  <c r="CL2117" i="14"/>
  <c r="CL2118" i="14"/>
  <c r="CL2119" i="14"/>
  <c r="CL2120" i="14"/>
  <c r="CL2121" i="14"/>
  <c r="CL2122" i="14"/>
  <c r="CL2123" i="14"/>
  <c r="CL2124" i="14"/>
  <c r="CL2125" i="14"/>
  <c r="CL2126" i="14"/>
  <c r="CL2127" i="14"/>
  <c r="CL2128" i="14"/>
  <c r="CL2129" i="14"/>
  <c r="CL2130" i="14"/>
  <c r="CL2131" i="14"/>
  <c r="CL2132" i="14"/>
  <c r="CL2133" i="14"/>
  <c r="CL2134" i="14"/>
  <c r="CL2135" i="14"/>
  <c r="CL2136" i="14"/>
  <c r="CL2137" i="14"/>
  <c r="CL2138" i="14"/>
  <c r="CL2139" i="14"/>
  <c r="CL2140" i="14"/>
  <c r="CL2141" i="14"/>
  <c r="CL2142" i="14"/>
  <c r="CL2143" i="14"/>
  <c r="CL2144" i="14"/>
  <c r="CL2145" i="14"/>
  <c r="CL2146" i="14"/>
  <c r="CL2147" i="14"/>
  <c r="CL2148" i="14"/>
  <c r="CL2149" i="14"/>
  <c r="CL2150" i="14"/>
  <c r="CL2151" i="14"/>
  <c r="CL2152" i="14"/>
  <c r="CL2153" i="14"/>
  <c r="CL2154" i="14"/>
  <c r="CL2155" i="14"/>
  <c r="CL2156" i="14"/>
  <c r="CL2157" i="14"/>
  <c r="CL2158" i="14"/>
  <c r="CL2159" i="14"/>
  <c r="CL2160" i="14"/>
  <c r="CL2161" i="14"/>
  <c r="CL2162" i="14"/>
  <c r="CL2163" i="14"/>
  <c r="CL2164" i="14"/>
  <c r="CL2165" i="14"/>
  <c r="CL2166" i="14"/>
  <c r="CL2167" i="14"/>
  <c r="CL2168" i="14"/>
  <c r="CL2169" i="14"/>
  <c r="CL2170" i="14"/>
  <c r="CL2171" i="14"/>
  <c r="CL2172" i="14"/>
  <c r="CL2173" i="14"/>
  <c r="CL2174" i="14"/>
  <c r="CL2175" i="14"/>
  <c r="CL2176" i="14"/>
  <c r="CL2177" i="14"/>
  <c r="CL2178" i="14"/>
  <c r="CL2179" i="14"/>
  <c r="CL2180" i="14"/>
  <c r="CL2181" i="14"/>
  <c r="CL2182" i="14"/>
  <c r="CL2183" i="14"/>
  <c r="CL2184" i="14"/>
  <c r="CL2185" i="14"/>
  <c r="CL2186" i="14"/>
  <c r="CL2187" i="14"/>
  <c r="CL2188" i="14"/>
  <c r="CL2189" i="14"/>
  <c r="CL2190" i="14"/>
  <c r="CL2191" i="14"/>
  <c r="CL2192" i="14"/>
  <c r="CL2193" i="14"/>
  <c r="CL2194" i="14"/>
  <c r="CL2195" i="14"/>
  <c r="CL2196" i="14"/>
  <c r="CL2197" i="14"/>
  <c r="CL2198" i="14"/>
  <c r="CL2199" i="14"/>
  <c r="CL2200" i="14"/>
  <c r="CL2201" i="14"/>
  <c r="CL2202" i="14"/>
  <c r="CL2203" i="14"/>
  <c r="CL2204" i="14"/>
  <c r="CL2205" i="14"/>
  <c r="CL2206" i="14"/>
  <c r="CL2207" i="14"/>
  <c r="CL2208" i="14"/>
  <c r="CL2209" i="14"/>
  <c r="CL2210" i="14"/>
  <c r="CL2211" i="14"/>
  <c r="CL2212" i="14"/>
  <c r="CL2213" i="14"/>
  <c r="CL2214" i="14"/>
  <c r="CL2215" i="14"/>
  <c r="CL2216" i="14"/>
  <c r="CL2217" i="14"/>
  <c r="CL2218" i="14"/>
  <c r="CL2219" i="14"/>
  <c r="CL2220" i="14"/>
  <c r="CL2221" i="14"/>
  <c r="CL2222" i="14"/>
  <c r="CL2223" i="14"/>
  <c r="CL2224" i="14"/>
  <c r="CL2225" i="14"/>
  <c r="CL2226" i="14"/>
  <c r="CL2227" i="14"/>
  <c r="CL2228" i="14"/>
  <c r="CL2229" i="14"/>
  <c r="CL2230" i="14"/>
  <c r="CL2231" i="14"/>
  <c r="CL2232" i="14"/>
  <c r="CL2233" i="14"/>
  <c r="CL2234" i="14"/>
  <c r="CL2235" i="14"/>
  <c r="CL2236" i="14"/>
  <c r="CL2237" i="14"/>
  <c r="CL2238" i="14"/>
  <c r="CL2239" i="14"/>
  <c r="CL2240" i="14"/>
  <c r="CL2241" i="14"/>
  <c r="CL2242" i="14"/>
  <c r="CL2243" i="14"/>
  <c r="CL2244" i="14"/>
  <c r="CL2245" i="14"/>
  <c r="CL2246" i="14"/>
  <c r="CL2247" i="14"/>
  <c r="CL2248" i="14"/>
  <c r="CL2249" i="14"/>
  <c r="CL2250" i="14"/>
  <c r="CL2251" i="14"/>
  <c r="CL2252" i="14"/>
  <c r="CL2253" i="14"/>
  <c r="CL2254" i="14"/>
  <c r="CL2255" i="14"/>
  <c r="CL2256" i="14"/>
  <c r="CL2257" i="14"/>
  <c r="CL2258" i="14"/>
  <c r="CL2259" i="14"/>
  <c r="CL2260" i="14"/>
  <c r="CL2261" i="14"/>
  <c r="CL2262" i="14"/>
  <c r="CL2263" i="14"/>
  <c r="CL2264" i="14"/>
  <c r="CL2265" i="14"/>
  <c r="CL2266" i="14"/>
  <c r="CL2267" i="14"/>
  <c r="CL2268" i="14"/>
  <c r="CL2269" i="14"/>
  <c r="CL2270" i="14"/>
  <c r="CL2271" i="14"/>
  <c r="CL2272" i="14"/>
  <c r="CL2273" i="14"/>
  <c r="CL2274" i="14"/>
  <c r="CL2275" i="14"/>
  <c r="CL2276" i="14"/>
  <c r="CL2277" i="14"/>
  <c r="CL2278" i="14"/>
  <c r="CL2279" i="14"/>
  <c r="CL2280" i="14"/>
  <c r="CL2281" i="14"/>
  <c r="CL2282" i="14"/>
  <c r="CL2283" i="14"/>
  <c r="CL2284" i="14"/>
  <c r="CL2285" i="14"/>
  <c r="CL2286" i="14"/>
  <c r="CL2287" i="14"/>
  <c r="CL2288" i="14"/>
  <c r="CL2289" i="14"/>
  <c r="CL2290" i="14"/>
  <c r="CL2291" i="14"/>
  <c r="CL2292" i="14"/>
  <c r="CL2293" i="14"/>
  <c r="CL2294" i="14"/>
  <c r="CL2295" i="14"/>
  <c r="CL2296" i="14"/>
  <c r="CL2297" i="14"/>
  <c r="CL2298" i="14"/>
  <c r="CL2299" i="14"/>
  <c r="CL2300" i="14"/>
  <c r="CL2301" i="14"/>
  <c r="CL2302" i="14"/>
  <c r="CL2303" i="14"/>
  <c r="CL2304" i="14"/>
  <c r="CL2305" i="14"/>
  <c r="CL2306" i="14"/>
  <c r="CL2307" i="14"/>
  <c r="CL2308" i="14"/>
  <c r="CL2309" i="14"/>
  <c r="CL2310" i="14"/>
  <c r="CL2311" i="14"/>
  <c r="CL2312" i="14"/>
  <c r="CL2313" i="14"/>
  <c r="CL2314" i="14"/>
  <c r="CL2315" i="14"/>
  <c r="CL2316" i="14"/>
  <c r="CL2317" i="14"/>
  <c r="CL2318" i="14"/>
  <c r="CL2319" i="14"/>
  <c r="CL2320" i="14"/>
  <c r="CL2321" i="14"/>
  <c r="CL2322" i="14"/>
  <c r="CL2323" i="14"/>
  <c r="CL2324" i="14"/>
  <c r="CL2325" i="14"/>
  <c r="CL2326" i="14"/>
  <c r="CL2327" i="14"/>
  <c r="CL2328" i="14"/>
  <c r="CL2329" i="14"/>
  <c r="CL2330" i="14"/>
  <c r="CL2331" i="14"/>
  <c r="CL2332" i="14"/>
  <c r="CL2333" i="14"/>
  <c r="CL2334" i="14"/>
  <c r="CL2335" i="14"/>
  <c r="CL2336" i="14"/>
  <c r="CL2337" i="14"/>
  <c r="CL2338" i="14"/>
  <c r="CL2339" i="14"/>
  <c r="CL2340" i="14"/>
  <c r="CL2341" i="14"/>
  <c r="CL2342" i="14"/>
  <c r="CL2343" i="14"/>
  <c r="CL2344" i="14"/>
  <c r="CL2345" i="14"/>
  <c r="CL2346" i="14"/>
  <c r="CL2347" i="14"/>
  <c r="CL2348" i="14"/>
  <c r="CL2349" i="14"/>
  <c r="CL2350" i="14"/>
  <c r="CL2351" i="14"/>
  <c r="CL2352" i="14"/>
  <c r="CL2353" i="14"/>
  <c r="CL2354" i="14"/>
  <c r="CL2355" i="14"/>
  <c r="CL2356" i="14"/>
  <c r="CL2357" i="14"/>
  <c r="CL2358" i="14"/>
  <c r="CL2359" i="14"/>
  <c r="CL2360" i="14"/>
  <c r="CL2361" i="14"/>
  <c r="CL2362" i="14"/>
  <c r="CL2363" i="14"/>
  <c r="CL2364" i="14"/>
  <c r="CL2365" i="14"/>
  <c r="CL2366" i="14"/>
  <c r="CL2367" i="14"/>
  <c r="CL2368" i="14"/>
  <c r="CL2369" i="14"/>
  <c r="CL2370" i="14"/>
  <c r="CL2371" i="14"/>
  <c r="CL2372" i="14"/>
  <c r="CL2373" i="14"/>
  <c r="CL2374" i="14"/>
  <c r="CL2375" i="14"/>
  <c r="CL2376" i="14"/>
  <c r="CL2377" i="14"/>
  <c r="CL2378" i="14"/>
  <c r="CL2379" i="14"/>
  <c r="CL2380" i="14"/>
  <c r="CL2381" i="14"/>
  <c r="CL2382" i="14"/>
  <c r="CL2383" i="14"/>
  <c r="CL2384" i="14"/>
  <c r="CL2385" i="14"/>
  <c r="CL2386" i="14"/>
  <c r="CL2387" i="14"/>
  <c r="CL2388" i="14"/>
  <c r="CL2389" i="14"/>
  <c r="CL2390" i="14"/>
  <c r="CL2391" i="14"/>
  <c r="CL2392" i="14"/>
  <c r="CL2393" i="14"/>
  <c r="CL2394" i="14"/>
  <c r="CL2395" i="14"/>
  <c r="CL2396" i="14"/>
  <c r="CL2397" i="14"/>
  <c r="CL2398" i="14"/>
  <c r="CL2399" i="14"/>
  <c r="CL2400" i="14"/>
  <c r="CL2401" i="14"/>
  <c r="CL2402" i="14"/>
  <c r="CL2403" i="14"/>
  <c r="CL2404" i="14"/>
  <c r="CL2405" i="14"/>
  <c r="CL2406" i="14"/>
  <c r="CL2407" i="14"/>
  <c r="CL2408" i="14"/>
  <c r="CL2409" i="14"/>
  <c r="CL2410" i="14"/>
  <c r="CL2411" i="14"/>
  <c r="CL2412" i="14"/>
  <c r="CL2413" i="14"/>
  <c r="CL2414" i="14"/>
  <c r="CL2415" i="14"/>
  <c r="CL2416" i="14"/>
  <c r="CL2417" i="14"/>
  <c r="CL2418" i="14"/>
  <c r="CL2419" i="14"/>
  <c r="CL2420" i="14"/>
  <c r="CL2421" i="14"/>
  <c r="CL2422" i="14"/>
  <c r="CL2423" i="14"/>
  <c r="CL2424" i="14"/>
  <c r="CL2425" i="14"/>
  <c r="CL2426" i="14"/>
  <c r="CL2427" i="14"/>
  <c r="CL2428" i="14"/>
  <c r="CL2429" i="14"/>
  <c r="CL2430" i="14"/>
  <c r="CL2431" i="14"/>
  <c r="CL2432" i="14"/>
  <c r="CL2433" i="14"/>
  <c r="CL2434" i="14"/>
  <c r="CL2435" i="14"/>
  <c r="CL2436" i="14"/>
  <c r="CL2437" i="14"/>
  <c r="CL2438" i="14"/>
  <c r="CL2439" i="14"/>
  <c r="CL2440" i="14"/>
  <c r="CL2441" i="14"/>
  <c r="CL2442" i="14"/>
  <c r="CL2443" i="14"/>
  <c r="CL2444" i="14"/>
  <c r="CL2445" i="14"/>
  <c r="CL2446" i="14"/>
  <c r="CL2447" i="14"/>
  <c r="CL2448" i="14"/>
  <c r="CL2449" i="14"/>
  <c r="CL2450" i="14"/>
  <c r="CL2451" i="14"/>
  <c r="CL2452" i="14"/>
  <c r="CL2453" i="14"/>
  <c r="CL2454" i="14"/>
  <c r="CL2455" i="14"/>
  <c r="CL2456" i="14"/>
  <c r="CL2457" i="14"/>
  <c r="CL2458" i="14"/>
  <c r="CL2459" i="14"/>
  <c r="CL2460" i="14"/>
  <c r="CL2461" i="14"/>
  <c r="CL2462" i="14"/>
  <c r="CL2463" i="14"/>
  <c r="CL2464" i="14"/>
  <c r="CL2465" i="14"/>
  <c r="CL2466" i="14"/>
  <c r="CL2467" i="14"/>
  <c r="CL2468" i="14"/>
  <c r="CL2469" i="14"/>
  <c r="CL2470" i="14"/>
  <c r="CL2471" i="14"/>
  <c r="CL2472" i="14"/>
  <c r="CL2473" i="14"/>
  <c r="CL2474" i="14"/>
  <c r="CL2475" i="14"/>
  <c r="CL2476" i="14"/>
  <c r="CL2477" i="14"/>
  <c r="CL2478" i="14"/>
  <c r="CL2479" i="14"/>
  <c r="CL2480" i="14"/>
  <c r="CL2481" i="14"/>
  <c r="CL2482" i="14"/>
  <c r="CL2483" i="14"/>
  <c r="CL2484" i="14"/>
  <c r="CL2485" i="14"/>
  <c r="CL2486" i="14"/>
  <c r="CL2487" i="14"/>
  <c r="CL2488" i="14"/>
  <c r="CL2489" i="14"/>
  <c r="CL2490" i="14"/>
  <c r="CL2491" i="14"/>
  <c r="CL2492" i="14"/>
  <c r="CL2493" i="14"/>
  <c r="CL2494" i="14"/>
  <c r="CL2495" i="14"/>
  <c r="CL2496" i="14"/>
  <c r="CL2497" i="14"/>
  <c r="CL2498" i="14"/>
  <c r="CL2499" i="14"/>
  <c r="CL2500" i="14"/>
  <c r="CL2501" i="14"/>
  <c r="CL2502" i="14"/>
  <c r="CL2503" i="14"/>
  <c r="CL2504" i="14"/>
  <c r="CL2505" i="14"/>
  <c r="CL2506" i="14"/>
  <c r="CL2507" i="14"/>
  <c r="CL2508" i="14"/>
  <c r="CL2509" i="14"/>
  <c r="CL2510" i="14"/>
  <c r="CL2511" i="14"/>
  <c r="CL2512" i="14"/>
  <c r="CL2513" i="14"/>
  <c r="CL2514" i="14"/>
  <c r="CL2515" i="14"/>
  <c r="CL2516" i="14"/>
  <c r="CL2517" i="14"/>
  <c r="CL2518" i="14"/>
  <c r="CL2519" i="14"/>
  <c r="CL2520" i="14"/>
  <c r="CL2521" i="14"/>
  <c r="CL2522" i="14"/>
  <c r="CL2523" i="14"/>
  <c r="CL2524" i="14"/>
  <c r="CL2525" i="14"/>
  <c r="CL2526" i="14"/>
  <c r="CL2527" i="14"/>
  <c r="CL2528" i="14"/>
  <c r="CL2529" i="14"/>
  <c r="CL2530" i="14"/>
  <c r="CL2531" i="14"/>
  <c r="CL2532" i="14"/>
  <c r="CL2533" i="14"/>
  <c r="CL2534" i="14"/>
  <c r="CL2535" i="14"/>
  <c r="CL2536" i="14"/>
  <c r="CL2537" i="14"/>
  <c r="CL2538" i="14"/>
  <c r="CL2539" i="14"/>
  <c r="CL2540" i="14"/>
  <c r="CL2541" i="14"/>
  <c r="CL2542" i="14"/>
  <c r="CL2543" i="14"/>
  <c r="CL2544" i="14"/>
  <c r="CL2545" i="14"/>
  <c r="CL2546" i="14"/>
  <c r="CL2547" i="14"/>
  <c r="CL2548" i="14"/>
  <c r="CL2549" i="14"/>
  <c r="CL2550" i="14"/>
  <c r="CL2551" i="14"/>
  <c r="CL2552" i="14"/>
  <c r="CL2553" i="14"/>
  <c r="CL2554" i="14"/>
  <c r="CL2555" i="14"/>
  <c r="CL2556" i="14"/>
  <c r="CL2557" i="14"/>
  <c r="CL2558" i="14"/>
  <c r="CL2559" i="14"/>
  <c r="CL2560" i="14"/>
  <c r="CL2561" i="14"/>
  <c r="CL2562" i="14"/>
  <c r="CL2563" i="14"/>
  <c r="CL2564" i="14"/>
  <c r="CL2565" i="14"/>
  <c r="CL2566" i="14"/>
  <c r="CL2567" i="14"/>
  <c r="CL2568" i="14"/>
  <c r="CL2569" i="14"/>
  <c r="CL2570" i="14"/>
  <c r="CL2571" i="14"/>
  <c r="CL2572" i="14"/>
  <c r="CL2573" i="14"/>
  <c r="CL2574" i="14"/>
  <c r="CL2575" i="14"/>
  <c r="CL2576" i="14"/>
  <c r="CL2577" i="14"/>
  <c r="CL2578" i="14"/>
  <c r="CL2579" i="14"/>
  <c r="CL2580" i="14"/>
  <c r="CL2581" i="14"/>
  <c r="CL2582" i="14"/>
  <c r="CL2583" i="14"/>
  <c r="CL2584" i="14"/>
  <c r="CL2585" i="14"/>
  <c r="CL2586" i="14"/>
  <c r="CL2587" i="14"/>
  <c r="CL2588" i="14"/>
  <c r="CL2589" i="14"/>
  <c r="CL2590" i="14"/>
  <c r="CL2591" i="14"/>
  <c r="CL2592" i="14"/>
  <c r="CL2593" i="14"/>
  <c r="CL2594" i="14"/>
  <c r="CL2595" i="14"/>
  <c r="CL2596" i="14"/>
  <c r="CL2597" i="14"/>
  <c r="CL2598" i="14"/>
  <c r="CL2599" i="14"/>
  <c r="CL2600" i="14"/>
  <c r="CL2601" i="14"/>
  <c r="CL2602" i="14"/>
  <c r="CL2603" i="14"/>
  <c r="CL2604" i="14"/>
  <c r="CL2605" i="14"/>
  <c r="CL2606" i="14"/>
  <c r="CL2607" i="14"/>
  <c r="CL2608" i="14"/>
  <c r="CL2609" i="14"/>
  <c r="CL2610" i="14"/>
  <c r="CL2611" i="14"/>
  <c r="CL2612" i="14"/>
  <c r="CL2613" i="14"/>
  <c r="CL2614" i="14"/>
  <c r="CL2615" i="14"/>
  <c r="CL2616" i="14"/>
  <c r="CL2617" i="14"/>
  <c r="CL2618" i="14"/>
  <c r="CL2619" i="14"/>
  <c r="CL2620" i="14"/>
  <c r="CL2621" i="14"/>
  <c r="CL2622" i="14"/>
  <c r="CL2623" i="14"/>
  <c r="CL2624" i="14"/>
  <c r="CL2625" i="14"/>
  <c r="CL2626" i="14"/>
  <c r="CL2627" i="14"/>
  <c r="CL2628" i="14"/>
  <c r="CL2629" i="14"/>
  <c r="CL2630" i="14"/>
  <c r="CL2631" i="14"/>
  <c r="CL2632" i="14"/>
  <c r="CL2633" i="14"/>
  <c r="CL2634" i="14"/>
  <c r="CL2635" i="14"/>
  <c r="CL2636" i="14"/>
  <c r="CL2637" i="14"/>
  <c r="CL2638" i="14"/>
  <c r="CL2639" i="14"/>
  <c r="CL2640" i="14"/>
  <c r="CL2641" i="14"/>
  <c r="CL2642" i="14"/>
  <c r="CL2643" i="14"/>
  <c r="CL2644" i="14"/>
  <c r="CL2645" i="14"/>
  <c r="CL2646" i="14"/>
  <c r="CL2647" i="14"/>
  <c r="CL2648" i="14"/>
  <c r="CL2649" i="14"/>
  <c r="CL2650" i="14"/>
  <c r="CL2651" i="14"/>
  <c r="CL2652" i="14"/>
  <c r="CL2653" i="14"/>
  <c r="CL2654" i="14"/>
  <c r="CL2655" i="14"/>
  <c r="CL2656" i="14"/>
  <c r="CL2657" i="14"/>
  <c r="CL2658" i="14"/>
  <c r="CL2659" i="14"/>
  <c r="CL2660" i="14"/>
  <c r="CL2661" i="14"/>
  <c r="CL2662" i="14"/>
  <c r="CL2663" i="14"/>
  <c r="CL2664" i="14"/>
  <c r="CL2665" i="14"/>
  <c r="CL2666" i="14"/>
  <c r="CL2667" i="14"/>
  <c r="CL2668" i="14"/>
  <c r="CL2669" i="14"/>
  <c r="CL2670" i="14"/>
  <c r="CL2671" i="14"/>
  <c r="CL2672" i="14"/>
  <c r="CL2673" i="14"/>
  <c r="CL2674" i="14"/>
  <c r="CL2675" i="14"/>
  <c r="CL2676" i="14"/>
  <c r="CL2677" i="14"/>
  <c r="CL2678" i="14"/>
  <c r="CL2679" i="14"/>
  <c r="CL2680" i="14"/>
  <c r="CL2681" i="14"/>
  <c r="CL2682" i="14"/>
  <c r="CL2683" i="14"/>
  <c r="CL2684" i="14"/>
  <c r="CL2685" i="14"/>
  <c r="CL2686" i="14"/>
  <c r="CL2687" i="14"/>
  <c r="CL2688" i="14"/>
  <c r="CL2689" i="14"/>
  <c r="CL2690" i="14"/>
  <c r="CL2691" i="14"/>
  <c r="CL2692" i="14"/>
  <c r="CL2693" i="14"/>
  <c r="CL2694" i="14"/>
  <c r="CL2695" i="14"/>
  <c r="CL2696" i="14"/>
  <c r="CL2697" i="14"/>
  <c r="CL2698" i="14"/>
  <c r="CL2699" i="14"/>
  <c r="CL2700" i="14"/>
  <c r="CL2701" i="14"/>
  <c r="CL2702" i="14"/>
  <c r="CL2703" i="14"/>
  <c r="CL2704" i="14"/>
  <c r="CL2705" i="14"/>
  <c r="CL2706" i="14"/>
  <c r="CL2707" i="14"/>
  <c r="CL2708" i="14"/>
  <c r="CL2709" i="14"/>
  <c r="CL2710" i="14"/>
  <c r="CL2711" i="14"/>
  <c r="CL2712" i="14"/>
  <c r="CL2713" i="14"/>
  <c r="CL2714" i="14"/>
  <c r="CL2715" i="14"/>
  <c r="CL2716" i="14"/>
  <c r="CL2717" i="14"/>
  <c r="CL2718" i="14"/>
  <c r="CL2719" i="14"/>
  <c r="CL2720" i="14"/>
  <c r="CL2721" i="14"/>
  <c r="CL2722" i="14"/>
  <c r="CL2723" i="14"/>
  <c r="CL2724" i="14"/>
  <c r="CL2725" i="14"/>
  <c r="CL2726" i="14"/>
  <c r="CL2727" i="14"/>
  <c r="CL2728" i="14"/>
  <c r="CL2729" i="14"/>
  <c r="CL2730" i="14"/>
  <c r="CL2731" i="14"/>
  <c r="CL2732" i="14"/>
  <c r="CL2733" i="14"/>
  <c r="CL2734" i="14"/>
  <c r="CL2735" i="14"/>
  <c r="CL2736" i="14"/>
  <c r="CL2737" i="14"/>
  <c r="CL2738" i="14"/>
  <c r="CL2739" i="14"/>
  <c r="CL2740" i="14"/>
  <c r="CL2741" i="14"/>
  <c r="CL2742" i="14"/>
  <c r="CL2743" i="14"/>
  <c r="CL2744" i="14"/>
  <c r="CL2745" i="14"/>
  <c r="CL2746" i="14"/>
  <c r="CL2747" i="14"/>
  <c r="CL2748" i="14"/>
  <c r="CL2749" i="14"/>
  <c r="CL2750" i="14"/>
  <c r="CL2751" i="14"/>
  <c r="CL2752" i="14"/>
  <c r="CL2753" i="14"/>
  <c r="CL2754" i="14"/>
  <c r="CL2755" i="14"/>
  <c r="CL2756" i="14"/>
  <c r="CL2757" i="14"/>
  <c r="CL2758" i="14"/>
  <c r="CL2759" i="14"/>
  <c r="CL2760" i="14"/>
  <c r="CL2761" i="14"/>
  <c r="CL2762" i="14"/>
  <c r="CL2763" i="14"/>
  <c r="CL2764" i="14"/>
  <c r="CL2765" i="14"/>
  <c r="CL2766" i="14"/>
  <c r="CL2767" i="14"/>
  <c r="CL2768" i="14"/>
  <c r="CL2769" i="14"/>
  <c r="CL2770" i="14"/>
  <c r="CL2771" i="14"/>
  <c r="CL2772" i="14"/>
  <c r="CL2773" i="14"/>
  <c r="CL2774" i="14"/>
  <c r="CL2775" i="14"/>
  <c r="CL2776" i="14"/>
  <c r="CL2777" i="14"/>
  <c r="CL2778" i="14"/>
  <c r="CL2779" i="14"/>
  <c r="CL2780" i="14"/>
  <c r="CL2781" i="14"/>
  <c r="CL2782" i="14"/>
  <c r="CL2783" i="14"/>
  <c r="CL2784" i="14"/>
  <c r="CL2785" i="14"/>
  <c r="CL2786" i="14"/>
  <c r="CL2787" i="14"/>
  <c r="CL2788" i="14"/>
  <c r="CL2789" i="14"/>
  <c r="CL2790" i="14"/>
  <c r="CL2791" i="14"/>
  <c r="CL2792" i="14"/>
  <c r="CL2793" i="14"/>
  <c r="CL2794" i="14"/>
  <c r="CL2795" i="14"/>
  <c r="CL2796" i="14"/>
  <c r="CL2797" i="14"/>
  <c r="CL2798" i="14"/>
  <c r="CL2799" i="14"/>
  <c r="CL2800" i="14"/>
  <c r="CL2801" i="14"/>
  <c r="CL2802" i="14"/>
  <c r="CL2803" i="14"/>
  <c r="CL2804" i="14"/>
  <c r="CL2805" i="14"/>
  <c r="CL2806" i="14"/>
  <c r="CL2807" i="14"/>
  <c r="CL2808" i="14"/>
  <c r="CL2809" i="14"/>
  <c r="CL2810" i="14"/>
  <c r="CL2811" i="14"/>
  <c r="CL2812" i="14"/>
  <c r="CL2813" i="14"/>
  <c r="CL2814" i="14"/>
  <c r="CL2815" i="14"/>
  <c r="CL2816" i="14"/>
  <c r="CL2817" i="14"/>
  <c r="CL2818" i="14"/>
  <c r="CL2819" i="14"/>
  <c r="CL2820" i="14"/>
  <c r="CL2821" i="14"/>
  <c r="CL2822" i="14"/>
  <c r="CL2823" i="14"/>
  <c r="CL2824" i="14"/>
  <c r="CL2825" i="14"/>
  <c r="CL2826" i="14"/>
  <c r="CL2827" i="14"/>
  <c r="CL2828" i="14"/>
  <c r="CL2829" i="14"/>
  <c r="CL2830" i="14"/>
  <c r="CL2831" i="14"/>
  <c r="CL2832" i="14"/>
  <c r="CL2833" i="14"/>
  <c r="CL2834" i="14"/>
  <c r="CL2835" i="14"/>
  <c r="CL2836" i="14"/>
  <c r="CL2837" i="14"/>
  <c r="CL2838" i="14"/>
  <c r="CL2839" i="14"/>
  <c r="CL2840" i="14"/>
  <c r="CL2841" i="14"/>
  <c r="CL2842" i="14"/>
  <c r="CL2843" i="14"/>
  <c r="CL2844" i="14"/>
  <c r="CL2845" i="14"/>
  <c r="CL2846" i="14"/>
  <c r="CL2847" i="14"/>
  <c r="CL2848" i="14"/>
  <c r="CL2849" i="14"/>
  <c r="CL2850" i="14"/>
  <c r="CL2851" i="14"/>
  <c r="CL2852" i="14"/>
  <c r="CL2853" i="14"/>
  <c r="CL2854" i="14"/>
  <c r="CL2855" i="14"/>
  <c r="CL2856" i="14"/>
  <c r="CL2857" i="14"/>
  <c r="CL2858" i="14"/>
  <c r="CL2859" i="14"/>
  <c r="CL2860" i="14"/>
  <c r="CL2861" i="14"/>
  <c r="CL2862" i="14"/>
  <c r="CL2863" i="14"/>
  <c r="CL2864" i="14"/>
  <c r="CL2865" i="14"/>
  <c r="CL2866" i="14"/>
  <c r="CL2867" i="14"/>
  <c r="CL2868" i="14"/>
  <c r="CL2869" i="14"/>
  <c r="CL2870" i="14"/>
  <c r="CL2871" i="14"/>
  <c r="CL2872" i="14"/>
  <c r="CL2873" i="14"/>
  <c r="CL2874" i="14"/>
  <c r="CL2875" i="14"/>
  <c r="CL2876" i="14"/>
  <c r="CL2877" i="14"/>
  <c r="CL2878" i="14"/>
  <c r="CL2879" i="14"/>
  <c r="CL2880" i="14"/>
  <c r="CL2881" i="14"/>
  <c r="CL2882" i="14"/>
  <c r="CL2883" i="14"/>
  <c r="CL2884" i="14"/>
  <c r="CL2885" i="14"/>
  <c r="CL2886" i="14"/>
  <c r="CL2887" i="14"/>
  <c r="CL2888" i="14"/>
  <c r="CL2889" i="14"/>
  <c r="CL2890" i="14"/>
  <c r="CL2891" i="14"/>
  <c r="CL2892" i="14"/>
  <c r="CL2893" i="14"/>
  <c r="CL2894" i="14"/>
  <c r="CL2895" i="14"/>
  <c r="CL2896" i="14"/>
  <c r="CL2897" i="14"/>
  <c r="CL2898" i="14"/>
  <c r="CL2899" i="14"/>
  <c r="CL2900" i="14"/>
  <c r="CL2901" i="14"/>
  <c r="CL2902" i="14"/>
  <c r="CL2903" i="14"/>
  <c r="CL2904" i="14"/>
  <c r="CL2905" i="14"/>
  <c r="CL2906" i="14"/>
  <c r="CL2907" i="14"/>
  <c r="CL2908" i="14"/>
  <c r="CL2909" i="14"/>
  <c r="CL2910" i="14"/>
  <c r="CL2911" i="14"/>
  <c r="CL2912" i="14"/>
  <c r="CL2913" i="14"/>
  <c r="CL2914" i="14"/>
  <c r="CL2915" i="14"/>
  <c r="CL2916" i="14"/>
  <c r="CL2917" i="14"/>
  <c r="CL2918" i="14"/>
  <c r="CL2919" i="14"/>
  <c r="CL2920" i="14"/>
  <c r="CL2921" i="14"/>
  <c r="CL2922" i="14"/>
  <c r="CL2923" i="14"/>
  <c r="CL2924" i="14"/>
  <c r="CL2925" i="14"/>
  <c r="CL2926" i="14"/>
  <c r="CL2927" i="14"/>
  <c r="CL2928" i="14"/>
  <c r="CL2929" i="14"/>
  <c r="CL2930" i="14"/>
  <c r="CL2931" i="14"/>
  <c r="CL2932" i="14"/>
  <c r="CL2933" i="14"/>
  <c r="CL2934" i="14"/>
  <c r="CL2935" i="14"/>
  <c r="CL2936" i="14"/>
  <c r="CL2937" i="14"/>
  <c r="CL2938" i="14"/>
  <c r="CL2939" i="14"/>
  <c r="CL2940" i="14"/>
  <c r="CL2941" i="14"/>
  <c r="CL2942" i="14"/>
  <c r="CL2943" i="14"/>
  <c r="CL2944" i="14"/>
  <c r="CL2945" i="14"/>
  <c r="CL2946" i="14"/>
  <c r="CL2947" i="14"/>
  <c r="CL2948" i="14"/>
  <c r="CL2949" i="14"/>
  <c r="CL2950" i="14"/>
  <c r="CL2951" i="14"/>
  <c r="CL2952" i="14"/>
  <c r="CL2953" i="14"/>
  <c r="CL2954" i="14"/>
  <c r="CL2955" i="14"/>
  <c r="CL2956" i="14"/>
  <c r="CL2957" i="14"/>
  <c r="CL2958" i="14"/>
  <c r="CL2959" i="14"/>
  <c r="CL2960" i="14"/>
  <c r="CL2961" i="14"/>
  <c r="CL2962" i="14"/>
  <c r="CL2963" i="14"/>
  <c r="CL2964" i="14"/>
  <c r="CL2965" i="14"/>
  <c r="CL2966" i="14"/>
  <c r="CL2967" i="14"/>
  <c r="CL2968" i="14"/>
  <c r="CL2969" i="14"/>
  <c r="CL2970" i="14"/>
  <c r="CL2971" i="14"/>
  <c r="CL2972" i="14"/>
  <c r="CL2973" i="14"/>
  <c r="CL2974" i="14"/>
  <c r="CL2975" i="14"/>
  <c r="CL2976" i="14"/>
  <c r="CL2977" i="14"/>
  <c r="CL2978" i="14"/>
  <c r="CL2979" i="14"/>
  <c r="CL2980" i="14"/>
  <c r="CL2981" i="14"/>
  <c r="CL2982" i="14"/>
  <c r="CL2983" i="14"/>
  <c r="CL2984" i="14"/>
  <c r="CL2985" i="14"/>
  <c r="CL2986" i="14"/>
  <c r="CL2987" i="14"/>
  <c r="CL2988" i="14"/>
  <c r="CL2989" i="14"/>
  <c r="CL2990" i="14"/>
  <c r="CL2991" i="14"/>
  <c r="CL2992" i="14"/>
  <c r="CL2993" i="14"/>
  <c r="CL2994" i="14"/>
  <c r="CL2995" i="14"/>
  <c r="CL2996" i="14"/>
  <c r="CL2997" i="14"/>
  <c r="CL2998" i="14"/>
  <c r="CL2999" i="14"/>
  <c r="CL3000" i="14"/>
  <c r="CL3001" i="14"/>
  <c r="CL3002" i="14"/>
  <c r="CL3003" i="14"/>
  <c r="CL3004" i="14"/>
  <c r="CL3005" i="14"/>
  <c r="CL3006" i="14"/>
  <c r="CL3007" i="14"/>
  <c r="CL3008" i="14"/>
  <c r="CL3009" i="14"/>
  <c r="CL3010" i="14"/>
  <c r="CL3011" i="14"/>
  <c r="CL3012" i="14"/>
  <c r="CL3013" i="14"/>
  <c r="CL3014" i="14"/>
  <c r="CL3015" i="14"/>
  <c r="CL3016" i="14"/>
  <c r="CL3017" i="14"/>
  <c r="CL3018" i="14"/>
  <c r="CL3019" i="14"/>
  <c r="CL3020" i="14"/>
  <c r="CL3021" i="14"/>
  <c r="CL3022" i="14"/>
  <c r="CL3023" i="14"/>
  <c r="CL3024" i="14"/>
  <c r="CL3025" i="14"/>
  <c r="CL3026" i="14"/>
  <c r="CL3027" i="14"/>
  <c r="CL3028" i="14"/>
  <c r="CL3029" i="14"/>
  <c r="CL3030" i="14"/>
  <c r="CL3031" i="14"/>
  <c r="CL3032" i="14"/>
  <c r="CL3033" i="14"/>
  <c r="CL3034" i="14"/>
  <c r="CL3035" i="14"/>
  <c r="CL3036" i="14"/>
  <c r="CL3037" i="14"/>
  <c r="CL3038" i="14"/>
  <c r="CL3039" i="14"/>
  <c r="CL3040" i="14"/>
  <c r="CL3041" i="14"/>
  <c r="CL3042" i="14"/>
  <c r="CL3043" i="14"/>
  <c r="CL3044" i="14"/>
  <c r="CL3045" i="14"/>
  <c r="CL3046" i="14"/>
  <c r="CL3047" i="14"/>
  <c r="CL3048" i="14"/>
  <c r="CL3049" i="14"/>
  <c r="CL3050" i="14"/>
  <c r="CL3051" i="14"/>
  <c r="CL3052" i="14"/>
  <c r="CL3053" i="14"/>
  <c r="CL3054" i="14"/>
  <c r="CL3055" i="14"/>
  <c r="CL3056" i="14"/>
  <c r="CL3057" i="14"/>
  <c r="CL3058" i="14"/>
  <c r="CL3059" i="14"/>
  <c r="CL3060" i="14"/>
  <c r="CL3061" i="14"/>
  <c r="CL3062" i="14"/>
  <c r="CL3063" i="14"/>
  <c r="CL3064" i="14"/>
  <c r="CL3065" i="14"/>
  <c r="CL3066" i="14"/>
  <c r="CL3067" i="14"/>
  <c r="CL3068" i="14"/>
  <c r="CL3069" i="14"/>
  <c r="CL3070" i="14"/>
  <c r="CL3071" i="14"/>
  <c r="CL3072" i="14"/>
  <c r="CL3073" i="14"/>
  <c r="CL3074" i="14"/>
  <c r="CL3075" i="14"/>
  <c r="CL3076" i="14"/>
  <c r="CL3077" i="14"/>
  <c r="CL3078" i="14"/>
  <c r="CL3079" i="14"/>
  <c r="CL3080" i="14"/>
  <c r="CL3081" i="14"/>
  <c r="CL3082" i="14"/>
  <c r="CL3083" i="14"/>
  <c r="CL3084" i="14"/>
  <c r="CL3085" i="14"/>
  <c r="CL3086" i="14"/>
  <c r="CL3087" i="14"/>
  <c r="CL3088" i="14"/>
  <c r="CL3089" i="14"/>
  <c r="CL3090" i="14"/>
  <c r="CL3091" i="14"/>
  <c r="CL3092" i="14"/>
  <c r="CL3093" i="14"/>
  <c r="CL3094" i="14"/>
  <c r="CL3095" i="14"/>
  <c r="CL3096" i="14"/>
  <c r="CL3097" i="14"/>
  <c r="CL3098" i="14"/>
  <c r="CL3099" i="14"/>
  <c r="CL3100" i="14"/>
  <c r="CL3101" i="14"/>
  <c r="CL3102" i="14"/>
  <c r="CL3103" i="14"/>
  <c r="CL3104" i="14"/>
  <c r="CL3105" i="14"/>
  <c r="CL3106" i="14"/>
  <c r="CL3107" i="14"/>
  <c r="CL3108" i="14"/>
  <c r="CL3109" i="14"/>
  <c r="CL3110" i="14"/>
  <c r="CL3111" i="14"/>
  <c r="CL3112" i="14"/>
  <c r="CL3113" i="14"/>
  <c r="CL3114" i="14"/>
  <c r="CL3115" i="14"/>
  <c r="CL3116" i="14"/>
  <c r="CL3117" i="14"/>
  <c r="CL3118" i="14"/>
  <c r="CL3119" i="14"/>
  <c r="CL3120" i="14"/>
  <c r="CL3121" i="14"/>
  <c r="CL3122" i="14"/>
  <c r="CL3123" i="14"/>
  <c r="CL3124" i="14"/>
  <c r="CL3125" i="14"/>
  <c r="CL3126" i="14"/>
  <c r="CL3127" i="14"/>
  <c r="CL3128" i="14"/>
  <c r="CL3129" i="14"/>
  <c r="CL3130" i="14"/>
  <c r="CL3131" i="14"/>
  <c r="CL3132" i="14"/>
  <c r="CL3133" i="14"/>
  <c r="CL3134" i="14"/>
  <c r="CL3135" i="14"/>
  <c r="CL3136" i="14"/>
  <c r="CL3137" i="14"/>
  <c r="CL3138" i="14"/>
  <c r="CL3139" i="14"/>
  <c r="CL3140" i="14"/>
  <c r="CL3141" i="14"/>
  <c r="CL3142" i="14"/>
  <c r="CL3143" i="14"/>
  <c r="CL3144" i="14"/>
  <c r="CL3145" i="14"/>
  <c r="CL3146" i="14"/>
  <c r="CL3147" i="14"/>
  <c r="CL3148" i="14"/>
  <c r="CL3149" i="14"/>
  <c r="CL3150" i="14"/>
  <c r="CL3151" i="14"/>
  <c r="CL3152" i="14"/>
  <c r="CL3153" i="14"/>
  <c r="CL3154" i="14"/>
  <c r="CL3155" i="14"/>
  <c r="CL3156" i="14"/>
  <c r="CL3157" i="14"/>
  <c r="CL3158" i="14"/>
  <c r="CL3159" i="14"/>
  <c r="CL3160" i="14"/>
  <c r="CL3161" i="14"/>
  <c r="CL3162" i="14"/>
  <c r="CL3163" i="14"/>
  <c r="CL3164" i="14"/>
  <c r="CL3165" i="14"/>
  <c r="CL3166" i="14"/>
  <c r="CL3167" i="14"/>
  <c r="CL3168" i="14"/>
  <c r="CL3169" i="14"/>
  <c r="CL3170" i="14"/>
  <c r="CL3171" i="14"/>
  <c r="CL3172" i="14"/>
  <c r="CL3173" i="14"/>
  <c r="CL3174" i="14"/>
  <c r="CL3175" i="14"/>
  <c r="CL3176" i="14"/>
  <c r="CL3177" i="14"/>
  <c r="CL3178" i="14"/>
  <c r="CL3179" i="14"/>
  <c r="CL3180" i="14"/>
  <c r="CL3181" i="14"/>
  <c r="CL3182" i="14"/>
  <c r="CL3183" i="14"/>
  <c r="CL3184" i="14"/>
  <c r="CL3185" i="14"/>
  <c r="CL3186" i="14"/>
  <c r="CL3187" i="14"/>
  <c r="CL3188" i="14"/>
  <c r="CL3189" i="14"/>
  <c r="CL3190" i="14"/>
  <c r="CL3191" i="14"/>
  <c r="CL3192" i="14"/>
  <c r="CL3193" i="14"/>
  <c r="CL3194" i="14"/>
  <c r="CL3195" i="14"/>
  <c r="CL3196" i="14"/>
  <c r="CL3197" i="14"/>
  <c r="CL3198" i="14"/>
  <c r="CL3199" i="14"/>
  <c r="CL3200" i="14"/>
  <c r="CL3201" i="14"/>
  <c r="CL3202" i="14"/>
  <c r="CL3203" i="14"/>
  <c r="CL3204" i="14"/>
  <c r="CL3205" i="14"/>
  <c r="CL3206" i="14"/>
  <c r="CL2" i="14"/>
  <c r="H526" i="9" l="1"/>
  <c r="H527" i="9"/>
  <c r="H528" i="9"/>
  <c r="H525" i="9"/>
  <c r="G526" i="9"/>
  <c r="G527" i="9"/>
  <c r="G528" i="9"/>
  <c r="G525" i="9"/>
  <c r="F526" i="9"/>
  <c r="F527" i="9"/>
  <c r="F528" i="9"/>
  <c r="F525" i="9"/>
  <c r="E526" i="9"/>
  <c r="E527" i="9"/>
  <c r="E528" i="9"/>
  <c r="E525" i="9"/>
  <c r="G21" i="9"/>
  <c r="G22" i="9"/>
  <c r="G20" i="9"/>
  <c r="G23" i="9"/>
  <c r="L50" i="9" l="1"/>
  <c r="L47" i="9"/>
  <c r="G24" i="9"/>
  <c r="L51" i="9" s="1"/>
  <c r="L49" i="9"/>
  <c r="L48" i="9"/>
  <c r="M517" i="9" l="1"/>
  <c r="E518" i="9"/>
  <c r="F518" i="9"/>
  <c r="H518" i="9"/>
  <c r="I518" i="9"/>
  <c r="J518" i="9"/>
  <c r="K518" i="9"/>
  <c r="L518" i="9"/>
  <c r="M518" i="9"/>
  <c r="N518" i="9"/>
  <c r="E519" i="9"/>
  <c r="F519" i="9"/>
  <c r="H519" i="9"/>
  <c r="I519" i="9"/>
  <c r="J519" i="9"/>
  <c r="K519" i="9"/>
  <c r="L519" i="9"/>
  <c r="M519" i="9"/>
  <c r="N519" i="9"/>
  <c r="E520" i="9"/>
  <c r="F520" i="9"/>
  <c r="H520" i="9"/>
  <c r="I520" i="9"/>
  <c r="J520" i="9"/>
  <c r="K520" i="9"/>
  <c r="L520" i="9"/>
  <c r="M520" i="9"/>
  <c r="N520" i="9"/>
  <c r="N517" i="9"/>
  <c r="L517" i="9"/>
  <c r="K517" i="9"/>
  <c r="J517" i="9"/>
  <c r="I517" i="9"/>
  <c r="H517" i="9"/>
  <c r="F517" i="9"/>
  <c r="E517" i="9"/>
  <c r="E511" i="9"/>
  <c r="F511" i="9"/>
  <c r="H511" i="9"/>
  <c r="I511" i="9"/>
  <c r="J511" i="9"/>
  <c r="K511" i="9"/>
  <c r="L511" i="9"/>
  <c r="M511" i="9"/>
  <c r="N511" i="9"/>
  <c r="E512" i="9"/>
  <c r="F512" i="9"/>
  <c r="H512" i="9"/>
  <c r="I512" i="9"/>
  <c r="J512" i="9"/>
  <c r="K512" i="9"/>
  <c r="L512" i="9"/>
  <c r="M512" i="9"/>
  <c r="N512" i="9"/>
  <c r="E513" i="9"/>
  <c r="F513" i="9"/>
  <c r="H513" i="9"/>
  <c r="I513" i="9"/>
  <c r="J513" i="9"/>
  <c r="K513" i="9"/>
  <c r="L513" i="9"/>
  <c r="M513" i="9"/>
  <c r="N513" i="9"/>
  <c r="N510" i="9"/>
  <c r="M510" i="9"/>
  <c r="L510" i="9"/>
  <c r="K510" i="9"/>
  <c r="J510" i="9"/>
  <c r="I510" i="9"/>
  <c r="H510" i="9"/>
  <c r="G514" i="9"/>
  <c r="F510" i="9"/>
  <c r="E510" i="9"/>
  <c r="N504" i="9"/>
  <c r="M504" i="9"/>
  <c r="L504" i="9"/>
  <c r="K504" i="9"/>
  <c r="J504" i="9"/>
  <c r="I504" i="9"/>
  <c r="H504" i="9"/>
  <c r="G504" i="9"/>
  <c r="F504" i="9"/>
  <c r="E504" i="9"/>
  <c r="N503" i="9"/>
  <c r="M503" i="9"/>
  <c r="L503" i="9"/>
  <c r="K503" i="9"/>
  <c r="J503" i="9"/>
  <c r="I503" i="9"/>
  <c r="H503" i="9"/>
  <c r="G503" i="9"/>
  <c r="F503" i="9"/>
  <c r="E503" i="9"/>
  <c r="N502" i="9"/>
  <c r="M502" i="9"/>
  <c r="L502" i="9"/>
  <c r="K502" i="9"/>
  <c r="J502" i="9"/>
  <c r="I502" i="9"/>
  <c r="H502" i="9"/>
  <c r="G502" i="9"/>
  <c r="F502" i="9"/>
  <c r="E502" i="9"/>
  <c r="N501" i="9"/>
  <c r="M501" i="9"/>
  <c r="L501" i="9"/>
  <c r="K501" i="9"/>
  <c r="J501" i="9"/>
  <c r="I501" i="9"/>
  <c r="H501" i="9"/>
  <c r="G501" i="9"/>
  <c r="F501" i="9"/>
  <c r="E501" i="9"/>
  <c r="N497" i="9"/>
  <c r="M497" i="9"/>
  <c r="L497" i="9"/>
  <c r="K497" i="9"/>
  <c r="J497" i="9"/>
  <c r="I497" i="9"/>
  <c r="H497" i="9"/>
  <c r="G497" i="9"/>
  <c r="F497" i="9"/>
  <c r="E497" i="9"/>
  <c r="N496" i="9"/>
  <c r="M496" i="9"/>
  <c r="L496" i="9"/>
  <c r="K496" i="9"/>
  <c r="J496" i="9"/>
  <c r="I496" i="9"/>
  <c r="H496" i="9"/>
  <c r="G496" i="9"/>
  <c r="F496" i="9"/>
  <c r="E496" i="9"/>
  <c r="N495" i="9"/>
  <c r="M495" i="9"/>
  <c r="L495" i="9"/>
  <c r="K495" i="9"/>
  <c r="J495" i="9"/>
  <c r="I495" i="9"/>
  <c r="H495" i="9"/>
  <c r="G495" i="9"/>
  <c r="F495" i="9"/>
  <c r="E495" i="9"/>
  <c r="N494" i="9"/>
  <c r="M494" i="9"/>
  <c r="L494" i="9"/>
  <c r="K494" i="9"/>
  <c r="J494" i="9"/>
  <c r="I494" i="9"/>
  <c r="H494" i="9"/>
  <c r="G494" i="9"/>
  <c r="F494" i="9"/>
  <c r="E494" i="9"/>
  <c r="E486" i="9"/>
  <c r="F486" i="9"/>
  <c r="G486" i="9"/>
  <c r="H486" i="9"/>
  <c r="I486" i="9"/>
  <c r="J486" i="9"/>
  <c r="K486" i="9"/>
  <c r="L486" i="9"/>
  <c r="M486" i="9"/>
  <c r="N486" i="9"/>
  <c r="E487" i="9"/>
  <c r="F487" i="9"/>
  <c r="G487" i="9"/>
  <c r="H487" i="9"/>
  <c r="I487" i="9"/>
  <c r="J487" i="9"/>
  <c r="K487" i="9"/>
  <c r="L487" i="9"/>
  <c r="M487" i="9"/>
  <c r="N487" i="9"/>
  <c r="E488" i="9"/>
  <c r="F488" i="9"/>
  <c r="G488" i="9"/>
  <c r="H488" i="9"/>
  <c r="I488" i="9"/>
  <c r="J488" i="9"/>
  <c r="K488" i="9"/>
  <c r="L488" i="9"/>
  <c r="M488" i="9"/>
  <c r="N488" i="9"/>
  <c r="N485" i="9"/>
  <c r="M485" i="9"/>
  <c r="L485" i="9"/>
  <c r="K485" i="9"/>
  <c r="J485" i="9"/>
  <c r="I485" i="9"/>
  <c r="H485" i="9"/>
  <c r="G485" i="9"/>
  <c r="F485" i="9"/>
  <c r="E485" i="9"/>
  <c r="E479" i="9"/>
  <c r="F479" i="9"/>
  <c r="G479" i="9"/>
  <c r="H479" i="9"/>
  <c r="I479" i="9"/>
  <c r="J479" i="9"/>
  <c r="K479" i="9"/>
  <c r="L479" i="9"/>
  <c r="M479" i="9"/>
  <c r="N479" i="9"/>
  <c r="E480" i="9"/>
  <c r="F480" i="9"/>
  <c r="G480" i="9"/>
  <c r="H480" i="9"/>
  <c r="I480" i="9"/>
  <c r="J480" i="9"/>
  <c r="K480" i="9"/>
  <c r="L480" i="9"/>
  <c r="M480" i="9"/>
  <c r="N480" i="9"/>
  <c r="E481" i="9"/>
  <c r="F481" i="9"/>
  <c r="G481" i="9"/>
  <c r="H481" i="9"/>
  <c r="I481" i="9"/>
  <c r="J481" i="9"/>
  <c r="K481" i="9"/>
  <c r="L481" i="9"/>
  <c r="M481" i="9"/>
  <c r="N481" i="9"/>
  <c r="N478" i="9"/>
  <c r="M478" i="9"/>
  <c r="L478" i="9"/>
  <c r="K478" i="9"/>
  <c r="J478" i="9"/>
  <c r="I478" i="9"/>
  <c r="H478" i="9"/>
  <c r="G478" i="9"/>
  <c r="F478" i="9"/>
  <c r="E478" i="9"/>
  <c r="P464" i="9"/>
  <c r="P465" i="9"/>
  <c r="P466" i="9"/>
  <c r="P463" i="9"/>
  <c r="M464" i="9"/>
  <c r="N464" i="9"/>
  <c r="O464" i="9"/>
  <c r="M465" i="9"/>
  <c r="N465" i="9"/>
  <c r="O465" i="9"/>
  <c r="M466" i="9"/>
  <c r="N466" i="9"/>
  <c r="O466" i="9"/>
  <c r="O463" i="9"/>
  <c r="N463" i="9"/>
  <c r="M463" i="9"/>
  <c r="I464" i="9"/>
  <c r="I465" i="9"/>
  <c r="I466" i="9"/>
  <c r="I463" i="9"/>
  <c r="M455" i="9"/>
  <c r="N455" i="9"/>
  <c r="O455" i="9"/>
  <c r="P455" i="9"/>
  <c r="M456" i="9"/>
  <c r="N456" i="9"/>
  <c r="O456" i="9"/>
  <c r="P456" i="9"/>
  <c r="M457" i="9"/>
  <c r="N457" i="9"/>
  <c r="O457" i="9"/>
  <c r="P457" i="9"/>
  <c r="P454" i="9"/>
  <c r="O454" i="9"/>
  <c r="N454" i="9"/>
  <c r="M454" i="9"/>
  <c r="I455" i="9"/>
  <c r="I456" i="9"/>
  <c r="I457" i="9"/>
  <c r="I454" i="9"/>
  <c r="H463" i="9"/>
  <c r="M446" i="9"/>
  <c r="N446" i="9"/>
  <c r="O446" i="9"/>
  <c r="P446" i="9"/>
  <c r="M447" i="9"/>
  <c r="N447" i="9"/>
  <c r="O447" i="9"/>
  <c r="P447" i="9"/>
  <c r="M448" i="9"/>
  <c r="N448" i="9"/>
  <c r="O448" i="9"/>
  <c r="P448" i="9"/>
  <c r="P445" i="9"/>
  <c r="O445" i="9"/>
  <c r="N445" i="9"/>
  <c r="M445" i="9"/>
  <c r="I448" i="9"/>
  <c r="I447" i="9"/>
  <c r="I446" i="9"/>
  <c r="I445" i="9"/>
  <c r="P434" i="9"/>
  <c r="P435" i="9"/>
  <c r="P436" i="9"/>
  <c r="P433" i="9"/>
  <c r="I434" i="9"/>
  <c r="I435" i="9"/>
  <c r="I436" i="9"/>
  <c r="I433" i="9"/>
  <c r="P427" i="9"/>
  <c r="P426" i="9"/>
  <c r="P425" i="9"/>
  <c r="P424" i="9"/>
  <c r="I425" i="9"/>
  <c r="I426" i="9"/>
  <c r="I427" i="9"/>
  <c r="I424" i="9"/>
  <c r="M424" i="9"/>
  <c r="N424" i="9"/>
  <c r="O424" i="9"/>
  <c r="M425" i="9"/>
  <c r="N425" i="9"/>
  <c r="O425" i="9"/>
  <c r="M426" i="9"/>
  <c r="N426" i="9"/>
  <c r="O426" i="9"/>
  <c r="M427" i="9"/>
  <c r="N427" i="9"/>
  <c r="O427" i="9"/>
  <c r="M433" i="9"/>
  <c r="N433" i="9"/>
  <c r="O433" i="9"/>
  <c r="M434" i="9"/>
  <c r="N434" i="9"/>
  <c r="O434" i="9"/>
  <c r="M435" i="9"/>
  <c r="N435" i="9"/>
  <c r="O435" i="9"/>
  <c r="M436" i="9"/>
  <c r="N436" i="9"/>
  <c r="O436" i="9"/>
  <c r="F498" i="9" l="1"/>
  <c r="H482" i="9"/>
  <c r="O481" i="9"/>
  <c r="J482" i="9"/>
  <c r="O486" i="9"/>
  <c r="O480" i="9"/>
  <c r="K482" i="9"/>
  <c r="I482" i="9"/>
  <c r="L482" i="9"/>
  <c r="O479" i="9"/>
  <c r="E482" i="9"/>
  <c r="M482" i="9"/>
  <c r="F482" i="9"/>
  <c r="N482" i="9"/>
  <c r="J498" i="9"/>
  <c r="G482" i="9"/>
  <c r="E498" i="9"/>
  <c r="K498" i="9"/>
  <c r="I498" i="9"/>
  <c r="O496" i="9"/>
  <c r="O497" i="9"/>
  <c r="J514" i="9"/>
  <c r="O511" i="9"/>
  <c r="O494" i="9"/>
  <c r="O488" i="9"/>
  <c r="O487" i="9"/>
  <c r="N498" i="9"/>
  <c r="L498" i="9"/>
  <c r="O478" i="9"/>
  <c r="O501" i="9"/>
  <c r="N514" i="9"/>
  <c r="O513" i="9"/>
  <c r="O512" i="9"/>
  <c r="I514" i="9"/>
  <c r="O519" i="9"/>
  <c r="M498" i="9"/>
  <c r="G498" i="9"/>
  <c r="O504" i="9"/>
  <c r="H498" i="9"/>
  <c r="O502" i="9"/>
  <c r="F514" i="9"/>
  <c r="M514" i="9"/>
  <c r="L514" i="9"/>
  <c r="K514" i="9"/>
  <c r="O510" i="9"/>
  <c r="H514" i="9"/>
  <c r="O517" i="9"/>
  <c r="O520" i="9"/>
  <c r="E514" i="9"/>
  <c r="O518" i="9"/>
  <c r="O495" i="9"/>
  <c r="O503" i="9"/>
  <c r="O485" i="9"/>
  <c r="P428" i="9"/>
  <c r="I449" i="9"/>
  <c r="I467" i="9"/>
  <c r="P467" i="9"/>
  <c r="P458" i="9"/>
  <c r="I458" i="9"/>
  <c r="P449" i="9"/>
  <c r="P437" i="9"/>
  <c r="I437" i="9"/>
  <c r="I428" i="9"/>
  <c r="F464" i="9"/>
  <c r="G464" i="9"/>
  <c r="H464" i="9"/>
  <c r="F465" i="9"/>
  <c r="G465" i="9"/>
  <c r="H465" i="9"/>
  <c r="F466" i="9"/>
  <c r="G466" i="9"/>
  <c r="H466" i="9"/>
  <c r="G463" i="9"/>
  <c r="F463" i="9"/>
  <c r="H448" i="9"/>
  <c r="G448" i="9"/>
  <c r="F448" i="9"/>
  <c r="H447" i="9"/>
  <c r="G447" i="9"/>
  <c r="F447" i="9"/>
  <c r="H446" i="9"/>
  <c r="G446" i="9"/>
  <c r="F446" i="9"/>
  <c r="H445" i="9"/>
  <c r="G445" i="9"/>
  <c r="F445" i="9"/>
  <c r="F455" i="9"/>
  <c r="G455" i="9"/>
  <c r="H455" i="9"/>
  <c r="F456" i="9"/>
  <c r="G456" i="9"/>
  <c r="H456" i="9"/>
  <c r="F457" i="9"/>
  <c r="G457" i="9"/>
  <c r="H457" i="9"/>
  <c r="H454" i="9"/>
  <c r="G454" i="9"/>
  <c r="F454" i="9"/>
  <c r="F434" i="9"/>
  <c r="G434" i="9"/>
  <c r="H434" i="9"/>
  <c r="F435" i="9"/>
  <c r="G435" i="9"/>
  <c r="H435" i="9"/>
  <c r="F436" i="9"/>
  <c r="G436" i="9"/>
  <c r="H436" i="9"/>
  <c r="H433" i="9"/>
  <c r="G433" i="9"/>
  <c r="F433" i="9"/>
  <c r="F425" i="9"/>
  <c r="G425" i="9"/>
  <c r="H425" i="9"/>
  <c r="F426" i="9"/>
  <c r="G426" i="9"/>
  <c r="H426" i="9"/>
  <c r="F427" i="9"/>
  <c r="G427" i="9"/>
  <c r="H427" i="9"/>
  <c r="H424" i="9"/>
  <c r="G424" i="9"/>
  <c r="F424" i="9"/>
  <c r="O498" i="9" l="1"/>
  <c r="O482" i="9"/>
  <c r="O514" i="9"/>
  <c r="F394" i="9" l="1"/>
  <c r="F395" i="9"/>
  <c r="F396" i="9"/>
  <c r="E394" i="9"/>
  <c r="I394" i="9"/>
  <c r="K394" i="9"/>
  <c r="L394" i="9"/>
  <c r="M394" i="9"/>
  <c r="E395" i="9"/>
  <c r="I395" i="9"/>
  <c r="K395" i="9"/>
  <c r="L395" i="9"/>
  <c r="M395" i="9"/>
  <c r="E396" i="9"/>
  <c r="I396" i="9"/>
  <c r="K396" i="9"/>
  <c r="L396" i="9"/>
  <c r="M396" i="9"/>
  <c r="F393" i="9"/>
  <c r="M393" i="9"/>
  <c r="L393" i="9"/>
  <c r="K393" i="9"/>
  <c r="I393" i="9"/>
  <c r="E393" i="9"/>
  <c r="G397" i="9"/>
  <c r="H397" i="9"/>
  <c r="E377" i="9"/>
  <c r="F377" i="9"/>
  <c r="H377" i="9"/>
  <c r="I377" i="9"/>
  <c r="J377" i="9"/>
  <c r="K377" i="9"/>
  <c r="L377" i="9"/>
  <c r="M377" i="9"/>
  <c r="E378" i="9"/>
  <c r="F378" i="9"/>
  <c r="H378" i="9"/>
  <c r="I378" i="9"/>
  <c r="J378" i="9"/>
  <c r="K378" i="9"/>
  <c r="L378" i="9"/>
  <c r="M378" i="9"/>
  <c r="E379" i="9"/>
  <c r="F379" i="9"/>
  <c r="H379" i="9"/>
  <c r="I379" i="9"/>
  <c r="J379" i="9"/>
  <c r="K379" i="9"/>
  <c r="L379" i="9"/>
  <c r="M379" i="9"/>
  <c r="M376" i="9"/>
  <c r="L376" i="9"/>
  <c r="K376" i="9"/>
  <c r="J376" i="9"/>
  <c r="I376" i="9"/>
  <c r="H376" i="9"/>
  <c r="F376" i="9"/>
  <c r="E376" i="9"/>
  <c r="G380" i="9"/>
  <c r="H363" i="9"/>
  <c r="G363" i="9"/>
  <c r="F363" i="9"/>
  <c r="E360" i="9"/>
  <c r="I360" i="9"/>
  <c r="J360" i="9"/>
  <c r="K360" i="9"/>
  <c r="L360" i="9"/>
  <c r="M360" i="9"/>
  <c r="E361" i="9"/>
  <c r="I361" i="9"/>
  <c r="J361" i="9"/>
  <c r="K361" i="9"/>
  <c r="L361" i="9"/>
  <c r="M361" i="9"/>
  <c r="E362" i="9"/>
  <c r="I362" i="9"/>
  <c r="J362" i="9"/>
  <c r="K362" i="9"/>
  <c r="L362" i="9"/>
  <c r="M362" i="9"/>
  <c r="M359" i="9"/>
  <c r="L359" i="9"/>
  <c r="K359" i="9"/>
  <c r="J359" i="9"/>
  <c r="I359" i="9"/>
  <c r="E359" i="9"/>
  <c r="E343" i="9"/>
  <c r="F343" i="9"/>
  <c r="G343" i="9"/>
  <c r="I343" i="9"/>
  <c r="J343" i="9"/>
  <c r="K343" i="9"/>
  <c r="L343" i="9"/>
  <c r="M343" i="9"/>
  <c r="E344" i="9"/>
  <c r="F344" i="9"/>
  <c r="G344" i="9"/>
  <c r="I344" i="9"/>
  <c r="J344" i="9"/>
  <c r="K344" i="9"/>
  <c r="L344" i="9"/>
  <c r="M344" i="9"/>
  <c r="E345" i="9"/>
  <c r="F345" i="9"/>
  <c r="G345" i="9"/>
  <c r="I345" i="9"/>
  <c r="J345" i="9"/>
  <c r="K345" i="9"/>
  <c r="L345" i="9"/>
  <c r="M345" i="9"/>
  <c r="E331" i="9"/>
  <c r="F331" i="9"/>
  <c r="G331" i="9"/>
  <c r="H331" i="9"/>
  <c r="I331" i="9"/>
  <c r="J331" i="9"/>
  <c r="K331" i="9"/>
  <c r="L331" i="9"/>
  <c r="M331" i="9"/>
  <c r="E332" i="9"/>
  <c r="F332" i="9"/>
  <c r="G332" i="9"/>
  <c r="H332" i="9"/>
  <c r="I332" i="9"/>
  <c r="J332" i="9"/>
  <c r="K332" i="9"/>
  <c r="L332" i="9"/>
  <c r="M332" i="9"/>
  <c r="E333" i="9"/>
  <c r="F333" i="9"/>
  <c r="G333" i="9"/>
  <c r="H333" i="9"/>
  <c r="I333" i="9"/>
  <c r="J333" i="9"/>
  <c r="K333" i="9"/>
  <c r="L333" i="9"/>
  <c r="M333" i="9"/>
  <c r="E330" i="9"/>
  <c r="F330" i="9"/>
  <c r="G330" i="9"/>
  <c r="H330" i="9"/>
  <c r="I330" i="9"/>
  <c r="J330" i="9"/>
  <c r="K330" i="9"/>
  <c r="L330" i="9"/>
  <c r="M330" i="9"/>
  <c r="H346" i="9"/>
  <c r="M342" i="9"/>
  <c r="L342" i="9"/>
  <c r="K342" i="9"/>
  <c r="J342" i="9"/>
  <c r="I342" i="9"/>
  <c r="G342" i="9"/>
  <c r="F342" i="9"/>
  <c r="E342" i="9"/>
  <c r="G412" i="9"/>
  <c r="E322" i="9"/>
  <c r="F322" i="9"/>
  <c r="E410" i="9"/>
  <c r="E412" i="9"/>
  <c r="E414" i="9"/>
  <c r="E413" i="9"/>
  <c r="F411" i="9"/>
  <c r="F412" i="9"/>
  <c r="G414" i="9"/>
  <c r="F410" i="9"/>
  <c r="G322" i="9"/>
  <c r="H322" i="9"/>
  <c r="G411" i="9"/>
  <c r="E411" i="9"/>
  <c r="G413" i="9"/>
  <c r="F414" i="9"/>
  <c r="F413" i="9"/>
  <c r="G410" i="9"/>
  <c r="J346" i="9" l="1"/>
  <c r="K380" i="9"/>
  <c r="E380" i="9"/>
  <c r="F380" i="9"/>
  <c r="M380" i="9"/>
  <c r="M363" i="9"/>
  <c r="E363" i="9"/>
  <c r="L363" i="9"/>
  <c r="K363" i="9"/>
  <c r="I397" i="9"/>
  <c r="I346" i="9"/>
  <c r="F397" i="9"/>
  <c r="I363" i="9"/>
  <c r="J363" i="9"/>
  <c r="N377" i="9"/>
  <c r="K384" i="9" s="1"/>
  <c r="N360" i="9"/>
  <c r="I367" i="9" s="1"/>
  <c r="N378" i="9"/>
  <c r="M385" i="9" s="1"/>
  <c r="N394" i="9"/>
  <c r="K401" i="9" s="1"/>
  <c r="J397" i="9"/>
  <c r="N393" i="9"/>
  <c r="I400" i="9" s="1"/>
  <c r="K397" i="9"/>
  <c r="N396" i="9"/>
  <c r="L397" i="9"/>
  <c r="N395" i="9"/>
  <c r="H402" i="9" s="1"/>
  <c r="E397" i="9"/>
  <c r="M397" i="9"/>
  <c r="H380" i="9"/>
  <c r="N376" i="9"/>
  <c r="L383" i="9" s="1"/>
  <c r="I380" i="9"/>
  <c r="J380" i="9"/>
  <c r="N379" i="9"/>
  <c r="I386" i="9" s="1"/>
  <c r="L380" i="9"/>
  <c r="N361" i="9"/>
  <c r="E368" i="9" s="1"/>
  <c r="N359" i="9"/>
  <c r="J366" i="9" s="1"/>
  <c r="N362" i="9"/>
  <c r="J369" i="9" s="1"/>
  <c r="N342" i="9"/>
  <c r="G349" i="9" s="1"/>
  <c r="N333" i="9"/>
  <c r="E346" i="9"/>
  <c r="N331" i="9"/>
  <c r="N332" i="9"/>
  <c r="N330" i="9"/>
  <c r="L346" i="9"/>
  <c r="K346" i="9"/>
  <c r="N343" i="9"/>
  <c r="M350" i="9" s="1"/>
  <c r="G346" i="9"/>
  <c r="M346" i="9"/>
  <c r="F346" i="9"/>
  <c r="N345" i="9"/>
  <c r="L352" i="9" s="1"/>
  <c r="N344" i="9"/>
  <c r="K351" i="9" s="1"/>
  <c r="E334" i="9"/>
  <c r="F334" i="9"/>
  <c r="G334" i="9"/>
  <c r="H334" i="9"/>
  <c r="I334" i="9"/>
  <c r="J334" i="9"/>
  <c r="K334" i="9"/>
  <c r="L334" i="9"/>
  <c r="M334" i="9"/>
  <c r="I322" i="9"/>
  <c r="E317" i="9"/>
  <c r="F317" i="9"/>
  <c r="G317" i="9"/>
  <c r="H317" i="9"/>
  <c r="I317" i="9"/>
  <c r="E318" i="9"/>
  <c r="F318" i="9"/>
  <c r="G318" i="9"/>
  <c r="H318" i="9"/>
  <c r="I318" i="9"/>
  <c r="E319" i="9"/>
  <c r="F319" i="9"/>
  <c r="G319" i="9"/>
  <c r="H319" i="9"/>
  <c r="I319" i="9"/>
  <c r="E320" i="9"/>
  <c r="F320" i="9"/>
  <c r="G320" i="9"/>
  <c r="H320" i="9"/>
  <c r="I320" i="9"/>
  <c r="E321" i="9"/>
  <c r="F321" i="9"/>
  <c r="G321" i="9"/>
  <c r="H321" i="9"/>
  <c r="I321" i="9"/>
  <c r="E316" i="9"/>
  <c r="I316" i="9"/>
  <c r="H316" i="9"/>
  <c r="G316" i="9"/>
  <c r="F316" i="9"/>
  <c r="E306" i="9"/>
  <c r="H296" i="9"/>
  <c r="H306" i="9"/>
  <c r="F306" i="9"/>
  <c r="H295" i="9"/>
  <c r="H300" i="9"/>
  <c r="G305" i="9"/>
  <c r="E305" i="9"/>
  <c r="H305" i="9"/>
  <c r="G306" i="9"/>
  <c r="F305" i="9"/>
  <c r="H301" i="9"/>
  <c r="I384" i="9" l="1"/>
  <c r="E386" i="9"/>
  <c r="E352" i="9"/>
  <c r="F349" i="9"/>
  <c r="I368" i="9"/>
  <c r="E349" i="9"/>
  <c r="H385" i="9"/>
  <c r="G352" i="9"/>
  <c r="M400" i="9"/>
  <c r="L351" i="9"/>
  <c r="J385" i="9"/>
  <c r="I366" i="9"/>
  <c r="H384" i="9"/>
  <c r="K349" i="9"/>
  <c r="L368" i="9"/>
  <c r="M367" i="9"/>
  <c r="E384" i="9"/>
  <c r="F384" i="9"/>
  <c r="M384" i="9"/>
  <c r="E366" i="9"/>
  <c r="G369" i="9"/>
  <c r="F369" i="9"/>
  <c r="M369" i="9"/>
  <c r="E369" i="9"/>
  <c r="I369" i="9"/>
  <c r="H369" i="9"/>
  <c r="I385" i="9"/>
  <c r="G384" i="9"/>
  <c r="F385" i="9"/>
  <c r="K352" i="9"/>
  <c r="E385" i="9"/>
  <c r="L384" i="9"/>
  <c r="G385" i="9"/>
  <c r="L401" i="9"/>
  <c r="E351" i="9"/>
  <c r="H366" i="9"/>
  <c r="K366" i="9"/>
  <c r="N363" i="9"/>
  <c r="G366" i="9"/>
  <c r="F366" i="9"/>
  <c r="L366" i="9"/>
  <c r="J384" i="9"/>
  <c r="K385" i="9"/>
  <c r="M366" i="9"/>
  <c r="K369" i="9"/>
  <c r="H368" i="9"/>
  <c r="G368" i="9"/>
  <c r="F368" i="9"/>
  <c r="K368" i="9"/>
  <c r="J368" i="9"/>
  <c r="L385" i="9"/>
  <c r="E401" i="9"/>
  <c r="H367" i="9"/>
  <c r="G367" i="9"/>
  <c r="K367" i="9"/>
  <c r="F367" i="9"/>
  <c r="E367" i="9"/>
  <c r="L367" i="9"/>
  <c r="J367" i="9"/>
  <c r="M368" i="9"/>
  <c r="L369" i="9"/>
  <c r="H401" i="9"/>
  <c r="F401" i="9"/>
  <c r="G401" i="9"/>
  <c r="J401" i="9"/>
  <c r="M401" i="9"/>
  <c r="I401" i="9"/>
  <c r="J400" i="9"/>
  <c r="K400" i="9"/>
  <c r="F400" i="9"/>
  <c r="E400" i="9"/>
  <c r="G400" i="9"/>
  <c r="H400" i="9"/>
  <c r="E402" i="9"/>
  <c r="M402" i="9"/>
  <c r="F402" i="9"/>
  <c r="J402" i="9"/>
  <c r="L400" i="9"/>
  <c r="N397" i="9"/>
  <c r="L402" i="9"/>
  <c r="I402" i="9"/>
  <c r="G403" i="9"/>
  <c r="J403" i="9"/>
  <c r="I403" i="9"/>
  <c r="M403" i="9"/>
  <c r="H403" i="9"/>
  <c r="L403" i="9"/>
  <c r="F403" i="9"/>
  <c r="K403" i="9"/>
  <c r="G402" i="9"/>
  <c r="K402" i="9"/>
  <c r="E403" i="9"/>
  <c r="M383" i="9"/>
  <c r="I383" i="9"/>
  <c r="H383" i="9"/>
  <c r="E383" i="9"/>
  <c r="G383" i="9"/>
  <c r="F383" i="9"/>
  <c r="J383" i="9"/>
  <c r="K383" i="9"/>
  <c r="N380" i="9"/>
  <c r="L386" i="9"/>
  <c r="F386" i="9"/>
  <c r="G386" i="9"/>
  <c r="M386" i="9"/>
  <c r="H386" i="9"/>
  <c r="K386" i="9"/>
  <c r="J386" i="9"/>
  <c r="J349" i="9"/>
  <c r="I349" i="9"/>
  <c r="H349" i="9"/>
  <c r="M349" i="9"/>
  <c r="I351" i="9"/>
  <c r="H351" i="9"/>
  <c r="F351" i="9"/>
  <c r="J351" i="9"/>
  <c r="G350" i="9"/>
  <c r="M351" i="9"/>
  <c r="J350" i="9"/>
  <c r="H350" i="9"/>
  <c r="F350" i="9"/>
  <c r="I350" i="9"/>
  <c r="L350" i="9"/>
  <c r="I352" i="9"/>
  <c r="J352" i="9"/>
  <c r="H352" i="9"/>
  <c r="F352" i="9"/>
  <c r="G351" i="9"/>
  <c r="L349" i="9"/>
  <c r="M352" i="9"/>
  <c r="E350" i="9"/>
  <c r="K350" i="9"/>
  <c r="N346" i="9"/>
  <c r="N334" i="9"/>
  <c r="H323" i="9"/>
  <c r="F323" i="9"/>
  <c r="G323" i="9"/>
  <c r="E323" i="9"/>
  <c r="I323" i="9"/>
  <c r="H294" i="9"/>
  <c r="G294" i="9"/>
  <c r="F294" i="9"/>
  <c r="E294" i="9"/>
  <c r="E295" i="9"/>
  <c r="F296" i="9"/>
  <c r="F300" i="9"/>
  <c r="G295" i="9"/>
  <c r="F295" i="9"/>
  <c r="G300" i="9"/>
  <c r="F301" i="9"/>
  <c r="G296" i="9"/>
  <c r="E300" i="9"/>
  <c r="G301" i="9"/>
  <c r="E301" i="9"/>
  <c r="E296" i="9"/>
  <c r="N366" i="9" l="1"/>
  <c r="N352" i="9"/>
  <c r="N384" i="9"/>
  <c r="N385" i="9"/>
  <c r="N368" i="9"/>
  <c r="N349" i="9"/>
  <c r="N367" i="9"/>
  <c r="N351" i="9"/>
  <c r="N369" i="9"/>
  <c r="N383" i="9"/>
  <c r="N401" i="9"/>
  <c r="N400" i="9"/>
  <c r="N402" i="9"/>
  <c r="N403" i="9"/>
  <c r="N386" i="9"/>
  <c r="N350" i="9"/>
  <c r="I300" i="9"/>
  <c r="I301" i="9"/>
  <c r="I296" i="9"/>
  <c r="I295" i="9"/>
  <c r="I306" i="9"/>
  <c r="E307" i="9"/>
  <c r="I305" i="9"/>
  <c r="G307" i="9"/>
  <c r="F307" i="9"/>
  <c r="H307" i="9"/>
  <c r="E302" i="9"/>
  <c r="F302" i="9"/>
  <c r="H302" i="9"/>
  <c r="G302" i="9"/>
  <c r="F297" i="9"/>
  <c r="E297" i="9"/>
  <c r="G297" i="9"/>
  <c r="H297" i="9"/>
  <c r="J261" i="9"/>
  <c r="K261" i="9"/>
  <c r="L261" i="9"/>
  <c r="J262" i="9"/>
  <c r="K262" i="9"/>
  <c r="L262" i="9"/>
  <c r="J263" i="9"/>
  <c r="K263" i="9"/>
  <c r="L263" i="9"/>
  <c r="L260" i="9"/>
  <c r="K260" i="9"/>
  <c r="J260" i="9"/>
  <c r="J249" i="9"/>
  <c r="K249" i="9"/>
  <c r="L249" i="9"/>
  <c r="J250" i="9"/>
  <c r="K250" i="9"/>
  <c r="L250" i="9"/>
  <c r="J251" i="9"/>
  <c r="K251" i="9"/>
  <c r="L251" i="9"/>
  <c r="L248" i="9"/>
  <c r="K248" i="9"/>
  <c r="J248" i="9"/>
  <c r="J237" i="9"/>
  <c r="K237" i="9"/>
  <c r="L237" i="9"/>
  <c r="J238" i="9"/>
  <c r="K238" i="9"/>
  <c r="L238" i="9"/>
  <c r="J239" i="9"/>
  <c r="K239" i="9"/>
  <c r="L239" i="9"/>
  <c r="L236" i="9"/>
  <c r="K236" i="9"/>
  <c r="J236" i="9"/>
  <c r="J225" i="9"/>
  <c r="K225" i="9"/>
  <c r="L225" i="9"/>
  <c r="J226" i="9"/>
  <c r="K226" i="9"/>
  <c r="L226" i="9"/>
  <c r="J227" i="9"/>
  <c r="K227" i="9"/>
  <c r="L227" i="9"/>
  <c r="L224" i="9"/>
  <c r="K224" i="9"/>
  <c r="J224" i="9"/>
  <c r="J214" i="9"/>
  <c r="K214" i="9"/>
  <c r="L214" i="9"/>
  <c r="J215" i="9"/>
  <c r="K215" i="9"/>
  <c r="L215" i="9"/>
  <c r="J216" i="9"/>
  <c r="K216" i="9"/>
  <c r="L216" i="9"/>
  <c r="L213" i="9"/>
  <c r="J213" i="9"/>
  <c r="K213" i="9"/>
  <c r="F261" i="9"/>
  <c r="G261" i="9"/>
  <c r="F262" i="9"/>
  <c r="G262" i="9"/>
  <c r="G260" i="9"/>
  <c r="F260" i="9"/>
  <c r="E262" i="9"/>
  <c r="E261" i="9"/>
  <c r="E260" i="9"/>
  <c r="G251" i="9"/>
  <c r="G250" i="9"/>
  <c r="G249" i="9"/>
  <c r="G248" i="9"/>
  <c r="F251" i="9"/>
  <c r="F250" i="9"/>
  <c r="F249" i="9"/>
  <c r="F248" i="9"/>
  <c r="E251" i="9"/>
  <c r="E250" i="9"/>
  <c r="E249" i="9"/>
  <c r="E248" i="9"/>
  <c r="G239" i="9"/>
  <c r="G238" i="9"/>
  <c r="G237" i="9"/>
  <c r="G236" i="9"/>
  <c r="F239" i="9"/>
  <c r="F238" i="9"/>
  <c r="F237" i="9"/>
  <c r="F236" i="9"/>
  <c r="E239" i="9"/>
  <c r="E238" i="9"/>
  <c r="E237" i="9"/>
  <c r="E236" i="9"/>
  <c r="K199" i="9"/>
  <c r="E188" i="9"/>
  <c r="F188" i="9"/>
  <c r="G188" i="9"/>
  <c r="I188" i="9"/>
  <c r="J188" i="9"/>
  <c r="E189" i="9"/>
  <c r="F189" i="9"/>
  <c r="G189" i="9"/>
  <c r="I189" i="9"/>
  <c r="J189" i="9"/>
  <c r="E190" i="9"/>
  <c r="F190" i="9"/>
  <c r="G190" i="9"/>
  <c r="I190" i="9"/>
  <c r="J190" i="9"/>
  <c r="E191" i="9"/>
  <c r="F191" i="9"/>
  <c r="G191" i="9"/>
  <c r="I191" i="9"/>
  <c r="J191" i="9"/>
  <c r="E192" i="9"/>
  <c r="F192" i="9"/>
  <c r="G192" i="9"/>
  <c r="I192" i="9"/>
  <c r="J192" i="9"/>
  <c r="E193" i="9"/>
  <c r="F193" i="9"/>
  <c r="G193" i="9"/>
  <c r="I193" i="9"/>
  <c r="J193" i="9"/>
  <c r="E194" i="9"/>
  <c r="F194" i="9"/>
  <c r="G194" i="9"/>
  <c r="I194" i="9"/>
  <c r="J194" i="9"/>
  <c r="E195" i="9"/>
  <c r="F195" i="9"/>
  <c r="G195" i="9"/>
  <c r="I195" i="9"/>
  <c r="J195" i="9"/>
  <c r="E196" i="9"/>
  <c r="F196" i="9"/>
  <c r="G196" i="9"/>
  <c r="I196" i="9"/>
  <c r="J196" i="9"/>
  <c r="E197" i="9"/>
  <c r="F197" i="9"/>
  <c r="G197" i="9"/>
  <c r="I197" i="9"/>
  <c r="J197" i="9"/>
  <c r="E198" i="9"/>
  <c r="F198" i="9"/>
  <c r="G198" i="9"/>
  <c r="I198" i="9"/>
  <c r="J198" i="9"/>
  <c r="E200" i="9"/>
  <c r="F200" i="9"/>
  <c r="G200" i="9"/>
  <c r="I200" i="9"/>
  <c r="J200" i="9"/>
  <c r="E201" i="9"/>
  <c r="F201" i="9"/>
  <c r="G201" i="9"/>
  <c r="I201" i="9"/>
  <c r="J201" i="9"/>
  <c r="E202" i="9"/>
  <c r="F202" i="9"/>
  <c r="G202" i="9"/>
  <c r="I202" i="9"/>
  <c r="J202" i="9"/>
  <c r="J187" i="9"/>
  <c r="I187" i="9"/>
  <c r="G187" i="9"/>
  <c r="F187" i="9"/>
  <c r="E187" i="9"/>
  <c r="I179" i="9"/>
  <c r="H179" i="9"/>
  <c r="G179" i="9"/>
  <c r="F179" i="9"/>
  <c r="E179" i="9"/>
  <c r="I178" i="9"/>
  <c r="H178" i="9"/>
  <c r="G178" i="9"/>
  <c r="F178" i="9"/>
  <c r="E178" i="9"/>
  <c r="I177" i="9"/>
  <c r="H177" i="9"/>
  <c r="G177" i="9"/>
  <c r="F177" i="9"/>
  <c r="E177" i="9"/>
  <c r="I176" i="9"/>
  <c r="H176" i="9"/>
  <c r="G176" i="9"/>
  <c r="F176" i="9"/>
  <c r="E176" i="9"/>
  <c r="I175" i="9"/>
  <c r="H175" i="9"/>
  <c r="G175" i="9"/>
  <c r="F175" i="9"/>
  <c r="E175" i="9"/>
  <c r="I174" i="9"/>
  <c r="H174" i="9"/>
  <c r="G174" i="9"/>
  <c r="F174" i="9"/>
  <c r="E174" i="9"/>
  <c r="I173" i="9"/>
  <c r="H173" i="9"/>
  <c r="G173" i="9"/>
  <c r="F173" i="9"/>
  <c r="E173" i="9"/>
  <c r="I172" i="9"/>
  <c r="H172" i="9"/>
  <c r="G172" i="9"/>
  <c r="F172" i="9"/>
  <c r="E172" i="9"/>
  <c r="I171" i="9"/>
  <c r="H171" i="9"/>
  <c r="G171" i="9"/>
  <c r="F171" i="9"/>
  <c r="E171" i="9"/>
  <c r="I170" i="9"/>
  <c r="H170" i="9"/>
  <c r="G170" i="9"/>
  <c r="F170" i="9"/>
  <c r="E170" i="9"/>
  <c r="I169" i="9"/>
  <c r="H169" i="9"/>
  <c r="G169" i="9"/>
  <c r="F169" i="9"/>
  <c r="E169" i="9"/>
  <c r="I168" i="9"/>
  <c r="H168" i="9"/>
  <c r="G168" i="9"/>
  <c r="F168" i="9"/>
  <c r="E168" i="9"/>
  <c r="I167" i="9"/>
  <c r="H167" i="9"/>
  <c r="G167" i="9"/>
  <c r="F167" i="9"/>
  <c r="E167" i="9"/>
  <c r="I166" i="9"/>
  <c r="H166" i="9"/>
  <c r="G166" i="9"/>
  <c r="F166" i="9"/>
  <c r="E166" i="9"/>
  <c r="I165" i="9"/>
  <c r="H165" i="9"/>
  <c r="G165" i="9"/>
  <c r="F165" i="9"/>
  <c r="E165" i="9"/>
  <c r="K275" i="9"/>
  <c r="N126" i="9"/>
  <c r="H274" i="9"/>
  <c r="I279" i="9"/>
  <c r="K274" i="9"/>
  <c r="F284" i="9"/>
  <c r="J284" i="9"/>
  <c r="G275" i="9"/>
  <c r="H285" i="9"/>
  <c r="I127" i="9"/>
  <c r="I285" i="9"/>
  <c r="G284" i="9"/>
  <c r="K280" i="9"/>
  <c r="G274" i="9"/>
  <c r="L284" i="9"/>
  <c r="L285" i="9"/>
  <c r="H280" i="9"/>
  <c r="N128" i="9"/>
  <c r="I131" i="9"/>
  <c r="K285" i="9"/>
  <c r="J279" i="9"/>
  <c r="H284" i="9"/>
  <c r="I126" i="9"/>
  <c r="H279" i="9"/>
  <c r="I280" i="9"/>
  <c r="E285" i="9"/>
  <c r="I275" i="9"/>
  <c r="G279" i="9"/>
  <c r="I130" i="9"/>
  <c r="F275" i="9"/>
  <c r="J130" i="9"/>
  <c r="I129" i="9"/>
  <c r="L128" i="9"/>
  <c r="L131" i="9"/>
  <c r="K279" i="9"/>
  <c r="G285" i="9"/>
  <c r="N127" i="9"/>
  <c r="G280" i="9"/>
  <c r="J274" i="9"/>
  <c r="J128" i="9"/>
  <c r="L127" i="9"/>
  <c r="L279" i="9"/>
  <c r="E284" i="9"/>
  <c r="I128" i="9"/>
  <c r="I284" i="9"/>
  <c r="N129" i="9"/>
  <c r="K284" i="9"/>
  <c r="L130" i="9"/>
  <c r="H275" i="9"/>
  <c r="N130" i="9"/>
  <c r="J275" i="9"/>
  <c r="L280" i="9"/>
  <c r="L129" i="9"/>
  <c r="I274" i="9"/>
  <c r="J285" i="9"/>
  <c r="N131" i="9"/>
  <c r="L274" i="9"/>
  <c r="F274" i="9"/>
  <c r="F280" i="9"/>
  <c r="J127" i="9"/>
  <c r="J131" i="9"/>
  <c r="J129" i="9"/>
  <c r="F285" i="9"/>
  <c r="L126" i="9"/>
  <c r="J280" i="9"/>
  <c r="J126" i="9"/>
  <c r="L275" i="9"/>
  <c r="F279" i="9"/>
  <c r="I297" i="9" l="1"/>
  <c r="E274" i="9"/>
  <c r="F276" i="9"/>
  <c r="E275" i="9"/>
  <c r="E279" i="9"/>
  <c r="E280" i="9"/>
  <c r="I286" i="9"/>
  <c r="K286" i="9"/>
  <c r="L286" i="9"/>
  <c r="H286" i="9"/>
  <c r="J286" i="9"/>
  <c r="F286" i="9"/>
  <c r="G286" i="9"/>
  <c r="H281" i="9"/>
  <c r="I281" i="9"/>
  <c r="J281" i="9"/>
  <c r="K281" i="9"/>
  <c r="L281" i="9"/>
  <c r="F281" i="9"/>
  <c r="G281" i="9"/>
  <c r="L276" i="9"/>
  <c r="K276" i="9"/>
  <c r="J276" i="9"/>
  <c r="I276" i="9"/>
  <c r="H276" i="9"/>
  <c r="G276" i="9"/>
  <c r="K194" i="9"/>
  <c r="K198" i="9"/>
  <c r="K190" i="9"/>
  <c r="K202" i="9"/>
  <c r="K196" i="9"/>
  <c r="K188" i="9"/>
  <c r="K187" i="9"/>
  <c r="K200" i="9"/>
  <c r="K191" i="9"/>
  <c r="K201" i="9"/>
  <c r="K197" i="9"/>
  <c r="K193" i="9"/>
  <c r="K189" i="9"/>
  <c r="K195" i="9"/>
  <c r="K192" i="9"/>
  <c r="J217" i="9"/>
  <c r="J264" i="9"/>
  <c r="K264" i="9"/>
  <c r="J252" i="9"/>
  <c r="K252" i="9"/>
  <c r="J240" i="9"/>
  <c r="K240" i="9"/>
  <c r="J228" i="9"/>
  <c r="K228" i="9"/>
  <c r="K217" i="9"/>
  <c r="E240" i="9"/>
  <c r="E252" i="9"/>
  <c r="F264" i="9"/>
  <c r="E264" i="9"/>
  <c r="F252" i="9"/>
  <c r="F240" i="9"/>
  <c r="G203" i="9"/>
  <c r="I203" i="9"/>
  <c r="F203" i="9"/>
  <c r="E203" i="9"/>
  <c r="H203" i="9"/>
  <c r="K126" i="9"/>
  <c r="K127" i="9"/>
  <c r="K128" i="9"/>
  <c r="K129" i="9"/>
  <c r="K130" i="9"/>
  <c r="K131" i="9"/>
  <c r="M126" i="9"/>
  <c r="M127" i="9"/>
  <c r="M128" i="9"/>
  <c r="M129" i="9"/>
  <c r="M130" i="9"/>
  <c r="M131" i="9"/>
  <c r="O126" i="9"/>
  <c r="P126" i="9"/>
  <c r="O127" i="9"/>
  <c r="P127" i="9"/>
  <c r="Q127" i="9" s="1"/>
  <c r="O128" i="9"/>
  <c r="P128" i="9"/>
  <c r="Q128" i="9" s="1"/>
  <c r="P129" i="9"/>
  <c r="Q129" i="9" s="1"/>
  <c r="O129" i="9"/>
  <c r="P130" i="9"/>
  <c r="Q130" i="9" s="1"/>
  <c r="O130" i="9"/>
  <c r="P131" i="9"/>
  <c r="Q131" i="9" s="1"/>
  <c r="O131" i="9"/>
  <c r="I132" i="9"/>
  <c r="N132" i="9"/>
  <c r="L132" i="9"/>
  <c r="J132" i="9"/>
  <c r="E32" i="9"/>
  <c r="J241" i="9" l="1"/>
  <c r="L240" i="9" s="1"/>
  <c r="E276" i="9"/>
  <c r="E286" i="9"/>
  <c r="J265" i="9"/>
  <c r="L264" i="9" s="1"/>
  <c r="J218" i="9"/>
  <c r="L217" i="9" s="1"/>
  <c r="K203" i="9"/>
  <c r="J253" i="9"/>
  <c r="L252" i="9" s="1"/>
  <c r="K132" i="9"/>
  <c r="M132" i="9"/>
  <c r="O132" i="9"/>
  <c r="J229" i="9"/>
  <c r="L228" i="9" s="1"/>
  <c r="E253" i="9"/>
  <c r="G252" i="9" s="1"/>
  <c r="E241" i="9"/>
  <c r="G240" i="9" s="1"/>
  <c r="E265" i="9"/>
  <c r="G264" i="9" s="1"/>
  <c r="J203" i="9"/>
  <c r="Q126" i="9"/>
  <c r="P132" i="9"/>
  <c r="Q132" i="9" s="1"/>
  <c r="G227" i="9" l="1"/>
  <c r="G226" i="9"/>
  <c r="G225" i="9"/>
  <c r="G224" i="9"/>
  <c r="F227" i="9"/>
  <c r="F226" i="9"/>
  <c r="F225" i="9"/>
  <c r="F224" i="9"/>
  <c r="E227" i="9"/>
  <c r="E226" i="9"/>
  <c r="E225" i="9"/>
  <c r="E224" i="9"/>
  <c r="G216" i="9"/>
  <c r="F216" i="9"/>
  <c r="E216" i="9"/>
  <c r="G215" i="9"/>
  <c r="F215" i="9"/>
  <c r="E215" i="9"/>
  <c r="G214" i="9"/>
  <c r="F214" i="9"/>
  <c r="E214" i="9"/>
  <c r="G213" i="9"/>
  <c r="F213" i="9"/>
  <c r="E213" i="9"/>
  <c r="K180" i="9"/>
  <c r="J180" i="9" s="1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F217" i="9" l="1"/>
  <c r="E217" i="9"/>
  <c r="F228" i="9"/>
  <c r="E228" i="9"/>
  <c r="J174" i="9"/>
  <c r="J166" i="9"/>
  <c r="J170" i="9"/>
  <c r="J171" i="9"/>
  <c r="J178" i="9"/>
  <c r="J179" i="9"/>
  <c r="J177" i="9"/>
  <c r="J167" i="9"/>
  <c r="J168" i="9"/>
  <c r="J176" i="9"/>
  <c r="J172" i="9"/>
  <c r="J165" i="9"/>
  <c r="J173" i="9"/>
  <c r="J169" i="9"/>
  <c r="J175" i="9"/>
  <c r="K181" i="9"/>
  <c r="H181" i="9"/>
  <c r="E181" i="9"/>
  <c r="F181" i="9"/>
  <c r="G181" i="9"/>
  <c r="I181" i="9"/>
  <c r="F154" i="9"/>
  <c r="F128" i="9"/>
  <c r="P144" i="9"/>
  <c r="O144" i="9"/>
  <c r="P153" i="9"/>
  <c r="P156" i="9"/>
  <c r="P146" i="9"/>
  <c r="J157" i="9"/>
  <c r="F145" i="9"/>
  <c r="J142" i="9"/>
  <c r="O143" i="9"/>
  <c r="K146" i="9"/>
  <c r="F127" i="9"/>
  <c r="F129" i="9"/>
  <c r="F131" i="9"/>
  <c r="O145" i="9"/>
  <c r="F146" i="9"/>
  <c r="E62" i="9"/>
  <c r="P154" i="9"/>
  <c r="F142" i="9"/>
  <c r="K143" i="9"/>
  <c r="E155" i="9"/>
  <c r="E143" i="9"/>
  <c r="J146" i="9"/>
  <c r="J144" i="9"/>
  <c r="F155" i="9"/>
  <c r="E145" i="9"/>
  <c r="O154" i="9"/>
  <c r="E126" i="9"/>
  <c r="P155" i="9"/>
  <c r="J154" i="9"/>
  <c r="P142" i="9"/>
  <c r="E144" i="9"/>
  <c r="O155" i="9"/>
  <c r="P143" i="9"/>
  <c r="O146" i="9"/>
  <c r="K156" i="9"/>
  <c r="J156" i="9"/>
  <c r="E128" i="9"/>
  <c r="K155" i="9"/>
  <c r="K145" i="9"/>
  <c r="E154" i="9"/>
  <c r="F144" i="9"/>
  <c r="E153" i="9"/>
  <c r="F126" i="9"/>
  <c r="K154" i="9"/>
  <c r="J143" i="9"/>
  <c r="E156" i="9"/>
  <c r="O157" i="9"/>
  <c r="E127" i="9"/>
  <c r="J155" i="9"/>
  <c r="O156" i="9"/>
  <c r="J145" i="9"/>
  <c r="K144" i="9"/>
  <c r="P145" i="9"/>
  <c r="O153" i="9"/>
  <c r="E146" i="9"/>
  <c r="J153" i="9"/>
  <c r="K142" i="9"/>
  <c r="E129" i="9"/>
  <c r="F153" i="9"/>
  <c r="K153" i="9"/>
  <c r="F157" i="9"/>
  <c r="F130" i="9"/>
  <c r="O142" i="9"/>
  <c r="K157" i="9"/>
  <c r="F143" i="9"/>
  <c r="F156" i="9"/>
  <c r="E130" i="9"/>
  <c r="E142" i="9"/>
  <c r="P157" i="9"/>
  <c r="E131" i="9"/>
  <c r="E218" i="9" l="1"/>
  <c r="G217" i="9" s="1"/>
  <c r="E229" i="9"/>
  <c r="G228" i="9" s="1"/>
  <c r="J181" i="9"/>
  <c r="G146" i="9"/>
  <c r="G142" i="9"/>
  <c r="G143" i="9"/>
  <c r="G144" i="9"/>
  <c r="G145" i="9"/>
  <c r="Q154" i="9"/>
  <c r="Q156" i="9"/>
  <c r="L157" i="9"/>
  <c r="Q157" i="9"/>
  <c r="L153" i="9"/>
  <c r="L154" i="9"/>
  <c r="L156" i="9"/>
  <c r="Q155" i="9"/>
  <c r="L155" i="9"/>
  <c r="Q153" i="9"/>
  <c r="Q146" i="9"/>
  <c r="Q145" i="9"/>
  <c r="Q144" i="9"/>
  <c r="Q143" i="9"/>
  <c r="Q142" i="9"/>
  <c r="L146" i="9"/>
  <c r="L145" i="9"/>
  <c r="L144" i="9"/>
  <c r="L143" i="9"/>
  <c r="L142" i="9"/>
  <c r="G157" i="9"/>
  <c r="G156" i="9"/>
  <c r="G155" i="9"/>
  <c r="G154" i="9"/>
  <c r="G153" i="9"/>
  <c r="E132" i="9"/>
  <c r="F132" i="9"/>
  <c r="F134" i="9"/>
  <c r="E134" i="9"/>
  <c r="O84" i="9" l="1"/>
  <c r="O113" i="9"/>
  <c r="O73" i="9"/>
  <c r="O82" i="9"/>
  <c r="O81" i="9"/>
  <c r="H62" i="9"/>
  <c r="P71" i="9"/>
  <c r="H92" i="9"/>
  <c r="O72" i="9"/>
  <c r="E113" i="9"/>
  <c r="P82" i="9"/>
  <c r="E59" i="9"/>
  <c r="K114" i="9"/>
  <c r="P83" i="9"/>
  <c r="L95" i="9"/>
  <c r="L80" i="9"/>
  <c r="O80" i="9"/>
  <c r="K94" i="9"/>
  <c r="L106" i="9"/>
  <c r="E117" i="9"/>
  <c r="P84" i="9"/>
  <c r="O93" i="9"/>
  <c r="E95" i="9"/>
  <c r="P104" i="9"/>
  <c r="E115" i="9"/>
  <c r="P80" i="9"/>
  <c r="K80" i="9"/>
  <c r="K73" i="9"/>
  <c r="P73" i="9"/>
  <c r="K71" i="9"/>
  <c r="P92" i="9"/>
  <c r="H23" i="9"/>
  <c r="E82" i="9"/>
  <c r="E9" i="9"/>
  <c r="P50" i="9"/>
  <c r="E106" i="9"/>
  <c r="F6" i="9"/>
  <c r="E51" i="9"/>
  <c r="E5" i="9"/>
  <c r="P48" i="9"/>
  <c r="O62" i="9"/>
  <c r="F21" i="9"/>
  <c r="H47" i="9"/>
  <c r="Q47" i="9"/>
  <c r="E7" i="9"/>
  <c r="E22" i="9"/>
  <c r="E47" i="9"/>
  <c r="F9" i="9"/>
  <c r="K60" i="9"/>
  <c r="E73" i="9"/>
  <c r="L62" i="9"/>
  <c r="H83" i="9"/>
  <c r="E72" i="9"/>
  <c r="K49" i="9"/>
  <c r="F20" i="9"/>
  <c r="F22" i="9"/>
  <c r="H24" i="9"/>
  <c r="O58" i="9"/>
  <c r="P59" i="9"/>
  <c r="H21" i="9"/>
  <c r="Q50" i="9"/>
  <c r="O104" i="9"/>
  <c r="O71" i="9"/>
  <c r="O91" i="9"/>
  <c r="E58" i="9"/>
  <c r="E94" i="9"/>
  <c r="L93" i="9"/>
  <c r="O95" i="9"/>
  <c r="H105" i="9"/>
  <c r="H94" i="9"/>
  <c r="O70" i="9"/>
  <c r="K104" i="9"/>
  <c r="P106" i="9"/>
  <c r="L70" i="9"/>
  <c r="P94" i="9"/>
  <c r="E93" i="9"/>
  <c r="E48" i="9"/>
  <c r="H82" i="9"/>
  <c r="K58" i="9"/>
  <c r="E35" i="9"/>
  <c r="P60" i="9"/>
  <c r="E21" i="9"/>
  <c r="M49" i="9"/>
  <c r="E70" i="9"/>
  <c r="H80" i="9"/>
  <c r="F32" i="9"/>
  <c r="H50" i="9"/>
  <c r="K51" i="9"/>
  <c r="E84" i="9"/>
  <c r="P51" i="9"/>
  <c r="K106" i="9"/>
  <c r="O114" i="9"/>
  <c r="O116" i="9"/>
  <c r="H117" i="9"/>
  <c r="P103" i="9"/>
  <c r="H114" i="9"/>
  <c r="K115" i="9"/>
  <c r="K91" i="9"/>
  <c r="L72" i="9"/>
  <c r="H61" i="9"/>
  <c r="E116" i="9"/>
  <c r="H93" i="9"/>
  <c r="E92" i="9"/>
  <c r="K93" i="9"/>
  <c r="H104" i="9"/>
  <c r="H102" i="9"/>
  <c r="E61" i="9"/>
  <c r="K84" i="9"/>
  <c r="L81" i="9"/>
  <c r="K102" i="9"/>
  <c r="H115" i="9"/>
  <c r="K70" i="9"/>
  <c r="P69" i="9"/>
  <c r="O92" i="9"/>
  <c r="K82" i="9"/>
  <c r="L82" i="9"/>
  <c r="E91" i="9"/>
  <c r="H60" i="9"/>
  <c r="P95" i="9"/>
  <c r="K69" i="9"/>
  <c r="K116" i="9"/>
  <c r="P58" i="9"/>
  <c r="E102" i="9"/>
  <c r="E81" i="9"/>
  <c r="M47" i="9"/>
  <c r="E71" i="9"/>
  <c r="L59" i="9"/>
  <c r="F35" i="9"/>
  <c r="E31" i="9"/>
  <c r="O59" i="9"/>
  <c r="P47" i="9"/>
  <c r="H22" i="9"/>
  <c r="M50" i="9"/>
  <c r="E83" i="9"/>
  <c r="Q48" i="9"/>
  <c r="E8" i="9"/>
  <c r="H71" i="9"/>
  <c r="L60" i="9"/>
  <c r="E50" i="9"/>
  <c r="H70" i="9"/>
  <c r="E33" i="9"/>
  <c r="F31" i="9"/>
  <c r="H84" i="9"/>
  <c r="E23" i="9"/>
  <c r="E6" i="9"/>
  <c r="P62" i="9"/>
  <c r="H72" i="9"/>
  <c r="Q51" i="9"/>
  <c r="H49" i="9"/>
  <c r="E20" i="9"/>
  <c r="F5" i="9"/>
  <c r="E103" i="9"/>
  <c r="L91" i="9"/>
  <c r="P102" i="9"/>
  <c r="L103" i="9"/>
  <c r="L92" i="9"/>
  <c r="O117" i="9"/>
  <c r="O106" i="9"/>
  <c r="P72" i="9"/>
  <c r="K83" i="9"/>
  <c r="P70" i="9"/>
  <c r="O105" i="9"/>
  <c r="H116" i="9"/>
  <c r="H106" i="9"/>
  <c r="H91" i="9"/>
  <c r="K103" i="9"/>
  <c r="H59" i="9"/>
  <c r="L83" i="9"/>
  <c r="F8" i="9"/>
  <c r="O60" i="9"/>
  <c r="P49" i="9"/>
  <c r="E80" i="9"/>
  <c r="Q49" i="9"/>
  <c r="E104" i="9"/>
  <c r="K47" i="9"/>
  <c r="K59" i="9"/>
  <c r="K62" i="9"/>
  <c r="M51" i="9"/>
  <c r="L58" i="9"/>
  <c r="K50" i="9"/>
  <c r="H48" i="9"/>
  <c r="L94" i="9"/>
  <c r="H113" i="9"/>
  <c r="L84" i="9"/>
  <c r="K92" i="9"/>
  <c r="K72" i="9"/>
  <c r="L71" i="9"/>
  <c r="P91" i="9"/>
  <c r="O102" i="9"/>
  <c r="K105" i="9"/>
  <c r="L102" i="9"/>
  <c r="K113" i="9"/>
  <c r="P105" i="9"/>
  <c r="O69" i="9"/>
  <c r="H95" i="9"/>
  <c r="K81" i="9"/>
  <c r="P93" i="9"/>
  <c r="O83" i="9"/>
  <c r="E60" i="9"/>
  <c r="L105" i="9"/>
  <c r="L104" i="9"/>
  <c r="K95" i="9"/>
  <c r="K117" i="9"/>
  <c r="P81" i="9"/>
  <c r="H103" i="9"/>
  <c r="E114" i="9"/>
  <c r="L73" i="9"/>
  <c r="O94" i="9"/>
  <c r="O103" i="9"/>
  <c r="H58" i="9"/>
  <c r="L69" i="9"/>
  <c r="O115" i="9"/>
  <c r="E69" i="9"/>
  <c r="H51" i="9"/>
  <c r="E49" i="9"/>
  <c r="E105" i="9"/>
  <c r="F7" i="9"/>
  <c r="E34" i="9"/>
  <c r="H73" i="9"/>
  <c r="P61" i="9"/>
  <c r="E24" i="9"/>
  <c r="F24" i="9"/>
  <c r="F23" i="9"/>
  <c r="L61" i="9"/>
  <c r="M48" i="9"/>
  <c r="H69" i="9"/>
  <c r="O61" i="9"/>
  <c r="H20" i="9"/>
  <c r="K48" i="9"/>
  <c r="K61" i="9"/>
  <c r="F34" i="9"/>
  <c r="H81" i="9"/>
</calcChain>
</file>

<file path=xl/sharedStrings.xml><?xml version="1.0" encoding="utf-8"?>
<sst xmlns="http://schemas.openxmlformats.org/spreadsheetml/2006/main" count="90085" uniqueCount="1442">
  <si>
    <t>DATE FILED</t>
  </si>
  <si>
    <t>DATE DISPOSED</t>
  </si>
  <si>
    <t>SPN</t>
  </si>
  <si>
    <t>DAYS DETAINED</t>
  </si>
  <si>
    <t>felony priors</t>
  </si>
  <si>
    <t>Misd priors</t>
  </si>
  <si>
    <t>prior fel tdc</t>
  </si>
  <si>
    <t>fel prob</t>
  </si>
  <si>
    <t>prior misd prob</t>
  </si>
  <si>
    <t>pr misd hcj</t>
  </si>
  <si>
    <t>prior Mis fine</t>
  </si>
  <si>
    <t>SPAN SUR NAM</t>
  </si>
  <si>
    <t>DefendantsName</t>
  </si>
  <si>
    <t>DOB</t>
  </si>
  <si>
    <t xml:space="preserve">JIMS Ethnicity  </t>
  </si>
  <si>
    <t>Court</t>
  </si>
  <si>
    <t>JudgmentCategory</t>
  </si>
  <si>
    <t xml:space="preserve"> SETTINGS</t>
  </si>
  <si>
    <t>Sentence</t>
  </si>
  <si>
    <t>OffenseDescription</t>
  </si>
  <si>
    <t>PenalCode</t>
  </si>
  <si>
    <t>OffenseClass</t>
  </si>
  <si>
    <t>Offense</t>
  </si>
  <si>
    <t xml:space="preserve">NOTED SPECIAL ISSUES </t>
  </si>
  <si>
    <t xml:space="preserve">bond fort </t>
  </si>
  <si>
    <t>Bfdate</t>
  </si>
  <si>
    <t>BD REVOKED</t>
  </si>
  <si>
    <t>date apprehend</t>
  </si>
  <si>
    <t>forfeit paid $</t>
  </si>
  <si>
    <t>recidivism  newcase</t>
  </si>
  <si>
    <t>NULL</t>
  </si>
  <si>
    <t>M</t>
  </si>
  <si>
    <t>B</t>
  </si>
  <si>
    <t>178</t>
  </si>
  <si>
    <t>CAPITAL MURDER</t>
  </si>
  <si>
    <t>FC</t>
  </si>
  <si>
    <t>CAP MURDER</t>
  </si>
  <si>
    <t>Appointed Attorney</t>
  </si>
  <si>
    <t>GUILTY PLEA - NO JURY</t>
  </si>
  <si>
    <t>H</t>
  </si>
  <si>
    <t>HISPANIC</t>
  </si>
  <si>
    <t>248</t>
  </si>
  <si>
    <t>POSS CS PG 1 &lt;1G</t>
  </si>
  <si>
    <t>FS</t>
  </si>
  <si>
    <t>POSS DRUG</t>
  </si>
  <si>
    <t>F</t>
  </si>
  <si>
    <t>208</t>
  </si>
  <si>
    <t>DEFERRED</t>
  </si>
  <si>
    <t>POSS CS PG 1 4G - 200G</t>
  </si>
  <si>
    <t>F2</t>
  </si>
  <si>
    <t>y</t>
  </si>
  <si>
    <t>Hired Attorney</t>
  </si>
  <si>
    <t>185</t>
  </si>
  <si>
    <t>PTRc</t>
  </si>
  <si>
    <t>DISMISSED</t>
  </si>
  <si>
    <t>BURGLARY OF HABITATION</t>
  </si>
  <si>
    <t>BURGLARY</t>
  </si>
  <si>
    <t>NON-HISPANIC</t>
  </si>
  <si>
    <t>184</t>
  </si>
  <si>
    <t>THEFT UNDER $1500 - 3RD OFF.</t>
  </si>
  <si>
    <t>THEFT</t>
  </si>
  <si>
    <t>177</t>
  </si>
  <si>
    <t>FORGERY</t>
  </si>
  <si>
    <t>OTHER FEL</t>
  </si>
  <si>
    <t>263</t>
  </si>
  <si>
    <t>DWI 3RD OFFENDER BAC .08</t>
  </si>
  <si>
    <t>F3</t>
  </si>
  <si>
    <t>FEL DWI</t>
  </si>
  <si>
    <t>W</t>
  </si>
  <si>
    <t>183</t>
  </si>
  <si>
    <t>337</t>
  </si>
  <si>
    <t>176</t>
  </si>
  <si>
    <t>AGG ASSAULT W/DEADLY WEAPON</t>
  </si>
  <si>
    <t>ASLT-MURDR</t>
  </si>
  <si>
    <t>REV 4/26/12 ASS WEAPON</t>
  </si>
  <si>
    <t>SURETY</t>
  </si>
  <si>
    <t>DEFENDANT CONVICTED ON ANOTHER CHARGE</t>
  </si>
  <si>
    <t>DISARMING POLICE OFFICER</t>
  </si>
  <si>
    <t>Other/Unknown</t>
  </si>
  <si>
    <t>209</t>
  </si>
  <si>
    <t>POSS W/INT DEL CS PG1 1G &lt;4 GR</t>
  </si>
  <si>
    <t>SALE DRUG</t>
  </si>
  <si>
    <t>180</t>
  </si>
  <si>
    <t>ASSAULT-BOD INJ-PUB SERV/RETAL</t>
  </si>
  <si>
    <t>228</t>
  </si>
  <si>
    <t>6/8/12FTHEFT</t>
  </si>
  <si>
    <t>338</t>
  </si>
  <si>
    <t>Y</t>
  </si>
  <si>
    <t>CONVICTED</t>
  </si>
  <si>
    <t>230</t>
  </si>
  <si>
    <t>AGG ASSLT AGAINST PB SERVANT</t>
  </si>
  <si>
    <t>F1</t>
  </si>
  <si>
    <t>POSS CS PG 1  1 - 4 GRAMS</t>
  </si>
  <si>
    <t>POSS/ATT POSS CS BY FRAUD SCH</t>
  </si>
  <si>
    <t>339</t>
  </si>
  <si>
    <t>INJURY CHILD UNDER 15 B/INJURY</t>
  </si>
  <si>
    <t>232</t>
  </si>
  <si>
    <t>CREDIT/DEBIT CARD ABUSE</t>
  </si>
  <si>
    <t>Public Defender</t>
  </si>
  <si>
    <t>174</t>
  </si>
  <si>
    <t>FELON POSS WPN</t>
  </si>
  <si>
    <t>POSS CS PG 1 200-400GR</t>
  </si>
  <si>
    <t>POSS CS PG 2 &lt;1GRAM</t>
  </si>
  <si>
    <t>CRIM MISCH &gt;=$1500 &lt;$20K</t>
  </si>
  <si>
    <t>AGG ROBBERY-DEADLY WPN</t>
  </si>
  <si>
    <t>ROBBERY</t>
  </si>
  <si>
    <t>BURGLARY OF A BUILDING</t>
  </si>
  <si>
    <t>THEFT $1500-20K</t>
  </si>
  <si>
    <t>THEFT &gt;=$20,000 &lt;$100,000</t>
  </si>
  <si>
    <t>AGG ASSAULT-FAMILY MEMBER</t>
  </si>
  <si>
    <t>POSS CS PG 3 28-200 GRAMS</t>
  </si>
  <si>
    <t>S</t>
  </si>
  <si>
    <t>262</t>
  </si>
  <si>
    <t>179</t>
  </si>
  <si>
    <t>5/14/12 misd tressp</t>
  </si>
  <si>
    <t>PROSTITUTION</t>
  </si>
  <si>
    <t>POSS CS PG 2 1-4 GRAMS</t>
  </si>
  <si>
    <t>182</t>
  </si>
  <si>
    <t>misd DWI 2/8/12</t>
  </si>
  <si>
    <t>revoked 7/3/12TDC</t>
  </si>
  <si>
    <t>UNAUTH USE OF VEHICLE</t>
  </si>
  <si>
    <t>AUTO THEFT</t>
  </si>
  <si>
    <t>NO BILL</t>
  </si>
  <si>
    <t>POSS MARIJ  5 - 50 LBS.</t>
  </si>
  <si>
    <t>SEX ASSLT CHILD 14-17</t>
  </si>
  <si>
    <t>SEX ABUSE</t>
  </si>
  <si>
    <t>MAN/DEL CS PG I &lt;1GRAM</t>
  </si>
  <si>
    <t>5/24/12 auto theftTDC5/31/12</t>
  </si>
  <si>
    <t>AGG SEX ASSLT CHILD-UNDER 14</t>
  </si>
  <si>
    <t>BURG W-INTENT-COMMIT OTHER FEL</t>
  </si>
  <si>
    <t>ROBBERY-THREATS</t>
  </si>
  <si>
    <t>POSS W/INT DEL CS PG1&gt;=4 &lt;200</t>
  </si>
  <si>
    <t>6/22/12 misd assaultHCJ</t>
  </si>
  <si>
    <t>TAMPER GOVT RECORD</t>
  </si>
  <si>
    <t>DISM felOpen</t>
  </si>
  <si>
    <t>TAMPER/FABRICATE EVIDENCE</t>
  </si>
  <si>
    <t>FORGERY GOVT FINANCIAL INST</t>
  </si>
  <si>
    <t>A</t>
  </si>
  <si>
    <t>ABAN/ENDANG CHILD W/INT TO RET</t>
  </si>
  <si>
    <t>DISMISS covPfel</t>
  </si>
  <si>
    <t>351</t>
  </si>
  <si>
    <t>FAIL TO REGISTER AS SEX OFFEND</t>
  </si>
  <si>
    <t>MAN/DEL CS PG III/IV 28-200 GR</t>
  </si>
  <si>
    <t>INJURY TO ELDERLY</t>
  </si>
  <si>
    <t>INDECENCY CHILD-TB</t>
  </si>
  <si>
    <t>9/27/12 def adj  fel unlawful restraint child</t>
  </si>
  <si>
    <t>7/12/12 POSS W/INT DEL 2yrs tdc</t>
  </si>
  <si>
    <t>POSS CS PG 4 28-200 GRAMS</t>
  </si>
  <si>
    <t>MAN/DEL CS PG I OVER 400 GRAMS</t>
  </si>
  <si>
    <t>ASSAULT-BOD INJ-FAMILY MEMBER</t>
  </si>
  <si>
    <t>HARASSMENT OF PUBLIC SERVANT</t>
  </si>
  <si>
    <t>INDECENCY-CHILD EXPOSURE</t>
  </si>
  <si>
    <t>POSS CS PG 4 OVER 400 GRAMS</t>
  </si>
  <si>
    <t xml:space="preserve">5/8/12 auto th </t>
  </si>
  <si>
    <t>ENDANGERING A CHILD</t>
  </si>
  <si>
    <t>8/27/2012 frl evade</t>
  </si>
  <si>
    <t>3/15/12 misd dwi</t>
  </si>
  <si>
    <t>RETALIATION</t>
  </si>
  <si>
    <t>THEFT OF FIREARM</t>
  </si>
  <si>
    <t>PTR</t>
  </si>
  <si>
    <t>lv prob revok 4/13/12 stj 7 mos</t>
  </si>
  <si>
    <t>AGG SEX ASSAULT</t>
  </si>
  <si>
    <t>RAPE</t>
  </si>
  <si>
    <t>MAN/DEL CS PG II 4-400 GRAMS</t>
  </si>
  <si>
    <t xml:space="preserve">STALKING </t>
  </si>
  <si>
    <t>6/28/12   crim misch</t>
  </si>
  <si>
    <t>ATT TAMPER GOVT RECORD</t>
  </si>
  <si>
    <t>convMisd 5/7/12 evad arr</t>
  </si>
  <si>
    <t>HINDER APPREHENSION</t>
  </si>
  <si>
    <t>FAIL TO COMPLY AS SEX OFFENDER</t>
  </si>
  <si>
    <t>ATT FORGE GOVE INSTR</t>
  </si>
  <si>
    <t>dwi 4/14/12, dwi   bk 4/26      5/8/12 pend</t>
  </si>
  <si>
    <t>INDECENCY CHILD-TG</t>
  </si>
  <si>
    <t>THEFT &gt;=$100,000 &lt;$200,000</t>
  </si>
  <si>
    <t>POSS MARIJ  4 OZ. - 5 LBS.</t>
  </si>
  <si>
    <t>POSS CS PG 2 4G - 400G</t>
  </si>
  <si>
    <t>theft tdc  2yrs5/14/12</t>
  </si>
  <si>
    <t>2/23/12 mis fugitive</t>
  </si>
  <si>
    <t>MURDER</t>
  </si>
  <si>
    <t>MURD/MANSL</t>
  </si>
  <si>
    <t>EXHIBIT FIREARM/CAMPUS/SCHOOL</t>
  </si>
  <si>
    <t>THEFT F/ELDERLY 100,000-200,00</t>
  </si>
  <si>
    <t>ftr 4/13/12 prob rev 4/19/12  tdc 7mos</t>
  </si>
  <si>
    <t>ATT TAMPER WITH PHYSICAL EVIDE</t>
  </si>
  <si>
    <t>PROBATION</t>
  </si>
  <si>
    <t>ROBBERY-BODILY INJURY</t>
  </si>
  <si>
    <t>THEFT &gt;= $200,000</t>
  </si>
  <si>
    <t>POSS CHILD PORNOGRAPHY</t>
  </si>
  <si>
    <t>CARRY PROH WPN PROHBITED PLACE</t>
  </si>
  <si>
    <t>POSS W/INT DEL CS 4G &lt;200 GRAM</t>
  </si>
  <si>
    <t>MAN/DEL CS PG I 1-4 GRAMS</t>
  </si>
  <si>
    <t>null</t>
  </si>
  <si>
    <t>STALKING</t>
  </si>
  <si>
    <t>PROMOTE CHILD PORNOGRAPHY</t>
  </si>
  <si>
    <t>9/12/2 stj 6 mos other drug  filed 1/4/12</t>
  </si>
  <si>
    <t>jail 6/5/12 robbery released def adj to ymca7/2/12</t>
  </si>
  <si>
    <t>THEFT FROM PERSON</t>
  </si>
  <si>
    <t>SELL/POSS UNLAB/RCRD&gt;65 RCRD</t>
  </si>
  <si>
    <t xml:space="preserve">burg of veh w/2 or more co </t>
  </si>
  <si>
    <t>burglary</t>
  </si>
  <si>
    <t>ATT BRIBERY</t>
  </si>
  <si>
    <t>THEFT $1500-20K conv of robbery</t>
  </si>
  <si>
    <t>AGG ASSAULT - FAMILY MEMBER SB</t>
  </si>
  <si>
    <t>BK 4/18/12 pcs &lt;1G tdc 8mos</t>
  </si>
  <si>
    <t>MAN/DEL CS PG I 4-200 GRAMS</t>
  </si>
  <si>
    <t>AGG ROBBERY-OVER 65 OR DISABLE</t>
  </si>
  <si>
    <t>POSS WIM/D GP 3/4 CS-400G &amp; UP</t>
  </si>
  <si>
    <t>ATT BURGLARY HABITATION</t>
  </si>
  <si>
    <t>AGG ROBBERY-S-B-I</t>
  </si>
  <si>
    <t>LV drugs bk 2/17/12 bk 3/1/12  HCJ 90 D PROB REV</t>
  </si>
  <si>
    <t>DEL MARIJ 1/4 OZ - 5 LBS</t>
  </si>
  <si>
    <t>OBTAIN DRUGS BY FRAUD-SCH III/</t>
  </si>
  <si>
    <t>AGG PROMOTION PROST</t>
  </si>
  <si>
    <t>MAN/DEL CS PG II 1-4 GRAMS</t>
  </si>
  <si>
    <t>INTERFERE CHILD CUSTODY</t>
  </si>
  <si>
    <t>FORGERY GOVERNMENT INSTRUMENT</t>
  </si>
  <si>
    <t>8/8/12 conv f drugs tdc 1 yr</t>
  </si>
  <si>
    <t>10 days jail cop, misd disp driv li suspend, prob and 3 days hcj</t>
  </si>
  <si>
    <t>8/7/12 convic poss marij 2 days hcj</t>
  </si>
  <si>
    <t>drug poss cs &lt; 1g  5/14/12 defer</t>
  </si>
  <si>
    <t xml:space="preserve">evading arrest/detention w/veh </t>
  </si>
  <si>
    <t>IMPERSON P-O</t>
  </si>
  <si>
    <t>AGG ASLT-SER BOD INJURY</t>
  </si>
  <si>
    <t>ENTICING CHIL W/INT FELONY</t>
  </si>
  <si>
    <t>rev theft 4/25/12 tdc 6 mos</t>
  </si>
  <si>
    <t>OTHER FELONY (ASSAULT-BOD INJ-FAMILY MEMBER)</t>
  </si>
  <si>
    <t>ENGAGING IN ORG CRIM ACTIVITY</t>
  </si>
  <si>
    <t>AGG KIDNAPPING</t>
  </si>
  <si>
    <t>OTHER DRUG (POSS/ATT POSS CS BY FRAUD SCH</t>
  </si>
  <si>
    <t>ATT RETALIATION</t>
  </si>
  <si>
    <t>UNLAWFUL RESTRAINT CHILD</t>
  </si>
  <si>
    <t>THEFT F/ELDERLY 1,500 - 20,000</t>
  </si>
  <si>
    <t>OTHER DRUG (POSS W/INT DEL CS PG1&gt;=4 &lt;200 )</t>
  </si>
  <si>
    <t>POSS CS PG 4 200-400 GRAMS</t>
  </si>
  <si>
    <t>ATT. DEADLY CONDUCT</t>
  </si>
  <si>
    <t>INTOXICATED ASSLT W/VEH SBI</t>
  </si>
  <si>
    <t>theft from person</t>
  </si>
  <si>
    <t>POSS-UNL USE CRIM INSTR</t>
  </si>
  <si>
    <t>prob revoked 6/28/12 tdc 6mos</t>
  </si>
  <si>
    <t>bk  3/22/12 P revoked 3/27/12  hcj4mos</t>
  </si>
  <si>
    <t>pretrial diversion</t>
  </si>
  <si>
    <t>AGG ASSAULT BY PB SERVANT</t>
  </si>
  <si>
    <t>bk 7/25/12  viol 30 days hcj amended cop</t>
  </si>
  <si>
    <t>2 day hcj misd assault conv 7/10/12</t>
  </si>
  <si>
    <t>CIVIL COMMITMENT REQUIR</t>
  </si>
  <si>
    <t>dwi 2/17/12 hcj 30 days</t>
  </si>
  <si>
    <t>misd evade conv 2/2/12 hcj 10 days</t>
  </si>
  <si>
    <t>I</t>
  </si>
  <si>
    <t>SEXUAL ASSAULT</t>
  </si>
  <si>
    <t>POSS CS PG 3 200-400 GRAMS</t>
  </si>
  <si>
    <t>ATT THEFT-OVER $10000-VEH</t>
  </si>
  <si>
    <t>INJURY TO CHILD-SBI</t>
  </si>
  <si>
    <t>POSS W/INT MAN/DEL CS PG1 1&lt;1</t>
  </si>
  <si>
    <t>POSS WIM/D GP 3/4 CS- 200-399G</t>
  </si>
  <si>
    <t>ATT POSS CS PG 3 28-200 GRAMS</t>
  </si>
  <si>
    <t>FRAUD/USE/POSS ID INFO</t>
  </si>
  <si>
    <t>misd conv 3/2/12</t>
  </si>
  <si>
    <t>fel drug conv 6/25/12 6mos tdc</t>
  </si>
  <si>
    <t>MAN/DEL SIM CS-MISLEAD PERS</t>
  </si>
  <si>
    <t>8/10/12 bk for violamend cop  release to ymca</t>
  </si>
  <si>
    <t>conv aslt murder 8/6/12 4yr tdc</t>
  </si>
  <si>
    <t>FAIL COMPLY SEX OFFENDER REGIS</t>
  </si>
  <si>
    <t>MAN/DEL CS PG III/IV  &lt;28 GRAM</t>
  </si>
  <si>
    <t>POSS DANG DRUG - FREE SCHOOL Z</t>
  </si>
  <si>
    <t>6/6/12 p drug 10 days hcj</t>
  </si>
  <si>
    <t>fel dwi conv 7/20/12 2 y tdc</t>
  </si>
  <si>
    <t>misd prosti conv 7/19 12 hcj 90 dys</t>
  </si>
  <si>
    <t>law viol 7/5/12  amend cop 35 days hcj  cont def adj</t>
  </si>
  <si>
    <t>2/8/12 misc conv poss cs 10 daya hcj</t>
  </si>
  <si>
    <t>7/16/12 misd poss weapn def adj</t>
  </si>
  <si>
    <t xml:space="preserve">6/29/12 conv fel tamper w evidence 6mos state jail </t>
  </si>
  <si>
    <t>misd dwi conv 2/9/12 hcj 40 days</t>
  </si>
  <si>
    <t>POSS CS PG3&lt;28G DRUG FREE ZONE</t>
  </si>
  <si>
    <t>MAN/DEL CS PG III/IV OVER 400</t>
  </si>
  <si>
    <t xml:space="preserve">  10/4 12 FREP  bk  10/11/12 jail therapy</t>
  </si>
  <si>
    <t>6/1/12 fel theft conv hcj 6 mos</t>
  </si>
  <si>
    <t>ATT ASSAULT ON PUBLIC SERVANT</t>
  </si>
  <si>
    <t>ATT POSS PROH SUB CORRECT FACI</t>
  </si>
  <si>
    <t>MONEY LAUNDERING&gt;=20K&lt;100K</t>
  </si>
  <si>
    <t>conv misd drug 4/18/12  fel theft conv 6/28/12 8mos tdc</t>
  </si>
  <si>
    <t>RECKLESS INJURY TO CHILD</t>
  </si>
  <si>
    <t>misd assult filed 3/9/12 pend</t>
  </si>
  <si>
    <t>two misd conv 3/30/12 pend fwl aslt murder filed 6/22/12</t>
  </si>
  <si>
    <t>misd crim misch def adj 7/24/12</t>
  </si>
  <si>
    <t>misd conv 6/27/12 same week as fel sent</t>
  </si>
  <si>
    <t>ATT SEXUAL ASSAULT</t>
  </si>
  <si>
    <t>POSS MARIJ 50-2000 LBS.</t>
  </si>
  <si>
    <t>misd conv 5/16/12 weapon hcj 1 yr</t>
  </si>
  <si>
    <t>MONEY LAUNDERING&gt;=100K&lt;200K</t>
  </si>
  <si>
    <t>(EVAD ARREST/DETENTION W/PREV C)</t>
  </si>
  <si>
    <t>fel assault disp 4/20/12 sent 120 days hcj</t>
  </si>
  <si>
    <t>misd dwi dip 4/25/12 probation</t>
  </si>
  <si>
    <t>7/11/12 misd case disposed as fugitive</t>
  </si>
  <si>
    <t>8/28/12 conv fel drug hcj 6 mos</t>
  </si>
  <si>
    <t>def adj revoked 4/16/12 8 mos state jail</t>
  </si>
  <si>
    <t>fel filed 4/12/12 sent same date as study case</t>
  </si>
  <si>
    <t>MAN/DEL CS PG II &lt; 1 GRAMS</t>
  </si>
  <si>
    <t xml:space="preserve"> fel theft filed 7/24/12  def adj rev 7/25/12 1yr st j</t>
  </si>
  <si>
    <t xml:space="preserve">3/14/12 mis con  4/4/12 fel conv fel filed 5/17/12 pend </t>
  </si>
  <si>
    <t>fel drug conv 6/4/12  st j 6 mos</t>
  </si>
  <si>
    <t>misc dwi conv 2/16/12 hcj 30 day</t>
  </si>
  <si>
    <t>DEADLY COND-DISCH F-ARM HAB/BL</t>
  </si>
  <si>
    <t>CRIM MISCH (PLACE/F WORSHIP/BU</t>
  </si>
  <si>
    <t>two misd filed 4/4 and 6/29/12 pend</t>
  </si>
  <si>
    <t>INJ TO DISABLED - BOD INJ</t>
  </si>
  <si>
    <t>ATT FAIL TO COMPLY AS SEX OFFE</t>
  </si>
  <si>
    <t>def adj revoked  EVADE 7/27/12 tdc 2 yrs</t>
  </si>
  <si>
    <t>9/21/12 fel  evade stj 10 mos</t>
  </si>
  <si>
    <t>Law  vio 5/14/12   def adj revoked 5/16/12  sent 10 mos st j</t>
  </si>
  <si>
    <t>misd asslt conv 5/23/12  lv 4/20/12 revoked 6/13/12 sent tdc 3 yrs</t>
  </si>
  <si>
    <t>4/3/12 frep revoked 5/2/12 tdc 3 yrs</t>
  </si>
  <si>
    <t xml:space="preserve">cap muder filed 8/28/12 pend  and motion to rev def adj </t>
  </si>
  <si>
    <t>SELL/POSS UNLAB/RCRD&lt;65 RCRD</t>
  </si>
  <si>
    <t>three misd conv 6/8/12 one misd 6/29/12</t>
  </si>
  <si>
    <t>MAN/DEL CS PG III/IV 200-400 G</t>
  </si>
  <si>
    <t>TAMPER GOVT RECORD-HARM</t>
  </si>
  <si>
    <t>rev 8/15/12 VOIH 8/15/12 hcj 10 mos</t>
  </si>
  <si>
    <t>GRAFFITI MEDICAL EDUC FACIL. &lt;</t>
  </si>
  <si>
    <t>misd conv 5/2/12 crim trespass 4 d hcj</t>
  </si>
  <si>
    <t>ATT ESCAPE - ARR/CONF-FELONY</t>
  </si>
  <si>
    <t xml:space="preserve">fel 6/39/12 sent def adj </t>
  </si>
  <si>
    <t>other misd crim misch&gt;$500&lt;$1500</t>
  </si>
  <si>
    <t xml:space="preserve">fel assault murder conv 5/3/12 tdc 2yrs </t>
  </si>
  <si>
    <t>fel drug conv 6/11/12  st j 8 mos</t>
  </si>
  <si>
    <t>OBTAIN DRUGS BY FRAUD-SCH I-II</t>
  </si>
  <si>
    <t>FALSE STATEMENT TO OBTAIN CRED</t>
  </si>
  <si>
    <t>fel theft conv 6/15/12  st j 10mos</t>
  </si>
  <si>
    <t>ATT POSS PG 1 1-4 GRAMS</t>
  </si>
  <si>
    <t>fel drug conv 7/16/12 hcj 70 days</t>
  </si>
  <si>
    <t>misd conv 4/2/12  hcj 6 d</t>
  </si>
  <si>
    <t>ARSON</t>
  </si>
  <si>
    <t>THEFT F/ELDERLY 500 - 1,500</t>
  </si>
  <si>
    <t>def adj rev 4/19 12 auto theft 8m st jail misd evade 4/24/12 hcj 60 d</t>
  </si>
  <si>
    <t>misd trespass conv 9/4/12  hcj 20 days</t>
  </si>
  <si>
    <t>FREP 4/19/12 motion to rev def adj  dism</t>
  </si>
  <si>
    <t>MAN/DEL CS PG I 200-400 GRAMS</t>
  </si>
  <si>
    <t>revoked 10/1/12 stj 6 mos</t>
  </si>
  <si>
    <t>Misd resist arr conv 6/22/12 hcj 2 days</t>
  </si>
  <si>
    <t>fel theft conv 4/18/12  st j 8 mos same date as study case</t>
  </si>
  <si>
    <t>Def adj Theft 5/21/12</t>
  </si>
  <si>
    <t>ATT ASLT FAM/MEMBER 2ND OFFEND</t>
  </si>
  <si>
    <t>POSS PROH WPN</t>
  </si>
  <si>
    <t>fel drug filed 4/24/12 disp 7/2/12 def adj</t>
  </si>
  <si>
    <t>8/23/12 evade arrest def adj</t>
  </si>
  <si>
    <t>TAKE WEAPON FROM POLICE OFFICE</t>
  </si>
  <si>
    <t>MISD assalt 5/11/12  hcj 20 days</t>
  </si>
  <si>
    <t>POSS GP 3 CS- 400 G OR MORE</t>
  </si>
  <si>
    <t xml:space="preserve">fel burg cov 7/26/12  tdc 3y </t>
  </si>
  <si>
    <t xml:space="preserve"> 5/9/12 FREP rev 5/17/12  6mos stj</t>
  </si>
  <si>
    <t>3/22/12 ACI REV B 7/26/12 COP 30 days hcj</t>
  </si>
  <si>
    <t>5/1/12 drug def adj 6/11/12</t>
  </si>
  <si>
    <t xml:space="preserve">5/14/12 law v  admen 7/26/12cop </t>
  </si>
  <si>
    <t>bk 3/20/12  rev 4/9/12 stj 8 mos</t>
  </si>
  <si>
    <t>fel theft conv 5/4/12   stj 8mos</t>
  </si>
  <si>
    <t>bk 8/16/12  viol 9/6/12 cop amend</t>
  </si>
  <si>
    <t>prob rev  FREP 6/28/12 stj 9 mos</t>
  </si>
  <si>
    <t>9/13/12 misd DWI prob</t>
  </si>
  <si>
    <t xml:space="preserve">5/30/12  amended cop 3 day hcjviol?? </t>
  </si>
  <si>
    <t>OBTAIN DRUGS BY FORGE PRESCRIP</t>
  </si>
  <si>
    <t>law vio rev def adj 9/7/12 tdc 3yrs</t>
  </si>
  <si>
    <t>INJURY CHILD UNDER 15 YOA</t>
  </si>
  <si>
    <t>TDC</t>
  </si>
  <si>
    <t>TAMPERING WITH RECORD</t>
  </si>
  <si>
    <t xml:space="preserve">prob vio 9/7/12 cont mh crt </t>
  </si>
  <si>
    <t>fel drug 8/21/12 stj 7 mos</t>
  </si>
  <si>
    <t>misd marj conv 4/19/12  hcj 100 days</t>
  </si>
  <si>
    <t>law vio 9/14/12  motion to revoke pend</t>
  </si>
  <si>
    <t>misd conv 8/3/12 trespass 40 daya hcj</t>
  </si>
  <si>
    <t>OTHER MISD (ATT ENDANGERING A CHILD</t>
  </si>
  <si>
    <t>OTHERMISD</t>
  </si>
  <si>
    <t>misd assault 7/18/12  hcj 75 days</t>
  </si>
  <si>
    <t>UNLAW CARRY WPN-LIC PREMISE</t>
  </si>
  <si>
    <t>fel prostit 8/30/12 stj 6mos</t>
  </si>
  <si>
    <t>4/20/12 fel drug  stj 6mos</t>
  </si>
  <si>
    <t>SOLICIT CAPITAL MURDER</t>
  </si>
  <si>
    <t>fel theft 9/11/12 hcj 1 yr</t>
  </si>
  <si>
    <t>two misd theft 7/17/12 hcj 130 days</t>
  </si>
  <si>
    <t>prob rev  law viol  evade arrest 9/6/12  tdc 2 yrs</t>
  </si>
  <si>
    <t>INSURANCE FRAUD $1500-20,000</t>
  </si>
  <si>
    <t>misd drug 7/26/12 def adj</t>
  </si>
  <si>
    <t>MAN/DEL CS PG II OVER 400 GRAM</t>
  </si>
  <si>
    <t>KIDNAPPING</t>
  </si>
  <si>
    <t>ATT FAILURE TO STOP AND RENDER</t>
  </si>
  <si>
    <t>4/13/12  fel reg as sex offender 30 days hcj</t>
  </si>
  <si>
    <t xml:space="preserve"> 8/8/12 DWI prob</t>
  </si>
  <si>
    <t xml:space="preserve">FREP8/3/12  bk 8/24/12   motn adj guilt stj 5 mos </t>
  </si>
  <si>
    <t>ASSAULT-BOD INJ-</t>
  </si>
  <si>
    <t>LAWV 4/4/12 bk , new fel 6/25/12 90 hcj, misd 6/27/12</t>
  </si>
  <si>
    <t>DEADLY CONDUCT</t>
  </si>
  <si>
    <t>INTERFER W/POLICE SERVICE ANIM</t>
  </si>
  <si>
    <t>fel rob filed 3/14/12 pend</t>
  </si>
  <si>
    <t>VOIH 6/7/12 bk 6/13/12 amend cop</t>
  </si>
  <si>
    <t>6/20/12 viol amend cop</t>
  </si>
  <si>
    <t xml:space="preserve">misd trespass 4/11/12hcj 30 days </t>
  </si>
  <si>
    <t>TRADEMARK COUNTERFEITING&gt;=1500</t>
  </si>
  <si>
    <t>failed to report 8/16/12 motion pend</t>
  </si>
  <si>
    <t>theft&gt;=$500&lt;$1,500</t>
  </si>
  <si>
    <t>4/20/12 prob  FASP  rev 7/30/12 tdc 2 yrs</t>
  </si>
  <si>
    <t>misd evade arrest 4/25/12  three days hcj</t>
  </si>
  <si>
    <t>INJURY TO CHILD BY OMISSION</t>
  </si>
  <si>
    <t>THEFT (THEFT - $50-$500)</t>
  </si>
  <si>
    <t>misd assault filed 8/7/12 pend</t>
  </si>
  <si>
    <t>8/8/12 felony tamper 2yr tdc</t>
  </si>
  <si>
    <t>misd theft 7/20/12 def adj</t>
  </si>
  <si>
    <t xml:space="preserve">misd trespass7/26/12 hcj 15 days </t>
  </si>
  <si>
    <t>FRAUD/DEL PRESC NOT MEDICAL</t>
  </si>
  <si>
    <t>def ajd glt revoked fraud  6/15/12 stj 7 mos</t>
  </si>
  <si>
    <t>bf fugitive on misd tresp filed 4/12/12</t>
  </si>
  <si>
    <t>9/19/12 fel theft  129 days hcj</t>
  </si>
  <si>
    <t>FALSELY HOLDING ONESELF AS ATY</t>
  </si>
  <si>
    <t>2 misd burg veh evade  5/9/12  hcj 150 days</t>
  </si>
  <si>
    <t>mot to rev 6/11/12 dism bk 6/28  hcj 30 d cop</t>
  </si>
  <si>
    <t>misd theft 6/28/12 hcj 30 days</t>
  </si>
  <si>
    <t>9/5/12 filed bail jump tdc 2 yrs disp 9/13/12</t>
  </si>
  <si>
    <t>6/13/12 filed assault disp 8/30/12 samd disp</t>
  </si>
  <si>
    <t>PROH SUBSTANCE CORRECT FACILIT</t>
  </si>
  <si>
    <t>2 misd drug  conv 9/25/12 hcj 90 days</t>
  </si>
  <si>
    <t>5/11/12 fel drug hcj 7 mos 7/30/12 misd evad 100 d hcj</t>
  </si>
  <si>
    <t xml:space="preserve">6/14/12 misd thf 8/13/12 fel thf  6m stj </t>
  </si>
  <si>
    <t>misd thft 4/23/12 hcj 120 d</t>
  </si>
  <si>
    <t>misd assault 8/8/12 pend</t>
  </si>
  <si>
    <t xml:space="preserve">misd LAW V mot to rev 8/23/12  bk 8/24 cop amend </t>
  </si>
  <si>
    <t>5/21/12 fel burg stj 6mos</t>
  </si>
  <si>
    <t xml:space="preserve">7/30/12 att  fel deadly conduct 15 mos stj </t>
  </si>
  <si>
    <t xml:space="preserve">rev 9/14/12 hcj 60 days </t>
  </si>
  <si>
    <t>ATT POSS FIREARM</t>
  </si>
  <si>
    <t>ESCAPE-WHILE ARR/CONF-FELONY</t>
  </si>
  <si>
    <t>misd cs 8/22/12 hcj 3 days</t>
  </si>
  <si>
    <t>misd assault 5/16/12 def adj</t>
  </si>
  <si>
    <t xml:space="preserve">misd marij filed 9/28 12 pend </t>
  </si>
  <si>
    <t>LAWV misd drug rev 9/24/12 stj 6 mos</t>
  </si>
  <si>
    <t>6/19/12 fel theft 120 hcj</t>
  </si>
  <si>
    <t>7/30/12 misd assault 10 days hcj</t>
  </si>
  <si>
    <t xml:space="preserve">LAWV bk 6/20/12 rev 7/18/12 tdc 2yrs </t>
  </si>
  <si>
    <t>POSS GP 4 CS- 400 G OR MORE</t>
  </si>
  <si>
    <t>9/20/12 misd weapon hcj 10 days</t>
  </si>
  <si>
    <t>9/14/12 three fel pend no bond</t>
  </si>
  <si>
    <t>7/10/12 fel evade hcj 60 days</t>
  </si>
  <si>
    <t>4/4/12 misd resist arr search hcj 60 days</t>
  </si>
  <si>
    <t>LAWVrev 8/21/12 stj 7mos</t>
  </si>
  <si>
    <t>9/19/12 misd trespass 30 d hcj</t>
  </si>
  <si>
    <t>misd assault7/24/12 hcj 190 days</t>
  </si>
  <si>
    <t>fel P drug  9/19/12 stj 6mos</t>
  </si>
  <si>
    <t>fel evade filed 4/23/12 disp 4/24/12 stj 6mos</t>
  </si>
  <si>
    <t>6/6/12 burg and drug cases tdc 2yrs</t>
  </si>
  <si>
    <t>ILLEGAL DUMPING 1ST OFFENSE</t>
  </si>
  <si>
    <t>9/19/12 fel P drug 10 mos stj</t>
  </si>
  <si>
    <t>LAWV 8/7/12  amend cop  bk 8/8 rel 9/13 misd 9/14 HCJ</t>
  </si>
  <si>
    <t>8/24/12 fel prost 7mos stj</t>
  </si>
  <si>
    <t>ACI/OC bk 5/7/12 amend cop</t>
  </si>
  <si>
    <t>two 8/24/12 misd drug and evade 43 d hcj</t>
  </si>
  <si>
    <t>7/12/12  two misd drugs 15 days hcj</t>
  </si>
  <si>
    <t xml:space="preserve"> detainded auto theft filed 8/27/12 pend</t>
  </si>
  <si>
    <t xml:space="preserve"> def adj glt revoked 9/11/12  stj 6mos</t>
  </si>
  <si>
    <t>9/21/12 bk fel injury to child  pend</t>
  </si>
  <si>
    <t>INTOX MANSLAUGHTER W/VEH</t>
  </si>
  <si>
    <t>8/29/12 detained  sex abuse filed pend</t>
  </si>
  <si>
    <t>FALSE STATEMENT ON ALCOHOL LIC</t>
  </si>
  <si>
    <t>violation new charge</t>
  </si>
  <si>
    <t>VIOL. OF PROTECTIVE ORDER ENH.</t>
  </si>
  <si>
    <t xml:space="preserve"> 7/17/12FREP  revoke 9/28/12 stj 6mos</t>
  </si>
  <si>
    <t>FAIL TO STOP AND RENDER AID</t>
  </si>
  <si>
    <t>9/3/12 misd tresspas filed pend</t>
  </si>
  <si>
    <t xml:space="preserve">10/2/12 fugitive hold pend </t>
  </si>
  <si>
    <t>7/12/12  fel  tresspass habit 90 days hcj</t>
  </si>
  <si>
    <t>4/12/12 misd resist arr search hcj 45 day</t>
  </si>
  <si>
    <t>8/9/12 filed (POSS W/INT DEL CS PG1&gt;=4 &lt;200 )</t>
  </si>
  <si>
    <t>C87AI bk 7/9/12  amend cop</t>
  </si>
  <si>
    <t>6/25/12 misd prosti 15 d hcj</t>
  </si>
  <si>
    <t>CRIMINAL SOLICITATION OF A MIN</t>
  </si>
  <si>
    <t>8/9/12 8/24/12 FREP  misd evade 5/10/12  hcj 32d</t>
  </si>
  <si>
    <t>misc LAWV def adj revoked 9/28/12  stj7mos</t>
  </si>
  <si>
    <t>5/5/12 misd drug  hcj 30 d</t>
  </si>
  <si>
    <t>9/14/12 LAWV  amend cop</t>
  </si>
  <si>
    <t>6/20/12 two fel  auto and evad 2 yrs TDC</t>
  </si>
  <si>
    <t>POSS GP I CS- 400 G OR MORE</t>
  </si>
  <si>
    <t>ONLINE SOLICITATION OF MINOR</t>
  </si>
  <si>
    <t>7/16/12 misd dwi  hcj 45 d</t>
  </si>
  <si>
    <t xml:space="preserve">misd assault 6/21/12 hcj 144d </t>
  </si>
  <si>
    <t>7/25/12 def adj  Agg Rob</t>
  </si>
  <si>
    <t>9/24/12 fel CS PG filed pend jail status</t>
  </si>
  <si>
    <t>misd evade 6/20/12  hcj 60 d</t>
  </si>
  <si>
    <t xml:space="preserve">misd assault 4/20/12  hcj 30 d </t>
  </si>
  <si>
    <t>POSS CS PG3&gt;28G DRUG FREE ZONE</t>
  </si>
  <si>
    <t>7/4/12 fel robbery pend</t>
  </si>
  <si>
    <t>8/30/12 misd evade DADJ</t>
  </si>
  <si>
    <t>7/13/12 burg dadj on case filed 7/5/12</t>
  </si>
  <si>
    <t>5/9/12 cop 30 day hcj</t>
  </si>
  <si>
    <t>9/18/12 fel tampering d adj</t>
  </si>
  <si>
    <t>POSS MARIJ  2-4 OZ</t>
  </si>
  <si>
    <t>misd disp 9/19/12 hcj 20 d</t>
  </si>
  <si>
    <t>AGG SEX ASSLT CHILD 14-17</t>
  </si>
  <si>
    <t>pend fel filed 3/26/12</t>
  </si>
  <si>
    <t>LAWV 9/17/12  misd evade pend amend fel cop</t>
  </si>
  <si>
    <t>7/18/12 rev robbery pend detained</t>
  </si>
  <si>
    <t xml:space="preserve">7/19/12 DADJ disp burglary </t>
  </si>
  <si>
    <t>MISAPP/FIDUC/FINAN 20K-100K</t>
  </si>
  <si>
    <t>5/29/12  disp hcj 60 d tresspass oth felony</t>
  </si>
  <si>
    <t>9/21/12 fel fraud filed no arrest</t>
  </si>
  <si>
    <t>10/5/12 misd disp fail to ID to PO hcj 30 d</t>
  </si>
  <si>
    <t>4/20/12 misd assault disp hcj 8 d</t>
  </si>
  <si>
    <t>fel theft filed 8/16/12 disp 10/8/12   10 yrs tdc</t>
  </si>
  <si>
    <t>8/8/12 VOIH  on bond  motionadj g pend</t>
  </si>
  <si>
    <t>9/20/12 fel P CS  drug pend</t>
  </si>
  <si>
    <t>10/8/12 two misd  disp 20 d hcj</t>
  </si>
  <si>
    <t>10/1/12  misd resist arr 8 d hcj</t>
  </si>
  <si>
    <t>10/5/12 fel poss weapon 2yrs tdc</t>
  </si>
  <si>
    <t xml:space="preserve">7/16/12 fel theft same disp as study case filed 4/20/12 </t>
  </si>
  <si>
    <t>10/1/12  def adj on robbery</t>
  </si>
  <si>
    <t>convic on another charge filed 12/29/11  tdc 2 yrs</t>
  </si>
  <si>
    <t>8/14/12 misd fugitive hold</t>
  </si>
  <si>
    <t>ASSAULT - SECURITY OFFICER</t>
  </si>
  <si>
    <t>5/15/12 BK mot toadj g LAWV amend cop  hcj 2 d</t>
  </si>
  <si>
    <t>8/14/12 misd DWI prob</t>
  </si>
  <si>
    <t xml:space="preserve">  filed  5/23/12    disp   9/20/12 fel evade st j 6 mos</t>
  </si>
  <si>
    <t xml:space="preserve"> 3 misd one  6/27/12   two 10/16/12 HCJ days disp</t>
  </si>
  <si>
    <t>9/28/12 fel theft  tdc 5 yrs</t>
  </si>
  <si>
    <t>5/23/12 fel asslt TDC  5 yrs</t>
  </si>
  <si>
    <t>4/25/12 fel pend</t>
  </si>
  <si>
    <t>5/10/12  bk new trial disp 90 d hcj 5/14/12</t>
  </si>
  <si>
    <t>disp9/14/12 viol prot order filed 12/29/11 HCJ 144 d</t>
  </si>
  <si>
    <t>7/6/12 misd viol prot order hcj 100 d</t>
  </si>
  <si>
    <t xml:space="preserve">5/17/12 viol bk revoke  fel asault 10/11/12 st j 6mos  </t>
  </si>
  <si>
    <t>BARRATRY ENHANCED</t>
  </si>
  <si>
    <t>violation intox 8/6/12 amend cop</t>
  </si>
  <si>
    <t>fel  drugLAWV 7/11/12 revoke 7/30/12 stj 6mos</t>
  </si>
  <si>
    <t>LAWV 9/13/12  theft bk  open</t>
  </si>
  <si>
    <t>8/16/12 tressp 30 days hcj</t>
  </si>
  <si>
    <t xml:space="preserve">   misd DWI 7/3/12 30 d hcj</t>
  </si>
  <si>
    <t>LAWV  misd 7/13/12  amend cop 8/16/12 hcj 10 days</t>
  </si>
  <si>
    <t>8/3/12 fel crim misch Probation</t>
  </si>
  <si>
    <t>misd weapon 6/29/12  hcj 2 d fine</t>
  </si>
  <si>
    <t>U</t>
  </si>
  <si>
    <t xml:space="preserve">7/3/12 aslt murder filed disp 10/9/12  tdc 3yrs </t>
  </si>
  <si>
    <t>DWI WITH/CHILD UNDER 15 YOA</t>
  </si>
  <si>
    <t>misd assault 10/10/12 pend</t>
  </si>
  <si>
    <t>MHH</t>
  </si>
  <si>
    <t>5/1/12 8/20/12 misd asslt pend</t>
  </si>
  <si>
    <t>IMPROPER/PHOTOG/VISUAL RECORDI</t>
  </si>
  <si>
    <t>INT/KNOW UNAUTH DISCHARGE OF W</t>
  </si>
  <si>
    <t>NOTES</t>
  </si>
  <si>
    <t>HCJ DATE BOOKED</t>
  </si>
  <si>
    <t>BOND $</t>
  </si>
  <si>
    <t>JUDGEMENT</t>
  </si>
  <si>
    <t>BAIL TYPE</t>
  </si>
  <si>
    <t xml:space="preserve">Notes 2 </t>
  </si>
  <si>
    <t>DAYS QC</t>
  </si>
  <si>
    <t>CONV BY JURY VERDICT</t>
  </si>
  <si>
    <t>NOT GUILTY BY JURY VERDICT</t>
  </si>
  <si>
    <t xml:space="preserve">INCOMPETENT FOR TRIAL </t>
  </si>
  <si>
    <t>TDC YRS</t>
  </si>
  <si>
    <t>Case Life (File vs. Disp)</t>
  </si>
  <si>
    <t>AQUITTAL</t>
  </si>
  <si>
    <t>F HCJ MO</t>
  </si>
  <si>
    <t>Stj Mo</t>
  </si>
  <si>
    <t>TDC Yrs</t>
  </si>
  <si>
    <t>Hcj Days</t>
  </si>
  <si>
    <t>5/22/12 MISD TRESS 10D HCJ  7/13/12 FEL THEFT STJ 8 M</t>
  </si>
  <si>
    <t>FINE</t>
  </si>
  <si>
    <t xml:space="preserve">EVADING ARREST/DETENTION W/VEH </t>
  </si>
  <si>
    <t>NOT BOOKED</t>
  </si>
  <si>
    <t>CASE AGE</t>
  </si>
  <si>
    <t>NO BOND</t>
  </si>
  <si>
    <t>MADE Y / N</t>
  </si>
  <si>
    <t>N</t>
  </si>
  <si>
    <t>BOND CAT</t>
  </si>
  <si>
    <t>2000 or less</t>
  </si>
  <si>
    <t>2001-5000</t>
  </si>
  <si>
    <t>5001-10000</t>
  </si>
  <si>
    <t>10001-20000</t>
  </si>
  <si>
    <t>&gt; 20000</t>
  </si>
  <si>
    <t>Booked vs. Disposition</t>
  </si>
  <si>
    <t>DETAINED</t>
  </si>
  <si>
    <t>ON BOND</t>
  </si>
  <si>
    <t>Row Labels</t>
  </si>
  <si>
    <t xml:space="preserve">RACE </t>
  </si>
  <si>
    <t>% DID NOT MAKE BAIL</t>
  </si>
  <si>
    <t>%  DID MAKE BAIL</t>
  </si>
  <si>
    <t>TOTAL %</t>
  </si>
  <si>
    <t>RACE</t>
  </si>
  <si>
    <t xml:space="preserve">Total </t>
  </si>
  <si>
    <t>CASH</t>
  </si>
  <si>
    <t>CASHPTRc</t>
  </si>
  <si>
    <t>SURETYPTRc</t>
  </si>
  <si>
    <t>BOND TYPE</t>
  </si>
  <si>
    <t>%</t>
  </si>
  <si>
    <t>STILL OPEN</t>
  </si>
  <si>
    <t xml:space="preserve">DEFERRED ADJUDICATION </t>
  </si>
  <si>
    <t>revoked 10/4/12 fasp stj 6 mos</t>
  </si>
  <si>
    <t>f prost  7/31/12 hcj 180 days</t>
  </si>
  <si>
    <t>7/16/12 poss marj hcj 2 days</t>
  </si>
  <si>
    <t>SURETY fugitive</t>
  </si>
  <si>
    <t>fel evade 1/9/13 stj  9 mos</t>
  </si>
  <si>
    <t>NA fugitive</t>
  </si>
  <si>
    <t>FRAUD  filed 5/3/12 disp 5/22/12 same as study case</t>
  </si>
  <si>
    <t>2/17/12 misd PROST hcj 30 days</t>
  </si>
  <si>
    <t>7/31/12 fel  assault hcj 1yr</t>
  </si>
  <si>
    <t>11/15/12 f theft hcj</t>
  </si>
  <si>
    <t>5/23/12  feltheft  P revoked stj 10 mos</t>
  </si>
  <si>
    <t>fel theft  filed 3/11/12 disp 6/5/12  filed same disp stj</t>
  </si>
  <si>
    <t>misd assault pend</t>
  </si>
  <si>
    <t>fel theft 5/24/12 hcj 180 days</t>
  </si>
  <si>
    <t xml:space="preserve">LAWV  misd drug 11/14/12 hcj 30 days </t>
  </si>
  <si>
    <t>SURETYPTRc  fugitive</t>
  </si>
  <si>
    <t>12/11/12 fel theft tdc 10 yrs</t>
  </si>
  <si>
    <t>fel evade 1/22/13 st j 6 mos</t>
  </si>
  <si>
    <t xml:space="preserve">proba revoked fel del drug 1/19/13 tdc 8 yrs </t>
  </si>
  <si>
    <t>misd drug  9/14/12 hcj 8 d</t>
  </si>
  <si>
    <t>detained on pend 2010 murder charge</t>
  </si>
  <si>
    <t>misd 12/11/12 dwi  hcj 60 d</t>
  </si>
  <si>
    <t>conv fel burg 4/20/12 tdc 5 y</t>
  </si>
  <si>
    <t>booked 8/21/12 ACI/R/DFAG  motion pend dism</t>
  </si>
  <si>
    <t>LV 6/12/12 book 6/19/12  motion to adj g dism</t>
  </si>
  <si>
    <t>MISD DRUG 2/14/13 HCJ 2 DAY $400 FINE</t>
  </si>
  <si>
    <t>fel injury child pend</t>
  </si>
  <si>
    <t>detained 4/8/12  4/13/12 4/16/12 robbery murder four fel pend</t>
  </si>
  <si>
    <t>def adj revoked  11/12/12 tdc 2 yrs</t>
  </si>
  <si>
    <t>sent same date for 2 fel filed 1/18/13</t>
  </si>
  <si>
    <t xml:space="preserve"> bk 3/9/12 law vio stj 7 mos 11/13/12</t>
  </si>
  <si>
    <t xml:space="preserve">law  vio 3/23/12 revoke  stj 8 mos </t>
  </si>
  <si>
    <t xml:space="preserve"> misd9/10/12 interf w pub serv hcj 1 d</t>
  </si>
  <si>
    <t>fel assalt fam mem 9/25/12  hcj 120 d</t>
  </si>
  <si>
    <t>misd fail to id 9/11/12 hcj 30 dFREP  8/24/12  mo to revoke dism</t>
  </si>
  <si>
    <t>fel fraud 11/28/12 stj 8 mos</t>
  </si>
  <si>
    <t>misd resist arrest filed 9/7/12</t>
  </si>
  <si>
    <t>fel theft  filed 7/27/12 disp 8/31/12 stj 8 m</t>
  </si>
  <si>
    <t>misd drug 2/5/13 hcj 3 d</t>
  </si>
  <si>
    <t xml:space="preserve">drug fel conv  6/4/12  6mos stj </t>
  </si>
  <si>
    <t>fel drug filed 12/13/12 pend</t>
  </si>
  <si>
    <t xml:space="preserve">revoked def adj 12/12/12 stj 15 mos </t>
  </si>
  <si>
    <t>misd resist arrest dadj 10/5/12</t>
  </si>
  <si>
    <t>misd drug 10/17/12 dadj</t>
  </si>
  <si>
    <t>misd theft 2/5/13 hcj 4 d</t>
  </si>
  <si>
    <t>misc assault 10/4/12 hcj 1 d fine</t>
  </si>
  <si>
    <t>LAWV bk 9/13/12  9/12/12 rev 3 yrs tdc</t>
  </si>
  <si>
    <t>misd drug  2/5/13 hcj 82 d</t>
  </si>
  <si>
    <t>fel theft 10/4/12 hcj 4 d</t>
  </si>
  <si>
    <t>rev prob 10/19/12 rob case tdc 10 yrs</t>
  </si>
  <si>
    <t xml:space="preserve"> misd dwi misd theft revoked prob stj 7 mos 9/25/12</t>
  </si>
  <si>
    <t>disp 10/15/12 fel aslt filed 8/10/12 tdc disp same as study disp date case</t>
  </si>
  <si>
    <t xml:space="preserve"> misd failt to stop 2/1/13  hcj 20 d</t>
  </si>
  <si>
    <t>7/17/12 rev DFAG motion pend dism</t>
  </si>
  <si>
    <t xml:space="preserve">fel pend crim misch 11/7/12 hcj 120 d </t>
  </si>
  <si>
    <t xml:space="preserve"> misd drug filed 7/8/12  disp 10/22 /12 hcj 6 mos</t>
  </si>
  <si>
    <t>detained on  5/10/12 fel robbery pend</t>
  </si>
  <si>
    <t>detained 9/25/12 aslt murder filed pend</t>
  </si>
  <si>
    <t>burg 10/24/12 hcj 1 yr</t>
  </si>
  <si>
    <t xml:space="preserve">misd drug 1/3/13 def adj </t>
  </si>
  <si>
    <t>rev 8/1/12 LAWV detained pend tdc 3 yrs 11/19/12</t>
  </si>
  <si>
    <t xml:space="preserve">def adj revoked 10/11/12 hcj 9 mos FREP 9/11/12  </t>
  </si>
  <si>
    <t>misd drug fel aslt 12/20/12 hcj 30 d</t>
  </si>
  <si>
    <t>fel aslt murd 10/9/12 stj 18 mos</t>
  </si>
  <si>
    <t>Misd DWI 12/21/12 prob</t>
  </si>
  <si>
    <t>mrp voih 1/7/13   bk 1/15/13</t>
  </si>
  <si>
    <t>11/12/12 def adj revoked 7mos stj</t>
  </si>
  <si>
    <t>misd drug  hcj 2 d 1/23/13         fel pend</t>
  </si>
  <si>
    <t>misd pend res arrest filed 11/29/12</t>
  </si>
  <si>
    <t>GUILTY  JURY verdict</t>
  </si>
  <si>
    <t xml:space="preserve">fel theft 11/7/12 tdc 3 yrs jury </t>
  </si>
  <si>
    <t>misd vio order 60 days hcj 12/14/12</t>
  </si>
  <si>
    <t>2 mosd pend</t>
  </si>
  <si>
    <t>fel  drug filed 1/18/13 pend</t>
  </si>
  <si>
    <t>violation? revoked adj glt 10/31/12 stj 1 yr</t>
  </si>
  <si>
    <t>nolo contendre</t>
  </si>
  <si>
    <t>nolo contendre no jury</t>
  </si>
  <si>
    <t xml:space="preserve">DAYS DETAINED </t>
  </si>
  <si>
    <t>ASIAN</t>
  </si>
  <si>
    <t>fel theft 1/11/13  sent 3/13/13 60 d hcj</t>
  </si>
  <si>
    <t xml:space="preserve">fel eng in crim act stj 8 mos 3/13/13 </t>
  </si>
  <si>
    <t>bf 8/28/12</t>
  </si>
  <si>
    <t xml:space="preserve"> rev 4/9/12  </t>
  </si>
  <si>
    <t xml:space="preserve"> REV 2/21/12REIN</t>
  </si>
  <si>
    <t xml:space="preserve"> REV 1/5/12</t>
  </si>
  <si>
    <t>BF 2/1/2012</t>
  </si>
  <si>
    <t>BF 10/9/12</t>
  </si>
  <si>
    <t>BF2/14/2012</t>
  </si>
  <si>
    <t>BF 4/2/12</t>
  </si>
  <si>
    <t>BF5/24/2012</t>
  </si>
  <si>
    <t xml:space="preserve"> revoked 7/17/12</t>
  </si>
  <si>
    <t>BF4/10/2012</t>
  </si>
  <si>
    <t>BF3/30/2012</t>
  </si>
  <si>
    <t xml:space="preserve">rev5/1/12  </t>
  </si>
  <si>
    <t xml:space="preserve">REV5/22/12  </t>
  </si>
  <si>
    <t>bf 4/3/2012</t>
  </si>
  <si>
    <t>BF6/8/2012</t>
  </si>
  <si>
    <t>bd sur 2/27/12</t>
  </si>
  <si>
    <t>REV 5/4/2012</t>
  </si>
  <si>
    <t xml:space="preserve">rev 4/19/12  </t>
  </si>
  <si>
    <t>surety RV 6/21/12</t>
  </si>
  <si>
    <t>rev 4/18/12</t>
  </si>
  <si>
    <t>bf 9/12/12</t>
  </si>
  <si>
    <t xml:space="preserve">revoked4/18/12 </t>
  </si>
  <si>
    <t xml:space="preserve"> 5/7/12</t>
  </si>
  <si>
    <t xml:space="preserve"> 7/12/12  </t>
  </si>
  <si>
    <t xml:space="preserve">rev 7/3/12 </t>
  </si>
  <si>
    <t>rev 8/2/12</t>
  </si>
  <si>
    <t>bf 4/9/12</t>
  </si>
  <si>
    <t xml:space="preserve">rev 3/19/12 </t>
  </si>
  <si>
    <t xml:space="preserve"> rev 3/13/12 </t>
  </si>
  <si>
    <t xml:space="preserve">bf 3/7/12 </t>
  </si>
  <si>
    <t>bf 4/12/2012</t>
  </si>
  <si>
    <t>BF8/9/2012</t>
  </si>
  <si>
    <t>BF6/20/2012</t>
  </si>
  <si>
    <t>BF8/8/2012</t>
  </si>
  <si>
    <t xml:space="preserve"> 4/24/2012 </t>
  </si>
  <si>
    <t xml:space="preserve">REV 7/16/12 </t>
  </si>
  <si>
    <t>REV 2/20/2012</t>
  </si>
  <si>
    <t xml:space="preserve"> rev 5/21/12  </t>
  </si>
  <si>
    <t>revoked 7/5/12</t>
  </si>
  <si>
    <t xml:space="preserve">ptr rev  3/14/12  </t>
  </si>
  <si>
    <t xml:space="preserve">rev 8/21/12 </t>
  </si>
  <si>
    <t>BF 4/18/2012</t>
  </si>
  <si>
    <t>revoked 2/29/12</t>
  </si>
  <si>
    <t>BF 4/4/12</t>
  </si>
  <si>
    <t xml:space="preserve"> bf 3/8/2012</t>
  </si>
  <si>
    <t xml:space="preserve">rev 4/12/12 </t>
  </si>
  <si>
    <t xml:space="preserve"> rev 5/30/12   </t>
  </si>
  <si>
    <t xml:space="preserve">rev 5/23/12 </t>
  </si>
  <si>
    <t xml:space="preserve">bd rev 6/28/12 </t>
  </si>
  <si>
    <t>bf  3/2/12</t>
  </si>
  <si>
    <t xml:space="preserve"> bf 8/21/12 </t>
  </si>
  <si>
    <t>REV BD 4/10/12</t>
  </si>
  <si>
    <t xml:space="preserve">   REV 3/5/12 </t>
  </si>
  <si>
    <t xml:space="preserve"> BF4/12/12 </t>
  </si>
  <si>
    <t>BF 4/23/2012</t>
  </si>
  <si>
    <t>rev 4/10/12</t>
  </si>
  <si>
    <t xml:space="preserve"> BF7/26/12</t>
  </si>
  <si>
    <t>rev 5/25/12</t>
  </si>
  <si>
    <t>rev 4/30/12</t>
  </si>
  <si>
    <t>BF4/2/2012</t>
  </si>
  <si>
    <t xml:space="preserve"> bf 3/20/12</t>
  </si>
  <si>
    <t>bd rev 3/26/12</t>
  </si>
  <si>
    <t xml:space="preserve">bf 5/23/12 </t>
  </si>
  <si>
    <t>bd rev 6/26/12</t>
  </si>
  <si>
    <t xml:space="preserve"> rev 4/30/12 </t>
  </si>
  <si>
    <t xml:space="preserve"> REV 9/13/12</t>
  </si>
  <si>
    <t xml:space="preserve">rev 7/20 </t>
  </si>
  <si>
    <t>rev 4/16/12</t>
  </si>
  <si>
    <t>rev 3/27/12</t>
  </si>
  <si>
    <t>rev8/30/12</t>
  </si>
  <si>
    <t>bf 4/17/2012</t>
  </si>
  <si>
    <t>bf 9/13/12</t>
  </si>
  <si>
    <t>rev 6/5/12</t>
  </si>
  <si>
    <t xml:space="preserve">SSR 7/13/12 </t>
  </si>
  <si>
    <t>rev 8/7/12</t>
  </si>
  <si>
    <t>rev 4/11/12</t>
  </si>
  <si>
    <t>rev 5/18/12</t>
  </si>
  <si>
    <t>revoke 4/16/12</t>
  </si>
  <si>
    <t xml:space="preserve">REV 5/30/12 </t>
  </si>
  <si>
    <t>BF 5/3/12</t>
  </si>
  <si>
    <t xml:space="preserve"> bf  5/14/12</t>
  </si>
  <si>
    <t>rev 7/18/12</t>
  </si>
  <si>
    <t>bf   4/18/2012</t>
  </si>
  <si>
    <t>bd revoke 6/29/12</t>
  </si>
  <si>
    <t>rev 6/19/12</t>
  </si>
  <si>
    <t>bd SSR 6/28/12</t>
  </si>
  <si>
    <t>bd rev 4/19/12</t>
  </si>
  <si>
    <t>bf 8/31/12</t>
  </si>
  <si>
    <t>rev 9/5/12</t>
  </si>
  <si>
    <t>bf 6/26/2012</t>
  </si>
  <si>
    <t>bd rev 5/25/12</t>
  </si>
  <si>
    <t>bd rev 5/30/12</t>
  </si>
  <si>
    <t>bd rev 5/23/12</t>
  </si>
  <si>
    <t>BF 6/8/2012</t>
  </si>
  <si>
    <t>bf 5/31/12</t>
  </si>
  <si>
    <t xml:space="preserve"> bf 4/23/12</t>
  </si>
  <si>
    <t>bd rev 8/9/12</t>
  </si>
  <si>
    <t>bd SSR 4/30/12</t>
  </si>
  <si>
    <t>bf 6/15/12</t>
  </si>
  <si>
    <t>SSR bk 7/8/12</t>
  </si>
  <si>
    <t>bf 7/19/12</t>
  </si>
  <si>
    <t>bf 7/24/12</t>
  </si>
  <si>
    <t xml:space="preserve">bf 6/4/12 </t>
  </si>
  <si>
    <t>bd rev 8/30/12</t>
  </si>
  <si>
    <t>bf 7/17/12</t>
  </si>
  <si>
    <t xml:space="preserve">bd rev 5/14/12  </t>
  </si>
  <si>
    <t>bf 6/19/12</t>
  </si>
  <si>
    <t>rev 10/3/12</t>
  </si>
  <si>
    <t>bf 5/11/12</t>
  </si>
  <si>
    <t>bf7/5/12</t>
  </si>
  <si>
    <t>bf 10/2/12</t>
  </si>
  <si>
    <t xml:space="preserve"> rev 7/19/12</t>
  </si>
  <si>
    <t>bf 9/21/12</t>
  </si>
  <si>
    <t>bf 8/29/12</t>
  </si>
  <si>
    <t>rev 7/10/12</t>
  </si>
  <si>
    <t xml:space="preserve"> revoke 7/31/12</t>
  </si>
  <si>
    <t>revoked 7/30/12</t>
  </si>
  <si>
    <t xml:space="preserve">revoked 7/9/12 </t>
  </si>
  <si>
    <t>bf 6/13/12</t>
  </si>
  <si>
    <t>bd revoked 61/12</t>
  </si>
  <si>
    <t>bf 4/30/12</t>
  </si>
  <si>
    <t>bd rev 6/19/12</t>
  </si>
  <si>
    <t xml:space="preserve">bf 6/28/ 10/2 </t>
  </si>
  <si>
    <t>REV BK 9/16/12</t>
  </si>
  <si>
    <t>bd rev5/22/12</t>
  </si>
  <si>
    <t xml:space="preserve">rev 7/9/12  </t>
  </si>
  <si>
    <t xml:space="preserve">bf 6/5/12 </t>
  </si>
  <si>
    <t>bf 8/7/12</t>
  </si>
  <si>
    <t>bf 10/18/12</t>
  </si>
  <si>
    <t>bd surr7/12/12</t>
  </si>
  <si>
    <t>BF 2/25/13</t>
  </si>
  <si>
    <t>rev 10/9/12</t>
  </si>
  <si>
    <t>srr 3/13/12</t>
  </si>
  <si>
    <t>srr 1/30/12</t>
  </si>
  <si>
    <t>rev 5/15/12 tdc 6mos</t>
  </si>
  <si>
    <t>fel rev 7/6/12 C87AI  jail</t>
  </si>
  <si>
    <t>bk 9/29/12</t>
  </si>
  <si>
    <t>srr 2/9/12</t>
  </si>
  <si>
    <t>revoked 8/16/12 viol rpt</t>
  </si>
  <si>
    <t>bk 4/18/12</t>
  </si>
  <si>
    <t>bf 6/20/12bk 6/21/12 bail denied</t>
  </si>
  <si>
    <t xml:space="preserve">BF 8/8/12 violation 8/7/12  bk 8/24/12 </t>
  </si>
  <si>
    <t>bf 2/23/12 bk 3/1/12 dism 3/9/12</t>
  </si>
  <si>
    <t>bk 5/2/12</t>
  </si>
  <si>
    <t>book 11/4/12</t>
  </si>
  <si>
    <t xml:space="preserve">  rev 3/27/12 </t>
  </si>
  <si>
    <t xml:space="preserve"> booked 6/24/12</t>
  </si>
  <si>
    <t>MOTION rev 6/28/12</t>
  </si>
  <si>
    <t xml:space="preserve"> bk 3/9/12 law vio 5/10/12  bk 5/11/12 pend rev motion</t>
  </si>
  <si>
    <t>viol rep 3/8/12 cont sup</t>
  </si>
  <si>
    <t xml:space="preserve"> c87ai 3/13/12 </t>
  </si>
  <si>
    <t>rev motion pend</t>
  </si>
  <si>
    <t>bf 4/13/12   3/12/12 revoke 8/8/12</t>
  </si>
  <si>
    <t xml:space="preserve">bd viol 4/16/12 </t>
  </si>
  <si>
    <t>bk 5/4/12 mot to rev but cont montly prob conf w ct</t>
  </si>
  <si>
    <t>bd violation 5/17/12 bk 5/23/12  6/19/12</t>
  </si>
  <si>
    <t>bd vio 3/16/12 no action</t>
  </si>
  <si>
    <t>bk 7/2/12</t>
  </si>
  <si>
    <t>rev 10/5/12</t>
  </si>
  <si>
    <t xml:space="preserve"> 6/29/12  C87AI  </t>
  </si>
  <si>
    <t xml:space="preserve"> BK 3/12/12      ?? 2/29/2012</t>
  </si>
  <si>
    <t>9/4/12 revOKE  REINSTATED 9/13/12</t>
  </si>
  <si>
    <t>rev 10/31/12</t>
  </si>
  <si>
    <t>rev 4/2/12  BK 5/23/12</t>
  </si>
  <si>
    <t>BK 4/20/12</t>
  </si>
  <si>
    <t>bk 9/19/12</t>
  </si>
  <si>
    <t>BK 9/5/12</t>
  </si>
  <si>
    <t>4/16/12 bd viol drug urine</t>
  </si>
  <si>
    <t>bd viol 6/13/12 bk 6/20</t>
  </si>
  <si>
    <t>REV 11/1/12</t>
  </si>
  <si>
    <t>bd viol   5/23/12 no act</t>
  </si>
  <si>
    <t>REV 3/26/12    bk 3/27/12</t>
  </si>
  <si>
    <t>BK 6/9/12</t>
  </si>
  <si>
    <t>bond raised made</t>
  </si>
  <si>
    <t>bd viol report 6/25/12</t>
  </si>
  <si>
    <t>bd viol report5/4/12</t>
  </si>
  <si>
    <t>bd rev 9/10/12</t>
  </si>
  <si>
    <t>BK 6/15/12</t>
  </si>
  <si>
    <t xml:space="preserve">bd viol report 4/18/12 </t>
  </si>
  <si>
    <t>BF ON COMPANION CASES</t>
  </si>
  <si>
    <t>bk 10/17/12   0 bond</t>
  </si>
  <si>
    <t>bk 5/16/12 revoke</t>
  </si>
  <si>
    <t>revoked 7/31/12</t>
  </si>
  <si>
    <t>bd revok 5/23/12</t>
  </si>
  <si>
    <t>bd surren 5/15/12</t>
  </si>
  <si>
    <t>rev 7/24/12</t>
  </si>
  <si>
    <t>02/12/2013</t>
  </si>
  <si>
    <t>7/10/12 BD SURR</t>
  </si>
  <si>
    <t>C87AI BD REVOKED BK 4/30/12</t>
  </si>
  <si>
    <t>bf 7/13/12</t>
  </si>
  <si>
    <t xml:space="preserve">BD REINST - bf 5/11/12 </t>
  </si>
  <si>
    <t xml:space="preserve"> 4/3/2012</t>
  </si>
  <si>
    <t xml:space="preserve"> 9/14/12</t>
  </si>
  <si>
    <t xml:space="preserve">  8/21/12 </t>
  </si>
  <si>
    <t xml:space="preserve"> 9/5/12</t>
  </si>
  <si>
    <t xml:space="preserve"> 4/17/2012</t>
  </si>
  <si>
    <t xml:space="preserve"> 7/19/12</t>
  </si>
  <si>
    <t>race/ethnicity(JIMS QCAS)</t>
  </si>
  <si>
    <t>BLACK</t>
  </si>
  <si>
    <t>OTHER</t>
  </si>
  <si>
    <t>WHITE</t>
  </si>
  <si>
    <t>SAMPLE SIZE</t>
  </si>
  <si>
    <t>% DISTRIBUTION</t>
  </si>
  <si>
    <t>TABLE 1:   STUDY POPULATION BY RACE</t>
  </si>
  <si>
    <t xml:space="preserve">TABLE 2:   TOTAL POPULATION - BAIL SPLIT  - QTY OF TOTAL </t>
  </si>
  <si>
    <t xml:space="preserve">TABLE 2A:   TOTAL POPULATION - BAIL SPLIT-  % OF TOTAL </t>
  </si>
  <si>
    <t>ALL</t>
  </si>
  <si>
    <t>ALL BONDS</t>
  </si>
  <si>
    <t>TOTAL - QTY</t>
  </si>
  <si>
    <t>ALL BONDS - %</t>
  </si>
  <si>
    <t xml:space="preserve">ALL BONDS </t>
  </si>
  <si>
    <t>2000 or LESS</t>
  </si>
  <si>
    <t>&gt;20000</t>
  </si>
  <si>
    <t>TABLE 3A</t>
  </si>
  <si>
    <t>TABLE 3B</t>
  </si>
  <si>
    <t>TABLE 3C</t>
  </si>
  <si>
    <t>TABLE 3D</t>
  </si>
  <si>
    <t>TABLE 3E</t>
  </si>
  <si>
    <t>TABLE 3F</t>
  </si>
  <si>
    <t>TABLE 3G</t>
  </si>
  <si>
    <t>TABLE 3H</t>
  </si>
  <si>
    <t>TABLE 3I</t>
  </si>
  <si>
    <t>TABLE 3J</t>
  </si>
  <si>
    <t>TABLE 3K</t>
  </si>
  <si>
    <t>TABLE 3L</t>
  </si>
  <si>
    <t>TABLE 3M</t>
  </si>
  <si>
    <t>TABLE 3N</t>
  </si>
  <si>
    <t>TABLE 3O</t>
  </si>
  <si>
    <t>TABLE 3P</t>
  </si>
  <si>
    <t>TABLE 3Q</t>
  </si>
  <si>
    <t>TABLE 3R</t>
  </si>
  <si>
    <t>TABLE 3S</t>
  </si>
  <si>
    <t>TABLE 3T</t>
  </si>
  <si>
    <t>TABLE 3U</t>
  </si>
  <si>
    <t>TABLE 3V</t>
  </si>
  <si>
    <t>TABLE 3W</t>
  </si>
  <si>
    <t>TABLE 3X</t>
  </si>
  <si>
    <t>TABLE 3Y</t>
  </si>
  <si>
    <t>TABLE 3Z</t>
  </si>
  <si>
    <t>TABLE 3AA</t>
  </si>
  <si>
    <t>TABLE 3BB</t>
  </si>
  <si>
    <t>BOND</t>
  </si>
  <si>
    <t>Total</t>
  </si>
  <si>
    <t>NONE</t>
  </si>
  <si>
    <t>COUNT</t>
  </si>
  <si>
    <t>Table 4:   DISTRIBUTION BY BOND TYPES</t>
  </si>
  <si>
    <t xml:space="preserve">FINANCIAL </t>
  </si>
  <si>
    <t>TOTAL RACE</t>
  </si>
  <si>
    <t>AVERAGE DAYS</t>
  </si>
  <si>
    <t>Table 5:   DISTRIBUTION - DAYS DETAINED BY RACE/ETH</t>
  </si>
  <si>
    <t>Table 6:   DISTRIBUTION - CASE AGE BY RACE/ETH</t>
  </si>
  <si>
    <t>Table 5A:   DISTRIBUTION - DAYS DETAINED BY RACE/ETH - MADE BAIL</t>
  </si>
  <si>
    <t>Table 5B:   DISTRIBUTION - DAYS DETAINED BY RACE/ETH - DID NOT MAKE BAIL</t>
  </si>
  <si>
    <t>Table 6A:   DISTRIBUTION - CASE AGE BY RACE/ETH- MADE BAIL</t>
  </si>
  <si>
    <t>Table 6B:   DISTRIBUTION - CASE AGE BY RACE/ETH- DID NOT MAKE BAIL</t>
  </si>
  <si>
    <t>F - OTHER</t>
  </si>
  <si>
    <t>DESCRIPTION</t>
  </si>
  <si>
    <t>Table 7:   FELONY DISTRUBTION  - TOTAL POPULATION</t>
  </si>
  <si>
    <t xml:space="preserve">MADE BAIL </t>
  </si>
  <si>
    <t xml:space="preserve">DID NOT MAKE BAIL </t>
  </si>
  <si>
    <t>% NO BAIL BY RACE</t>
  </si>
  <si>
    <t>MADE BAIL (Y)</t>
  </si>
  <si>
    <t>DID NOT MAKE BAIL (N)</t>
  </si>
  <si>
    <t>% NO BAIL (N)</t>
  </si>
  <si>
    <t>DETENTION TOT</t>
  </si>
  <si>
    <t>Offense: Drug Possession</t>
  </si>
  <si>
    <t xml:space="preserve">Table 8b:   FELONY DETENTION DISTRIBUTION - DISPOSED CASES - 0 FELONY PRIORS  - BY RACE </t>
  </si>
  <si>
    <t>Offense: ALL</t>
  </si>
  <si>
    <t xml:space="preserve">Table 8a:   FELONY DETENTION DISTRIBUTION - DISPOSED CASES - 0 FELONY PRIORS  - BY RACE </t>
  </si>
  <si>
    <t xml:space="preserve"> '02/12/2013</t>
  </si>
  <si>
    <t xml:space="preserve">booked 1/17/13 fel weap del cs </t>
  </si>
  <si>
    <t>booked set 75k 11/12/12 on misd case recal detent days  pend fel study case</t>
  </si>
  <si>
    <t xml:space="preserve"> bd rev 11/12/12</t>
  </si>
  <si>
    <t>bd rev 3/27/12</t>
  </si>
  <si>
    <t>booked 3/27/12  weapon recal detained days at disp</t>
  </si>
  <si>
    <t>bd rev 8/29/12</t>
  </si>
  <si>
    <t>sentence??</t>
  </si>
  <si>
    <t>bd srr 1/22/13 rearrested bk 12/3/12</t>
  </si>
  <si>
    <t>rearrest charged injury to child  booked 3/27/13 pend</t>
  </si>
  <si>
    <t>inj child 3/27/13 pend</t>
  </si>
  <si>
    <t>sex asslt 6/4/12 pend</t>
  </si>
  <si>
    <t>bf 3/28/13</t>
  </si>
  <si>
    <t xml:space="preserve">bk 3/28/13 </t>
  </si>
  <si>
    <t xml:space="preserve">bk bd ssr6/12//12 remade 7/7/12 recal jail days </t>
  </si>
  <si>
    <t>bk 8/11/12  SSR 8/16/12</t>
  </si>
  <si>
    <t>rev 10/18/12</t>
  </si>
  <si>
    <t>bk 4/20/12 bd rev</t>
  </si>
  <si>
    <t>BK 3/14/13  ON FEL THEFT FILED 3/5/13 all fel  disp tdc</t>
  </si>
  <si>
    <t xml:space="preserve">bk on another case </t>
  </si>
  <si>
    <t>bk 2/6/13 made bond 2/13/13 another case filed same date add 6 jail days</t>
  </si>
  <si>
    <t>bk 7/25/12</t>
  </si>
  <si>
    <t>revoke 7/25/12 bd made 7/26/12</t>
  </si>
  <si>
    <t>bk2/1/13   4/2/13</t>
  </si>
  <si>
    <t>jury verdict</t>
  </si>
  <si>
    <t xml:space="preserve">study case dism and refiled def detained pend </t>
  </si>
  <si>
    <t>plead guilty</t>
  </si>
  <si>
    <t xml:space="preserve">Table 4A:   DISTRIBUTION BY BOND TYPES - THAT MADE BAIL </t>
  </si>
  <si>
    <t>FORF</t>
  </si>
  <si>
    <t>REV</t>
  </si>
  <si>
    <t>FUG</t>
  </si>
  <si>
    <t xml:space="preserve">TOTAL </t>
  </si>
  <si>
    <t xml:space="preserve">Table 7A:   FELONY DISTRUBTION  - TOTAL DISPOSED </t>
  </si>
  <si>
    <t>Offense: Theft</t>
  </si>
  <si>
    <t xml:space="preserve">Table 8c:   FELONY DETENTION DISTRIBUTION - DISPOSED CASES - 0 FELONY PRIORS  - BY RACE </t>
  </si>
  <si>
    <t>Offense: Aslt-Murder</t>
  </si>
  <si>
    <t xml:space="preserve">Table 8d:   FELONY DETENTION DISTRIBUTION - DISPOSED CASES - 0 FELONY PRIORS  - BY RACE </t>
  </si>
  <si>
    <t xml:space="preserve">Table 8e:   FELONY DETENTION DISTRIBUTION - DISPOSED CASES - 0 FELONY PRIORS  - BY RACE </t>
  </si>
  <si>
    <t>Offense: Burglary</t>
  </si>
  <si>
    <t xml:space="preserve">Table 8f:   FELONY DETENTION DISTRIBUTION - DISPOSED CASES - WITH FELONY PRIORS  - BY RACE </t>
  </si>
  <si>
    <t xml:space="preserve">Table 8g:   FELONY DETENTION DISTRIBUTION - DISPOSED CASES - WITH FELONY PRIORS  - BY RACE </t>
  </si>
  <si>
    <t xml:space="preserve">Table 8h:   FELONY DETENTION DISTRIBUTION - DISPOSED CASES - WITH FELONY PRIORS  - BY RACE </t>
  </si>
  <si>
    <t xml:space="preserve">Table 8i:   FELONY DETENTION DISTRIBUTION - DISPOSED CASES - WITH FELONY PRIORS  - BY RACE </t>
  </si>
  <si>
    <t xml:space="preserve">Table 8j:   FELONY DETENTION DISTRIBUTION - DISPOSED CASES - WITH FELONY PRIORS  - BY RACE </t>
  </si>
  <si>
    <t>NO BAIL</t>
  </si>
  <si>
    <t>BAIL</t>
  </si>
  <si>
    <t>TOTAL</t>
  </si>
  <si>
    <t>HCJ</t>
  </si>
  <si>
    <t>STJ</t>
  </si>
  <si>
    <t>DEFERRED %</t>
  </si>
  <si>
    <t>DISMISSED %</t>
  </si>
  <si>
    <t>HCJ %</t>
  </si>
  <si>
    <t>NO BILL %</t>
  </si>
  <si>
    <t>PROBATION %</t>
  </si>
  <si>
    <t>STJ %</t>
  </si>
  <si>
    <t>TDC %</t>
  </si>
  <si>
    <t xml:space="preserve">Table 9:   FELONY DISTRUBTION  - SENTENCING TRENDS - NO PRIORS  - NO BAIL VS. BAIL </t>
  </si>
  <si>
    <t xml:space="preserve">Table 10:   COUNSEL  DISTRUBTION   - NO BAIL VS. BAIL </t>
  </si>
  <si>
    <t>POSS MARIJ 4 OZ</t>
  </si>
  <si>
    <t>Table 11:   COUNSEL  DISTRUBTION   - NO BAIL VS. BAIL - WITH BOND TYPE DISTRIBUTION</t>
  </si>
  <si>
    <t>OPEN</t>
  </si>
  <si>
    <t xml:space="preserve">DISMISSED </t>
  </si>
  <si>
    <t xml:space="preserve">NO BILL </t>
  </si>
  <si>
    <t xml:space="preserve">AQUITTAL </t>
  </si>
  <si>
    <t>PROBATION / FINE</t>
  </si>
  <si>
    <t xml:space="preserve">COUNSEL </t>
  </si>
  <si>
    <t>Table 12a:   DISPOSITION OUTCOME BY TYPE OF COUNSEL - TOTAL DISPOSED POPULATION</t>
  </si>
  <si>
    <t>TOTAL CASES</t>
  </si>
  <si>
    <t>Table 12b:   DISPOSITION OUTCOME BY TYPE OF COUNSEL - TOTAL DISPOSED POPULATION - DRUG POSSESSION CASES - 0 PRIORS</t>
  </si>
  <si>
    <t>Table 12c:   DISPOSITION OUTCOME BY TYPE OF COUNSEL - TOTAL DISPOSED POPULATION - DRUG POSSESSION CASES - 0 PRIORS</t>
  </si>
  <si>
    <t>Table 12d:   DISPOSITION OUTCOME BY TYPE OF COUNSEL - TOTAL DISPOSED POPULATION - DRUG POSSESSION CASES - 0 PRIORS</t>
  </si>
  <si>
    <t>Offense: Asslt-Mrdr</t>
  </si>
  <si>
    <t>Table 12e:   DISPOSITION OUTCOME BY TYPE OF COUNSEL - TOTAL DISPOSED POPULATION - DRUG POSSESSION CASES - 0 PRIORS</t>
  </si>
  <si>
    <t xml:space="preserve">BOND </t>
  </si>
  <si>
    <t>Overall Average</t>
  </si>
  <si>
    <t xml:space="preserve">Table 13:   AVG. CASE AGE BY TYPE OF COUNSEL  </t>
  </si>
  <si>
    <t>MEDIAN</t>
  </si>
  <si>
    <t>MEAN</t>
  </si>
  <si>
    <t>bond 2 (VALUES)</t>
  </si>
  <si>
    <t>BOND STATUS</t>
  </si>
  <si>
    <t>Table 14:   DISTRIBUTION  - DISPOSED CASES - MEANS AND MEDIANS</t>
  </si>
  <si>
    <t>SETTINGS</t>
  </si>
  <si>
    <t>MADE BOND</t>
  </si>
  <si>
    <t>Table 14A:   RACE DISTRIBUTION  - DISPOSED CASES - MEANS: MADE BOND</t>
  </si>
  <si>
    <t>Table 14C:   RACE DISTRIBUTION  - DISPOSED CASES - MEANS - DETAINED</t>
  </si>
  <si>
    <t>Table 14B:   RACE DISTRIBUTION  - DISPOSED CASES - MEDIANS - MADE BOND</t>
  </si>
  <si>
    <t>Table 14D:   RACE DISTRIBUTION  - DISPOSED CASES - MEDIANS - DETAINED</t>
  </si>
  <si>
    <t>Table 15A:   COUNSEL DISTRIBUTION  - DISPOSED CASES - MEANS:  BOND MADE</t>
  </si>
  <si>
    <t>Table 15B:   COUNSEL DISTRIBUTION  - DISPOSED CASES - MEDIANS:  BOND MADE</t>
  </si>
  <si>
    <t>Table 15C:   COUNSEL DISTRIBUTION  - DISPOSED CASES - MEANS:  DETAINED</t>
  </si>
  <si>
    <t>Table 15D:   COUNSEL DISTRIBUTION  - DISPOSED CASES - MEDIANS:  DETAINED</t>
  </si>
  <si>
    <t>COUNSEL TYPE</t>
  </si>
  <si>
    <t>Table 15.1:   COUNSEL DISTRIBUTION  - DISPOSED CASES - MEANS:  ALL BOND STATUS</t>
  </si>
  <si>
    <t>Table 15.2:   COUNSEL DISTRIBUTION  - DISPOSED CASES - MEDIANS:  ALL BOND STATUS</t>
  </si>
  <si>
    <t>ALL BOND STATUS</t>
  </si>
  <si>
    <t xml:space="preserve">Table 16a:   DISPOSITION OUTCOME BY TYPE OF COUNSEL - TOTAL DISPOSED POPULATION </t>
  </si>
  <si>
    <t>Table 16b:   DISPOSITION OUTCOME BY TYPE OF COUNSEL - TOTAL DISPOSED POPULATION - BONDED</t>
  </si>
  <si>
    <t>Table 16c:   DISPOSITION OUTCOME BY TYPE OF COUNSEL - TOTAL DISPOSED POPULATION - DETAINED</t>
  </si>
  <si>
    <t>Counsel Type</t>
  </si>
  <si>
    <t>rev 5/22/13 tdc</t>
  </si>
  <si>
    <t xml:space="preserve">  jail appeal status</t>
  </si>
  <si>
    <t>jail appeal status</t>
  </si>
  <si>
    <t xml:space="preserve">DETAINED </t>
  </si>
  <si>
    <t>MADE BAIL</t>
  </si>
  <si>
    <t xml:space="preserve">Table 17c:   TYPE OF COUNSEL - TOTAL OPEN  POPULATION </t>
  </si>
  <si>
    <t xml:space="preserve"> DID MAKE BAIL</t>
  </si>
  <si>
    <t>DID NOT MAKE BAIL</t>
  </si>
  <si>
    <t>NO BOND NOT BOOKED</t>
  </si>
  <si>
    <t>other</t>
  </si>
  <si>
    <t xml:space="preserve">Conviction </t>
  </si>
  <si>
    <t>convictino formula</t>
  </si>
  <si>
    <t>CONVICTION</t>
  </si>
  <si>
    <t>NO CONVICTION</t>
  </si>
  <si>
    <t>=IF(OR(AP1="AQUITTAL",AP1="DISMISSED",AP1="FINE",AP1="NO BILL"),"NO CONVICTION",IF(OR(AP1="HCJ",AP1="MHH",AP1="PROBATION",AP1="STJ",AP1="TDC"),"CONVICTION",IF(AP1="DEFERRED","DEFERRED",0)))</t>
  </si>
  <si>
    <t>y robbery 4/16/13 tdc</t>
  </si>
  <si>
    <t>def adj revoked 4/16/13 TDC</t>
  </si>
  <si>
    <t>y 6/25/12 asslt fam 60days</t>
  </si>
  <si>
    <t>y st jail theft9/25/13</t>
  </si>
  <si>
    <t>misd veh burg 4/8/13 hcj200</t>
  </si>
  <si>
    <t>FELONY WEAPON POSS</t>
  </si>
  <si>
    <t>Y fugitve fel drug 7/25/12</t>
  </si>
  <si>
    <t>Y rob 9/6/13 tdc 2yr</t>
  </si>
  <si>
    <t>bf 8/29/12 arrest  on rob bk 11/9/12 recal deten def adj revoked</t>
  </si>
  <si>
    <t>m crim misc 10/18/12</t>
  </si>
  <si>
    <t>misd pcs  filed 10/27/13</t>
  </si>
  <si>
    <t>m interf pub ser 3/11/13</t>
  </si>
  <si>
    <t>poss mj 10/11/12 fel pend</t>
  </si>
  <si>
    <t>Aggrobbery fug 10/15/13</t>
  </si>
  <si>
    <t>y reinstated</t>
  </si>
  <si>
    <t>convicted on another charge</t>
  </si>
  <si>
    <t>2 bonds bf</t>
  </si>
  <si>
    <t>3 misd 4/2/13 NA fugitive</t>
  </si>
  <si>
    <t>fel evade 7/27/12 tdc 2</t>
  </si>
  <si>
    <t>m 9/10/12 interf fel pend</t>
  </si>
  <si>
    <t xml:space="preserve">bk 4/13/13 bd remade 5/8/13, bk8/7/13  bd8/25/13, mot rev pro 9/13 </t>
  </si>
  <si>
    <t xml:space="preserve">   recal detained days bf 7/26/12 bk 7/27/12  </t>
  </si>
  <si>
    <t>9/18/13 fel weapon 2 tdc</t>
  </si>
  <si>
    <t>bf 8/28/12bond  on later charge</t>
  </si>
  <si>
    <t>bf on inj filed8/6/11 tdc rev</t>
  </si>
  <si>
    <t>bf reinstated</t>
  </si>
  <si>
    <t xml:space="preserve">recal detained days add 25 </t>
  </si>
  <si>
    <t>booked9/12/12  recal detained 35 add</t>
  </si>
  <si>
    <t>recal</t>
  </si>
  <si>
    <t xml:space="preserve"> 4/11/12 conv marij 30 days rec al  add 39 d</t>
  </si>
  <si>
    <t>rec det d</t>
  </si>
  <si>
    <t xml:space="preserve">bk 10/9/12 recal detained days </t>
  </si>
  <si>
    <t>f pcs 7/15/13  sj 7 mos</t>
  </si>
  <si>
    <t>book 6-9-12 recal detained</t>
  </si>
  <si>
    <t>bf bk recal</t>
  </si>
  <si>
    <t>att burg H stj 7 M 2/13/13</t>
  </si>
  <si>
    <t>pcs 6/25/13 stj 1Y</t>
  </si>
  <si>
    <t>fel tht 3/13/13 stj 2 y</t>
  </si>
  <si>
    <t>bK recal</t>
  </si>
  <si>
    <t>8/27/12  pCS 2 yrs tdc  misd 5/30/12  open case conv on ano case</t>
  </si>
  <si>
    <t>8/27/12 pcs 2Y tdc</t>
  </si>
  <si>
    <t>bk 7/6/12 recal</t>
  </si>
  <si>
    <t xml:space="preserve"> def jud bf (2k) dismissed adj glt revoked 9/11/12  stj 6mos</t>
  </si>
  <si>
    <t>FOOTNOTEbond on companion case previously filed</t>
  </si>
  <si>
    <t>misd marija 9/20/12 hcj 30 d   bk 5/15/12  recal</t>
  </si>
  <si>
    <t>m marija 9/20/12 hcj 30 d  f pcs stj 7 M</t>
  </si>
  <si>
    <t>bk 8/21/12 recal</t>
  </si>
  <si>
    <t>msd drug 3/28/13  hcj 10 d</t>
  </si>
  <si>
    <t xml:space="preserve">  msd drug 3/28/13  hcj 10 d note dup spn f case deleted 11/21/13 by grw</t>
  </si>
  <si>
    <t>2/8/13 revoked FTR  7m stj</t>
  </si>
  <si>
    <t>10/23/13 M FAIL TO STOP  60 DAYS</t>
  </si>
  <si>
    <t>BK 6/15/12  RECAL 116 MORE DAYS</t>
  </si>
  <si>
    <t>BK 7/12/12 &amp; 10/25/12 RECAL</t>
  </si>
  <si>
    <t>M TFT BY CK 8/26/13 HCJ90D</t>
  </si>
  <si>
    <t>BK 11/3/12  RECAL</t>
  </si>
  <si>
    <t>M TRES 5/1/13  Nafugitive</t>
  </si>
  <si>
    <t>bk 7/26/12 recal</t>
  </si>
  <si>
    <t>3/15/13  m maryj 15 d hcj</t>
  </si>
  <si>
    <t>bf on 2 surety then ptr disposed on ptr</t>
  </si>
  <si>
    <t xml:space="preserve">detained on 3 30K bonds appeal pending </t>
  </si>
  <si>
    <t>booked 2/12/13 put on elect mont</t>
  </si>
  <si>
    <t>ACQUITTAL insane</t>
  </si>
  <si>
    <t>acq insane</t>
  </si>
  <si>
    <t>2 CASES</t>
  </si>
  <si>
    <t>MULTI CASES</t>
  </si>
  <si>
    <t>recal detained days bf 9/5/12 bk 9/19/12  bond made 9/20/12</t>
  </si>
  <si>
    <t>bk 1/24/13  recal</t>
  </si>
  <si>
    <t>3 FEL PEND</t>
  </si>
  <si>
    <t>3 CASES</t>
  </si>
  <si>
    <t xml:space="preserve">CONV ON PRIOR FILED 11/16/10 SAME CHARGE STUDY CASE DISM </t>
  </si>
  <si>
    <t xml:space="preserve">STUDY CASE DISM TDC CONV ON REFILED CASE </t>
  </si>
  <si>
    <t>2/10/12   6/6/13</t>
  </si>
  <si>
    <t>3 COUNTS DISM</t>
  </si>
  <si>
    <t>JURY VERD 40 Y TDC APPEAL PEND DEF JAILED</t>
  </si>
  <si>
    <t>revoke bd remadr  recal detained days</t>
  </si>
  <si>
    <t>3 cases dismissed</t>
  </si>
  <si>
    <t>bk 10/16/13 recal</t>
  </si>
  <si>
    <t>cap pend; life sent for murder filed same date</t>
  </si>
  <si>
    <t>success pt inter dism</t>
  </si>
  <si>
    <t>misd filed 1/20/12 pend- dism</t>
  </si>
  <si>
    <t>sent appeal pend</t>
  </si>
  <si>
    <t>poss mj 10/2/12 hcj 15 days</t>
  </si>
  <si>
    <t>motion to adj glt 11/19/13 bk 11/20/13</t>
  </si>
  <si>
    <t xml:space="preserve">sex abuse pend 11/19/13 </t>
  </si>
  <si>
    <t>GUILTY JURY VERDICT</t>
  </si>
  <si>
    <t>misd pm/ fel evade pend</t>
  </si>
  <si>
    <t>p m / fel filed 9/24    11/27 13</t>
  </si>
  <si>
    <t>2 fel dismissed same file dates</t>
  </si>
  <si>
    <t>REINDICT MURDER 9/10/12</t>
  </si>
  <si>
    <t>MULTIPLE FEL  DISMISSSED           APPEALING 30- YR GUILTY PLEA</t>
  </si>
  <si>
    <t>MURDER 10/4/13 JURY GTY 45 Y TDC APPEAL</t>
  </si>
  <si>
    <t>P CS  TRESS PRIORS</t>
  </si>
  <si>
    <t>APPEAL</t>
  </si>
  <si>
    <t>BK 4/17/13  RECAL</t>
  </si>
  <si>
    <t>11/8/13 TAMPER TO FRAB EVID TDC 10 YR</t>
  </si>
  <si>
    <t>FAIL TO REPORT</t>
  </si>
  <si>
    <t>FTR 11/25/13  FUGITIVE</t>
  </si>
  <si>
    <t>JURY ACQUITTAL</t>
  </si>
  <si>
    <t>ACQUIT</t>
  </si>
  <si>
    <t>APPEAL PEND</t>
  </si>
  <si>
    <t>STACK SENT</t>
  </si>
  <si>
    <t>RECHECK SETTINGS</t>
  </si>
  <si>
    <t>3 CASES SAME DISP</t>
  </si>
  <si>
    <t>2 CASES SAME DISP</t>
  </si>
  <si>
    <t>2 PRIOR FILED F CASES SAME DISP DATE &amp; SENT</t>
  </si>
  <si>
    <t>8/20/13 F FALSE AS ATTY JURY VERD TDC 5Y APPEL</t>
  </si>
  <si>
    <t>UNAUTH USE OF VEH STUDY CASE DISMISSED SAME DISP DATE</t>
  </si>
  <si>
    <t>ROBBERY THREATS</t>
  </si>
  <si>
    <t>TDC SENT OF ROB FILED 4/11 IN LIEU OF  DISM BURG HAB FILED 3/27/12</t>
  </si>
  <si>
    <t xml:space="preserve"> surr 8/29/12  BD 11/17/12 RECAL</t>
  </si>
  <si>
    <t>OTHER CASE DISM</t>
  </si>
  <si>
    <t>BD REVK 2/13/13 misd  case filed new bond</t>
  </si>
  <si>
    <t>OTHER CASES DISM</t>
  </si>
  <si>
    <t xml:space="preserve">ALSO CONV OF RETALIATION SAME DATE ADDED 5 Y TDC </t>
  </si>
  <si>
    <t xml:space="preserve">TWO CASES SAME OUTCOME </t>
  </si>
  <si>
    <t>STUDY C DISM, TDC JUNE FILE C DISP SAME DATE</t>
  </si>
  <si>
    <t>MULTI CHARGES DIM , REFILED</t>
  </si>
  <si>
    <t>8/22/13  M DLS</t>
  </si>
  <si>
    <t>MURDER FILED 8/21/13</t>
  </si>
  <si>
    <t>REFILE CASE</t>
  </si>
  <si>
    <t>CONV ON ANOTHER F   BK 2/6/13  ON ROB FILED 1/23/13  SAME TDC DISP &amp; DATE recal det days BUGLARY FILED 03142012</t>
  </si>
  <si>
    <t>m theft 12/11/12  2f pend</t>
  </si>
  <si>
    <t>same disp vehic charge</t>
  </si>
  <si>
    <t>FELONY PRIOR</t>
  </si>
  <si>
    <t>11/12/13 m thft 10 d  f pcs pend</t>
  </si>
  <si>
    <t xml:space="preserve">trans to ct 185 </t>
  </si>
  <si>
    <t xml:space="preserve">FREP 9/30/13 stj 7mos rev def adj  </t>
  </si>
  <si>
    <t xml:space="preserve">also CONV on fel p marj same date </t>
  </si>
  <si>
    <t xml:space="preserve">pend f theft filed before arrested sent to  12 y tdc on aff robbery </t>
  </si>
  <si>
    <t>JURY verdict</t>
  </si>
  <si>
    <t>date judg paid</t>
  </si>
  <si>
    <t>(2)9/18/2012</t>
  </si>
  <si>
    <t>(2)10/17/2012</t>
  </si>
  <si>
    <t>(2)10/28/2013</t>
  </si>
  <si>
    <t>(2)4/23/2012</t>
  </si>
  <si>
    <t>(2)5/8/2012</t>
  </si>
  <si>
    <t>(2)12/13/2012</t>
  </si>
  <si>
    <t xml:space="preserve"> 2/20/13</t>
  </si>
  <si>
    <t>(2)9/11/2012</t>
  </si>
  <si>
    <t xml:space="preserve"> 5/17/13</t>
  </si>
  <si>
    <t>ptr</t>
  </si>
  <si>
    <t>(2)12/10/2012</t>
  </si>
  <si>
    <t>(2)7/19/2013</t>
  </si>
  <si>
    <t>(2)12/20/2012</t>
  </si>
  <si>
    <t>fine</t>
  </si>
  <si>
    <t>fine 1000</t>
  </si>
  <si>
    <t>misd aslt fam mem filed 11/3/13</t>
  </si>
  <si>
    <t>m alst 3/24/13hcj 30d 9/17/13 fel burg hab2y tdc</t>
  </si>
  <si>
    <t>law v 10/27/13 mot to adj guilt</t>
  </si>
  <si>
    <t xml:space="preserve">m 9/25/13 dri sus l filed </t>
  </si>
  <si>
    <t>4/9/13 fel dwi hcj 9 mos</t>
  </si>
  <si>
    <t xml:space="preserve">11/15/12 f pcs hcj 180 f evade pcs 8/9/13 stj </t>
  </si>
  <si>
    <t>4/30/13 f theft  stj 9 mos</t>
  </si>
  <si>
    <t>7/12/12  fel  tress 90 days hcj 12/13/13 bur tdc 2y</t>
  </si>
  <si>
    <t>no leg defense?</t>
  </si>
  <si>
    <t>5/7/13 m p marj</t>
  </si>
  <si>
    <t>m aslt fam mem hcj 30 d</t>
  </si>
  <si>
    <t>bk 5/18/12 bd9/1/2  bk 7/4/13  pcs filed 7/2/13 detained recal</t>
  </si>
  <si>
    <t>DISMISS</t>
  </si>
  <si>
    <t>AGG SEXUAL ASSAULT</t>
  </si>
  <si>
    <t>f burg bld 3/17/13 tdc 2y</t>
  </si>
  <si>
    <t>tdc no legal defense?</t>
  </si>
  <si>
    <t>m p marj 5/22/12 hcj 2 d</t>
  </si>
  <si>
    <t>2 violent fel pend 7/2/13 bonds made</t>
  </si>
  <si>
    <t>hcj sent no legal defense</t>
  </si>
  <si>
    <t>fel aslt fam mem9/25/12  hcj 120 d,pcs5/20/13hcj</t>
  </si>
  <si>
    <t>5/24/13 law v tdc 4 y</t>
  </si>
  <si>
    <t>m asaut fam mem 12/20/12 hcj 90d</t>
  </si>
  <si>
    <t>stj disp no leg defence</t>
  </si>
  <si>
    <t>5/21/12 fel burg stj 6mos 2/14/13 fraud tdc 2y</t>
  </si>
  <si>
    <t>def adj on 3 cases no legal defense</t>
  </si>
  <si>
    <t>fe asslt fam mem4/2/13 st j7mos</t>
  </si>
  <si>
    <t>law 7/26/13 tdc 2y</t>
  </si>
  <si>
    <t>was na fug</t>
  </si>
  <si>
    <t>revoked LV 4/1/13 rob tdc  2y</t>
  </si>
  <si>
    <t>fug war aslt fam 8/29/13</t>
  </si>
  <si>
    <t>(3)nisi 10/29/12</t>
  </si>
  <si>
    <t>8/19/13 pcs tdc 2y</t>
  </si>
  <si>
    <t xml:space="preserve">feldef adj12/16/11 revoked lv fel aslt 4/23/12 </t>
  </si>
  <si>
    <t>10 day hcj cop  fine 300</t>
  </si>
  <si>
    <t>2/9/12 m tres hcj30 f theft 6/25/12 hcj180d</t>
  </si>
  <si>
    <t>Mdefer adj 2/3/12 misd assault fam mem</t>
  </si>
  <si>
    <t>misd misch def adj 7/24/12 m weap 12/28/12hcj3m</t>
  </si>
  <si>
    <t>ftr 11/14/13  FUGITIVE</t>
  </si>
  <si>
    <t>no leg def of record?</t>
  </si>
  <si>
    <t>7/13/12 auto thf burg 11/12/13 tdc 4y</t>
  </si>
  <si>
    <t>10/3/13 burg h 2ytdc</t>
  </si>
  <si>
    <t>bk 8/30/13</t>
  </si>
  <si>
    <t>ftr mot adj guild bk 8/30/13</t>
  </si>
  <si>
    <t>bk 8/21/13 recal</t>
  </si>
  <si>
    <t>bk 4/13/13 bd reins5/7/13, bk 10/13/13 pcs new charge recal det</t>
  </si>
  <si>
    <t>bk 9/18/12 recal</t>
  </si>
  <si>
    <t>(2) 8/2/13</t>
  </si>
  <si>
    <t>appEAL PEND</t>
  </si>
  <si>
    <t>nisi 10/26/12</t>
  </si>
  <si>
    <t>booked 6/29/12  newbond 2/26/13 (bd RVKD 6/29/12)</t>
  </si>
  <si>
    <t>PRETRIAL STATUS AT DISPOSITION</t>
  </si>
  <si>
    <t>CASE DISPOSED STATUS</t>
  </si>
  <si>
    <t>Detained Days Y/N</t>
  </si>
  <si>
    <t>DISPOSED</t>
  </si>
  <si>
    <t>BF 1/14/13</t>
  </si>
  <si>
    <t xml:space="preserve">INITIAL CASE DISM </t>
  </si>
  <si>
    <t>BOND BEFORE BK</t>
  </si>
  <si>
    <t>misd theft 7/10/12 20 days hcj JAIL FOR MISD AT FEL DISPOSITION</t>
  </si>
  <si>
    <t>BK 10/2/13 RECAL</t>
  </si>
  <si>
    <t>lv ftr 12/18/13 fugitive</t>
  </si>
  <si>
    <t>def revoke st j LV aslt fam 11/13/12</t>
  </si>
  <si>
    <t>misd disc firearm hcj 36 d 8/27/12</t>
  </si>
  <si>
    <t>lv 8/26/13  tdc 5 y</t>
  </si>
  <si>
    <t>THEFT FIREARM REVKE HCJ 7/29/13 6 MOS</t>
  </si>
  <si>
    <t>qc - Rachelle. Should be 0</t>
  </si>
  <si>
    <t>F CS FILED 10/11/13</t>
  </si>
  <si>
    <t>2 FEL PEND 10/18/13</t>
  </si>
  <si>
    <t xml:space="preserve">F PCS FILED 7/2/13 </t>
  </si>
  <si>
    <t xml:space="preserve">BD BEFORE BK recal 1/2/13 </t>
  </si>
  <si>
    <t>MULTI FEL 6/28/12</t>
  </si>
  <si>
    <t>MULTI M F 2/25/12</t>
  </si>
  <si>
    <t>MHH TEMP</t>
  </si>
  <si>
    <t>mh FOUND COMP</t>
  </si>
  <si>
    <t>MH ISSUE</t>
  </si>
  <si>
    <t>M ASLT TRESS FILED 10/14/13</t>
  </si>
  <si>
    <t>MHH ISSUES</t>
  </si>
  <si>
    <t>rev 4/16/12  REINS 4/19</t>
  </si>
  <si>
    <t>10 D HCJ COP</t>
  </si>
  <si>
    <t>F PCS  9/5/13 STJ 6MOS</t>
  </si>
  <si>
    <t>2/27/13 F PCS TDC 2Y</t>
  </si>
  <si>
    <t>8/8/13 f sell /pss unlab recor</t>
  </si>
  <si>
    <t>10/17/12 f pcs tdc 2y  misd fugi8/13</t>
  </si>
  <si>
    <t>8/13/12 agg sex child tdc 8 y</t>
  </si>
  <si>
    <t>lv pcs 4/22/13  tdc 2y</t>
  </si>
  <si>
    <t>m 12/6/12 tress hcj 12d</t>
  </si>
  <si>
    <t>5/9/13 agg aslt  tdc 2y</t>
  </si>
  <si>
    <t>m p marj 9/25/12 90d 3 f alst pend</t>
  </si>
  <si>
    <t>m dwi 7/3/12 30 d</t>
  </si>
  <si>
    <t>1/24/13 tdc f drug</t>
  </si>
  <si>
    <t>sent same date  for bail jump filed 10/9/12</t>
  </si>
  <si>
    <t>1/17/14 lf hcj  agg rob pend j bk</t>
  </si>
  <si>
    <t>sent robb &amp; murder fel</t>
  </si>
  <si>
    <t>revoked 1/31/13 pcs 7 m9s stj</t>
  </si>
  <si>
    <t>m mischief 10/9/12 f theft1/10/14 stj2y</t>
  </si>
  <si>
    <t>m tress 8/15/13 fugitive</t>
  </si>
  <si>
    <t>m pmarj 6/3/13 hcj 15 d</t>
  </si>
  <si>
    <t>mulpi m  p marij tress 2/13/13 hcj60d</t>
  </si>
  <si>
    <t>burg hab revked 12/20/13 tdc 3y</t>
  </si>
  <si>
    <t>ftr 8/16/13 amend cop  90 d hcj</t>
  </si>
  <si>
    <t>m to revoke lv 9/7/12 bk cap murd pend</t>
  </si>
  <si>
    <t xml:space="preserve">m adj 4/29/13 viol </t>
  </si>
  <si>
    <t>7/24/12 m fam aslt 190 d hcj</t>
  </si>
  <si>
    <t>no legal defense</t>
  </si>
  <si>
    <t>RECALC</t>
  </si>
  <si>
    <t>CASES W MORE TIME</t>
  </si>
  <si>
    <t xml:space="preserve">misd theft 7/11/12 hcj 45 da    revoked 7/9/12 </t>
  </si>
  <si>
    <t>B K  9/26/12  RECAL   REV BK 9/16/12</t>
  </si>
  <si>
    <t>6/8/12  misd theft hcj 30 d   bd rev 5/14/12</t>
  </si>
  <si>
    <t>INITIAL DATE MADE</t>
  </si>
  <si>
    <t>MULTIPLE FEL  DISMISSSED  BK 1/21/13          APPEALING 48 YR JURY VERDICT  ADDITIONAL BOOKING 8 /14/13 AND SENTENCED  09/12/13 48 YEARS</t>
  </si>
  <si>
    <t>Pretrial Days Detained % of Case Age (From Filing Date to Disp)</t>
  </si>
  <si>
    <t xml:space="preserve">Difference Det. Days %  </t>
  </si>
  <si>
    <t>STILL OPEN - FUGITIVE</t>
  </si>
  <si>
    <t>NO BOND NOT BOOKED - FUGITIVE</t>
  </si>
  <si>
    <t>DATE INITIAL  RELEASED</t>
  </si>
  <si>
    <t>PRETRIAL MISCONDUCT Y/N</t>
  </si>
  <si>
    <t>'=IF((AND(BS2="DISPOSED",BR2="DETAINED"),G2-I2)),IF((AND(BS2="DISPOSED",BR2="ON BOND"),M2-I2,IF(((AND(BS2="DISPOSED",BR2="STILL OPEN")),"STILL OPEN")))))</t>
  </si>
  <si>
    <t>DAYS DETAINED CALC --- PRETRIAL MIS Y = HARD CODE / NO -- AND PRETRIAL IS BOND -- BOND MADE DATE  OR HARD CODE / IF NO AND PRETRIAL IS NO BOND  - CALC / IF NO  AND NOT BOOKED - 0</t>
  </si>
  <si>
    <t xml:space="preserve">DIFF SB 0 </t>
  </si>
  <si>
    <t>POSS EXCEPTION - NO MANUAL OVERRIDE</t>
  </si>
  <si>
    <t>MANUAL OVER-RIDE IS CORRECT BUT SHOW NO PT MISC</t>
  </si>
  <si>
    <t xml:space="preserve">EVAding arrest/detention w/veh </t>
  </si>
  <si>
    <t>RECIDIVISM Y/N  (POST DISP. OUTCOME)</t>
  </si>
  <si>
    <t>BK Pretrial Days Detained % of Case Age (from initial booking to disposition)</t>
  </si>
  <si>
    <t>fel filed 4/13/12 bk 4/17  PTRc  disp 12/13/12 tdc 6 yrs ---new case filed</t>
  </si>
  <si>
    <t xml:space="preserve">murder conv in liew of dism burg filed 3/29/12 on bond - bk 8/3/12 </t>
  </si>
  <si>
    <t>misd assalt filed 6/8/12 pend - bd viol 6/12/12</t>
  </si>
  <si>
    <t>DISPOSITION SEVERITY SCORE</t>
  </si>
  <si>
    <t>ACQUITTAL</t>
  </si>
  <si>
    <t>NOT BOOKED - FUGITIVE</t>
  </si>
  <si>
    <t>SPN 2</t>
  </si>
  <si>
    <t>REL DATE = DISP DATE BUT WE CALC 112 - SHOULDN’T THERE BE A DIFF?</t>
  </si>
  <si>
    <t>FUGITIVE - STILL OUTSTANDING</t>
  </si>
  <si>
    <t xml:space="preserve">  bd revoke notes</t>
  </si>
  <si>
    <t>PTR REV NEW CRIME</t>
  </si>
  <si>
    <t>bail type made simple</t>
  </si>
  <si>
    <t>NO BOND SET - NON ARREST</t>
  </si>
  <si>
    <t>NO BOND MADE - NON ARREST</t>
  </si>
  <si>
    <t>NON -ARREST - NOT BOOKED - DEFERRED</t>
  </si>
  <si>
    <t>NON-ARREST - NOT BOOKED - DISMISSED</t>
  </si>
  <si>
    <t>NON ARREST - NOT BOOKED - NO BILL</t>
  </si>
  <si>
    <t>V</t>
  </si>
  <si>
    <t>X</t>
  </si>
  <si>
    <t xml:space="preserve">INCOMPETENT FOR TRIAL - </t>
  </si>
  <si>
    <t>misd family assault 2/26/14  60 days</t>
  </si>
  <si>
    <t>JURY VERDICT</t>
  </si>
  <si>
    <t xml:space="preserve">BK 10/15/13 REMADE BOND 10/17/13 </t>
  </si>
  <si>
    <t>appeal pend</t>
  </si>
  <si>
    <t>pend appeal</t>
  </si>
  <si>
    <t>MULTICASES</t>
  </si>
  <si>
    <t>PEND LIFE SENT</t>
  </si>
  <si>
    <t>MULTI FEL CASES</t>
  </si>
  <si>
    <t xml:space="preserve">INDICTED GRAD J ON BOND THEN  DETAINED </t>
  </si>
  <si>
    <t>IDICTO</t>
  </si>
  <si>
    <t xml:space="preserve">SURETYPTRc </t>
  </si>
  <si>
    <t xml:space="preserve">REV4/27/12  BD 5/8/12 </t>
  </si>
  <si>
    <t>drug viola 3/27/15  mag dism</t>
  </si>
  <si>
    <t>ext cop</t>
  </si>
  <si>
    <t>drug vio maj dism ext cop</t>
  </si>
  <si>
    <t>bk 10/19/13 new ch 0 bd recaltreat as rev</t>
  </si>
  <si>
    <t>misd susp lic filed 3/3/13 bd   1 day jail</t>
  </si>
  <si>
    <t>booked 7/25/13  2 bonds revoked3/31/13</t>
  </si>
  <si>
    <t>4/29/15 2 d jail misd f to id police</t>
  </si>
  <si>
    <t>no surety bf penalty</t>
  </si>
  <si>
    <t>why</t>
  </si>
  <si>
    <t xml:space="preserve">DE.COMP TO STAND  hassled </t>
  </si>
  <si>
    <t>9/13/2012 for comp hearing</t>
  </si>
  <si>
    <t>2 tress homeless 80/40 days fel teft 6mos</t>
  </si>
  <si>
    <t>1/28/15 tress incom jail</t>
  </si>
  <si>
    <t>appeal</t>
  </si>
  <si>
    <t>REFILED  MURDER</t>
  </si>
  <si>
    <t>Appeal BY PD</t>
  </si>
  <si>
    <t>POST VIV FEL PEND-DETAINED</t>
  </si>
  <si>
    <t xml:space="preserve">CAP  MURDER   </t>
  </si>
  <si>
    <t>RETALIATION TRANS ON CAP MUR</t>
  </si>
  <si>
    <t>CAP MURD DISP</t>
  </si>
  <si>
    <t>MULTI CASES INVOLVED</t>
  </si>
  <si>
    <t>ASSOC CASES</t>
  </si>
  <si>
    <t>na/bd</t>
  </si>
  <si>
    <t>INCOM TO STAND TRIAL PTRC</t>
  </si>
  <si>
    <t>(2)nisi 8/23/12 $PEN</t>
  </si>
  <si>
    <t>MHH ISSUES 2 CASES</t>
  </si>
  <si>
    <t>JURY VERDCT</t>
  </si>
  <si>
    <t>bd vio drug test ftr hccscd</t>
  </si>
  <si>
    <t>new bond</t>
  </si>
  <si>
    <t>threatened pub serv w deadly 10 tdc sent</t>
  </si>
  <si>
    <t>3 assoc rob cases</t>
  </si>
  <si>
    <t>murder FILED 8/21/13 35 yrs tdc 2/27/14</t>
  </si>
  <si>
    <t xml:space="preserve"> 2FEL INDICTMENT ADDED  CASES dism</t>
  </si>
  <si>
    <t>7 assoc f cases dism</t>
  </si>
  <si>
    <t>non-bked surety fugitiveuntil booked 8-28-13</t>
  </si>
  <si>
    <t>2y tdc assault same disp date filed later</t>
  </si>
  <si>
    <t xml:space="preserve">STILL OPEN - </t>
  </si>
  <si>
    <t xml:space="preserve">STILL OPEN  </t>
  </si>
  <si>
    <t xml:space="preserve">STILL OPEN </t>
  </si>
  <si>
    <t xml:space="preserve"> na cash bd bf 8/27/12 remade surety ok</t>
  </si>
  <si>
    <t>MHH DETAIN 314 DAYS TO DATE re jail 1/15/15</t>
  </si>
  <si>
    <t>LABEL DETAINED DAYS</t>
  </si>
  <si>
    <t>LABEL 2 DETAINED DAYS</t>
  </si>
  <si>
    <t>HCJ Booked</t>
  </si>
  <si>
    <t>Booked</t>
  </si>
  <si>
    <t>Not Booked</t>
  </si>
  <si>
    <t>31-60 DAYS</t>
  </si>
  <si>
    <t>61-90 DAYS</t>
  </si>
  <si>
    <t>121-365 DAYS</t>
  </si>
  <si>
    <t>11-30 DAYS</t>
  </si>
  <si>
    <t>0-10 DAYS</t>
  </si>
  <si>
    <t xml:space="preserve"> &gt;1YRS&lt;2YRS</t>
  </si>
  <si>
    <t>&gt;2YRS&lt;3YRS</t>
  </si>
  <si>
    <t>91-120 DAYS</t>
  </si>
  <si>
    <t/>
  </si>
  <si>
    <t>&gt;3YRS</t>
  </si>
  <si>
    <t>rearreste on bondfel dwi filed 9/29/12 disposed same date sent 12 yr tdc</t>
  </si>
  <si>
    <t>booked 6/7/12 charge sex asslt pend  recal detained days</t>
  </si>
  <si>
    <t>8/27/12 fel fire arm filed booked 8/29/12 recal detained days</t>
  </si>
  <si>
    <t>fel drug filed 5/2/12  disp 2/22/12 hcj 180 d  two new fel drug pend</t>
  </si>
  <si>
    <t>revoked LAWV 5/8/12 st j 5mos  2 fel 8/17/12 pend</t>
  </si>
  <si>
    <t xml:space="preserve">other case no arrest </t>
  </si>
  <si>
    <t>y  m thft 10/3/12fdrg 90 da</t>
  </si>
  <si>
    <t xml:space="preserve">5/8/12 misd fail id hch 30 d  fel alst murder detained pend </t>
  </si>
  <si>
    <t>bk 3/28/13  recal detained days</t>
  </si>
  <si>
    <t>bk on bf 5/23/12 recal detained days</t>
  </si>
  <si>
    <t>booked 1/22/13 misd bf case disp, bond made 2/17/13 recal 27 jail days</t>
  </si>
  <si>
    <t>misd dwi   fel weapon pend</t>
  </si>
  <si>
    <t>robbery filed 8/1/12 pending 30k bd bk 8/3/12</t>
  </si>
  <si>
    <t xml:space="preserve">8/10/12 9/13/12 five  cases pend  fel forgery </t>
  </si>
  <si>
    <t>fel theft conv 5/29/12    7/13/12 FREP  rob filed 8/3/12  booked 8/5/12  pend</t>
  </si>
  <si>
    <t>misc evade arresr conv 2/7/12 hcj 6 d fel theft pend</t>
  </si>
  <si>
    <t xml:space="preserve"> 2 pend  booked 8/30/12  bond 9/4 /12 BF  9/5/12 BK 10/16 recal detain</t>
  </si>
  <si>
    <t>arrest in montg county, bond judg dismissed pend</t>
  </si>
  <si>
    <t xml:space="preserve"> bf surety 6/21/12  PTRc granted 6/19/13</t>
  </si>
  <si>
    <t>7/27/12 misd theft hcj 60 d   2 fel 10/18 and 10/24/12 pend</t>
  </si>
  <si>
    <t>misd assault 3/12/12 pend</t>
  </si>
  <si>
    <t>access</t>
  </si>
  <si>
    <t>ref</t>
  </si>
  <si>
    <t>priors</t>
  </si>
  <si>
    <t>f_priors</t>
  </si>
  <si>
    <t>m_priors</t>
  </si>
  <si>
    <t>counsel_type</t>
  </si>
  <si>
    <t>race</t>
  </si>
  <si>
    <t>gender</t>
  </si>
  <si>
    <t>age</t>
  </si>
  <si>
    <t>Defendant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</si>
</sst>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8">
    <xf numFmtId="0" fontId="0" fillId="0" borderId="0" xfId="0"/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0" fontId="5" fillId="0" borderId="3" xfId="0" applyFont="1" applyFill="1" applyBorder="1"/>
    <xf numFmtId="9" fontId="5" fillId="0" borderId="3" xfId="1" applyFont="1" applyFill="1" applyBorder="1"/>
    <xf numFmtId="9" fontId="5" fillId="0" borderId="2" xfId="1" applyFont="1" applyFill="1" applyBorder="1"/>
    <xf numFmtId="0" fontId="4" fillId="0" borderId="0" xfId="0" applyFont="1" applyFill="1" applyBorder="1"/>
    <xf numFmtId="9" fontId="5" fillId="0" borderId="0" xfId="1" applyFont="1" applyFill="1" applyBorder="1"/>
    <xf numFmtId="0" fontId="5" fillId="0" borderId="0" xfId="0" applyFont="1" applyFill="1" applyBorder="1"/>
    <xf numFmtId="0" fontId="4" fillId="0" borderId="3" xfId="0" applyFont="1" applyFill="1" applyBorder="1"/>
    <xf numFmtId="9" fontId="5" fillId="0" borderId="1" xfId="0" applyNumberFormat="1" applyFont="1" applyFill="1" applyBorder="1"/>
    <xf numFmtId="0" fontId="5" fillId="0" borderId="1" xfId="1" applyNumberFormat="1" applyFont="1" applyFill="1" applyBorder="1"/>
    <xf numFmtId="9" fontId="4" fillId="0" borderId="2" xfId="1" applyFont="1" applyFill="1" applyBorder="1"/>
    <xf numFmtId="0" fontId="4" fillId="0" borderId="2" xfId="0" applyFont="1" applyFill="1" applyBorder="1" applyAlignment="1">
      <alignment horizontal="right"/>
    </xf>
    <xf numFmtId="9" fontId="4" fillId="0" borderId="3" xfId="1" applyFont="1" applyFill="1" applyBorder="1"/>
    <xf numFmtId="0" fontId="4" fillId="0" borderId="3" xfId="0" applyFont="1" applyFill="1" applyBorder="1" applyAlignment="1">
      <alignment horizontal="right"/>
    </xf>
    <xf numFmtId="0" fontId="5" fillId="0" borderId="0" xfId="1" applyNumberFormat="1" applyFont="1" applyFill="1" applyBorder="1"/>
    <xf numFmtId="0" fontId="4" fillId="0" borderId="2" xfId="0" applyFont="1" applyFill="1" applyBorder="1" applyAlignment="1">
      <alignment horizontal="center"/>
    </xf>
    <xf numFmtId="0" fontId="5" fillId="0" borderId="7" xfId="1" applyNumberFormat="1" applyFont="1" applyFill="1" applyBorder="1"/>
    <xf numFmtId="0" fontId="4" fillId="0" borderId="2" xfId="1" applyNumberFormat="1" applyFont="1" applyFill="1" applyBorder="1"/>
    <xf numFmtId="9" fontId="5" fillId="0" borderId="7" xfId="1" applyFont="1" applyFill="1" applyBorder="1"/>
    <xf numFmtId="10" fontId="5" fillId="0" borderId="0" xfId="0" applyNumberFormat="1" applyFont="1" applyFill="1" applyBorder="1"/>
    <xf numFmtId="10" fontId="4" fillId="0" borderId="0" xfId="0" applyNumberFormat="1" applyFont="1" applyFill="1" applyBorder="1"/>
    <xf numFmtId="0" fontId="5" fillId="0" borderId="0" xfId="0" applyFont="1" applyFill="1"/>
    <xf numFmtId="9" fontId="5" fillId="0" borderId="0" xfId="0" applyNumberFormat="1" applyFont="1" applyFill="1"/>
    <xf numFmtId="9" fontId="5" fillId="0" borderId="0" xfId="0" applyNumberFormat="1" applyFont="1" applyFill="1" applyAlignment="1">
      <alignment horizontal="left"/>
    </xf>
    <xf numFmtId="0" fontId="4" fillId="0" borderId="0" xfId="0" applyFont="1" applyFill="1" applyBorder="1" applyAlignment="1">
      <alignment horizontal="center"/>
    </xf>
    <xf numFmtId="0" fontId="6" fillId="0" borderId="0" xfId="1" applyNumberFormat="1" applyFont="1" applyFill="1" applyBorder="1"/>
    <xf numFmtId="0" fontId="6" fillId="0" borderId="0" xfId="0" applyFont="1" applyFill="1" applyBorder="1" applyAlignment="1">
      <alignment horizontal="center"/>
    </xf>
    <xf numFmtId="0" fontId="7" fillId="0" borderId="0" xfId="1" applyNumberFormat="1" applyFont="1" applyFill="1" applyBorder="1"/>
    <xf numFmtId="0" fontId="1" fillId="0" borderId="0" xfId="0" applyFont="1" applyFill="1" applyBorder="1"/>
    <xf numFmtId="0" fontId="4" fillId="0" borderId="0" xfId="1" applyNumberFormat="1" applyFont="1" applyFill="1" applyBorder="1"/>
    <xf numFmtId="0" fontId="4" fillId="0" borderId="3" xfId="1" applyNumberFormat="1" applyFont="1" applyFill="1" applyBorder="1"/>
    <xf numFmtId="0" fontId="4" fillId="0" borderId="0" xfId="0" applyFont="1" applyFill="1" applyBorder="1" applyAlignment="1">
      <alignment horizontal="right"/>
    </xf>
    <xf numFmtId="1" fontId="4" fillId="0" borderId="2" xfId="0" applyNumberFormat="1" applyFont="1" applyFill="1" applyBorder="1" applyAlignment="1">
      <alignment horizontal="right"/>
    </xf>
    <xf numFmtId="1" fontId="4" fillId="0" borderId="3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1" fontId="5" fillId="0" borderId="14" xfId="0" applyNumberFormat="1" applyFont="1" applyFill="1" applyBorder="1" applyAlignment="1">
      <alignment horizontal="center"/>
    </xf>
    <xf numFmtId="164" fontId="5" fillId="0" borderId="14" xfId="0" applyNumberFormat="1" applyFont="1" applyFill="1" applyBorder="1" applyAlignment="1">
      <alignment horizontal="center"/>
    </xf>
    <xf numFmtId="164" fontId="5" fillId="0" borderId="21" xfId="0" applyNumberFormat="1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/>
    </xf>
    <xf numFmtId="0" fontId="1" fillId="0" borderId="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5" fillId="0" borderId="14" xfId="0" applyFont="1" applyFill="1" applyBorder="1"/>
    <xf numFmtId="0" fontId="5" fillId="0" borderId="22" xfId="0" applyFont="1" applyFill="1" applyBorder="1"/>
    <xf numFmtId="9" fontId="5" fillId="0" borderId="24" xfId="1" applyFont="1" applyFill="1" applyBorder="1"/>
    <xf numFmtId="0" fontId="5" fillId="0" borderId="23" xfId="0" applyFont="1" applyFill="1" applyBorder="1"/>
    <xf numFmtId="0" fontId="4" fillId="0" borderId="3" xfId="0" applyFont="1" applyFill="1" applyBorder="1" applyAlignment="1">
      <alignment horizontal="center"/>
    </xf>
    <xf numFmtId="0" fontId="5" fillId="0" borderId="24" xfId="1" applyNumberFormat="1" applyFont="1" applyFill="1" applyBorder="1"/>
    <xf numFmtId="0" fontId="4" fillId="0" borderId="0" xfId="0" applyFont="1" applyFill="1"/>
    <xf numFmtId="0" fontId="4" fillId="0" borderId="2" xfId="0" applyFont="1" applyFill="1" applyBorder="1"/>
    <xf numFmtId="0" fontId="5" fillId="0" borderId="6" xfId="0" applyFont="1" applyFill="1" applyBorder="1"/>
    <xf numFmtId="0" fontId="5" fillId="0" borderId="10" xfId="0" applyFont="1" applyFill="1" applyBorder="1"/>
    <xf numFmtId="9" fontId="5" fillId="0" borderId="5" xfId="1" applyFont="1" applyFill="1" applyBorder="1"/>
    <xf numFmtId="0" fontId="5" fillId="0" borderId="4" xfId="0" applyFont="1" applyFill="1" applyBorder="1"/>
    <xf numFmtId="0" fontId="5" fillId="0" borderId="11" xfId="0" applyFont="1" applyFill="1" applyBorder="1"/>
    <xf numFmtId="0" fontId="5" fillId="0" borderId="8" xfId="0" applyFont="1" applyFill="1" applyBorder="1"/>
    <xf numFmtId="9" fontId="5" fillId="0" borderId="9" xfId="1" applyFont="1" applyFill="1" applyBorder="1"/>
    <xf numFmtId="0" fontId="5" fillId="0" borderId="1" xfId="0" applyFont="1" applyFill="1" applyBorder="1"/>
    <xf numFmtId="0" fontId="4" fillId="0" borderId="15" xfId="0" applyFont="1" applyFill="1" applyBorder="1" applyAlignment="1">
      <alignment horizontal="center"/>
    </xf>
    <xf numFmtId="9" fontId="5" fillId="0" borderId="6" xfId="1" applyFont="1" applyFill="1" applyBorder="1"/>
    <xf numFmtId="0" fontId="5" fillId="0" borderId="6" xfId="1" applyNumberFormat="1" applyFont="1" applyFill="1" applyBorder="1"/>
    <xf numFmtId="9" fontId="5" fillId="0" borderId="6" xfId="0" applyNumberFormat="1" applyFont="1" applyFill="1" applyBorder="1"/>
    <xf numFmtId="9" fontId="5" fillId="0" borderId="4" xfId="0" applyNumberFormat="1" applyFont="1" applyFill="1" applyBorder="1"/>
    <xf numFmtId="0" fontId="5" fillId="0" borderId="17" xfId="0" applyFont="1" applyFill="1" applyBorder="1"/>
    <xf numFmtId="9" fontId="5" fillId="0" borderId="17" xfId="1" applyFont="1" applyFill="1" applyBorder="1"/>
    <xf numFmtId="0" fontId="5" fillId="0" borderId="17" xfId="1" applyNumberFormat="1" applyFont="1" applyFill="1" applyBorder="1"/>
    <xf numFmtId="9" fontId="5" fillId="0" borderId="8" xfId="0" applyNumberFormat="1" applyFont="1" applyFill="1" applyBorder="1"/>
    <xf numFmtId="0" fontId="5" fillId="0" borderId="5" xfId="1" applyNumberFormat="1" applyFont="1" applyFill="1" applyBorder="1"/>
    <xf numFmtId="0" fontId="5" fillId="0" borderId="2" xfId="1" applyNumberFormat="1" applyFont="1" applyFill="1" applyBorder="1"/>
    <xf numFmtId="9" fontId="5" fillId="0" borderId="0" xfId="1" applyFont="1" applyFill="1"/>
    <xf numFmtId="0" fontId="5" fillId="0" borderId="0" xfId="0" applyFont="1" applyFill="1" applyAlignment="1">
      <alignment horizontal="left"/>
    </xf>
    <xf numFmtId="1" fontId="5" fillId="0" borderId="14" xfId="0" applyNumberFormat="1" applyFont="1" applyFill="1" applyBorder="1"/>
    <xf numFmtId="1" fontId="5" fillId="0" borderId="16" xfId="0" applyNumberFormat="1" applyFont="1" applyFill="1" applyBorder="1"/>
    <xf numFmtId="1" fontId="5" fillId="0" borderId="3" xfId="0" applyNumberFormat="1" applyFont="1" applyFill="1" applyBorder="1"/>
    <xf numFmtId="0" fontId="5" fillId="0" borderId="0" xfId="0" applyNumberFormat="1" applyFont="1" applyFill="1"/>
    <xf numFmtId="1" fontId="5" fillId="0" borderId="0" xfId="0" applyNumberFormat="1" applyFont="1" applyFill="1"/>
    <xf numFmtId="1" fontId="4" fillId="0" borderId="3" xfId="0" applyNumberFormat="1" applyFont="1" applyFill="1" applyBorder="1"/>
    <xf numFmtId="1" fontId="4" fillId="0" borderId="0" xfId="0" applyNumberFormat="1" applyFont="1" applyFill="1" applyBorder="1"/>
    <xf numFmtId="9" fontId="5" fillId="0" borderId="0" xfId="1" quotePrefix="1" applyFont="1" applyFill="1"/>
    <xf numFmtId="9" fontId="5" fillId="0" borderId="14" xfId="1" applyFont="1" applyFill="1" applyBorder="1"/>
    <xf numFmtId="0" fontId="5" fillId="0" borderId="18" xfId="0" applyFont="1" applyFill="1" applyBorder="1"/>
    <xf numFmtId="0" fontId="5" fillId="0" borderId="14" xfId="1" applyNumberFormat="1" applyFont="1" applyFill="1" applyBorder="1"/>
    <xf numFmtId="9" fontId="4" fillId="0" borderId="3" xfId="1" applyFont="1" applyFill="1" applyBorder="1" applyAlignment="1">
      <alignment horizontal="center"/>
    </xf>
    <xf numFmtId="0" fontId="5" fillId="0" borderId="19" xfId="0" applyFont="1" applyFill="1" applyBorder="1"/>
    <xf numFmtId="0" fontId="0" fillId="0" borderId="0" xfId="0" applyFill="1" applyAlignment="1">
      <alignment horizontal="left"/>
    </xf>
    <xf numFmtId="9" fontId="5" fillId="0" borderId="22" xfId="1" applyFont="1" applyFill="1" applyBorder="1"/>
    <xf numFmtId="9" fontId="5" fillId="0" borderId="23" xfId="1" applyFont="1" applyFill="1" applyBorder="1"/>
    <xf numFmtId="9" fontId="5" fillId="0" borderId="21" xfId="1" applyFont="1" applyFill="1" applyBorder="1"/>
    <xf numFmtId="1" fontId="5" fillId="0" borderId="7" xfId="1" applyNumberFormat="1" applyFont="1" applyFill="1" applyBorder="1"/>
    <xf numFmtId="1" fontId="5" fillId="0" borderId="14" xfId="1" applyNumberFormat="1" applyFont="1" applyFill="1" applyBorder="1"/>
    <xf numFmtId="0" fontId="4" fillId="0" borderId="20" xfId="0" applyFont="1" applyFill="1" applyBorder="1" applyAlignment="1">
      <alignment horizontal="center" vertical="center"/>
    </xf>
    <xf numFmtId="0" fontId="4" fillId="0" borderId="12" xfId="0" applyFont="1" applyFill="1" applyBorder="1"/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/>
    <xf numFmtId="1" fontId="0" fillId="0" borderId="0" xfId="0" applyNumberFormat="1" applyFill="1"/>
    <xf numFmtId="0" fontId="5" fillId="0" borderId="26" xfId="0" applyFont="1" applyFill="1" applyBorder="1"/>
    <xf numFmtId="0" fontId="5" fillId="0" borderId="27" xfId="0" applyFont="1" applyFill="1" applyBorder="1"/>
    <xf numFmtId="9" fontId="5" fillId="0" borderId="28" xfId="1" applyFont="1" applyFill="1" applyBorder="1"/>
    <xf numFmtId="0" fontId="5" fillId="0" borderId="25" xfId="0" applyFont="1" applyFill="1" applyBorder="1"/>
    <xf numFmtId="9" fontId="5" fillId="0" borderId="29" xfId="1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14" fontId="0" fillId="0" borderId="0" xfId="0" applyNumberFormat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" fontId="4" fillId="0" borderId="20" xfId="0" applyNumberFormat="1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F@" TargetMode="External"/><Relationship Id="rId1" Type="http://schemas.openxmlformats.org/officeDocument/2006/relationships/hyperlink" Target="mailto:F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28"/>
  <sheetViews>
    <sheetView topLeftCell="A75" zoomScale="90" zoomScaleNormal="90" workbookViewId="0">
      <selection activeCell="H102" sqref="H102"/>
    </sheetView>
  </sheetViews>
  <sheetFormatPr defaultRowHeight="15" x14ac:dyDescent="0.25"/>
  <cols>
    <col min="1" max="3" width="9.140625" style="3"/>
    <col min="4" max="4" width="30.7109375" style="3" customWidth="1"/>
    <col min="5" max="5" width="35.7109375" style="3" customWidth="1"/>
    <col min="6" max="6" width="32.140625" style="3" customWidth="1"/>
    <col min="7" max="7" width="26.140625" style="3" customWidth="1"/>
    <col min="8" max="8" width="38.7109375" style="3" customWidth="1"/>
    <col min="9" max="9" width="18" style="3" customWidth="1"/>
    <col min="10" max="10" width="24.5703125" style="3" customWidth="1"/>
    <col min="11" max="11" width="28.85546875" style="3" customWidth="1"/>
    <col min="12" max="12" width="27.5703125" style="3" customWidth="1"/>
    <col min="13" max="13" width="29.42578125" style="3" customWidth="1"/>
    <col min="14" max="14" width="32.140625" style="3" customWidth="1"/>
    <col min="15" max="15" width="33.42578125" style="3" customWidth="1"/>
    <col min="16" max="16" width="30.42578125" style="3" customWidth="1"/>
    <col min="17" max="17" width="24.140625" style="3" customWidth="1"/>
    <col min="18" max="18" width="14.28515625" style="3" bestFit="1" customWidth="1"/>
    <col min="19" max="19" width="25.140625" style="3" bestFit="1" customWidth="1"/>
    <col min="20" max="21" width="18.7109375" style="3" customWidth="1"/>
    <col min="22" max="22" width="26.7109375" style="3" bestFit="1" customWidth="1"/>
    <col min="23" max="23" width="12" style="3" bestFit="1" customWidth="1"/>
    <col min="24" max="24" width="19.140625" style="3" bestFit="1" customWidth="1"/>
    <col min="25" max="25" width="14" style="3" bestFit="1" customWidth="1"/>
    <col min="26" max="26" width="27.5703125" style="3" customWidth="1"/>
    <col min="27" max="27" width="9.140625" style="3"/>
    <col min="28" max="28" width="20.140625" style="3" bestFit="1" customWidth="1"/>
    <col min="29" max="29" width="9.140625" style="3"/>
    <col min="30" max="30" width="7.5703125" style="3" bestFit="1" customWidth="1"/>
    <col min="31" max="16384" width="9.140625" style="3"/>
  </cols>
  <sheetData>
    <row r="1" spans="1:18" ht="18.75" x14ac:dyDescent="0.3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 ht="18.75" x14ac:dyDescent="0.3">
      <c r="A2" s="24"/>
      <c r="B2" s="24"/>
      <c r="C2" s="24"/>
      <c r="D2" s="51" t="s">
        <v>873</v>
      </c>
      <c r="E2" s="51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ht="19.5" thickBot="1" x14ac:dyDescent="0.3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19.5" thickBot="1" x14ac:dyDescent="0.35">
      <c r="A4" s="24"/>
      <c r="B4" s="24"/>
      <c r="C4" s="24"/>
      <c r="D4" s="10" t="s">
        <v>579</v>
      </c>
      <c r="E4" s="37" t="s">
        <v>871</v>
      </c>
      <c r="F4" s="52" t="s">
        <v>872</v>
      </c>
      <c r="G4" s="22"/>
      <c r="H4" s="7"/>
      <c r="I4" s="7"/>
      <c r="J4" s="7"/>
      <c r="K4" s="24"/>
      <c r="L4" s="24"/>
      <c r="M4" s="24"/>
      <c r="N4" s="24"/>
      <c r="O4" s="24"/>
      <c r="P4" s="24"/>
      <c r="Q4" s="24"/>
      <c r="R4" s="24"/>
    </row>
    <row r="5" spans="1:18" ht="18.75" x14ac:dyDescent="0.3">
      <c r="A5" s="24"/>
      <c r="B5" s="24"/>
      <c r="C5" s="24"/>
      <c r="D5" s="45" t="s">
        <v>868</v>
      </c>
      <c r="E5" s="53" t="e">
        <f>GETPIVOTDATA("Count of Race/Ethnicity2",#REF!,"Race/Ethnicity","BLACK")</f>
        <v>#REF!</v>
      </c>
      <c r="F5" s="21" t="e">
        <f>GETPIVOTDATA("Count of Race/Ethnicity",#REF!,"Race/Ethnicity","BLACK")</f>
        <v>#REF!</v>
      </c>
      <c r="G5" s="22"/>
      <c r="H5" s="8"/>
      <c r="I5" s="9"/>
      <c r="J5" s="8"/>
      <c r="K5" s="24"/>
      <c r="L5" s="24"/>
      <c r="M5" s="24"/>
      <c r="N5" s="24"/>
      <c r="O5" s="24"/>
      <c r="P5" s="24"/>
      <c r="Q5" s="24"/>
      <c r="R5" s="24"/>
    </row>
    <row r="6" spans="1:18" ht="18.75" x14ac:dyDescent="0.3">
      <c r="A6" s="24"/>
      <c r="B6" s="24"/>
      <c r="C6" s="24"/>
      <c r="D6" s="54" t="s">
        <v>40</v>
      </c>
      <c r="E6" s="53" t="e">
        <f>GETPIVOTDATA("Count of Race/Ethnicity2",#REF!,"Race/Ethnicity","HISPANIC")</f>
        <v>#REF!</v>
      </c>
      <c r="F6" s="55" t="e">
        <f>GETPIVOTDATA("Count of Race/Ethnicity",#REF!,"Race/Ethnicity","HISPANIC")</f>
        <v>#REF!</v>
      </c>
      <c r="G6" s="22"/>
      <c r="H6" s="8"/>
      <c r="I6" s="9"/>
      <c r="J6" s="8"/>
      <c r="K6" s="24"/>
      <c r="L6" s="24"/>
      <c r="M6" s="24"/>
      <c r="N6" s="24"/>
      <c r="O6" s="24"/>
      <c r="P6" s="24"/>
      <c r="Q6" s="24"/>
      <c r="R6" s="24"/>
    </row>
    <row r="7" spans="1:18" ht="18.75" x14ac:dyDescent="0.3">
      <c r="A7" s="24"/>
      <c r="B7" s="24"/>
      <c r="C7" s="24"/>
      <c r="D7" s="54" t="s">
        <v>870</v>
      </c>
      <c r="E7" s="56" t="e">
        <f>GETPIVOTDATA("Count of Race/Ethnicity2",#REF!,"Race/Ethnicity","WHITE")</f>
        <v>#REF!</v>
      </c>
      <c r="F7" s="55" t="e">
        <f>GETPIVOTDATA("Count of Race/Ethnicity",#REF!,"Race/Ethnicity","WHITE")</f>
        <v>#REF!</v>
      </c>
      <c r="G7" s="22"/>
      <c r="H7" s="8"/>
      <c r="I7" s="9"/>
      <c r="J7" s="8"/>
      <c r="K7" s="24"/>
      <c r="L7" s="24"/>
      <c r="M7" s="24"/>
      <c r="N7" s="24"/>
      <c r="O7" s="24"/>
      <c r="P7" s="24"/>
      <c r="Q7" s="24"/>
      <c r="R7" s="24"/>
    </row>
    <row r="8" spans="1:18" ht="19.5" thickBot="1" x14ac:dyDescent="0.35">
      <c r="A8" s="24"/>
      <c r="B8" s="24"/>
      <c r="C8" s="24"/>
      <c r="D8" s="57" t="s">
        <v>869</v>
      </c>
      <c r="E8" s="58" t="e">
        <f>GETPIVOTDATA("Count of Race/Ethnicity2",#REF!,"Race/Ethnicity","OTHER")</f>
        <v>#REF!</v>
      </c>
      <c r="F8" s="59" t="e">
        <f>GETPIVOTDATA("Count of Race/Ethnicity",#REF!,"Race/Ethnicity","OTHER")</f>
        <v>#REF!</v>
      </c>
      <c r="G8" s="23"/>
      <c r="H8" s="8"/>
      <c r="I8" s="9"/>
      <c r="J8" s="8"/>
      <c r="K8" s="24"/>
      <c r="L8" s="24"/>
      <c r="M8" s="24"/>
      <c r="N8" s="24"/>
      <c r="O8" s="24"/>
      <c r="P8" s="24"/>
      <c r="Q8" s="24"/>
      <c r="R8" s="24"/>
    </row>
    <row r="9" spans="1:18" ht="19.5" thickBot="1" x14ac:dyDescent="0.35">
      <c r="A9" s="24"/>
      <c r="B9" s="24"/>
      <c r="C9" s="24"/>
      <c r="D9" s="4" t="s">
        <v>580</v>
      </c>
      <c r="E9" s="60" t="e">
        <f>GETPIVOTDATA("Count of Race/Ethnicity2",#REF!)</f>
        <v>#REF!</v>
      </c>
      <c r="F9" s="6" t="e">
        <f>GETPIVOTDATA("Count of Race/Ethnicity",#REF!)</f>
        <v>#REF!</v>
      </c>
      <c r="G9" s="9"/>
      <c r="H9" s="8"/>
      <c r="I9" s="9"/>
      <c r="J9" s="8"/>
      <c r="K9" s="24"/>
      <c r="L9" s="24"/>
      <c r="M9" s="24"/>
      <c r="N9" s="24"/>
      <c r="O9" s="24"/>
      <c r="P9" s="24"/>
      <c r="Q9" s="24"/>
      <c r="R9" s="24"/>
    </row>
    <row r="10" spans="1:18" ht="18.75" x14ac:dyDescent="0.3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</row>
    <row r="11" spans="1:18" ht="18.75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</row>
    <row r="12" spans="1:18" ht="18.75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</row>
    <row r="13" spans="1:18" ht="18.75" x14ac:dyDescent="0.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18" ht="18.75" x14ac:dyDescent="0.3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18" ht="18.75" x14ac:dyDescent="0.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18" ht="18.75" x14ac:dyDescent="0.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18" ht="18.75" x14ac:dyDescent="0.3">
      <c r="A17" s="24"/>
      <c r="B17" s="24"/>
      <c r="C17" s="24"/>
      <c r="D17" s="51" t="s">
        <v>874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</row>
    <row r="18" spans="1:18" ht="19.5" thickBot="1" x14ac:dyDescent="0.3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18" ht="19.5" thickBot="1" x14ac:dyDescent="0.35">
      <c r="A19" s="24"/>
      <c r="B19" s="24"/>
      <c r="C19" s="24"/>
      <c r="D19" s="10" t="s">
        <v>579</v>
      </c>
      <c r="E19" s="37" t="s">
        <v>1045</v>
      </c>
      <c r="F19" s="37" t="s">
        <v>1044</v>
      </c>
      <c r="G19" s="37" t="s">
        <v>1046</v>
      </c>
      <c r="H19" s="49" t="s">
        <v>985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18" ht="18.75" x14ac:dyDescent="0.3">
      <c r="A20" s="24"/>
      <c r="B20" s="24"/>
      <c r="C20" s="24"/>
      <c r="D20" s="45" t="s">
        <v>868</v>
      </c>
      <c r="E20" s="53" t="e">
        <f>GETPIVOTDATA("MADE Y / N",#REF!,"MADE Y / N","N","Race/Ethnicity","BLACK")</f>
        <v>#REF!</v>
      </c>
      <c r="F20" s="53" t="e">
        <f>GETPIVOTDATA("MADE Y / N",#REF!,"MADE Y / N","Y","Race/Ethnicity","BLACK")</f>
        <v>#REF!</v>
      </c>
      <c r="G20" s="53" t="e">
        <f>GETPIVOTDATA("MADE Y / N",#REF!,"MADE Y / N","NO BOND NOT BOOKED","Race/Ethnicity","BLACK")</f>
        <v>#REF!</v>
      </c>
      <c r="H20" s="45" t="e">
        <f>GETPIVOTDATA("MADE Y / N",#REF!,"Race/Ethnicity","BLACK")</f>
        <v>#REF!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18" ht="18.75" x14ac:dyDescent="0.3">
      <c r="A21" s="24"/>
      <c r="B21" s="24"/>
      <c r="C21" s="24"/>
      <c r="D21" s="54" t="s">
        <v>40</v>
      </c>
      <c r="E21" s="56" t="e">
        <f>GETPIVOTDATA("MADE Y / N",#REF!,"MADE Y / N","N","Race/Ethnicity","HISPANIC")</f>
        <v>#REF!</v>
      </c>
      <c r="F21" s="56" t="e">
        <f>GETPIVOTDATA("MADE Y / N",#REF!,"MADE Y / N","Y","Race/Ethnicity","HISPANIC")</f>
        <v>#REF!</v>
      </c>
      <c r="G21" s="56" t="e">
        <f>GETPIVOTDATA("MADE Y / N",#REF!,"MADE Y / N","NO BOND NOT BOOKED","Race/Ethnicity","HISPANIC")</f>
        <v>#REF!</v>
      </c>
      <c r="H21" s="54" t="e">
        <f>GETPIVOTDATA("MADE Y / N",#REF!,"Race/Ethnicity","HISPANIC")</f>
        <v>#REF!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18" ht="18.75" x14ac:dyDescent="0.3">
      <c r="A22" s="24"/>
      <c r="B22" s="24"/>
      <c r="C22" s="24"/>
      <c r="D22" s="54" t="s">
        <v>870</v>
      </c>
      <c r="E22" s="56" t="e">
        <f>GETPIVOTDATA("MADE Y / N",#REF!,"MADE Y / N","N","Race/Ethnicity","WHITE")</f>
        <v>#REF!</v>
      </c>
      <c r="F22" s="56" t="e">
        <f>GETPIVOTDATA("MADE Y / N",#REF!,"MADE Y / N","Y","Race/Ethnicity","WHITE")</f>
        <v>#REF!</v>
      </c>
      <c r="G22" s="56" t="e">
        <f>GETPIVOTDATA("MADE Y / N",#REF!,"MADE Y / N","NO BOND NOT BOOKED","Race/Ethnicity","WHITE")</f>
        <v>#REF!</v>
      </c>
      <c r="H22" s="54" t="e">
        <f>GETPIVOTDATA("MADE Y / N",#REF!,"Race/Ethnicity","WHITE")</f>
        <v>#REF!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18" ht="19.5" thickBot="1" x14ac:dyDescent="0.35">
      <c r="A23" s="24"/>
      <c r="B23" s="24"/>
      <c r="C23" s="24"/>
      <c r="D23" s="57" t="s">
        <v>869</v>
      </c>
      <c r="E23" s="58" t="e">
        <f>GETPIVOTDATA("MADE Y / N",#REF!,"MADE Y / N","N","Race/Ethnicity","OTHER")</f>
        <v>#REF!</v>
      </c>
      <c r="F23" s="58" t="e">
        <f>GETPIVOTDATA("MADE Y / N",#REF!,"MADE Y / N","Y","Race/Ethnicity","OTHER")</f>
        <v>#REF!</v>
      </c>
      <c r="G23" s="58" t="e">
        <f>GETPIVOTDATA("MADE Y / N",#REF!,"MADE Y / N","NO BOND NOT BOOKED","Race/Ethnicity","OTHER")</f>
        <v>#REF!</v>
      </c>
      <c r="H23" s="57" t="e">
        <f>GETPIVOTDATA("MADE Y / N",#REF!,"Race/Ethnicity","OTHER")</f>
        <v>#REF!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18" ht="19.5" thickBot="1" x14ac:dyDescent="0.35">
      <c r="A24" s="24"/>
      <c r="B24" s="24"/>
      <c r="C24" s="24"/>
      <c r="D24" s="4" t="s">
        <v>580</v>
      </c>
      <c r="E24" s="60" t="e">
        <f>GETPIVOTDATA("MADE Y / N",#REF!,"MADE Y / N","N")</f>
        <v>#REF!</v>
      </c>
      <c r="F24" s="60" t="e">
        <f>GETPIVOTDATA("MADE Y / N",#REF!,"MADE Y / N","Y")</f>
        <v>#REF!</v>
      </c>
      <c r="G24" s="60" t="e">
        <f>SUM(G20:G23)</f>
        <v>#REF!</v>
      </c>
      <c r="H24" s="4" t="e">
        <f>GETPIVOTDATA("MADE Y / N",#REF!)</f>
        <v>#REF!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1:18" ht="18.75" x14ac:dyDescent="0.3">
      <c r="A25" s="24"/>
      <c r="B25" s="24"/>
      <c r="C25" s="24"/>
      <c r="D25" s="9"/>
      <c r="E25" s="9"/>
      <c r="F25" s="9"/>
      <c r="G25" s="9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18" ht="18.75" x14ac:dyDescent="0.3">
      <c r="A26" s="24"/>
      <c r="B26" s="24"/>
      <c r="C26" s="24"/>
      <c r="D26" s="9"/>
      <c r="E26" s="9"/>
      <c r="F26" s="9"/>
      <c r="G26" s="9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18" ht="18.75" x14ac:dyDescent="0.3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18" ht="18.75" x14ac:dyDescent="0.3">
      <c r="A28" s="24"/>
      <c r="B28" s="24"/>
      <c r="C28" s="24"/>
      <c r="D28" s="51" t="s">
        <v>875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18" ht="19.5" thickBot="1" x14ac:dyDescent="0.3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18" ht="19.5" thickBot="1" x14ac:dyDescent="0.35">
      <c r="A30" s="24"/>
      <c r="B30" s="24"/>
      <c r="C30" s="24"/>
      <c r="D30" s="10" t="s">
        <v>579</v>
      </c>
      <c r="E30" s="18" t="s">
        <v>576</v>
      </c>
      <c r="F30" s="52" t="s">
        <v>577</v>
      </c>
      <c r="G30" s="7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18" ht="18.75" x14ac:dyDescent="0.3">
      <c r="A31" s="24"/>
      <c r="B31" s="24"/>
      <c r="C31" s="24"/>
      <c r="D31" s="45" t="s">
        <v>868</v>
      </c>
      <c r="E31" s="21" t="e">
        <f>GETPIVOTDATA("MADE Y / N",#REF!,"MADE Y / N","N","Race/Ethnicity","BLACK")</f>
        <v>#REF!</v>
      </c>
      <c r="F31" s="21" t="e">
        <f>GETPIVOTDATA("MADE Y / N",#REF!,"MADE Y / N","Y","Race/Ethnicity","BLACK")</f>
        <v>#REF!</v>
      </c>
      <c r="G31" s="8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18" ht="18.75" x14ac:dyDescent="0.3">
      <c r="A32" s="24"/>
      <c r="B32" s="24"/>
      <c r="C32" s="24"/>
      <c r="D32" s="54" t="s">
        <v>40</v>
      </c>
      <c r="E32" s="55" t="e">
        <f>+GETPIVOTDATA("MADE Y / N",#REF!,"MADE Y / N","N","Race/Ethnicity","HISPANIC")</f>
        <v>#REF!</v>
      </c>
      <c r="F32" s="55" t="e">
        <f>GETPIVOTDATA("MADE Y / N",#REF!,"MADE Y / N","Y","Race/Ethnicity","HISPANIC")</f>
        <v>#REF!</v>
      </c>
      <c r="G32" s="8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9" ht="18.75" x14ac:dyDescent="0.3">
      <c r="A33" s="24"/>
      <c r="B33" s="24"/>
      <c r="C33" s="24"/>
      <c r="D33" s="54" t="s">
        <v>870</v>
      </c>
      <c r="E33" s="55" t="e">
        <f>GETPIVOTDATA("MADE Y / N",#REF!,"MADE Y / N","N","Race/Ethnicity","WHITE")</f>
        <v>#REF!</v>
      </c>
      <c r="F33" s="55">
        <v>0.45263157894736844</v>
      </c>
      <c r="G33" s="8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9" ht="19.5" thickBot="1" x14ac:dyDescent="0.35">
      <c r="A34" s="24"/>
      <c r="B34" s="24"/>
      <c r="C34" s="24"/>
      <c r="D34" s="57" t="s">
        <v>869</v>
      </c>
      <c r="E34" s="59" t="e">
        <f>GETPIVOTDATA("MADE Y / N",#REF!,"MADE Y / N","N","Race/Ethnicity","OTHER")</f>
        <v>#REF!</v>
      </c>
      <c r="F34" s="59" t="e">
        <f>GETPIVOTDATA("MADE Y / N",#REF!,"MADE Y / N","Y","Race/Ethnicity","OTHER")</f>
        <v>#REF!</v>
      </c>
      <c r="G34" s="8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9" ht="19.5" thickBot="1" x14ac:dyDescent="0.35">
      <c r="A35" s="24"/>
      <c r="B35" s="24"/>
      <c r="C35" s="24"/>
      <c r="D35" s="4" t="s">
        <v>580</v>
      </c>
      <c r="E35" s="6" t="e">
        <f>GETPIVOTDATA("MADE Y / N",#REF!,"MADE Y / N","N")</f>
        <v>#REF!</v>
      </c>
      <c r="F35" s="6" t="e">
        <f>GETPIVOTDATA("MADE Y / N",#REF!,"MADE Y / N","Y")</f>
        <v>#REF!</v>
      </c>
      <c r="G35" s="8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9" ht="18.75" x14ac:dyDescent="0.3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9" ht="18.75" x14ac:dyDescent="0.3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9" ht="18.75" x14ac:dyDescent="0.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9" ht="18.75" x14ac:dyDescent="0.3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9" ht="18.75" x14ac:dyDescent="0.3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9" ht="18.75" x14ac:dyDescent="0.3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9" ht="18.75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9" ht="18.75" x14ac:dyDescent="0.3">
      <c r="A43" s="24"/>
      <c r="B43" s="24"/>
      <c r="C43" s="24"/>
      <c r="D43" s="51" t="s">
        <v>883</v>
      </c>
      <c r="E43" s="24"/>
      <c r="F43" s="24"/>
      <c r="G43" s="51" t="s">
        <v>884</v>
      </c>
      <c r="H43" s="24"/>
      <c r="I43" s="24"/>
      <c r="J43" s="51" t="s">
        <v>885</v>
      </c>
      <c r="K43" s="24"/>
      <c r="L43" s="24"/>
      <c r="M43" s="24"/>
      <c r="N43" s="51" t="s">
        <v>886</v>
      </c>
      <c r="O43" s="24"/>
      <c r="P43" s="24"/>
      <c r="Q43" s="24"/>
      <c r="R43" s="24"/>
    </row>
    <row r="44" spans="1:19" ht="19.5" thickBot="1" x14ac:dyDescent="0.35">
      <c r="A44" s="24"/>
      <c r="B44" s="24"/>
      <c r="C44" s="24"/>
      <c r="D44" s="24"/>
      <c r="E44" s="24"/>
      <c r="F44" s="24"/>
      <c r="G44" s="24"/>
      <c r="H44" s="25"/>
      <c r="I44" s="25"/>
      <c r="J44" s="25"/>
      <c r="K44" s="24"/>
      <c r="L44" s="24"/>
      <c r="M44" s="24"/>
      <c r="N44" s="24"/>
      <c r="O44" s="25"/>
      <c r="P44" s="25"/>
      <c r="Q44" s="24"/>
      <c r="R44" s="24"/>
    </row>
    <row r="45" spans="1:19" ht="18" customHeight="1" thickBot="1" x14ac:dyDescent="0.35">
      <c r="A45" s="24"/>
      <c r="B45" s="24"/>
      <c r="C45" s="24"/>
      <c r="D45" s="43" t="s">
        <v>877</v>
      </c>
      <c r="E45" s="44"/>
      <c r="F45" s="24"/>
      <c r="G45" s="43" t="s">
        <v>879</v>
      </c>
      <c r="H45" s="44"/>
      <c r="I45" s="24"/>
      <c r="J45" s="43" t="s">
        <v>880</v>
      </c>
      <c r="K45" s="61"/>
      <c r="L45" s="106"/>
      <c r="M45" s="44"/>
      <c r="N45" s="24"/>
      <c r="O45" s="43" t="s">
        <v>880</v>
      </c>
      <c r="P45" s="61"/>
      <c r="Q45" s="44"/>
      <c r="R45" s="24"/>
      <c r="S45" s="24"/>
    </row>
    <row r="46" spans="1:19" ht="19.5" thickBot="1" x14ac:dyDescent="0.35">
      <c r="A46" s="24"/>
      <c r="B46" s="24"/>
      <c r="C46" s="24"/>
      <c r="D46" s="10" t="s">
        <v>575</v>
      </c>
      <c r="E46" s="37" t="s">
        <v>878</v>
      </c>
      <c r="F46" s="24"/>
      <c r="G46" s="10" t="s">
        <v>575</v>
      </c>
      <c r="H46" s="37" t="s">
        <v>578</v>
      </c>
      <c r="I46" s="25"/>
      <c r="J46" s="10" t="s">
        <v>575</v>
      </c>
      <c r="K46" s="37" t="s">
        <v>572</v>
      </c>
      <c r="L46" s="105" t="s">
        <v>1046</v>
      </c>
      <c r="M46" s="49" t="s">
        <v>911</v>
      </c>
      <c r="N46" s="24" t="s">
        <v>1047</v>
      </c>
      <c r="O46" s="10" t="s">
        <v>575</v>
      </c>
      <c r="P46" s="37" t="s">
        <v>572</v>
      </c>
      <c r="Q46" s="49" t="s">
        <v>911</v>
      </c>
      <c r="R46" s="24"/>
      <c r="S46" s="24"/>
    </row>
    <row r="47" spans="1:19" ht="18.75" x14ac:dyDescent="0.3">
      <c r="A47" s="24"/>
      <c r="B47" s="24"/>
      <c r="C47" s="24"/>
      <c r="D47" s="45" t="s">
        <v>868</v>
      </c>
      <c r="E47" s="53" t="e">
        <f>GETPIVOTDATA("MADE Y / N",#REF!,"Race/Ethnicity","BLACK")</f>
        <v>#REF!</v>
      </c>
      <c r="F47" s="24"/>
      <c r="G47" s="54" t="s">
        <v>868</v>
      </c>
      <c r="H47" s="62" t="e">
        <f>GETPIVOTDATA("MADE Y / N",#REF!,"Race/Ethnicity","BLACK")</f>
        <v>#REF!</v>
      </c>
      <c r="I47" s="26"/>
      <c r="J47" s="45" t="s">
        <v>868</v>
      </c>
      <c r="K47" s="63" t="e">
        <f>GETPIVOTDATA("MADE Y / N",#REF!,"MADE Y / N","N","Race/Ethnicity","BLACK")</f>
        <v>#REF!</v>
      </c>
      <c r="L47" s="63" t="e">
        <f>G20</f>
        <v>#REF!</v>
      </c>
      <c r="M47" s="45" t="e">
        <f>GETPIVOTDATA("MADE Y / N",#REF!,"MADE Y / N","y","Race/Ethnicity","BLACK")</f>
        <v>#REF!</v>
      </c>
      <c r="N47" s="24"/>
      <c r="O47" s="45" t="s">
        <v>868</v>
      </c>
      <c r="P47" s="21" t="e">
        <f>GETPIVOTDATA("MADE Y / N",#REF!,"MADE Y / N","N","Race/Ethnicity","BLACK")</f>
        <v>#REF!</v>
      </c>
      <c r="Q47" s="64" t="e">
        <f>GETPIVOTDATA("MADE Y / N",#REF!,"MADE Y / N","Y","Race/Ethnicity","BLACK")</f>
        <v>#REF!</v>
      </c>
      <c r="R47" s="24"/>
      <c r="S47" s="24"/>
    </row>
    <row r="48" spans="1:19" ht="18.75" x14ac:dyDescent="0.3">
      <c r="A48" s="24"/>
      <c r="B48" s="24"/>
      <c r="C48" s="24"/>
      <c r="D48" s="54" t="s">
        <v>40</v>
      </c>
      <c r="E48" s="53" t="e">
        <f>GETPIVOTDATA("MADE Y / N",#REF!,"Race/Ethnicity","HISPANIC")</f>
        <v>#REF!</v>
      </c>
      <c r="F48" s="24"/>
      <c r="G48" s="54" t="s">
        <v>40</v>
      </c>
      <c r="H48" s="62" t="e">
        <f>GETPIVOTDATA("MADE Y / N",#REF!,"Race/Ethnicity","HISPANIC")</f>
        <v>#REF!</v>
      </c>
      <c r="I48" s="26"/>
      <c r="J48" s="100" t="s">
        <v>40</v>
      </c>
      <c r="K48" s="63" t="e">
        <f>GETPIVOTDATA("MADE Y / N",#REF!,"MADE Y / N","N","Race/Ethnicity","HISPANIC")</f>
        <v>#REF!</v>
      </c>
      <c r="L48" s="63" t="e">
        <f>G21</f>
        <v>#REF!</v>
      </c>
      <c r="M48" s="100" t="e">
        <f>GETPIVOTDATA("MADE Y / N",#REF!,"MADE Y / N","y","Race/Ethnicity","HISPANIC")</f>
        <v>#REF!</v>
      </c>
      <c r="N48" s="24"/>
      <c r="O48" s="54" t="s">
        <v>40</v>
      </c>
      <c r="P48" s="55" t="e">
        <f>GETPIVOTDATA("MADE Y / N",#REF!,"MADE Y / N","N","Race/Ethnicity","HISPANIC")</f>
        <v>#REF!</v>
      </c>
      <c r="Q48" s="65" t="e">
        <f>GETPIVOTDATA("MADE Y / N",#REF!,"MADE Y / N","Y","Race/Ethnicity","HISPANIC")</f>
        <v>#REF!</v>
      </c>
      <c r="R48" s="24"/>
      <c r="S48" s="24"/>
    </row>
    <row r="49" spans="1:19" ht="18.75" x14ac:dyDescent="0.3">
      <c r="A49" s="24"/>
      <c r="B49" s="24"/>
      <c r="C49" s="24"/>
      <c r="D49" s="54" t="s">
        <v>869</v>
      </c>
      <c r="E49" s="53" t="e">
        <f>GETPIVOTDATA("MADE Y / N",#REF!,"Race/Ethnicity","other")</f>
        <v>#REF!</v>
      </c>
      <c r="F49" s="24"/>
      <c r="G49" s="54" t="s">
        <v>869</v>
      </c>
      <c r="H49" s="62" t="e">
        <f>GETPIVOTDATA("MADE Y / N",#REF!,"Race/Ethnicity","other")</f>
        <v>#REF!</v>
      </c>
      <c r="I49" s="26"/>
      <c r="J49" s="100" t="s">
        <v>869</v>
      </c>
      <c r="K49" s="63" t="e">
        <f>GETPIVOTDATA("MADE Y / N",#REF!,"MADE Y / N","N","Race/Ethnicity","OTHER")</f>
        <v>#REF!</v>
      </c>
      <c r="L49" s="63" t="e">
        <f>G22</f>
        <v>#REF!</v>
      </c>
      <c r="M49" s="100" t="e">
        <f>GETPIVOTDATA("MADE Y / N",#REF!,"MADE Y / N","y","Race/Ethnicity","OTHER")</f>
        <v>#REF!</v>
      </c>
      <c r="N49" s="24"/>
      <c r="O49" s="54" t="s">
        <v>869</v>
      </c>
      <c r="P49" s="55" t="e">
        <f>GETPIVOTDATA("MADE Y / N",#REF!,"MADE Y / N","N","Race/Ethnicity","OTHER")</f>
        <v>#REF!</v>
      </c>
      <c r="Q49" s="65" t="e">
        <f>GETPIVOTDATA("MADE Y / N",#REF!,"MADE Y / N","Y","Race/Ethnicity","OTHER")</f>
        <v>#REF!</v>
      </c>
      <c r="R49" s="24"/>
      <c r="S49" s="24"/>
    </row>
    <row r="50" spans="1:19" ht="19.5" thickBot="1" x14ac:dyDescent="0.35">
      <c r="A50" s="24"/>
      <c r="B50" s="24"/>
      <c r="C50" s="24"/>
      <c r="D50" s="57" t="s">
        <v>870</v>
      </c>
      <c r="E50" s="66" t="e">
        <f>GETPIVOTDATA("MADE Y / N",#REF!,"Race/Ethnicity","white")</f>
        <v>#REF!</v>
      </c>
      <c r="F50" s="24"/>
      <c r="G50" s="57" t="s">
        <v>870</v>
      </c>
      <c r="H50" s="67" t="e">
        <f>GETPIVOTDATA("MADE Y / N",#REF!,"Race/Ethnicity","white")</f>
        <v>#REF!</v>
      </c>
      <c r="I50" s="26"/>
      <c r="J50" s="103" t="s">
        <v>870</v>
      </c>
      <c r="K50" s="68" t="e">
        <f>GETPIVOTDATA("MADE Y / N",#REF!,"MADE Y / N","N","Race/Ethnicity","WHITE")</f>
        <v>#REF!</v>
      </c>
      <c r="L50" s="68" t="e">
        <f>G23</f>
        <v>#REF!</v>
      </c>
      <c r="M50" s="103" t="e">
        <f>GETPIVOTDATA("MADE Y / N",#REF!,"MADE Y / N","y","Race/Ethnicity","WHITE")</f>
        <v>#REF!</v>
      </c>
      <c r="N50" s="24"/>
      <c r="O50" s="57" t="s">
        <v>870</v>
      </c>
      <c r="P50" s="59" t="e">
        <f>GETPIVOTDATA("MADE Y / N",#REF!,"MADE Y / N","N","Race/Ethnicity","WHITE")</f>
        <v>#REF!</v>
      </c>
      <c r="Q50" s="69" t="e">
        <f>GETPIVOTDATA("MADE Y / N",#REF!,"MADE Y / N","Y","Race/Ethnicity","WHITE")</f>
        <v>#REF!</v>
      </c>
      <c r="R50" s="24"/>
      <c r="S50" s="24"/>
    </row>
    <row r="51" spans="1:19" ht="19.5" thickBot="1" x14ac:dyDescent="0.35">
      <c r="A51" s="24"/>
      <c r="B51" s="24"/>
      <c r="C51" s="24"/>
      <c r="D51" s="4" t="s">
        <v>912</v>
      </c>
      <c r="E51" s="4" t="e">
        <f>GETPIVOTDATA("MADE Y / N",#REF!)</f>
        <v>#REF!</v>
      </c>
      <c r="F51" s="24"/>
      <c r="G51" s="4" t="s">
        <v>912</v>
      </c>
      <c r="H51" s="5" t="e">
        <f>GETPIVOTDATA("MADE Y / N",#REF!)</f>
        <v>#REF!</v>
      </c>
      <c r="I51" s="26"/>
      <c r="J51" s="4" t="s">
        <v>912</v>
      </c>
      <c r="K51" s="12" t="e">
        <f>GETPIVOTDATA("MADE Y / N",#REF!,"MADE Y / N","N")</f>
        <v>#REF!</v>
      </c>
      <c r="L51" s="12" t="e">
        <f>G24</f>
        <v>#REF!</v>
      </c>
      <c r="M51" s="4" t="e">
        <f>GETPIVOTDATA("MADE Y / N",#REF!,"MADE Y / N","Y")</f>
        <v>#REF!</v>
      </c>
      <c r="N51" s="24">
        <v>43</v>
      </c>
      <c r="O51" s="4" t="s">
        <v>912</v>
      </c>
      <c r="P51" s="6" t="e">
        <f>GETPIVOTDATA("MADE Y / N",#REF!,"MADE Y / N","N")</f>
        <v>#REF!</v>
      </c>
      <c r="Q51" s="11" t="e">
        <f>GETPIVOTDATA("MADE Y / N",#REF!,"MADE Y / N","Y")</f>
        <v>#REF!</v>
      </c>
      <c r="R51" s="24"/>
      <c r="S51" s="24"/>
    </row>
    <row r="52" spans="1:19" ht="18.75" x14ac:dyDescent="0.3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1:19" ht="18.75" x14ac:dyDescent="0.3">
      <c r="A53" s="24"/>
      <c r="B53" s="24"/>
      <c r="C53" s="24"/>
      <c r="D53" s="24"/>
      <c r="E53" s="24"/>
      <c r="F53" s="24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4"/>
      <c r="R53" s="24"/>
    </row>
    <row r="54" spans="1:19" ht="18.75" x14ac:dyDescent="0.3">
      <c r="A54" s="24"/>
      <c r="B54" s="24"/>
      <c r="C54" s="24"/>
      <c r="D54" s="51" t="s">
        <v>887</v>
      </c>
      <c r="E54" s="24"/>
      <c r="F54" s="24"/>
      <c r="G54" s="51" t="s">
        <v>888</v>
      </c>
      <c r="H54" s="24"/>
      <c r="I54" s="24"/>
      <c r="J54" s="51" t="s">
        <v>889</v>
      </c>
      <c r="K54" s="24"/>
      <c r="L54" s="24"/>
      <c r="M54" s="24"/>
      <c r="N54" s="51" t="s">
        <v>890</v>
      </c>
      <c r="O54" s="25"/>
      <c r="P54" s="24"/>
      <c r="Q54" s="24"/>
      <c r="R54" s="24"/>
    </row>
    <row r="55" spans="1:19" ht="19.5" thickBot="1" x14ac:dyDescent="0.35">
      <c r="A55" s="24"/>
      <c r="B55" s="24"/>
      <c r="C55" s="24"/>
      <c r="D55" s="24"/>
      <c r="E55" s="24"/>
      <c r="F55" s="24"/>
      <c r="G55" s="25"/>
      <c r="H55" s="25"/>
      <c r="I55" s="25"/>
      <c r="J55" s="24"/>
      <c r="K55" s="24"/>
      <c r="L55" s="24"/>
      <c r="M55" s="24"/>
      <c r="N55" s="25"/>
      <c r="O55" s="25"/>
      <c r="P55" s="24"/>
      <c r="Q55" s="24"/>
      <c r="R55" s="24"/>
    </row>
    <row r="56" spans="1:19" ht="19.5" thickBot="1" x14ac:dyDescent="0.35">
      <c r="A56" s="24"/>
      <c r="B56" s="24"/>
      <c r="C56" s="24"/>
      <c r="D56" s="43" t="s">
        <v>881</v>
      </c>
      <c r="E56" s="44"/>
      <c r="F56" s="24"/>
      <c r="G56" s="43" t="s">
        <v>881</v>
      </c>
      <c r="H56" s="44"/>
      <c r="I56" s="24"/>
      <c r="J56" s="43" t="s">
        <v>881</v>
      </c>
      <c r="K56" s="61"/>
      <c r="L56" s="44"/>
      <c r="M56" s="24"/>
      <c r="N56" s="43" t="s">
        <v>881</v>
      </c>
      <c r="O56" s="61"/>
      <c r="P56" s="44"/>
      <c r="Q56" s="24"/>
      <c r="R56" s="24"/>
    </row>
    <row r="57" spans="1:19" ht="19.5" thickBot="1" x14ac:dyDescent="0.35">
      <c r="A57" s="24"/>
      <c r="B57" s="24"/>
      <c r="C57" s="24"/>
      <c r="D57" s="10" t="s">
        <v>575</v>
      </c>
      <c r="E57" s="37" t="s">
        <v>878</v>
      </c>
      <c r="F57" s="24"/>
      <c r="G57" s="10" t="s">
        <v>575</v>
      </c>
      <c r="H57" s="37" t="s">
        <v>578</v>
      </c>
      <c r="I57" s="25"/>
      <c r="J57" s="10" t="s">
        <v>575</v>
      </c>
      <c r="K57" s="37" t="s">
        <v>572</v>
      </c>
      <c r="L57" s="49" t="s">
        <v>911</v>
      </c>
      <c r="M57" s="24"/>
      <c r="N57" s="10" t="s">
        <v>575</v>
      </c>
      <c r="O57" s="37" t="s">
        <v>572</v>
      </c>
      <c r="P57" s="49" t="s">
        <v>911</v>
      </c>
      <c r="Q57" s="24"/>
      <c r="R57" s="24"/>
    </row>
    <row r="58" spans="1:19" ht="18.75" x14ac:dyDescent="0.3">
      <c r="A58" s="24"/>
      <c r="B58" s="24"/>
      <c r="C58" s="24"/>
      <c r="D58" s="45" t="s">
        <v>868</v>
      </c>
      <c r="E58" s="53" t="e">
        <f>GETPIVOTDATA("MADE Y / N",#REF!,"Race/Ethnicity","BLACK")</f>
        <v>#REF!</v>
      </c>
      <c r="F58" s="24"/>
      <c r="G58" s="54" t="s">
        <v>868</v>
      </c>
      <c r="H58" s="55" t="e">
        <f>GETPIVOTDATA("MADE Y / N",#REF!,"Race/Ethnicity","BLACK")</f>
        <v>#REF!</v>
      </c>
      <c r="I58" s="26"/>
      <c r="J58" s="54" t="s">
        <v>868</v>
      </c>
      <c r="K58" s="53" t="e">
        <f>GETPIVOTDATA("MADE Y / N",#REF!,"MADE Y / N","N","Race/Ethnicity","BLACK")</f>
        <v>#REF!</v>
      </c>
      <c r="L58" s="56" t="e">
        <f>GETPIVOTDATA("MADE Y / N",#REF!,"MADE Y / N","Y","Race/Ethnicity","BLACK")</f>
        <v>#REF!</v>
      </c>
      <c r="M58" s="24"/>
      <c r="N58" s="54" t="s">
        <v>868</v>
      </c>
      <c r="O58" s="55" t="e">
        <f>GETPIVOTDATA("MADE Y / N",#REF!,"MADE Y / N","N","Race/Ethnicity","BLACK")</f>
        <v>#REF!</v>
      </c>
      <c r="P58" s="65" t="e">
        <f>GETPIVOTDATA("MADE Y / N",#REF!,"MADE Y / N","Y","Race/Ethnicity","BLACK")</f>
        <v>#REF!</v>
      </c>
      <c r="Q58" s="24"/>
      <c r="R58" s="24"/>
    </row>
    <row r="59" spans="1:19" ht="18.75" x14ac:dyDescent="0.3">
      <c r="A59" s="24"/>
      <c r="B59" s="24"/>
      <c r="C59" s="24"/>
      <c r="D59" s="54" t="s">
        <v>40</v>
      </c>
      <c r="E59" s="53" t="e">
        <f>GETPIVOTDATA("MADE Y / N",#REF!,"Race/Ethnicity","HISPANIC")</f>
        <v>#REF!</v>
      </c>
      <c r="F59" s="24"/>
      <c r="G59" s="54" t="s">
        <v>40</v>
      </c>
      <c r="H59" s="55" t="e">
        <f>GETPIVOTDATA("MADE Y / N",#REF!,"Race/Ethnicity","HISPANIC")</f>
        <v>#REF!</v>
      </c>
      <c r="I59" s="26"/>
      <c r="J59" s="54" t="s">
        <v>40</v>
      </c>
      <c r="K59" s="53" t="e">
        <f>GETPIVOTDATA("MADE Y / N",#REF!,"MADE Y / N","N","Race/Ethnicity","HISPANIC")</f>
        <v>#REF!</v>
      </c>
      <c r="L59" s="56" t="e">
        <f>GETPIVOTDATA("MADE Y / N",#REF!,"MADE Y / N","Y","Race/Ethnicity","HISPANIC")</f>
        <v>#REF!</v>
      </c>
      <c r="M59" s="24"/>
      <c r="N59" s="54" t="s">
        <v>40</v>
      </c>
      <c r="O59" s="55" t="e">
        <f>GETPIVOTDATA("MADE Y / N",#REF!,"MADE Y / N","N","Race/Ethnicity","HISPANIC")</f>
        <v>#REF!</v>
      </c>
      <c r="P59" s="65" t="e">
        <f>GETPIVOTDATA("MADE Y / N",#REF!,"MADE Y / N","Y","Race/Ethnicity","HISPANIC")</f>
        <v>#REF!</v>
      </c>
      <c r="Q59" s="24"/>
      <c r="R59" s="24"/>
    </row>
    <row r="60" spans="1:19" ht="18.75" x14ac:dyDescent="0.3">
      <c r="A60" s="24"/>
      <c r="B60" s="24"/>
      <c r="C60" s="24"/>
      <c r="D60" s="54" t="s">
        <v>869</v>
      </c>
      <c r="E60" s="56" t="e">
        <f>GETPIVOTDATA("MADE Y / N",#REF!,"Race/Ethnicity","OTHER")</f>
        <v>#REF!</v>
      </c>
      <c r="F60" s="24"/>
      <c r="G60" s="54" t="s">
        <v>869</v>
      </c>
      <c r="H60" s="55" t="e">
        <f>GETPIVOTDATA("MADE Y / N",#REF!,"Race/Ethnicity","OTHER")</f>
        <v>#REF!</v>
      </c>
      <c r="I60" s="26"/>
      <c r="J60" s="54" t="s">
        <v>869</v>
      </c>
      <c r="K60" s="56" t="e">
        <f>GETPIVOTDATA("MADE Y / N",#REF!,"MADE Y / N","N","Race/Ethnicity","OTHER")</f>
        <v>#REF!</v>
      </c>
      <c r="L60" s="56" t="e">
        <f>GETPIVOTDATA("MADE Y / N",#REF!,"MADE Y / N","Y","Race/Ethnicity","OTHER")</f>
        <v>#REF!</v>
      </c>
      <c r="M60" s="24"/>
      <c r="N60" s="54" t="s">
        <v>869</v>
      </c>
      <c r="O60" s="55" t="e">
        <f>GETPIVOTDATA("MADE Y / N",#REF!,"MADE Y / N","N","Race/Ethnicity","OTHER")</f>
        <v>#REF!</v>
      </c>
      <c r="P60" s="65" t="e">
        <f>GETPIVOTDATA("MADE Y / N",#REF!,"MADE Y / N","Y","Race/Ethnicity","OTHER")</f>
        <v>#REF!</v>
      </c>
      <c r="Q60" s="24"/>
      <c r="R60" s="24"/>
    </row>
    <row r="61" spans="1:19" ht="19.5" thickBot="1" x14ac:dyDescent="0.35">
      <c r="A61" s="24"/>
      <c r="B61" s="24"/>
      <c r="C61" s="24"/>
      <c r="D61" s="57" t="s">
        <v>870</v>
      </c>
      <c r="E61" s="58" t="e">
        <f>GETPIVOTDATA("MADE Y / N",#REF!,"Race/Ethnicity","WHITE")</f>
        <v>#REF!</v>
      </c>
      <c r="F61" s="24"/>
      <c r="G61" s="57" t="s">
        <v>870</v>
      </c>
      <c r="H61" s="59" t="e">
        <f>GETPIVOTDATA("MADE Y / N",#REF!,"Race/Ethnicity","WHITE")</f>
        <v>#REF!</v>
      </c>
      <c r="I61" s="26"/>
      <c r="J61" s="57" t="s">
        <v>870</v>
      </c>
      <c r="K61" s="58" t="e">
        <f>GETPIVOTDATA("MADE Y / N",#REF!,"MADE Y / N","N","Race/Ethnicity","WHITE")</f>
        <v>#REF!</v>
      </c>
      <c r="L61" s="58" t="e">
        <f>GETPIVOTDATA("MADE Y / N",#REF!,"MADE Y / N","Y","Race/Ethnicity","WHITE")</f>
        <v>#REF!</v>
      </c>
      <c r="M61" s="24"/>
      <c r="N61" s="57" t="s">
        <v>870</v>
      </c>
      <c r="O61" s="59" t="e">
        <f>GETPIVOTDATA("MADE Y / N",#REF!,"MADE Y / N","N","Race/Ethnicity","WHITE")</f>
        <v>#REF!</v>
      </c>
      <c r="P61" s="69" t="e">
        <f>GETPIVOTDATA("MADE Y / N",#REF!,"MADE Y / N","Y","Race/Ethnicity","WHITE")</f>
        <v>#REF!</v>
      </c>
      <c r="Q61" s="24"/>
      <c r="R61" s="24"/>
    </row>
    <row r="62" spans="1:19" ht="19.5" thickBot="1" x14ac:dyDescent="0.35">
      <c r="A62" s="24"/>
      <c r="B62" s="24"/>
      <c r="C62" s="24"/>
      <c r="D62" s="4" t="s">
        <v>912</v>
      </c>
      <c r="E62" s="4" t="e">
        <f>GETPIVOTDATA("MADE Y / N",#REF!)</f>
        <v>#REF!</v>
      </c>
      <c r="F62" s="24"/>
      <c r="G62" s="4" t="s">
        <v>912</v>
      </c>
      <c r="H62" s="5" t="e">
        <f>GETPIVOTDATA("MADE Y / N",#REF!)</f>
        <v>#REF!</v>
      </c>
      <c r="I62" s="26"/>
      <c r="J62" s="4" t="s">
        <v>912</v>
      </c>
      <c r="K62" s="12" t="e">
        <f>GETPIVOTDATA("MADE Y / N",#REF!,"MADE Y / N","N")</f>
        <v>#REF!</v>
      </c>
      <c r="L62" s="4" t="e">
        <f>GETPIVOTDATA("MADE Y / N",#REF!,"MADE Y / N","Y")</f>
        <v>#REF!</v>
      </c>
      <c r="M62" s="24"/>
      <c r="N62" s="4" t="s">
        <v>912</v>
      </c>
      <c r="O62" s="6" t="e">
        <f>GETPIVOTDATA("MADE Y / N",#REF!,"MADE Y / N","N")</f>
        <v>#REF!</v>
      </c>
      <c r="P62" s="11" t="e">
        <f>GETPIVOTDATA("MADE Y / N",#REF!,"MADE Y / N","Y")</f>
        <v>#REF!</v>
      </c>
      <c r="Q62" s="24"/>
      <c r="R62" s="24"/>
    </row>
    <row r="63" spans="1:19" ht="18.75" x14ac:dyDescent="0.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</row>
    <row r="64" spans="1:19" ht="18.75" x14ac:dyDescent="0.3">
      <c r="A64" s="24"/>
      <c r="B64" s="24"/>
      <c r="C64" s="24"/>
      <c r="D64" s="24"/>
      <c r="E64" s="24"/>
      <c r="F64" s="24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4"/>
      <c r="R64" s="24"/>
    </row>
    <row r="65" spans="1:18" ht="18.75" x14ac:dyDescent="0.3">
      <c r="A65" s="24"/>
      <c r="B65" s="24"/>
      <c r="C65" s="24"/>
      <c r="D65" s="51" t="s">
        <v>891</v>
      </c>
      <c r="E65" s="24"/>
      <c r="F65" s="24"/>
      <c r="G65" s="51" t="s">
        <v>892</v>
      </c>
      <c r="H65" s="24"/>
      <c r="I65" s="24"/>
      <c r="J65" s="51" t="s">
        <v>893</v>
      </c>
      <c r="K65" s="24"/>
      <c r="L65" s="24"/>
      <c r="M65" s="24"/>
      <c r="N65" s="51" t="s">
        <v>894</v>
      </c>
      <c r="O65" s="24"/>
      <c r="P65" s="24"/>
      <c r="Q65" s="24"/>
      <c r="R65" s="24"/>
    </row>
    <row r="66" spans="1:18" ht="19.5" thickBot="1" x14ac:dyDescent="0.35">
      <c r="A66" s="24"/>
      <c r="B66" s="24"/>
      <c r="C66" s="24"/>
      <c r="D66" s="24"/>
      <c r="E66" s="24"/>
      <c r="F66" s="24"/>
      <c r="G66" s="25"/>
      <c r="H66" s="25"/>
      <c r="I66" s="25"/>
      <c r="J66" s="24"/>
      <c r="K66" s="24"/>
      <c r="L66" s="24"/>
      <c r="M66" s="24"/>
      <c r="N66" s="25"/>
      <c r="O66" s="25"/>
      <c r="P66" s="24"/>
      <c r="Q66" s="24"/>
      <c r="R66" s="24"/>
    </row>
    <row r="67" spans="1:18" ht="19.5" thickBot="1" x14ac:dyDescent="0.35">
      <c r="A67" s="24"/>
      <c r="B67" s="24"/>
      <c r="C67" s="24"/>
      <c r="D67" s="43" t="s">
        <v>567</v>
      </c>
      <c r="E67" s="44"/>
      <c r="F67" s="24"/>
      <c r="G67" s="43" t="s">
        <v>567</v>
      </c>
      <c r="H67" s="44"/>
      <c r="I67" s="24"/>
      <c r="J67" s="43" t="s">
        <v>567</v>
      </c>
      <c r="K67" s="61"/>
      <c r="L67" s="44"/>
      <c r="M67" s="24"/>
      <c r="N67" s="43" t="s">
        <v>567</v>
      </c>
      <c r="O67" s="61"/>
      <c r="P67" s="44"/>
      <c r="Q67" s="24"/>
      <c r="R67" s="24"/>
    </row>
    <row r="68" spans="1:18" ht="19.5" thickBot="1" x14ac:dyDescent="0.35">
      <c r="A68" s="24"/>
      <c r="B68" s="24"/>
      <c r="C68" s="24"/>
      <c r="D68" s="10" t="s">
        <v>575</v>
      </c>
      <c r="E68" s="37" t="s">
        <v>878</v>
      </c>
      <c r="F68" s="24"/>
      <c r="G68" s="10" t="s">
        <v>575</v>
      </c>
      <c r="H68" s="37" t="s">
        <v>578</v>
      </c>
      <c r="I68" s="25"/>
      <c r="J68" s="10" t="s">
        <v>575</v>
      </c>
      <c r="K68" s="37" t="s">
        <v>572</v>
      </c>
      <c r="L68" s="49" t="s">
        <v>911</v>
      </c>
      <c r="M68" s="24"/>
      <c r="N68" s="10" t="s">
        <v>575</v>
      </c>
      <c r="O68" s="37" t="s">
        <v>572</v>
      </c>
      <c r="P68" s="49" t="s">
        <v>911</v>
      </c>
      <c r="Q68" s="24"/>
      <c r="R68" s="24"/>
    </row>
    <row r="69" spans="1:18" ht="18.75" x14ac:dyDescent="0.3">
      <c r="A69" s="24"/>
      <c r="B69" s="24"/>
      <c r="C69" s="24"/>
      <c r="D69" s="45" t="s">
        <v>868</v>
      </c>
      <c r="E69" s="53" t="e">
        <f>GETPIVOTDATA("MADE Y / N",#REF!,"Race/Ethnicity","BLACK")</f>
        <v>#REF!</v>
      </c>
      <c r="F69" s="24"/>
      <c r="G69" s="54" t="s">
        <v>868</v>
      </c>
      <c r="H69" s="55" t="e">
        <f>GETPIVOTDATA("MADE Y / N",#REF!,"Race/Ethnicity","BLACK")</f>
        <v>#REF!</v>
      </c>
      <c r="I69" s="26"/>
      <c r="J69" s="54" t="s">
        <v>868</v>
      </c>
      <c r="K69" s="53" t="e">
        <f>GETPIVOTDATA("MADE Y / N",#REF!,"MADE Y / N","N","Race/Ethnicity","BLACK")</f>
        <v>#REF!</v>
      </c>
      <c r="L69" s="56" t="e">
        <f>GETPIVOTDATA("MADE Y / N",#REF!,"MADE Y / N","Y","Race/Ethnicity","BLACK")</f>
        <v>#REF!</v>
      </c>
      <c r="M69" s="24"/>
      <c r="N69" s="54" t="s">
        <v>868</v>
      </c>
      <c r="O69" s="55" t="e">
        <f>GETPIVOTDATA("MADE Y / N",#REF!,"MADE Y / N","N","Race/Ethnicity","BLACK")</f>
        <v>#REF!</v>
      </c>
      <c r="P69" s="65" t="e">
        <f>GETPIVOTDATA("MADE Y / N",#REF!,"MADE Y / N","Y","Race/Ethnicity","BLACK")</f>
        <v>#REF!</v>
      </c>
      <c r="Q69" s="24"/>
      <c r="R69" s="24"/>
    </row>
    <row r="70" spans="1:18" ht="18.75" x14ac:dyDescent="0.3">
      <c r="A70" s="24"/>
      <c r="B70" s="24"/>
      <c r="C70" s="24"/>
      <c r="D70" s="54" t="s">
        <v>40</v>
      </c>
      <c r="E70" s="53" t="e">
        <f>GETPIVOTDATA("MADE Y / N",#REF!,"Race/Ethnicity","HISPANIC")</f>
        <v>#REF!</v>
      </c>
      <c r="F70" s="24"/>
      <c r="G70" s="54" t="s">
        <v>40</v>
      </c>
      <c r="H70" s="55" t="e">
        <f>GETPIVOTDATA("MADE Y / N",#REF!,"Race/Ethnicity","HISPANIC")</f>
        <v>#REF!</v>
      </c>
      <c r="I70" s="26"/>
      <c r="J70" s="54" t="s">
        <v>40</v>
      </c>
      <c r="K70" s="53" t="e">
        <f>GETPIVOTDATA("MADE Y / N",#REF!,"MADE Y / N","N","Race/Ethnicity","HISPANIC")</f>
        <v>#REF!</v>
      </c>
      <c r="L70" s="56" t="e">
        <f>GETPIVOTDATA("MADE Y / N",#REF!,"MADE Y / N","Y","Race/Ethnicity","HISPANIC")</f>
        <v>#REF!</v>
      </c>
      <c r="M70" s="24"/>
      <c r="N70" s="54" t="s">
        <v>40</v>
      </c>
      <c r="O70" s="55" t="e">
        <f>GETPIVOTDATA("MADE Y / N",#REF!,"MADE Y / N","N","Race/Ethnicity","HISPANIC")</f>
        <v>#REF!</v>
      </c>
      <c r="P70" s="65" t="e">
        <f>GETPIVOTDATA("MADE Y / N",#REF!,"MADE Y / N","Y","Race/Ethnicity","HISPANIC")</f>
        <v>#REF!</v>
      </c>
      <c r="Q70" s="24"/>
      <c r="R70" s="24"/>
    </row>
    <row r="71" spans="1:18" ht="18.75" x14ac:dyDescent="0.3">
      <c r="A71" s="24"/>
      <c r="B71" s="24"/>
      <c r="C71" s="24"/>
      <c r="D71" s="54" t="s">
        <v>869</v>
      </c>
      <c r="E71" s="56" t="e">
        <f>GETPIVOTDATA("MADE Y / N",#REF!,"Race/Ethnicity","OTHER")</f>
        <v>#REF!</v>
      </c>
      <c r="F71" s="24"/>
      <c r="G71" s="54" t="s">
        <v>869</v>
      </c>
      <c r="H71" s="55" t="e">
        <f>GETPIVOTDATA("MADE Y / N",#REF!,"Race/Ethnicity","OTHER")</f>
        <v>#REF!</v>
      </c>
      <c r="I71" s="26"/>
      <c r="J71" s="54" t="s">
        <v>869</v>
      </c>
      <c r="K71" s="56" t="e">
        <f>GETPIVOTDATA("MADE Y / N",#REF!,"MADE Y / N","N","Race/Ethnicity","OTHER")</f>
        <v>#REF!</v>
      </c>
      <c r="L71" s="56" t="e">
        <f>GETPIVOTDATA("MADE Y / N",#REF!,"MADE Y / N","Y","Race/Ethnicity","OTHER")</f>
        <v>#REF!</v>
      </c>
      <c r="M71" s="24"/>
      <c r="N71" s="54" t="s">
        <v>869</v>
      </c>
      <c r="O71" s="55" t="e">
        <f>GETPIVOTDATA("MADE Y / N",#REF!,"MADE Y / N","N","Race/Ethnicity","OTHER")</f>
        <v>#REF!</v>
      </c>
      <c r="P71" s="65" t="e">
        <f>GETPIVOTDATA("MADE Y / N",#REF!,"MADE Y / N","Y","Race/Ethnicity","OTHER")</f>
        <v>#REF!</v>
      </c>
      <c r="Q71" s="24"/>
      <c r="R71" s="24"/>
    </row>
    <row r="72" spans="1:18" ht="19.5" thickBot="1" x14ac:dyDescent="0.35">
      <c r="A72" s="24"/>
      <c r="B72" s="24"/>
      <c r="C72" s="24"/>
      <c r="D72" s="57" t="s">
        <v>870</v>
      </c>
      <c r="E72" s="58" t="e">
        <f>GETPIVOTDATA("MADE Y / N",#REF!,"Race/Ethnicity","WHITE")</f>
        <v>#REF!</v>
      </c>
      <c r="F72" s="24"/>
      <c r="G72" s="57" t="s">
        <v>870</v>
      </c>
      <c r="H72" s="59" t="e">
        <f>GETPIVOTDATA("MADE Y / N",#REF!,"Race/Ethnicity","WHITE")</f>
        <v>#REF!</v>
      </c>
      <c r="I72" s="26"/>
      <c r="J72" s="57" t="s">
        <v>870</v>
      </c>
      <c r="K72" s="58" t="e">
        <f>GETPIVOTDATA("MADE Y / N",#REF!,"MADE Y / N","N","Race/Ethnicity","WHITE")</f>
        <v>#REF!</v>
      </c>
      <c r="L72" s="58" t="e">
        <f>GETPIVOTDATA("MADE Y / N",#REF!,"MADE Y / N","Y","Race/Ethnicity","WHITE")</f>
        <v>#REF!</v>
      </c>
      <c r="M72" s="24"/>
      <c r="N72" s="57" t="s">
        <v>870</v>
      </c>
      <c r="O72" s="59" t="e">
        <f>GETPIVOTDATA("MADE Y / N",#REF!,"MADE Y / N","N","Race/Ethnicity","WHITE")</f>
        <v>#REF!</v>
      </c>
      <c r="P72" s="69" t="e">
        <f>GETPIVOTDATA("MADE Y / N",#REF!,"MADE Y / N","Y","Race/Ethnicity","WHITE")</f>
        <v>#REF!</v>
      </c>
      <c r="Q72" s="24"/>
      <c r="R72" s="24"/>
    </row>
    <row r="73" spans="1:18" ht="19.5" thickBot="1" x14ac:dyDescent="0.35">
      <c r="A73" s="24"/>
      <c r="B73" s="24"/>
      <c r="C73" s="24"/>
      <c r="D73" s="4" t="s">
        <v>912</v>
      </c>
      <c r="E73" s="4" t="e">
        <f>GETPIVOTDATA("MADE Y / N",#REF!)</f>
        <v>#REF!</v>
      </c>
      <c r="F73" s="24"/>
      <c r="G73" s="4" t="s">
        <v>912</v>
      </c>
      <c r="H73" s="5" t="e">
        <f>GETPIVOTDATA("MADE Y / N",#REF!)</f>
        <v>#REF!</v>
      </c>
      <c r="I73" s="26"/>
      <c r="J73" s="4" t="s">
        <v>912</v>
      </c>
      <c r="K73" s="12" t="e">
        <f>GETPIVOTDATA("MADE Y / N",#REF!,"MADE Y / N","N")</f>
        <v>#REF!</v>
      </c>
      <c r="L73" s="4" t="e">
        <f>GETPIVOTDATA("MADE Y / N",#REF!,"MADE Y / N","Y")</f>
        <v>#REF!</v>
      </c>
      <c r="M73" s="24"/>
      <c r="N73" s="4" t="s">
        <v>912</v>
      </c>
      <c r="O73" s="6" t="e">
        <f>GETPIVOTDATA("MADE Y / N",#REF!,"MADE Y / N","N")</f>
        <v>#REF!</v>
      </c>
      <c r="P73" s="11" t="e">
        <f>GETPIVOTDATA("MADE Y / N",#REF!,"MADE Y / N","Y")</f>
        <v>#REF!</v>
      </c>
      <c r="Q73" s="24"/>
      <c r="R73" s="24"/>
    </row>
    <row r="74" spans="1:18" ht="18.75" x14ac:dyDescent="0.3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</row>
    <row r="75" spans="1:18" ht="18.75" x14ac:dyDescent="0.3">
      <c r="A75" s="24"/>
      <c r="B75" s="24"/>
      <c r="C75" s="24"/>
      <c r="D75" s="24"/>
      <c r="E75" s="24"/>
      <c r="F75" s="24"/>
      <c r="G75" s="25"/>
      <c r="H75" s="25"/>
      <c r="I75" s="25"/>
      <c r="J75" s="24"/>
      <c r="K75" s="24"/>
      <c r="L75" s="24"/>
      <c r="M75" s="24"/>
      <c r="N75" s="25"/>
      <c r="O75" s="25"/>
      <c r="P75" s="24"/>
      <c r="Q75" s="24"/>
      <c r="R75" s="24"/>
    </row>
    <row r="76" spans="1:18" ht="18.75" x14ac:dyDescent="0.3">
      <c r="A76" s="24"/>
      <c r="B76" s="24"/>
      <c r="C76" s="24"/>
      <c r="D76" s="51" t="s">
        <v>895</v>
      </c>
      <c r="E76" s="24"/>
      <c r="F76" s="24"/>
      <c r="G76" s="51" t="s">
        <v>896</v>
      </c>
      <c r="H76" s="24"/>
      <c r="I76" s="24"/>
      <c r="J76" s="51" t="s">
        <v>897</v>
      </c>
      <c r="K76" s="24"/>
      <c r="L76" s="24"/>
      <c r="M76" s="24"/>
      <c r="N76" s="51" t="s">
        <v>898</v>
      </c>
      <c r="O76" s="27"/>
      <c r="P76" s="27"/>
      <c r="Q76" s="24"/>
      <c r="R76" s="24"/>
    </row>
    <row r="77" spans="1:18" ht="19.5" thickBot="1" x14ac:dyDescent="0.35">
      <c r="A77" s="24"/>
      <c r="B77" s="24"/>
      <c r="C77" s="24"/>
      <c r="D77" s="24"/>
      <c r="E77" s="24"/>
      <c r="F77" s="24"/>
      <c r="G77" s="25"/>
      <c r="H77" s="25"/>
      <c r="I77" s="25"/>
      <c r="J77" s="24"/>
      <c r="K77" s="24"/>
      <c r="L77" s="24"/>
      <c r="M77" s="24"/>
      <c r="N77" s="25"/>
      <c r="O77" s="25"/>
      <c r="P77" s="24"/>
      <c r="Q77" s="24"/>
      <c r="R77" s="24"/>
    </row>
    <row r="78" spans="1:18" ht="19.5" thickBot="1" x14ac:dyDescent="0.35">
      <c r="A78" s="24"/>
      <c r="B78" s="24"/>
      <c r="C78" s="24"/>
      <c r="D78" s="43" t="s">
        <v>568</v>
      </c>
      <c r="E78" s="44"/>
      <c r="F78" s="24"/>
      <c r="G78" s="43" t="s">
        <v>568</v>
      </c>
      <c r="H78" s="44"/>
      <c r="I78" s="24"/>
      <c r="J78" s="43" t="s">
        <v>568</v>
      </c>
      <c r="K78" s="61"/>
      <c r="L78" s="44"/>
      <c r="M78" s="24"/>
      <c r="N78" s="43" t="s">
        <v>568</v>
      </c>
      <c r="O78" s="61"/>
      <c r="P78" s="44"/>
      <c r="Q78" s="24"/>
      <c r="R78" s="24"/>
    </row>
    <row r="79" spans="1:18" ht="19.5" thickBot="1" x14ac:dyDescent="0.35">
      <c r="A79" s="24"/>
      <c r="B79" s="24"/>
      <c r="C79" s="24"/>
      <c r="D79" s="10" t="s">
        <v>575</v>
      </c>
      <c r="E79" s="37" t="s">
        <v>878</v>
      </c>
      <c r="F79" s="24"/>
      <c r="G79" s="10" t="s">
        <v>575</v>
      </c>
      <c r="H79" s="37" t="s">
        <v>578</v>
      </c>
      <c r="I79" s="25"/>
      <c r="J79" s="10" t="s">
        <v>575</v>
      </c>
      <c r="K79" s="37" t="s">
        <v>572</v>
      </c>
      <c r="L79" s="49" t="s">
        <v>911</v>
      </c>
      <c r="M79" s="24"/>
      <c r="N79" s="10" t="s">
        <v>575</v>
      </c>
      <c r="O79" s="37" t="s">
        <v>572</v>
      </c>
      <c r="P79" s="49" t="s">
        <v>911</v>
      </c>
      <c r="Q79" s="24"/>
      <c r="R79" s="24"/>
    </row>
    <row r="80" spans="1:18" ht="18.75" x14ac:dyDescent="0.3">
      <c r="A80" s="24"/>
      <c r="B80" s="24"/>
      <c r="C80" s="24"/>
      <c r="D80" s="45" t="s">
        <v>868</v>
      </c>
      <c r="E80" s="53" t="e">
        <f>GETPIVOTDATA("MADE Y / N",#REF!,"Race/Ethnicity","BLACK")</f>
        <v>#REF!</v>
      </c>
      <c r="F80" s="24"/>
      <c r="G80" s="54" t="s">
        <v>868</v>
      </c>
      <c r="H80" s="55" t="e">
        <f>GETPIVOTDATA("MADE Y / N",#REF!,"Race/Ethnicity","BLACK")</f>
        <v>#REF!</v>
      </c>
      <c r="I80" s="26"/>
      <c r="J80" s="54" t="s">
        <v>868</v>
      </c>
      <c r="K80" s="53" t="e">
        <f>GETPIVOTDATA("MADE Y / N",#REF!,"MADE Y / N","N","Race/Ethnicity","BLACK")</f>
        <v>#REF!</v>
      </c>
      <c r="L80" s="56" t="e">
        <f>GETPIVOTDATA("MADE Y / N",#REF!,"MADE Y / N","Y","Race/Ethnicity","BLACK")</f>
        <v>#REF!</v>
      </c>
      <c r="M80" s="24"/>
      <c r="N80" s="54" t="s">
        <v>868</v>
      </c>
      <c r="O80" s="55" t="e">
        <f>GETPIVOTDATA("MADE Y / N",#REF!,"MADE Y / N","N","Race/Ethnicity","BLACK")</f>
        <v>#REF!</v>
      </c>
      <c r="P80" s="65" t="e">
        <f>GETPIVOTDATA("MADE Y / N",#REF!,"MADE Y / N","Y","Race/Ethnicity","BLACK")</f>
        <v>#REF!</v>
      </c>
      <c r="Q80" s="24"/>
      <c r="R80" s="24"/>
    </row>
    <row r="81" spans="1:18" ht="18.75" x14ac:dyDescent="0.3">
      <c r="A81" s="24"/>
      <c r="B81" s="24"/>
      <c r="C81" s="24"/>
      <c r="D81" s="54" t="s">
        <v>40</v>
      </c>
      <c r="E81" s="53" t="e">
        <f>GETPIVOTDATA("MADE Y / N",#REF!,"Race/Ethnicity","HISPANIC")</f>
        <v>#REF!</v>
      </c>
      <c r="F81" s="24"/>
      <c r="G81" s="54" t="s">
        <v>40</v>
      </c>
      <c r="H81" s="55" t="e">
        <f>GETPIVOTDATA("MADE Y / N",#REF!,"Race/Ethnicity","HISPANIC")</f>
        <v>#REF!</v>
      </c>
      <c r="I81" s="26"/>
      <c r="J81" s="54" t="s">
        <v>40</v>
      </c>
      <c r="K81" s="53" t="e">
        <f>GETPIVOTDATA("MADE Y / N",#REF!,"MADE Y / N","N","Race/Ethnicity","HISPANIC")</f>
        <v>#REF!</v>
      </c>
      <c r="L81" s="56" t="e">
        <f>GETPIVOTDATA("MADE Y / N",#REF!,"MADE Y / N","Y","Race/Ethnicity","HISPANIC")</f>
        <v>#REF!</v>
      </c>
      <c r="M81" s="24"/>
      <c r="N81" s="54" t="s">
        <v>40</v>
      </c>
      <c r="O81" s="55" t="e">
        <f>GETPIVOTDATA("MADE Y / N",#REF!,"MADE Y / N","N","Race/Ethnicity","HISPANIC")</f>
        <v>#REF!</v>
      </c>
      <c r="P81" s="65" t="e">
        <f>GETPIVOTDATA("MADE Y / N",#REF!,"MADE Y / N","Y","Race/Ethnicity","HISPANIC")</f>
        <v>#REF!</v>
      </c>
      <c r="Q81" s="24"/>
      <c r="R81" s="24"/>
    </row>
    <row r="82" spans="1:18" ht="18.75" x14ac:dyDescent="0.3">
      <c r="A82" s="24"/>
      <c r="B82" s="24"/>
      <c r="C82" s="24"/>
      <c r="D82" s="54" t="s">
        <v>869</v>
      </c>
      <c r="E82" s="56" t="e">
        <f>GETPIVOTDATA("MADE Y / N",#REF!,"Race/Ethnicity","OTHER")</f>
        <v>#REF!</v>
      </c>
      <c r="F82" s="24"/>
      <c r="G82" s="54" t="s">
        <v>869</v>
      </c>
      <c r="H82" s="55" t="e">
        <f>GETPIVOTDATA("MADE Y / N",#REF!,"Race/Ethnicity","OTHER")</f>
        <v>#REF!</v>
      </c>
      <c r="I82" s="26"/>
      <c r="J82" s="54" t="s">
        <v>869</v>
      </c>
      <c r="K82" s="56" t="e">
        <f>GETPIVOTDATA("MADE Y / N",#REF!,"MADE Y / N","N","Race/Ethnicity","OTHER")</f>
        <v>#REF!</v>
      </c>
      <c r="L82" s="56" t="e">
        <f>GETPIVOTDATA("MADE Y / N",#REF!,"MADE Y / N","Y","Race/Ethnicity","OTHER")</f>
        <v>#REF!</v>
      </c>
      <c r="M82" s="24"/>
      <c r="N82" s="54" t="s">
        <v>869</v>
      </c>
      <c r="O82" s="55" t="e">
        <f>GETPIVOTDATA("MADE Y / N",#REF!,"MADE Y / N","N","Race/Ethnicity","OTHER")</f>
        <v>#REF!</v>
      </c>
      <c r="P82" s="65" t="e">
        <f>GETPIVOTDATA("MADE Y / N",#REF!,"MADE Y / N","Y","Race/Ethnicity","OTHER")</f>
        <v>#REF!</v>
      </c>
      <c r="Q82" s="24"/>
      <c r="R82" s="24"/>
    </row>
    <row r="83" spans="1:18" ht="19.5" thickBot="1" x14ac:dyDescent="0.35">
      <c r="A83" s="24"/>
      <c r="B83" s="24"/>
      <c r="C83" s="24"/>
      <c r="D83" s="57" t="s">
        <v>870</v>
      </c>
      <c r="E83" s="58" t="e">
        <f>GETPIVOTDATA("MADE Y / N",#REF!,"Race/Ethnicity","WHITE")</f>
        <v>#REF!</v>
      </c>
      <c r="F83" s="24"/>
      <c r="G83" s="57" t="s">
        <v>870</v>
      </c>
      <c r="H83" s="59" t="e">
        <f>GETPIVOTDATA("MADE Y / N",#REF!,"Race/Ethnicity","WHITE")</f>
        <v>#REF!</v>
      </c>
      <c r="I83" s="26"/>
      <c r="J83" s="57" t="s">
        <v>870</v>
      </c>
      <c r="K83" s="58" t="e">
        <f>GETPIVOTDATA("MADE Y / N",#REF!,"MADE Y / N","N","Race/Ethnicity","WHITE")</f>
        <v>#REF!</v>
      </c>
      <c r="L83" s="58" t="e">
        <f>GETPIVOTDATA("MADE Y / N",#REF!,"MADE Y / N","Y","Race/Ethnicity","WHITE")</f>
        <v>#REF!</v>
      </c>
      <c r="M83" s="24"/>
      <c r="N83" s="57" t="s">
        <v>870</v>
      </c>
      <c r="O83" s="59" t="e">
        <f>GETPIVOTDATA("MADE Y / N",#REF!,"MADE Y / N","N","Race/Ethnicity","WHITE")</f>
        <v>#REF!</v>
      </c>
      <c r="P83" s="69" t="e">
        <f>GETPIVOTDATA("MADE Y / N",#REF!,"MADE Y / N","Y","Race/Ethnicity","WHITE")</f>
        <v>#REF!</v>
      </c>
      <c r="Q83" s="24"/>
      <c r="R83" s="24"/>
    </row>
    <row r="84" spans="1:18" ht="16.5" customHeight="1" thickBot="1" x14ac:dyDescent="0.35">
      <c r="A84" s="24"/>
      <c r="B84" s="24"/>
      <c r="C84" s="24"/>
      <c r="D84" s="4" t="s">
        <v>580</v>
      </c>
      <c r="E84" s="4" t="e">
        <f>GETPIVOTDATA("MADE Y / N",#REF!)</f>
        <v>#REF!</v>
      </c>
      <c r="F84" s="24"/>
      <c r="G84" s="4" t="s">
        <v>580</v>
      </c>
      <c r="H84" s="5" t="e">
        <f>GETPIVOTDATA("MADE Y / N",#REF!)</f>
        <v>#REF!</v>
      </c>
      <c r="I84" s="26"/>
      <c r="J84" s="4" t="s">
        <v>580</v>
      </c>
      <c r="K84" s="12" t="e">
        <f>GETPIVOTDATA("MADE Y / N",#REF!,"MADE Y / N","N")</f>
        <v>#REF!</v>
      </c>
      <c r="L84" s="4" t="e">
        <f>GETPIVOTDATA("MADE Y / N",#REF!,"MADE Y / N","Y")</f>
        <v>#REF!</v>
      </c>
      <c r="M84" s="24"/>
      <c r="N84" s="4" t="s">
        <v>580</v>
      </c>
      <c r="O84" s="6" t="e">
        <f>GETPIVOTDATA("MADE Y / N",#REF!,"MADE Y / N","N")</f>
        <v>#REF!</v>
      </c>
      <c r="P84" s="11" t="e">
        <f>GETPIVOTDATA("MADE Y / N",#REF!,"MADE Y / N","Y")</f>
        <v>#REF!</v>
      </c>
      <c r="Q84" s="24"/>
      <c r="R84" s="24"/>
    </row>
    <row r="85" spans="1:18" ht="18.75" x14ac:dyDescent="0.3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</row>
    <row r="86" spans="1:18" ht="18.75" x14ac:dyDescent="0.3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</row>
    <row r="87" spans="1:18" ht="18.75" x14ac:dyDescent="0.3">
      <c r="A87" s="24"/>
      <c r="B87" s="24"/>
      <c r="C87" s="24"/>
      <c r="D87" s="51" t="s">
        <v>899</v>
      </c>
      <c r="E87" s="24"/>
      <c r="F87" s="24"/>
      <c r="G87" s="51" t="s">
        <v>900</v>
      </c>
      <c r="H87" s="24"/>
      <c r="I87" s="24"/>
      <c r="J87" s="51" t="s">
        <v>901</v>
      </c>
      <c r="K87" s="24"/>
      <c r="L87" s="24"/>
      <c r="M87" s="24"/>
      <c r="N87" s="51" t="s">
        <v>902</v>
      </c>
      <c r="O87" s="27"/>
      <c r="P87" s="27"/>
      <c r="Q87" s="24"/>
      <c r="R87" s="24"/>
    </row>
    <row r="88" spans="1:18" ht="19.5" thickBot="1" x14ac:dyDescent="0.35">
      <c r="A88" s="24"/>
      <c r="B88" s="24"/>
      <c r="C88" s="24"/>
      <c r="D88" s="24"/>
      <c r="E88" s="24"/>
      <c r="F88" s="24"/>
      <c r="G88" s="25"/>
      <c r="H88" s="25"/>
      <c r="I88" s="25"/>
      <c r="J88" s="24"/>
      <c r="K88" s="24"/>
      <c r="L88" s="24"/>
      <c r="M88" s="24"/>
      <c r="N88" s="25"/>
      <c r="O88" s="25"/>
      <c r="P88" s="24"/>
      <c r="Q88" s="24"/>
      <c r="R88" s="24"/>
    </row>
    <row r="89" spans="1:18" ht="19.5" thickBot="1" x14ac:dyDescent="0.35">
      <c r="A89" s="24"/>
      <c r="B89" s="24"/>
      <c r="C89" s="24"/>
      <c r="D89" s="43" t="s">
        <v>569</v>
      </c>
      <c r="E89" s="44"/>
      <c r="F89" s="24"/>
      <c r="G89" s="43" t="s">
        <v>569</v>
      </c>
      <c r="H89" s="44"/>
      <c r="I89" s="24"/>
      <c r="J89" s="43" t="s">
        <v>569</v>
      </c>
      <c r="K89" s="61"/>
      <c r="L89" s="44"/>
      <c r="M89" s="24"/>
      <c r="N89" s="43" t="s">
        <v>569</v>
      </c>
      <c r="O89" s="61"/>
      <c r="P89" s="44"/>
      <c r="Q89" s="24"/>
      <c r="R89" s="24"/>
    </row>
    <row r="90" spans="1:18" ht="19.5" thickBot="1" x14ac:dyDescent="0.35">
      <c r="A90" s="24"/>
      <c r="B90" s="24"/>
      <c r="C90" s="24"/>
      <c r="D90" s="10" t="s">
        <v>575</v>
      </c>
      <c r="E90" s="37" t="s">
        <v>878</v>
      </c>
      <c r="F90" s="24"/>
      <c r="G90" s="10" t="s">
        <v>575</v>
      </c>
      <c r="H90" s="37" t="s">
        <v>578</v>
      </c>
      <c r="I90" s="25"/>
      <c r="J90" s="10" t="s">
        <v>575</v>
      </c>
      <c r="K90" s="37" t="s">
        <v>572</v>
      </c>
      <c r="L90" s="49" t="s">
        <v>911</v>
      </c>
      <c r="M90" s="24"/>
      <c r="N90" s="10" t="s">
        <v>575</v>
      </c>
      <c r="O90" s="37" t="s">
        <v>572</v>
      </c>
      <c r="P90" s="49" t="s">
        <v>911</v>
      </c>
      <c r="Q90" s="24"/>
      <c r="R90" s="24"/>
    </row>
    <row r="91" spans="1:18" ht="18.75" x14ac:dyDescent="0.3">
      <c r="A91" s="24"/>
      <c r="B91" s="24"/>
      <c r="C91" s="24"/>
      <c r="D91" s="45" t="s">
        <v>868</v>
      </c>
      <c r="E91" s="53" t="e">
        <f>GETPIVOTDATA("MADE Y / N",#REF!,"Race/Ethnicity","BLACK")</f>
        <v>#REF!</v>
      </c>
      <c r="F91" s="24"/>
      <c r="G91" s="54" t="s">
        <v>868</v>
      </c>
      <c r="H91" s="55" t="e">
        <f>GETPIVOTDATA("MADE Y / N",#REF!,"Race/Ethnicity","BLACK")</f>
        <v>#REF!</v>
      </c>
      <c r="I91" s="26"/>
      <c r="J91" s="54" t="s">
        <v>868</v>
      </c>
      <c r="K91" s="53" t="e">
        <f>GETPIVOTDATA("MADE Y / N",#REF!,"MADE Y / N","N","Race/Ethnicity","BLACK")</f>
        <v>#REF!</v>
      </c>
      <c r="L91" s="56" t="e">
        <f>GETPIVOTDATA("MADE Y / N",#REF!,"MADE Y / N","Y","Race/Ethnicity","BLACK")</f>
        <v>#REF!</v>
      </c>
      <c r="M91" s="24"/>
      <c r="N91" s="54" t="s">
        <v>868</v>
      </c>
      <c r="O91" s="55" t="e">
        <f>GETPIVOTDATA("MADE Y / N",#REF!,"MADE Y / N","N","Race/Ethnicity","BLACK")</f>
        <v>#REF!</v>
      </c>
      <c r="P91" s="65" t="e">
        <f>GETPIVOTDATA("MADE Y / N",#REF!,"MADE Y / N","Y","Race/Ethnicity","BLACK")</f>
        <v>#REF!</v>
      </c>
      <c r="Q91" s="24"/>
      <c r="R91" s="24"/>
    </row>
    <row r="92" spans="1:18" ht="18.75" x14ac:dyDescent="0.3">
      <c r="A92" s="24"/>
      <c r="B92" s="24"/>
      <c r="C92" s="24"/>
      <c r="D92" s="54" t="s">
        <v>40</v>
      </c>
      <c r="E92" s="53" t="e">
        <f>GETPIVOTDATA("MADE Y / N",#REF!,"Race/Ethnicity","HISPANIC")</f>
        <v>#REF!</v>
      </c>
      <c r="F92" s="24"/>
      <c r="G92" s="54" t="s">
        <v>40</v>
      </c>
      <c r="H92" s="55" t="e">
        <f>GETPIVOTDATA("MADE Y / N",#REF!,"Race/Ethnicity","HISPANIC")</f>
        <v>#REF!</v>
      </c>
      <c r="I92" s="26"/>
      <c r="J92" s="54" t="s">
        <v>40</v>
      </c>
      <c r="K92" s="53" t="e">
        <f>GETPIVOTDATA("MADE Y / N",#REF!,"MADE Y / N","N","Race/Ethnicity","HISPANIC")</f>
        <v>#REF!</v>
      </c>
      <c r="L92" s="56" t="e">
        <f>GETPIVOTDATA("MADE Y / N",#REF!,"MADE Y / N","Y","Race/Ethnicity","HISPANIC")</f>
        <v>#REF!</v>
      </c>
      <c r="M92" s="24"/>
      <c r="N92" s="54" t="s">
        <v>40</v>
      </c>
      <c r="O92" s="55" t="e">
        <f>GETPIVOTDATA("MADE Y / N",#REF!,"MADE Y / N","N","Race/Ethnicity","HISPANIC")</f>
        <v>#REF!</v>
      </c>
      <c r="P92" s="65" t="e">
        <f>GETPIVOTDATA("MADE Y / N",#REF!,"MADE Y / N","Y","Race/Ethnicity","HISPANIC")</f>
        <v>#REF!</v>
      </c>
      <c r="Q92" s="24"/>
      <c r="R92" s="24"/>
    </row>
    <row r="93" spans="1:18" ht="18.75" x14ac:dyDescent="0.3">
      <c r="A93" s="24"/>
      <c r="B93" s="24"/>
      <c r="C93" s="24"/>
      <c r="D93" s="54" t="s">
        <v>869</v>
      </c>
      <c r="E93" s="56" t="e">
        <f>GETPIVOTDATA("MADE Y / N",#REF!,"Race/Ethnicity","OTHER")</f>
        <v>#REF!</v>
      </c>
      <c r="F93" s="24"/>
      <c r="G93" s="54" t="s">
        <v>869</v>
      </c>
      <c r="H93" s="55" t="e">
        <f>GETPIVOTDATA("MADE Y / N",#REF!,"Race/Ethnicity","OTHER")</f>
        <v>#REF!</v>
      </c>
      <c r="I93" s="26"/>
      <c r="J93" s="54" t="s">
        <v>869</v>
      </c>
      <c r="K93" s="56" t="e">
        <f>GETPIVOTDATA("MADE Y / N",#REF!,"MADE Y / N","N","Race/Ethnicity","OTHER")</f>
        <v>#REF!</v>
      </c>
      <c r="L93" s="56" t="e">
        <f>GETPIVOTDATA("MADE Y / N",#REF!,"MADE Y / N","Y","Race/Ethnicity","OTHER")</f>
        <v>#REF!</v>
      </c>
      <c r="M93" s="24"/>
      <c r="N93" s="54" t="s">
        <v>869</v>
      </c>
      <c r="O93" s="55" t="e">
        <f>GETPIVOTDATA("MADE Y / N",#REF!,"MADE Y / N","N","Race/Ethnicity","OTHER")</f>
        <v>#REF!</v>
      </c>
      <c r="P93" s="65" t="e">
        <f>GETPIVOTDATA("MADE Y / N",#REF!,"MADE Y / N","Y","Race/Ethnicity","OTHER")</f>
        <v>#REF!</v>
      </c>
      <c r="Q93" s="24"/>
      <c r="R93" s="24"/>
    </row>
    <row r="94" spans="1:18" ht="19.5" thickBot="1" x14ac:dyDescent="0.35">
      <c r="A94" s="24"/>
      <c r="B94" s="24"/>
      <c r="C94" s="24"/>
      <c r="D94" s="57" t="s">
        <v>870</v>
      </c>
      <c r="E94" s="58" t="e">
        <f>GETPIVOTDATA("MADE Y / N",#REF!,"Race/Ethnicity","WHITE")</f>
        <v>#REF!</v>
      </c>
      <c r="F94" s="24"/>
      <c r="G94" s="57" t="s">
        <v>870</v>
      </c>
      <c r="H94" s="59" t="e">
        <f>GETPIVOTDATA("MADE Y / N",#REF!,"Race/Ethnicity","WHITE")</f>
        <v>#REF!</v>
      </c>
      <c r="I94" s="26"/>
      <c r="J94" s="57" t="s">
        <v>870</v>
      </c>
      <c r="K94" s="58" t="e">
        <f>GETPIVOTDATA("MADE Y / N",#REF!,"MADE Y / N","N","Race/Ethnicity","WHITE")</f>
        <v>#REF!</v>
      </c>
      <c r="L94" s="58" t="e">
        <f>GETPIVOTDATA("MADE Y / N",#REF!,"MADE Y / N","Y","Race/Ethnicity","WHITE")</f>
        <v>#REF!</v>
      </c>
      <c r="M94" s="24"/>
      <c r="N94" s="57" t="s">
        <v>870</v>
      </c>
      <c r="O94" s="59" t="e">
        <f>GETPIVOTDATA("MADE Y / N",#REF!,"MADE Y / N","N","Race/Ethnicity","WHITE")</f>
        <v>#REF!</v>
      </c>
      <c r="P94" s="69" t="e">
        <f>GETPIVOTDATA("MADE Y / N",#REF!,"MADE Y / N","Y","Race/Ethnicity","WHITE")</f>
        <v>#REF!</v>
      </c>
      <c r="Q94" s="24"/>
      <c r="R94" s="24"/>
    </row>
    <row r="95" spans="1:18" ht="19.5" thickBot="1" x14ac:dyDescent="0.35">
      <c r="A95" s="24"/>
      <c r="B95" s="24"/>
      <c r="C95" s="24"/>
      <c r="D95" s="4" t="s">
        <v>580</v>
      </c>
      <c r="E95" s="4" t="e">
        <f>GETPIVOTDATA("MADE Y / N",#REF!)</f>
        <v>#REF!</v>
      </c>
      <c r="F95" s="24"/>
      <c r="G95" s="4" t="s">
        <v>580</v>
      </c>
      <c r="H95" s="5" t="e">
        <f>GETPIVOTDATA("MADE Y / N",#REF!)</f>
        <v>#REF!</v>
      </c>
      <c r="I95" s="26"/>
      <c r="J95" s="4" t="s">
        <v>580</v>
      </c>
      <c r="K95" s="12" t="e">
        <f>GETPIVOTDATA("MADE Y / N",#REF!,"MADE Y / N","N")</f>
        <v>#REF!</v>
      </c>
      <c r="L95" s="4" t="e">
        <f>GETPIVOTDATA("MADE Y / N",#REF!,"MADE Y / N","Y")</f>
        <v>#REF!</v>
      </c>
      <c r="M95" s="24"/>
      <c r="N95" s="4" t="s">
        <v>580</v>
      </c>
      <c r="O95" s="6" t="e">
        <f>GETPIVOTDATA("MADE Y / N",#REF!,"MADE Y / N","N")</f>
        <v>#REF!</v>
      </c>
      <c r="P95" s="11" t="e">
        <f>GETPIVOTDATA("MADE Y / N",#REF!,"MADE Y / N","Y")</f>
        <v>#REF!</v>
      </c>
      <c r="Q95" s="24"/>
      <c r="R95" s="24"/>
    </row>
    <row r="96" spans="1:18" ht="18.75" x14ac:dyDescent="0.3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</row>
    <row r="97" spans="1:18" ht="18.75" x14ac:dyDescent="0.3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</row>
    <row r="98" spans="1:18" ht="18.75" x14ac:dyDescent="0.3">
      <c r="A98" s="24"/>
      <c r="B98" s="24"/>
      <c r="C98" s="24"/>
      <c r="D98" s="51" t="s">
        <v>903</v>
      </c>
      <c r="E98" s="24"/>
      <c r="F98" s="24"/>
      <c r="G98" s="51" t="s">
        <v>904</v>
      </c>
      <c r="H98" s="24"/>
      <c r="I98" s="24"/>
      <c r="J98" s="51" t="s">
        <v>905</v>
      </c>
      <c r="K98" s="24"/>
      <c r="L98" s="24"/>
      <c r="M98" s="24"/>
      <c r="N98" s="51" t="s">
        <v>906</v>
      </c>
      <c r="O98" s="27"/>
      <c r="P98" s="27"/>
      <c r="Q98" s="24"/>
      <c r="R98" s="24"/>
    </row>
    <row r="99" spans="1:18" ht="19.5" thickBot="1" x14ac:dyDescent="0.35">
      <c r="A99" s="24"/>
      <c r="B99" s="24"/>
      <c r="C99" s="24"/>
      <c r="D99" s="24"/>
      <c r="E99" s="24"/>
      <c r="F99" s="24"/>
      <c r="G99" s="25"/>
      <c r="H99" s="25"/>
      <c r="I99" s="25"/>
      <c r="J99" s="24"/>
      <c r="K99" s="24"/>
      <c r="L99" s="24"/>
      <c r="M99" s="24"/>
      <c r="N99" s="25"/>
      <c r="O99" s="25"/>
      <c r="P99" s="24"/>
      <c r="Q99" s="24"/>
      <c r="R99" s="24"/>
    </row>
    <row r="100" spans="1:18" ht="19.5" thickBot="1" x14ac:dyDescent="0.35">
      <c r="A100" s="24"/>
      <c r="B100" s="24"/>
      <c r="C100" s="24"/>
      <c r="D100" s="43" t="s">
        <v>882</v>
      </c>
      <c r="E100" s="44"/>
      <c r="F100" s="24"/>
      <c r="G100" s="43" t="s">
        <v>882</v>
      </c>
      <c r="H100" s="44"/>
      <c r="I100" s="24"/>
      <c r="J100" s="43" t="s">
        <v>882</v>
      </c>
      <c r="K100" s="61"/>
      <c r="L100" s="44"/>
      <c r="M100" s="24"/>
      <c r="N100" s="43" t="s">
        <v>882</v>
      </c>
      <c r="O100" s="61"/>
      <c r="P100" s="44"/>
      <c r="Q100" s="24"/>
      <c r="R100" s="24"/>
    </row>
    <row r="101" spans="1:18" ht="19.5" thickBot="1" x14ac:dyDescent="0.35">
      <c r="A101" s="24"/>
      <c r="B101" s="24"/>
      <c r="C101" s="24"/>
      <c r="D101" s="10" t="s">
        <v>575</v>
      </c>
      <c r="E101" s="37" t="s">
        <v>878</v>
      </c>
      <c r="F101" s="24"/>
      <c r="G101" s="10" t="s">
        <v>575</v>
      </c>
      <c r="H101" s="49" t="s">
        <v>578</v>
      </c>
      <c r="I101" s="25"/>
      <c r="J101" s="10" t="s">
        <v>575</v>
      </c>
      <c r="K101" s="37" t="s">
        <v>572</v>
      </c>
      <c r="L101" s="49" t="s">
        <v>911</v>
      </c>
      <c r="M101" s="24"/>
      <c r="N101" s="10" t="s">
        <v>575</v>
      </c>
      <c r="O101" s="37" t="s">
        <v>572</v>
      </c>
      <c r="P101" s="49" t="s">
        <v>911</v>
      </c>
      <c r="Q101" s="24"/>
      <c r="R101" s="24"/>
    </row>
    <row r="102" spans="1:18" ht="18.75" x14ac:dyDescent="0.3">
      <c r="A102" s="24"/>
      <c r="B102" s="24"/>
      <c r="C102" s="24"/>
      <c r="D102" s="45" t="s">
        <v>868</v>
      </c>
      <c r="E102" s="53" t="e">
        <f>GETPIVOTDATA("MADE Y / N",#REF!,"Race/Ethnicity","BLACK")</f>
        <v>#REF!</v>
      </c>
      <c r="F102" s="24"/>
      <c r="G102" s="100" t="s">
        <v>868</v>
      </c>
      <c r="H102" s="102" t="e">
        <f>GETPIVOTDATA("MADE Y / N",#REF!,"Race/Ethnicity","BLACK")</f>
        <v>#REF!</v>
      </c>
      <c r="I102" s="26"/>
      <c r="J102" s="54" t="s">
        <v>868</v>
      </c>
      <c r="K102" s="53" t="e">
        <f>GETPIVOTDATA("MADE Y / N",#REF!,"MADE Y / N","N","Race/Ethnicity","BLACK")</f>
        <v>#REF!</v>
      </c>
      <c r="L102" s="56" t="e">
        <f>GETPIVOTDATA("MADE Y / N",#REF!,"MADE Y / N","Y","Race/Ethnicity","BLACK")</f>
        <v>#REF!</v>
      </c>
      <c r="M102" s="24"/>
      <c r="N102" s="54" t="s">
        <v>868</v>
      </c>
      <c r="O102" s="55" t="e">
        <f>GETPIVOTDATA("MADE Y / N",#REF!,"MADE Y / N","N","Race/Ethnicity","BLACK")</f>
        <v>#REF!</v>
      </c>
      <c r="P102" s="65" t="e">
        <f>GETPIVOTDATA("MADE Y / N",#REF!,"MADE Y / N","Y","Race/Ethnicity","BLACK")</f>
        <v>#REF!</v>
      </c>
      <c r="Q102" s="24"/>
      <c r="R102" s="24"/>
    </row>
    <row r="103" spans="1:18" ht="18.75" x14ac:dyDescent="0.3">
      <c r="A103" s="24"/>
      <c r="B103" s="24"/>
      <c r="C103" s="24"/>
      <c r="D103" s="54" t="s">
        <v>40</v>
      </c>
      <c r="E103" s="53" t="e">
        <f>GETPIVOTDATA("MADE Y / N",#REF!,"Race/Ethnicity","HISPANIC")</f>
        <v>#REF!</v>
      </c>
      <c r="F103" s="24"/>
      <c r="G103" s="100" t="s">
        <v>40</v>
      </c>
      <c r="H103" s="102" t="e">
        <f>GETPIVOTDATA("MADE Y / N",#REF!,"Race/Ethnicity","HISPANIC")</f>
        <v>#REF!</v>
      </c>
      <c r="I103" s="26"/>
      <c r="J103" s="54" t="s">
        <v>40</v>
      </c>
      <c r="K103" s="53" t="e">
        <f>GETPIVOTDATA("MADE Y / N",#REF!,"MADE Y / N","N","Race/Ethnicity","HISPANIC")</f>
        <v>#REF!</v>
      </c>
      <c r="L103" s="56" t="e">
        <f>GETPIVOTDATA("MADE Y / N",#REF!,"MADE Y / N","Y","Race/Ethnicity","HISPANIC")</f>
        <v>#REF!</v>
      </c>
      <c r="M103" s="24"/>
      <c r="N103" s="54" t="s">
        <v>40</v>
      </c>
      <c r="O103" s="55" t="e">
        <f>GETPIVOTDATA("MADE Y / N",#REF!,"MADE Y / N","N","Race/Ethnicity","HISPANIC")</f>
        <v>#REF!</v>
      </c>
      <c r="P103" s="65" t="e">
        <f>GETPIVOTDATA("MADE Y / N",#REF!,"MADE Y / N","Y","Race/Ethnicity","HISPANIC")</f>
        <v>#REF!</v>
      </c>
      <c r="Q103" s="24"/>
      <c r="R103" s="24"/>
    </row>
    <row r="104" spans="1:18" ht="18.75" x14ac:dyDescent="0.3">
      <c r="A104" s="24"/>
      <c r="B104" s="24"/>
      <c r="C104" s="24"/>
      <c r="D104" s="54" t="s">
        <v>869</v>
      </c>
      <c r="E104" s="56" t="e">
        <f>GETPIVOTDATA("MADE Y / N",#REF!,"Race/Ethnicity","OTHER")</f>
        <v>#REF!</v>
      </c>
      <c r="F104" s="24"/>
      <c r="G104" s="100" t="s">
        <v>869</v>
      </c>
      <c r="H104" s="102" t="e">
        <f>GETPIVOTDATA("MADE Y / N",#REF!,"Race/Ethnicity","OTHER")</f>
        <v>#REF!</v>
      </c>
      <c r="I104" s="26"/>
      <c r="J104" s="54" t="s">
        <v>869</v>
      </c>
      <c r="K104" s="56" t="e">
        <f>GETPIVOTDATA("MADE Y / N",#REF!,"MADE Y / N","N","Race/Ethnicity","OTHER")</f>
        <v>#REF!</v>
      </c>
      <c r="L104" s="56" t="e">
        <f>GETPIVOTDATA("MADE Y / N",#REF!,"MADE Y / N","Y","Race/Ethnicity","OTHER")</f>
        <v>#REF!</v>
      </c>
      <c r="M104" s="24"/>
      <c r="N104" s="54" t="s">
        <v>869</v>
      </c>
      <c r="O104" s="55" t="e">
        <f>GETPIVOTDATA("MADE Y / N",#REF!,"MADE Y / N","N","Race/Ethnicity","OTHER")</f>
        <v>#REF!</v>
      </c>
      <c r="P104" s="65" t="e">
        <f>GETPIVOTDATA("MADE Y / N",#REF!,"MADE Y / N","Y","Race/Ethnicity","OTHER")</f>
        <v>#REF!</v>
      </c>
      <c r="Q104" s="24"/>
      <c r="R104" s="24"/>
    </row>
    <row r="105" spans="1:18" ht="19.5" thickBot="1" x14ac:dyDescent="0.35">
      <c r="A105" s="24"/>
      <c r="B105" s="24"/>
      <c r="C105" s="24"/>
      <c r="D105" s="57" t="s">
        <v>870</v>
      </c>
      <c r="E105" s="58" t="e">
        <f>GETPIVOTDATA("MADE Y / N",#REF!,"Race/Ethnicity","WHITE")</f>
        <v>#REF!</v>
      </c>
      <c r="F105" s="24"/>
      <c r="G105" s="103" t="s">
        <v>870</v>
      </c>
      <c r="H105" s="104" t="e">
        <f>GETPIVOTDATA("MADE Y / N",#REF!,"Race/Ethnicity","WHITE")</f>
        <v>#REF!</v>
      </c>
      <c r="I105" s="26"/>
      <c r="J105" s="57" t="s">
        <v>870</v>
      </c>
      <c r="K105" s="58" t="e">
        <f>GETPIVOTDATA("MADE Y / N",#REF!,"MADE Y / N","N","Race/Ethnicity","WHITE")</f>
        <v>#REF!</v>
      </c>
      <c r="L105" s="58" t="e">
        <f>GETPIVOTDATA("MADE Y / N",#REF!,"MADE Y / N","Y","Race/Ethnicity","WHITE")</f>
        <v>#REF!</v>
      </c>
      <c r="M105" s="24"/>
      <c r="N105" s="57" t="s">
        <v>870</v>
      </c>
      <c r="O105" s="59" t="e">
        <f>GETPIVOTDATA("MADE Y / N",#REF!,"MADE Y / N","N","Race/Ethnicity","WHITE")</f>
        <v>#REF!</v>
      </c>
      <c r="P105" s="69" t="e">
        <f>GETPIVOTDATA("MADE Y / N",#REF!,"MADE Y / N","Y","Race/Ethnicity","WHITE")</f>
        <v>#REF!</v>
      </c>
      <c r="Q105" s="24"/>
      <c r="R105" s="24"/>
    </row>
    <row r="106" spans="1:18" ht="19.5" thickBot="1" x14ac:dyDescent="0.35">
      <c r="A106" s="24"/>
      <c r="B106" s="24"/>
      <c r="C106" s="24"/>
      <c r="D106" s="4" t="s">
        <v>580</v>
      </c>
      <c r="E106" s="4" t="e">
        <f>GETPIVOTDATA("MADE Y / N",#REF!)</f>
        <v>#REF!</v>
      </c>
      <c r="F106" s="24"/>
      <c r="G106" s="4" t="s">
        <v>580</v>
      </c>
      <c r="H106" s="5" t="e">
        <f>GETPIVOTDATA("MADE Y / N",#REF!)</f>
        <v>#REF!</v>
      </c>
      <c r="I106" s="26"/>
      <c r="J106" s="4" t="s">
        <v>580</v>
      </c>
      <c r="K106" s="12" t="e">
        <f>GETPIVOTDATA("MADE Y / N",#REF!,"MADE Y / N","N")</f>
        <v>#REF!</v>
      </c>
      <c r="L106" s="4" t="e">
        <f>GETPIVOTDATA("MADE Y / N",#REF!,"MADE Y / N","Y")</f>
        <v>#REF!</v>
      </c>
      <c r="M106" s="24"/>
      <c r="N106" s="4" t="s">
        <v>580</v>
      </c>
      <c r="O106" s="6" t="e">
        <f>GETPIVOTDATA("MADE Y / N",#REF!,"MADE Y / N","N")</f>
        <v>#REF!</v>
      </c>
      <c r="P106" s="11" t="e">
        <f>GETPIVOTDATA("MADE Y / N",#REF!,"MADE Y / N","Y")</f>
        <v>#REF!</v>
      </c>
      <c r="Q106" s="24"/>
      <c r="R106" s="24"/>
    </row>
    <row r="107" spans="1:18" ht="18.75" x14ac:dyDescent="0.3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</row>
    <row r="108" spans="1:18" ht="18.75" x14ac:dyDescent="0.3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</row>
    <row r="109" spans="1:18" ht="18.75" x14ac:dyDescent="0.3">
      <c r="A109" s="24"/>
      <c r="B109" s="24"/>
      <c r="C109" s="24"/>
      <c r="D109" s="51" t="s">
        <v>907</v>
      </c>
      <c r="E109" s="24"/>
      <c r="F109" s="24"/>
      <c r="G109" s="51" t="s">
        <v>908</v>
      </c>
      <c r="H109" s="24"/>
      <c r="I109" s="24"/>
      <c r="J109" s="51" t="s">
        <v>909</v>
      </c>
      <c r="K109" s="24"/>
      <c r="L109" s="24"/>
      <c r="M109" s="24"/>
      <c r="N109" s="51" t="s">
        <v>910</v>
      </c>
      <c r="O109" s="27"/>
      <c r="P109" s="27"/>
      <c r="Q109" s="24"/>
      <c r="R109" s="24"/>
    </row>
    <row r="110" spans="1:18" ht="19.5" thickBot="1" x14ac:dyDescent="0.35">
      <c r="A110" s="24"/>
      <c r="B110" s="24"/>
      <c r="C110" s="24"/>
      <c r="D110" s="24"/>
      <c r="E110" s="24"/>
      <c r="F110" s="24"/>
      <c r="G110" s="25"/>
      <c r="H110" s="25"/>
      <c r="I110" s="25"/>
      <c r="J110" s="24"/>
      <c r="K110" s="24"/>
      <c r="L110" s="24"/>
      <c r="M110" s="24"/>
      <c r="N110" s="25"/>
      <c r="O110" s="25"/>
      <c r="P110" s="24"/>
      <c r="Q110" s="24"/>
      <c r="R110" s="24"/>
    </row>
    <row r="111" spans="1:18" ht="19.5" thickBot="1" x14ac:dyDescent="0.35">
      <c r="A111" s="24"/>
      <c r="B111" s="24"/>
      <c r="C111" s="24"/>
      <c r="D111" s="43" t="s">
        <v>562</v>
      </c>
      <c r="E111" s="44"/>
      <c r="F111" s="24"/>
      <c r="G111" s="43" t="s">
        <v>562</v>
      </c>
      <c r="H111" s="44"/>
      <c r="I111" s="24"/>
      <c r="J111" s="43" t="s">
        <v>562</v>
      </c>
      <c r="K111" s="61"/>
      <c r="L111" s="44"/>
      <c r="M111" s="24"/>
      <c r="N111" s="43" t="s">
        <v>562</v>
      </c>
      <c r="O111" s="61"/>
      <c r="P111" s="44"/>
      <c r="Q111" s="24"/>
      <c r="R111" s="24"/>
    </row>
    <row r="112" spans="1:18" ht="19.5" thickBot="1" x14ac:dyDescent="0.35">
      <c r="A112" s="24"/>
      <c r="B112" s="24"/>
      <c r="C112" s="24"/>
      <c r="D112" s="10" t="s">
        <v>575</v>
      </c>
      <c r="E112" s="37" t="s">
        <v>878</v>
      </c>
      <c r="F112" s="24"/>
      <c r="G112" s="10" t="s">
        <v>575</v>
      </c>
      <c r="H112" s="37" t="s">
        <v>578</v>
      </c>
      <c r="I112" s="25"/>
      <c r="J112" s="10" t="s">
        <v>575</v>
      </c>
      <c r="K112" s="37" t="s">
        <v>572</v>
      </c>
      <c r="L112" s="49" t="s">
        <v>911</v>
      </c>
      <c r="M112" s="24"/>
      <c r="N112" s="10" t="s">
        <v>575</v>
      </c>
      <c r="O112" s="37" t="s">
        <v>572</v>
      </c>
      <c r="P112" s="49" t="s">
        <v>911</v>
      </c>
      <c r="Q112" s="24"/>
      <c r="R112" s="24"/>
    </row>
    <row r="113" spans="1:18" ht="18.75" x14ac:dyDescent="0.3">
      <c r="A113" s="24"/>
      <c r="B113" s="24"/>
      <c r="C113" s="24"/>
      <c r="D113" s="45" t="s">
        <v>868</v>
      </c>
      <c r="E113" s="53" t="e">
        <f>GETPIVOTDATA("MADE Y / N",#REF!,"Race/Ethnicity","BLACK")</f>
        <v>#REF!</v>
      </c>
      <c r="F113" s="24"/>
      <c r="G113" s="54" t="s">
        <v>868</v>
      </c>
      <c r="H113" s="55" t="e">
        <f>GETPIVOTDATA("MADE Y / N",#REF!,"Race/Ethnicity","BLACK")</f>
        <v>#REF!</v>
      </c>
      <c r="I113" s="26"/>
      <c r="J113" s="54" t="s">
        <v>868</v>
      </c>
      <c r="K113" s="53" t="e">
        <f>GETPIVOTDATA("MADE Y / N",#REF!,"MADE Y / N","N","Race/Ethnicity","BLACK")</f>
        <v>#REF!</v>
      </c>
      <c r="L113" s="56"/>
      <c r="M113" s="24"/>
      <c r="N113" s="54" t="s">
        <v>868</v>
      </c>
      <c r="O113" s="55" t="e">
        <f>GETPIVOTDATA("MADE Y / N",#REF!,"MADE Y / N","N","Race/Ethnicity","BLACK")</f>
        <v>#REF!</v>
      </c>
      <c r="P113" s="65"/>
      <c r="Q113" s="24"/>
      <c r="R113" s="24"/>
    </row>
    <row r="114" spans="1:18" ht="18.75" x14ac:dyDescent="0.3">
      <c r="A114" s="24"/>
      <c r="B114" s="24"/>
      <c r="C114" s="24"/>
      <c r="D114" s="54" t="s">
        <v>40</v>
      </c>
      <c r="E114" s="53" t="e">
        <f>GETPIVOTDATA("MADE Y / N",#REF!,"Race/Ethnicity","HISPANIC")</f>
        <v>#REF!</v>
      </c>
      <c r="F114" s="24"/>
      <c r="G114" s="54" t="s">
        <v>40</v>
      </c>
      <c r="H114" s="55" t="e">
        <f>GETPIVOTDATA("MADE Y / N",#REF!,"Race/Ethnicity","HISPANIC")</f>
        <v>#REF!</v>
      </c>
      <c r="I114" s="26"/>
      <c r="J114" s="54" t="s">
        <v>40</v>
      </c>
      <c r="K114" s="53" t="e">
        <f>GETPIVOTDATA("MADE Y / N",#REF!,"MADE Y / N","N","Race/Ethnicity","HISPANIC")</f>
        <v>#REF!</v>
      </c>
      <c r="L114" s="56"/>
      <c r="M114" s="24"/>
      <c r="N114" s="54" t="s">
        <v>40</v>
      </c>
      <c r="O114" s="55" t="e">
        <f>GETPIVOTDATA("MADE Y / N",#REF!,"MADE Y / N","N","Race/Ethnicity","HISPANIC")</f>
        <v>#REF!</v>
      </c>
      <c r="P114" s="65"/>
      <c r="Q114" s="24"/>
      <c r="R114" s="24"/>
    </row>
    <row r="115" spans="1:18" ht="18.75" x14ac:dyDescent="0.3">
      <c r="A115" s="24"/>
      <c r="B115" s="24"/>
      <c r="C115" s="24"/>
      <c r="D115" s="54" t="s">
        <v>869</v>
      </c>
      <c r="E115" s="56" t="e">
        <f>GETPIVOTDATA("MADE Y / N",#REF!,"Race/Ethnicity","OTHER")</f>
        <v>#REF!</v>
      </c>
      <c r="F115" s="24"/>
      <c r="G115" s="54" t="s">
        <v>869</v>
      </c>
      <c r="H115" s="55" t="e">
        <f>GETPIVOTDATA("MADE Y / N",#REF!,"Race/Ethnicity","OTHER")</f>
        <v>#REF!</v>
      </c>
      <c r="I115" s="26"/>
      <c r="J115" s="54" t="s">
        <v>869</v>
      </c>
      <c r="K115" s="56" t="e">
        <f>GETPIVOTDATA("MADE Y / N",#REF!,"MADE Y / N","N","Race/Ethnicity","OTHER")</f>
        <v>#REF!</v>
      </c>
      <c r="L115" s="56"/>
      <c r="M115" s="24"/>
      <c r="N115" s="54" t="s">
        <v>869</v>
      </c>
      <c r="O115" s="55" t="e">
        <f>GETPIVOTDATA("MADE Y / N",#REF!,"MADE Y / N","N","Race/Ethnicity","OTHER")</f>
        <v>#REF!</v>
      </c>
      <c r="P115" s="65"/>
      <c r="Q115" s="24"/>
      <c r="R115" s="24"/>
    </row>
    <row r="116" spans="1:18" ht="19.5" thickBot="1" x14ac:dyDescent="0.35">
      <c r="A116" s="24"/>
      <c r="B116" s="24"/>
      <c r="C116" s="24"/>
      <c r="D116" s="57" t="s">
        <v>870</v>
      </c>
      <c r="E116" s="58" t="e">
        <f>GETPIVOTDATA("MADE Y / N",#REF!,"Race/Ethnicity","WHITE")</f>
        <v>#REF!</v>
      </c>
      <c r="F116" s="24"/>
      <c r="G116" s="57" t="s">
        <v>870</v>
      </c>
      <c r="H116" s="59" t="e">
        <f>GETPIVOTDATA("MADE Y / N",#REF!,"Race/Ethnicity","WHITE")</f>
        <v>#REF!</v>
      </c>
      <c r="I116" s="26"/>
      <c r="J116" s="57" t="s">
        <v>870</v>
      </c>
      <c r="K116" s="58" t="e">
        <f>GETPIVOTDATA("MADE Y / N",#REF!,"MADE Y / N","N","Race/Ethnicity","WHITE")</f>
        <v>#REF!</v>
      </c>
      <c r="L116" s="58"/>
      <c r="M116" s="24"/>
      <c r="N116" s="57" t="s">
        <v>870</v>
      </c>
      <c r="O116" s="59" t="e">
        <f>GETPIVOTDATA("MADE Y / N",#REF!,"MADE Y / N","N","Race/Ethnicity","WHITE")</f>
        <v>#REF!</v>
      </c>
      <c r="P116" s="69"/>
      <c r="Q116" s="24"/>
      <c r="R116" s="24"/>
    </row>
    <row r="117" spans="1:18" ht="19.5" thickBot="1" x14ac:dyDescent="0.35">
      <c r="A117" s="24"/>
      <c r="B117" s="24"/>
      <c r="C117" s="24"/>
      <c r="D117" s="4" t="s">
        <v>580</v>
      </c>
      <c r="E117" s="4" t="e">
        <f>GETPIVOTDATA("MADE Y / N",#REF!)</f>
        <v>#REF!</v>
      </c>
      <c r="F117" s="24"/>
      <c r="G117" s="4" t="s">
        <v>580</v>
      </c>
      <c r="H117" s="5" t="e">
        <f>GETPIVOTDATA("MADE Y / N",#REF!)</f>
        <v>#REF!</v>
      </c>
      <c r="I117" s="26"/>
      <c r="J117" s="4" t="s">
        <v>580</v>
      </c>
      <c r="K117" s="12" t="e">
        <f>GETPIVOTDATA("MADE Y / N",#REF!,"MADE Y / N","N")</f>
        <v>#REF!</v>
      </c>
      <c r="L117" s="4"/>
      <c r="M117" s="24"/>
      <c r="N117" s="4" t="s">
        <v>580</v>
      </c>
      <c r="O117" s="6" t="e">
        <f>GETPIVOTDATA("MADE Y / N",#REF!,"MADE Y / N","N")</f>
        <v>#REF!</v>
      </c>
      <c r="P117" s="11"/>
      <c r="Q117" s="24"/>
      <c r="R117" s="24"/>
    </row>
    <row r="118" spans="1:18" ht="18.75" x14ac:dyDescent="0.3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</row>
    <row r="119" spans="1:18" ht="18.75" x14ac:dyDescent="0.3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</row>
    <row r="120" spans="1:18" ht="18.75" x14ac:dyDescent="0.3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</row>
    <row r="121" spans="1:18" ht="18.75" x14ac:dyDescent="0.3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</row>
    <row r="122" spans="1:18" ht="18.75" x14ac:dyDescent="0.3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</row>
    <row r="123" spans="1:18" ht="18.75" x14ac:dyDescent="0.3">
      <c r="A123" s="24"/>
      <c r="B123" s="24"/>
      <c r="C123" s="24"/>
      <c r="D123" s="51" t="s">
        <v>915</v>
      </c>
      <c r="E123" s="24"/>
      <c r="F123" s="24"/>
      <c r="G123" s="24"/>
      <c r="H123" s="51" t="s">
        <v>966</v>
      </c>
      <c r="I123" s="24"/>
      <c r="J123" s="24"/>
      <c r="K123" s="24"/>
      <c r="L123" s="24"/>
      <c r="M123" s="24"/>
      <c r="N123" s="24"/>
      <c r="O123" s="24"/>
      <c r="P123" s="24"/>
      <c r="Q123" s="24"/>
      <c r="R123" s="24"/>
    </row>
    <row r="124" spans="1:18" ht="19.5" thickBot="1" x14ac:dyDescent="0.3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</row>
    <row r="125" spans="1:18" ht="19.5" thickBot="1" x14ac:dyDescent="0.35">
      <c r="A125" s="24"/>
      <c r="B125" s="24"/>
      <c r="C125" s="24"/>
      <c r="D125" s="10" t="s">
        <v>584</v>
      </c>
      <c r="E125" s="18" t="s">
        <v>914</v>
      </c>
      <c r="F125" s="18" t="s">
        <v>585</v>
      </c>
      <c r="G125" s="24"/>
      <c r="H125" s="10" t="s">
        <v>584</v>
      </c>
      <c r="I125" s="18" t="s">
        <v>914</v>
      </c>
      <c r="J125" s="18" t="s">
        <v>967</v>
      </c>
      <c r="K125" s="18" t="s">
        <v>585</v>
      </c>
      <c r="L125" s="18" t="s">
        <v>968</v>
      </c>
      <c r="M125" s="18" t="s">
        <v>585</v>
      </c>
      <c r="N125" s="18" t="s">
        <v>969</v>
      </c>
      <c r="O125" s="18" t="s">
        <v>585</v>
      </c>
      <c r="P125" s="18" t="s">
        <v>970</v>
      </c>
      <c r="Q125" s="18" t="s">
        <v>585</v>
      </c>
      <c r="R125" s="24"/>
    </row>
    <row r="126" spans="1:18" ht="18.75" x14ac:dyDescent="0.3">
      <c r="A126" s="24"/>
      <c r="B126" s="24"/>
      <c r="C126" s="24"/>
      <c r="D126" s="45" t="s">
        <v>581</v>
      </c>
      <c r="E126" s="19" t="e">
        <f>GETPIVOTDATA("Count of BAIL TYPE",#REF!,"BAIL TYPE","CASH")</f>
        <v>#REF!</v>
      </c>
      <c r="F126" s="21" t="e">
        <f>GETPIVOTDATA("Count of BAIL TYPE2",#REF!,"BAIL TYPE","CASH")</f>
        <v>#REF!</v>
      </c>
      <c r="G126" s="24"/>
      <c r="H126" s="45" t="s">
        <v>581</v>
      </c>
      <c r="I126" s="19" t="e">
        <f>GETPIVOTDATA("Count of BAIL TYPE",#REF!,"BAIL TYPE","CASH")</f>
        <v>#REF!</v>
      </c>
      <c r="J126" s="19" t="e">
        <f>GETPIVOTDATA("Count of bond fort ",#REF!,"BAIL TYPE","CASH")</f>
        <v>#REF!</v>
      </c>
      <c r="K126" s="21" t="e">
        <f t="shared" ref="K126:K132" si="0">J126/I126</f>
        <v>#REF!</v>
      </c>
      <c r="L126" s="19" t="e">
        <f>GETPIVOTDATA("Count of BD REVOKED",#REF!,"BAIL TYPE","CASH")</f>
        <v>#REF!</v>
      </c>
      <c r="M126" s="21" t="e">
        <f t="shared" ref="M126:M132" si="1">L126/I126</f>
        <v>#REF!</v>
      </c>
      <c r="N126" s="19" t="e">
        <f>GETPIVOTDATA("Count of FUGITIVE",#REF!,"BAIL TYPE","CASH")</f>
        <v>#REF!</v>
      </c>
      <c r="O126" s="21" t="e">
        <f t="shared" ref="O126:O132" si="2">N126/I126</f>
        <v>#REF!</v>
      </c>
      <c r="P126" s="19" t="e">
        <f t="shared" ref="P126:P131" si="3">N126+L126+J126</f>
        <v>#REF!</v>
      </c>
      <c r="Q126" s="21" t="e">
        <f>P126/I126</f>
        <v>#REF!</v>
      </c>
      <c r="R126" s="24"/>
    </row>
    <row r="127" spans="1:18" ht="18.75" x14ac:dyDescent="0.3">
      <c r="A127" s="24"/>
      <c r="B127" s="24"/>
      <c r="C127" s="24"/>
      <c r="D127" s="54" t="s">
        <v>582</v>
      </c>
      <c r="E127" s="70" t="e">
        <f>GETPIVOTDATA("Count of BAIL TYPE",#REF!,"BAIL TYPE","CASHPTRc")</f>
        <v>#REF!</v>
      </c>
      <c r="F127" s="55" t="e">
        <f>GETPIVOTDATA("Count of BAIL TYPE2",#REF!,"BAIL TYPE","CASHPTRc")</f>
        <v>#REF!</v>
      </c>
      <c r="G127" s="24"/>
      <c r="H127" s="54" t="s">
        <v>582</v>
      </c>
      <c r="I127" s="70" t="e">
        <f>GETPIVOTDATA("Count of BAIL TYPE",#REF!,"BAIL TYPE","CASHPTRc")</f>
        <v>#REF!</v>
      </c>
      <c r="J127" s="19" t="e">
        <f>GETPIVOTDATA("Count of bond fort ",#REF!,"BAIL TYPE","CASHPTRc")</f>
        <v>#REF!</v>
      </c>
      <c r="K127" s="21" t="e">
        <f t="shared" si="0"/>
        <v>#REF!</v>
      </c>
      <c r="L127" s="70" t="e">
        <f>GETPIVOTDATA("Count of BD REVOKED",#REF!,"BAIL TYPE","CASHPTRc")</f>
        <v>#REF!</v>
      </c>
      <c r="M127" s="21" t="e">
        <f t="shared" si="1"/>
        <v>#REF!</v>
      </c>
      <c r="N127" s="70" t="e">
        <f>GETPIVOTDATA("Count of FUGITIVE",#REF!,"BAIL TYPE","CASHPTRc")</f>
        <v>#REF!</v>
      </c>
      <c r="O127" s="21" t="e">
        <f t="shared" si="2"/>
        <v>#REF!</v>
      </c>
      <c r="P127" s="70" t="e">
        <f t="shared" si="3"/>
        <v>#REF!</v>
      </c>
      <c r="Q127" s="21" t="e">
        <f t="shared" ref="Q127:Q132" si="4">P127/I127</f>
        <v>#REF!</v>
      </c>
      <c r="R127" s="24"/>
    </row>
    <row r="128" spans="1:18" ht="18.75" x14ac:dyDescent="0.3">
      <c r="A128" s="24"/>
      <c r="B128" s="24"/>
      <c r="C128" s="24"/>
      <c r="D128" s="54" t="s">
        <v>159</v>
      </c>
      <c r="E128" s="70" t="e">
        <f>GETPIVOTDATA("Count of BAIL TYPE",#REF!,"BAIL TYPE","PTR")</f>
        <v>#REF!</v>
      </c>
      <c r="F128" s="55" t="e">
        <f>GETPIVOTDATA("Count of BAIL TYPE2",#REF!,"BAIL TYPE","PTR")</f>
        <v>#REF!</v>
      </c>
      <c r="G128" s="24"/>
      <c r="H128" s="54" t="s">
        <v>159</v>
      </c>
      <c r="I128" s="70" t="e">
        <f>GETPIVOTDATA("Count of BAIL TYPE",#REF!,"BAIL TYPE","PTR")</f>
        <v>#REF!</v>
      </c>
      <c r="J128" s="19" t="e">
        <f>GETPIVOTDATA("Count of bond fort ",#REF!,"BAIL TYPE","PTR")</f>
        <v>#REF!</v>
      </c>
      <c r="K128" s="21" t="e">
        <f t="shared" si="0"/>
        <v>#REF!</v>
      </c>
      <c r="L128" s="70" t="e">
        <f>GETPIVOTDATA("Count of BD REVOKED",#REF!,"BAIL TYPE","PTR")</f>
        <v>#REF!</v>
      </c>
      <c r="M128" s="21" t="e">
        <f t="shared" si="1"/>
        <v>#REF!</v>
      </c>
      <c r="N128" s="70" t="e">
        <f>GETPIVOTDATA("Count of FUGITIVE",#REF!,"BAIL TYPE","PTR")</f>
        <v>#REF!</v>
      </c>
      <c r="O128" s="21" t="e">
        <f t="shared" si="2"/>
        <v>#REF!</v>
      </c>
      <c r="P128" s="70" t="e">
        <f t="shared" si="3"/>
        <v>#REF!</v>
      </c>
      <c r="Q128" s="21" t="e">
        <f t="shared" si="4"/>
        <v>#REF!</v>
      </c>
      <c r="R128" s="24"/>
    </row>
    <row r="129" spans="1:18" ht="18.75" x14ac:dyDescent="0.3">
      <c r="A129" s="24"/>
      <c r="B129" s="24"/>
      <c r="C129" s="24"/>
      <c r="D129" s="54" t="s">
        <v>53</v>
      </c>
      <c r="E129" s="70" t="e">
        <f>GETPIVOTDATA("Count of BAIL TYPE",#REF!,"BAIL TYPE","PTRc")</f>
        <v>#REF!</v>
      </c>
      <c r="F129" s="55" t="e">
        <f>GETPIVOTDATA("Count of BAIL TYPE2",#REF!,"BAIL TYPE","PTRc")</f>
        <v>#REF!</v>
      </c>
      <c r="G129" s="24"/>
      <c r="H129" s="54" t="s">
        <v>53</v>
      </c>
      <c r="I129" s="70" t="e">
        <f>GETPIVOTDATA("Count of BAIL TYPE",#REF!,"BAIL TYPE","PTRc")</f>
        <v>#REF!</v>
      </c>
      <c r="J129" s="19" t="e">
        <f>GETPIVOTDATA("Count of bond fort ",#REF!,"BAIL TYPE","PTRc")</f>
        <v>#REF!</v>
      </c>
      <c r="K129" s="21" t="e">
        <f t="shared" si="0"/>
        <v>#REF!</v>
      </c>
      <c r="L129" s="70" t="e">
        <f>GETPIVOTDATA("Count of BD REVOKED",#REF!,"BAIL TYPE","PTRc")</f>
        <v>#REF!</v>
      </c>
      <c r="M129" s="21" t="e">
        <f t="shared" si="1"/>
        <v>#REF!</v>
      </c>
      <c r="N129" s="70" t="e">
        <f>GETPIVOTDATA("Count of FUGITIVE",#REF!,"BAIL TYPE","PTRc")</f>
        <v>#REF!</v>
      </c>
      <c r="O129" s="21" t="e">
        <f t="shared" si="2"/>
        <v>#REF!</v>
      </c>
      <c r="P129" s="70" t="e">
        <f t="shared" si="3"/>
        <v>#REF!</v>
      </c>
      <c r="Q129" s="21" t="e">
        <f t="shared" si="4"/>
        <v>#REF!</v>
      </c>
      <c r="R129" s="24"/>
    </row>
    <row r="130" spans="1:18" ht="18.75" x14ac:dyDescent="0.3">
      <c r="A130" s="24"/>
      <c r="B130" s="24"/>
      <c r="C130" s="24"/>
      <c r="D130" s="54" t="s">
        <v>75</v>
      </c>
      <c r="E130" s="70" t="e">
        <f>GETPIVOTDATA("Count of BAIL TYPE",#REF!,"BAIL TYPE","SURETY")</f>
        <v>#REF!</v>
      </c>
      <c r="F130" s="55" t="e">
        <f>GETPIVOTDATA("Count of BAIL TYPE2",#REF!,"BAIL TYPE","SURETY")</f>
        <v>#REF!</v>
      </c>
      <c r="G130" s="24"/>
      <c r="H130" s="54" t="s">
        <v>75</v>
      </c>
      <c r="I130" s="70" t="e">
        <f>GETPIVOTDATA("Count of BAIL TYPE",#REF!,"BAIL TYPE","SURETY")</f>
        <v>#REF!</v>
      </c>
      <c r="J130" s="19" t="e">
        <f>GETPIVOTDATA("Count of bond fort ",#REF!,"BAIL TYPE","SURETY")</f>
        <v>#REF!</v>
      </c>
      <c r="K130" s="21" t="e">
        <f t="shared" si="0"/>
        <v>#REF!</v>
      </c>
      <c r="L130" s="70" t="e">
        <f>GETPIVOTDATA("Count of BD REVOKED",#REF!,"BAIL TYPE","SURETY")</f>
        <v>#REF!</v>
      </c>
      <c r="M130" s="21" t="e">
        <f t="shared" si="1"/>
        <v>#REF!</v>
      </c>
      <c r="N130" s="70" t="e">
        <f>GETPIVOTDATA("Count of FUGITIVE",#REF!,"BAIL TYPE","SURETY")</f>
        <v>#REF!</v>
      </c>
      <c r="O130" s="21" t="e">
        <f t="shared" si="2"/>
        <v>#REF!</v>
      </c>
      <c r="P130" s="70" t="e">
        <f t="shared" si="3"/>
        <v>#REF!</v>
      </c>
      <c r="Q130" s="21" t="e">
        <f t="shared" si="4"/>
        <v>#REF!</v>
      </c>
      <c r="R130" s="24"/>
    </row>
    <row r="131" spans="1:18" ht="19.5" thickBot="1" x14ac:dyDescent="0.35">
      <c r="A131" s="24"/>
      <c r="B131" s="24"/>
      <c r="C131" s="24"/>
      <c r="D131" s="54" t="s">
        <v>583</v>
      </c>
      <c r="E131" s="70" t="e">
        <f>GETPIVOTDATA("Count of BAIL TYPE",#REF!,"BAIL TYPE","SURETYPTRc")</f>
        <v>#REF!</v>
      </c>
      <c r="F131" s="55" t="e">
        <f>GETPIVOTDATA("Count of BAIL TYPE2",#REF!,"BAIL TYPE","SURETYPTRc")</f>
        <v>#REF!</v>
      </c>
      <c r="G131" s="24"/>
      <c r="H131" s="54" t="s">
        <v>583</v>
      </c>
      <c r="I131" s="70" t="e">
        <f>GETPIVOTDATA("Count of BAIL TYPE",#REF!,"BAIL TYPE","SURETYPTRc")</f>
        <v>#REF!</v>
      </c>
      <c r="J131" s="19" t="e">
        <f>GETPIVOTDATA("Count of bond fort ",#REF!,"BAIL TYPE","SURETYPTRc")</f>
        <v>#REF!</v>
      </c>
      <c r="K131" s="21" t="e">
        <f t="shared" si="0"/>
        <v>#REF!</v>
      </c>
      <c r="L131" s="70" t="e">
        <f>GETPIVOTDATA("Count of BD REVOKED",#REF!,"BAIL TYPE","SURETYPTRc")</f>
        <v>#REF!</v>
      </c>
      <c r="M131" s="21" t="e">
        <f t="shared" si="1"/>
        <v>#REF!</v>
      </c>
      <c r="N131" s="70" t="e">
        <f>GETPIVOTDATA("Count of FUGITIVE",#REF!,"BAIL TYPE","SURETYPTRc")</f>
        <v>#REF!</v>
      </c>
      <c r="O131" s="21" t="e">
        <f t="shared" si="2"/>
        <v>#REF!</v>
      </c>
      <c r="P131" s="70" t="e">
        <f t="shared" si="3"/>
        <v>#REF!</v>
      </c>
      <c r="Q131" s="21" t="e">
        <f t="shared" si="4"/>
        <v>#REF!</v>
      </c>
      <c r="R131" s="24"/>
    </row>
    <row r="132" spans="1:18" ht="19.5" thickBot="1" x14ac:dyDescent="0.35">
      <c r="A132" s="24"/>
      <c r="B132" s="24"/>
      <c r="C132" s="24"/>
      <c r="D132" s="10" t="s">
        <v>912</v>
      </c>
      <c r="E132" s="14" t="e">
        <f>SUM(E126:E131)</f>
        <v>#REF!</v>
      </c>
      <c r="F132" s="13" t="e">
        <f>SUM(F126:F131)</f>
        <v>#REF!</v>
      </c>
      <c r="G132" s="24"/>
      <c r="H132" s="10" t="s">
        <v>912</v>
      </c>
      <c r="I132" s="14" t="e">
        <f>SUM(I126:I131)</f>
        <v>#REF!</v>
      </c>
      <c r="J132" s="14" t="e">
        <f>SUM(J126:J131)</f>
        <v>#REF!</v>
      </c>
      <c r="K132" s="13" t="e">
        <f t="shared" si="0"/>
        <v>#REF!</v>
      </c>
      <c r="L132" s="14" t="e">
        <f>SUM(L126:L131)</f>
        <v>#REF!</v>
      </c>
      <c r="M132" s="13" t="e">
        <f t="shared" si="1"/>
        <v>#REF!</v>
      </c>
      <c r="N132" s="14" t="e">
        <f>SUM(N126:N131)</f>
        <v>#REF!</v>
      </c>
      <c r="O132" s="13" t="e">
        <f t="shared" si="2"/>
        <v>#REF!</v>
      </c>
      <c r="P132" s="14" t="e">
        <f>SUM(P126:P131)</f>
        <v>#REF!</v>
      </c>
      <c r="Q132" s="13" t="e">
        <f t="shared" si="4"/>
        <v>#REF!</v>
      </c>
      <c r="R132" s="24"/>
    </row>
    <row r="133" spans="1:18" ht="19.5" thickBot="1" x14ac:dyDescent="0.3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</row>
    <row r="134" spans="1:18" ht="19.5" thickBot="1" x14ac:dyDescent="0.35">
      <c r="A134" s="24"/>
      <c r="B134" s="24"/>
      <c r="C134" s="24"/>
      <c r="D134" s="10" t="s">
        <v>916</v>
      </c>
      <c r="E134" s="71" t="e">
        <f>E130+E131+E126+E127</f>
        <v>#REF!</v>
      </c>
      <c r="F134" s="6" t="e">
        <f>F130+F131+F126+F127</f>
        <v>#REF!</v>
      </c>
      <c r="G134" s="24"/>
      <c r="H134" s="7"/>
      <c r="I134" s="17"/>
      <c r="J134" s="8"/>
      <c r="K134" s="24"/>
      <c r="L134" s="24"/>
      <c r="M134" s="24"/>
      <c r="N134" s="24"/>
      <c r="O134" s="24"/>
      <c r="P134" s="24"/>
      <c r="Q134" s="72"/>
      <c r="R134" s="24"/>
    </row>
    <row r="135" spans="1:18" ht="18.75" x14ac:dyDescent="0.3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</row>
    <row r="136" spans="1:18" ht="18.75" x14ac:dyDescent="0.3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</row>
    <row r="137" spans="1:18" ht="18.75" x14ac:dyDescent="0.3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</row>
    <row r="138" spans="1:18" ht="18.75" x14ac:dyDescent="0.3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</row>
    <row r="139" spans="1:18" ht="18.75" x14ac:dyDescent="0.3">
      <c r="A139" s="24"/>
      <c r="B139" s="24"/>
      <c r="C139" s="24"/>
      <c r="D139" s="51" t="s">
        <v>919</v>
      </c>
      <c r="E139" s="24"/>
      <c r="F139" s="24"/>
      <c r="G139" s="24"/>
      <c r="H139" s="24"/>
      <c r="I139" s="51" t="s">
        <v>921</v>
      </c>
      <c r="J139" s="24"/>
      <c r="K139" s="24"/>
      <c r="L139" s="24"/>
      <c r="M139" s="24"/>
      <c r="N139" s="51" t="s">
        <v>922</v>
      </c>
      <c r="O139" s="24"/>
      <c r="P139" s="24"/>
      <c r="Q139" s="24"/>
      <c r="R139" s="24"/>
    </row>
    <row r="140" spans="1:18" ht="19.5" thickBot="1" x14ac:dyDescent="0.35">
      <c r="A140" s="24"/>
      <c r="B140" s="24"/>
      <c r="C140" s="24"/>
      <c r="D140" s="51"/>
      <c r="E140" s="24"/>
      <c r="F140" s="24"/>
      <c r="G140" s="24"/>
      <c r="H140" s="24"/>
      <c r="I140" s="51"/>
      <c r="J140" s="24"/>
      <c r="K140" s="24"/>
      <c r="L140" s="24"/>
      <c r="M140" s="24"/>
      <c r="N140" s="24"/>
      <c r="O140" s="24"/>
      <c r="P140" s="24"/>
      <c r="Q140" s="24"/>
      <c r="R140" s="24"/>
    </row>
    <row r="141" spans="1:18" ht="19.5" thickBot="1" x14ac:dyDescent="0.35">
      <c r="A141" s="24"/>
      <c r="B141" s="24"/>
      <c r="C141" s="24"/>
      <c r="D141" s="10" t="s">
        <v>579</v>
      </c>
      <c r="E141" s="10" t="s">
        <v>3</v>
      </c>
      <c r="F141" s="37" t="s">
        <v>917</v>
      </c>
      <c r="G141" s="49" t="s">
        <v>918</v>
      </c>
      <c r="H141" s="24"/>
      <c r="I141" s="10" t="s">
        <v>579</v>
      </c>
      <c r="J141" s="10" t="s">
        <v>3</v>
      </c>
      <c r="K141" s="37" t="s">
        <v>917</v>
      </c>
      <c r="L141" s="49" t="s">
        <v>918</v>
      </c>
      <c r="M141" s="73"/>
      <c r="N141" s="10" t="s">
        <v>579</v>
      </c>
      <c r="O141" s="10" t="s">
        <v>3</v>
      </c>
      <c r="P141" s="37" t="s">
        <v>917</v>
      </c>
      <c r="Q141" s="49" t="s">
        <v>918</v>
      </c>
      <c r="R141" s="24"/>
    </row>
    <row r="142" spans="1:18" ht="18.75" x14ac:dyDescent="0.3">
      <c r="A142" s="24"/>
      <c r="B142" s="24"/>
      <c r="C142" s="24"/>
      <c r="D142" s="45" t="s">
        <v>868</v>
      </c>
      <c r="E142" s="45" t="e">
        <f>GETPIVOTDATA("Sum of DAYS DETAINED ",#REF!,"Race/Ethnicity","BLACK")</f>
        <v>#REF!</v>
      </c>
      <c r="F142" s="53" t="e">
        <f>GETPIVOTDATA("Count of Race/Ethnicity",#REF!,"Race/Ethnicity","BLACK")</f>
        <v>#REF!</v>
      </c>
      <c r="G142" s="74" t="e">
        <f>#REF!</f>
        <v>#REF!</v>
      </c>
      <c r="H142" s="24"/>
      <c r="I142" s="45" t="s">
        <v>868</v>
      </c>
      <c r="J142" s="45" t="e">
        <f>GETPIVOTDATA("Sum of DAYS DETAINED ",#REF!,"Race/Ethnicity","BLACK")</f>
        <v>#REF!</v>
      </c>
      <c r="K142" s="53" t="e">
        <f>GETPIVOTDATA("Count of Race/Ethnicity",#REF!,"Race/Ethnicity","BLACK")</f>
        <v>#REF!</v>
      </c>
      <c r="L142" s="74" t="e">
        <f>J142/K142</f>
        <v>#REF!</v>
      </c>
      <c r="M142" s="73"/>
      <c r="N142" s="45" t="s">
        <v>868</v>
      </c>
      <c r="O142" s="45" t="e">
        <f>GETPIVOTDATA("Sum of DAYS DETAINED ",#REF!,"Race/Ethnicity","BLACK")</f>
        <v>#REF!</v>
      </c>
      <c r="P142" s="53" t="e">
        <f>GETPIVOTDATA("Count of Race/Ethnicity",#REF!,"Race/Ethnicity","BLACK")</f>
        <v>#REF!</v>
      </c>
      <c r="Q142" s="74" t="e">
        <f>O142/P142</f>
        <v>#REF!</v>
      </c>
      <c r="R142" s="24"/>
    </row>
    <row r="143" spans="1:18" ht="18.75" x14ac:dyDescent="0.3">
      <c r="A143" s="24"/>
      <c r="B143" s="24"/>
      <c r="C143" s="24"/>
      <c r="D143" s="54" t="s">
        <v>40</v>
      </c>
      <c r="E143" s="54" t="e">
        <f>GETPIVOTDATA("Sum of DAYS DETAINED ",#REF!,"Race/Ethnicity","HISPANIC")</f>
        <v>#REF!</v>
      </c>
      <c r="F143" s="56" t="e">
        <f>GETPIVOTDATA("Count of Race/Ethnicity",#REF!,"Race/Ethnicity","HISPANIC")</f>
        <v>#REF!</v>
      </c>
      <c r="G143" s="74" t="e">
        <f>#REF!</f>
        <v>#REF!</v>
      </c>
      <c r="H143" s="24"/>
      <c r="I143" s="54" t="s">
        <v>40</v>
      </c>
      <c r="J143" s="54" t="e">
        <f>GETPIVOTDATA("Sum of DAYS DETAINED ",#REF!,"Race/Ethnicity","HISPANIC")</f>
        <v>#REF!</v>
      </c>
      <c r="K143" s="56" t="e">
        <f>GETPIVOTDATA("Count of Race/Ethnicity",#REF!,"Race/Ethnicity","HISPANIC")</f>
        <v>#REF!</v>
      </c>
      <c r="L143" s="74" t="e">
        <f>J143/K143</f>
        <v>#REF!</v>
      </c>
      <c r="M143" s="73"/>
      <c r="N143" s="54" t="s">
        <v>40</v>
      </c>
      <c r="O143" s="54" t="e">
        <f>GETPIVOTDATA("Sum of DAYS DETAINED ",#REF!,"Race/Ethnicity","HISPANIC")</f>
        <v>#REF!</v>
      </c>
      <c r="P143" s="56" t="e">
        <f>GETPIVOTDATA("Count of Race/Ethnicity",#REF!,"Race/Ethnicity","HISPANIC")</f>
        <v>#REF!</v>
      </c>
      <c r="Q143" s="74" t="e">
        <f>O143/P143</f>
        <v>#REF!</v>
      </c>
      <c r="R143" s="24"/>
    </row>
    <row r="144" spans="1:18" ht="18.75" x14ac:dyDescent="0.3">
      <c r="A144" s="24"/>
      <c r="B144" s="24"/>
      <c r="C144" s="24"/>
      <c r="D144" s="54" t="s">
        <v>870</v>
      </c>
      <c r="E144" s="54" t="e">
        <f>GETPIVOTDATA("Sum of DAYS DETAINED ",#REF!,"Race/Ethnicity","WHITE")</f>
        <v>#REF!</v>
      </c>
      <c r="F144" s="56" t="e">
        <f>GETPIVOTDATA("Count of Race/Ethnicity",#REF!,"Race/Ethnicity","WHITE")</f>
        <v>#REF!</v>
      </c>
      <c r="G144" s="74" t="e">
        <f>#REF!</f>
        <v>#REF!</v>
      </c>
      <c r="H144" s="24"/>
      <c r="I144" s="54" t="s">
        <v>870</v>
      </c>
      <c r="J144" s="54" t="e">
        <f>GETPIVOTDATA("Sum of DAYS DETAINED ",#REF!,"Race/Ethnicity","WHITE")</f>
        <v>#REF!</v>
      </c>
      <c r="K144" s="56" t="e">
        <f>GETPIVOTDATA("Count of Race/Ethnicity",#REF!,"Race/Ethnicity","WHITE")</f>
        <v>#REF!</v>
      </c>
      <c r="L144" s="74" t="e">
        <f>J144/K144</f>
        <v>#REF!</v>
      </c>
      <c r="M144" s="73"/>
      <c r="N144" s="54" t="s">
        <v>870</v>
      </c>
      <c r="O144" s="54" t="e">
        <f>GETPIVOTDATA("Sum of DAYS DETAINED ",#REF!,"Race/Ethnicity","WHITE")</f>
        <v>#REF!</v>
      </c>
      <c r="P144" s="56" t="e">
        <f>GETPIVOTDATA("Count of Race/Ethnicity",#REF!,"Race/Ethnicity","WHITE")</f>
        <v>#REF!</v>
      </c>
      <c r="Q144" s="74" t="e">
        <f>O144/P144</f>
        <v>#REF!</v>
      </c>
      <c r="R144" s="24"/>
    </row>
    <row r="145" spans="1:18" ht="19.5" thickBot="1" x14ac:dyDescent="0.35">
      <c r="A145" s="24"/>
      <c r="B145" s="24"/>
      <c r="C145" s="24"/>
      <c r="D145" s="57" t="s">
        <v>869</v>
      </c>
      <c r="E145" s="57" t="e">
        <f>GETPIVOTDATA("Sum of DAYS DETAINED ",#REF!,"Race/Ethnicity","OTHER")</f>
        <v>#REF!</v>
      </c>
      <c r="F145" s="58" t="e">
        <f>GETPIVOTDATA("Count of Race/Ethnicity",#REF!,"Race/Ethnicity","OTHER")</f>
        <v>#REF!</v>
      </c>
      <c r="G145" s="75" t="e">
        <f>#REF!</f>
        <v>#REF!</v>
      </c>
      <c r="H145" s="24"/>
      <c r="I145" s="57" t="s">
        <v>869</v>
      </c>
      <c r="J145" s="57" t="e">
        <f>GETPIVOTDATA("Sum of DAYS DETAINED ",#REF!,"Race/Ethnicity","OTHER")</f>
        <v>#REF!</v>
      </c>
      <c r="K145" s="58" t="e">
        <f>GETPIVOTDATA("Count of Race/Ethnicity",#REF!,"Race/Ethnicity","OTHER")</f>
        <v>#REF!</v>
      </c>
      <c r="L145" s="75" t="e">
        <f>J145/K145</f>
        <v>#REF!</v>
      </c>
      <c r="M145" s="73"/>
      <c r="N145" s="57" t="s">
        <v>869</v>
      </c>
      <c r="O145" s="57" t="e">
        <f>GETPIVOTDATA("Sum of DAYS DETAINED ",#REF!,"Race/Ethnicity","OTHER")</f>
        <v>#REF!</v>
      </c>
      <c r="P145" s="58" t="e">
        <f>GETPIVOTDATA("Count of Race/Ethnicity",#REF!,"Race/Ethnicity","OTHER")</f>
        <v>#REF!</v>
      </c>
      <c r="Q145" s="75" t="e">
        <f>O145/P145</f>
        <v>#REF!</v>
      </c>
      <c r="R145" s="24"/>
    </row>
    <row r="146" spans="1:18" ht="19.5" thickBot="1" x14ac:dyDescent="0.35">
      <c r="A146" s="24"/>
      <c r="B146" s="24"/>
      <c r="C146" s="24"/>
      <c r="D146" s="10" t="s">
        <v>912</v>
      </c>
      <c r="E146" s="4" t="e">
        <f>GETPIVOTDATA("Sum of DAYS DETAINED ",#REF!)</f>
        <v>#REF!</v>
      </c>
      <c r="F146" s="60" t="e">
        <f>GETPIVOTDATA("Count of Race/Ethnicity",#REF!)</f>
        <v>#REF!</v>
      </c>
      <c r="G146" s="76" t="e">
        <f>#REF!</f>
        <v>#REF!</v>
      </c>
      <c r="H146" s="24"/>
      <c r="I146" s="10" t="s">
        <v>912</v>
      </c>
      <c r="J146" s="4" t="e">
        <f>GETPIVOTDATA("Sum of DAYS DETAINED ",#REF!)</f>
        <v>#REF!</v>
      </c>
      <c r="K146" s="60" t="e">
        <f>GETPIVOTDATA("Count of Race/Ethnicity",#REF!)</f>
        <v>#REF!</v>
      </c>
      <c r="L146" s="76" t="e">
        <f>J146/K146</f>
        <v>#REF!</v>
      </c>
      <c r="M146" s="73"/>
      <c r="N146" s="10" t="s">
        <v>912</v>
      </c>
      <c r="O146" s="4" t="e">
        <f>GETPIVOTDATA("Sum of DAYS DETAINED ",#REF!)</f>
        <v>#REF!</v>
      </c>
      <c r="P146" s="60" t="e">
        <f>GETPIVOTDATA("Count of Race/Ethnicity",#REF!)</f>
        <v>#REF!</v>
      </c>
      <c r="Q146" s="76" t="e">
        <f>O146/P146</f>
        <v>#REF!</v>
      </c>
      <c r="R146" s="24"/>
    </row>
    <row r="147" spans="1:18" ht="18.75" x14ac:dyDescent="0.3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</row>
    <row r="148" spans="1:18" ht="18.75" x14ac:dyDescent="0.3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</row>
    <row r="149" spans="1:18" ht="18.75" x14ac:dyDescent="0.3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</row>
    <row r="150" spans="1:18" ht="18.75" x14ac:dyDescent="0.3">
      <c r="A150" s="24"/>
      <c r="B150" s="24"/>
      <c r="C150" s="24"/>
      <c r="D150" s="51" t="s">
        <v>920</v>
      </c>
      <c r="E150" s="24"/>
      <c r="F150" s="24"/>
      <c r="G150" s="24"/>
      <c r="H150" s="24"/>
      <c r="I150" s="51" t="s">
        <v>923</v>
      </c>
      <c r="J150" s="24"/>
      <c r="K150" s="24"/>
      <c r="L150" s="24"/>
      <c r="M150" s="24"/>
      <c r="N150" s="51" t="s">
        <v>924</v>
      </c>
      <c r="O150" s="24"/>
      <c r="P150" s="24"/>
      <c r="Q150" s="24"/>
      <c r="R150" s="24"/>
    </row>
    <row r="151" spans="1:18" ht="19.5" thickBot="1" x14ac:dyDescent="0.35">
      <c r="A151" s="24"/>
      <c r="B151" s="24"/>
      <c r="C151" s="24"/>
      <c r="D151" s="51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</row>
    <row r="152" spans="1:18" ht="19.5" thickBot="1" x14ac:dyDescent="0.35">
      <c r="A152" s="24"/>
      <c r="B152" s="24"/>
      <c r="C152" s="24"/>
      <c r="D152" s="10" t="s">
        <v>579</v>
      </c>
      <c r="E152" s="10" t="s">
        <v>561</v>
      </c>
      <c r="F152" s="37" t="s">
        <v>917</v>
      </c>
      <c r="G152" s="49" t="s">
        <v>918</v>
      </c>
      <c r="H152" s="24"/>
      <c r="I152" s="10" t="s">
        <v>579</v>
      </c>
      <c r="J152" s="10" t="s">
        <v>561</v>
      </c>
      <c r="K152" s="37" t="s">
        <v>917</v>
      </c>
      <c r="L152" s="49" t="s">
        <v>918</v>
      </c>
      <c r="M152" s="73"/>
      <c r="N152" s="10" t="s">
        <v>579</v>
      </c>
      <c r="O152" s="10" t="s">
        <v>561</v>
      </c>
      <c r="P152" s="37" t="s">
        <v>917</v>
      </c>
      <c r="Q152" s="49" t="s">
        <v>918</v>
      </c>
      <c r="R152" s="24"/>
    </row>
    <row r="153" spans="1:18" ht="18.75" x14ac:dyDescent="0.3">
      <c r="A153" s="24"/>
      <c r="B153" s="24"/>
      <c r="C153" s="24"/>
      <c r="D153" s="45" t="s">
        <v>868</v>
      </c>
      <c r="E153" s="45" t="e">
        <f>GETPIVOTDATA("Sum of CASE AGE",#REF!,"Race/Ethnicity","BLACK")</f>
        <v>#REF!</v>
      </c>
      <c r="F153" s="53" t="e">
        <f>GETPIVOTDATA("Count of Race/Ethnicity",#REF!,"Race/Ethnicity","BLACK")</f>
        <v>#REF!</v>
      </c>
      <c r="G153" s="74" t="e">
        <f>E153/F153</f>
        <v>#REF!</v>
      </c>
      <c r="H153" s="24"/>
      <c r="I153" s="45" t="s">
        <v>868</v>
      </c>
      <c r="J153" s="45" t="e">
        <f>GETPIVOTDATA("Sum of CASE AGE",#REF!,"Race/Ethnicity","BLACK")</f>
        <v>#REF!</v>
      </c>
      <c r="K153" s="53" t="e">
        <f>GETPIVOTDATA("Count of Race/Ethnicity",#REF!,"Race/Ethnicity","BLACK")</f>
        <v>#REF!</v>
      </c>
      <c r="L153" s="74" t="e">
        <f>J153/K153</f>
        <v>#REF!</v>
      </c>
      <c r="M153" s="73"/>
      <c r="N153" s="45" t="s">
        <v>868</v>
      </c>
      <c r="O153" s="45" t="e">
        <f>GETPIVOTDATA("Sum of CASE AGE",#REF!,"Race/Ethnicity","BLACK")</f>
        <v>#REF!</v>
      </c>
      <c r="P153" s="53" t="e">
        <f>GETPIVOTDATA("Count of Race/Ethnicity",#REF!,"Race/Ethnicity","BLACK")</f>
        <v>#REF!</v>
      </c>
      <c r="Q153" s="74" t="e">
        <f>O153/P153</f>
        <v>#REF!</v>
      </c>
      <c r="R153" s="24"/>
    </row>
    <row r="154" spans="1:18" ht="18.75" x14ac:dyDescent="0.3">
      <c r="A154" s="24"/>
      <c r="B154" s="24"/>
      <c r="C154" s="24"/>
      <c r="D154" s="54" t="s">
        <v>40</v>
      </c>
      <c r="E154" s="54" t="e">
        <f>GETPIVOTDATA("Sum of CASE AGE",#REF!,"Race/Ethnicity","HISPANIC")</f>
        <v>#REF!</v>
      </c>
      <c r="F154" s="56" t="e">
        <f>GETPIVOTDATA("Count of Race/Ethnicity",#REF!,"Race/Ethnicity","HISPANIC")</f>
        <v>#REF!</v>
      </c>
      <c r="G154" s="74" t="e">
        <f>E154/F154</f>
        <v>#REF!</v>
      </c>
      <c r="H154" s="24"/>
      <c r="I154" s="54" t="s">
        <v>40</v>
      </c>
      <c r="J154" s="54" t="e">
        <f>GETPIVOTDATA("Sum of CASE AGE",#REF!,"Race/Ethnicity","HISPANIC")</f>
        <v>#REF!</v>
      </c>
      <c r="K154" s="56" t="e">
        <f>GETPIVOTDATA("Count of Race/Ethnicity",#REF!,"Race/Ethnicity","HISPANIC")</f>
        <v>#REF!</v>
      </c>
      <c r="L154" s="74" t="e">
        <f>J154/K154</f>
        <v>#REF!</v>
      </c>
      <c r="M154" s="73"/>
      <c r="N154" s="54" t="s">
        <v>40</v>
      </c>
      <c r="O154" s="54" t="e">
        <f>GETPIVOTDATA("Sum of CASE AGE",#REF!,"Race/Ethnicity","HISPANIC")</f>
        <v>#REF!</v>
      </c>
      <c r="P154" s="56" t="e">
        <f>GETPIVOTDATA("Count of Race/Ethnicity",#REF!,"Race/Ethnicity","HISPANIC")</f>
        <v>#REF!</v>
      </c>
      <c r="Q154" s="74" t="e">
        <f>O154/P154</f>
        <v>#REF!</v>
      </c>
      <c r="R154" s="24"/>
    </row>
    <row r="155" spans="1:18" ht="18.75" x14ac:dyDescent="0.3">
      <c r="A155" s="24"/>
      <c r="B155" s="24"/>
      <c r="C155" s="24"/>
      <c r="D155" s="54" t="s">
        <v>870</v>
      </c>
      <c r="E155" s="54" t="e">
        <f>GETPIVOTDATA("Sum of CASE AGE",#REF!,"Race/Ethnicity","WHITE")</f>
        <v>#REF!</v>
      </c>
      <c r="F155" s="56" t="e">
        <f>GETPIVOTDATA("Count of Race/Ethnicity",#REF!,"Race/Ethnicity","WHITE")</f>
        <v>#REF!</v>
      </c>
      <c r="G155" s="74" t="e">
        <f>E155/F155</f>
        <v>#REF!</v>
      </c>
      <c r="H155" s="24"/>
      <c r="I155" s="54" t="s">
        <v>870</v>
      </c>
      <c r="J155" s="54" t="e">
        <f>GETPIVOTDATA("Sum of CASE AGE",#REF!,"Race/Ethnicity","WHITE")</f>
        <v>#REF!</v>
      </c>
      <c r="K155" s="56" t="e">
        <f>GETPIVOTDATA("Count of Race/Ethnicity",#REF!,"Race/Ethnicity","WHITE")</f>
        <v>#REF!</v>
      </c>
      <c r="L155" s="74" t="e">
        <f>J155/K155</f>
        <v>#REF!</v>
      </c>
      <c r="M155" s="73"/>
      <c r="N155" s="54" t="s">
        <v>870</v>
      </c>
      <c r="O155" s="54" t="e">
        <f>GETPIVOTDATA("Sum of CASE AGE",#REF!,"Race/Ethnicity","WHITE")</f>
        <v>#REF!</v>
      </c>
      <c r="P155" s="56" t="e">
        <f>GETPIVOTDATA("Count of Race/Ethnicity",#REF!,"Race/Ethnicity","WHITE")</f>
        <v>#REF!</v>
      </c>
      <c r="Q155" s="74" t="e">
        <f>O155/P155</f>
        <v>#REF!</v>
      </c>
      <c r="R155" s="24"/>
    </row>
    <row r="156" spans="1:18" ht="19.5" thickBot="1" x14ac:dyDescent="0.35">
      <c r="A156" s="24"/>
      <c r="B156" s="24"/>
      <c r="C156" s="24"/>
      <c r="D156" s="57" t="s">
        <v>869</v>
      </c>
      <c r="E156" s="57" t="e">
        <f>GETPIVOTDATA("Sum of CASE AGE",#REF!,"Race/Ethnicity","OTHER")</f>
        <v>#REF!</v>
      </c>
      <c r="F156" s="58" t="e">
        <f>GETPIVOTDATA("Count of Race/Ethnicity",#REF!,"Race/Ethnicity","OTHER")</f>
        <v>#REF!</v>
      </c>
      <c r="G156" s="75" t="e">
        <f>E156/F156</f>
        <v>#REF!</v>
      </c>
      <c r="H156" s="24"/>
      <c r="I156" s="57" t="s">
        <v>869</v>
      </c>
      <c r="J156" s="57" t="e">
        <f>GETPIVOTDATA("Sum of CASE AGE",#REF!,"Race/Ethnicity","OTHER")</f>
        <v>#REF!</v>
      </c>
      <c r="K156" s="58" t="e">
        <f>GETPIVOTDATA("Count of Race/Ethnicity",#REF!,"Race/Ethnicity","OTHER")</f>
        <v>#REF!</v>
      </c>
      <c r="L156" s="75" t="e">
        <f>J156/K156</f>
        <v>#REF!</v>
      </c>
      <c r="M156" s="73"/>
      <c r="N156" s="57" t="s">
        <v>869</v>
      </c>
      <c r="O156" s="57" t="e">
        <f>GETPIVOTDATA("Sum of CASE AGE",#REF!,"Race/Ethnicity","OTHER")</f>
        <v>#REF!</v>
      </c>
      <c r="P156" s="58" t="e">
        <f>GETPIVOTDATA("Count of Race/Ethnicity",#REF!,"Race/Ethnicity","OTHER")</f>
        <v>#REF!</v>
      </c>
      <c r="Q156" s="75" t="e">
        <f>O156/P156</f>
        <v>#REF!</v>
      </c>
      <c r="R156" s="24"/>
    </row>
    <row r="157" spans="1:18" ht="19.5" thickBot="1" x14ac:dyDescent="0.35">
      <c r="A157" s="24"/>
      <c r="B157" s="24"/>
      <c r="C157" s="24"/>
      <c r="D157" s="10" t="s">
        <v>912</v>
      </c>
      <c r="E157" s="4">
        <v>307067</v>
      </c>
      <c r="F157" s="60" t="e">
        <f>GETPIVOTDATA("Count of Race/Ethnicity",#REF!)</f>
        <v>#REF!</v>
      </c>
      <c r="G157" s="76" t="e">
        <f>E157/F157</f>
        <v>#REF!</v>
      </c>
      <c r="H157" s="24"/>
      <c r="I157" s="10" t="s">
        <v>912</v>
      </c>
      <c r="J157" s="4" t="e">
        <f>GETPIVOTDATA("Sum of CASE AGE",#REF!)</f>
        <v>#REF!</v>
      </c>
      <c r="K157" s="60" t="e">
        <f>GETPIVOTDATA("Count of Race/Ethnicity",#REF!)</f>
        <v>#REF!</v>
      </c>
      <c r="L157" s="76" t="e">
        <f>J157/K157</f>
        <v>#REF!</v>
      </c>
      <c r="M157" s="73"/>
      <c r="N157" s="10" t="s">
        <v>912</v>
      </c>
      <c r="O157" s="4" t="e">
        <f>GETPIVOTDATA("Sum of CASE AGE",#REF!)</f>
        <v>#REF!</v>
      </c>
      <c r="P157" s="60" t="e">
        <f>GETPIVOTDATA("Count of Race/Ethnicity",#REF!)</f>
        <v>#REF!</v>
      </c>
      <c r="Q157" s="76" t="e">
        <f>O157/P157</f>
        <v>#REF!</v>
      </c>
      <c r="R157" s="24"/>
    </row>
    <row r="158" spans="1:18" ht="18.75" x14ac:dyDescent="0.3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</row>
    <row r="159" spans="1:18" ht="18.75" x14ac:dyDescent="0.3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</row>
    <row r="160" spans="1:18" ht="18.75" x14ac:dyDescent="0.3">
      <c r="A160" s="24"/>
      <c r="B160" s="24"/>
      <c r="C160" s="24"/>
      <c r="D160" s="24"/>
      <c r="E160" s="24"/>
      <c r="F160" s="24"/>
      <c r="G160" s="72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</row>
    <row r="161" spans="1:18" ht="18.75" x14ac:dyDescent="0.3">
      <c r="A161" s="24"/>
      <c r="B161" s="24"/>
      <c r="C161" s="24"/>
      <c r="D161" s="51" t="s">
        <v>927</v>
      </c>
      <c r="E161" s="24"/>
      <c r="F161" s="24"/>
      <c r="G161" s="72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</row>
    <row r="162" spans="1:18" ht="18.75" x14ac:dyDescent="0.3">
      <c r="A162" s="24"/>
      <c r="B162" s="24"/>
      <c r="C162" s="24"/>
      <c r="D162" s="24"/>
      <c r="E162" s="24"/>
      <c r="F162" s="24"/>
      <c r="G162" s="72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</row>
    <row r="163" spans="1:18" ht="19.5" thickBot="1" x14ac:dyDescent="0.35">
      <c r="A163" s="24"/>
      <c r="B163" s="24"/>
      <c r="C163" s="24"/>
      <c r="D163" s="24"/>
      <c r="E163" s="24"/>
      <c r="F163" s="24"/>
      <c r="G163" s="72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</row>
    <row r="164" spans="1:18" ht="19.5" thickBot="1" x14ac:dyDescent="0.35">
      <c r="A164" s="24"/>
      <c r="B164" s="24"/>
      <c r="C164" s="24"/>
      <c r="D164" s="10" t="s">
        <v>926</v>
      </c>
      <c r="E164" s="37" t="s">
        <v>91</v>
      </c>
      <c r="F164" s="37" t="s">
        <v>49</v>
      </c>
      <c r="G164" s="37" t="s">
        <v>66</v>
      </c>
      <c r="H164" s="37" t="s">
        <v>35</v>
      </c>
      <c r="I164" s="37" t="s">
        <v>43</v>
      </c>
      <c r="J164" s="37" t="s">
        <v>925</v>
      </c>
      <c r="K164" s="37" t="s">
        <v>914</v>
      </c>
      <c r="L164" s="24"/>
      <c r="M164" s="24"/>
      <c r="N164" s="24"/>
      <c r="O164" s="24"/>
      <c r="P164" s="24"/>
      <c r="Q164" s="24"/>
      <c r="R164" s="24"/>
    </row>
    <row r="165" spans="1:18" ht="18.75" x14ac:dyDescent="0.3">
      <c r="A165" s="24"/>
      <c r="B165" s="24"/>
      <c r="C165" s="24"/>
      <c r="D165" s="45" t="s">
        <v>44</v>
      </c>
      <c r="E165" s="74" t="e">
        <f>VLOOKUP($D165,#REF!,3,0)</f>
        <v>#REF!</v>
      </c>
      <c r="F165" s="74" t="e">
        <f>VLOOKUP($D165,#REF!,4,0)</f>
        <v>#REF!</v>
      </c>
      <c r="G165" s="74" t="e">
        <f>VLOOKUP($D165,#REF!,5,0)</f>
        <v>#REF!</v>
      </c>
      <c r="H165" s="74" t="e">
        <f>VLOOKUP($D165,#REF!,6,0)</f>
        <v>#REF!</v>
      </c>
      <c r="I165" s="74" t="e">
        <f>VLOOKUP($D165,#REF!,7,0)</f>
        <v>#REF!</v>
      </c>
      <c r="J165" s="74" t="e">
        <f>K165-SUM(E165:I165)</f>
        <v>#REF!</v>
      </c>
      <c r="K165" s="74" t="e">
        <f>VLOOKUP($D165,#REF!,9,0)</f>
        <v>#REF!</v>
      </c>
      <c r="L165" s="77"/>
      <c r="M165" s="24"/>
      <c r="N165" s="24"/>
      <c r="O165" s="24"/>
      <c r="P165" s="24"/>
      <c r="Q165" s="24"/>
      <c r="R165" s="24"/>
    </row>
    <row r="166" spans="1:18" ht="18.75" x14ac:dyDescent="0.3">
      <c r="A166" s="24"/>
      <c r="B166" s="24"/>
      <c r="C166" s="24"/>
      <c r="D166" s="54" t="s">
        <v>63</v>
      </c>
      <c r="E166" s="74" t="e">
        <f>VLOOKUP($D166,#REF!,3,0)</f>
        <v>#REF!</v>
      </c>
      <c r="F166" s="74" t="e">
        <f>VLOOKUP($D166,#REF!,4,0)</f>
        <v>#REF!</v>
      </c>
      <c r="G166" s="74" t="e">
        <f>VLOOKUP($D166,#REF!,5,0)</f>
        <v>#REF!</v>
      </c>
      <c r="H166" s="74" t="e">
        <f>VLOOKUP($D166,#REF!,6,0)</f>
        <v>#REF!</v>
      </c>
      <c r="I166" s="74" t="e">
        <f>VLOOKUP($D166,#REF!,7,0)</f>
        <v>#REF!</v>
      </c>
      <c r="J166" s="74" t="e">
        <f t="shared" ref="J166:J180" si="5">K166-SUM(E166:I166)</f>
        <v>#REF!</v>
      </c>
      <c r="K166" s="74" t="e">
        <f>VLOOKUP($D166,#REF!,9,0)</f>
        <v>#REF!</v>
      </c>
      <c r="L166" s="77"/>
      <c r="M166" s="78"/>
      <c r="N166" s="24"/>
      <c r="O166" s="24"/>
      <c r="P166" s="24"/>
      <c r="Q166" s="24"/>
      <c r="R166" s="24"/>
    </row>
    <row r="167" spans="1:18" ht="18.75" x14ac:dyDescent="0.3">
      <c r="A167" s="24"/>
      <c r="B167" s="24"/>
      <c r="C167" s="24"/>
      <c r="D167" s="54" t="s">
        <v>60</v>
      </c>
      <c r="E167" s="74" t="e">
        <f>VLOOKUP($D167,#REF!,3,0)</f>
        <v>#REF!</v>
      </c>
      <c r="F167" s="74" t="e">
        <f>VLOOKUP($D167,#REF!,4,0)</f>
        <v>#REF!</v>
      </c>
      <c r="G167" s="74" t="e">
        <f>VLOOKUP($D167,#REF!,5,0)</f>
        <v>#REF!</v>
      </c>
      <c r="H167" s="74" t="e">
        <f>VLOOKUP($D167,#REF!,6,0)</f>
        <v>#REF!</v>
      </c>
      <c r="I167" s="74" t="e">
        <f>VLOOKUP($D167,#REF!,7,0)</f>
        <v>#REF!</v>
      </c>
      <c r="J167" s="74" t="e">
        <f t="shared" si="5"/>
        <v>#REF!</v>
      </c>
      <c r="K167" s="74" t="e">
        <f>VLOOKUP($D167,#REF!,9,0)</f>
        <v>#REF!</v>
      </c>
      <c r="L167" s="77"/>
      <c r="M167" s="78"/>
      <c r="N167" s="24"/>
      <c r="O167" s="24"/>
      <c r="P167" s="24"/>
      <c r="Q167" s="24"/>
      <c r="R167" s="24"/>
    </row>
    <row r="168" spans="1:18" ht="18.75" x14ac:dyDescent="0.3">
      <c r="A168" s="24"/>
      <c r="B168" s="24"/>
      <c r="C168" s="24"/>
      <c r="D168" s="57" t="s">
        <v>73</v>
      </c>
      <c r="E168" s="74" t="e">
        <f>VLOOKUP($D168,#REF!,3,0)</f>
        <v>#REF!</v>
      </c>
      <c r="F168" s="74" t="e">
        <f>VLOOKUP($D168,#REF!,4,0)</f>
        <v>#REF!</v>
      </c>
      <c r="G168" s="74" t="e">
        <f>VLOOKUP($D168,#REF!,5,0)</f>
        <v>#REF!</v>
      </c>
      <c r="H168" s="74" t="e">
        <f>VLOOKUP($D168,#REF!,6,0)</f>
        <v>#REF!</v>
      </c>
      <c r="I168" s="74" t="e">
        <f>VLOOKUP($D168,#REF!,7,0)</f>
        <v>#REF!</v>
      </c>
      <c r="J168" s="74" t="e">
        <f t="shared" si="5"/>
        <v>#REF!</v>
      </c>
      <c r="K168" s="74" t="e">
        <f>VLOOKUP($D168,#REF!,9,0)</f>
        <v>#REF!</v>
      </c>
      <c r="L168" s="77"/>
      <c r="M168" s="78"/>
      <c r="N168" s="24"/>
      <c r="O168" s="24"/>
      <c r="P168" s="24"/>
      <c r="Q168" s="24"/>
      <c r="R168" s="24"/>
    </row>
    <row r="169" spans="1:18" ht="18.75" x14ac:dyDescent="0.3">
      <c r="A169" s="24"/>
      <c r="B169" s="24"/>
      <c r="C169" s="24"/>
      <c r="D169" s="54" t="s">
        <v>56</v>
      </c>
      <c r="E169" s="74" t="e">
        <f>VLOOKUP($D169,#REF!,3,0)</f>
        <v>#REF!</v>
      </c>
      <c r="F169" s="74" t="e">
        <f>VLOOKUP($D169,#REF!,4,0)</f>
        <v>#REF!</v>
      </c>
      <c r="G169" s="74" t="e">
        <f>VLOOKUP($D169,#REF!,5,0)</f>
        <v>#REF!</v>
      </c>
      <c r="H169" s="74" t="e">
        <f>VLOOKUP($D169,#REF!,6,0)</f>
        <v>#REF!</v>
      </c>
      <c r="I169" s="74" t="e">
        <f>VLOOKUP($D169,#REF!,7,0)</f>
        <v>#REF!</v>
      </c>
      <c r="J169" s="74" t="e">
        <f t="shared" si="5"/>
        <v>#REF!</v>
      </c>
      <c r="K169" s="74" t="e">
        <f>VLOOKUP($D169,#REF!,9,0)</f>
        <v>#REF!</v>
      </c>
      <c r="L169" s="77"/>
      <c r="M169" s="78"/>
      <c r="N169" s="24"/>
      <c r="O169" s="24"/>
      <c r="P169" s="24"/>
      <c r="Q169" s="24"/>
      <c r="R169" s="24"/>
    </row>
    <row r="170" spans="1:18" ht="18.75" x14ac:dyDescent="0.3">
      <c r="A170" s="24"/>
      <c r="B170" s="24"/>
      <c r="C170" s="24"/>
      <c r="D170" s="54" t="s">
        <v>81</v>
      </c>
      <c r="E170" s="74" t="e">
        <f>VLOOKUP($D170,#REF!,3,0)</f>
        <v>#REF!</v>
      </c>
      <c r="F170" s="74" t="e">
        <f>VLOOKUP($D170,#REF!,4,0)</f>
        <v>#REF!</v>
      </c>
      <c r="G170" s="74" t="e">
        <f>VLOOKUP($D170,#REF!,5,0)</f>
        <v>#REF!</v>
      </c>
      <c r="H170" s="74" t="e">
        <f>VLOOKUP($D170,#REF!,6,0)</f>
        <v>#REF!</v>
      </c>
      <c r="I170" s="74" t="e">
        <f>VLOOKUP($D170,#REF!,7,0)</f>
        <v>#REF!</v>
      </c>
      <c r="J170" s="74" t="e">
        <f t="shared" si="5"/>
        <v>#REF!</v>
      </c>
      <c r="K170" s="74" t="e">
        <f>VLOOKUP($D170,#REF!,9,0)</f>
        <v>#REF!</v>
      </c>
      <c r="L170" s="77"/>
      <c r="M170" s="78"/>
      <c r="N170" s="24"/>
      <c r="O170" s="24"/>
      <c r="P170" s="24"/>
      <c r="Q170" s="24"/>
      <c r="R170" s="24"/>
    </row>
    <row r="171" spans="1:18" ht="18.75" x14ac:dyDescent="0.3">
      <c r="A171" s="24"/>
      <c r="B171" s="24"/>
      <c r="C171" s="24"/>
      <c r="D171" s="54" t="s">
        <v>105</v>
      </c>
      <c r="E171" s="74" t="e">
        <f>VLOOKUP($D171,#REF!,3,0)</f>
        <v>#REF!</v>
      </c>
      <c r="F171" s="74" t="e">
        <f>VLOOKUP($D171,#REF!,4,0)</f>
        <v>#REF!</v>
      </c>
      <c r="G171" s="74" t="e">
        <f>VLOOKUP($D171,#REF!,5,0)</f>
        <v>#REF!</v>
      </c>
      <c r="H171" s="74" t="e">
        <f>VLOOKUP($D171,#REF!,6,0)</f>
        <v>#REF!</v>
      </c>
      <c r="I171" s="74" t="e">
        <f>VLOOKUP($D171,#REF!,7,0)</f>
        <v>#REF!</v>
      </c>
      <c r="J171" s="74" t="e">
        <f t="shared" si="5"/>
        <v>#REF!</v>
      </c>
      <c r="K171" s="74" t="e">
        <f>VLOOKUP($D171,#REF!,9,0)</f>
        <v>#REF!</v>
      </c>
      <c r="L171" s="77"/>
      <c r="M171" s="78"/>
      <c r="N171" s="24"/>
      <c r="O171" s="24"/>
      <c r="P171" s="24"/>
      <c r="Q171" s="24"/>
      <c r="R171" s="24"/>
    </row>
    <row r="172" spans="1:18" ht="18.75" x14ac:dyDescent="0.3">
      <c r="A172" s="24"/>
      <c r="B172" s="24"/>
      <c r="C172" s="24"/>
      <c r="D172" s="54" t="s">
        <v>67</v>
      </c>
      <c r="E172" s="74" t="e">
        <f>VLOOKUP($D172,#REF!,3,0)</f>
        <v>#REF!</v>
      </c>
      <c r="F172" s="74" t="e">
        <f>VLOOKUP($D172,#REF!,4,0)</f>
        <v>#REF!</v>
      </c>
      <c r="G172" s="74" t="e">
        <f>VLOOKUP($D172,#REF!,5,0)</f>
        <v>#REF!</v>
      </c>
      <c r="H172" s="74" t="e">
        <f>VLOOKUP($D172,#REF!,6,0)</f>
        <v>#REF!</v>
      </c>
      <c r="I172" s="74" t="e">
        <f>VLOOKUP($D172,#REF!,7,0)</f>
        <v>#REF!</v>
      </c>
      <c r="J172" s="74" t="e">
        <f t="shared" si="5"/>
        <v>#REF!</v>
      </c>
      <c r="K172" s="74" t="e">
        <f>VLOOKUP($D172,#REF!,9,0)</f>
        <v>#REF!</v>
      </c>
      <c r="L172" s="77"/>
      <c r="M172" s="78"/>
      <c r="N172" s="24"/>
      <c r="O172" s="24"/>
      <c r="P172" s="24"/>
      <c r="Q172" s="24"/>
      <c r="R172" s="24"/>
    </row>
    <row r="173" spans="1:18" ht="18.75" x14ac:dyDescent="0.3">
      <c r="A173" s="24"/>
      <c r="B173" s="24"/>
      <c r="C173" s="24"/>
      <c r="D173" s="54" t="s">
        <v>125</v>
      </c>
      <c r="E173" s="74" t="e">
        <f>VLOOKUP($D173,#REF!,3,0)</f>
        <v>#REF!</v>
      </c>
      <c r="F173" s="74" t="e">
        <f>VLOOKUP($D173,#REF!,4,0)</f>
        <v>#REF!</v>
      </c>
      <c r="G173" s="74" t="e">
        <f>VLOOKUP($D173,#REF!,5,0)</f>
        <v>#REF!</v>
      </c>
      <c r="H173" s="74" t="e">
        <f>VLOOKUP($D173,#REF!,6,0)</f>
        <v>#REF!</v>
      </c>
      <c r="I173" s="74" t="e">
        <f>VLOOKUP($D173,#REF!,7,0)</f>
        <v>#REF!</v>
      </c>
      <c r="J173" s="74" t="e">
        <f t="shared" si="5"/>
        <v>#REF!</v>
      </c>
      <c r="K173" s="74" t="e">
        <f>VLOOKUP($D173,#REF!,9,0)</f>
        <v>#REF!</v>
      </c>
      <c r="L173" s="77"/>
      <c r="M173" s="78"/>
      <c r="N173" s="24"/>
      <c r="O173" s="24"/>
      <c r="P173" s="24"/>
      <c r="Q173" s="24"/>
      <c r="R173" s="24"/>
    </row>
    <row r="174" spans="1:18" ht="18.75" x14ac:dyDescent="0.3">
      <c r="A174" s="24"/>
      <c r="B174" s="24"/>
      <c r="C174" s="24"/>
      <c r="D174" s="54" t="s">
        <v>121</v>
      </c>
      <c r="E174" s="74" t="e">
        <f>VLOOKUP($D174,#REF!,3,0)</f>
        <v>#REF!</v>
      </c>
      <c r="F174" s="74" t="e">
        <f>VLOOKUP($D174,#REF!,4,0)</f>
        <v>#REF!</v>
      </c>
      <c r="G174" s="74" t="e">
        <f>VLOOKUP($D174,#REF!,5,0)</f>
        <v>#REF!</v>
      </c>
      <c r="H174" s="74" t="e">
        <f>VLOOKUP($D174,#REF!,6,0)</f>
        <v>#REF!</v>
      </c>
      <c r="I174" s="74" t="e">
        <f>VLOOKUP($D174,#REF!,7,0)</f>
        <v>#REF!</v>
      </c>
      <c r="J174" s="74" t="e">
        <f t="shared" si="5"/>
        <v>#REF!</v>
      </c>
      <c r="K174" s="74" t="e">
        <f>VLOOKUP($D174,#REF!,9,0)</f>
        <v>#REF!</v>
      </c>
      <c r="L174" s="77"/>
      <c r="M174" s="78"/>
      <c r="N174" s="24"/>
      <c r="O174" s="24"/>
      <c r="P174" s="24"/>
      <c r="Q174" s="24"/>
      <c r="R174" s="24"/>
    </row>
    <row r="175" spans="1:18" ht="18.75" x14ac:dyDescent="0.3">
      <c r="A175" s="24"/>
      <c r="B175" s="24"/>
      <c r="C175" s="24"/>
      <c r="D175" s="54" t="s">
        <v>179</v>
      </c>
      <c r="E175" s="74" t="e">
        <f>VLOOKUP($D175,#REF!,3,0)</f>
        <v>#REF!</v>
      </c>
      <c r="F175" s="74" t="e">
        <f>VLOOKUP($D175,#REF!,4,0)</f>
        <v>#REF!</v>
      </c>
      <c r="G175" s="74" t="e">
        <f>VLOOKUP($D175,#REF!,5,0)</f>
        <v>#REF!</v>
      </c>
      <c r="H175" s="74" t="e">
        <f>VLOOKUP($D175,#REF!,6,0)</f>
        <v>#REF!</v>
      </c>
      <c r="I175" s="74" t="e">
        <f>VLOOKUP($D175,#REF!,7,0)</f>
        <v>#REF!</v>
      </c>
      <c r="J175" s="74" t="e">
        <f t="shared" si="5"/>
        <v>#REF!</v>
      </c>
      <c r="K175" s="74" t="e">
        <f>VLOOKUP($D175,#REF!,9,0)</f>
        <v>#REF!</v>
      </c>
      <c r="L175" s="77"/>
      <c r="M175" s="78"/>
      <c r="N175" s="24"/>
      <c r="O175" s="24"/>
      <c r="P175" s="24"/>
      <c r="Q175" s="24"/>
      <c r="R175" s="24"/>
    </row>
    <row r="176" spans="1:18" ht="18.75" x14ac:dyDescent="0.3">
      <c r="A176" s="24"/>
      <c r="B176" s="24"/>
      <c r="C176" s="24"/>
      <c r="D176" s="54" t="s">
        <v>162</v>
      </c>
      <c r="E176" s="74" t="e">
        <f>VLOOKUP($D176,#REF!,3,0)</f>
        <v>#REF!</v>
      </c>
      <c r="F176" s="74" t="e">
        <f>VLOOKUP($D176,#REF!,4,0)</f>
        <v>#REF!</v>
      </c>
      <c r="G176" s="74" t="e">
        <f>VLOOKUP($D176,#REF!,5,0)</f>
        <v>#REF!</v>
      </c>
      <c r="H176" s="74" t="e">
        <f>VLOOKUP($D176,#REF!,6,0)</f>
        <v>#REF!</v>
      </c>
      <c r="I176" s="74" t="e">
        <f>VLOOKUP($D176,#REF!,7,0)</f>
        <v>#REF!</v>
      </c>
      <c r="J176" s="74" t="e">
        <f t="shared" si="5"/>
        <v>#REF!</v>
      </c>
      <c r="K176" s="74" t="e">
        <f>VLOOKUP($D176,#REF!,9,0)</f>
        <v>#REF!</v>
      </c>
      <c r="L176" s="77"/>
      <c r="M176" s="78"/>
      <c r="N176" s="24"/>
      <c r="O176" s="24"/>
      <c r="P176" s="24"/>
      <c r="Q176" s="24"/>
      <c r="R176" s="24"/>
    </row>
    <row r="177" spans="1:18" ht="18.75" x14ac:dyDescent="0.3">
      <c r="A177" s="24"/>
      <c r="B177" s="24"/>
      <c r="C177" s="24"/>
      <c r="D177" s="54" t="s">
        <v>36</v>
      </c>
      <c r="E177" s="74" t="e">
        <f>VLOOKUP($D177,#REF!,3,0)</f>
        <v>#REF!</v>
      </c>
      <c r="F177" s="74" t="e">
        <f>VLOOKUP($D177,#REF!,4,0)</f>
        <v>#REF!</v>
      </c>
      <c r="G177" s="74" t="e">
        <f>VLOOKUP($D177,#REF!,5,0)</f>
        <v>#REF!</v>
      </c>
      <c r="H177" s="74" t="e">
        <f>VLOOKUP($D177,#REF!,6,0)</f>
        <v>#REF!</v>
      </c>
      <c r="I177" s="74" t="e">
        <f>VLOOKUP($D177,#REF!,7,0)</f>
        <v>#REF!</v>
      </c>
      <c r="J177" s="74" t="e">
        <f t="shared" si="5"/>
        <v>#REF!</v>
      </c>
      <c r="K177" s="74" t="e">
        <f>VLOOKUP($D177,#REF!,9,0)</f>
        <v>#REF!</v>
      </c>
      <c r="L177" s="77"/>
      <c r="M177" s="78"/>
      <c r="N177" s="24"/>
      <c r="O177" s="24"/>
      <c r="P177" s="24"/>
      <c r="Q177" s="24"/>
      <c r="R177" s="24"/>
    </row>
    <row r="178" spans="1:18" ht="18.75" x14ac:dyDescent="0.3">
      <c r="A178" s="24"/>
      <c r="B178" s="24"/>
      <c r="C178" s="24"/>
      <c r="D178" s="54" t="s">
        <v>330</v>
      </c>
      <c r="E178" s="74" t="e">
        <f>VLOOKUP($D178,#REF!,3,0)</f>
        <v>#REF!</v>
      </c>
      <c r="F178" s="74" t="e">
        <f>VLOOKUP($D178,#REF!,4,0)</f>
        <v>#REF!</v>
      </c>
      <c r="G178" s="74" t="e">
        <f>VLOOKUP($D178,#REF!,5,0)</f>
        <v>#REF!</v>
      </c>
      <c r="H178" s="74" t="e">
        <f>VLOOKUP($D178,#REF!,6,0)</f>
        <v>#REF!</v>
      </c>
      <c r="I178" s="74" t="e">
        <f>VLOOKUP($D178,#REF!,7,0)</f>
        <v>#REF!</v>
      </c>
      <c r="J178" s="74" t="e">
        <f t="shared" si="5"/>
        <v>#REF!</v>
      </c>
      <c r="K178" s="74" t="e">
        <f>VLOOKUP($D178,#REF!,9,0)</f>
        <v>#REF!</v>
      </c>
      <c r="L178" s="77"/>
      <c r="M178" s="78"/>
      <c r="N178" s="24"/>
      <c r="O178" s="24"/>
      <c r="P178" s="24"/>
      <c r="Q178" s="24"/>
      <c r="R178" s="24"/>
    </row>
    <row r="179" spans="1:18" ht="18.75" x14ac:dyDescent="0.3">
      <c r="A179" s="24"/>
      <c r="B179" s="24"/>
      <c r="C179" s="24"/>
      <c r="D179" s="54" t="s">
        <v>381</v>
      </c>
      <c r="E179" s="74" t="e">
        <f>VLOOKUP($D179,#REF!,3,0)</f>
        <v>#REF!</v>
      </c>
      <c r="F179" s="74" t="e">
        <f>VLOOKUP($D179,#REF!,4,0)</f>
        <v>#REF!</v>
      </c>
      <c r="G179" s="74" t="e">
        <f>VLOOKUP($D179,#REF!,5,0)</f>
        <v>#REF!</v>
      </c>
      <c r="H179" s="74" t="e">
        <f>VLOOKUP($D179,#REF!,6,0)</f>
        <v>#REF!</v>
      </c>
      <c r="I179" s="74" t="e">
        <f>VLOOKUP($D179,#REF!,7,0)</f>
        <v>#REF!</v>
      </c>
      <c r="J179" s="74" t="e">
        <f t="shared" si="5"/>
        <v>#REF!</v>
      </c>
      <c r="K179" s="74" t="e">
        <f>VLOOKUP($D179,#REF!,9,0)</f>
        <v>#REF!</v>
      </c>
      <c r="L179" s="77"/>
      <c r="M179" s="78"/>
      <c r="N179" s="24"/>
      <c r="O179" s="24"/>
      <c r="P179" s="24"/>
      <c r="Q179" s="24"/>
      <c r="R179" s="24"/>
    </row>
    <row r="180" spans="1:18" ht="19.5" thickBot="1" x14ac:dyDescent="0.35">
      <c r="A180" s="24"/>
      <c r="B180" s="24"/>
      <c r="C180" s="24"/>
      <c r="D180" s="57" t="s">
        <v>369</v>
      </c>
      <c r="E180" s="75"/>
      <c r="F180" s="75"/>
      <c r="G180" s="75"/>
      <c r="H180" s="75"/>
      <c r="I180" s="75"/>
      <c r="J180" s="74" t="e">
        <f t="shared" si="5"/>
        <v>#REF!</v>
      </c>
      <c r="K180" s="74" t="e">
        <f>VLOOKUP($D180,#REF!,9,0)</f>
        <v>#REF!</v>
      </c>
      <c r="L180" s="77"/>
      <c r="M180" s="78"/>
      <c r="N180" s="24"/>
      <c r="O180" s="24"/>
      <c r="P180" s="24"/>
      <c r="Q180" s="24"/>
      <c r="R180" s="24"/>
    </row>
    <row r="181" spans="1:18" ht="19.5" thickBot="1" x14ac:dyDescent="0.35">
      <c r="A181" s="24"/>
      <c r="B181" s="24"/>
      <c r="C181" s="24"/>
      <c r="D181" s="4" t="s">
        <v>580</v>
      </c>
      <c r="E181" s="79" t="e">
        <f>SUM(E165:E179)</f>
        <v>#REF!</v>
      </c>
      <c r="F181" s="79" t="e">
        <f>SUM(F165:F178)</f>
        <v>#REF!</v>
      </c>
      <c r="G181" s="79" t="e">
        <f>SUM(G165:G178)</f>
        <v>#REF!</v>
      </c>
      <c r="H181" s="79" t="e">
        <f>SUM(H165:H179)</f>
        <v>#REF!</v>
      </c>
      <c r="I181" s="79" t="e">
        <f>SUM(I165:I178)</f>
        <v>#REF!</v>
      </c>
      <c r="J181" s="79" t="e">
        <f>SUM(J165:J180)</f>
        <v>#REF!</v>
      </c>
      <c r="K181" s="79" t="e">
        <f>SUM(K165:K180)</f>
        <v>#REF!</v>
      </c>
      <c r="L181" s="78"/>
      <c r="M181" s="78"/>
      <c r="N181" s="24"/>
      <c r="O181" s="24"/>
      <c r="P181" s="24"/>
      <c r="Q181" s="24"/>
      <c r="R181" s="24"/>
    </row>
    <row r="182" spans="1:18" ht="18.75" x14ac:dyDescent="0.3">
      <c r="A182" s="24"/>
      <c r="B182" s="24"/>
      <c r="C182" s="24"/>
      <c r="D182" s="7"/>
      <c r="E182" s="80"/>
      <c r="F182" s="80"/>
      <c r="G182" s="80"/>
      <c r="H182" s="80"/>
      <c r="I182" s="80"/>
      <c r="J182" s="80"/>
      <c r="K182" s="24"/>
      <c r="L182" s="24"/>
      <c r="M182" s="24"/>
      <c r="N182" s="24"/>
      <c r="O182" s="24"/>
      <c r="P182" s="24"/>
      <c r="Q182" s="24"/>
      <c r="R182" s="24"/>
    </row>
    <row r="183" spans="1:18" ht="18.75" x14ac:dyDescent="0.3">
      <c r="A183" s="24"/>
      <c r="B183" s="24"/>
      <c r="C183" s="24"/>
      <c r="D183" s="51" t="s">
        <v>971</v>
      </c>
      <c r="E183" s="24"/>
      <c r="F183" s="24"/>
      <c r="G183" s="72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</row>
    <row r="184" spans="1:18" ht="18.75" x14ac:dyDescent="0.3">
      <c r="A184" s="24"/>
      <c r="B184" s="24"/>
      <c r="C184" s="24"/>
      <c r="D184" s="24"/>
      <c r="E184" s="24"/>
      <c r="F184" s="24"/>
      <c r="G184" s="81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</row>
    <row r="185" spans="1:18" ht="19.5" thickBot="1" x14ac:dyDescent="0.35">
      <c r="A185" s="24"/>
      <c r="B185" s="24"/>
      <c r="C185" s="24"/>
      <c r="D185" s="24"/>
      <c r="E185" s="24"/>
      <c r="F185" s="24"/>
      <c r="G185" s="72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</row>
    <row r="186" spans="1:18" ht="19.5" thickBot="1" x14ac:dyDescent="0.35">
      <c r="A186" s="24"/>
      <c r="B186" s="24"/>
      <c r="C186" s="24"/>
      <c r="D186" s="10" t="s">
        <v>926</v>
      </c>
      <c r="E186" s="37" t="s">
        <v>91</v>
      </c>
      <c r="F186" s="37" t="s">
        <v>49</v>
      </c>
      <c r="G186" s="37" t="s">
        <v>66</v>
      </c>
      <c r="H186" s="37" t="s">
        <v>35</v>
      </c>
      <c r="I186" s="37" t="s">
        <v>43</v>
      </c>
      <c r="J186" s="37" t="s">
        <v>925</v>
      </c>
      <c r="K186" s="37" t="s">
        <v>914</v>
      </c>
      <c r="L186" s="24"/>
      <c r="M186" s="24"/>
      <c r="N186" s="24"/>
      <c r="O186" s="24"/>
      <c r="P186" s="24"/>
      <c r="Q186" s="24"/>
      <c r="R186" s="24"/>
    </row>
    <row r="187" spans="1:18" ht="18.75" x14ac:dyDescent="0.3">
      <c r="A187" s="24"/>
      <c r="B187" s="24"/>
      <c r="C187" s="24"/>
      <c r="D187" s="45" t="s">
        <v>44</v>
      </c>
      <c r="E187" s="74" t="e">
        <f>VLOOKUP($D187,#REF!,3,0)</f>
        <v>#REF!</v>
      </c>
      <c r="F187" s="74" t="e">
        <f>VLOOKUP($D187,#REF!,4,0)</f>
        <v>#REF!</v>
      </c>
      <c r="G187" s="74" t="e">
        <f>VLOOKUP($D187,#REF!,5,0)</f>
        <v>#REF!</v>
      </c>
      <c r="H187" s="74"/>
      <c r="I187" s="74" t="e">
        <f>VLOOKUP($D187,#REF!,6,0)</f>
        <v>#REF!</v>
      </c>
      <c r="J187" s="74" t="e">
        <f>VLOOKUP($D187,#REF!,7,0)+VLOOKUP($D187,#REF!,2,0)</f>
        <v>#REF!</v>
      </c>
      <c r="K187" s="74" t="e">
        <f>+SUM(E187:J187)</f>
        <v>#REF!</v>
      </c>
      <c r="L187" s="24"/>
      <c r="M187" s="24"/>
      <c r="N187" s="24"/>
      <c r="O187" s="24"/>
      <c r="P187" s="24"/>
      <c r="Q187" s="24"/>
      <c r="R187" s="24"/>
    </row>
    <row r="188" spans="1:18" ht="18.75" x14ac:dyDescent="0.3">
      <c r="A188" s="24"/>
      <c r="B188" s="24"/>
      <c r="C188" s="24"/>
      <c r="D188" s="54" t="s">
        <v>63</v>
      </c>
      <c r="E188" s="74" t="e">
        <f>VLOOKUP($D188,#REF!,3,0)</f>
        <v>#REF!</v>
      </c>
      <c r="F188" s="74" t="e">
        <f>VLOOKUP($D188,#REF!,4,0)</f>
        <v>#REF!</v>
      </c>
      <c r="G188" s="74" t="e">
        <f>VLOOKUP($D188,#REF!,5,0)</f>
        <v>#REF!</v>
      </c>
      <c r="H188" s="74"/>
      <c r="I188" s="74" t="e">
        <f>VLOOKUP($D188,#REF!,6,0)</f>
        <v>#REF!</v>
      </c>
      <c r="J188" s="74" t="e">
        <f>VLOOKUP($D188,#REF!,7,0)+VLOOKUP($D188,#REF!,2,0)</f>
        <v>#REF!</v>
      </c>
      <c r="K188" s="74" t="e">
        <f t="shared" ref="K188:K202" si="6">+SUM(E188:J188)</f>
        <v>#REF!</v>
      </c>
      <c r="L188" s="24"/>
      <c r="M188" s="24"/>
      <c r="N188" s="24"/>
      <c r="O188" s="24"/>
      <c r="P188" s="24"/>
      <c r="Q188" s="24"/>
      <c r="R188" s="24"/>
    </row>
    <row r="189" spans="1:18" ht="18.75" x14ac:dyDescent="0.3">
      <c r="A189" s="24"/>
      <c r="B189" s="24"/>
      <c r="C189" s="24"/>
      <c r="D189" s="54" t="s">
        <v>60</v>
      </c>
      <c r="E189" s="74" t="e">
        <f>VLOOKUP($D189,#REF!,3,0)</f>
        <v>#REF!</v>
      </c>
      <c r="F189" s="74" t="e">
        <f>VLOOKUP($D189,#REF!,4,0)</f>
        <v>#REF!</v>
      </c>
      <c r="G189" s="74" t="e">
        <f>VLOOKUP($D189,#REF!,5,0)</f>
        <v>#REF!</v>
      </c>
      <c r="H189" s="74"/>
      <c r="I189" s="74" t="e">
        <f>VLOOKUP($D189,#REF!,6,0)</f>
        <v>#REF!</v>
      </c>
      <c r="J189" s="74" t="e">
        <f>VLOOKUP($D189,#REF!,7,0)+VLOOKUP($D189,#REF!,2,0)</f>
        <v>#REF!</v>
      </c>
      <c r="K189" s="74" t="e">
        <f t="shared" si="6"/>
        <v>#REF!</v>
      </c>
      <c r="L189" s="24"/>
      <c r="M189" s="24"/>
      <c r="N189" s="24"/>
      <c r="O189" s="24"/>
      <c r="P189" s="24"/>
      <c r="Q189" s="24"/>
      <c r="R189" s="24"/>
    </row>
    <row r="190" spans="1:18" ht="18.75" x14ac:dyDescent="0.3">
      <c r="A190" s="24"/>
      <c r="B190" s="24"/>
      <c r="C190" s="24"/>
      <c r="D190" s="57" t="s">
        <v>73</v>
      </c>
      <c r="E190" s="74" t="e">
        <f>VLOOKUP($D190,#REF!,3,0)</f>
        <v>#REF!</v>
      </c>
      <c r="F190" s="74" t="e">
        <f>VLOOKUP($D190,#REF!,4,0)</f>
        <v>#REF!</v>
      </c>
      <c r="G190" s="74" t="e">
        <f>VLOOKUP($D190,#REF!,5,0)</f>
        <v>#REF!</v>
      </c>
      <c r="H190" s="74"/>
      <c r="I190" s="74" t="e">
        <f>VLOOKUP($D190,#REF!,6,0)</f>
        <v>#REF!</v>
      </c>
      <c r="J190" s="74" t="e">
        <f>VLOOKUP($D190,#REF!,7,0)+VLOOKUP($D190,#REF!,2,0)</f>
        <v>#REF!</v>
      </c>
      <c r="K190" s="74" t="e">
        <f t="shared" si="6"/>
        <v>#REF!</v>
      </c>
      <c r="L190" s="24"/>
      <c r="M190" s="24"/>
      <c r="N190" s="24"/>
      <c r="O190" s="24"/>
      <c r="P190" s="24"/>
      <c r="Q190" s="24"/>
      <c r="R190" s="24"/>
    </row>
    <row r="191" spans="1:18" ht="18.75" x14ac:dyDescent="0.3">
      <c r="A191" s="24"/>
      <c r="B191" s="24"/>
      <c r="C191" s="24"/>
      <c r="D191" s="54" t="s">
        <v>56</v>
      </c>
      <c r="E191" s="74" t="e">
        <f>VLOOKUP($D191,#REF!,3,0)</f>
        <v>#REF!</v>
      </c>
      <c r="F191" s="74" t="e">
        <f>VLOOKUP($D191,#REF!,4,0)</f>
        <v>#REF!</v>
      </c>
      <c r="G191" s="74" t="e">
        <f>VLOOKUP($D191,#REF!,5,0)</f>
        <v>#REF!</v>
      </c>
      <c r="H191" s="74"/>
      <c r="I191" s="74" t="e">
        <f>VLOOKUP($D191,#REF!,6,0)</f>
        <v>#REF!</v>
      </c>
      <c r="J191" s="74" t="e">
        <f>VLOOKUP($D191,#REF!,7,0)+VLOOKUP($D191,#REF!,2,0)</f>
        <v>#REF!</v>
      </c>
      <c r="K191" s="74" t="e">
        <f t="shared" si="6"/>
        <v>#REF!</v>
      </c>
      <c r="L191" s="24"/>
      <c r="M191" s="24"/>
      <c r="N191" s="24"/>
      <c r="O191" s="24"/>
      <c r="P191" s="24"/>
      <c r="Q191" s="24"/>
      <c r="R191" s="24"/>
    </row>
    <row r="192" spans="1:18" ht="18.75" x14ac:dyDescent="0.3">
      <c r="A192" s="24"/>
      <c r="B192" s="24"/>
      <c r="C192" s="24"/>
      <c r="D192" s="54" t="s">
        <v>81</v>
      </c>
      <c r="E192" s="74" t="e">
        <f>VLOOKUP($D192,#REF!,3,0)</f>
        <v>#REF!</v>
      </c>
      <c r="F192" s="74" t="e">
        <f>VLOOKUP($D192,#REF!,4,0)</f>
        <v>#REF!</v>
      </c>
      <c r="G192" s="74" t="e">
        <f>VLOOKUP($D192,#REF!,5,0)</f>
        <v>#REF!</v>
      </c>
      <c r="H192" s="74"/>
      <c r="I192" s="74" t="e">
        <f>VLOOKUP($D192,#REF!,6,0)</f>
        <v>#REF!</v>
      </c>
      <c r="J192" s="74" t="e">
        <f>VLOOKUP($D192,#REF!,7,0)+VLOOKUP($D192,#REF!,2,0)</f>
        <v>#REF!</v>
      </c>
      <c r="K192" s="74" t="e">
        <f t="shared" si="6"/>
        <v>#REF!</v>
      </c>
      <c r="L192" s="24"/>
      <c r="M192" s="24"/>
      <c r="N192" s="24"/>
      <c r="O192" s="24"/>
      <c r="P192" s="24"/>
      <c r="Q192" s="24"/>
      <c r="R192" s="24"/>
    </row>
    <row r="193" spans="1:18" ht="18.75" x14ac:dyDescent="0.3">
      <c r="A193" s="24"/>
      <c r="B193" s="24"/>
      <c r="C193" s="24"/>
      <c r="D193" s="54" t="s">
        <v>105</v>
      </c>
      <c r="E193" s="74" t="e">
        <f>VLOOKUP($D193,#REF!,3,0)</f>
        <v>#REF!</v>
      </c>
      <c r="F193" s="74" t="e">
        <f>VLOOKUP($D193,#REF!,4,0)</f>
        <v>#REF!</v>
      </c>
      <c r="G193" s="74" t="e">
        <f>VLOOKUP($D193,#REF!,5,0)</f>
        <v>#REF!</v>
      </c>
      <c r="H193" s="74"/>
      <c r="I193" s="74" t="e">
        <f>VLOOKUP($D193,#REF!,6,0)</f>
        <v>#REF!</v>
      </c>
      <c r="J193" s="74" t="e">
        <f>VLOOKUP($D193,#REF!,7,0)+VLOOKUP($D193,#REF!,2,0)</f>
        <v>#REF!</v>
      </c>
      <c r="K193" s="74" t="e">
        <f t="shared" si="6"/>
        <v>#REF!</v>
      </c>
      <c r="L193" s="24"/>
      <c r="M193" s="24"/>
      <c r="N193" s="24"/>
      <c r="O193" s="24"/>
      <c r="P193" s="24"/>
      <c r="Q193" s="24"/>
      <c r="R193" s="24"/>
    </row>
    <row r="194" spans="1:18" ht="18.75" x14ac:dyDescent="0.3">
      <c r="A194" s="24"/>
      <c r="B194" s="24"/>
      <c r="C194" s="24"/>
      <c r="D194" s="54" t="s">
        <v>67</v>
      </c>
      <c r="E194" s="74" t="e">
        <f>VLOOKUP($D194,#REF!,3,0)</f>
        <v>#REF!</v>
      </c>
      <c r="F194" s="74" t="e">
        <f>VLOOKUP($D194,#REF!,4,0)</f>
        <v>#REF!</v>
      </c>
      <c r="G194" s="74" t="e">
        <f>VLOOKUP($D194,#REF!,5,0)</f>
        <v>#REF!</v>
      </c>
      <c r="H194" s="74"/>
      <c r="I194" s="74" t="e">
        <f>VLOOKUP($D194,#REF!,6,0)</f>
        <v>#REF!</v>
      </c>
      <c r="J194" s="74" t="e">
        <f>VLOOKUP($D194,#REF!,7,0)+VLOOKUP($D194,#REF!,2,0)</f>
        <v>#REF!</v>
      </c>
      <c r="K194" s="74" t="e">
        <f t="shared" si="6"/>
        <v>#REF!</v>
      </c>
      <c r="L194" s="24"/>
      <c r="M194" s="24"/>
      <c r="N194" s="24"/>
      <c r="O194" s="24"/>
      <c r="P194" s="24"/>
      <c r="Q194" s="24"/>
      <c r="R194" s="24"/>
    </row>
    <row r="195" spans="1:18" ht="18.75" x14ac:dyDescent="0.3">
      <c r="A195" s="24"/>
      <c r="B195" s="24"/>
      <c r="C195" s="24"/>
      <c r="D195" s="54" t="s">
        <v>125</v>
      </c>
      <c r="E195" s="74" t="e">
        <f>VLOOKUP($D195,#REF!,3,0)</f>
        <v>#REF!</v>
      </c>
      <c r="F195" s="74" t="e">
        <f>VLOOKUP($D195,#REF!,4,0)</f>
        <v>#REF!</v>
      </c>
      <c r="G195" s="74" t="e">
        <f>VLOOKUP($D195,#REF!,5,0)</f>
        <v>#REF!</v>
      </c>
      <c r="H195" s="74"/>
      <c r="I195" s="74" t="e">
        <f>VLOOKUP($D195,#REF!,6,0)</f>
        <v>#REF!</v>
      </c>
      <c r="J195" s="74" t="e">
        <f>VLOOKUP($D195,#REF!,7,0)+VLOOKUP($D195,#REF!,2,0)</f>
        <v>#REF!</v>
      </c>
      <c r="K195" s="74" t="e">
        <f t="shared" si="6"/>
        <v>#REF!</v>
      </c>
      <c r="L195" s="24"/>
      <c r="M195" s="24"/>
      <c r="N195" s="24"/>
      <c r="O195" s="24"/>
      <c r="P195" s="24"/>
      <c r="Q195" s="24"/>
      <c r="R195" s="24"/>
    </row>
    <row r="196" spans="1:18" ht="18.75" x14ac:dyDescent="0.3">
      <c r="A196" s="24"/>
      <c r="B196" s="24"/>
      <c r="C196" s="24"/>
      <c r="D196" s="54" t="s">
        <v>121</v>
      </c>
      <c r="E196" s="74" t="e">
        <f>VLOOKUP($D196,#REF!,3,0)</f>
        <v>#REF!</v>
      </c>
      <c r="F196" s="74" t="e">
        <f>VLOOKUP($D196,#REF!,4,0)</f>
        <v>#REF!</v>
      </c>
      <c r="G196" s="74" t="e">
        <f>VLOOKUP($D196,#REF!,5,0)</f>
        <v>#REF!</v>
      </c>
      <c r="H196" s="74"/>
      <c r="I196" s="74" t="e">
        <f>VLOOKUP($D196,#REF!,6,0)</f>
        <v>#REF!</v>
      </c>
      <c r="J196" s="74" t="e">
        <f>VLOOKUP($D196,#REF!,7,0)+VLOOKUP($D196,#REF!,2,0)</f>
        <v>#REF!</v>
      </c>
      <c r="K196" s="74" t="e">
        <f t="shared" si="6"/>
        <v>#REF!</v>
      </c>
      <c r="L196" s="24"/>
      <c r="M196" s="24"/>
      <c r="N196" s="24"/>
      <c r="O196" s="24"/>
      <c r="P196" s="24"/>
      <c r="Q196" s="24"/>
      <c r="R196" s="24"/>
    </row>
    <row r="197" spans="1:18" ht="18.75" x14ac:dyDescent="0.3">
      <c r="A197" s="24"/>
      <c r="B197" s="24"/>
      <c r="C197" s="24"/>
      <c r="D197" s="54" t="s">
        <v>179</v>
      </c>
      <c r="E197" s="74" t="e">
        <f>VLOOKUP($D197,#REF!,3,0)</f>
        <v>#REF!</v>
      </c>
      <c r="F197" s="74" t="e">
        <f>VLOOKUP($D197,#REF!,4,0)</f>
        <v>#REF!</v>
      </c>
      <c r="G197" s="74" t="e">
        <f>VLOOKUP($D197,#REF!,5,0)</f>
        <v>#REF!</v>
      </c>
      <c r="H197" s="74"/>
      <c r="I197" s="74" t="e">
        <f>VLOOKUP($D197,#REF!,6,0)</f>
        <v>#REF!</v>
      </c>
      <c r="J197" s="74" t="e">
        <f>VLOOKUP($D197,#REF!,7,0)+VLOOKUP($D197,#REF!,2,0)</f>
        <v>#REF!</v>
      </c>
      <c r="K197" s="74" t="e">
        <f t="shared" si="6"/>
        <v>#REF!</v>
      </c>
      <c r="L197" s="24"/>
      <c r="M197" s="24"/>
      <c r="N197" s="24"/>
      <c r="O197" s="24"/>
      <c r="P197" s="24"/>
      <c r="Q197" s="24"/>
      <c r="R197" s="24"/>
    </row>
    <row r="198" spans="1:18" ht="18.75" x14ac:dyDescent="0.3">
      <c r="A198" s="24"/>
      <c r="B198" s="24"/>
      <c r="C198" s="24"/>
      <c r="D198" s="54" t="s">
        <v>162</v>
      </c>
      <c r="E198" s="74" t="e">
        <f>VLOOKUP($D198,#REF!,3,0)</f>
        <v>#REF!</v>
      </c>
      <c r="F198" s="74" t="e">
        <f>VLOOKUP($D198,#REF!,4,0)</f>
        <v>#REF!</v>
      </c>
      <c r="G198" s="74" t="e">
        <f>VLOOKUP($D198,#REF!,5,0)</f>
        <v>#REF!</v>
      </c>
      <c r="H198" s="74"/>
      <c r="I198" s="74" t="e">
        <f>VLOOKUP($D198,#REF!,6,0)</f>
        <v>#REF!</v>
      </c>
      <c r="J198" s="74" t="e">
        <f>VLOOKUP($D198,#REF!,7,0)+VLOOKUP($D198,#REF!,2,0)</f>
        <v>#REF!</v>
      </c>
      <c r="K198" s="74" t="e">
        <f t="shared" si="6"/>
        <v>#REF!</v>
      </c>
      <c r="L198" s="24"/>
      <c r="M198" s="24"/>
      <c r="N198" s="24"/>
      <c r="O198" s="24"/>
      <c r="P198" s="24"/>
      <c r="Q198" s="24"/>
      <c r="R198" s="24"/>
    </row>
    <row r="199" spans="1:18" ht="18.75" x14ac:dyDescent="0.3">
      <c r="A199" s="24"/>
      <c r="B199" s="24"/>
      <c r="C199" s="24"/>
      <c r="D199" s="54" t="s">
        <v>36</v>
      </c>
      <c r="E199" s="74">
        <v>0</v>
      </c>
      <c r="F199" s="74">
        <v>0</v>
      </c>
      <c r="G199" s="74">
        <v>0</v>
      </c>
      <c r="H199" s="74"/>
      <c r="I199" s="74">
        <v>0</v>
      </c>
      <c r="J199" s="74">
        <v>0</v>
      </c>
      <c r="K199" s="74">
        <f t="shared" si="6"/>
        <v>0</v>
      </c>
      <c r="L199" s="24"/>
      <c r="M199" s="24"/>
      <c r="N199" s="24"/>
      <c r="O199" s="24"/>
      <c r="P199" s="24"/>
      <c r="Q199" s="24"/>
      <c r="R199" s="24"/>
    </row>
    <row r="200" spans="1:18" ht="18.75" x14ac:dyDescent="0.3">
      <c r="A200" s="24"/>
      <c r="B200" s="24"/>
      <c r="C200" s="24"/>
      <c r="D200" s="54" t="s">
        <v>330</v>
      </c>
      <c r="E200" s="74" t="e">
        <f>VLOOKUP($D200,#REF!,3,0)</f>
        <v>#REF!</v>
      </c>
      <c r="F200" s="74" t="e">
        <f>VLOOKUP($D200,#REF!,4,0)</f>
        <v>#REF!</v>
      </c>
      <c r="G200" s="74" t="e">
        <f>VLOOKUP($D200,#REF!,5,0)</f>
        <v>#REF!</v>
      </c>
      <c r="H200" s="74"/>
      <c r="I200" s="74" t="e">
        <f>VLOOKUP($D200,#REF!,6,0)</f>
        <v>#REF!</v>
      </c>
      <c r="J200" s="74" t="e">
        <f>VLOOKUP($D200,#REF!,7,0)+VLOOKUP($D200,#REF!,2,0)</f>
        <v>#REF!</v>
      </c>
      <c r="K200" s="74" t="e">
        <f t="shared" si="6"/>
        <v>#REF!</v>
      </c>
      <c r="L200" s="24"/>
      <c r="M200" s="24"/>
      <c r="N200" s="24"/>
      <c r="O200" s="24"/>
      <c r="P200" s="24"/>
      <c r="Q200" s="24"/>
      <c r="R200" s="24"/>
    </row>
    <row r="201" spans="1:18" ht="18.75" x14ac:dyDescent="0.3">
      <c r="A201" s="24"/>
      <c r="B201" s="24"/>
      <c r="C201" s="24"/>
      <c r="D201" s="54" t="s">
        <v>381</v>
      </c>
      <c r="E201" s="74" t="e">
        <f>VLOOKUP($D201,#REF!,3,0)</f>
        <v>#REF!</v>
      </c>
      <c r="F201" s="74" t="e">
        <f>VLOOKUP($D201,#REF!,4,0)</f>
        <v>#REF!</v>
      </c>
      <c r="G201" s="74" t="e">
        <f>VLOOKUP($D201,#REF!,5,0)</f>
        <v>#REF!</v>
      </c>
      <c r="H201" s="74"/>
      <c r="I201" s="74" t="e">
        <f>VLOOKUP($D201,#REF!,6,0)</f>
        <v>#REF!</v>
      </c>
      <c r="J201" s="74" t="e">
        <f>VLOOKUP($D201,#REF!,7,0)+VLOOKUP($D201,#REF!,2,0)</f>
        <v>#REF!</v>
      </c>
      <c r="K201" s="74" t="e">
        <f t="shared" si="6"/>
        <v>#REF!</v>
      </c>
      <c r="L201" s="24"/>
      <c r="M201" s="24"/>
      <c r="N201" s="24"/>
      <c r="O201" s="24"/>
      <c r="P201" s="24"/>
      <c r="Q201" s="24"/>
      <c r="R201" s="24"/>
    </row>
    <row r="202" spans="1:18" ht="19.5" thickBot="1" x14ac:dyDescent="0.35">
      <c r="A202" s="24"/>
      <c r="B202" s="24"/>
      <c r="C202" s="24"/>
      <c r="D202" s="57" t="s">
        <v>369</v>
      </c>
      <c r="E202" s="74" t="e">
        <f>VLOOKUP($D202,#REF!,3,0)</f>
        <v>#REF!</v>
      </c>
      <c r="F202" s="74" t="e">
        <f>VLOOKUP($D202,#REF!,4,0)</f>
        <v>#REF!</v>
      </c>
      <c r="G202" s="74" t="e">
        <f>VLOOKUP($D202,#REF!,5,0)</f>
        <v>#REF!</v>
      </c>
      <c r="H202" s="74"/>
      <c r="I202" s="74" t="e">
        <f>VLOOKUP($D202,#REF!,6,0)</f>
        <v>#REF!</v>
      </c>
      <c r="J202" s="74" t="e">
        <f>VLOOKUP($D202,#REF!,7,0)+VLOOKUP($D202,#REF!,2,0)</f>
        <v>#REF!</v>
      </c>
      <c r="K202" s="74" t="e">
        <f t="shared" si="6"/>
        <v>#REF!</v>
      </c>
      <c r="L202" s="24"/>
      <c r="M202" s="24"/>
      <c r="N202" s="24"/>
      <c r="O202" s="24"/>
      <c r="P202" s="24"/>
      <c r="Q202" s="24"/>
      <c r="R202" s="24"/>
    </row>
    <row r="203" spans="1:18" ht="19.5" thickBot="1" x14ac:dyDescent="0.35">
      <c r="A203" s="24"/>
      <c r="B203" s="24"/>
      <c r="C203" s="24"/>
      <c r="D203" s="4" t="s">
        <v>580</v>
      </c>
      <c r="E203" s="79" t="e">
        <f>SUM(E187:E201)</f>
        <v>#REF!</v>
      </c>
      <c r="F203" s="79" t="e">
        <f>SUM(F187:F200)</f>
        <v>#REF!</v>
      </c>
      <c r="G203" s="79" t="e">
        <f>SUM(G187:G200)</f>
        <v>#REF!</v>
      </c>
      <c r="H203" s="79">
        <f>SUM(H187:H201)</f>
        <v>0</v>
      </c>
      <c r="I203" s="79" t="e">
        <f>SUM(I187:I200)</f>
        <v>#REF!</v>
      </c>
      <c r="J203" s="79" t="e">
        <f>SUM(J187:J202)</f>
        <v>#REF!</v>
      </c>
      <c r="K203" s="79" t="e">
        <f>SUM(K187:K202)</f>
        <v>#REF!</v>
      </c>
      <c r="L203" s="24"/>
      <c r="M203" s="24"/>
      <c r="N203" s="24"/>
      <c r="O203" s="24"/>
      <c r="P203" s="24"/>
      <c r="Q203" s="24"/>
      <c r="R203" s="24"/>
    </row>
    <row r="204" spans="1:18" ht="18.75" x14ac:dyDescent="0.3">
      <c r="A204" s="24"/>
      <c r="B204" s="24"/>
      <c r="C204" s="24"/>
      <c r="D204" s="7"/>
      <c r="E204" s="80"/>
      <c r="F204" s="80"/>
      <c r="G204" s="80"/>
      <c r="H204" s="80"/>
      <c r="I204" s="80"/>
      <c r="J204" s="80"/>
      <c r="K204" s="24"/>
      <c r="L204" s="24"/>
      <c r="M204" s="24"/>
      <c r="N204" s="24"/>
      <c r="O204" s="24"/>
      <c r="P204" s="24"/>
      <c r="Q204" s="24"/>
      <c r="R204" s="24"/>
    </row>
    <row r="205" spans="1:18" ht="18.75" x14ac:dyDescent="0.3">
      <c r="A205" s="24"/>
      <c r="B205" s="24"/>
      <c r="C205" s="24"/>
      <c r="D205" s="7"/>
      <c r="E205" s="80"/>
      <c r="F205" s="80"/>
      <c r="G205" s="80"/>
      <c r="H205" s="80"/>
      <c r="I205" s="80"/>
      <c r="J205" s="80"/>
      <c r="K205" s="24"/>
      <c r="L205" s="24"/>
      <c r="M205" s="24"/>
      <c r="N205" s="24"/>
      <c r="O205" s="24"/>
      <c r="P205" s="24"/>
      <c r="Q205" s="24"/>
      <c r="R205" s="24"/>
    </row>
    <row r="206" spans="1:18" ht="18.75" x14ac:dyDescent="0.3">
      <c r="A206" s="24"/>
      <c r="B206" s="24"/>
      <c r="C206" s="24"/>
      <c r="D206" s="7"/>
      <c r="E206" s="80"/>
      <c r="F206" s="80"/>
      <c r="G206" s="80"/>
      <c r="H206" s="80"/>
      <c r="I206" s="80"/>
      <c r="J206" s="80"/>
      <c r="K206" s="24"/>
      <c r="L206" s="24"/>
      <c r="M206" s="24"/>
      <c r="N206" s="24"/>
      <c r="O206" s="24"/>
      <c r="P206" s="24"/>
      <c r="Q206" s="24"/>
      <c r="R206" s="24"/>
    </row>
    <row r="207" spans="1:18" ht="18.75" x14ac:dyDescent="0.3">
      <c r="A207" s="24"/>
      <c r="B207" s="24"/>
      <c r="C207" s="24"/>
      <c r="D207" s="7"/>
      <c r="E207" s="80"/>
      <c r="F207" s="80"/>
      <c r="G207" s="80"/>
      <c r="H207" s="80"/>
      <c r="I207" s="80"/>
      <c r="J207" s="80"/>
      <c r="K207" s="24"/>
      <c r="L207" s="24"/>
      <c r="M207" s="24"/>
      <c r="N207" s="24"/>
      <c r="O207" s="24"/>
      <c r="P207" s="24"/>
      <c r="Q207" s="24"/>
      <c r="R207" s="24"/>
    </row>
    <row r="208" spans="1:18" ht="18.75" x14ac:dyDescent="0.3">
      <c r="A208" s="24"/>
      <c r="B208" s="24"/>
      <c r="C208" s="24"/>
      <c r="D208" s="7"/>
      <c r="E208" s="80"/>
      <c r="F208" s="80"/>
      <c r="G208" s="80"/>
      <c r="H208" s="80"/>
      <c r="I208" s="80"/>
      <c r="J208" s="80"/>
      <c r="K208" s="24"/>
      <c r="L208" s="24"/>
      <c r="M208" s="24"/>
      <c r="N208" s="24"/>
      <c r="O208" s="24"/>
      <c r="P208" s="24"/>
      <c r="Q208" s="24"/>
      <c r="R208" s="24"/>
    </row>
    <row r="209" spans="1:18" ht="18.75" x14ac:dyDescent="0.3">
      <c r="A209" s="24"/>
      <c r="B209" s="24"/>
      <c r="C209" s="24"/>
      <c r="D209" s="51" t="s">
        <v>938</v>
      </c>
      <c r="E209" s="24"/>
      <c r="F209" s="24"/>
      <c r="G209" s="72"/>
      <c r="H209" s="24"/>
      <c r="I209" s="51" t="s">
        <v>978</v>
      </c>
      <c r="J209" s="24"/>
      <c r="K209" s="24"/>
      <c r="L209" s="72"/>
      <c r="M209" s="24"/>
      <c r="N209" s="24"/>
      <c r="O209" s="24"/>
      <c r="P209" s="24"/>
      <c r="Q209" s="24"/>
      <c r="R209" s="24"/>
    </row>
    <row r="210" spans="1:18" ht="18.75" x14ac:dyDescent="0.3">
      <c r="A210" s="24"/>
      <c r="B210" s="24"/>
      <c r="C210" s="24"/>
      <c r="D210" s="51" t="s">
        <v>937</v>
      </c>
      <c r="E210" s="24"/>
      <c r="F210" s="24"/>
      <c r="G210" s="72"/>
      <c r="H210" s="24"/>
      <c r="I210" s="51" t="s">
        <v>937</v>
      </c>
      <c r="J210" s="24"/>
      <c r="K210" s="24"/>
      <c r="L210" s="72"/>
      <c r="M210" s="24"/>
      <c r="N210" s="24"/>
      <c r="O210" s="24"/>
      <c r="P210" s="24"/>
      <c r="Q210" s="24"/>
      <c r="R210" s="24"/>
    </row>
    <row r="211" spans="1:18" ht="19.5" thickBot="1" x14ac:dyDescent="0.35">
      <c r="A211" s="24"/>
      <c r="B211" s="24"/>
      <c r="C211" s="24"/>
      <c r="D211" s="24"/>
      <c r="E211" s="24"/>
      <c r="F211" s="24"/>
      <c r="G211" s="72"/>
      <c r="H211" s="24"/>
      <c r="I211" s="24"/>
      <c r="J211" s="24"/>
      <c r="K211" s="24"/>
      <c r="L211" s="72"/>
      <c r="M211" s="24"/>
      <c r="N211" s="24"/>
      <c r="O211" s="24"/>
      <c r="P211" s="24"/>
      <c r="Q211" s="24"/>
      <c r="R211" s="24"/>
    </row>
    <row r="212" spans="1:18" ht="19.5" thickBot="1" x14ac:dyDescent="0.35">
      <c r="A212" s="24"/>
      <c r="B212" s="24"/>
      <c r="C212" s="24"/>
      <c r="D212" s="10" t="s">
        <v>579</v>
      </c>
      <c r="E212" s="10" t="s">
        <v>931</v>
      </c>
      <c r="F212" s="37" t="s">
        <v>932</v>
      </c>
      <c r="G212" s="49" t="s">
        <v>933</v>
      </c>
      <c r="H212" s="24"/>
      <c r="I212" s="10" t="s">
        <v>579</v>
      </c>
      <c r="J212" s="10" t="s">
        <v>931</v>
      </c>
      <c r="K212" s="37" t="s">
        <v>932</v>
      </c>
      <c r="L212" s="49" t="s">
        <v>933</v>
      </c>
      <c r="M212" s="24"/>
      <c r="N212" s="24"/>
      <c r="O212" s="24"/>
      <c r="P212" s="24"/>
      <c r="Q212" s="24"/>
      <c r="R212" s="24"/>
    </row>
    <row r="213" spans="1:18" ht="18.75" x14ac:dyDescent="0.3">
      <c r="A213" s="24"/>
      <c r="B213" s="24"/>
      <c r="C213" s="24"/>
      <c r="D213" s="45" t="s">
        <v>868</v>
      </c>
      <c r="E213" s="45" t="e">
        <f>VLOOKUP($D213,#REF!,4,0)</f>
        <v>#REF!</v>
      </c>
      <c r="F213" s="45" t="e">
        <f>VLOOKUP($D213,#REF!,2,0)</f>
        <v>#REF!</v>
      </c>
      <c r="G213" s="82" t="e">
        <f>VLOOKUP($D213,#REF!,3,0)</f>
        <v>#REF!</v>
      </c>
      <c r="H213" s="24"/>
      <c r="I213" s="45" t="s">
        <v>868</v>
      </c>
      <c r="J213" s="45" t="e">
        <f>VLOOKUP($I213,#REF!,4,0)</f>
        <v>#REF!</v>
      </c>
      <c r="K213" s="45" t="e">
        <f>VLOOKUP($I213,#REF!,2,0)</f>
        <v>#REF!</v>
      </c>
      <c r="L213" s="82" t="e">
        <f>VLOOKUP($I213,#REF!,3,0)</f>
        <v>#REF!</v>
      </c>
      <c r="M213" s="24"/>
      <c r="N213" s="24"/>
      <c r="O213" s="24"/>
      <c r="P213" s="24"/>
      <c r="Q213" s="24"/>
      <c r="R213" s="24"/>
    </row>
    <row r="214" spans="1:18" ht="18.75" x14ac:dyDescent="0.3">
      <c r="A214" s="24"/>
      <c r="B214" s="24"/>
      <c r="C214" s="24"/>
      <c r="D214" s="54" t="s">
        <v>40</v>
      </c>
      <c r="E214" s="45" t="e">
        <f>VLOOKUP($D214,#REF!,4,0)</f>
        <v>#REF!</v>
      </c>
      <c r="F214" s="45" t="e">
        <f>VLOOKUP($D214,#REF!,2,0)</f>
        <v>#REF!</v>
      </c>
      <c r="G214" s="82" t="e">
        <f>VLOOKUP($D214,#REF!,3,0)</f>
        <v>#REF!</v>
      </c>
      <c r="H214" s="24"/>
      <c r="I214" s="54" t="s">
        <v>40</v>
      </c>
      <c r="J214" s="45" t="e">
        <f>VLOOKUP($I214,#REF!,4,0)</f>
        <v>#REF!</v>
      </c>
      <c r="K214" s="45" t="e">
        <f>VLOOKUP($I214,#REF!,2,0)</f>
        <v>#REF!</v>
      </c>
      <c r="L214" s="82" t="e">
        <f>VLOOKUP($I214,#REF!,3,0)</f>
        <v>#REF!</v>
      </c>
      <c r="M214" s="24"/>
      <c r="N214" s="24"/>
      <c r="O214" s="24"/>
      <c r="P214" s="24"/>
      <c r="Q214" s="24"/>
      <c r="R214" s="24"/>
    </row>
    <row r="215" spans="1:18" ht="18.75" x14ac:dyDescent="0.3">
      <c r="A215" s="24"/>
      <c r="B215" s="24"/>
      <c r="C215" s="24"/>
      <c r="D215" s="54" t="s">
        <v>870</v>
      </c>
      <c r="E215" s="45" t="e">
        <f>VLOOKUP($D215,#REF!,4,0)</f>
        <v>#REF!</v>
      </c>
      <c r="F215" s="45" t="e">
        <f>VLOOKUP($D215,#REF!,2,0)</f>
        <v>#REF!</v>
      </c>
      <c r="G215" s="82" t="e">
        <f>VLOOKUP($D215,#REF!,3,0)</f>
        <v>#REF!</v>
      </c>
      <c r="H215" s="24"/>
      <c r="I215" s="54" t="s">
        <v>870</v>
      </c>
      <c r="J215" s="45" t="e">
        <f>VLOOKUP($I215,#REF!,4,0)</f>
        <v>#REF!</v>
      </c>
      <c r="K215" s="45" t="e">
        <f>VLOOKUP($I215,#REF!,2,0)</f>
        <v>#REF!</v>
      </c>
      <c r="L215" s="82" t="e">
        <f>VLOOKUP($I215,#REF!,3,0)</f>
        <v>#REF!</v>
      </c>
      <c r="M215" s="24"/>
      <c r="N215" s="24"/>
      <c r="O215" s="24"/>
      <c r="P215" s="24"/>
      <c r="Q215" s="24"/>
      <c r="R215" s="24"/>
    </row>
    <row r="216" spans="1:18" ht="19.5" thickBot="1" x14ac:dyDescent="0.35">
      <c r="A216" s="24"/>
      <c r="B216" s="24"/>
      <c r="C216" s="24"/>
      <c r="D216" s="57" t="s">
        <v>869</v>
      </c>
      <c r="E216" s="45" t="e">
        <f>VLOOKUP($D216,#REF!,4,0)</f>
        <v>#REF!</v>
      </c>
      <c r="F216" s="83" t="e">
        <f>VLOOKUP($D216,#REF!,2,0)</f>
        <v>#REF!</v>
      </c>
      <c r="G216" s="82" t="e">
        <f>VLOOKUP($D216,#REF!,3,0)</f>
        <v>#REF!</v>
      </c>
      <c r="H216" s="24"/>
      <c r="I216" s="57" t="s">
        <v>869</v>
      </c>
      <c r="J216" s="45" t="e">
        <f>VLOOKUP($I216,#REF!,4,0)</f>
        <v>#REF!</v>
      </c>
      <c r="K216" s="45" t="e">
        <f>VLOOKUP($I216,#REF!,2,0)</f>
        <v>#REF!</v>
      </c>
      <c r="L216" s="82" t="e">
        <f>VLOOKUP($I216,#REF!,3,0)</f>
        <v>#REF!</v>
      </c>
      <c r="M216" s="24"/>
      <c r="N216" s="24"/>
      <c r="O216" s="24"/>
      <c r="P216" s="24"/>
      <c r="Q216" s="24"/>
      <c r="R216" s="24"/>
    </row>
    <row r="217" spans="1:18" ht="19.5" thickBot="1" x14ac:dyDescent="0.35">
      <c r="A217" s="24"/>
      <c r="B217" s="24"/>
      <c r="C217" s="24"/>
      <c r="D217" s="10" t="s">
        <v>934</v>
      </c>
      <c r="E217" s="10" t="e">
        <f>SUM(E213:E216)</f>
        <v>#REF!</v>
      </c>
      <c r="F217" s="10" t="e">
        <f>SUM(F213:F216)</f>
        <v>#REF!</v>
      </c>
      <c r="G217" s="15" t="e">
        <f>F217/E218</f>
        <v>#REF!</v>
      </c>
      <c r="H217" s="24"/>
      <c r="I217" s="10" t="s">
        <v>934</v>
      </c>
      <c r="J217" s="10" t="e">
        <f>SUM(J213:J216)</f>
        <v>#REF!</v>
      </c>
      <c r="K217" s="10" t="e">
        <f>SUM(K213:K216)</f>
        <v>#REF!</v>
      </c>
      <c r="L217" s="15" t="e">
        <f>K217/J218</f>
        <v>#REF!</v>
      </c>
      <c r="M217" s="24"/>
      <c r="N217" s="24"/>
      <c r="O217" s="24"/>
      <c r="P217" s="24"/>
      <c r="Q217" s="24"/>
      <c r="R217" s="24"/>
    </row>
    <row r="218" spans="1:18" ht="19.5" thickBot="1" x14ac:dyDescent="0.35">
      <c r="A218" s="24"/>
      <c r="B218" s="24"/>
      <c r="C218" s="24"/>
      <c r="D218" s="16" t="s">
        <v>912</v>
      </c>
      <c r="E218" s="108" t="e">
        <f>E217+F217</f>
        <v>#REF!</v>
      </c>
      <c r="F218" s="109"/>
      <c r="G218" s="80"/>
      <c r="H218" s="80"/>
      <c r="I218" s="16" t="s">
        <v>912</v>
      </c>
      <c r="J218" s="108" t="e">
        <f>J217+K217</f>
        <v>#REF!</v>
      </c>
      <c r="K218" s="109"/>
      <c r="L218" s="80"/>
      <c r="M218" s="24"/>
      <c r="N218" s="24"/>
      <c r="O218" s="24"/>
      <c r="P218" s="24"/>
      <c r="Q218" s="24"/>
      <c r="R218" s="24"/>
    </row>
    <row r="219" spans="1:18" ht="18.75" x14ac:dyDescent="0.3">
      <c r="A219" s="24"/>
      <c r="B219" s="24"/>
      <c r="C219" s="24"/>
      <c r="D219" s="7"/>
      <c r="E219" s="80"/>
      <c r="F219" s="80"/>
      <c r="G219" s="80"/>
      <c r="H219" s="80"/>
      <c r="I219" s="7"/>
      <c r="J219" s="80"/>
      <c r="K219" s="80"/>
      <c r="L219" s="80"/>
      <c r="M219" s="24"/>
      <c r="N219" s="24"/>
      <c r="O219" s="24"/>
      <c r="P219" s="24"/>
      <c r="Q219" s="24"/>
      <c r="R219" s="24"/>
    </row>
    <row r="220" spans="1:18" ht="18.75" x14ac:dyDescent="0.3">
      <c r="A220" s="24"/>
      <c r="B220" s="24"/>
      <c r="C220" s="24"/>
      <c r="D220" s="51" t="s">
        <v>936</v>
      </c>
      <c r="E220" s="24"/>
      <c r="F220" s="24"/>
      <c r="G220" s="72"/>
      <c r="H220" s="24"/>
      <c r="I220" s="51" t="s">
        <v>979</v>
      </c>
      <c r="J220" s="24"/>
      <c r="K220" s="24"/>
      <c r="L220" s="72"/>
      <c r="M220" s="24"/>
      <c r="N220" s="24"/>
      <c r="O220" s="24"/>
      <c r="P220" s="24"/>
      <c r="Q220" s="24"/>
      <c r="R220" s="24"/>
    </row>
    <row r="221" spans="1:18" ht="18.75" x14ac:dyDescent="0.3">
      <c r="A221" s="24"/>
      <c r="B221" s="24"/>
      <c r="C221" s="24"/>
      <c r="D221" s="51" t="s">
        <v>935</v>
      </c>
      <c r="E221" s="24"/>
      <c r="F221" s="24"/>
      <c r="G221" s="72"/>
      <c r="H221" s="24"/>
      <c r="I221" s="51" t="s">
        <v>935</v>
      </c>
      <c r="J221" s="24"/>
      <c r="K221" s="24"/>
      <c r="L221" s="72"/>
      <c r="M221" s="24"/>
      <c r="N221" s="24"/>
      <c r="O221" s="24"/>
      <c r="P221" s="24"/>
      <c r="Q221" s="24"/>
      <c r="R221" s="24"/>
    </row>
    <row r="222" spans="1:18" ht="19.5" thickBot="1" x14ac:dyDescent="0.35">
      <c r="A222" s="24"/>
      <c r="B222" s="24"/>
      <c r="C222" s="24"/>
      <c r="D222" s="24"/>
      <c r="E222" s="24"/>
      <c r="F222" s="24"/>
      <c r="G222" s="72"/>
      <c r="H222" s="24"/>
      <c r="I222" s="24"/>
      <c r="J222" s="24"/>
      <c r="K222" s="24"/>
      <c r="L222" s="72"/>
      <c r="M222" s="24"/>
      <c r="N222" s="24"/>
      <c r="O222" s="24"/>
      <c r="P222" s="24"/>
      <c r="Q222" s="24"/>
      <c r="R222" s="24"/>
    </row>
    <row r="223" spans="1:18" ht="19.5" thickBot="1" x14ac:dyDescent="0.35">
      <c r="A223" s="24"/>
      <c r="B223" s="24"/>
      <c r="C223" s="24"/>
      <c r="D223" s="10" t="s">
        <v>579</v>
      </c>
      <c r="E223" s="10" t="s">
        <v>928</v>
      </c>
      <c r="F223" s="37" t="s">
        <v>929</v>
      </c>
      <c r="G223" s="49" t="s">
        <v>930</v>
      </c>
      <c r="H223" s="24"/>
      <c r="I223" s="10" t="s">
        <v>579</v>
      </c>
      <c r="J223" s="10" t="s">
        <v>928</v>
      </c>
      <c r="K223" s="37" t="s">
        <v>929</v>
      </c>
      <c r="L223" s="49" t="s">
        <v>930</v>
      </c>
      <c r="M223" s="24"/>
      <c r="N223" s="24"/>
      <c r="O223" s="24"/>
      <c r="P223" s="24"/>
      <c r="Q223" s="24"/>
      <c r="R223" s="24"/>
    </row>
    <row r="224" spans="1:18" ht="18.75" x14ac:dyDescent="0.3">
      <c r="A224" s="24"/>
      <c r="B224" s="24"/>
      <c r="C224" s="24"/>
      <c r="D224" s="45" t="s">
        <v>868</v>
      </c>
      <c r="E224" s="45" t="e">
        <f>VLOOKUP($D224,#REF!,4,0)</f>
        <v>#REF!</v>
      </c>
      <c r="F224" s="45" t="e">
        <f>VLOOKUP($D224,#REF!,2,0)</f>
        <v>#REF!</v>
      </c>
      <c r="G224" s="82" t="e">
        <f>VLOOKUP($D224,#REF!,3,0)</f>
        <v>#REF!</v>
      </c>
      <c r="H224" s="24"/>
      <c r="I224" s="45" t="s">
        <v>868</v>
      </c>
      <c r="J224" s="45" t="e">
        <f>VLOOKUP($I224,#REF!,4,0)</f>
        <v>#REF!</v>
      </c>
      <c r="K224" s="45" t="e">
        <f>VLOOKUP($I224,#REF!,2,0)</f>
        <v>#REF!</v>
      </c>
      <c r="L224" s="82" t="e">
        <f>VLOOKUP($I224,#REF!,3,0)</f>
        <v>#REF!</v>
      </c>
      <c r="M224" s="24"/>
      <c r="N224" s="24"/>
      <c r="O224" s="24"/>
      <c r="P224" s="24"/>
      <c r="Q224" s="24"/>
      <c r="R224" s="24"/>
    </row>
    <row r="225" spans="1:18" ht="18.75" x14ac:dyDescent="0.3">
      <c r="A225" s="24"/>
      <c r="B225" s="24"/>
      <c r="C225" s="24"/>
      <c r="D225" s="54" t="s">
        <v>40</v>
      </c>
      <c r="E225" s="45" t="e">
        <f>VLOOKUP($D225,#REF!,4,0)</f>
        <v>#REF!</v>
      </c>
      <c r="F225" s="45" t="e">
        <f>VLOOKUP($D225,#REF!,2,0)</f>
        <v>#REF!</v>
      </c>
      <c r="G225" s="82" t="e">
        <f>VLOOKUP($D225,#REF!,3,0)</f>
        <v>#REF!</v>
      </c>
      <c r="H225" s="24"/>
      <c r="I225" s="54" t="s">
        <v>40</v>
      </c>
      <c r="J225" s="45" t="e">
        <f>VLOOKUP($I225,#REF!,4,0)</f>
        <v>#REF!</v>
      </c>
      <c r="K225" s="45" t="e">
        <f>VLOOKUP($I225,#REF!,2,0)</f>
        <v>#REF!</v>
      </c>
      <c r="L225" s="82" t="e">
        <f>VLOOKUP($I225,#REF!,3,0)</f>
        <v>#REF!</v>
      </c>
      <c r="M225" s="24"/>
      <c r="N225" s="24"/>
      <c r="O225" s="24"/>
      <c r="P225" s="24"/>
      <c r="Q225" s="24"/>
      <c r="R225" s="24"/>
    </row>
    <row r="226" spans="1:18" ht="18.75" x14ac:dyDescent="0.3">
      <c r="A226" s="24"/>
      <c r="B226" s="24"/>
      <c r="C226" s="24"/>
      <c r="D226" s="54" t="s">
        <v>870</v>
      </c>
      <c r="E226" s="45" t="e">
        <f>VLOOKUP($D226,#REF!,4,0)</f>
        <v>#REF!</v>
      </c>
      <c r="F226" s="45" t="e">
        <f>VLOOKUP($D226,#REF!,2,0)</f>
        <v>#REF!</v>
      </c>
      <c r="G226" s="82" t="e">
        <f>VLOOKUP($D226,#REF!,3,0)</f>
        <v>#REF!</v>
      </c>
      <c r="H226" s="24"/>
      <c r="I226" s="54" t="s">
        <v>870</v>
      </c>
      <c r="J226" s="45" t="e">
        <f>VLOOKUP($I226,#REF!,4,0)</f>
        <v>#REF!</v>
      </c>
      <c r="K226" s="45" t="e">
        <f>VLOOKUP($I226,#REF!,2,0)</f>
        <v>#REF!</v>
      </c>
      <c r="L226" s="82" t="e">
        <f>VLOOKUP($I226,#REF!,3,0)</f>
        <v>#REF!</v>
      </c>
      <c r="M226" s="24"/>
      <c r="N226" s="24"/>
      <c r="O226" s="24"/>
      <c r="P226" s="24"/>
      <c r="Q226" s="24"/>
      <c r="R226" s="24"/>
    </row>
    <row r="227" spans="1:18" ht="19.5" thickBot="1" x14ac:dyDescent="0.35">
      <c r="A227" s="24"/>
      <c r="B227" s="24"/>
      <c r="C227" s="24"/>
      <c r="D227" s="57" t="s">
        <v>869</v>
      </c>
      <c r="E227" s="45" t="e">
        <f>VLOOKUP($D227,#REF!,4,0)</f>
        <v>#REF!</v>
      </c>
      <c r="F227" s="45" t="e">
        <f>VLOOKUP($D227,#REF!,2,0)</f>
        <v>#REF!</v>
      </c>
      <c r="G227" s="82" t="e">
        <f>VLOOKUP($D227,#REF!,3,0)</f>
        <v>#REF!</v>
      </c>
      <c r="H227" s="24"/>
      <c r="I227" s="57" t="s">
        <v>869</v>
      </c>
      <c r="J227" s="45" t="e">
        <f>VLOOKUP($I227,#REF!,4,0)</f>
        <v>#REF!</v>
      </c>
      <c r="K227" s="45" t="e">
        <f>VLOOKUP($I227,#REF!,2,0)</f>
        <v>#REF!</v>
      </c>
      <c r="L227" s="82" t="e">
        <f>VLOOKUP($I227,#REF!,3,0)</f>
        <v>#REF!</v>
      </c>
      <c r="M227" s="24"/>
      <c r="N227" s="24"/>
      <c r="O227" s="24"/>
      <c r="P227" s="24"/>
      <c r="Q227" s="24"/>
      <c r="R227" s="24"/>
    </row>
    <row r="228" spans="1:18" ht="19.5" thickBot="1" x14ac:dyDescent="0.35">
      <c r="A228" s="24"/>
      <c r="B228" s="24"/>
      <c r="C228" s="24"/>
      <c r="D228" s="10" t="s">
        <v>912</v>
      </c>
      <c r="E228" s="10" t="e">
        <f>SUM(E224:E227)</f>
        <v>#REF!</v>
      </c>
      <c r="F228" s="10" t="e">
        <f>SUM(F224:F227)</f>
        <v>#REF!</v>
      </c>
      <c r="G228" s="15" t="e">
        <f>F228/E229</f>
        <v>#REF!</v>
      </c>
      <c r="H228" s="24"/>
      <c r="I228" s="10" t="s">
        <v>912</v>
      </c>
      <c r="J228" s="10" t="e">
        <f>SUM(J224:J227)</f>
        <v>#REF!</v>
      </c>
      <c r="K228" s="10" t="e">
        <f>SUM(K224:K227)</f>
        <v>#REF!</v>
      </c>
      <c r="L228" s="15" t="e">
        <f>K228/J229</f>
        <v>#REF!</v>
      </c>
      <c r="M228" s="24"/>
      <c r="N228" s="24"/>
      <c r="O228" s="24"/>
      <c r="P228" s="24"/>
      <c r="Q228" s="24"/>
      <c r="R228" s="24"/>
    </row>
    <row r="229" spans="1:18" ht="19.5" thickBot="1" x14ac:dyDescent="0.35">
      <c r="A229" s="24"/>
      <c r="B229" s="24"/>
      <c r="C229" s="24"/>
      <c r="D229" s="16" t="s">
        <v>912</v>
      </c>
      <c r="E229" s="108" t="e">
        <f>E228+F228</f>
        <v>#REF!</v>
      </c>
      <c r="F229" s="109"/>
      <c r="G229" s="24"/>
      <c r="H229" s="24"/>
      <c r="I229" s="16" t="s">
        <v>912</v>
      </c>
      <c r="J229" s="108" t="e">
        <f>J228+K228</f>
        <v>#REF!</v>
      </c>
      <c r="K229" s="109"/>
      <c r="L229" s="24"/>
      <c r="M229" s="24"/>
      <c r="N229" s="24"/>
      <c r="O229" s="24"/>
      <c r="P229" s="24"/>
      <c r="Q229" s="24"/>
      <c r="R229" s="24"/>
    </row>
    <row r="230" spans="1:18" ht="18.75" x14ac:dyDescent="0.3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1:18" ht="18.75" x14ac:dyDescent="0.3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</row>
    <row r="232" spans="1:18" ht="18.75" x14ac:dyDescent="0.3">
      <c r="A232" s="24"/>
      <c r="B232" s="24"/>
      <c r="C232" s="24"/>
      <c r="D232" s="51" t="s">
        <v>973</v>
      </c>
      <c r="E232" s="24"/>
      <c r="F232" s="24"/>
      <c r="G232" s="72"/>
      <c r="H232" s="24"/>
      <c r="I232" s="51" t="s">
        <v>980</v>
      </c>
      <c r="J232" s="24"/>
      <c r="K232" s="24"/>
      <c r="L232" s="72"/>
      <c r="M232" s="24"/>
      <c r="N232" s="24"/>
      <c r="O232" s="24"/>
      <c r="P232" s="24"/>
      <c r="Q232" s="24"/>
      <c r="R232" s="24"/>
    </row>
    <row r="233" spans="1:18" ht="18.75" x14ac:dyDescent="0.3">
      <c r="A233" s="24"/>
      <c r="B233" s="24"/>
      <c r="C233" s="24"/>
      <c r="D233" s="51" t="s">
        <v>972</v>
      </c>
      <c r="E233" s="24"/>
      <c r="F233" s="24"/>
      <c r="G233" s="72"/>
      <c r="H233" s="24"/>
      <c r="I233" s="51" t="s">
        <v>972</v>
      </c>
      <c r="J233" s="24"/>
      <c r="K233" s="24"/>
      <c r="L233" s="72"/>
      <c r="M233" s="24"/>
      <c r="N233" s="24"/>
      <c r="O233" s="24"/>
      <c r="P233" s="24"/>
      <c r="Q233" s="24"/>
      <c r="R233" s="24"/>
    </row>
    <row r="234" spans="1:18" ht="19.5" thickBot="1" x14ac:dyDescent="0.35">
      <c r="A234" s="24"/>
      <c r="B234" s="24"/>
      <c r="C234" s="24"/>
      <c r="D234" s="24"/>
      <c r="E234" s="24"/>
      <c r="F234" s="24"/>
      <c r="G234" s="72"/>
      <c r="H234" s="24"/>
      <c r="I234" s="24"/>
      <c r="J234" s="24"/>
      <c r="K234" s="24"/>
      <c r="L234" s="72"/>
      <c r="M234" s="24"/>
      <c r="N234" s="24"/>
      <c r="O234" s="24"/>
      <c r="P234" s="24"/>
      <c r="Q234" s="24"/>
      <c r="R234" s="24"/>
    </row>
    <row r="235" spans="1:18" ht="19.5" thickBot="1" x14ac:dyDescent="0.35">
      <c r="A235" s="24"/>
      <c r="B235" s="24"/>
      <c r="C235" s="24"/>
      <c r="D235" s="10" t="s">
        <v>579</v>
      </c>
      <c r="E235" s="10" t="s">
        <v>928</v>
      </c>
      <c r="F235" s="37" t="s">
        <v>929</v>
      </c>
      <c r="G235" s="49" t="s">
        <v>930</v>
      </c>
      <c r="H235" s="24"/>
      <c r="I235" s="10" t="s">
        <v>579</v>
      </c>
      <c r="J235" s="10" t="s">
        <v>928</v>
      </c>
      <c r="K235" s="37" t="s">
        <v>929</v>
      </c>
      <c r="L235" s="49" t="s">
        <v>930</v>
      </c>
      <c r="M235" s="24"/>
      <c r="N235" s="24"/>
      <c r="O235" s="24"/>
      <c r="P235" s="24"/>
      <c r="Q235" s="24"/>
      <c r="R235" s="24"/>
    </row>
    <row r="236" spans="1:18" ht="18.75" x14ac:dyDescent="0.3">
      <c r="A236" s="24"/>
      <c r="B236" s="24"/>
      <c r="C236" s="24"/>
      <c r="D236" s="45" t="s">
        <v>868</v>
      </c>
      <c r="E236" s="45" t="e">
        <f>VLOOKUP($D236,#REF!,4,0)</f>
        <v>#REF!</v>
      </c>
      <c r="F236" s="45" t="e">
        <f>VLOOKUP($D236,#REF!,2,0)</f>
        <v>#REF!</v>
      </c>
      <c r="G236" s="82" t="e">
        <f>VLOOKUP($D236,#REF!,3,0)</f>
        <v>#REF!</v>
      </c>
      <c r="H236" s="24"/>
      <c r="I236" s="45" t="s">
        <v>868</v>
      </c>
      <c r="J236" s="45" t="e">
        <f>VLOOKUP($I236,#REF!,4,0)</f>
        <v>#REF!</v>
      </c>
      <c r="K236" s="45" t="e">
        <f>VLOOKUP($I236,#REF!,2,0)</f>
        <v>#REF!</v>
      </c>
      <c r="L236" s="82" t="e">
        <f>VLOOKUP($I236,#REF!,3,0)</f>
        <v>#REF!</v>
      </c>
      <c r="M236" s="24"/>
      <c r="N236" s="24"/>
      <c r="O236" s="24"/>
      <c r="P236" s="24"/>
      <c r="Q236" s="24"/>
      <c r="R236" s="24"/>
    </row>
    <row r="237" spans="1:18" ht="18.75" x14ac:dyDescent="0.3">
      <c r="A237" s="24"/>
      <c r="B237" s="24"/>
      <c r="C237" s="24"/>
      <c r="D237" s="54" t="s">
        <v>40</v>
      </c>
      <c r="E237" s="45" t="e">
        <f>VLOOKUP($D237,#REF!,4,0)</f>
        <v>#REF!</v>
      </c>
      <c r="F237" s="45" t="e">
        <f>VLOOKUP($D237,#REF!,2,0)</f>
        <v>#REF!</v>
      </c>
      <c r="G237" s="82" t="e">
        <f>VLOOKUP($D237,#REF!,3,0)</f>
        <v>#REF!</v>
      </c>
      <c r="H237" s="24"/>
      <c r="I237" s="54" t="s">
        <v>40</v>
      </c>
      <c r="J237" s="45" t="e">
        <f>VLOOKUP($I237,#REF!,4,0)</f>
        <v>#REF!</v>
      </c>
      <c r="K237" s="45" t="e">
        <f>VLOOKUP($I237,#REF!,2,0)</f>
        <v>#REF!</v>
      </c>
      <c r="L237" s="82" t="e">
        <f>VLOOKUP($I237,#REF!,3,0)</f>
        <v>#REF!</v>
      </c>
      <c r="M237" s="24"/>
      <c r="N237" s="24"/>
      <c r="O237" s="24"/>
      <c r="P237" s="24"/>
      <c r="Q237" s="24"/>
      <c r="R237" s="24"/>
    </row>
    <row r="238" spans="1:18" ht="18.75" x14ac:dyDescent="0.3">
      <c r="A238" s="24"/>
      <c r="B238" s="24"/>
      <c r="C238" s="24"/>
      <c r="D238" s="54" t="s">
        <v>870</v>
      </c>
      <c r="E238" s="45" t="e">
        <f>VLOOKUP($D238,#REF!,4,0)</f>
        <v>#REF!</v>
      </c>
      <c r="F238" s="45" t="e">
        <f>VLOOKUP($D238,#REF!,2,0)</f>
        <v>#REF!</v>
      </c>
      <c r="G238" s="82" t="e">
        <f>VLOOKUP($D238,#REF!,3,0)</f>
        <v>#REF!</v>
      </c>
      <c r="H238" s="24"/>
      <c r="I238" s="54" t="s">
        <v>870</v>
      </c>
      <c r="J238" s="45" t="e">
        <f>VLOOKUP($I238,#REF!,4,0)</f>
        <v>#REF!</v>
      </c>
      <c r="K238" s="45" t="e">
        <f>VLOOKUP($I238,#REF!,2,0)</f>
        <v>#REF!</v>
      </c>
      <c r="L238" s="82" t="e">
        <f>VLOOKUP($I238,#REF!,3,0)</f>
        <v>#REF!</v>
      </c>
      <c r="M238" s="24"/>
      <c r="N238" s="24"/>
      <c r="O238" s="24"/>
      <c r="P238" s="24"/>
      <c r="Q238" s="24"/>
      <c r="R238" s="24"/>
    </row>
    <row r="239" spans="1:18" ht="19.5" thickBot="1" x14ac:dyDescent="0.35">
      <c r="A239" s="24"/>
      <c r="B239" s="24"/>
      <c r="C239" s="24"/>
      <c r="D239" s="57" t="s">
        <v>869</v>
      </c>
      <c r="E239" s="45" t="e">
        <f>VLOOKUP($D239,#REF!,4,0)</f>
        <v>#REF!</v>
      </c>
      <c r="F239" s="45" t="e">
        <f>VLOOKUP($D239,#REF!,2,0)</f>
        <v>#REF!</v>
      </c>
      <c r="G239" s="82" t="e">
        <f>VLOOKUP($D239,#REF!,3,0)</f>
        <v>#REF!</v>
      </c>
      <c r="H239" s="24"/>
      <c r="I239" s="57" t="s">
        <v>869</v>
      </c>
      <c r="J239" s="45" t="e">
        <f>VLOOKUP($I239,#REF!,4,0)</f>
        <v>#REF!</v>
      </c>
      <c r="K239" s="45" t="e">
        <f>VLOOKUP($I239,#REF!,2,0)</f>
        <v>#REF!</v>
      </c>
      <c r="L239" s="82" t="e">
        <f>VLOOKUP($I239,#REF!,3,0)</f>
        <v>#REF!</v>
      </c>
      <c r="M239" s="24"/>
      <c r="N239" s="24"/>
      <c r="O239" s="24"/>
      <c r="P239" s="24"/>
      <c r="Q239" s="24"/>
      <c r="R239" s="24"/>
    </row>
    <row r="240" spans="1:18" ht="19.5" thickBot="1" x14ac:dyDescent="0.35">
      <c r="A240" s="24"/>
      <c r="B240" s="24"/>
      <c r="C240" s="24"/>
      <c r="D240" s="10" t="s">
        <v>912</v>
      </c>
      <c r="E240" s="10" t="e">
        <f>SUM(E236:E239)</f>
        <v>#REF!</v>
      </c>
      <c r="F240" s="10" t="e">
        <f>SUM(F236:F239)</f>
        <v>#REF!</v>
      </c>
      <c r="G240" s="15" t="e">
        <f>F240/E241</f>
        <v>#REF!</v>
      </c>
      <c r="H240" s="24"/>
      <c r="I240" s="10" t="s">
        <v>912</v>
      </c>
      <c r="J240" s="10" t="e">
        <f>SUM(J236:J239)</f>
        <v>#REF!</v>
      </c>
      <c r="K240" s="10" t="e">
        <f>SUM(K236:K239)</f>
        <v>#REF!</v>
      </c>
      <c r="L240" s="15" t="e">
        <f>K240/J241</f>
        <v>#REF!</v>
      </c>
      <c r="M240" s="24"/>
      <c r="N240" s="24"/>
      <c r="O240" s="24"/>
      <c r="P240" s="24"/>
      <c r="Q240" s="24"/>
      <c r="R240" s="24"/>
    </row>
    <row r="241" spans="1:18" ht="19.5" thickBot="1" x14ac:dyDescent="0.35">
      <c r="A241" s="24"/>
      <c r="B241" s="24"/>
      <c r="C241" s="24"/>
      <c r="D241" s="16" t="s">
        <v>912</v>
      </c>
      <c r="E241" s="108" t="e">
        <f>E240+F240</f>
        <v>#REF!</v>
      </c>
      <c r="F241" s="109"/>
      <c r="G241" s="24"/>
      <c r="H241" s="24"/>
      <c r="I241" s="16" t="s">
        <v>912</v>
      </c>
      <c r="J241" s="108" t="e">
        <f>J240+K240</f>
        <v>#REF!</v>
      </c>
      <c r="K241" s="109"/>
      <c r="L241" s="24"/>
      <c r="M241" s="24"/>
      <c r="N241" s="24"/>
      <c r="O241" s="24"/>
      <c r="P241" s="24"/>
      <c r="Q241" s="24"/>
      <c r="R241" s="24"/>
    </row>
    <row r="242" spans="1:18" ht="18.75" x14ac:dyDescent="0.3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1:18" ht="18.75" x14ac:dyDescent="0.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</row>
    <row r="244" spans="1:18" ht="18.75" x14ac:dyDescent="0.3">
      <c r="A244" s="24"/>
      <c r="B244" s="24"/>
      <c r="C244" s="24"/>
      <c r="D244" s="51" t="s">
        <v>975</v>
      </c>
      <c r="E244" s="24"/>
      <c r="F244" s="24"/>
      <c r="G244" s="72"/>
      <c r="H244" s="24"/>
      <c r="I244" s="51" t="s">
        <v>981</v>
      </c>
      <c r="J244" s="24"/>
      <c r="K244" s="24"/>
      <c r="L244" s="72"/>
      <c r="M244" s="24"/>
      <c r="N244" s="24"/>
      <c r="O244" s="24"/>
      <c r="P244" s="24"/>
      <c r="Q244" s="24"/>
      <c r="R244" s="24"/>
    </row>
    <row r="245" spans="1:18" ht="18.75" x14ac:dyDescent="0.3">
      <c r="A245" s="24"/>
      <c r="B245" s="24"/>
      <c r="C245" s="24"/>
      <c r="D245" s="51" t="s">
        <v>974</v>
      </c>
      <c r="E245" s="24"/>
      <c r="F245" s="24"/>
      <c r="G245" s="72"/>
      <c r="H245" s="24"/>
      <c r="I245" s="51" t="s">
        <v>974</v>
      </c>
      <c r="J245" s="24"/>
      <c r="K245" s="24"/>
      <c r="L245" s="72"/>
      <c r="M245" s="24"/>
      <c r="N245" s="24"/>
      <c r="O245" s="24"/>
      <c r="P245" s="24"/>
      <c r="Q245" s="24"/>
      <c r="R245" s="24"/>
    </row>
    <row r="246" spans="1:18" ht="19.5" thickBot="1" x14ac:dyDescent="0.35">
      <c r="A246" s="24"/>
      <c r="B246" s="24"/>
      <c r="C246" s="24"/>
      <c r="D246" s="24"/>
      <c r="E246" s="24"/>
      <c r="F246" s="24"/>
      <c r="G246" s="72"/>
      <c r="H246" s="24"/>
      <c r="I246" s="24"/>
      <c r="J246" s="24"/>
      <c r="K246" s="24"/>
      <c r="L246" s="72"/>
      <c r="M246" s="24"/>
      <c r="N246" s="24"/>
      <c r="O246" s="24"/>
      <c r="P246" s="24"/>
      <c r="Q246" s="24"/>
      <c r="R246" s="24"/>
    </row>
    <row r="247" spans="1:18" ht="19.5" thickBot="1" x14ac:dyDescent="0.35">
      <c r="A247" s="24"/>
      <c r="B247" s="24"/>
      <c r="C247" s="24"/>
      <c r="D247" s="10" t="s">
        <v>579</v>
      </c>
      <c r="E247" s="10" t="s">
        <v>928</v>
      </c>
      <c r="F247" s="37" t="s">
        <v>929</v>
      </c>
      <c r="G247" s="49" t="s">
        <v>930</v>
      </c>
      <c r="H247" s="24"/>
      <c r="I247" s="10" t="s">
        <v>579</v>
      </c>
      <c r="J247" s="10" t="s">
        <v>928</v>
      </c>
      <c r="K247" s="37" t="s">
        <v>929</v>
      </c>
      <c r="L247" s="49" t="s">
        <v>930</v>
      </c>
      <c r="M247" s="24"/>
      <c r="N247" s="24"/>
      <c r="O247" s="24"/>
      <c r="P247" s="24"/>
      <c r="Q247" s="24"/>
      <c r="R247" s="24"/>
    </row>
    <row r="248" spans="1:18" ht="18.75" x14ac:dyDescent="0.3">
      <c r="A248" s="24"/>
      <c r="B248" s="24"/>
      <c r="C248" s="24"/>
      <c r="D248" s="45" t="s">
        <v>868</v>
      </c>
      <c r="E248" s="45" t="e">
        <f>VLOOKUP($D248,#REF!,4,0)</f>
        <v>#REF!</v>
      </c>
      <c r="F248" s="45" t="e">
        <f>VLOOKUP($D248,#REF!,2,0)</f>
        <v>#REF!</v>
      </c>
      <c r="G248" s="82" t="e">
        <f>VLOOKUP($D248,#REF!,3,0)</f>
        <v>#REF!</v>
      </c>
      <c r="H248" s="24"/>
      <c r="I248" s="45" t="s">
        <v>868</v>
      </c>
      <c r="J248" s="45" t="e">
        <f>VLOOKUP($I248,#REF!,4,0)</f>
        <v>#REF!</v>
      </c>
      <c r="K248" s="45" t="e">
        <f>VLOOKUP($I248,#REF!,2,0)</f>
        <v>#REF!</v>
      </c>
      <c r="L248" s="82" t="e">
        <f>VLOOKUP($I248,#REF!,3,0)</f>
        <v>#REF!</v>
      </c>
      <c r="M248" s="24"/>
      <c r="N248" s="24"/>
      <c r="O248" s="24"/>
      <c r="P248" s="24"/>
      <c r="Q248" s="24"/>
      <c r="R248" s="24"/>
    </row>
    <row r="249" spans="1:18" ht="18.75" x14ac:dyDescent="0.3">
      <c r="A249" s="24"/>
      <c r="B249" s="24"/>
      <c r="C249" s="24"/>
      <c r="D249" s="54" t="s">
        <v>40</v>
      </c>
      <c r="E249" s="45" t="e">
        <f>VLOOKUP($D249,#REF!,4,0)</f>
        <v>#REF!</v>
      </c>
      <c r="F249" s="45" t="e">
        <f>VLOOKUP($D249,#REF!,2,0)</f>
        <v>#REF!</v>
      </c>
      <c r="G249" s="82" t="e">
        <f>VLOOKUP($D249,#REF!,3,0)</f>
        <v>#REF!</v>
      </c>
      <c r="H249" s="24"/>
      <c r="I249" s="54" t="s">
        <v>40</v>
      </c>
      <c r="J249" s="45" t="e">
        <f>VLOOKUP($I249,#REF!,4,0)</f>
        <v>#REF!</v>
      </c>
      <c r="K249" s="45" t="e">
        <f>VLOOKUP($I249,#REF!,2,0)</f>
        <v>#REF!</v>
      </c>
      <c r="L249" s="82" t="e">
        <f>VLOOKUP($I249,#REF!,3,0)</f>
        <v>#REF!</v>
      </c>
      <c r="M249" s="24"/>
      <c r="N249" s="24"/>
      <c r="O249" s="24"/>
      <c r="P249" s="24"/>
      <c r="Q249" s="24"/>
      <c r="R249" s="24"/>
    </row>
    <row r="250" spans="1:18" ht="18.75" x14ac:dyDescent="0.3">
      <c r="A250" s="24"/>
      <c r="B250" s="24"/>
      <c r="C250" s="24"/>
      <c r="D250" s="54" t="s">
        <v>870</v>
      </c>
      <c r="E250" s="45" t="e">
        <f>VLOOKUP($D250,#REF!,4,0)</f>
        <v>#REF!</v>
      </c>
      <c r="F250" s="45" t="e">
        <f>VLOOKUP($D250,#REF!,2,0)</f>
        <v>#REF!</v>
      </c>
      <c r="G250" s="82" t="e">
        <f>VLOOKUP($D250,#REF!,3,0)</f>
        <v>#REF!</v>
      </c>
      <c r="H250" s="24"/>
      <c r="I250" s="54" t="s">
        <v>870</v>
      </c>
      <c r="J250" s="45" t="e">
        <f>VLOOKUP($I250,#REF!,4,0)</f>
        <v>#REF!</v>
      </c>
      <c r="K250" s="45" t="e">
        <f>VLOOKUP($I250,#REF!,2,0)</f>
        <v>#REF!</v>
      </c>
      <c r="L250" s="82" t="e">
        <f>VLOOKUP($I250,#REF!,3,0)</f>
        <v>#REF!</v>
      </c>
      <c r="M250" s="24"/>
      <c r="N250" s="24"/>
      <c r="O250" s="24"/>
      <c r="P250" s="24"/>
      <c r="Q250" s="24"/>
      <c r="R250" s="24"/>
    </row>
    <row r="251" spans="1:18" ht="19.5" thickBot="1" x14ac:dyDescent="0.35">
      <c r="A251" s="24"/>
      <c r="B251" s="24"/>
      <c r="C251" s="24"/>
      <c r="D251" s="57" t="s">
        <v>869</v>
      </c>
      <c r="E251" s="45" t="e">
        <f>VLOOKUP($D251,#REF!,4,0)</f>
        <v>#REF!</v>
      </c>
      <c r="F251" s="45" t="e">
        <f>VLOOKUP($D251,#REF!,2,0)</f>
        <v>#REF!</v>
      </c>
      <c r="G251" s="82" t="e">
        <f>VLOOKUP($D251,#REF!,3,0)</f>
        <v>#REF!</v>
      </c>
      <c r="H251" s="24"/>
      <c r="I251" s="57" t="s">
        <v>869</v>
      </c>
      <c r="J251" s="45" t="e">
        <f>VLOOKUP($I251,#REF!,4,0)</f>
        <v>#REF!</v>
      </c>
      <c r="K251" s="45" t="e">
        <f>VLOOKUP($I251,#REF!,2,0)</f>
        <v>#REF!</v>
      </c>
      <c r="L251" s="82" t="e">
        <f>VLOOKUP($I251,#REF!,3,0)</f>
        <v>#REF!</v>
      </c>
      <c r="M251" s="24"/>
      <c r="N251" s="24"/>
      <c r="O251" s="24"/>
      <c r="P251" s="24"/>
      <c r="Q251" s="24"/>
      <c r="R251" s="24"/>
    </row>
    <row r="252" spans="1:18" ht="19.5" thickBot="1" x14ac:dyDescent="0.35">
      <c r="A252" s="24"/>
      <c r="B252" s="24"/>
      <c r="C252" s="24"/>
      <c r="D252" s="10" t="s">
        <v>912</v>
      </c>
      <c r="E252" s="10" t="e">
        <f>SUM(E248:E251)</f>
        <v>#REF!</v>
      </c>
      <c r="F252" s="10" t="e">
        <f>SUM(F248:F251)</f>
        <v>#REF!</v>
      </c>
      <c r="G252" s="15" t="e">
        <f>F252/E253</f>
        <v>#REF!</v>
      </c>
      <c r="H252" s="24"/>
      <c r="I252" s="10" t="s">
        <v>912</v>
      </c>
      <c r="J252" s="10" t="e">
        <f>SUM(J248:J251)</f>
        <v>#REF!</v>
      </c>
      <c r="K252" s="10" t="e">
        <f>SUM(K248:K251)</f>
        <v>#REF!</v>
      </c>
      <c r="L252" s="15" t="e">
        <f>K252/J253</f>
        <v>#REF!</v>
      </c>
      <c r="M252" s="24"/>
      <c r="N252" s="24"/>
      <c r="O252" s="24"/>
      <c r="P252" s="24"/>
      <c r="Q252" s="24"/>
      <c r="R252" s="24"/>
    </row>
    <row r="253" spans="1:18" ht="19.5" thickBot="1" x14ac:dyDescent="0.35">
      <c r="A253" s="24"/>
      <c r="B253" s="24"/>
      <c r="C253" s="24"/>
      <c r="D253" s="16" t="s">
        <v>912</v>
      </c>
      <c r="E253" s="108" t="e">
        <f>E252+F252</f>
        <v>#REF!</v>
      </c>
      <c r="F253" s="109"/>
      <c r="G253" s="24"/>
      <c r="H253" s="24"/>
      <c r="I253" s="16" t="s">
        <v>912</v>
      </c>
      <c r="J253" s="108" t="e">
        <f>J252+K252</f>
        <v>#REF!</v>
      </c>
      <c r="K253" s="109"/>
      <c r="L253" s="24"/>
      <c r="M253" s="24"/>
      <c r="N253" s="24"/>
      <c r="O253" s="24"/>
      <c r="P253" s="24"/>
      <c r="Q253" s="24"/>
      <c r="R253" s="24"/>
    </row>
    <row r="254" spans="1:18" ht="18.75" x14ac:dyDescent="0.3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1:18" ht="18.75" x14ac:dyDescent="0.3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</row>
    <row r="256" spans="1:18" ht="18.75" x14ac:dyDescent="0.3">
      <c r="A256" s="24"/>
      <c r="B256" s="24"/>
      <c r="C256" s="24"/>
      <c r="D256" s="51" t="s">
        <v>976</v>
      </c>
      <c r="E256" s="24"/>
      <c r="F256" s="24"/>
      <c r="G256" s="72"/>
      <c r="H256" s="24"/>
      <c r="I256" s="51" t="s">
        <v>982</v>
      </c>
      <c r="J256" s="24"/>
      <c r="K256" s="24"/>
      <c r="L256" s="72"/>
      <c r="M256" s="24"/>
      <c r="N256" s="24"/>
      <c r="O256" s="24"/>
      <c r="P256" s="24"/>
      <c r="Q256" s="24"/>
      <c r="R256" s="24"/>
    </row>
    <row r="257" spans="1:18" ht="18.75" x14ac:dyDescent="0.3">
      <c r="A257" s="24"/>
      <c r="B257" s="24"/>
      <c r="C257" s="24"/>
      <c r="D257" s="51" t="s">
        <v>977</v>
      </c>
      <c r="E257" s="24"/>
      <c r="F257" s="24"/>
      <c r="G257" s="72"/>
      <c r="H257" s="24"/>
      <c r="I257" s="51" t="s">
        <v>977</v>
      </c>
      <c r="J257" s="24"/>
      <c r="K257" s="24"/>
      <c r="L257" s="72"/>
      <c r="M257" s="24"/>
      <c r="N257" s="24"/>
      <c r="O257" s="24"/>
      <c r="P257" s="24"/>
      <c r="Q257" s="24"/>
      <c r="R257" s="24"/>
    </row>
    <row r="258" spans="1:18" ht="19.5" thickBot="1" x14ac:dyDescent="0.35">
      <c r="A258" s="24"/>
      <c r="B258" s="24"/>
      <c r="C258" s="24"/>
      <c r="D258" s="24"/>
      <c r="E258" s="24"/>
      <c r="F258" s="24"/>
      <c r="G258" s="72"/>
      <c r="H258" s="24"/>
      <c r="I258" s="24"/>
      <c r="J258" s="24"/>
      <c r="K258" s="24"/>
      <c r="L258" s="72"/>
      <c r="M258" s="24"/>
      <c r="N258" s="24"/>
      <c r="O258" s="24"/>
      <c r="P258" s="24"/>
      <c r="Q258" s="24"/>
      <c r="R258" s="24"/>
    </row>
    <row r="259" spans="1:18" ht="19.5" thickBot="1" x14ac:dyDescent="0.35">
      <c r="A259" s="24"/>
      <c r="B259" s="24"/>
      <c r="C259" s="24"/>
      <c r="D259" s="10" t="s">
        <v>579</v>
      </c>
      <c r="E259" s="10" t="s">
        <v>928</v>
      </c>
      <c r="F259" s="37" t="s">
        <v>929</v>
      </c>
      <c r="G259" s="49" t="s">
        <v>930</v>
      </c>
      <c r="H259" s="24"/>
      <c r="I259" s="10" t="s">
        <v>579</v>
      </c>
      <c r="J259" s="10" t="s">
        <v>928</v>
      </c>
      <c r="K259" s="37" t="s">
        <v>929</v>
      </c>
      <c r="L259" s="49" t="s">
        <v>930</v>
      </c>
      <c r="M259" s="24"/>
      <c r="N259" s="24"/>
      <c r="O259" s="24"/>
      <c r="P259" s="24"/>
      <c r="Q259" s="24"/>
      <c r="R259" s="24"/>
    </row>
    <row r="260" spans="1:18" ht="18.75" x14ac:dyDescent="0.3">
      <c r="A260" s="24"/>
      <c r="B260" s="24"/>
      <c r="C260" s="24"/>
      <c r="D260" s="45" t="s">
        <v>868</v>
      </c>
      <c r="E260" s="45" t="e">
        <f>VLOOKUP($D260,#REF!,4,0)</f>
        <v>#REF!</v>
      </c>
      <c r="F260" s="45" t="e">
        <f>VLOOKUP($D260,#REF!,2,0)</f>
        <v>#REF!</v>
      </c>
      <c r="G260" s="82" t="e">
        <f>VLOOKUP($D260,#REF!,3,0)</f>
        <v>#REF!</v>
      </c>
      <c r="H260" s="24"/>
      <c r="I260" s="45" t="s">
        <v>868</v>
      </c>
      <c r="J260" s="45" t="e">
        <f>VLOOKUP($I260,#REF!,4,0)</f>
        <v>#REF!</v>
      </c>
      <c r="K260" s="45" t="e">
        <f>VLOOKUP($I260,#REF!,2,0)</f>
        <v>#REF!</v>
      </c>
      <c r="L260" s="82" t="e">
        <f>VLOOKUP($I260,#REF!,3,0)</f>
        <v>#REF!</v>
      </c>
      <c r="M260" s="24"/>
      <c r="N260" s="24"/>
      <c r="O260" s="24"/>
      <c r="P260" s="24"/>
      <c r="Q260" s="24"/>
      <c r="R260" s="24"/>
    </row>
    <row r="261" spans="1:18" ht="18.75" x14ac:dyDescent="0.3">
      <c r="A261" s="24"/>
      <c r="B261" s="24"/>
      <c r="C261" s="24"/>
      <c r="D261" s="54" t="s">
        <v>40</v>
      </c>
      <c r="E261" s="45" t="e">
        <f>VLOOKUP($D261,#REF!,4,0)</f>
        <v>#REF!</v>
      </c>
      <c r="F261" s="45" t="e">
        <f>VLOOKUP($D261,#REF!,2,0)</f>
        <v>#REF!</v>
      </c>
      <c r="G261" s="82" t="e">
        <f>VLOOKUP($D261,#REF!,3,0)</f>
        <v>#REF!</v>
      </c>
      <c r="H261" s="24"/>
      <c r="I261" s="54" t="s">
        <v>40</v>
      </c>
      <c r="J261" s="45" t="e">
        <f>VLOOKUP($I261,#REF!,4,0)</f>
        <v>#REF!</v>
      </c>
      <c r="K261" s="45" t="e">
        <f>VLOOKUP($I261,#REF!,2,0)</f>
        <v>#REF!</v>
      </c>
      <c r="L261" s="82" t="e">
        <f>VLOOKUP($I261,#REF!,3,0)</f>
        <v>#REF!</v>
      </c>
      <c r="M261" s="24"/>
      <c r="N261" s="24"/>
      <c r="O261" s="24"/>
      <c r="P261" s="24"/>
      <c r="Q261" s="24"/>
      <c r="R261" s="24"/>
    </row>
    <row r="262" spans="1:18" ht="18.75" x14ac:dyDescent="0.3">
      <c r="A262" s="24"/>
      <c r="B262" s="24"/>
      <c r="C262" s="24"/>
      <c r="D262" s="54" t="s">
        <v>870</v>
      </c>
      <c r="E262" s="45" t="e">
        <f>VLOOKUP($D262,#REF!,4,0)</f>
        <v>#REF!</v>
      </c>
      <c r="F262" s="45" t="e">
        <f>VLOOKUP($D262,#REF!,2,0)</f>
        <v>#REF!</v>
      </c>
      <c r="G262" s="82" t="e">
        <f>VLOOKUP($D262,#REF!,3,0)</f>
        <v>#REF!</v>
      </c>
      <c r="H262" s="24"/>
      <c r="I262" s="54" t="s">
        <v>870</v>
      </c>
      <c r="J262" s="45" t="e">
        <f>VLOOKUP($I262,#REF!,4,0)</f>
        <v>#REF!</v>
      </c>
      <c r="K262" s="45" t="e">
        <f>VLOOKUP($I262,#REF!,2,0)</f>
        <v>#REF!</v>
      </c>
      <c r="L262" s="82" t="e">
        <f>VLOOKUP($I262,#REF!,3,0)</f>
        <v>#REF!</v>
      </c>
      <c r="M262" s="24"/>
      <c r="N262" s="24"/>
      <c r="O262" s="24"/>
      <c r="P262" s="24"/>
      <c r="Q262" s="24"/>
      <c r="R262" s="24"/>
    </row>
    <row r="263" spans="1:18" ht="19.5" thickBot="1" x14ac:dyDescent="0.35">
      <c r="A263" s="24"/>
      <c r="B263" s="24"/>
      <c r="C263" s="24"/>
      <c r="D263" s="57" t="s">
        <v>869</v>
      </c>
      <c r="E263" s="45">
        <v>0</v>
      </c>
      <c r="F263" s="45">
        <v>0</v>
      </c>
      <c r="G263" s="82">
        <v>0</v>
      </c>
      <c r="H263" s="24"/>
      <c r="I263" s="57" t="s">
        <v>869</v>
      </c>
      <c r="J263" s="45" t="e">
        <f>VLOOKUP($I263,#REF!,4,0)</f>
        <v>#REF!</v>
      </c>
      <c r="K263" s="45" t="e">
        <f>VLOOKUP($I263,#REF!,2,0)</f>
        <v>#REF!</v>
      </c>
      <c r="L263" s="82" t="e">
        <f>VLOOKUP($I263,#REF!,3,0)</f>
        <v>#REF!</v>
      </c>
      <c r="M263" s="24"/>
      <c r="N263" s="24"/>
      <c r="O263" s="24"/>
      <c r="P263" s="24"/>
      <c r="Q263" s="24"/>
      <c r="R263" s="24"/>
    </row>
    <row r="264" spans="1:18" ht="19.5" thickBot="1" x14ac:dyDescent="0.35">
      <c r="A264" s="24"/>
      <c r="B264" s="24"/>
      <c r="C264" s="24"/>
      <c r="D264" s="10" t="s">
        <v>912</v>
      </c>
      <c r="E264" s="10" t="e">
        <f>SUM(E260:E263)</f>
        <v>#REF!</v>
      </c>
      <c r="F264" s="10" t="e">
        <f>SUM(F260:F263)</f>
        <v>#REF!</v>
      </c>
      <c r="G264" s="15" t="e">
        <f>F264/E265</f>
        <v>#REF!</v>
      </c>
      <c r="H264" s="24"/>
      <c r="I264" s="10" t="s">
        <v>912</v>
      </c>
      <c r="J264" s="10" t="e">
        <f>SUM(J260:J263)</f>
        <v>#REF!</v>
      </c>
      <c r="K264" s="10" t="e">
        <f>SUM(K260:K263)</f>
        <v>#REF!</v>
      </c>
      <c r="L264" s="15" t="e">
        <f>K264/J265</f>
        <v>#REF!</v>
      </c>
      <c r="M264" s="24"/>
      <c r="N264" s="24"/>
      <c r="O264" s="24"/>
      <c r="P264" s="24"/>
      <c r="Q264" s="24"/>
      <c r="R264" s="24"/>
    </row>
    <row r="265" spans="1:18" ht="19.5" thickBot="1" x14ac:dyDescent="0.35">
      <c r="A265" s="24"/>
      <c r="B265" s="24"/>
      <c r="C265" s="24"/>
      <c r="D265" s="16" t="s">
        <v>912</v>
      </c>
      <c r="E265" s="108" t="e">
        <f>E264+F264</f>
        <v>#REF!</v>
      </c>
      <c r="F265" s="109"/>
      <c r="G265" s="24"/>
      <c r="H265" s="24"/>
      <c r="I265" s="16" t="s">
        <v>912</v>
      </c>
      <c r="J265" s="108" t="e">
        <f>J264+K264</f>
        <v>#REF!</v>
      </c>
      <c r="K265" s="109"/>
      <c r="L265" s="24"/>
      <c r="M265" s="24"/>
      <c r="N265" s="24"/>
      <c r="O265" s="24"/>
      <c r="P265" s="24"/>
      <c r="Q265" s="24"/>
      <c r="R265" s="24"/>
    </row>
    <row r="266" spans="1:18" ht="18.75" x14ac:dyDescent="0.3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1:18" ht="18.75" x14ac:dyDescent="0.3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</row>
    <row r="268" spans="1:18" ht="18.75" x14ac:dyDescent="0.3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</row>
    <row r="269" spans="1:18" ht="18.75" x14ac:dyDescent="0.3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</row>
    <row r="270" spans="1:18" ht="18.75" x14ac:dyDescent="0.3">
      <c r="A270" s="24"/>
      <c r="B270" s="24"/>
      <c r="C270" s="24"/>
      <c r="D270" s="51" t="s">
        <v>995</v>
      </c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1:18" ht="18.75" x14ac:dyDescent="0.3">
      <c r="A271" s="24"/>
      <c r="B271" s="24"/>
      <c r="C271" s="24"/>
      <c r="D271" s="51" t="s">
        <v>935</v>
      </c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</row>
    <row r="272" spans="1:18" ht="19.5" thickBot="1" x14ac:dyDescent="0.3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</row>
    <row r="273" spans="1:18" ht="19.5" thickBot="1" x14ac:dyDescent="0.35">
      <c r="A273" s="24"/>
      <c r="B273" s="24"/>
      <c r="C273" s="24"/>
      <c r="D273" s="10" t="s">
        <v>584</v>
      </c>
      <c r="E273" s="18" t="s">
        <v>985</v>
      </c>
      <c r="F273" s="37" t="s">
        <v>47</v>
      </c>
      <c r="G273" s="49" t="s">
        <v>54</v>
      </c>
      <c r="H273" s="37" t="s">
        <v>986</v>
      </c>
      <c r="I273" s="49" t="s">
        <v>122</v>
      </c>
      <c r="J273" s="37" t="s">
        <v>184</v>
      </c>
      <c r="K273" s="49" t="s">
        <v>987</v>
      </c>
      <c r="L273" s="49" t="s">
        <v>361</v>
      </c>
      <c r="M273" s="27"/>
      <c r="N273" s="24"/>
      <c r="O273" s="24"/>
      <c r="P273" s="24"/>
      <c r="Q273" s="24"/>
      <c r="R273" s="24"/>
    </row>
    <row r="274" spans="1:18" ht="18.75" x14ac:dyDescent="0.3">
      <c r="A274" s="24"/>
      <c r="B274" s="24"/>
      <c r="C274" s="24"/>
      <c r="D274" s="45" t="s">
        <v>983</v>
      </c>
      <c r="E274" s="19" t="e">
        <f>SUM(F274:M274)</f>
        <v>#REF!</v>
      </c>
      <c r="F274" s="19" t="e">
        <f>GETPIVOTDATA("Count of Race/Ethnicity",#REF!,"MADE Y / N","N","Sentence","DEFERRED")</f>
        <v>#REF!</v>
      </c>
      <c r="G274" s="19" t="e">
        <f>GETPIVOTDATA("Count of Race/Ethnicity",#REF!,"MADE Y / N","N","Sentence","DISMISSED")</f>
        <v>#REF!</v>
      </c>
      <c r="H274" s="19" t="e">
        <f>GETPIVOTDATA("Count of Race/Ethnicity",#REF!,"MADE Y / N","N","Sentence","hcj")</f>
        <v>#REF!</v>
      </c>
      <c r="I274" s="19" t="e">
        <f>GETPIVOTDATA("Count of Race/Ethnicity",#REF!,"MADE Y / N","N","Sentence","NO BILL")</f>
        <v>#REF!</v>
      </c>
      <c r="J274" s="19" t="e">
        <f>GETPIVOTDATA("Count of Race/Ethnicity",#REF!,"MADE Y / N","N","Sentence","PROBATION")</f>
        <v>#REF!</v>
      </c>
      <c r="K274" s="19" t="e">
        <f>GETPIVOTDATA("Count of Race/Ethnicity",#REF!,"MADE Y / N","N","Sentence","stj")</f>
        <v>#REF!</v>
      </c>
      <c r="L274" s="84" t="e">
        <f>GETPIVOTDATA("Count of Race/Ethnicity",#REF!,"MADE Y / N","N","Sentence","tdc")</f>
        <v>#REF!</v>
      </c>
      <c r="M274" s="17"/>
      <c r="N274" s="24"/>
      <c r="O274" s="24"/>
      <c r="P274" s="24"/>
      <c r="Q274" s="24"/>
      <c r="R274" s="24"/>
    </row>
    <row r="275" spans="1:18" ht="19.5" thickBot="1" x14ac:dyDescent="0.35">
      <c r="A275" s="24"/>
      <c r="B275" s="24"/>
      <c r="C275" s="24"/>
      <c r="D275" s="54" t="s">
        <v>984</v>
      </c>
      <c r="E275" s="19" t="e">
        <f>SUM(F275:M275)</f>
        <v>#REF!</v>
      </c>
      <c r="F275" s="19" t="e">
        <f>GETPIVOTDATA("Count of Race/Ethnicity",#REF!,"MADE Y / N","Y","Sentence","DEFERRED")</f>
        <v>#REF!</v>
      </c>
      <c r="G275" s="19" t="e">
        <f>GETPIVOTDATA("Count of Race/Ethnicity",#REF!,"MADE Y / N","Y","Sentence","DISMISSED")</f>
        <v>#REF!</v>
      </c>
      <c r="H275" s="19" t="e">
        <f>GETPIVOTDATA("Count of Race/Ethnicity",#REF!,"MADE Y / N","Y","Sentence","hcj")</f>
        <v>#REF!</v>
      </c>
      <c r="I275" s="19" t="e">
        <f>GETPIVOTDATA("Count of Race/Ethnicity",#REF!,"MADE Y / N","Y","Sentence","NO BILL")</f>
        <v>#REF!</v>
      </c>
      <c r="J275" s="19" t="e">
        <f>GETPIVOTDATA("Count of Race/Ethnicity",#REF!,"MADE Y / N","Y","Sentence","PROBATION")</f>
        <v>#REF!</v>
      </c>
      <c r="K275" s="19" t="e">
        <f>GETPIVOTDATA("Count of Race/Ethnicity",#REF!,"MADE Y / N","Y","Sentence","stj")</f>
        <v>#REF!</v>
      </c>
      <c r="L275" s="84" t="e">
        <f>GETPIVOTDATA("Count of Race/Ethnicity",#REF!,"MADE Y / N","Y","Sentence","tdc")</f>
        <v>#REF!</v>
      </c>
      <c r="M275" s="17"/>
      <c r="N275" s="24"/>
      <c r="O275" s="24"/>
      <c r="P275" s="24"/>
      <c r="Q275" s="24"/>
      <c r="R275" s="24"/>
    </row>
    <row r="276" spans="1:18" ht="19.5" thickBot="1" x14ac:dyDescent="0.35">
      <c r="A276" s="24"/>
      <c r="B276" s="24"/>
      <c r="C276" s="24"/>
      <c r="D276" s="10" t="s">
        <v>912</v>
      </c>
      <c r="E276" s="20" t="e">
        <f t="shared" ref="E276:L276" si="7">SUM(E274:E275)</f>
        <v>#REF!</v>
      </c>
      <c r="F276" s="20" t="e">
        <f t="shared" si="7"/>
        <v>#REF!</v>
      </c>
      <c r="G276" s="20" t="e">
        <f t="shared" si="7"/>
        <v>#REF!</v>
      </c>
      <c r="H276" s="20" t="e">
        <f t="shared" si="7"/>
        <v>#REF!</v>
      </c>
      <c r="I276" s="20" t="e">
        <f t="shared" si="7"/>
        <v>#REF!</v>
      </c>
      <c r="J276" s="20" t="e">
        <f t="shared" si="7"/>
        <v>#REF!</v>
      </c>
      <c r="K276" s="20" t="e">
        <f t="shared" si="7"/>
        <v>#REF!</v>
      </c>
      <c r="L276" s="33" t="e">
        <f t="shared" si="7"/>
        <v>#REF!</v>
      </c>
      <c r="M276" s="32"/>
      <c r="N276" s="24"/>
      <c r="O276" s="24"/>
      <c r="P276" s="24"/>
      <c r="Q276" s="24"/>
      <c r="R276" s="24"/>
    </row>
    <row r="277" spans="1:18" ht="19.5" thickBot="1" x14ac:dyDescent="0.3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</row>
    <row r="278" spans="1:18" ht="19.5" thickBot="1" x14ac:dyDescent="0.35">
      <c r="A278" s="24"/>
      <c r="B278" s="24"/>
      <c r="C278" s="24"/>
      <c r="D278" s="10" t="s">
        <v>584</v>
      </c>
      <c r="E278" s="18" t="s">
        <v>578</v>
      </c>
      <c r="F278" s="37" t="s">
        <v>988</v>
      </c>
      <c r="G278" s="49" t="s">
        <v>989</v>
      </c>
      <c r="H278" s="37" t="s">
        <v>990</v>
      </c>
      <c r="I278" s="49" t="s">
        <v>991</v>
      </c>
      <c r="J278" s="37" t="s">
        <v>992</v>
      </c>
      <c r="K278" s="49" t="s">
        <v>993</v>
      </c>
      <c r="L278" s="85" t="s">
        <v>994</v>
      </c>
      <c r="M278" s="27"/>
      <c r="N278" s="24"/>
      <c r="O278" s="24"/>
      <c r="P278" s="24"/>
      <c r="Q278" s="24"/>
      <c r="R278" s="24"/>
    </row>
    <row r="279" spans="1:18" ht="18.75" x14ac:dyDescent="0.3">
      <c r="A279" s="24"/>
      <c r="B279" s="24"/>
      <c r="C279" s="24"/>
      <c r="D279" s="45" t="s">
        <v>983</v>
      </c>
      <c r="E279" s="21" t="e">
        <f>SUM(F279:M279)</f>
        <v>#REF!</v>
      </c>
      <c r="F279" s="21" t="e">
        <f>GETPIVOTDATA("Count of Race/Ethnicity2",#REF!,"MADE Y / N","N","Sentence","DEFERRED")</f>
        <v>#REF!</v>
      </c>
      <c r="G279" s="21" t="e">
        <f>GETPIVOTDATA("Count of Race/Ethnicity2",#REF!,"MADE Y / N","N","Sentence","DISMISSED")</f>
        <v>#REF!</v>
      </c>
      <c r="H279" s="21" t="e">
        <f>GETPIVOTDATA("Count of Race/Ethnicity2",#REF!,"MADE Y / N","N","Sentence","hcj")</f>
        <v>#REF!</v>
      </c>
      <c r="I279" s="21" t="e">
        <f>GETPIVOTDATA("Count of Race/Ethnicity2",#REF!,"MADE Y / N","N","Sentence","NO BILL")</f>
        <v>#REF!</v>
      </c>
      <c r="J279" s="21" t="e">
        <f>GETPIVOTDATA("Count of Race/Ethnicity2",#REF!,"MADE Y / N","N","Sentence","PROBATION")</f>
        <v>#REF!</v>
      </c>
      <c r="K279" s="21" t="e">
        <f>GETPIVOTDATA("Count of Race/Ethnicity2",#REF!,"MADE Y / N","N","Sentence","stj")</f>
        <v>#REF!</v>
      </c>
      <c r="L279" s="82" t="e">
        <f>GETPIVOTDATA("Count of Race/Ethnicity2",#REF!,"MADE Y / N","N","Sentence","tdc")</f>
        <v>#REF!</v>
      </c>
      <c r="M279" s="17"/>
      <c r="N279" s="24"/>
      <c r="O279" s="24"/>
      <c r="P279" s="24"/>
      <c r="Q279" s="24"/>
      <c r="R279" s="24"/>
    </row>
    <row r="280" spans="1:18" ht="19.5" thickBot="1" x14ac:dyDescent="0.35">
      <c r="A280" s="24"/>
      <c r="B280" s="24"/>
      <c r="C280" s="24"/>
      <c r="D280" s="54" t="s">
        <v>984</v>
      </c>
      <c r="E280" s="21" t="e">
        <f>SUM(F280:M280)</f>
        <v>#REF!</v>
      </c>
      <c r="F280" s="21" t="e">
        <f>GETPIVOTDATA("Count of Race/Ethnicity2",#REF!,"MADE Y / N","Y","Sentence","DEFERRED")</f>
        <v>#REF!</v>
      </c>
      <c r="G280" s="21" t="e">
        <f>GETPIVOTDATA("Count of Race/Ethnicity2",#REF!,"MADE Y / N","Y","Sentence","DISMISSED")</f>
        <v>#REF!</v>
      </c>
      <c r="H280" s="21" t="e">
        <f>GETPIVOTDATA("Count of Race/Ethnicity2",#REF!,"MADE Y / N","Y","Sentence","hcj")</f>
        <v>#REF!</v>
      </c>
      <c r="I280" s="21" t="e">
        <f>GETPIVOTDATA("Count of Race/Ethnicity2",#REF!,"MADE Y / N","Y","Sentence","NO BILL")</f>
        <v>#REF!</v>
      </c>
      <c r="J280" s="21" t="e">
        <f>GETPIVOTDATA("Count of Race/Ethnicity2",#REF!,"MADE Y / N","Y","Sentence","PROBATION")</f>
        <v>#REF!</v>
      </c>
      <c r="K280" s="21" t="e">
        <f>GETPIVOTDATA("Count of Race/Ethnicity2",#REF!,"MADE Y / N","Y","Sentence","stj")</f>
        <v>#REF!</v>
      </c>
      <c r="L280" s="82" t="e">
        <f>GETPIVOTDATA("Count of Race/Ethnicity2",#REF!,"MADE Y / N","Y","Sentence","tdc")</f>
        <v>#REF!</v>
      </c>
      <c r="M280" s="17"/>
      <c r="N280" s="9"/>
      <c r="O280" s="9"/>
      <c r="P280" s="24"/>
      <c r="Q280" s="24"/>
      <c r="R280" s="24"/>
    </row>
    <row r="281" spans="1:18" ht="19.5" thickBot="1" x14ac:dyDescent="0.35">
      <c r="A281" s="24"/>
      <c r="B281" s="24"/>
      <c r="C281" s="24"/>
      <c r="D281" s="10" t="s">
        <v>912</v>
      </c>
      <c r="E281" s="13"/>
      <c r="F281" s="13" t="e">
        <f t="shared" ref="F281:L281" si="8">SUM(F279:F280)</f>
        <v>#REF!</v>
      </c>
      <c r="G281" s="13" t="e">
        <f t="shared" si="8"/>
        <v>#REF!</v>
      </c>
      <c r="H281" s="13" t="e">
        <f t="shared" si="8"/>
        <v>#REF!</v>
      </c>
      <c r="I281" s="13" t="e">
        <f t="shared" si="8"/>
        <v>#REF!</v>
      </c>
      <c r="J281" s="13" t="e">
        <f t="shared" si="8"/>
        <v>#REF!</v>
      </c>
      <c r="K281" s="13" t="e">
        <f t="shared" si="8"/>
        <v>#REF!</v>
      </c>
      <c r="L281" s="15" t="e">
        <f t="shared" si="8"/>
        <v>#REF!</v>
      </c>
      <c r="M281" s="32"/>
      <c r="N281" s="9"/>
      <c r="O281" s="9"/>
      <c r="P281" s="24"/>
      <c r="Q281" s="24"/>
      <c r="R281" s="24"/>
    </row>
    <row r="282" spans="1:18" ht="19.5" thickBot="1" x14ac:dyDescent="0.35">
      <c r="A282" s="24"/>
      <c r="B282" s="24"/>
      <c r="C282" s="24"/>
      <c r="D282" s="24"/>
      <c r="E282" s="24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24"/>
      <c r="Q282" s="24"/>
      <c r="R282" s="24"/>
    </row>
    <row r="283" spans="1:18" ht="19.5" thickBot="1" x14ac:dyDescent="0.35">
      <c r="A283" s="24"/>
      <c r="B283" s="24"/>
      <c r="C283" s="24"/>
      <c r="D283" s="10" t="s">
        <v>584</v>
      </c>
      <c r="E283" s="18" t="s">
        <v>578</v>
      </c>
      <c r="F283" s="37" t="s">
        <v>988</v>
      </c>
      <c r="G283" s="49" t="s">
        <v>989</v>
      </c>
      <c r="H283" s="37" t="s">
        <v>990</v>
      </c>
      <c r="I283" s="49" t="s">
        <v>991</v>
      </c>
      <c r="J283" s="37" t="s">
        <v>992</v>
      </c>
      <c r="K283" s="49" t="s">
        <v>993</v>
      </c>
      <c r="L283" s="85" t="s">
        <v>994</v>
      </c>
      <c r="M283" s="27"/>
      <c r="N283" s="9"/>
      <c r="O283" s="9"/>
      <c r="P283" s="24"/>
      <c r="Q283" s="24"/>
      <c r="R283" s="24"/>
    </row>
    <row r="284" spans="1:18" ht="18.75" x14ac:dyDescent="0.3">
      <c r="A284" s="24"/>
      <c r="B284" s="24"/>
      <c r="C284" s="24"/>
      <c r="D284" s="45" t="s">
        <v>983</v>
      </c>
      <c r="E284" s="21" t="e">
        <f>GETPIVOTDATA("Count of Race/Ethnicity2",#REF!,"MADE Y / N","N")</f>
        <v>#REF!</v>
      </c>
      <c r="F284" s="21" t="e">
        <f>GETPIVOTDATA("Count of Race/Ethnicity2",#REF!,"MADE Y / N","N","Sentence","DEFERRED")</f>
        <v>#REF!</v>
      </c>
      <c r="G284" s="21" t="e">
        <f>GETPIVOTDATA("Count of Race/Ethnicity2",#REF!,"MADE Y / N","N","Sentence","DISMISSED")</f>
        <v>#REF!</v>
      </c>
      <c r="H284" s="21" t="e">
        <f>GETPIVOTDATA("Count of Race/Ethnicity2",#REF!,"MADE Y / N","N","Sentence","hcj")</f>
        <v>#REF!</v>
      </c>
      <c r="I284" s="21" t="e">
        <f>GETPIVOTDATA("Count of Race/Ethnicity2",#REF!,"MADE Y / N","N","Sentence","NO BILL")</f>
        <v>#REF!</v>
      </c>
      <c r="J284" s="21" t="e">
        <f>GETPIVOTDATA("Count of Race/Ethnicity2",#REF!,"MADE Y / N","N","Sentence","PROBATION")</f>
        <v>#REF!</v>
      </c>
      <c r="K284" s="21" t="e">
        <f>GETPIVOTDATA("Count of Race/Ethnicity2",#REF!,"MADE Y / N","N","Sentence","stj")</f>
        <v>#REF!</v>
      </c>
      <c r="L284" s="82" t="e">
        <f>GETPIVOTDATA("Count of Race/Ethnicity2",#REF!,"MADE Y / N","N","Sentence","tdc")</f>
        <v>#REF!</v>
      </c>
      <c r="M284" s="17"/>
      <c r="N284" s="9"/>
      <c r="O284" s="9"/>
      <c r="P284" s="24"/>
      <c r="Q284" s="24"/>
      <c r="R284" s="24"/>
    </row>
    <row r="285" spans="1:18" ht="19.5" thickBot="1" x14ac:dyDescent="0.35">
      <c r="A285" s="24"/>
      <c r="B285" s="24"/>
      <c r="C285" s="24"/>
      <c r="D285" s="54" t="s">
        <v>984</v>
      </c>
      <c r="E285" s="21" t="e">
        <f>GETPIVOTDATA("Count of Race/Ethnicity2",#REF!,"MADE Y / N","Y")</f>
        <v>#REF!</v>
      </c>
      <c r="F285" s="21" t="e">
        <f>GETPIVOTDATA("Count of Race/Ethnicity2",#REF!,"MADE Y / N","Y","Sentence","DEFERRED")</f>
        <v>#REF!</v>
      </c>
      <c r="G285" s="21" t="e">
        <f>GETPIVOTDATA("Count of Race/Ethnicity2",#REF!,"MADE Y / N","Y","Sentence","DISMISSED")</f>
        <v>#REF!</v>
      </c>
      <c r="H285" s="21" t="e">
        <f>GETPIVOTDATA("Count of Race/Ethnicity2",#REF!,"MADE Y / N","Y","Sentence","hcj")</f>
        <v>#REF!</v>
      </c>
      <c r="I285" s="21" t="e">
        <f>GETPIVOTDATA("Count of Race/Ethnicity2",#REF!,"MADE Y / N","Y","Sentence","NO BILL")</f>
        <v>#REF!</v>
      </c>
      <c r="J285" s="21" t="e">
        <f>GETPIVOTDATA("Count of Race/Ethnicity2",#REF!,"MADE Y / N","Y","Sentence","PROBATION")</f>
        <v>#REF!</v>
      </c>
      <c r="K285" s="21" t="e">
        <f>GETPIVOTDATA("Count of Race/Ethnicity2",#REF!,"MADE Y / N","Y","Sentence","stj")</f>
        <v>#REF!</v>
      </c>
      <c r="L285" s="82" t="e">
        <f>GETPIVOTDATA("Count of Race/Ethnicity2",#REF!,"MADE Y / N","Y","Sentence","tdc")</f>
        <v>#REF!</v>
      </c>
      <c r="M285" s="17"/>
      <c r="N285" s="24"/>
      <c r="O285" s="24"/>
      <c r="P285" s="24"/>
      <c r="Q285" s="24"/>
      <c r="R285" s="24"/>
    </row>
    <row r="286" spans="1:18" ht="19.5" thickBot="1" x14ac:dyDescent="0.35">
      <c r="A286" s="24"/>
      <c r="B286" s="24"/>
      <c r="C286" s="24"/>
      <c r="D286" s="10" t="s">
        <v>912</v>
      </c>
      <c r="E286" s="13" t="e">
        <f t="shared" ref="E286:L286" si="9">SUM(E284:E285)</f>
        <v>#REF!</v>
      </c>
      <c r="F286" s="13" t="e">
        <f t="shared" si="9"/>
        <v>#REF!</v>
      </c>
      <c r="G286" s="13" t="e">
        <f t="shared" si="9"/>
        <v>#REF!</v>
      </c>
      <c r="H286" s="13" t="e">
        <f t="shared" si="9"/>
        <v>#REF!</v>
      </c>
      <c r="I286" s="13" t="e">
        <f t="shared" si="9"/>
        <v>#REF!</v>
      </c>
      <c r="J286" s="13" t="e">
        <f t="shared" si="9"/>
        <v>#REF!</v>
      </c>
      <c r="K286" s="13" t="e">
        <f t="shared" si="9"/>
        <v>#REF!</v>
      </c>
      <c r="L286" s="15" t="e">
        <f t="shared" si="9"/>
        <v>#REF!</v>
      </c>
      <c r="M286" s="32"/>
      <c r="N286" s="24"/>
      <c r="O286" s="24"/>
      <c r="P286" s="24"/>
      <c r="Q286" s="24"/>
      <c r="R286" s="24"/>
    </row>
    <row r="287" spans="1:18" ht="18.75" x14ac:dyDescent="0.3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</row>
    <row r="288" spans="1:18" ht="18.75" x14ac:dyDescent="0.3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</row>
    <row r="289" spans="4:14" ht="19.5" customHeight="1" x14ac:dyDescent="0.3">
      <c r="D289" s="24"/>
      <c r="E289" s="24"/>
      <c r="F289" s="24"/>
    </row>
    <row r="291" spans="4:14" ht="18.75" x14ac:dyDescent="0.3">
      <c r="D291" s="51" t="s">
        <v>996</v>
      </c>
    </row>
    <row r="292" spans="4:14" ht="18.75" x14ac:dyDescent="0.3">
      <c r="D292" s="51"/>
    </row>
    <row r="293" spans="4:14" ht="15.75" thickBot="1" x14ac:dyDescent="0.3"/>
    <row r="294" spans="4:14" ht="19.5" thickBot="1" x14ac:dyDescent="0.35">
      <c r="D294" s="10" t="s">
        <v>584</v>
      </c>
      <c r="E294" s="18" t="e">
        <f>+#REF!</f>
        <v>#REF!</v>
      </c>
      <c r="F294" s="37" t="e">
        <f>+#REF!</f>
        <v>#REF!</v>
      </c>
      <c r="G294" s="49" t="e">
        <f>+#REF!</f>
        <v>#REF!</v>
      </c>
      <c r="H294" s="37" t="e">
        <f>+#REF!</f>
        <v>#REF!</v>
      </c>
      <c r="I294" s="49" t="s">
        <v>970</v>
      </c>
      <c r="J294" s="29"/>
      <c r="K294" s="29"/>
      <c r="L294" s="29"/>
      <c r="M294" s="29"/>
    </row>
    <row r="295" spans="4:14" ht="18.75" x14ac:dyDescent="0.3">
      <c r="D295" s="45" t="s">
        <v>983</v>
      </c>
      <c r="E295" s="19" t="e">
        <f>GETPIVOTDATA("BAIL TYPE",#REF!,"MADE Y / N","N","Counsel Type ","Appointed Attorney")</f>
        <v>#REF!</v>
      </c>
      <c r="F295" s="19" t="e">
        <f>GETPIVOTDATA("BAIL TYPE",#REF!,"MADE Y / N","N","Counsel Type ","Hired Attorney")</f>
        <v>#REF!</v>
      </c>
      <c r="G295" s="19" t="e">
        <f>GETPIVOTDATA("BAIL TYPE",#REF!,"MADE Y / N","N","Counsel Type ","Other/Unknown")</f>
        <v>#REF!</v>
      </c>
      <c r="H295" s="19" t="e">
        <f>GETPIVOTDATA("BAIL TYPE",#REF!,"MADE Y / N","N","Counsel Type ","Public Defender")</f>
        <v>#REF!</v>
      </c>
      <c r="I295" s="19" t="e">
        <f>SUM(E295:H295)</f>
        <v>#REF!</v>
      </c>
      <c r="J295" s="30"/>
      <c r="K295" s="30"/>
      <c r="L295" s="30"/>
      <c r="M295" s="30"/>
    </row>
    <row r="296" spans="4:14" ht="19.5" thickBot="1" x14ac:dyDescent="0.35">
      <c r="D296" s="86" t="s">
        <v>984</v>
      </c>
      <c r="E296" s="19" t="e">
        <f>GETPIVOTDATA("BAIL TYPE",#REF!,"MADE Y / N","Y","Counsel Type ","Appointed Attorney")</f>
        <v>#REF!</v>
      </c>
      <c r="F296" s="19" t="e">
        <f>GETPIVOTDATA("BAIL TYPE",#REF!,"MADE Y / N","Y","Counsel Type ","Hired Attorney")</f>
        <v>#REF!</v>
      </c>
      <c r="G296" s="19" t="e">
        <f>GETPIVOTDATA("BAIL TYPE",#REF!,"MADE Y / N","Y","Counsel Type ","Other/Unknown")</f>
        <v>#REF!</v>
      </c>
      <c r="H296" s="19" t="e">
        <f>GETPIVOTDATA("BAIL TYPE",#REF!,"MADE Y / N","Y","Counsel Type ","Public Defender")</f>
        <v>#REF!</v>
      </c>
      <c r="I296" s="19" t="e">
        <f>SUM(E296:H296)</f>
        <v>#REF!</v>
      </c>
      <c r="J296" s="30"/>
      <c r="K296" s="30"/>
      <c r="L296" s="30"/>
      <c r="M296" s="30"/>
    </row>
    <row r="297" spans="4:14" ht="19.5" thickBot="1" x14ac:dyDescent="0.35">
      <c r="D297" s="10" t="s">
        <v>912</v>
      </c>
      <c r="E297" s="20" t="e">
        <f>SUM(E295:E296)</f>
        <v>#REF!</v>
      </c>
      <c r="F297" s="20" t="e">
        <f>SUM(F295:F296)</f>
        <v>#REF!</v>
      </c>
      <c r="G297" s="20" t="e">
        <f>SUM(G295:G296)</f>
        <v>#REF!</v>
      </c>
      <c r="H297" s="20" t="e">
        <f>SUM(H295:H296)</f>
        <v>#REF!</v>
      </c>
      <c r="I297" s="20" t="e">
        <f>SUM(I295:I296)</f>
        <v>#REF!</v>
      </c>
      <c r="J297" s="28"/>
      <c r="K297" s="28"/>
      <c r="L297" s="28"/>
      <c r="M297" s="28"/>
    </row>
    <row r="298" spans="4:14" ht="19.5" thickBot="1" x14ac:dyDescent="0.35">
      <c r="D298" s="24"/>
      <c r="E298" s="24"/>
      <c r="F298" s="24"/>
      <c r="G298" s="24"/>
      <c r="H298" s="24"/>
      <c r="I298" s="24"/>
      <c r="J298" s="24"/>
      <c r="K298" s="24"/>
      <c r="L298" s="24"/>
      <c r="M298" s="24"/>
    </row>
    <row r="299" spans="4:14" ht="19.5" thickBot="1" x14ac:dyDescent="0.35">
      <c r="D299" s="10" t="s">
        <v>584</v>
      </c>
      <c r="E299" s="18" t="s">
        <v>37</v>
      </c>
      <c r="F299" s="37" t="s">
        <v>51</v>
      </c>
      <c r="G299" s="49" t="s">
        <v>78</v>
      </c>
      <c r="H299" s="37" t="s">
        <v>98</v>
      </c>
      <c r="I299" s="49" t="s">
        <v>970</v>
      </c>
      <c r="J299" s="29"/>
      <c r="K299" s="29"/>
      <c r="L299" s="29"/>
      <c r="M299" s="29"/>
      <c r="N299" s="29"/>
    </row>
    <row r="300" spans="4:14" ht="18.75" x14ac:dyDescent="0.3">
      <c r="D300" s="45" t="s">
        <v>983</v>
      </c>
      <c r="E300" s="21" t="e">
        <f>GETPIVOTDATA("BAIL TYPE",#REF!,"MADE Y / N","N","Counsel Type ","Appointed Attorney")</f>
        <v>#REF!</v>
      </c>
      <c r="F300" s="21" t="e">
        <f>GETPIVOTDATA("BAIL TYPE",#REF!,"MADE Y / N","N","Counsel Type ","Hired Attorney")</f>
        <v>#REF!</v>
      </c>
      <c r="G300" s="21" t="e">
        <f>GETPIVOTDATA("BAIL TYPE",#REF!,"MADE Y / N","N","Counsel Type ","Other/Unknown")</f>
        <v>#REF!</v>
      </c>
      <c r="H300" s="21" t="e">
        <f>GETPIVOTDATA("BAIL TYPE",#REF!,"MADE Y / N","N","Counsel Type ","Public Defender")</f>
        <v>#REF!</v>
      </c>
      <c r="I300" s="21" t="e">
        <f>SUM(E300:H300)</f>
        <v>#REF!</v>
      </c>
      <c r="J300" s="30"/>
      <c r="K300" s="30"/>
      <c r="L300" s="30"/>
      <c r="M300" s="30"/>
      <c r="N300" s="30"/>
    </row>
    <row r="301" spans="4:14" ht="19.5" thickBot="1" x14ac:dyDescent="0.35">
      <c r="D301" s="86" t="s">
        <v>984</v>
      </c>
      <c r="E301" s="21" t="e">
        <f>GETPIVOTDATA("BAIL TYPE",#REF!,"MADE Y / N","Y","Counsel Type ","Appointed Attorney")</f>
        <v>#REF!</v>
      </c>
      <c r="F301" s="21" t="e">
        <f>GETPIVOTDATA("BAIL TYPE",#REF!,"MADE Y / N","Y","Counsel Type ","Hired Attorney")</f>
        <v>#REF!</v>
      </c>
      <c r="G301" s="21" t="e">
        <f>GETPIVOTDATA("BAIL TYPE",#REF!,"MADE Y / N","Y","Counsel Type ","Other/Unknown")</f>
        <v>#REF!</v>
      </c>
      <c r="H301" s="21" t="e">
        <f>GETPIVOTDATA("BAIL TYPE",#REF!,"MADE Y / N","Y","Counsel Type ","Public Defender")</f>
        <v>#REF!</v>
      </c>
      <c r="I301" s="21" t="e">
        <f>SUM(E301:H301)</f>
        <v>#REF!</v>
      </c>
      <c r="J301" s="30"/>
      <c r="K301" s="30"/>
      <c r="L301" s="30"/>
      <c r="M301" s="30"/>
      <c r="N301" s="30"/>
    </row>
    <row r="302" spans="4:14" ht="19.5" thickBot="1" x14ac:dyDescent="0.35">
      <c r="D302" s="10" t="s">
        <v>912</v>
      </c>
      <c r="E302" s="13" t="e">
        <f>SUM(E300:E301)</f>
        <v>#REF!</v>
      </c>
      <c r="F302" s="13" t="e">
        <f>SUM(F300:F301)</f>
        <v>#REF!</v>
      </c>
      <c r="G302" s="13" t="e">
        <f>SUM(G300:G301)</f>
        <v>#REF!</v>
      </c>
      <c r="H302" s="13" t="e">
        <f>SUM(H300:H301)</f>
        <v>#REF!</v>
      </c>
      <c r="I302" s="13"/>
      <c r="J302" s="28"/>
      <c r="K302" s="28"/>
      <c r="L302" s="28"/>
      <c r="M302" s="28"/>
      <c r="N302" s="28"/>
    </row>
    <row r="303" spans="4:14" ht="19.5" thickBot="1" x14ac:dyDescent="0.35">
      <c r="J303" s="29"/>
      <c r="K303" s="29"/>
      <c r="L303" s="29"/>
      <c r="M303" s="29"/>
      <c r="N303" s="29"/>
    </row>
    <row r="304" spans="4:14" ht="19.5" thickBot="1" x14ac:dyDescent="0.35">
      <c r="D304" s="10" t="s">
        <v>584</v>
      </c>
      <c r="E304" s="18" t="s">
        <v>37</v>
      </c>
      <c r="F304" s="37" t="s">
        <v>51</v>
      </c>
      <c r="G304" s="49" t="s">
        <v>78</v>
      </c>
      <c r="H304" s="37" t="s">
        <v>98</v>
      </c>
      <c r="I304" s="49" t="s">
        <v>970</v>
      </c>
    </row>
    <row r="305" spans="2:9" ht="18.75" x14ac:dyDescent="0.3">
      <c r="D305" s="45" t="s">
        <v>983</v>
      </c>
      <c r="E305" s="21" t="e">
        <f>GETPIVOTDATA("BAIL TYPE",#REF!,"MADE Y / N","N","Counsel Type ","Appointed Attorney")</f>
        <v>#REF!</v>
      </c>
      <c r="F305" s="21" t="e">
        <f>GETPIVOTDATA("BAIL TYPE",#REF!,"MADE Y / N","N","Counsel Type ","Hired Attorney")</f>
        <v>#REF!</v>
      </c>
      <c r="G305" s="21" t="e">
        <f>GETPIVOTDATA("BAIL TYPE",#REF!,"MADE Y / N","N","Counsel Type ","Other/Unknown")</f>
        <v>#REF!</v>
      </c>
      <c r="H305" s="21" t="e">
        <f>GETPIVOTDATA("BAIL TYPE",#REF!,"MADE Y / N","N","Counsel Type ","Public Defender")</f>
        <v>#REF!</v>
      </c>
      <c r="I305" s="21" t="e">
        <f>SUM(E305:H305)</f>
        <v>#REF!</v>
      </c>
    </row>
    <row r="306" spans="2:9" ht="19.5" thickBot="1" x14ac:dyDescent="0.35">
      <c r="D306" s="86" t="s">
        <v>984</v>
      </c>
      <c r="E306" s="21" t="e">
        <f>GETPIVOTDATA("BAIL TYPE",#REF!,"MADE Y / N","Y","Counsel Type ","Appointed Attorney")</f>
        <v>#REF!</v>
      </c>
      <c r="F306" s="21" t="e">
        <f>GETPIVOTDATA("BAIL TYPE",#REF!,"MADE Y / N","Y","Counsel Type ","Hired Attorney")</f>
        <v>#REF!</v>
      </c>
      <c r="G306" s="21" t="e">
        <f>GETPIVOTDATA("BAIL TYPE",#REF!,"MADE Y / N","Y","Counsel Type ","Other/Unknown")</f>
        <v>#REF!</v>
      </c>
      <c r="H306" s="21" t="e">
        <f>GETPIVOTDATA("BAIL TYPE",#REF!,"MADE Y / N","Y","Counsel Type ","Public Defender")</f>
        <v>#REF!</v>
      </c>
      <c r="I306" s="21" t="e">
        <f>SUM(E306:H306)</f>
        <v>#REF!</v>
      </c>
    </row>
    <row r="307" spans="2:9" ht="19.5" thickBot="1" x14ac:dyDescent="0.35">
      <c r="D307" s="10" t="s">
        <v>912</v>
      </c>
      <c r="E307" s="13" t="e">
        <f>SUM(E305:E306)</f>
        <v>#REF!</v>
      </c>
      <c r="F307" s="13" t="e">
        <f>SUM(F305:F306)</f>
        <v>#REF!</v>
      </c>
      <c r="G307" s="13" t="e">
        <f>SUM(G305:G306)</f>
        <v>#REF!</v>
      </c>
      <c r="H307" s="13" t="e">
        <f>SUM(H305:H306)</f>
        <v>#REF!</v>
      </c>
      <c r="I307" s="13"/>
    </row>
    <row r="310" spans="2:9" ht="18.75" x14ac:dyDescent="0.3">
      <c r="D310" s="24"/>
      <c r="E310" s="24"/>
      <c r="F310" s="24"/>
    </row>
    <row r="312" spans="2:9" ht="18.75" x14ac:dyDescent="0.3">
      <c r="D312" s="51" t="s">
        <v>998</v>
      </c>
    </row>
    <row r="314" spans="2:9" ht="15.75" thickBot="1" x14ac:dyDescent="0.3"/>
    <row r="315" spans="2:9" ht="19.5" thickBot="1" x14ac:dyDescent="0.35">
      <c r="D315" s="10" t="s">
        <v>584</v>
      </c>
      <c r="E315" s="18" t="s">
        <v>37</v>
      </c>
      <c r="F315" s="18" t="s">
        <v>51</v>
      </c>
      <c r="G315" s="18" t="s">
        <v>78</v>
      </c>
      <c r="H315" s="18" t="s">
        <v>98</v>
      </c>
      <c r="I315" s="18" t="s">
        <v>970</v>
      </c>
    </row>
    <row r="316" spans="2:9" ht="18.75" x14ac:dyDescent="0.3">
      <c r="B316" s="87"/>
      <c r="D316" s="45" t="s">
        <v>581</v>
      </c>
      <c r="E316" s="19" t="e">
        <f>VLOOKUP($D316,#REF!,2,0)</f>
        <v>#REF!</v>
      </c>
      <c r="F316" s="19" t="e">
        <f>VLOOKUP($D316,#REF!,3,0)</f>
        <v>#REF!</v>
      </c>
      <c r="G316" s="19" t="e">
        <f>VLOOKUP($D316,#REF!,4,0)</f>
        <v>#REF!</v>
      </c>
      <c r="H316" s="19" t="e">
        <f>VLOOKUP($D316,#REF!,5,0)</f>
        <v>#REF!</v>
      </c>
      <c r="I316" s="19" t="e">
        <f>VLOOKUP($D316,#REF!,6,0)</f>
        <v>#REF!</v>
      </c>
    </row>
    <row r="317" spans="2:9" ht="18.75" x14ac:dyDescent="0.3">
      <c r="B317" s="87"/>
      <c r="D317" s="54" t="s">
        <v>582</v>
      </c>
      <c r="E317" s="19" t="e">
        <f>VLOOKUP($D317,#REF!,2,0)</f>
        <v>#REF!</v>
      </c>
      <c r="F317" s="19" t="e">
        <f>VLOOKUP($D317,#REF!,3,0)</f>
        <v>#REF!</v>
      </c>
      <c r="G317" s="19" t="e">
        <f>VLOOKUP($D317,#REF!,4,0)</f>
        <v>#REF!</v>
      </c>
      <c r="H317" s="19" t="e">
        <f>VLOOKUP($D317,#REF!,5,0)</f>
        <v>#REF!</v>
      </c>
      <c r="I317" s="19" t="e">
        <f>VLOOKUP($D317,#REF!,6,0)</f>
        <v>#REF!</v>
      </c>
    </row>
    <row r="318" spans="2:9" ht="18.75" x14ac:dyDescent="0.3">
      <c r="B318" s="87"/>
      <c r="D318" s="54" t="s">
        <v>159</v>
      </c>
      <c r="E318" s="19" t="e">
        <f>VLOOKUP($D318,#REF!,2,0)</f>
        <v>#REF!</v>
      </c>
      <c r="F318" s="19" t="e">
        <f>VLOOKUP($D318,#REF!,3,0)</f>
        <v>#REF!</v>
      </c>
      <c r="G318" s="19" t="e">
        <f>VLOOKUP($D318,#REF!,4,0)</f>
        <v>#REF!</v>
      </c>
      <c r="H318" s="19" t="e">
        <f>VLOOKUP($D318,#REF!,5,0)</f>
        <v>#REF!</v>
      </c>
      <c r="I318" s="19" t="e">
        <f>VLOOKUP($D318,#REF!,6,0)</f>
        <v>#REF!</v>
      </c>
    </row>
    <row r="319" spans="2:9" ht="18.75" x14ac:dyDescent="0.3">
      <c r="B319" s="87"/>
      <c r="D319" s="54" t="s">
        <v>53</v>
      </c>
      <c r="E319" s="19" t="e">
        <f>VLOOKUP($D319,#REF!,2,0)</f>
        <v>#REF!</v>
      </c>
      <c r="F319" s="19" t="e">
        <f>VLOOKUP($D319,#REF!,3,0)</f>
        <v>#REF!</v>
      </c>
      <c r="G319" s="19" t="e">
        <f>VLOOKUP($D319,#REF!,4,0)</f>
        <v>#REF!</v>
      </c>
      <c r="H319" s="19" t="e">
        <f>VLOOKUP($D319,#REF!,5,0)</f>
        <v>#REF!</v>
      </c>
      <c r="I319" s="19" t="e">
        <f>VLOOKUP($D319,#REF!,6,0)</f>
        <v>#REF!</v>
      </c>
    </row>
    <row r="320" spans="2:9" ht="18.75" x14ac:dyDescent="0.3">
      <c r="B320" s="87"/>
      <c r="D320" s="54" t="s">
        <v>75</v>
      </c>
      <c r="E320" s="19" t="e">
        <f>VLOOKUP($D320,#REF!,2,0)</f>
        <v>#REF!</v>
      </c>
      <c r="F320" s="19" t="e">
        <f>VLOOKUP($D320,#REF!,3,0)</f>
        <v>#REF!</v>
      </c>
      <c r="G320" s="19" t="e">
        <f>VLOOKUP($D320,#REF!,4,0)</f>
        <v>#REF!</v>
      </c>
      <c r="H320" s="19" t="e">
        <f>VLOOKUP($D320,#REF!,5,0)</f>
        <v>#REF!</v>
      </c>
      <c r="I320" s="19" t="e">
        <f>VLOOKUP($D320,#REF!,6,0)</f>
        <v>#REF!</v>
      </c>
    </row>
    <row r="321" spans="2:14" ht="18.75" x14ac:dyDescent="0.3">
      <c r="B321" s="87"/>
      <c r="D321" s="54" t="s">
        <v>583</v>
      </c>
      <c r="E321" s="19" t="e">
        <f>VLOOKUP($D321,#REF!,2,0)</f>
        <v>#REF!</v>
      </c>
      <c r="F321" s="19" t="e">
        <f>VLOOKUP($D321,#REF!,3,0)</f>
        <v>#REF!</v>
      </c>
      <c r="G321" s="19" t="e">
        <f>VLOOKUP($D321,#REF!,4,0)</f>
        <v>#REF!</v>
      </c>
      <c r="H321" s="19" t="e">
        <f>VLOOKUP($D321,#REF!,5,0)</f>
        <v>#REF!</v>
      </c>
      <c r="I321" s="19" t="e">
        <f>VLOOKUP($D321,#REF!,6,0)</f>
        <v>#REF!</v>
      </c>
    </row>
    <row r="322" spans="2:14" ht="19.5" thickBot="1" x14ac:dyDescent="0.35">
      <c r="B322" s="87"/>
      <c r="D322" s="54" t="s">
        <v>999</v>
      </c>
      <c r="E322" s="19" t="e">
        <f>GETPIVOTDATA("BAIL TYPE",#REF!,"BAIL TYPE","NONE","Counsel Type ","Appointed Attorney")</f>
        <v>#REF!</v>
      </c>
      <c r="F322" s="19" t="e">
        <f>GETPIVOTDATA("BAIL TYPE",#REF!,"BAIL TYPE","NONE","Counsel Type ","Hired Attorney")</f>
        <v>#REF!</v>
      </c>
      <c r="G322" s="19" t="e">
        <f>GETPIVOTDATA("BAIL TYPE",#REF!,"BAIL TYPE","NONE","Counsel Type ","Other/Unknown")</f>
        <v>#REF!</v>
      </c>
      <c r="H322" s="19" t="e">
        <f>GETPIVOTDATA("BAIL TYPE",#REF!,"BAIL TYPE","NONE","Counsel Type ","Public Defender")</f>
        <v>#REF!</v>
      </c>
      <c r="I322" s="19" t="e">
        <f>SUM(E322:H322)</f>
        <v>#REF!</v>
      </c>
    </row>
    <row r="323" spans="2:14" ht="19.5" thickBot="1" x14ac:dyDescent="0.35">
      <c r="B323" s="87"/>
      <c r="D323" s="10" t="s">
        <v>912</v>
      </c>
      <c r="E323" s="14" t="e">
        <f>SUM(E316:E322)</f>
        <v>#REF!</v>
      </c>
      <c r="F323" s="14" t="e">
        <f>SUM(F316:F322)</f>
        <v>#REF!</v>
      </c>
      <c r="G323" s="14" t="e">
        <f>SUM(G316:G322)</f>
        <v>#REF!</v>
      </c>
      <c r="H323" s="14" t="e">
        <f>SUM(H316:H322)</f>
        <v>#REF!</v>
      </c>
      <c r="I323" s="14" t="e">
        <f>SUM(I316:I322)</f>
        <v>#REF!</v>
      </c>
    </row>
    <row r="324" spans="2:14" x14ac:dyDescent="0.25">
      <c r="B324" s="87"/>
    </row>
    <row r="325" spans="2:14" x14ac:dyDescent="0.25">
      <c r="B325" s="87"/>
    </row>
    <row r="326" spans="2:14" ht="18.75" x14ac:dyDescent="0.3">
      <c r="B326" s="87"/>
      <c r="D326" s="51" t="s">
        <v>1005</v>
      </c>
    </row>
    <row r="327" spans="2:14" ht="18.75" x14ac:dyDescent="0.3">
      <c r="D327" s="51" t="s">
        <v>937</v>
      </c>
    </row>
    <row r="328" spans="2:14" ht="15.75" thickBot="1" x14ac:dyDescent="0.3"/>
    <row r="329" spans="2:14" ht="19.5" thickBot="1" x14ac:dyDescent="0.35">
      <c r="D329" s="10" t="s">
        <v>1004</v>
      </c>
      <c r="E329" s="18" t="s">
        <v>1000</v>
      </c>
      <c r="F329" s="18" t="s">
        <v>1001</v>
      </c>
      <c r="G329" s="18" t="s">
        <v>1002</v>
      </c>
      <c r="H329" s="18" t="s">
        <v>536</v>
      </c>
      <c r="I329" s="18" t="s">
        <v>47</v>
      </c>
      <c r="J329" s="10" t="s">
        <v>1003</v>
      </c>
      <c r="K329" s="18" t="s">
        <v>986</v>
      </c>
      <c r="L329" s="18" t="s">
        <v>987</v>
      </c>
      <c r="M329" s="18" t="s">
        <v>361</v>
      </c>
      <c r="N329" s="49" t="s">
        <v>1006</v>
      </c>
    </row>
    <row r="330" spans="2:14" ht="18.75" x14ac:dyDescent="0.3">
      <c r="D330" s="45" t="s">
        <v>37</v>
      </c>
      <c r="E330" s="19" t="e">
        <f>VLOOKUP(D330,#REF!,4,0)</f>
        <v>#REF!</v>
      </c>
      <c r="F330" s="19" t="e">
        <f>VLOOKUP($D330,#REF!,8,0)</f>
        <v>#REF!</v>
      </c>
      <c r="G330" s="19" t="e">
        <f>VLOOKUP($D330,#REF!,2,0)</f>
        <v>#REF!</v>
      </c>
      <c r="H330" s="19" t="e">
        <f>VLOOKUP($D330,#REF!,7,0)</f>
        <v>#REF!</v>
      </c>
      <c r="I330" s="19" t="e">
        <f>VLOOKUP($D330,#REF!,3,0)</f>
        <v>#REF!</v>
      </c>
      <c r="J330" s="45" t="e">
        <f>VLOOKUP($D330,#REF!,9,0)+VLOOKUP($D330,#REF!,5,0)</f>
        <v>#REF!</v>
      </c>
      <c r="K330" s="19" t="e">
        <f>VLOOKUP($D330,#REF!,6,0)</f>
        <v>#REF!</v>
      </c>
      <c r="L330" s="19" t="e">
        <f>VLOOKUP($D330,#REF!,10,0)</f>
        <v>#REF!</v>
      </c>
      <c r="M330" s="19" t="e">
        <f>VLOOKUP($D330,#REF!,11,0)</f>
        <v>#REF!</v>
      </c>
      <c r="N330" s="45" t="e">
        <f>SUM(E330:M330)</f>
        <v>#REF!</v>
      </c>
    </row>
    <row r="331" spans="2:14" ht="18.75" x14ac:dyDescent="0.3">
      <c r="D331" s="54" t="s">
        <v>51</v>
      </c>
      <c r="E331" s="19" t="e">
        <f>VLOOKUP(D331,#REF!,4,0)</f>
        <v>#REF!</v>
      </c>
      <c r="F331" s="19" t="e">
        <f>VLOOKUP($D331,#REF!,8,0)</f>
        <v>#REF!</v>
      </c>
      <c r="G331" s="19" t="e">
        <f>VLOOKUP($D331,#REF!,2,0)</f>
        <v>#REF!</v>
      </c>
      <c r="H331" s="19" t="e">
        <f>VLOOKUP($D331,#REF!,7,0)</f>
        <v>#REF!</v>
      </c>
      <c r="I331" s="19" t="e">
        <f>VLOOKUP($D331,#REF!,3,0)</f>
        <v>#REF!</v>
      </c>
      <c r="J331" s="45" t="e">
        <f>VLOOKUP($D331,#REF!,9,0)+VLOOKUP($D331,#REF!,5,0)</f>
        <v>#REF!</v>
      </c>
      <c r="K331" s="19" t="e">
        <f>VLOOKUP($D331,#REF!,6,0)</f>
        <v>#REF!</v>
      </c>
      <c r="L331" s="19" t="e">
        <f>VLOOKUP($D331,#REF!,10,0)</f>
        <v>#REF!</v>
      </c>
      <c r="M331" s="19" t="e">
        <f>VLOOKUP($D331,#REF!,11,0)</f>
        <v>#REF!</v>
      </c>
      <c r="N331" s="45" t="e">
        <f>SUM(E331:M331)</f>
        <v>#REF!</v>
      </c>
    </row>
    <row r="332" spans="2:14" ht="18.75" x14ac:dyDescent="0.3">
      <c r="D332" s="54" t="s">
        <v>78</v>
      </c>
      <c r="E332" s="19" t="e">
        <f>VLOOKUP(D332,#REF!,4,0)</f>
        <v>#REF!</v>
      </c>
      <c r="F332" s="19" t="e">
        <f>VLOOKUP($D332,#REF!,8,0)</f>
        <v>#REF!</v>
      </c>
      <c r="G332" s="19" t="e">
        <f>VLOOKUP($D332,#REF!,2,0)</f>
        <v>#REF!</v>
      </c>
      <c r="H332" s="19" t="e">
        <f>VLOOKUP($D332,#REF!,7,0)</f>
        <v>#REF!</v>
      </c>
      <c r="I332" s="19" t="e">
        <f>VLOOKUP($D332,#REF!,3,0)</f>
        <v>#REF!</v>
      </c>
      <c r="J332" s="45" t="e">
        <f>VLOOKUP($D332,#REF!,9,0)+VLOOKUP($D332,#REF!,5,0)</f>
        <v>#REF!</v>
      </c>
      <c r="K332" s="19" t="e">
        <f>VLOOKUP($D332,#REF!,6,0)</f>
        <v>#REF!</v>
      </c>
      <c r="L332" s="19" t="e">
        <f>VLOOKUP($D332,#REF!,10,0)</f>
        <v>#REF!</v>
      </c>
      <c r="M332" s="19" t="e">
        <f>VLOOKUP($D332,#REF!,11,0)</f>
        <v>#REF!</v>
      </c>
      <c r="N332" s="45" t="e">
        <f>SUM(E332:M332)</f>
        <v>#REF!</v>
      </c>
    </row>
    <row r="333" spans="2:14" ht="19.5" thickBot="1" x14ac:dyDescent="0.35">
      <c r="D333" s="54" t="s">
        <v>98</v>
      </c>
      <c r="E333" s="19" t="e">
        <f>VLOOKUP(D333,#REF!,4,0)</f>
        <v>#REF!</v>
      </c>
      <c r="F333" s="19" t="e">
        <f>VLOOKUP($D333,#REF!,8,0)</f>
        <v>#REF!</v>
      </c>
      <c r="G333" s="19" t="e">
        <f>VLOOKUP($D333,#REF!,2,0)</f>
        <v>#REF!</v>
      </c>
      <c r="H333" s="19" t="e">
        <f>VLOOKUP($D333,#REF!,7,0)</f>
        <v>#REF!</v>
      </c>
      <c r="I333" s="19" t="e">
        <f>VLOOKUP($D333,#REF!,3,0)</f>
        <v>#REF!</v>
      </c>
      <c r="J333" s="45" t="e">
        <f>VLOOKUP($D333,#REF!,9,0)+VLOOKUP($D333,#REF!,5,0)</f>
        <v>#REF!</v>
      </c>
      <c r="K333" s="19" t="e">
        <f>VLOOKUP($D333,#REF!,6,0)</f>
        <v>#REF!</v>
      </c>
      <c r="L333" s="19" t="e">
        <f>VLOOKUP($D333,#REF!,10,0)</f>
        <v>#REF!</v>
      </c>
      <c r="M333" s="19" t="e">
        <f>VLOOKUP($D333,#REF!,11,0)</f>
        <v>#REF!</v>
      </c>
      <c r="N333" s="45" t="e">
        <f>SUM(E333:M333)</f>
        <v>#REF!</v>
      </c>
    </row>
    <row r="334" spans="2:14" ht="19.5" thickBot="1" x14ac:dyDescent="0.35">
      <c r="D334" s="10" t="s">
        <v>912</v>
      </c>
      <c r="E334" s="14" t="e">
        <f t="shared" ref="E334:M334" si="10">SUM(E327:E333)</f>
        <v>#REF!</v>
      </c>
      <c r="F334" s="14" t="e">
        <f t="shared" si="10"/>
        <v>#REF!</v>
      </c>
      <c r="G334" s="14" t="e">
        <f t="shared" si="10"/>
        <v>#REF!</v>
      </c>
      <c r="H334" s="14" t="e">
        <f t="shared" si="10"/>
        <v>#REF!</v>
      </c>
      <c r="I334" s="14" t="e">
        <f t="shared" si="10"/>
        <v>#REF!</v>
      </c>
      <c r="J334" s="14" t="e">
        <f t="shared" si="10"/>
        <v>#REF!</v>
      </c>
      <c r="K334" s="14" t="e">
        <f t="shared" si="10"/>
        <v>#REF!</v>
      </c>
      <c r="L334" s="14" t="e">
        <f t="shared" si="10"/>
        <v>#REF!</v>
      </c>
      <c r="M334" s="14" t="e">
        <f t="shared" si="10"/>
        <v>#REF!</v>
      </c>
      <c r="N334" s="10" t="e">
        <f>SUM(E334:M334)</f>
        <v>#REF!</v>
      </c>
    </row>
    <row r="337" spans="4:14" ht="18.75" x14ac:dyDescent="0.3">
      <c r="D337" s="51" t="s">
        <v>1007</v>
      </c>
    </row>
    <row r="338" spans="4:14" ht="18.75" x14ac:dyDescent="0.3">
      <c r="D338" s="51" t="s">
        <v>935</v>
      </c>
    </row>
    <row r="340" spans="4:14" ht="15.75" thickBot="1" x14ac:dyDescent="0.3"/>
    <row r="341" spans="4:14" ht="19.5" thickBot="1" x14ac:dyDescent="0.35">
      <c r="D341" s="10" t="s">
        <v>574</v>
      </c>
      <c r="E341" s="18" t="s">
        <v>1000</v>
      </c>
      <c r="F341" s="18" t="s">
        <v>1001</v>
      </c>
      <c r="G341" s="18" t="s">
        <v>1002</v>
      </c>
      <c r="H341" s="18" t="s">
        <v>536</v>
      </c>
      <c r="I341" s="18" t="s">
        <v>47</v>
      </c>
      <c r="J341" s="10" t="s">
        <v>1003</v>
      </c>
      <c r="K341" s="18" t="s">
        <v>986</v>
      </c>
      <c r="L341" s="18" t="s">
        <v>987</v>
      </c>
      <c r="M341" s="18" t="s">
        <v>361</v>
      </c>
      <c r="N341" s="49" t="s">
        <v>1006</v>
      </c>
    </row>
    <row r="342" spans="4:14" ht="18.75" x14ac:dyDescent="0.3">
      <c r="D342" s="45" t="s">
        <v>37</v>
      </c>
      <c r="E342" s="19" t="e">
        <f>VLOOKUP(D342,#REF!,4,0)</f>
        <v>#REF!</v>
      </c>
      <c r="F342" s="19" t="e">
        <f>VLOOKUP($D342,#REF!,6,0)</f>
        <v>#REF!</v>
      </c>
      <c r="G342" s="19" t="e">
        <f>VLOOKUP($D342,#REF!,2,0)</f>
        <v>#REF!</v>
      </c>
      <c r="H342" s="19">
        <v>0</v>
      </c>
      <c r="I342" s="19" t="e">
        <f>VLOOKUP($D342,#REF!,3,0)</f>
        <v>#REF!</v>
      </c>
      <c r="J342" s="45" t="e">
        <f>VLOOKUP($D342,#REF!,7,0)</f>
        <v>#REF!</v>
      </c>
      <c r="K342" s="19" t="e">
        <f>VLOOKUP($D342,#REF!,5,0)</f>
        <v>#REF!</v>
      </c>
      <c r="L342" s="19" t="e">
        <f>VLOOKUP($D342,#REF!,8,0)</f>
        <v>#REF!</v>
      </c>
      <c r="M342" s="19" t="e">
        <f>VLOOKUP($D342,#REF!,9,0)</f>
        <v>#REF!</v>
      </c>
      <c r="N342" s="45" t="e">
        <f>SUM(E342:M342)</f>
        <v>#REF!</v>
      </c>
    </row>
    <row r="343" spans="4:14" ht="18.75" x14ac:dyDescent="0.3">
      <c r="D343" s="54" t="s">
        <v>51</v>
      </c>
      <c r="E343" s="19" t="e">
        <f>VLOOKUP(D343,#REF!,4,0)</f>
        <v>#REF!</v>
      </c>
      <c r="F343" s="19" t="e">
        <f>VLOOKUP($D343,#REF!,6,0)</f>
        <v>#REF!</v>
      </c>
      <c r="G343" s="19" t="e">
        <f>VLOOKUP($D343,#REF!,2,0)</f>
        <v>#REF!</v>
      </c>
      <c r="H343" s="19">
        <v>0</v>
      </c>
      <c r="I343" s="19" t="e">
        <f>VLOOKUP($D343,#REF!,3,0)</f>
        <v>#REF!</v>
      </c>
      <c r="J343" s="45" t="e">
        <f>VLOOKUP($D343,#REF!,7,0)</f>
        <v>#REF!</v>
      </c>
      <c r="K343" s="19" t="e">
        <f>VLOOKUP($D343,#REF!,5,0)</f>
        <v>#REF!</v>
      </c>
      <c r="L343" s="19" t="e">
        <f>VLOOKUP($D343,#REF!,8,0)</f>
        <v>#REF!</v>
      </c>
      <c r="M343" s="19" t="e">
        <f>VLOOKUP($D343,#REF!,9,0)</f>
        <v>#REF!</v>
      </c>
      <c r="N343" s="54" t="e">
        <f>SUM(E343:M343)</f>
        <v>#REF!</v>
      </c>
    </row>
    <row r="344" spans="4:14" ht="18.75" x14ac:dyDescent="0.3">
      <c r="D344" s="54" t="s">
        <v>78</v>
      </c>
      <c r="E344" s="19" t="e">
        <f>VLOOKUP(D344,#REF!,4,0)</f>
        <v>#REF!</v>
      </c>
      <c r="F344" s="19" t="e">
        <f>VLOOKUP($D344,#REF!,6,0)</f>
        <v>#REF!</v>
      </c>
      <c r="G344" s="19" t="e">
        <f>VLOOKUP($D344,#REF!,2,0)</f>
        <v>#REF!</v>
      </c>
      <c r="H344" s="19">
        <v>0</v>
      </c>
      <c r="I344" s="19" t="e">
        <f>VLOOKUP($D344,#REF!,3,0)</f>
        <v>#REF!</v>
      </c>
      <c r="J344" s="45" t="e">
        <f>VLOOKUP($D344,#REF!,7,0)</f>
        <v>#REF!</v>
      </c>
      <c r="K344" s="19" t="e">
        <f>VLOOKUP($D344,#REF!,5,0)</f>
        <v>#REF!</v>
      </c>
      <c r="L344" s="19" t="e">
        <f>VLOOKUP($D344,#REF!,8,0)</f>
        <v>#REF!</v>
      </c>
      <c r="M344" s="19" t="e">
        <f>VLOOKUP($D344,#REF!,9,0)</f>
        <v>#REF!</v>
      </c>
      <c r="N344" s="54" t="e">
        <f>SUM(E344:M344)</f>
        <v>#REF!</v>
      </c>
    </row>
    <row r="345" spans="4:14" ht="19.5" thickBot="1" x14ac:dyDescent="0.35">
      <c r="D345" s="54" t="s">
        <v>98</v>
      </c>
      <c r="E345" s="19" t="e">
        <f>VLOOKUP(D345,#REF!,4,0)</f>
        <v>#REF!</v>
      </c>
      <c r="F345" s="19" t="e">
        <f>VLOOKUP($D345,#REF!,6,0)</f>
        <v>#REF!</v>
      </c>
      <c r="G345" s="19" t="e">
        <f>VLOOKUP($D345,#REF!,2,0)</f>
        <v>#REF!</v>
      </c>
      <c r="H345" s="19">
        <v>0</v>
      </c>
      <c r="I345" s="19" t="e">
        <f>VLOOKUP($D345,#REF!,3,0)</f>
        <v>#REF!</v>
      </c>
      <c r="J345" s="45" t="e">
        <f>VLOOKUP($D345,#REF!,7,0)</f>
        <v>#REF!</v>
      </c>
      <c r="K345" s="19" t="e">
        <f>VLOOKUP($D345,#REF!,5,0)</f>
        <v>#REF!</v>
      </c>
      <c r="L345" s="19" t="e">
        <f>VLOOKUP($D345,#REF!,8,0)</f>
        <v>#REF!</v>
      </c>
      <c r="M345" s="19" t="e">
        <f>VLOOKUP($D345,#REF!,9,0)</f>
        <v>#REF!</v>
      </c>
      <c r="N345" s="54" t="e">
        <f>SUM(E345:M345)</f>
        <v>#REF!</v>
      </c>
    </row>
    <row r="346" spans="4:14" ht="19.5" thickBot="1" x14ac:dyDescent="0.35">
      <c r="D346" s="10" t="s">
        <v>580</v>
      </c>
      <c r="E346" s="14" t="e">
        <f t="shared" ref="E346:M346" si="11">SUM(E342:E345)</f>
        <v>#REF!</v>
      </c>
      <c r="F346" s="14" t="e">
        <f t="shared" si="11"/>
        <v>#REF!</v>
      </c>
      <c r="G346" s="14" t="e">
        <f t="shared" si="11"/>
        <v>#REF!</v>
      </c>
      <c r="H346" s="14">
        <f t="shared" si="11"/>
        <v>0</v>
      </c>
      <c r="I346" s="14" t="e">
        <f t="shared" si="11"/>
        <v>#REF!</v>
      </c>
      <c r="J346" s="14" t="e">
        <f t="shared" si="11"/>
        <v>#REF!</v>
      </c>
      <c r="K346" s="14" t="e">
        <f t="shared" si="11"/>
        <v>#REF!</v>
      </c>
      <c r="L346" s="14" t="e">
        <f t="shared" si="11"/>
        <v>#REF!</v>
      </c>
      <c r="M346" s="14" t="e">
        <f t="shared" si="11"/>
        <v>#REF!</v>
      </c>
      <c r="N346" s="10" t="e">
        <f>SUM(E346:M346)</f>
        <v>#REF!</v>
      </c>
    </row>
    <row r="347" spans="4:14" ht="15.75" thickBot="1" x14ac:dyDescent="0.3"/>
    <row r="348" spans="4:14" ht="19.5" thickBot="1" x14ac:dyDescent="0.35">
      <c r="D348" s="10" t="s">
        <v>574</v>
      </c>
      <c r="E348" s="18" t="s">
        <v>1000</v>
      </c>
      <c r="F348" s="18" t="s">
        <v>1001</v>
      </c>
      <c r="G348" s="18" t="s">
        <v>1002</v>
      </c>
      <c r="H348" s="18" t="s">
        <v>536</v>
      </c>
      <c r="I348" s="18" t="s">
        <v>47</v>
      </c>
      <c r="J348" s="18" t="s">
        <v>1003</v>
      </c>
      <c r="K348" s="18" t="s">
        <v>986</v>
      </c>
      <c r="L348" s="18" t="s">
        <v>987</v>
      </c>
      <c r="M348" s="18" t="s">
        <v>361</v>
      </c>
      <c r="N348" s="49" t="s">
        <v>1006</v>
      </c>
    </row>
    <row r="349" spans="4:14" ht="18.75" x14ac:dyDescent="0.3">
      <c r="D349" s="45" t="s">
        <v>37</v>
      </c>
      <c r="E349" s="21" t="e">
        <f>+E342/$N342</f>
        <v>#REF!</v>
      </c>
      <c r="F349" s="21" t="e">
        <f t="shared" ref="F349:M349" si="12">+F342/$N342</f>
        <v>#REF!</v>
      </c>
      <c r="G349" s="21" t="e">
        <f t="shared" si="12"/>
        <v>#REF!</v>
      </c>
      <c r="H349" s="21" t="e">
        <f t="shared" si="12"/>
        <v>#REF!</v>
      </c>
      <c r="I349" s="21" t="e">
        <f t="shared" si="12"/>
        <v>#REF!</v>
      </c>
      <c r="J349" s="21" t="e">
        <f t="shared" si="12"/>
        <v>#REF!</v>
      </c>
      <c r="K349" s="21" t="e">
        <f t="shared" si="12"/>
        <v>#REF!</v>
      </c>
      <c r="L349" s="21" t="e">
        <f t="shared" si="12"/>
        <v>#REF!</v>
      </c>
      <c r="M349" s="21" t="e">
        <f t="shared" si="12"/>
        <v>#REF!</v>
      </c>
      <c r="N349" s="82" t="e">
        <f>SUM(E349:M349)</f>
        <v>#REF!</v>
      </c>
    </row>
    <row r="350" spans="4:14" ht="18.75" x14ac:dyDescent="0.3">
      <c r="D350" s="46" t="s">
        <v>51</v>
      </c>
      <c r="E350" s="21" t="e">
        <f>+E343/$N343</f>
        <v>#REF!</v>
      </c>
      <c r="F350" s="21" t="e">
        <f t="shared" ref="F350:M350" si="13">+F343/$N343</f>
        <v>#REF!</v>
      </c>
      <c r="G350" s="21" t="e">
        <f t="shared" si="13"/>
        <v>#REF!</v>
      </c>
      <c r="H350" s="21" t="e">
        <f t="shared" si="13"/>
        <v>#REF!</v>
      </c>
      <c r="I350" s="21" t="e">
        <f t="shared" si="13"/>
        <v>#REF!</v>
      </c>
      <c r="J350" s="21" t="e">
        <f t="shared" si="13"/>
        <v>#REF!</v>
      </c>
      <c r="K350" s="21" t="e">
        <f t="shared" si="13"/>
        <v>#REF!</v>
      </c>
      <c r="L350" s="21" t="e">
        <f t="shared" si="13"/>
        <v>#REF!</v>
      </c>
      <c r="M350" s="21" t="e">
        <f t="shared" si="13"/>
        <v>#REF!</v>
      </c>
      <c r="N350" s="88" t="e">
        <f>SUM(E350:M350)</f>
        <v>#REF!</v>
      </c>
    </row>
    <row r="351" spans="4:14" ht="18.75" x14ac:dyDescent="0.3">
      <c r="D351" s="46" t="s">
        <v>78</v>
      </c>
      <c r="E351" s="21" t="e">
        <f t="shared" ref="E351:M352" si="14">+E344/$N344</f>
        <v>#REF!</v>
      </c>
      <c r="F351" s="21" t="e">
        <f t="shared" si="14"/>
        <v>#REF!</v>
      </c>
      <c r="G351" s="21" t="e">
        <f t="shared" si="14"/>
        <v>#REF!</v>
      </c>
      <c r="H351" s="21" t="e">
        <f t="shared" si="14"/>
        <v>#REF!</v>
      </c>
      <c r="I351" s="21" t="e">
        <f t="shared" si="14"/>
        <v>#REF!</v>
      </c>
      <c r="J351" s="21" t="e">
        <f t="shared" si="14"/>
        <v>#REF!</v>
      </c>
      <c r="K351" s="21" t="e">
        <f t="shared" si="14"/>
        <v>#REF!</v>
      </c>
      <c r="L351" s="21" t="e">
        <f t="shared" si="14"/>
        <v>#REF!</v>
      </c>
      <c r="M351" s="21" t="e">
        <f t="shared" si="14"/>
        <v>#REF!</v>
      </c>
      <c r="N351" s="88" t="e">
        <f>SUM(E351:M351)</f>
        <v>#REF!</v>
      </c>
    </row>
    <row r="352" spans="4:14" ht="19.5" thickBot="1" x14ac:dyDescent="0.35">
      <c r="D352" s="48" t="s">
        <v>98</v>
      </c>
      <c r="E352" s="47" t="e">
        <f t="shared" si="14"/>
        <v>#REF!</v>
      </c>
      <c r="F352" s="47" t="e">
        <f t="shared" si="14"/>
        <v>#REF!</v>
      </c>
      <c r="G352" s="47" t="e">
        <f t="shared" si="14"/>
        <v>#REF!</v>
      </c>
      <c r="H352" s="47" t="e">
        <f t="shared" si="14"/>
        <v>#REF!</v>
      </c>
      <c r="I352" s="47" t="e">
        <f t="shared" si="14"/>
        <v>#REF!</v>
      </c>
      <c r="J352" s="47" t="e">
        <f t="shared" si="14"/>
        <v>#REF!</v>
      </c>
      <c r="K352" s="47" t="e">
        <f t="shared" si="14"/>
        <v>#REF!</v>
      </c>
      <c r="L352" s="47" t="e">
        <f t="shared" si="14"/>
        <v>#REF!</v>
      </c>
      <c r="M352" s="47" t="e">
        <f t="shared" si="14"/>
        <v>#REF!</v>
      </c>
      <c r="N352" s="89" t="e">
        <f>SUM(E352:M352)</f>
        <v>#REF!</v>
      </c>
    </row>
    <row r="355" spans="4:14" ht="18.75" x14ac:dyDescent="0.3">
      <c r="D355" s="51" t="s">
        <v>1008</v>
      </c>
    </row>
    <row r="356" spans="4:14" ht="18.75" x14ac:dyDescent="0.3">
      <c r="D356" s="51" t="s">
        <v>972</v>
      </c>
    </row>
    <row r="357" spans="4:14" ht="15.75" thickBot="1" x14ac:dyDescent="0.3"/>
    <row r="358" spans="4:14" ht="19.5" thickBot="1" x14ac:dyDescent="0.35">
      <c r="D358" s="10" t="s">
        <v>574</v>
      </c>
      <c r="E358" s="18" t="s">
        <v>1000</v>
      </c>
      <c r="F358" s="18" t="s">
        <v>1001</v>
      </c>
      <c r="G358" s="18" t="s">
        <v>1002</v>
      </c>
      <c r="H358" s="18" t="s">
        <v>536</v>
      </c>
      <c r="I358" s="18" t="s">
        <v>47</v>
      </c>
      <c r="J358" s="10" t="s">
        <v>1003</v>
      </c>
      <c r="K358" s="18" t="s">
        <v>986</v>
      </c>
      <c r="L358" s="18" t="s">
        <v>987</v>
      </c>
      <c r="M358" s="18" t="s">
        <v>361</v>
      </c>
      <c r="N358" s="49" t="s">
        <v>1006</v>
      </c>
    </row>
    <row r="359" spans="4:14" ht="18.75" x14ac:dyDescent="0.3">
      <c r="D359" s="45" t="s">
        <v>37</v>
      </c>
      <c r="E359" s="19" t="e">
        <f>VLOOKUP($D359,#REF!,3,0)</f>
        <v>#REF!</v>
      </c>
      <c r="F359" s="19">
        <v>0</v>
      </c>
      <c r="G359" s="19">
        <v>0</v>
      </c>
      <c r="H359" s="19">
        <v>0</v>
      </c>
      <c r="I359" s="19" t="e">
        <f>VLOOKUP($D359,#REF!,2,0)</f>
        <v>#REF!</v>
      </c>
      <c r="J359" s="19" t="e">
        <f>VLOOKUP($D359,#REF!,5,0)</f>
        <v>#REF!</v>
      </c>
      <c r="K359" s="19" t="e">
        <f>VLOOKUP($D359,#REF!,4,0)</f>
        <v>#REF!</v>
      </c>
      <c r="L359" s="19" t="e">
        <f>VLOOKUP($D359,#REF!,6,0)</f>
        <v>#REF!</v>
      </c>
      <c r="M359" s="19" t="e">
        <f>VLOOKUP($D359,#REF!,7,0)</f>
        <v>#REF!</v>
      </c>
      <c r="N359" s="45" t="e">
        <f>SUM(E359:M359)</f>
        <v>#REF!</v>
      </c>
    </row>
    <row r="360" spans="4:14" ht="18.75" x14ac:dyDescent="0.3">
      <c r="D360" s="54" t="s">
        <v>51</v>
      </c>
      <c r="E360" s="19" t="e">
        <f>VLOOKUP($D360,#REF!,3,0)</f>
        <v>#REF!</v>
      </c>
      <c r="F360" s="19">
        <v>0</v>
      </c>
      <c r="G360" s="19">
        <v>0</v>
      </c>
      <c r="H360" s="19">
        <v>0</v>
      </c>
      <c r="I360" s="19" t="e">
        <f>VLOOKUP($D360,#REF!,2,0)</f>
        <v>#REF!</v>
      </c>
      <c r="J360" s="19" t="e">
        <f>VLOOKUP($D360,#REF!,5,0)</f>
        <v>#REF!</v>
      </c>
      <c r="K360" s="19" t="e">
        <f>VLOOKUP($D360,#REF!,4,0)</f>
        <v>#REF!</v>
      </c>
      <c r="L360" s="19" t="e">
        <f>VLOOKUP($D360,#REF!,6,0)</f>
        <v>#REF!</v>
      </c>
      <c r="M360" s="19" t="e">
        <f>VLOOKUP($D360,#REF!,7,0)</f>
        <v>#REF!</v>
      </c>
      <c r="N360" s="54" t="e">
        <f>SUM(E360:M360)</f>
        <v>#REF!</v>
      </c>
    </row>
    <row r="361" spans="4:14" ht="18.75" x14ac:dyDescent="0.3">
      <c r="D361" s="54" t="s">
        <v>78</v>
      </c>
      <c r="E361" s="19" t="e">
        <f>VLOOKUP($D361,#REF!,3,0)</f>
        <v>#REF!</v>
      </c>
      <c r="F361" s="19">
        <v>0</v>
      </c>
      <c r="G361" s="19">
        <v>0</v>
      </c>
      <c r="H361" s="19">
        <v>0</v>
      </c>
      <c r="I361" s="19" t="e">
        <f>VLOOKUP($D361,#REF!,2,0)</f>
        <v>#REF!</v>
      </c>
      <c r="J361" s="19" t="e">
        <f>VLOOKUP($D361,#REF!,5,0)</f>
        <v>#REF!</v>
      </c>
      <c r="K361" s="19" t="e">
        <f>VLOOKUP($D361,#REF!,4,0)</f>
        <v>#REF!</v>
      </c>
      <c r="L361" s="19" t="e">
        <f>VLOOKUP($D361,#REF!,6,0)</f>
        <v>#REF!</v>
      </c>
      <c r="M361" s="19" t="e">
        <f>VLOOKUP($D361,#REF!,7,0)</f>
        <v>#REF!</v>
      </c>
      <c r="N361" s="54" t="e">
        <f>SUM(E361:M361)</f>
        <v>#REF!</v>
      </c>
    </row>
    <row r="362" spans="4:14" ht="19.5" thickBot="1" x14ac:dyDescent="0.35">
      <c r="D362" s="54" t="s">
        <v>98</v>
      </c>
      <c r="E362" s="19" t="e">
        <f>VLOOKUP($D362,#REF!,3,0)</f>
        <v>#REF!</v>
      </c>
      <c r="F362" s="19">
        <v>0</v>
      </c>
      <c r="G362" s="19">
        <v>0</v>
      </c>
      <c r="H362" s="19">
        <v>0</v>
      </c>
      <c r="I362" s="19" t="e">
        <f>VLOOKUP($D362,#REF!,2,0)</f>
        <v>#REF!</v>
      </c>
      <c r="J362" s="19" t="e">
        <f>VLOOKUP($D362,#REF!,5,0)</f>
        <v>#REF!</v>
      </c>
      <c r="K362" s="19" t="e">
        <f>VLOOKUP($D362,#REF!,4,0)</f>
        <v>#REF!</v>
      </c>
      <c r="L362" s="19" t="e">
        <f>VLOOKUP($D362,#REF!,6,0)</f>
        <v>#REF!</v>
      </c>
      <c r="M362" s="19" t="e">
        <f>VLOOKUP($D362,#REF!,7,0)</f>
        <v>#REF!</v>
      </c>
      <c r="N362" s="54" t="e">
        <f>SUM(E362:M362)</f>
        <v>#REF!</v>
      </c>
    </row>
    <row r="363" spans="4:14" ht="19.5" thickBot="1" x14ac:dyDescent="0.35">
      <c r="D363" s="10" t="s">
        <v>580</v>
      </c>
      <c r="E363" s="14" t="e">
        <f t="shared" ref="E363:N363" si="15">SUM(E359:E362)</f>
        <v>#REF!</v>
      </c>
      <c r="F363" s="14">
        <f t="shared" si="15"/>
        <v>0</v>
      </c>
      <c r="G363" s="14">
        <f t="shared" si="15"/>
        <v>0</v>
      </c>
      <c r="H363" s="14">
        <f t="shared" si="15"/>
        <v>0</v>
      </c>
      <c r="I363" s="14" t="e">
        <f t="shared" si="15"/>
        <v>#REF!</v>
      </c>
      <c r="J363" s="14" t="e">
        <f t="shared" si="15"/>
        <v>#REF!</v>
      </c>
      <c r="K363" s="14" t="e">
        <f t="shared" si="15"/>
        <v>#REF!</v>
      </c>
      <c r="L363" s="14" t="e">
        <f t="shared" si="15"/>
        <v>#REF!</v>
      </c>
      <c r="M363" s="14" t="e">
        <f t="shared" si="15"/>
        <v>#REF!</v>
      </c>
      <c r="N363" s="14" t="e">
        <f t="shared" si="15"/>
        <v>#REF!</v>
      </c>
    </row>
    <row r="364" spans="4:14" ht="15.75" thickBot="1" x14ac:dyDescent="0.3"/>
    <row r="365" spans="4:14" ht="19.5" thickBot="1" x14ac:dyDescent="0.35">
      <c r="D365" s="10" t="s">
        <v>574</v>
      </c>
      <c r="E365" s="18" t="s">
        <v>1000</v>
      </c>
      <c r="F365" s="18" t="s">
        <v>1001</v>
      </c>
      <c r="G365" s="18" t="s">
        <v>1002</v>
      </c>
      <c r="H365" s="18" t="s">
        <v>536</v>
      </c>
      <c r="I365" s="18" t="s">
        <v>47</v>
      </c>
      <c r="J365" s="15" t="s">
        <v>1003</v>
      </c>
      <c r="K365" s="18" t="s">
        <v>986</v>
      </c>
      <c r="L365" s="18" t="s">
        <v>987</v>
      </c>
      <c r="M365" s="18" t="s">
        <v>361</v>
      </c>
      <c r="N365" s="49" t="s">
        <v>1006</v>
      </c>
    </row>
    <row r="366" spans="4:14" ht="18.75" x14ac:dyDescent="0.3">
      <c r="D366" s="45" t="s">
        <v>37</v>
      </c>
      <c r="E366" s="21" t="e">
        <f>+E359/$N359</f>
        <v>#REF!</v>
      </c>
      <c r="F366" s="21" t="e">
        <f t="shared" ref="F366:M366" si="16">+F359/$N359</f>
        <v>#REF!</v>
      </c>
      <c r="G366" s="21" t="e">
        <f t="shared" si="16"/>
        <v>#REF!</v>
      </c>
      <c r="H366" s="21" t="e">
        <f t="shared" si="16"/>
        <v>#REF!</v>
      </c>
      <c r="I366" s="21" t="e">
        <f t="shared" si="16"/>
        <v>#REF!</v>
      </c>
      <c r="J366" s="82" t="e">
        <f t="shared" si="16"/>
        <v>#REF!</v>
      </c>
      <c r="K366" s="21" t="e">
        <f t="shared" si="16"/>
        <v>#REF!</v>
      </c>
      <c r="L366" s="21" t="e">
        <f t="shared" si="16"/>
        <v>#REF!</v>
      </c>
      <c r="M366" s="21" t="e">
        <f t="shared" si="16"/>
        <v>#REF!</v>
      </c>
      <c r="N366" s="82" t="e">
        <f>SUM(E366:M366)</f>
        <v>#REF!</v>
      </c>
    </row>
    <row r="367" spans="4:14" ht="18.75" x14ac:dyDescent="0.3">
      <c r="D367" s="46" t="s">
        <v>51</v>
      </c>
      <c r="E367" s="21" t="e">
        <f>+E360/$N360</f>
        <v>#REF!</v>
      </c>
      <c r="F367" s="21" t="e">
        <f t="shared" ref="F367:M367" si="17">+F360/$N360</f>
        <v>#REF!</v>
      </c>
      <c r="G367" s="21" t="e">
        <f t="shared" si="17"/>
        <v>#REF!</v>
      </c>
      <c r="H367" s="21" t="e">
        <f t="shared" si="17"/>
        <v>#REF!</v>
      </c>
      <c r="I367" s="21" t="e">
        <f t="shared" si="17"/>
        <v>#REF!</v>
      </c>
      <c r="J367" s="82" t="e">
        <f t="shared" si="17"/>
        <v>#REF!</v>
      </c>
      <c r="K367" s="21" t="e">
        <f t="shared" si="17"/>
        <v>#REF!</v>
      </c>
      <c r="L367" s="21" t="e">
        <f t="shared" si="17"/>
        <v>#REF!</v>
      </c>
      <c r="M367" s="21" t="e">
        <f t="shared" si="17"/>
        <v>#REF!</v>
      </c>
      <c r="N367" s="88" t="e">
        <f>SUM(E367:M367)</f>
        <v>#REF!</v>
      </c>
    </row>
    <row r="368" spans="4:14" ht="18.75" x14ac:dyDescent="0.3">
      <c r="D368" s="46" t="s">
        <v>78</v>
      </c>
      <c r="E368" s="21" t="e">
        <f t="shared" ref="E368:M368" si="18">+E361/$N361</f>
        <v>#REF!</v>
      </c>
      <c r="F368" s="21" t="e">
        <f t="shared" si="18"/>
        <v>#REF!</v>
      </c>
      <c r="G368" s="21" t="e">
        <f t="shared" si="18"/>
        <v>#REF!</v>
      </c>
      <c r="H368" s="21" t="e">
        <f t="shared" si="18"/>
        <v>#REF!</v>
      </c>
      <c r="I368" s="21" t="e">
        <f t="shared" si="18"/>
        <v>#REF!</v>
      </c>
      <c r="J368" s="82" t="e">
        <f t="shared" si="18"/>
        <v>#REF!</v>
      </c>
      <c r="K368" s="21" t="e">
        <f t="shared" si="18"/>
        <v>#REF!</v>
      </c>
      <c r="L368" s="21" t="e">
        <f t="shared" si="18"/>
        <v>#REF!</v>
      </c>
      <c r="M368" s="21" t="e">
        <f t="shared" si="18"/>
        <v>#REF!</v>
      </c>
      <c r="N368" s="88" t="e">
        <f>SUM(E368:M368)</f>
        <v>#REF!</v>
      </c>
    </row>
    <row r="369" spans="4:14" ht="19.5" thickBot="1" x14ac:dyDescent="0.35">
      <c r="D369" s="48" t="s">
        <v>98</v>
      </c>
      <c r="E369" s="47" t="e">
        <f t="shared" ref="E369:M369" si="19">+E362/$N362</f>
        <v>#REF!</v>
      </c>
      <c r="F369" s="47" t="e">
        <f t="shared" si="19"/>
        <v>#REF!</v>
      </c>
      <c r="G369" s="47" t="e">
        <f t="shared" si="19"/>
        <v>#REF!</v>
      </c>
      <c r="H369" s="47" t="e">
        <f t="shared" si="19"/>
        <v>#REF!</v>
      </c>
      <c r="I369" s="47" t="e">
        <f t="shared" si="19"/>
        <v>#REF!</v>
      </c>
      <c r="J369" s="90" t="e">
        <f t="shared" si="19"/>
        <v>#REF!</v>
      </c>
      <c r="K369" s="47" t="e">
        <f t="shared" si="19"/>
        <v>#REF!</v>
      </c>
      <c r="L369" s="47" t="e">
        <f t="shared" si="19"/>
        <v>#REF!</v>
      </c>
      <c r="M369" s="47" t="e">
        <f t="shared" si="19"/>
        <v>#REF!</v>
      </c>
      <c r="N369" s="89" t="e">
        <f>SUM(E369:M369)</f>
        <v>#REF!</v>
      </c>
    </row>
    <row r="372" spans="4:14" ht="18.75" x14ac:dyDescent="0.3">
      <c r="D372" s="51" t="s">
        <v>1009</v>
      </c>
    </row>
    <row r="373" spans="4:14" ht="18.75" x14ac:dyDescent="0.3">
      <c r="D373" s="51" t="s">
        <v>1010</v>
      </c>
    </row>
    <row r="374" spans="4:14" ht="15.75" thickBot="1" x14ac:dyDescent="0.3"/>
    <row r="375" spans="4:14" ht="19.5" thickBot="1" x14ac:dyDescent="0.35">
      <c r="D375" s="10" t="s">
        <v>574</v>
      </c>
      <c r="E375" s="18" t="s">
        <v>1000</v>
      </c>
      <c r="F375" s="18" t="s">
        <v>1001</v>
      </c>
      <c r="G375" s="18" t="s">
        <v>1002</v>
      </c>
      <c r="H375" s="18" t="s">
        <v>536</v>
      </c>
      <c r="I375" s="18" t="s">
        <v>47</v>
      </c>
      <c r="J375" s="10" t="s">
        <v>1003</v>
      </c>
      <c r="K375" s="18" t="s">
        <v>986</v>
      </c>
      <c r="L375" s="18" t="s">
        <v>987</v>
      </c>
      <c r="M375" s="18" t="s">
        <v>361</v>
      </c>
      <c r="N375" s="49" t="s">
        <v>1006</v>
      </c>
    </row>
    <row r="376" spans="4:14" ht="18.75" x14ac:dyDescent="0.3">
      <c r="D376" s="45" t="s">
        <v>37</v>
      </c>
      <c r="E376" s="19" t="e">
        <f>VLOOKUP($D376,#REF!,3,0)</f>
        <v>#REF!</v>
      </c>
      <c r="F376" s="19" t="e">
        <f>VLOOKUP($D376,#REF!,6,0)</f>
        <v>#REF!</v>
      </c>
      <c r="G376" s="19">
        <v>0</v>
      </c>
      <c r="H376" s="19" t="e">
        <f>VLOOKUP($D376,#REF!,5,0)</f>
        <v>#REF!</v>
      </c>
      <c r="I376" s="19" t="e">
        <f>VLOOKUP($D376,#REF!,2,0)</f>
        <v>#REF!</v>
      </c>
      <c r="J376" s="19" t="e">
        <f>VLOOKUP($D376,#REF!,7,0)</f>
        <v>#REF!</v>
      </c>
      <c r="K376" s="19" t="e">
        <f>VLOOKUP($D376,#REF!,4,0)</f>
        <v>#REF!</v>
      </c>
      <c r="L376" s="19" t="e">
        <f>VLOOKUP($D376,#REF!,8,0)</f>
        <v>#REF!</v>
      </c>
      <c r="M376" s="19" t="e">
        <f>VLOOKUP($D376,#REF!,9,0)</f>
        <v>#REF!</v>
      </c>
      <c r="N376" s="45" t="e">
        <f>SUM(E376:M376)</f>
        <v>#REF!</v>
      </c>
    </row>
    <row r="377" spans="4:14" ht="18.75" x14ac:dyDescent="0.3">
      <c r="D377" s="54" t="s">
        <v>51</v>
      </c>
      <c r="E377" s="19" t="e">
        <f>VLOOKUP($D377,#REF!,3,0)</f>
        <v>#REF!</v>
      </c>
      <c r="F377" s="19" t="e">
        <f>VLOOKUP($D377,#REF!,6,0)</f>
        <v>#REF!</v>
      </c>
      <c r="G377" s="19">
        <v>0</v>
      </c>
      <c r="H377" s="19" t="e">
        <f>VLOOKUP($D377,#REF!,5,0)</f>
        <v>#REF!</v>
      </c>
      <c r="I377" s="19" t="e">
        <f>VLOOKUP($D377,#REF!,2,0)</f>
        <v>#REF!</v>
      </c>
      <c r="J377" s="19" t="e">
        <f>VLOOKUP($D377,#REF!,7,0)</f>
        <v>#REF!</v>
      </c>
      <c r="K377" s="19" t="e">
        <f>VLOOKUP($D377,#REF!,4,0)</f>
        <v>#REF!</v>
      </c>
      <c r="L377" s="19" t="e">
        <f>VLOOKUP($D377,#REF!,8,0)</f>
        <v>#REF!</v>
      </c>
      <c r="M377" s="19" t="e">
        <f>VLOOKUP($D377,#REF!,9,0)</f>
        <v>#REF!</v>
      </c>
      <c r="N377" s="54" t="e">
        <f>SUM(E377:M377)</f>
        <v>#REF!</v>
      </c>
    </row>
    <row r="378" spans="4:14" ht="18.75" x14ac:dyDescent="0.3">
      <c r="D378" s="54" t="s">
        <v>78</v>
      </c>
      <c r="E378" s="19" t="e">
        <f>VLOOKUP($D378,#REF!,3,0)</f>
        <v>#REF!</v>
      </c>
      <c r="F378" s="19" t="e">
        <f>VLOOKUP($D378,#REF!,6,0)</f>
        <v>#REF!</v>
      </c>
      <c r="G378" s="19">
        <v>0</v>
      </c>
      <c r="H378" s="19" t="e">
        <f>VLOOKUP($D378,#REF!,5,0)</f>
        <v>#REF!</v>
      </c>
      <c r="I378" s="19" t="e">
        <f>VLOOKUP($D378,#REF!,2,0)</f>
        <v>#REF!</v>
      </c>
      <c r="J378" s="19" t="e">
        <f>VLOOKUP($D378,#REF!,7,0)</f>
        <v>#REF!</v>
      </c>
      <c r="K378" s="19" t="e">
        <f>VLOOKUP($D378,#REF!,4,0)</f>
        <v>#REF!</v>
      </c>
      <c r="L378" s="19" t="e">
        <f>VLOOKUP($D378,#REF!,8,0)</f>
        <v>#REF!</v>
      </c>
      <c r="M378" s="19" t="e">
        <f>VLOOKUP($D378,#REF!,9,0)</f>
        <v>#REF!</v>
      </c>
      <c r="N378" s="54" t="e">
        <f>SUM(E378:M378)</f>
        <v>#REF!</v>
      </c>
    </row>
    <row r="379" spans="4:14" ht="19.5" thickBot="1" x14ac:dyDescent="0.35">
      <c r="D379" s="54" t="s">
        <v>98</v>
      </c>
      <c r="E379" s="19" t="e">
        <f>VLOOKUP($D379,#REF!,3,0)</f>
        <v>#REF!</v>
      </c>
      <c r="F379" s="19" t="e">
        <f>VLOOKUP($D379,#REF!,6,0)</f>
        <v>#REF!</v>
      </c>
      <c r="G379" s="19">
        <v>0</v>
      </c>
      <c r="H379" s="19" t="e">
        <f>VLOOKUP($D379,#REF!,5,0)</f>
        <v>#REF!</v>
      </c>
      <c r="I379" s="19" t="e">
        <f>VLOOKUP($D379,#REF!,2,0)</f>
        <v>#REF!</v>
      </c>
      <c r="J379" s="19" t="e">
        <f>VLOOKUP($D379,#REF!,7,0)</f>
        <v>#REF!</v>
      </c>
      <c r="K379" s="19" t="e">
        <f>VLOOKUP($D379,#REF!,4,0)</f>
        <v>#REF!</v>
      </c>
      <c r="L379" s="19" t="e">
        <f>VLOOKUP($D379,#REF!,8,0)</f>
        <v>#REF!</v>
      </c>
      <c r="M379" s="19" t="e">
        <f>VLOOKUP($D379,#REF!,9,0)</f>
        <v>#REF!</v>
      </c>
      <c r="N379" s="54" t="e">
        <f>SUM(E379:M379)</f>
        <v>#REF!</v>
      </c>
    </row>
    <row r="380" spans="4:14" ht="19.5" thickBot="1" x14ac:dyDescent="0.35">
      <c r="D380" s="10" t="s">
        <v>580</v>
      </c>
      <c r="E380" s="14" t="e">
        <f t="shared" ref="E380:N380" si="20">SUM(E376:E379)</f>
        <v>#REF!</v>
      </c>
      <c r="F380" s="14" t="e">
        <f t="shared" si="20"/>
        <v>#REF!</v>
      </c>
      <c r="G380" s="14">
        <f t="shared" si="20"/>
        <v>0</v>
      </c>
      <c r="H380" s="14" t="e">
        <f t="shared" si="20"/>
        <v>#REF!</v>
      </c>
      <c r="I380" s="14" t="e">
        <f t="shared" si="20"/>
        <v>#REF!</v>
      </c>
      <c r="J380" s="14" t="e">
        <f t="shared" si="20"/>
        <v>#REF!</v>
      </c>
      <c r="K380" s="14" t="e">
        <f t="shared" si="20"/>
        <v>#REF!</v>
      </c>
      <c r="L380" s="14" t="e">
        <f t="shared" si="20"/>
        <v>#REF!</v>
      </c>
      <c r="M380" s="14" t="e">
        <f t="shared" si="20"/>
        <v>#REF!</v>
      </c>
      <c r="N380" s="14" t="e">
        <f t="shared" si="20"/>
        <v>#REF!</v>
      </c>
    </row>
    <row r="381" spans="4:14" ht="15.75" thickBot="1" x14ac:dyDescent="0.3"/>
    <row r="382" spans="4:14" ht="19.5" thickBot="1" x14ac:dyDescent="0.35">
      <c r="D382" s="10" t="s">
        <v>574</v>
      </c>
      <c r="E382" s="18" t="s">
        <v>1000</v>
      </c>
      <c r="F382" s="18" t="s">
        <v>1001</v>
      </c>
      <c r="G382" s="18" t="s">
        <v>1002</v>
      </c>
      <c r="H382" s="18" t="s">
        <v>536</v>
      </c>
      <c r="I382" s="18" t="s">
        <v>47</v>
      </c>
      <c r="J382" s="15" t="s">
        <v>1003</v>
      </c>
      <c r="K382" s="18" t="s">
        <v>986</v>
      </c>
      <c r="L382" s="18" t="s">
        <v>987</v>
      </c>
      <c r="M382" s="18" t="s">
        <v>361</v>
      </c>
      <c r="N382" s="49" t="s">
        <v>1006</v>
      </c>
    </row>
    <row r="383" spans="4:14" ht="18.75" x14ac:dyDescent="0.3">
      <c r="D383" s="45" t="s">
        <v>37</v>
      </c>
      <c r="E383" s="21" t="e">
        <f>+E376/$N376</f>
        <v>#REF!</v>
      </c>
      <c r="F383" s="21" t="e">
        <f t="shared" ref="F383:M383" si="21">+F376/$N376</f>
        <v>#REF!</v>
      </c>
      <c r="G383" s="21" t="e">
        <f t="shared" si="21"/>
        <v>#REF!</v>
      </c>
      <c r="H383" s="21" t="e">
        <f t="shared" si="21"/>
        <v>#REF!</v>
      </c>
      <c r="I383" s="21" t="e">
        <f t="shared" si="21"/>
        <v>#REF!</v>
      </c>
      <c r="J383" s="82" t="e">
        <f t="shared" si="21"/>
        <v>#REF!</v>
      </c>
      <c r="K383" s="21" t="e">
        <f t="shared" si="21"/>
        <v>#REF!</v>
      </c>
      <c r="L383" s="21" t="e">
        <f t="shared" si="21"/>
        <v>#REF!</v>
      </c>
      <c r="M383" s="21" t="e">
        <f t="shared" si="21"/>
        <v>#REF!</v>
      </c>
      <c r="N383" s="82" t="e">
        <f>SUM(E383:M383)</f>
        <v>#REF!</v>
      </c>
    </row>
    <row r="384" spans="4:14" ht="18.75" x14ac:dyDescent="0.3">
      <c r="D384" s="46" t="s">
        <v>51</v>
      </c>
      <c r="E384" s="21" t="e">
        <f>+E377/$N377</f>
        <v>#REF!</v>
      </c>
      <c r="F384" s="21" t="e">
        <f t="shared" ref="F384:M384" si="22">+F377/$N377</f>
        <v>#REF!</v>
      </c>
      <c r="G384" s="21" t="e">
        <f t="shared" si="22"/>
        <v>#REF!</v>
      </c>
      <c r="H384" s="21" t="e">
        <f t="shared" si="22"/>
        <v>#REF!</v>
      </c>
      <c r="I384" s="21" t="e">
        <f t="shared" si="22"/>
        <v>#REF!</v>
      </c>
      <c r="J384" s="82" t="e">
        <f t="shared" si="22"/>
        <v>#REF!</v>
      </c>
      <c r="K384" s="21" t="e">
        <f t="shared" si="22"/>
        <v>#REF!</v>
      </c>
      <c r="L384" s="21" t="e">
        <f t="shared" si="22"/>
        <v>#REF!</v>
      </c>
      <c r="M384" s="21" t="e">
        <f t="shared" si="22"/>
        <v>#REF!</v>
      </c>
      <c r="N384" s="88" t="e">
        <f>SUM(E384:M384)</f>
        <v>#REF!</v>
      </c>
    </row>
    <row r="385" spans="4:14" ht="18.75" x14ac:dyDescent="0.3">
      <c r="D385" s="46" t="s">
        <v>78</v>
      </c>
      <c r="E385" s="21" t="e">
        <f t="shared" ref="E385:M385" si="23">+E378/$N378</f>
        <v>#REF!</v>
      </c>
      <c r="F385" s="21" t="e">
        <f t="shared" si="23"/>
        <v>#REF!</v>
      </c>
      <c r="G385" s="21" t="e">
        <f t="shared" si="23"/>
        <v>#REF!</v>
      </c>
      <c r="H385" s="21" t="e">
        <f t="shared" si="23"/>
        <v>#REF!</v>
      </c>
      <c r="I385" s="21" t="e">
        <f t="shared" si="23"/>
        <v>#REF!</v>
      </c>
      <c r="J385" s="82" t="e">
        <f t="shared" si="23"/>
        <v>#REF!</v>
      </c>
      <c r="K385" s="21" t="e">
        <f t="shared" si="23"/>
        <v>#REF!</v>
      </c>
      <c r="L385" s="21" t="e">
        <f t="shared" si="23"/>
        <v>#REF!</v>
      </c>
      <c r="M385" s="21" t="e">
        <f t="shared" si="23"/>
        <v>#REF!</v>
      </c>
      <c r="N385" s="88" t="e">
        <f>SUM(E385:M385)</f>
        <v>#REF!</v>
      </c>
    </row>
    <row r="386" spans="4:14" ht="19.5" thickBot="1" x14ac:dyDescent="0.35">
      <c r="D386" s="48" t="s">
        <v>98</v>
      </c>
      <c r="E386" s="47" t="e">
        <f t="shared" ref="E386:M386" si="24">+E379/$N379</f>
        <v>#REF!</v>
      </c>
      <c r="F386" s="47" t="e">
        <f t="shared" si="24"/>
        <v>#REF!</v>
      </c>
      <c r="G386" s="47" t="e">
        <f t="shared" si="24"/>
        <v>#REF!</v>
      </c>
      <c r="H386" s="47" t="e">
        <f t="shared" si="24"/>
        <v>#REF!</v>
      </c>
      <c r="I386" s="47" t="e">
        <f t="shared" si="24"/>
        <v>#REF!</v>
      </c>
      <c r="J386" s="90" t="e">
        <f t="shared" si="24"/>
        <v>#REF!</v>
      </c>
      <c r="K386" s="47" t="e">
        <f t="shared" si="24"/>
        <v>#REF!</v>
      </c>
      <c r="L386" s="47" t="e">
        <f t="shared" si="24"/>
        <v>#REF!</v>
      </c>
      <c r="M386" s="47" t="e">
        <f t="shared" si="24"/>
        <v>#REF!</v>
      </c>
      <c r="N386" s="89" t="e">
        <f>SUM(E386:M386)</f>
        <v>#REF!</v>
      </c>
    </row>
    <row r="389" spans="4:14" ht="18.75" x14ac:dyDescent="0.3">
      <c r="D389" s="51" t="s">
        <v>1011</v>
      </c>
    </row>
    <row r="390" spans="4:14" ht="18.75" x14ac:dyDescent="0.3">
      <c r="D390" s="51" t="s">
        <v>977</v>
      </c>
    </row>
    <row r="391" spans="4:14" ht="15.75" thickBot="1" x14ac:dyDescent="0.3"/>
    <row r="392" spans="4:14" ht="19.5" thickBot="1" x14ac:dyDescent="0.35">
      <c r="D392" s="10" t="s">
        <v>574</v>
      </c>
      <c r="E392" s="18" t="s">
        <v>1000</v>
      </c>
      <c r="F392" s="18" t="s">
        <v>1001</v>
      </c>
      <c r="G392" s="18" t="s">
        <v>1002</v>
      </c>
      <c r="H392" s="18" t="s">
        <v>536</v>
      </c>
      <c r="I392" s="18" t="s">
        <v>47</v>
      </c>
      <c r="J392" s="10" t="s">
        <v>1003</v>
      </c>
      <c r="K392" s="18" t="s">
        <v>986</v>
      </c>
      <c r="L392" s="18" t="s">
        <v>987</v>
      </c>
      <c r="M392" s="18" t="s">
        <v>361</v>
      </c>
      <c r="N392" s="49" t="s">
        <v>1006</v>
      </c>
    </row>
    <row r="393" spans="4:14" ht="18.75" x14ac:dyDescent="0.3">
      <c r="D393" s="45" t="s">
        <v>37</v>
      </c>
      <c r="E393" s="19" t="e">
        <f>VLOOKUP($D393,#REF!,3,0)</f>
        <v>#REF!</v>
      </c>
      <c r="F393" s="19" t="e">
        <f>VLOOKUP($D393,#REF!,5,0)</f>
        <v>#REF!</v>
      </c>
      <c r="G393" s="19">
        <v>0</v>
      </c>
      <c r="H393" s="19">
        <v>0</v>
      </c>
      <c r="I393" s="19" t="e">
        <f>VLOOKUP($D393,#REF!,2,0)</f>
        <v>#REF!</v>
      </c>
      <c r="J393" s="19">
        <v>0</v>
      </c>
      <c r="K393" s="19" t="e">
        <f>VLOOKUP($D393,#REF!,4,0)</f>
        <v>#REF!</v>
      </c>
      <c r="L393" s="19" t="e">
        <f>VLOOKUP($D393,#REF!,6,0)</f>
        <v>#REF!</v>
      </c>
      <c r="M393" s="19" t="e">
        <f>VLOOKUP($D393,#REF!,7,0)</f>
        <v>#REF!</v>
      </c>
      <c r="N393" s="45" t="e">
        <f>SUM(E393:M393)</f>
        <v>#REF!</v>
      </c>
    </row>
    <row r="394" spans="4:14" ht="18.75" x14ac:dyDescent="0.3">
      <c r="D394" s="54" t="s">
        <v>51</v>
      </c>
      <c r="E394" s="19" t="e">
        <f>VLOOKUP($D394,#REF!,3,0)</f>
        <v>#REF!</v>
      </c>
      <c r="F394" s="19" t="e">
        <f>VLOOKUP($D394,#REF!,5,0)</f>
        <v>#REF!</v>
      </c>
      <c r="G394" s="19">
        <v>0</v>
      </c>
      <c r="H394" s="19">
        <v>0</v>
      </c>
      <c r="I394" s="19" t="e">
        <f>VLOOKUP($D394,#REF!,2,0)</f>
        <v>#REF!</v>
      </c>
      <c r="J394" s="19">
        <v>0</v>
      </c>
      <c r="K394" s="19" t="e">
        <f>VLOOKUP($D394,#REF!,4,0)</f>
        <v>#REF!</v>
      </c>
      <c r="L394" s="19" t="e">
        <f>VLOOKUP($D394,#REF!,6,0)</f>
        <v>#REF!</v>
      </c>
      <c r="M394" s="19" t="e">
        <f>VLOOKUP($D394,#REF!,7,0)</f>
        <v>#REF!</v>
      </c>
      <c r="N394" s="54" t="e">
        <f>SUM(E394:M394)</f>
        <v>#REF!</v>
      </c>
    </row>
    <row r="395" spans="4:14" ht="18.75" x14ac:dyDescent="0.3">
      <c r="D395" s="54" t="s">
        <v>78</v>
      </c>
      <c r="E395" s="19" t="e">
        <f>VLOOKUP($D395,#REF!,3,0)</f>
        <v>#REF!</v>
      </c>
      <c r="F395" s="19" t="e">
        <f>VLOOKUP($D395,#REF!,5,0)</f>
        <v>#REF!</v>
      </c>
      <c r="G395" s="19">
        <v>0</v>
      </c>
      <c r="H395" s="19">
        <v>0</v>
      </c>
      <c r="I395" s="19" t="e">
        <f>VLOOKUP($D395,#REF!,2,0)</f>
        <v>#REF!</v>
      </c>
      <c r="J395" s="19">
        <v>0</v>
      </c>
      <c r="K395" s="19" t="e">
        <f>VLOOKUP($D395,#REF!,4,0)</f>
        <v>#REF!</v>
      </c>
      <c r="L395" s="19" t="e">
        <f>VLOOKUP($D395,#REF!,6,0)</f>
        <v>#REF!</v>
      </c>
      <c r="M395" s="19" t="e">
        <f>VLOOKUP($D395,#REF!,7,0)</f>
        <v>#REF!</v>
      </c>
      <c r="N395" s="54" t="e">
        <f>SUM(E395:M395)</f>
        <v>#REF!</v>
      </c>
    </row>
    <row r="396" spans="4:14" ht="19.5" thickBot="1" x14ac:dyDescent="0.35">
      <c r="D396" s="54" t="s">
        <v>98</v>
      </c>
      <c r="E396" s="19" t="e">
        <f>VLOOKUP($D396,#REF!,3,0)</f>
        <v>#REF!</v>
      </c>
      <c r="F396" s="19" t="e">
        <f>VLOOKUP($D396,#REF!,5,0)</f>
        <v>#REF!</v>
      </c>
      <c r="G396" s="19">
        <v>0</v>
      </c>
      <c r="H396" s="19">
        <v>0</v>
      </c>
      <c r="I396" s="19" t="e">
        <f>VLOOKUP($D396,#REF!,2,0)</f>
        <v>#REF!</v>
      </c>
      <c r="J396" s="19">
        <v>0</v>
      </c>
      <c r="K396" s="19" t="e">
        <f>VLOOKUP($D396,#REF!,4,0)</f>
        <v>#REF!</v>
      </c>
      <c r="L396" s="19" t="e">
        <f>VLOOKUP($D396,#REF!,6,0)</f>
        <v>#REF!</v>
      </c>
      <c r="M396" s="19" t="e">
        <f>VLOOKUP($D396,#REF!,7,0)</f>
        <v>#REF!</v>
      </c>
      <c r="N396" s="54" t="e">
        <f>SUM(E396:M396)</f>
        <v>#REF!</v>
      </c>
    </row>
    <row r="397" spans="4:14" ht="19.5" thickBot="1" x14ac:dyDescent="0.35">
      <c r="D397" s="10" t="s">
        <v>580</v>
      </c>
      <c r="E397" s="14" t="e">
        <f t="shared" ref="E397:N397" si="25">SUM(E393:E396)</f>
        <v>#REF!</v>
      </c>
      <c r="F397" s="14" t="e">
        <f t="shared" si="25"/>
        <v>#REF!</v>
      </c>
      <c r="G397" s="14">
        <f t="shared" si="25"/>
        <v>0</v>
      </c>
      <c r="H397" s="14">
        <f t="shared" si="25"/>
        <v>0</v>
      </c>
      <c r="I397" s="14" t="e">
        <f t="shared" si="25"/>
        <v>#REF!</v>
      </c>
      <c r="J397" s="14">
        <f t="shared" si="25"/>
        <v>0</v>
      </c>
      <c r="K397" s="14" t="e">
        <f t="shared" si="25"/>
        <v>#REF!</v>
      </c>
      <c r="L397" s="14" t="e">
        <f t="shared" si="25"/>
        <v>#REF!</v>
      </c>
      <c r="M397" s="14" t="e">
        <f t="shared" si="25"/>
        <v>#REF!</v>
      </c>
      <c r="N397" s="14" t="e">
        <f t="shared" si="25"/>
        <v>#REF!</v>
      </c>
    </row>
    <row r="398" spans="4:14" ht="15.75" thickBot="1" x14ac:dyDescent="0.3"/>
    <row r="399" spans="4:14" ht="19.5" thickBot="1" x14ac:dyDescent="0.35">
      <c r="D399" s="10" t="s">
        <v>574</v>
      </c>
      <c r="E399" s="18" t="s">
        <v>1000</v>
      </c>
      <c r="F399" s="18" t="s">
        <v>1001</v>
      </c>
      <c r="G399" s="18" t="s">
        <v>1002</v>
      </c>
      <c r="H399" s="18" t="s">
        <v>536</v>
      </c>
      <c r="I399" s="18" t="s">
        <v>47</v>
      </c>
      <c r="J399" s="15" t="s">
        <v>1003</v>
      </c>
      <c r="K399" s="18" t="s">
        <v>986</v>
      </c>
      <c r="L399" s="18" t="s">
        <v>987</v>
      </c>
      <c r="M399" s="18" t="s">
        <v>361</v>
      </c>
      <c r="N399" s="49" t="s">
        <v>1006</v>
      </c>
    </row>
    <row r="400" spans="4:14" ht="18.75" x14ac:dyDescent="0.3">
      <c r="D400" s="45" t="s">
        <v>37</v>
      </c>
      <c r="E400" s="21" t="e">
        <f>+E393/$N393</f>
        <v>#REF!</v>
      </c>
      <c r="F400" s="21" t="e">
        <f t="shared" ref="F400:M400" si="26">+F393/$N393</f>
        <v>#REF!</v>
      </c>
      <c r="G400" s="21" t="e">
        <f t="shared" si="26"/>
        <v>#REF!</v>
      </c>
      <c r="H400" s="21" t="e">
        <f t="shared" si="26"/>
        <v>#REF!</v>
      </c>
      <c r="I400" s="21" t="e">
        <f t="shared" si="26"/>
        <v>#REF!</v>
      </c>
      <c r="J400" s="82" t="e">
        <f t="shared" si="26"/>
        <v>#REF!</v>
      </c>
      <c r="K400" s="21" t="e">
        <f t="shared" si="26"/>
        <v>#REF!</v>
      </c>
      <c r="L400" s="21" t="e">
        <f t="shared" si="26"/>
        <v>#REF!</v>
      </c>
      <c r="M400" s="21" t="e">
        <f t="shared" si="26"/>
        <v>#REF!</v>
      </c>
      <c r="N400" s="82" t="e">
        <f>SUM(E400:M400)</f>
        <v>#REF!</v>
      </c>
    </row>
    <row r="401" spans="4:26" ht="18.75" x14ac:dyDescent="0.3">
      <c r="D401" s="46" t="s">
        <v>51</v>
      </c>
      <c r="E401" s="21" t="e">
        <f>+E394/$N394</f>
        <v>#REF!</v>
      </c>
      <c r="F401" s="21" t="e">
        <f t="shared" ref="F401:M401" si="27">+F394/$N394</f>
        <v>#REF!</v>
      </c>
      <c r="G401" s="21" t="e">
        <f t="shared" si="27"/>
        <v>#REF!</v>
      </c>
      <c r="H401" s="21" t="e">
        <f t="shared" si="27"/>
        <v>#REF!</v>
      </c>
      <c r="I401" s="21" t="e">
        <f t="shared" si="27"/>
        <v>#REF!</v>
      </c>
      <c r="J401" s="82" t="e">
        <f t="shared" si="27"/>
        <v>#REF!</v>
      </c>
      <c r="K401" s="21" t="e">
        <f t="shared" si="27"/>
        <v>#REF!</v>
      </c>
      <c r="L401" s="21" t="e">
        <f t="shared" si="27"/>
        <v>#REF!</v>
      </c>
      <c r="M401" s="21" t="e">
        <f t="shared" si="27"/>
        <v>#REF!</v>
      </c>
      <c r="N401" s="88" t="e">
        <f>SUM(E401:M401)</f>
        <v>#REF!</v>
      </c>
    </row>
    <row r="402" spans="4:26" ht="18.75" x14ac:dyDescent="0.3">
      <c r="D402" s="46" t="s">
        <v>78</v>
      </c>
      <c r="E402" s="21" t="e">
        <f t="shared" ref="E402:M402" si="28">+E395/$N395</f>
        <v>#REF!</v>
      </c>
      <c r="F402" s="21" t="e">
        <f t="shared" si="28"/>
        <v>#REF!</v>
      </c>
      <c r="G402" s="21" t="e">
        <f t="shared" si="28"/>
        <v>#REF!</v>
      </c>
      <c r="H402" s="21" t="e">
        <f t="shared" si="28"/>
        <v>#REF!</v>
      </c>
      <c r="I402" s="21" t="e">
        <f t="shared" si="28"/>
        <v>#REF!</v>
      </c>
      <c r="J402" s="82" t="e">
        <f t="shared" si="28"/>
        <v>#REF!</v>
      </c>
      <c r="K402" s="21" t="e">
        <f t="shared" si="28"/>
        <v>#REF!</v>
      </c>
      <c r="L402" s="21" t="e">
        <f t="shared" si="28"/>
        <v>#REF!</v>
      </c>
      <c r="M402" s="21" t="e">
        <f t="shared" si="28"/>
        <v>#REF!</v>
      </c>
      <c r="N402" s="88" t="e">
        <f>SUM(E402:M402)</f>
        <v>#REF!</v>
      </c>
    </row>
    <row r="403" spans="4:26" ht="19.5" thickBot="1" x14ac:dyDescent="0.35">
      <c r="D403" s="48" t="s">
        <v>98</v>
      </c>
      <c r="E403" s="47" t="e">
        <f t="shared" ref="E403:M403" si="29">+E396/$N396</f>
        <v>#REF!</v>
      </c>
      <c r="F403" s="47" t="e">
        <f t="shared" si="29"/>
        <v>#REF!</v>
      </c>
      <c r="G403" s="47" t="e">
        <f t="shared" si="29"/>
        <v>#REF!</v>
      </c>
      <c r="H403" s="47" t="e">
        <f t="shared" si="29"/>
        <v>#REF!</v>
      </c>
      <c r="I403" s="47" t="e">
        <f t="shared" si="29"/>
        <v>#REF!</v>
      </c>
      <c r="J403" s="90" t="e">
        <f t="shared" si="29"/>
        <v>#REF!</v>
      </c>
      <c r="K403" s="47" t="e">
        <f t="shared" si="29"/>
        <v>#REF!</v>
      </c>
      <c r="L403" s="47" t="e">
        <f t="shared" si="29"/>
        <v>#REF!</v>
      </c>
      <c r="M403" s="47" t="e">
        <f t="shared" si="29"/>
        <v>#REF!</v>
      </c>
      <c r="N403" s="89" t="e">
        <f>SUM(E403:M403)</f>
        <v>#REF!</v>
      </c>
    </row>
    <row r="407" spans="4:26" ht="18.75" x14ac:dyDescent="0.3">
      <c r="D407" s="51" t="s">
        <v>1014</v>
      </c>
    </row>
    <row r="408" spans="4:26" ht="15.75" thickBot="1" x14ac:dyDescent="0.3">
      <c r="H408" s="2"/>
    </row>
    <row r="409" spans="4:26" ht="19.5" thickBot="1" x14ac:dyDescent="0.35">
      <c r="D409" s="10" t="s">
        <v>574</v>
      </c>
      <c r="E409" s="18" t="s">
        <v>876</v>
      </c>
      <c r="F409" s="18" t="s">
        <v>1012</v>
      </c>
      <c r="G409" s="49" t="s">
        <v>562</v>
      </c>
      <c r="H409" s="27"/>
    </row>
    <row r="410" spans="4:26" ht="18.75" x14ac:dyDescent="0.3">
      <c r="D410" s="45" t="s">
        <v>37</v>
      </c>
      <c r="E410" s="91" t="e">
        <f>GETPIVOTDATA("Average of CASE AGE",#REF!,"Counsel Type ","Appointed Attorney")</f>
        <v>#REF!</v>
      </c>
      <c r="F410" s="91" t="e">
        <f>GETPIVOTDATA("Average of CASE AGE",#REF!,"Counsel Type ","Appointed Attorney")</f>
        <v>#REF!</v>
      </c>
      <c r="G410" s="92" t="e">
        <f>GETPIVOTDATA("Average of CASE AGE",#REF!,"Counsel Type ","Appointed Attorney")</f>
        <v>#REF!</v>
      </c>
      <c r="H410" s="17"/>
    </row>
    <row r="411" spans="4:26" ht="18.75" x14ac:dyDescent="0.3">
      <c r="D411" s="54" t="s">
        <v>51</v>
      </c>
      <c r="E411" s="91" t="e">
        <f>GETPIVOTDATA("Average of CASE AGE",#REF!,"Counsel Type ","Hired Attorney")</f>
        <v>#REF!</v>
      </c>
      <c r="F411" s="91" t="e">
        <f>GETPIVOTDATA("Average of CASE AGE",#REF!,"Counsel Type ","Hired Attorney")</f>
        <v>#REF!</v>
      </c>
      <c r="G411" s="92" t="e">
        <f>GETPIVOTDATA("Average of CASE AGE",#REF!,"Counsel Type ","Hired Attorney")</f>
        <v>#REF!</v>
      </c>
      <c r="H411" s="17"/>
    </row>
    <row r="412" spans="4:26" ht="18.75" x14ac:dyDescent="0.3">
      <c r="D412" s="54" t="s">
        <v>78</v>
      </c>
      <c r="E412" s="91" t="e">
        <f>GETPIVOTDATA("Average of CASE AGE",#REF!,"Counsel Type ","Other/Unknown")</f>
        <v>#REF!</v>
      </c>
      <c r="F412" s="91" t="e">
        <f>GETPIVOTDATA("Average of CASE AGE",#REF!,"Counsel Type ","Other/Unknown")</f>
        <v>#REF!</v>
      </c>
      <c r="G412" s="92" t="e">
        <f>GETPIVOTDATA("Average of CASE AGE",#REF!,"Counsel Type ","Other/Unknown")</f>
        <v>#REF!</v>
      </c>
      <c r="H412" s="17"/>
    </row>
    <row r="413" spans="4:26" ht="19.5" thickBot="1" x14ac:dyDescent="0.35">
      <c r="D413" s="54" t="s">
        <v>98</v>
      </c>
      <c r="E413" s="91" t="e">
        <f>GETPIVOTDATA("Average of CASE AGE",#REF!,"Counsel Type ","Public Defender")</f>
        <v>#REF!</v>
      </c>
      <c r="F413" s="91" t="e">
        <f>GETPIVOTDATA("Average of CASE AGE",#REF!,"Counsel Type ","Public Defender")</f>
        <v>#REF!</v>
      </c>
      <c r="G413" s="92" t="e">
        <f>GETPIVOTDATA("Average of CASE AGE",#REF!,"Counsel Type ","Public Defender")</f>
        <v>#REF!</v>
      </c>
      <c r="H413" s="17"/>
    </row>
    <row r="414" spans="4:26" ht="19.5" thickBot="1" x14ac:dyDescent="0.35">
      <c r="D414" s="10" t="s">
        <v>1013</v>
      </c>
      <c r="E414" s="35" t="e">
        <f>GETPIVOTDATA("Average of CASE AGE",#REF!)</f>
        <v>#REF!</v>
      </c>
      <c r="F414" s="35" t="e">
        <f>GETPIVOTDATA("Average of CASE AGE",#REF!)</f>
        <v>#REF!</v>
      </c>
      <c r="G414" s="36" t="e">
        <f>GETPIVOTDATA("Average of CASE AGE",#REF!)</f>
        <v>#REF!</v>
      </c>
      <c r="H414" s="34"/>
    </row>
    <row r="415" spans="4:26" x14ac:dyDescent="0.25">
      <c r="H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4:26" ht="18.75" x14ac:dyDescent="0.3">
      <c r="D416" s="24"/>
      <c r="E416" s="24"/>
      <c r="F416" s="24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4:26" ht="18.75" x14ac:dyDescent="0.3">
      <c r="D417" s="51" t="s">
        <v>1019</v>
      </c>
      <c r="E417" s="24"/>
      <c r="F417" s="24"/>
      <c r="G417" s="24"/>
      <c r="H417" s="24"/>
      <c r="L417" s="51"/>
      <c r="M417" s="9"/>
      <c r="N417" s="9"/>
      <c r="O417" s="9"/>
      <c r="P417" s="9"/>
      <c r="Q417" s="2"/>
      <c r="R417" s="2"/>
      <c r="S417" s="2"/>
      <c r="T417" s="7"/>
      <c r="U417" s="9"/>
      <c r="V417" s="9"/>
      <c r="W417" s="9"/>
      <c r="X417" s="9"/>
      <c r="Y417" s="2"/>
      <c r="Z417" s="2"/>
    </row>
    <row r="418" spans="4:26" ht="18.75" x14ac:dyDescent="0.3">
      <c r="D418" s="51"/>
      <c r="E418" s="24"/>
      <c r="F418" s="24"/>
      <c r="G418" s="24"/>
      <c r="H418" s="24"/>
      <c r="I418" s="51"/>
      <c r="J418" s="24"/>
      <c r="K418" s="24"/>
      <c r="L418" s="24"/>
      <c r="M418" s="9"/>
      <c r="N418" s="9"/>
      <c r="O418" s="9"/>
      <c r="P418" s="9"/>
      <c r="Q418" s="9"/>
      <c r="R418" s="9"/>
      <c r="S418" s="2"/>
      <c r="T418" s="2"/>
      <c r="U418" s="2"/>
      <c r="V418" s="2"/>
      <c r="W418" s="2"/>
      <c r="X418" s="2"/>
      <c r="Y418" s="2"/>
      <c r="Z418" s="2"/>
    </row>
    <row r="420" spans="4:26" ht="18.75" x14ac:dyDescent="0.3">
      <c r="D420" s="51" t="s">
        <v>1022</v>
      </c>
      <c r="E420" s="24"/>
      <c r="F420" s="24"/>
      <c r="J420" s="7"/>
      <c r="K420" s="51" t="s">
        <v>1024</v>
      </c>
    </row>
    <row r="421" spans="4:26" ht="15.75" thickBot="1" x14ac:dyDescent="0.3">
      <c r="J421" s="2"/>
    </row>
    <row r="422" spans="4:26" ht="19.5" thickBot="1" x14ac:dyDescent="0.35">
      <c r="D422" s="110" t="s">
        <v>579</v>
      </c>
      <c r="E422" s="110" t="s">
        <v>1018</v>
      </c>
      <c r="F422" s="108" t="s">
        <v>1016</v>
      </c>
      <c r="G422" s="112"/>
      <c r="H422" s="109"/>
      <c r="I422" s="110" t="s">
        <v>914</v>
      </c>
      <c r="J422" s="113"/>
      <c r="K422" s="110" t="s">
        <v>579</v>
      </c>
      <c r="L422" s="93" t="s">
        <v>1018</v>
      </c>
      <c r="M422" s="43" t="s">
        <v>1015</v>
      </c>
      <c r="N422" s="61"/>
      <c r="O422" s="44"/>
      <c r="P422" s="110" t="s">
        <v>914</v>
      </c>
    </row>
    <row r="423" spans="4:26" ht="19.5" thickBot="1" x14ac:dyDescent="0.35">
      <c r="D423" s="111"/>
      <c r="E423" s="111"/>
      <c r="F423" s="94" t="s">
        <v>3</v>
      </c>
      <c r="G423" s="37" t="s">
        <v>561</v>
      </c>
      <c r="H423" s="49" t="s">
        <v>1020</v>
      </c>
      <c r="I423" s="111"/>
      <c r="J423" s="113"/>
      <c r="K423" s="111"/>
      <c r="L423" s="95"/>
      <c r="M423" s="94" t="s">
        <v>3</v>
      </c>
      <c r="N423" s="37" t="s">
        <v>561</v>
      </c>
      <c r="O423" s="49" t="s">
        <v>1020</v>
      </c>
      <c r="P423" s="111"/>
    </row>
    <row r="424" spans="4:26" ht="18.75" x14ac:dyDescent="0.3">
      <c r="D424" s="45" t="s">
        <v>868</v>
      </c>
      <c r="E424" s="45" t="s">
        <v>1021</v>
      </c>
      <c r="F424" s="39" t="e">
        <f>VLOOKUP(D424,#REF!,2,0)</f>
        <v>#REF!</v>
      </c>
      <c r="G424" s="39" t="e">
        <f>VLOOKUP(D424,#REF!,3,0)</f>
        <v>#REF!</v>
      </c>
      <c r="H424" s="39" t="e">
        <f>VLOOKUP(D424,#REF!,4,0)</f>
        <v>#REF!</v>
      </c>
      <c r="I424" s="39" t="e">
        <f>VLOOKUP(D424,#REF!,10,0)</f>
        <v>#REF!</v>
      </c>
      <c r="J424" s="9"/>
      <c r="K424" s="45" t="s">
        <v>868</v>
      </c>
      <c r="L424" s="45" t="s">
        <v>1021</v>
      </c>
      <c r="M424" s="39" t="e">
        <f>VLOOKUP(K424,#REF!,6,0)</f>
        <v>#REF!</v>
      </c>
      <c r="N424" s="39" t="e">
        <f>VLOOKUP(K424,#REF!,7,0)</f>
        <v>#REF!</v>
      </c>
      <c r="O424" s="39" t="e">
        <f>VLOOKUP(K424,#REF!,8,0)</f>
        <v>#REF!</v>
      </c>
      <c r="P424" s="39" t="e">
        <f>VLOOKUP(K424,#REF!,10,0)</f>
        <v>#REF!</v>
      </c>
    </row>
    <row r="425" spans="4:26" ht="25.5" customHeight="1" x14ac:dyDescent="0.3">
      <c r="D425" s="46" t="s">
        <v>40</v>
      </c>
      <c r="E425" s="45" t="s">
        <v>1021</v>
      </c>
      <c r="F425" s="39" t="e">
        <f>VLOOKUP(D425,#REF!,2,0)</f>
        <v>#REF!</v>
      </c>
      <c r="G425" s="39" t="e">
        <f>VLOOKUP(D425,#REF!,3,0)</f>
        <v>#REF!</v>
      </c>
      <c r="H425" s="39" t="e">
        <f>VLOOKUP(D425,#REF!,4,0)</f>
        <v>#REF!</v>
      </c>
      <c r="I425" s="39" t="e">
        <f>VLOOKUP(D425,#REF!,10,0)</f>
        <v>#REF!</v>
      </c>
      <c r="J425" s="9"/>
      <c r="K425" s="46" t="s">
        <v>40</v>
      </c>
      <c r="L425" s="45" t="s">
        <v>1021</v>
      </c>
      <c r="M425" s="39" t="e">
        <f>VLOOKUP(K425,#REF!,6,0)</f>
        <v>#REF!</v>
      </c>
      <c r="N425" s="39" t="e">
        <f>VLOOKUP(K425,#REF!,7,0)</f>
        <v>#REF!</v>
      </c>
      <c r="O425" s="39" t="e">
        <f>VLOOKUP(K425,#REF!,8,0)</f>
        <v>#REF!</v>
      </c>
      <c r="P425" s="39" t="e">
        <f>VLOOKUP(K425,#REF!,10,0)</f>
        <v>#REF!</v>
      </c>
    </row>
    <row r="426" spans="4:26" ht="18.75" x14ac:dyDescent="0.3">
      <c r="D426" s="46" t="s">
        <v>870</v>
      </c>
      <c r="E426" s="45" t="s">
        <v>1021</v>
      </c>
      <c r="F426" s="39" t="e">
        <f>VLOOKUP(D426,#REF!,2,0)</f>
        <v>#REF!</v>
      </c>
      <c r="G426" s="39" t="e">
        <f>VLOOKUP(D426,#REF!,3,0)</f>
        <v>#REF!</v>
      </c>
      <c r="H426" s="39" t="e">
        <f>VLOOKUP(D426,#REF!,4,0)</f>
        <v>#REF!</v>
      </c>
      <c r="I426" s="39" t="e">
        <f>VLOOKUP(D426,#REF!,10,0)</f>
        <v>#REF!</v>
      </c>
      <c r="J426" s="9"/>
      <c r="K426" s="46" t="s">
        <v>870</v>
      </c>
      <c r="L426" s="45" t="s">
        <v>1021</v>
      </c>
      <c r="M426" s="39" t="e">
        <f>VLOOKUP(K426,#REF!,6,0)</f>
        <v>#REF!</v>
      </c>
      <c r="N426" s="39" t="e">
        <f>VLOOKUP(K426,#REF!,7,0)</f>
        <v>#REF!</v>
      </c>
      <c r="O426" s="39" t="e">
        <f>VLOOKUP(K426,#REF!,8,0)</f>
        <v>#REF!</v>
      </c>
      <c r="P426" s="39" t="e">
        <f>VLOOKUP(K426,#REF!,10,0)</f>
        <v>#REF!</v>
      </c>
    </row>
    <row r="427" spans="4:26" ht="19.5" thickBot="1" x14ac:dyDescent="0.35">
      <c r="D427" s="48" t="s">
        <v>869</v>
      </c>
      <c r="E427" s="96" t="s">
        <v>1021</v>
      </c>
      <c r="F427" s="40" t="e">
        <f>VLOOKUP(D427,#REF!,2,0)</f>
        <v>#REF!</v>
      </c>
      <c r="G427" s="40" t="e">
        <f>VLOOKUP(D427,#REF!,3,0)</f>
        <v>#REF!</v>
      </c>
      <c r="H427" s="40" t="e">
        <f>VLOOKUP(D427,#REF!,4,0)</f>
        <v>#REF!</v>
      </c>
      <c r="I427" s="39" t="e">
        <f>VLOOKUP(D427,#REF!,10,0)</f>
        <v>#REF!</v>
      </c>
      <c r="J427" s="9"/>
      <c r="K427" s="48" t="s">
        <v>869</v>
      </c>
      <c r="L427" s="96" t="s">
        <v>1021</v>
      </c>
      <c r="M427" s="40" t="e">
        <f>VLOOKUP(K427,#REF!,6,0)</f>
        <v>#REF!</v>
      </c>
      <c r="N427" s="40" t="e">
        <f>VLOOKUP(K427,#REF!,7,0)</f>
        <v>#REF!</v>
      </c>
      <c r="O427" s="40" t="e">
        <f>VLOOKUP(K427,#REF!,8,0)</f>
        <v>#REF!</v>
      </c>
      <c r="P427" s="39" t="e">
        <f>VLOOKUP(K427,#REF!,10,0)</f>
        <v>#REF!</v>
      </c>
    </row>
    <row r="428" spans="4:26" ht="15" customHeight="1" x14ac:dyDescent="0.25">
      <c r="H428" s="110" t="s">
        <v>970</v>
      </c>
      <c r="I428" s="110" t="e">
        <f>SUM(I424:I427)</f>
        <v>#REF!</v>
      </c>
      <c r="J428" s="2"/>
      <c r="O428" s="110" t="s">
        <v>970</v>
      </c>
      <c r="P428" s="110" t="e">
        <f>SUM(P424:P427)</f>
        <v>#REF!</v>
      </c>
    </row>
    <row r="429" spans="4:26" ht="19.5" thickBot="1" x14ac:dyDescent="0.35">
      <c r="D429" s="51" t="s">
        <v>1023</v>
      </c>
      <c r="E429" s="24"/>
      <c r="F429" s="24"/>
      <c r="H429" s="111"/>
      <c r="I429" s="111"/>
      <c r="J429" s="7"/>
      <c r="K429" s="51" t="s">
        <v>1025</v>
      </c>
      <c r="O429" s="111"/>
      <c r="P429" s="111"/>
    </row>
    <row r="430" spans="4:26" ht="19.5" thickBot="1" x14ac:dyDescent="0.35">
      <c r="D430" s="51"/>
      <c r="E430" s="24"/>
      <c r="F430" s="24"/>
      <c r="J430" s="2"/>
    </row>
    <row r="431" spans="4:26" ht="19.5" thickBot="1" x14ac:dyDescent="0.35">
      <c r="D431" s="110" t="s">
        <v>579</v>
      </c>
      <c r="E431" s="110" t="s">
        <v>1018</v>
      </c>
      <c r="F431" s="108" t="s">
        <v>1016</v>
      </c>
      <c r="G431" s="112"/>
      <c r="H431" s="109"/>
      <c r="I431" s="110" t="s">
        <v>914</v>
      </c>
      <c r="J431" s="113"/>
      <c r="K431" s="110" t="s">
        <v>579</v>
      </c>
      <c r="L431" s="93" t="s">
        <v>1018</v>
      </c>
      <c r="M431" s="43" t="s">
        <v>1015</v>
      </c>
      <c r="N431" s="61"/>
      <c r="O431" s="44"/>
      <c r="P431" s="110" t="s">
        <v>914</v>
      </c>
    </row>
    <row r="432" spans="4:26" ht="19.5" thickBot="1" x14ac:dyDescent="0.35">
      <c r="D432" s="111"/>
      <c r="E432" s="111"/>
      <c r="F432" s="43" t="s">
        <v>3</v>
      </c>
      <c r="G432" s="37" t="s">
        <v>561</v>
      </c>
      <c r="H432" s="49" t="s">
        <v>1020</v>
      </c>
      <c r="I432" s="111"/>
      <c r="J432" s="113"/>
      <c r="K432" s="111"/>
      <c r="L432" s="95"/>
      <c r="M432" s="94" t="s">
        <v>3</v>
      </c>
      <c r="N432" s="37" t="s">
        <v>561</v>
      </c>
      <c r="O432" s="49" t="s">
        <v>1020</v>
      </c>
      <c r="P432" s="111"/>
    </row>
    <row r="433" spans="1:16" ht="18.75" x14ac:dyDescent="0.3">
      <c r="D433" s="45" t="s">
        <v>868</v>
      </c>
      <c r="E433" s="45" t="s">
        <v>572</v>
      </c>
      <c r="F433" s="39" t="e">
        <f>VLOOKUP(D433,#REF!,2,0)</f>
        <v>#REF!</v>
      </c>
      <c r="G433" s="39" t="e">
        <f>VLOOKUP(D433,#REF!,3,0)</f>
        <v>#REF!</v>
      </c>
      <c r="H433" s="39" t="e">
        <f>VLOOKUP(D433,#REF!,4,0)</f>
        <v>#REF!</v>
      </c>
      <c r="I433" s="39" t="e">
        <f>VLOOKUP(D433,#REF!,10,0)</f>
        <v>#REF!</v>
      </c>
      <c r="J433" s="9"/>
      <c r="K433" s="45" t="s">
        <v>868</v>
      </c>
      <c r="L433" s="45" t="s">
        <v>1021</v>
      </c>
      <c r="M433" s="39" t="e">
        <f>VLOOKUP(K433,#REF!,6,0)</f>
        <v>#REF!</v>
      </c>
      <c r="N433" s="39" t="e">
        <f>VLOOKUP(K433,#REF!,7,0)</f>
        <v>#REF!</v>
      </c>
      <c r="O433" s="39" t="e">
        <f>VLOOKUP(K433,#REF!,8,0)</f>
        <v>#REF!</v>
      </c>
      <c r="P433" s="39" t="e">
        <f>VLOOKUP(K433,#REF!,10,0)</f>
        <v>#REF!</v>
      </c>
    </row>
    <row r="434" spans="1:16" ht="18.75" x14ac:dyDescent="0.3">
      <c r="D434" s="46" t="s">
        <v>40</v>
      </c>
      <c r="E434" s="45" t="s">
        <v>572</v>
      </c>
      <c r="F434" s="39" t="e">
        <f>VLOOKUP(D434,#REF!,2,0)</f>
        <v>#REF!</v>
      </c>
      <c r="G434" s="39" t="e">
        <f>VLOOKUP(D434,#REF!,3,0)</f>
        <v>#REF!</v>
      </c>
      <c r="H434" s="39" t="e">
        <f>VLOOKUP(D434,#REF!,4,0)</f>
        <v>#REF!</v>
      </c>
      <c r="I434" s="39" t="e">
        <f>VLOOKUP(D434,#REF!,10,0)</f>
        <v>#REF!</v>
      </c>
      <c r="J434" s="9"/>
      <c r="K434" s="46" t="s">
        <v>40</v>
      </c>
      <c r="L434" s="45" t="s">
        <v>572</v>
      </c>
      <c r="M434" s="39" t="e">
        <f>VLOOKUP(K434,#REF!,6,0)</f>
        <v>#REF!</v>
      </c>
      <c r="N434" s="39" t="e">
        <f>VLOOKUP(K434,#REF!,7,0)</f>
        <v>#REF!</v>
      </c>
      <c r="O434" s="39" t="e">
        <f>VLOOKUP(K434,#REF!,8,0)</f>
        <v>#REF!</v>
      </c>
      <c r="P434" s="39" t="e">
        <f>VLOOKUP(K434,#REF!,10,0)</f>
        <v>#REF!</v>
      </c>
    </row>
    <row r="435" spans="1:16" ht="18.75" x14ac:dyDescent="0.3">
      <c r="D435" s="46" t="s">
        <v>870</v>
      </c>
      <c r="E435" s="45" t="s">
        <v>572</v>
      </c>
      <c r="F435" s="39" t="e">
        <f>VLOOKUP(D435,#REF!,2,0)</f>
        <v>#REF!</v>
      </c>
      <c r="G435" s="39" t="e">
        <f>VLOOKUP(D435,#REF!,3,0)</f>
        <v>#REF!</v>
      </c>
      <c r="H435" s="39" t="e">
        <f>VLOOKUP(D435,#REF!,4,0)</f>
        <v>#REF!</v>
      </c>
      <c r="I435" s="39" t="e">
        <f>VLOOKUP(D435,#REF!,10,0)</f>
        <v>#REF!</v>
      </c>
      <c r="J435" s="9"/>
      <c r="K435" s="46" t="s">
        <v>870</v>
      </c>
      <c r="L435" s="45" t="s">
        <v>572</v>
      </c>
      <c r="M435" s="39" t="e">
        <f>VLOOKUP(K435,#REF!,6,0)</f>
        <v>#REF!</v>
      </c>
      <c r="N435" s="39" t="e">
        <f>VLOOKUP(K435,#REF!,7,0)</f>
        <v>#REF!</v>
      </c>
      <c r="O435" s="39" t="e">
        <f>VLOOKUP(K435,#REF!,8,0)</f>
        <v>#REF!</v>
      </c>
      <c r="P435" s="39" t="e">
        <f>VLOOKUP(K435,#REF!,10,0)</f>
        <v>#REF!</v>
      </c>
    </row>
    <row r="436" spans="1:16" ht="19.5" thickBot="1" x14ac:dyDescent="0.35">
      <c r="D436" s="48" t="s">
        <v>869</v>
      </c>
      <c r="E436" s="96" t="s">
        <v>572</v>
      </c>
      <c r="F436" s="40" t="e">
        <f>VLOOKUP(D436,#REF!,2,0)</f>
        <v>#REF!</v>
      </c>
      <c r="G436" s="40" t="e">
        <f>VLOOKUP(D436,#REF!,3,0)</f>
        <v>#REF!</v>
      </c>
      <c r="H436" s="40" t="e">
        <f>VLOOKUP(D436,#REF!,4,0)</f>
        <v>#REF!</v>
      </c>
      <c r="I436" s="39" t="e">
        <f>VLOOKUP(D436,#REF!,10,0)</f>
        <v>#REF!</v>
      </c>
      <c r="J436" s="9"/>
      <c r="K436" s="48" t="s">
        <v>869</v>
      </c>
      <c r="L436" s="96" t="s">
        <v>572</v>
      </c>
      <c r="M436" s="40" t="e">
        <f>VLOOKUP(K436,#REF!,6,0)</f>
        <v>#REF!</v>
      </c>
      <c r="N436" s="40" t="e">
        <f>VLOOKUP(K436,#REF!,7,0)</f>
        <v>#REF!</v>
      </c>
      <c r="O436" s="40" t="e">
        <f>VLOOKUP(K436,#REF!,8,0)</f>
        <v>#REF!</v>
      </c>
      <c r="P436" s="39" t="e">
        <f>VLOOKUP(K436,#REF!,10,0)</f>
        <v>#REF!</v>
      </c>
    </row>
    <row r="437" spans="1:16" ht="15" customHeight="1" x14ac:dyDescent="0.25">
      <c r="H437" s="110" t="s">
        <v>970</v>
      </c>
      <c r="I437" s="110" t="e">
        <f>SUM(I433:I436)</f>
        <v>#REF!</v>
      </c>
      <c r="J437" s="2"/>
      <c r="O437" s="110" t="s">
        <v>970</v>
      </c>
      <c r="P437" s="110" t="e">
        <f>SUM(P433:P436)</f>
        <v>#REF!</v>
      </c>
    </row>
    <row r="438" spans="1:16" ht="15.75" customHeight="1" thickBot="1" x14ac:dyDescent="0.3">
      <c r="H438" s="111"/>
      <c r="I438" s="111"/>
      <c r="J438" s="2"/>
      <c r="O438" s="111"/>
      <c r="P438" s="111"/>
    </row>
    <row r="439" spans="1:16" ht="18.75" x14ac:dyDescent="0.25">
      <c r="H439" s="97"/>
      <c r="I439" s="97"/>
      <c r="J439" s="2"/>
      <c r="O439" s="97"/>
      <c r="P439" s="97"/>
    </row>
    <row r="440" spans="1:16" ht="18.75" x14ac:dyDescent="0.3">
      <c r="A440" s="2"/>
      <c r="B440" s="2"/>
      <c r="C440" s="2"/>
      <c r="D440" s="24"/>
      <c r="E440" s="24"/>
      <c r="F440" s="24"/>
      <c r="J440" s="2"/>
    </row>
    <row r="441" spans="1:16" ht="18.75" x14ac:dyDescent="0.3">
      <c r="D441" s="98" t="s">
        <v>1031</v>
      </c>
      <c r="E441" s="24"/>
      <c r="F441" s="24"/>
      <c r="J441" s="7"/>
      <c r="K441" s="98" t="s">
        <v>1032</v>
      </c>
    </row>
    <row r="442" spans="1:16" ht="15.75" thickBot="1" x14ac:dyDescent="0.3">
      <c r="J442" s="2"/>
    </row>
    <row r="443" spans="1:16" ht="19.5" thickBot="1" x14ac:dyDescent="0.35">
      <c r="D443" s="110" t="s">
        <v>1030</v>
      </c>
      <c r="E443" s="110" t="s">
        <v>1018</v>
      </c>
      <c r="F443" s="108" t="s">
        <v>1016</v>
      </c>
      <c r="G443" s="112"/>
      <c r="H443" s="109"/>
      <c r="I443" s="110" t="s">
        <v>914</v>
      </c>
      <c r="J443" s="113"/>
      <c r="K443" s="110" t="s">
        <v>1030</v>
      </c>
      <c r="L443" s="93" t="s">
        <v>1018</v>
      </c>
      <c r="M443" s="43" t="s">
        <v>1015</v>
      </c>
      <c r="N443" s="61"/>
      <c r="O443" s="44"/>
      <c r="P443" s="110" t="s">
        <v>914</v>
      </c>
    </row>
    <row r="444" spans="1:16" ht="19.5" thickBot="1" x14ac:dyDescent="0.35">
      <c r="D444" s="111"/>
      <c r="E444" s="111"/>
      <c r="F444" s="43" t="s">
        <v>3</v>
      </c>
      <c r="G444" s="37" t="s">
        <v>561</v>
      </c>
      <c r="H444" s="49" t="s">
        <v>1020</v>
      </c>
      <c r="I444" s="111"/>
      <c r="J444" s="113"/>
      <c r="K444" s="111"/>
      <c r="L444" s="95"/>
      <c r="M444" s="43" t="s">
        <v>3</v>
      </c>
      <c r="N444" s="37" t="s">
        <v>561</v>
      </c>
      <c r="O444" s="49" t="s">
        <v>1020</v>
      </c>
      <c r="P444" s="111"/>
    </row>
    <row r="445" spans="1:16" ht="18.75" x14ac:dyDescent="0.3">
      <c r="D445" s="45" t="s">
        <v>37</v>
      </c>
      <c r="E445" s="45" t="s">
        <v>1033</v>
      </c>
      <c r="F445" s="39" t="e">
        <f>VLOOKUP($D445,#REF!,2)</f>
        <v>#REF!</v>
      </c>
      <c r="G445" s="39" t="e">
        <f>VLOOKUP($D445,#REF!,3)</f>
        <v>#REF!</v>
      </c>
      <c r="H445" s="39" t="e">
        <f>VLOOKUP($D445,#REF!,4)</f>
        <v>#REF!</v>
      </c>
      <c r="I445" s="38" t="e">
        <f>VLOOKUP($D445,#REF!,9)</f>
        <v>#REF!</v>
      </c>
      <c r="J445" s="9"/>
      <c r="K445" s="45" t="s">
        <v>37</v>
      </c>
      <c r="L445" s="45" t="s">
        <v>1033</v>
      </c>
      <c r="M445" s="39" t="e">
        <f>VLOOKUP($K445,#REF!,6,0)</f>
        <v>#REF!</v>
      </c>
      <c r="N445" s="39" t="e">
        <f>VLOOKUP($K445,#REF!,7,0)</f>
        <v>#REF!</v>
      </c>
      <c r="O445" s="39" t="e">
        <f>VLOOKUP($K445,#REF!,8,0)</f>
        <v>#REF!</v>
      </c>
      <c r="P445" s="38" t="e">
        <f>VLOOKUP($K445,#REF!,9,0)</f>
        <v>#REF!</v>
      </c>
    </row>
    <row r="446" spans="1:16" s="2" customFormat="1" ht="18.75" x14ac:dyDescent="0.3">
      <c r="D446" s="46" t="s">
        <v>51</v>
      </c>
      <c r="E446" s="45" t="s">
        <v>1033</v>
      </c>
      <c r="F446" s="39" t="e">
        <f>VLOOKUP($D446,#REF!,2)</f>
        <v>#REF!</v>
      </c>
      <c r="G446" s="39" t="e">
        <f>VLOOKUP($D446,#REF!,3)</f>
        <v>#REF!</v>
      </c>
      <c r="H446" s="39" t="e">
        <f>VLOOKUP($D446,#REF!,4)</f>
        <v>#REF!</v>
      </c>
      <c r="I446" s="38" t="e">
        <f>VLOOKUP($D446,#REF!,9)</f>
        <v>#REF!</v>
      </c>
      <c r="J446" s="9"/>
      <c r="K446" s="46" t="s">
        <v>51</v>
      </c>
      <c r="L446" s="45" t="s">
        <v>1033</v>
      </c>
      <c r="M446" s="39" t="e">
        <f>VLOOKUP($K446,#REF!,6,0)</f>
        <v>#REF!</v>
      </c>
      <c r="N446" s="39" t="e">
        <f>VLOOKUP($K446,#REF!,7,0)</f>
        <v>#REF!</v>
      </c>
      <c r="O446" s="39" t="e">
        <f>VLOOKUP($K446,#REF!,8,0)</f>
        <v>#REF!</v>
      </c>
      <c r="P446" s="38" t="e">
        <f>VLOOKUP($K446,#REF!,9,0)</f>
        <v>#REF!</v>
      </c>
    </row>
    <row r="447" spans="1:16" s="2" customFormat="1" ht="18.75" x14ac:dyDescent="0.3">
      <c r="D447" s="46" t="s">
        <v>78</v>
      </c>
      <c r="E447" s="45" t="s">
        <v>1033</v>
      </c>
      <c r="F447" s="39" t="e">
        <f>VLOOKUP($D447,#REF!,2)</f>
        <v>#REF!</v>
      </c>
      <c r="G447" s="39" t="e">
        <f>VLOOKUP($D447,#REF!,3)</f>
        <v>#REF!</v>
      </c>
      <c r="H447" s="39" t="e">
        <f>VLOOKUP($D447,#REF!,4)</f>
        <v>#REF!</v>
      </c>
      <c r="I447" s="38" t="e">
        <f>VLOOKUP($D447,#REF!,9)</f>
        <v>#REF!</v>
      </c>
      <c r="J447" s="9"/>
      <c r="K447" s="46" t="s">
        <v>78</v>
      </c>
      <c r="L447" s="45" t="s">
        <v>1033</v>
      </c>
      <c r="M447" s="39" t="e">
        <f>VLOOKUP($K447,#REF!,6,0)</f>
        <v>#REF!</v>
      </c>
      <c r="N447" s="39" t="e">
        <f>VLOOKUP($K447,#REF!,7,0)</f>
        <v>#REF!</v>
      </c>
      <c r="O447" s="39" t="e">
        <f>VLOOKUP($K447,#REF!,8,0)</f>
        <v>#REF!</v>
      </c>
      <c r="P447" s="38" t="e">
        <f>VLOOKUP($K447,#REF!,9,0)</f>
        <v>#REF!</v>
      </c>
    </row>
    <row r="448" spans="1:16" s="2" customFormat="1" ht="19.5" thickBot="1" x14ac:dyDescent="0.35">
      <c r="D448" s="48" t="s">
        <v>98</v>
      </c>
      <c r="E448" s="96" t="s">
        <v>1033</v>
      </c>
      <c r="F448" s="40" t="e">
        <f>VLOOKUP($D448,#REF!,2)</f>
        <v>#REF!</v>
      </c>
      <c r="G448" s="40" t="e">
        <f>VLOOKUP($D448,#REF!,3)</f>
        <v>#REF!</v>
      </c>
      <c r="H448" s="40" t="e">
        <f>VLOOKUP($D448,#REF!,4)</f>
        <v>#REF!</v>
      </c>
      <c r="I448" s="38" t="e">
        <f>VLOOKUP($D448,#REF!,9)</f>
        <v>#REF!</v>
      </c>
      <c r="J448" s="9"/>
      <c r="K448" s="48" t="s">
        <v>98</v>
      </c>
      <c r="L448" s="96" t="s">
        <v>1033</v>
      </c>
      <c r="M448" s="40" t="e">
        <f>VLOOKUP($K448,#REF!,6,0)</f>
        <v>#REF!</v>
      </c>
      <c r="N448" s="40" t="e">
        <f>VLOOKUP($K448,#REF!,7,0)</f>
        <v>#REF!</v>
      </c>
      <c r="O448" s="40" t="e">
        <f>VLOOKUP($K448,#REF!,8,0)</f>
        <v>#REF!</v>
      </c>
      <c r="P448" s="41" t="e">
        <f>VLOOKUP($K448,#REF!,9,0)</f>
        <v>#REF!</v>
      </c>
    </row>
    <row r="449" spans="4:16" s="2" customFormat="1" ht="18.75" x14ac:dyDescent="0.3">
      <c r="D449" s="9"/>
      <c r="E449" s="9"/>
      <c r="F449" s="9"/>
      <c r="G449" s="8"/>
      <c r="H449" s="110" t="s">
        <v>970</v>
      </c>
      <c r="I449" s="114" t="e">
        <f>SUM(I445:I448)</f>
        <v>#REF!</v>
      </c>
      <c r="O449" s="117" t="s">
        <v>970</v>
      </c>
      <c r="P449" s="116" t="e">
        <f>SUM(P445:P448)</f>
        <v>#REF!</v>
      </c>
    </row>
    <row r="450" spans="4:16" s="2" customFormat="1" ht="19.5" thickBot="1" x14ac:dyDescent="0.35">
      <c r="D450" s="98" t="s">
        <v>1026</v>
      </c>
      <c r="E450" s="24"/>
      <c r="F450" s="24"/>
      <c r="G450" s="3"/>
      <c r="H450" s="111"/>
      <c r="I450" s="115"/>
      <c r="J450" s="7"/>
      <c r="K450" s="98" t="s">
        <v>1027</v>
      </c>
      <c r="L450" s="3"/>
      <c r="M450" s="3"/>
      <c r="N450" s="3"/>
      <c r="O450" s="111"/>
      <c r="P450" s="115"/>
    </row>
    <row r="451" spans="4:16" s="2" customFormat="1" ht="15.75" thickBot="1" x14ac:dyDescent="0.3">
      <c r="D451" s="3"/>
      <c r="E451" s="3"/>
      <c r="F451" s="3"/>
      <c r="G451" s="3"/>
      <c r="H451" s="3"/>
      <c r="I451" s="99"/>
      <c r="K451" s="3"/>
      <c r="L451" s="3"/>
      <c r="M451" s="3"/>
      <c r="N451" s="3"/>
      <c r="O451" s="3"/>
      <c r="P451" s="1"/>
    </row>
    <row r="452" spans="4:16" s="2" customFormat="1" ht="19.5" thickBot="1" x14ac:dyDescent="0.35">
      <c r="D452" s="110" t="s">
        <v>1030</v>
      </c>
      <c r="E452" s="110" t="s">
        <v>1018</v>
      </c>
      <c r="F452" s="108" t="s">
        <v>1016</v>
      </c>
      <c r="G452" s="112"/>
      <c r="H452" s="109"/>
      <c r="I452" s="114" t="s">
        <v>914</v>
      </c>
      <c r="J452" s="113"/>
      <c r="K452" s="110" t="s">
        <v>1030</v>
      </c>
      <c r="L452" s="93" t="s">
        <v>1018</v>
      </c>
      <c r="M452" s="43" t="s">
        <v>1015</v>
      </c>
      <c r="N452" s="61"/>
      <c r="O452" s="44"/>
      <c r="P452" s="114" t="s">
        <v>914</v>
      </c>
    </row>
    <row r="453" spans="4:16" s="2" customFormat="1" ht="19.5" thickBot="1" x14ac:dyDescent="0.35">
      <c r="D453" s="111"/>
      <c r="E453" s="111"/>
      <c r="F453" s="43" t="s">
        <v>3</v>
      </c>
      <c r="G453" s="37" t="s">
        <v>561</v>
      </c>
      <c r="H453" s="49" t="s">
        <v>1020</v>
      </c>
      <c r="I453" s="115"/>
      <c r="J453" s="113"/>
      <c r="K453" s="111"/>
      <c r="L453" s="95"/>
      <c r="M453" s="43" t="s">
        <v>3</v>
      </c>
      <c r="N453" s="37" t="s">
        <v>561</v>
      </c>
      <c r="O453" s="49" t="s">
        <v>1020</v>
      </c>
      <c r="P453" s="115"/>
    </row>
    <row r="454" spans="4:16" s="2" customFormat="1" ht="18.75" x14ac:dyDescent="0.3">
      <c r="D454" s="45" t="s">
        <v>37</v>
      </c>
      <c r="E454" s="45" t="s">
        <v>1021</v>
      </c>
      <c r="F454" s="39" t="e">
        <f>VLOOKUP($D454,#REF!,2)</f>
        <v>#REF!</v>
      </c>
      <c r="G454" s="39" t="e">
        <f>VLOOKUP($D454,#REF!,3)</f>
        <v>#REF!</v>
      </c>
      <c r="H454" s="39" t="e">
        <f>VLOOKUP($D454,#REF!,4)</f>
        <v>#REF!</v>
      </c>
      <c r="I454" s="38" t="e">
        <f>VLOOKUP($D454,#REF!,9)</f>
        <v>#REF!</v>
      </c>
      <c r="J454" s="9"/>
      <c r="K454" s="45" t="s">
        <v>37</v>
      </c>
      <c r="L454" s="45" t="s">
        <v>1021</v>
      </c>
      <c r="M454" s="39" t="e">
        <f>VLOOKUP($K454,#REF!,6,0)</f>
        <v>#REF!</v>
      </c>
      <c r="N454" s="39" t="e">
        <f>VLOOKUP($K454,#REF!,7,0)</f>
        <v>#REF!</v>
      </c>
      <c r="O454" s="39" t="e">
        <f>VLOOKUP($K454,#REF!,8,0)</f>
        <v>#REF!</v>
      </c>
      <c r="P454" s="38" t="e">
        <f>VLOOKUP($K454,#REF!,9,0)</f>
        <v>#REF!</v>
      </c>
    </row>
    <row r="455" spans="4:16" s="2" customFormat="1" ht="18.75" x14ac:dyDescent="0.3">
      <c r="D455" s="46" t="s">
        <v>51</v>
      </c>
      <c r="E455" s="45" t="s">
        <v>1021</v>
      </c>
      <c r="F455" s="39" t="e">
        <f>VLOOKUP($D455,#REF!,2)</f>
        <v>#REF!</v>
      </c>
      <c r="G455" s="39" t="e">
        <f>VLOOKUP($D455,#REF!,3)</f>
        <v>#REF!</v>
      </c>
      <c r="H455" s="39" t="e">
        <f>VLOOKUP($D455,#REF!,4)</f>
        <v>#REF!</v>
      </c>
      <c r="I455" s="38" t="e">
        <f>VLOOKUP($D455,#REF!,9)</f>
        <v>#REF!</v>
      </c>
      <c r="J455" s="9"/>
      <c r="K455" s="46" t="s">
        <v>51</v>
      </c>
      <c r="L455" s="45" t="s">
        <v>1021</v>
      </c>
      <c r="M455" s="39" t="e">
        <f>VLOOKUP($K455,#REF!,6,0)</f>
        <v>#REF!</v>
      </c>
      <c r="N455" s="39" t="e">
        <f>VLOOKUP($K455,#REF!,7,0)</f>
        <v>#REF!</v>
      </c>
      <c r="O455" s="39" t="e">
        <f>VLOOKUP($K455,#REF!,8,0)</f>
        <v>#REF!</v>
      </c>
      <c r="P455" s="38" t="e">
        <f>VLOOKUP($K455,#REF!,9,0)</f>
        <v>#REF!</v>
      </c>
    </row>
    <row r="456" spans="4:16" ht="18.75" x14ac:dyDescent="0.3">
      <c r="D456" s="46" t="s">
        <v>78</v>
      </c>
      <c r="E456" s="45" t="s">
        <v>1021</v>
      </c>
      <c r="F456" s="39" t="e">
        <f>VLOOKUP($D456,#REF!,2)</f>
        <v>#REF!</v>
      </c>
      <c r="G456" s="39" t="e">
        <f>VLOOKUP($D456,#REF!,3)</f>
        <v>#REF!</v>
      </c>
      <c r="H456" s="39" t="e">
        <f>VLOOKUP($D456,#REF!,4)</f>
        <v>#REF!</v>
      </c>
      <c r="I456" s="38" t="e">
        <f>VLOOKUP($D456,#REF!,9)</f>
        <v>#REF!</v>
      </c>
      <c r="J456" s="9"/>
      <c r="K456" s="46" t="s">
        <v>78</v>
      </c>
      <c r="L456" s="45" t="s">
        <v>1021</v>
      </c>
      <c r="M456" s="39" t="e">
        <f>VLOOKUP($K456,#REF!,6,0)</f>
        <v>#REF!</v>
      </c>
      <c r="N456" s="39" t="e">
        <f>VLOOKUP($K456,#REF!,7,0)</f>
        <v>#REF!</v>
      </c>
      <c r="O456" s="39" t="e">
        <f>VLOOKUP($K456,#REF!,8,0)</f>
        <v>#REF!</v>
      </c>
      <c r="P456" s="38" t="e">
        <f>VLOOKUP($K456,#REF!,9,0)</f>
        <v>#REF!</v>
      </c>
    </row>
    <row r="457" spans="4:16" ht="19.5" thickBot="1" x14ac:dyDescent="0.35">
      <c r="D457" s="48" t="s">
        <v>98</v>
      </c>
      <c r="E457" s="96" t="s">
        <v>1021</v>
      </c>
      <c r="F457" s="40" t="e">
        <f>VLOOKUP($D457,#REF!,2)</f>
        <v>#REF!</v>
      </c>
      <c r="G457" s="40" t="e">
        <f>VLOOKUP($D457,#REF!,3)</f>
        <v>#REF!</v>
      </c>
      <c r="H457" s="40" t="e">
        <f>VLOOKUP($D457,#REF!,4)</f>
        <v>#REF!</v>
      </c>
      <c r="I457" s="38" t="e">
        <f>VLOOKUP($D457,#REF!,9)</f>
        <v>#REF!</v>
      </c>
      <c r="J457" s="9"/>
      <c r="K457" s="48" t="s">
        <v>98</v>
      </c>
      <c r="L457" s="96" t="s">
        <v>1021</v>
      </c>
      <c r="M457" s="40" t="e">
        <f>VLOOKUP($K457,#REF!,6,0)</f>
        <v>#REF!</v>
      </c>
      <c r="N457" s="40" t="e">
        <f>VLOOKUP($K457,#REF!,7,0)</f>
        <v>#REF!</v>
      </c>
      <c r="O457" s="40" t="e">
        <f>VLOOKUP($K457,#REF!,8,0)</f>
        <v>#REF!</v>
      </c>
      <c r="P457" s="41" t="e">
        <f>VLOOKUP($K457,#REF!,9,0)</f>
        <v>#REF!</v>
      </c>
    </row>
    <row r="458" spans="4:16" x14ac:dyDescent="0.25">
      <c r="H458" s="110" t="s">
        <v>970</v>
      </c>
      <c r="I458" s="114" t="e">
        <f>SUM(I454:I457)</f>
        <v>#REF!</v>
      </c>
      <c r="J458" s="2"/>
      <c r="O458" s="117" t="s">
        <v>970</v>
      </c>
      <c r="P458" s="116" t="e">
        <f>SUM(P454:P457)</f>
        <v>#REF!</v>
      </c>
    </row>
    <row r="459" spans="4:16" ht="19.5" thickBot="1" x14ac:dyDescent="0.35">
      <c r="D459" s="98" t="s">
        <v>1028</v>
      </c>
      <c r="E459" s="24"/>
      <c r="F459" s="24"/>
      <c r="H459" s="111"/>
      <c r="I459" s="115"/>
      <c r="J459" s="7"/>
      <c r="K459" s="98" t="s">
        <v>1029</v>
      </c>
      <c r="O459" s="111"/>
      <c r="P459" s="115"/>
    </row>
    <row r="460" spans="4:16" ht="19.5" thickBot="1" x14ac:dyDescent="0.35">
      <c r="D460" s="51"/>
      <c r="E460" s="24"/>
      <c r="F460" s="24"/>
      <c r="I460" s="99"/>
      <c r="J460" s="2"/>
      <c r="P460" s="99"/>
    </row>
    <row r="461" spans="4:16" ht="19.5" thickBot="1" x14ac:dyDescent="0.35">
      <c r="D461" s="110" t="s">
        <v>1030</v>
      </c>
      <c r="E461" s="110" t="s">
        <v>1018</v>
      </c>
      <c r="F461" s="108" t="s">
        <v>1016</v>
      </c>
      <c r="G461" s="112"/>
      <c r="H461" s="109"/>
      <c r="I461" s="114" t="s">
        <v>914</v>
      </c>
      <c r="J461" s="113"/>
      <c r="K461" s="110" t="s">
        <v>1030</v>
      </c>
      <c r="L461" s="93" t="s">
        <v>1018</v>
      </c>
      <c r="M461" s="43" t="s">
        <v>1015</v>
      </c>
      <c r="N461" s="61"/>
      <c r="O461" s="44"/>
      <c r="P461" s="114" t="s">
        <v>914</v>
      </c>
    </row>
    <row r="462" spans="4:16" ht="19.5" thickBot="1" x14ac:dyDescent="0.35">
      <c r="D462" s="111"/>
      <c r="E462" s="111"/>
      <c r="F462" s="43" t="s">
        <v>3</v>
      </c>
      <c r="G462" s="37" t="s">
        <v>561</v>
      </c>
      <c r="H462" s="49" t="s">
        <v>1020</v>
      </c>
      <c r="I462" s="115"/>
      <c r="J462" s="113"/>
      <c r="K462" s="111"/>
      <c r="L462" s="95"/>
      <c r="M462" s="43" t="s">
        <v>3</v>
      </c>
      <c r="N462" s="37" t="s">
        <v>561</v>
      </c>
      <c r="O462" s="49" t="s">
        <v>1020</v>
      </c>
      <c r="P462" s="115"/>
    </row>
    <row r="463" spans="4:16" ht="18.75" x14ac:dyDescent="0.3">
      <c r="D463" s="45" t="s">
        <v>37</v>
      </c>
      <c r="E463" s="45" t="s">
        <v>572</v>
      </c>
      <c r="F463" s="39" t="e">
        <f>VLOOKUP($D463,#REF!,2)</f>
        <v>#REF!</v>
      </c>
      <c r="G463" s="39" t="e">
        <f>VLOOKUP($D463,#REF!,3)</f>
        <v>#REF!</v>
      </c>
      <c r="H463" s="39" t="e">
        <f>VLOOKUP($D463,#REF!,4)</f>
        <v>#REF!</v>
      </c>
      <c r="I463" s="38" t="e">
        <f>VLOOKUP($D463,#REF!,9)</f>
        <v>#REF!</v>
      </c>
      <c r="J463" s="9"/>
      <c r="K463" s="45" t="s">
        <v>37</v>
      </c>
      <c r="L463" s="45" t="s">
        <v>572</v>
      </c>
      <c r="M463" s="39" t="e">
        <f>VLOOKUP($K463,#REF!,6)</f>
        <v>#REF!</v>
      </c>
      <c r="N463" s="39" t="e">
        <f>VLOOKUP($K463,#REF!,7)</f>
        <v>#REF!</v>
      </c>
      <c r="O463" s="39" t="e">
        <f>VLOOKUP($K463,#REF!,8)</f>
        <v>#REF!</v>
      </c>
      <c r="P463" s="38" t="e">
        <f>VLOOKUP($K463,#REF!,9)</f>
        <v>#REF!</v>
      </c>
    </row>
    <row r="464" spans="4:16" ht="18.75" x14ac:dyDescent="0.3">
      <c r="D464" s="46" t="s">
        <v>51</v>
      </c>
      <c r="E464" s="45" t="s">
        <v>572</v>
      </c>
      <c r="F464" s="39" t="e">
        <f>VLOOKUP($D464,#REF!,2)</f>
        <v>#REF!</v>
      </c>
      <c r="G464" s="39" t="e">
        <f>VLOOKUP($D464,#REF!,3)</f>
        <v>#REF!</v>
      </c>
      <c r="H464" s="39" t="e">
        <f>VLOOKUP($D464,#REF!,4)</f>
        <v>#REF!</v>
      </c>
      <c r="I464" s="38" t="e">
        <f>VLOOKUP($D464,#REF!,9)</f>
        <v>#REF!</v>
      </c>
      <c r="J464" s="9"/>
      <c r="K464" s="46" t="s">
        <v>51</v>
      </c>
      <c r="L464" s="45" t="s">
        <v>572</v>
      </c>
      <c r="M464" s="39" t="e">
        <f>VLOOKUP($K464,#REF!,6)</f>
        <v>#REF!</v>
      </c>
      <c r="N464" s="39" t="e">
        <f>VLOOKUP($K464,#REF!,7)</f>
        <v>#REF!</v>
      </c>
      <c r="O464" s="39" t="e">
        <f>VLOOKUP($K464,#REF!,8)</f>
        <v>#REF!</v>
      </c>
      <c r="P464" s="38" t="e">
        <f>VLOOKUP($K464,#REF!,9)</f>
        <v>#REF!</v>
      </c>
    </row>
    <row r="465" spans="1:16" ht="18.75" x14ac:dyDescent="0.3">
      <c r="D465" s="46" t="s">
        <v>78</v>
      </c>
      <c r="E465" s="45" t="s">
        <v>572</v>
      </c>
      <c r="F465" s="39" t="e">
        <f>VLOOKUP($D465,#REF!,2)</f>
        <v>#REF!</v>
      </c>
      <c r="G465" s="39" t="e">
        <f>VLOOKUP($D465,#REF!,3)</f>
        <v>#REF!</v>
      </c>
      <c r="H465" s="39" t="e">
        <f>VLOOKUP($D465,#REF!,4)</f>
        <v>#REF!</v>
      </c>
      <c r="I465" s="38" t="e">
        <f>VLOOKUP($D465,#REF!,9)</f>
        <v>#REF!</v>
      </c>
      <c r="J465" s="9"/>
      <c r="K465" s="46" t="s">
        <v>78</v>
      </c>
      <c r="L465" s="45" t="s">
        <v>572</v>
      </c>
      <c r="M465" s="39" t="e">
        <f>VLOOKUP($K465,#REF!,6)</f>
        <v>#REF!</v>
      </c>
      <c r="N465" s="39" t="e">
        <f>VLOOKUP($K465,#REF!,7)</f>
        <v>#REF!</v>
      </c>
      <c r="O465" s="39" t="e">
        <f>VLOOKUP($K465,#REF!,8)</f>
        <v>#REF!</v>
      </c>
      <c r="P465" s="38" t="e">
        <f>VLOOKUP($K465,#REF!,9)</f>
        <v>#REF!</v>
      </c>
    </row>
    <row r="466" spans="1:16" ht="19.5" thickBot="1" x14ac:dyDescent="0.35">
      <c r="D466" s="48" t="s">
        <v>98</v>
      </c>
      <c r="E466" s="96" t="s">
        <v>572</v>
      </c>
      <c r="F466" s="40" t="e">
        <f>VLOOKUP($D466,#REF!,2)</f>
        <v>#REF!</v>
      </c>
      <c r="G466" s="40" t="e">
        <f>VLOOKUP($D466,#REF!,3)</f>
        <v>#REF!</v>
      </c>
      <c r="H466" s="40" t="e">
        <f>VLOOKUP($D466,#REF!,4)</f>
        <v>#REF!</v>
      </c>
      <c r="I466" s="38" t="e">
        <f>VLOOKUP($D466,#REF!,9)</f>
        <v>#REF!</v>
      </c>
      <c r="J466" s="9"/>
      <c r="K466" s="48" t="s">
        <v>98</v>
      </c>
      <c r="L466" s="96" t="s">
        <v>572</v>
      </c>
      <c r="M466" s="40" t="e">
        <f>VLOOKUP($K466,#REF!,6)</f>
        <v>#REF!</v>
      </c>
      <c r="N466" s="40" t="e">
        <f>VLOOKUP($K466,#REF!,7)</f>
        <v>#REF!</v>
      </c>
      <c r="O466" s="40" t="e">
        <f>VLOOKUP($K466,#REF!,8)</f>
        <v>#REF!</v>
      </c>
      <c r="P466" s="41" t="e">
        <f>VLOOKUP($K466,#REF!,9)</f>
        <v>#REF!</v>
      </c>
    </row>
    <row r="467" spans="1:16" x14ac:dyDescent="0.25">
      <c r="H467" s="110" t="s">
        <v>970</v>
      </c>
      <c r="I467" s="110" t="e">
        <f>SUM(I463:I466)</f>
        <v>#REF!</v>
      </c>
      <c r="O467" s="117" t="s">
        <v>970</v>
      </c>
      <c r="P467" s="117" t="e">
        <f>SUM(P463:P466)</f>
        <v>#REF!</v>
      </c>
    </row>
    <row r="468" spans="1:16" ht="15.75" thickBot="1" x14ac:dyDescent="0.3">
      <c r="H468" s="111"/>
      <c r="I468" s="111"/>
      <c r="O468" s="111"/>
      <c r="P468" s="111"/>
    </row>
    <row r="472" spans="1:16" ht="18.75" x14ac:dyDescent="0.3">
      <c r="A472" s="2"/>
      <c r="B472" s="2"/>
      <c r="C472" s="2"/>
      <c r="D472" s="24"/>
      <c r="E472" s="24"/>
      <c r="F472" s="24"/>
      <c r="J472" s="2"/>
    </row>
    <row r="475" spans="1:16" ht="18.75" x14ac:dyDescent="0.3">
      <c r="D475" s="51" t="s">
        <v>1034</v>
      </c>
    </row>
    <row r="476" spans="1:16" ht="19.5" thickBot="1" x14ac:dyDescent="0.35">
      <c r="D476" s="51"/>
    </row>
    <row r="477" spans="1:16" ht="19.5" thickBot="1" x14ac:dyDescent="0.35">
      <c r="D477" s="10" t="s">
        <v>1037</v>
      </c>
      <c r="E477" s="42" t="s">
        <v>47</v>
      </c>
      <c r="F477" s="42" t="s">
        <v>54</v>
      </c>
      <c r="G477" s="42" t="s">
        <v>558</v>
      </c>
      <c r="H477" s="42" t="s">
        <v>986</v>
      </c>
      <c r="I477" s="42" t="s">
        <v>536</v>
      </c>
      <c r="J477" s="42" t="s">
        <v>122</v>
      </c>
      <c r="K477" s="42" t="s">
        <v>184</v>
      </c>
      <c r="L477" s="42" t="s">
        <v>987</v>
      </c>
      <c r="M477" s="42" t="s">
        <v>361</v>
      </c>
      <c r="N477" s="42" t="s">
        <v>552</v>
      </c>
      <c r="O477" s="42" t="s">
        <v>985</v>
      </c>
      <c r="P477" s="10" t="s">
        <v>1037</v>
      </c>
    </row>
    <row r="478" spans="1:16" ht="18.75" x14ac:dyDescent="0.3">
      <c r="D478" s="45" t="s">
        <v>37</v>
      </c>
      <c r="E478" s="19" t="e">
        <f>VLOOKUP($D478,#REF!,2)</f>
        <v>#REF!</v>
      </c>
      <c r="F478" s="19" t="e">
        <f>VLOOKUP($D478,#REF!,3)</f>
        <v>#REF!</v>
      </c>
      <c r="G478" s="19" t="e">
        <f>VLOOKUP($D478,#REF!,4)</f>
        <v>#REF!</v>
      </c>
      <c r="H478" s="19" t="e">
        <f>VLOOKUP($D478,#REF!,5)</f>
        <v>#REF!</v>
      </c>
      <c r="I478" s="19" t="e">
        <f>VLOOKUP($D478,#REF!,6)</f>
        <v>#REF!</v>
      </c>
      <c r="J478" s="19" t="e">
        <f>VLOOKUP($D478,#REF!,7)</f>
        <v>#REF!</v>
      </c>
      <c r="K478" s="19" t="e">
        <f>VLOOKUP($D478,#REF!,8)</f>
        <v>#REF!</v>
      </c>
      <c r="L478" s="19" t="e">
        <f>VLOOKUP($D478,#REF!,9)</f>
        <v>#REF!</v>
      </c>
      <c r="M478" s="19" t="e">
        <f>VLOOKUP($D478,#REF!,10)</f>
        <v>#REF!</v>
      </c>
      <c r="N478" s="19" t="e">
        <f>VLOOKUP($D478,#REF!,11)</f>
        <v>#REF!</v>
      </c>
      <c r="O478" s="19" t="e">
        <f>SUM(E478:N478)</f>
        <v>#REF!</v>
      </c>
      <c r="P478" s="45" t="s">
        <v>37</v>
      </c>
    </row>
    <row r="479" spans="1:16" ht="18.75" x14ac:dyDescent="0.3">
      <c r="D479" s="54" t="s">
        <v>51</v>
      </c>
      <c r="E479" s="19" t="e">
        <f>VLOOKUP($D479,#REF!,2)</f>
        <v>#REF!</v>
      </c>
      <c r="F479" s="19" t="e">
        <f>VLOOKUP($D479,#REF!,3)</f>
        <v>#REF!</v>
      </c>
      <c r="G479" s="19" t="e">
        <f>VLOOKUP($D479,#REF!,4)</f>
        <v>#REF!</v>
      </c>
      <c r="H479" s="19" t="e">
        <f>VLOOKUP($D479,#REF!,5)</f>
        <v>#REF!</v>
      </c>
      <c r="I479" s="19" t="e">
        <f>VLOOKUP($D479,#REF!,6)</f>
        <v>#REF!</v>
      </c>
      <c r="J479" s="19" t="e">
        <f>VLOOKUP($D479,#REF!,7)</f>
        <v>#REF!</v>
      </c>
      <c r="K479" s="19" t="e">
        <f>VLOOKUP($D479,#REF!,8)</f>
        <v>#REF!</v>
      </c>
      <c r="L479" s="19" t="e">
        <f>VLOOKUP($D479,#REF!,9)</f>
        <v>#REF!</v>
      </c>
      <c r="M479" s="19" t="e">
        <f>VLOOKUP($D479,#REF!,10)</f>
        <v>#REF!</v>
      </c>
      <c r="N479" s="19" t="e">
        <f>VLOOKUP($D479,#REF!,11)</f>
        <v>#REF!</v>
      </c>
      <c r="O479" s="19" t="e">
        <f>SUM(E479:N479)</f>
        <v>#REF!</v>
      </c>
      <c r="P479" s="54" t="s">
        <v>51</v>
      </c>
    </row>
    <row r="480" spans="1:16" ht="18.75" x14ac:dyDescent="0.3">
      <c r="D480" s="54" t="s">
        <v>78</v>
      </c>
      <c r="E480" s="19" t="e">
        <f>VLOOKUP($D480,#REF!,2)</f>
        <v>#REF!</v>
      </c>
      <c r="F480" s="19" t="e">
        <f>VLOOKUP($D480,#REF!,3)</f>
        <v>#REF!</v>
      </c>
      <c r="G480" s="19" t="e">
        <f>VLOOKUP($D480,#REF!,4)</f>
        <v>#REF!</v>
      </c>
      <c r="H480" s="19" t="e">
        <f>VLOOKUP($D480,#REF!,5)</f>
        <v>#REF!</v>
      </c>
      <c r="I480" s="19" t="e">
        <f>VLOOKUP($D480,#REF!,6)</f>
        <v>#REF!</v>
      </c>
      <c r="J480" s="19" t="e">
        <f>VLOOKUP($D480,#REF!,7)</f>
        <v>#REF!</v>
      </c>
      <c r="K480" s="19" t="e">
        <f>VLOOKUP($D480,#REF!,8)</f>
        <v>#REF!</v>
      </c>
      <c r="L480" s="19" t="e">
        <f>VLOOKUP($D480,#REF!,9)</f>
        <v>#REF!</v>
      </c>
      <c r="M480" s="19" t="e">
        <f>VLOOKUP($D480,#REF!,10)</f>
        <v>#REF!</v>
      </c>
      <c r="N480" s="19" t="e">
        <f>VLOOKUP($D480,#REF!,11)</f>
        <v>#REF!</v>
      </c>
      <c r="O480" s="19" t="e">
        <f>SUM(E480:N480)</f>
        <v>#REF!</v>
      </c>
      <c r="P480" s="54" t="s">
        <v>78</v>
      </c>
    </row>
    <row r="481" spans="4:16" ht="19.5" thickBot="1" x14ac:dyDescent="0.35">
      <c r="D481" s="54" t="s">
        <v>98</v>
      </c>
      <c r="E481" s="19" t="e">
        <f>VLOOKUP($D481,#REF!,2)</f>
        <v>#REF!</v>
      </c>
      <c r="F481" s="19" t="e">
        <f>VLOOKUP($D481,#REF!,3)</f>
        <v>#REF!</v>
      </c>
      <c r="G481" s="19" t="e">
        <f>VLOOKUP($D481,#REF!,4)</f>
        <v>#REF!</v>
      </c>
      <c r="H481" s="19" t="e">
        <f>VLOOKUP($D481,#REF!,5)</f>
        <v>#REF!</v>
      </c>
      <c r="I481" s="19" t="e">
        <f>VLOOKUP($D481,#REF!,6)</f>
        <v>#REF!</v>
      </c>
      <c r="J481" s="19" t="e">
        <f>VLOOKUP($D481,#REF!,7)</f>
        <v>#REF!</v>
      </c>
      <c r="K481" s="19" t="e">
        <f>VLOOKUP($D481,#REF!,8)</f>
        <v>#REF!</v>
      </c>
      <c r="L481" s="19" t="e">
        <f>VLOOKUP($D481,#REF!,9)</f>
        <v>#REF!</v>
      </c>
      <c r="M481" s="19" t="e">
        <f>VLOOKUP($D481,#REF!,10)</f>
        <v>#REF!</v>
      </c>
      <c r="N481" s="19" t="e">
        <f>VLOOKUP($D481,#REF!,11)</f>
        <v>#REF!</v>
      </c>
      <c r="O481" s="19" t="e">
        <f>SUM(E481:N481)</f>
        <v>#REF!</v>
      </c>
      <c r="P481" s="54" t="s">
        <v>98</v>
      </c>
    </row>
    <row r="482" spans="4:16" ht="19.5" thickBot="1" x14ac:dyDescent="0.35">
      <c r="D482" s="10" t="s">
        <v>580</v>
      </c>
      <c r="E482" s="14" t="e">
        <f t="shared" ref="E482:N482" si="30">SUM(E478:E481)</f>
        <v>#REF!</v>
      </c>
      <c r="F482" s="14" t="e">
        <f t="shared" si="30"/>
        <v>#REF!</v>
      </c>
      <c r="G482" s="14" t="e">
        <f t="shared" si="30"/>
        <v>#REF!</v>
      </c>
      <c r="H482" s="14" t="e">
        <f t="shared" si="30"/>
        <v>#REF!</v>
      </c>
      <c r="I482" s="14" t="e">
        <f t="shared" si="30"/>
        <v>#REF!</v>
      </c>
      <c r="J482" s="14" t="e">
        <f t="shared" si="30"/>
        <v>#REF!</v>
      </c>
      <c r="K482" s="14" t="e">
        <f t="shared" si="30"/>
        <v>#REF!</v>
      </c>
      <c r="L482" s="14" t="e">
        <f t="shared" si="30"/>
        <v>#REF!</v>
      </c>
      <c r="M482" s="14" t="e">
        <f t="shared" si="30"/>
        <v>#REF!</v>
      </c>
      <c r="N482" s="14" t="e">
        <f t="shared" si="30"/>
        <v>#REF!</v>
      </c>
      <c r="O482" s="14" t="e">
        <f>SUM(E482:N482)</f>
        <v>#REF!</v>
      </c>
      <c r="P482" s="10" t="s">
        <v>580</v>
      </c>
    </row>
    <row r="483" spans="4:16" ht="15.75" thickBot="1" x14ac:dyDescent="0.3"/>
    <row r="484" spans="4:16" ht="19.5" thickBot="1" x14ac:dyDescent="0.35">
      <c r="D484" s="10" t="s">
        <v>1037</v>
      </c>
      <c r="E484" s="42" t="s">
        <v>47</v>
      </c>
      <c r="F484" s="42" t="s">
        <v>54</v>
      </c>
      <c r="G484" s="42" t="s">
        <v>558</v>
      </c>
      <c r="H484" s="42" t="s">
        <v>986</v>
      </c>
      <c r="I484" s="42" t="s">
        <v>536</v>
      </c>
      <c r="J484" s="42" t="s">
        <v>122</v>
      </c>
      <c r="K484" s="42" t="s">
        <v>184</v>
      </c>
      <c r="L484" s="42" t="s">
        <v>987</v>
      </c>
      <c r="M484" s="42" t="s">
        <v>361</v>
      </c>
      <c r="N484" s="42" t="s">
        <v>552</v>
      </c>
      <c r="O484" s="42" t="s">
        <v>985</v>
      </c>
      <c r="P484" s="10" t="s">
        <v>1037</v>
      </c>
    </row>
    <row r="485" spans="4:16" ht="18.75" x14ac:dyDescent="0.3">
      <c r="D485" s="45" t="s">
        <v>37</v>
      </c>
      <c r="E485" s="21" t="e">
        <f>VLOOKUP($D485,#REF!,12)</f>
        <v>#REF!</v>
      </c>
      <c r="F485" s="21" t="e">
        <f>VLOOKUP($D485,#REF!,13)</f>
        <v>#REF!</v>
      </c>
      <c r="G485" s="21" t="e">
        <f>VLOOKUP($D485,#REF!,14)</f>
        <v>#REF!</v>
      </c>
      <c r="H485" s="21" t="e">
        <f>VLOOKUP($D485,#REF!,15)</f>
        <v>#REF!</v>
      </c>
      <c r="I485" s="21" t="e">
        <f>VLOOKUP($D485,#REF!,16)</f>
        <v>#REF!</v>
      </c>
      <c r="J485" s="21" t="e">
        <f>VLOOKUP($D485,#REF!,17)</f>
        <v>#REF!</v>
      </c>
      <c r="K485" s="21" t="e">
        <f>VLOOKUP($D485,#REF!,18)</f>
        <v>#REF!</v>
      </c>
      <c r="L485" s="21" t="e">
        <f>VLOOKUP($D485,#REF!,19)</f>
        <v>#REF!</v>
      </c>
      <c r="M485" s="21" t="e">
        <f>VLOOKUP($D485,#REF!,20)</f>
        <v>#REF!</v>
      </c>
      <c r="N485" s="21" t="e">
        <f>VLOOKUP($D485,#REF!,21)</f>
        <v>#REF!</v>
      </c>
      <c r="O485" s="21" t="e">
        <f>SUM(E485:N485)</f>
        <v>#REF!</v>
      </c>
      <c r="P485" s="45" t="s">
        <v>37</v>
      </c>
    </row>
    <row r="486" spans="4:16" ht="18.75" x14ac:dyDescent="0.3">
      <c r="D486" s="46" t="s">
        <v>51</v>
      </c>
      <c r="E486" s="21" t="e">
        <f>VLOOKUP($D486,#REF!,12)</f>
        <v>#REF!</v>
      </c>
      <c r="F486" s="21" t="e">
        <f>VLOOKUP($D486,#REF!,13)</f>
        <v>#REF!</v>
      </c>
      <c r="G486" s="21" t="e">
        <f>VLOOKUP($D486,#REF!,14)</f>
        <v>#REF!</v>
      </c>
      <c r="H486" s="21" t="e">
        <f>VLOOKUP($D486,#REF!,15)</f>
        <v>#REF!</v>
      </c>
      <c r="I486" s="21" t="e">
        <f>VLOOKUP($D486,#REF!,16)</f>
        <v>#REF!</v>
      </c>
      <c r="J486" s="21" t="e">
        <f>VLOOKUP($D486,#REF!,17)</f>
        <v>#REF!</v>
      </c>
      <c r="K486" s="21" t="e">
        <f>VLOOKUP($D486,#REF!,18)</f>
        <v>#REF!</v>
      </c>
      <c r="L486" s="21" t="e">
        <f>VLOOKUP($D486,#REF!,19)</f>
        <v>#REF!</v>
      </c>
      <c r="M486" s="21" t="e">
        <f>VLOOKUP($D486,#REF!,20)</f>
        <v>#REF!</v>
      </c>
      <c r="N486" s="21" t="e">
        <f>VLOOKUP($D486,#REF!,21)</f>
        <v>#REF!</v>
      </c>
      <c r="O486" s="21" t="e">
        <f>SUM(E486:N486)</f>
        <v>#REF!</v>
      </c>
      <c r="P486" s="46" t="s">
        <v>51</v>
      </c>
    </row>
    <row r="487" spans="4:16" ht="18.75" x14ac:dyDescent="0.3">
      <c r="D487" s="46" t="s">
        <v>78</v>
      </c>
      <c r="E487" s="21" t="e">
        <f>VLOOKUP($D487,#REF!,12)</f>
        <v>#REF!</v>
      </c>
      <c r="F487" s="21" t="e">
        <f>VLOOKUP($D487,#REF!,13)</f>
        <v>#REF!</v>
      </c>
      <c r="G487" s="21" t="e">
        <f>VLOOKUP($D487,#REF!,14)</f>
        <v>#REF!</v>
      </c>
      <c r="H487" s="21" t="e">
        <f>VLOOKUP($D487,#REF!,15)</f>
        <v>#REF!</v>
      </c>
      <c r="I487" s="21" t="e">
        <f>VLOOKUP($D487,#REF!,16)</f>
        <v>#REF!</v>
      </c>
      <c r="J487" s="21" t="e">
        <f>VLOOKUP($D487,#REF!,17)</f>
        <v>#REF!</v>
      </c>
      <c r="K487" s="21" t="e">
        <f>VLOOKUP($D487,#REF!,18)</f>
        <v>#REF!</v>
      </c>
      <c r="L487" s="21" t="e">
        <f>VLOOKUP($D487,#REF!,19)</f>
        <v>#REF!</v>
      </c>
      <c r="M487" s="21" t="e">
        <f>VLOOKUP($D487,#REF!,20)</f>
        <v>#REF!</v>
      </c>
      <c r="N487" s="21" t="e">
        <f>VLOOKUP($D487,#REF!,21)</f>
        <v>#REF!</v>
      </c>
      <c r="O487" s="21" t="e">
        <f>SUM(E487:N487)</f>
        <v>#REF!</v>
      </c>
      <c r="P487" s="46" t="s">
        <v>78</v>
      </c>
    </row>
    <row r="488" spans="4:16" ht="19.5" thickBot="1" x14ac:dyDescent="0.35">
      <c r="D488" s="48" t="s">
        <v>98</v>
      </c>
      <c r="E488" s="47" t="e">
        <f>VLOOKUP($D488,#REF!,12)</f>
        <v>#REF!</v>
      </c>
      <c r="F488" s="47" t="e">
        <f>VLOOKUP($D488,#REF!,13)</f>
        <v>#REF!</v>
      </c>
      <c r="G488" s="47" t="e">
        <f>VLOOKUP($D488,#REF!,14)</f>
        <v>#REF!</v>
      </c>
      <c r="H488" s="47" t="e">
        <f>VLOOKUP($D488,#REF!,15)</f>
        <v>#REF!</v>
      </c>
      <c r="I488" s="47" t="e">
        <f>VLOOKUP($D488,#REF!,16)</f>
        <v>#REF!</v>
      </c>
      <c r="J488" s="47" t="e">
        <f>VLOOKUP($D488,#REF!,17)</f>
        <v>#REF!</v>
      </c>
      <c r="K488" s="47" t="e">
        <f>VLOOKUP($D488,#REF!,18)</f>
        <v>#REF!</v>
      </c>
      <c r="L488" s="47" t="e">
        <f>VLOOKUP($D488,#REF!,19)</f>
        <v>#REF!</v>
      </c>
      <c r="M488" s="47" t="e">
        <f>VLOOKUP($D488,#REF!,20)</f>
        <v>#REF!</v>
      </c>
      <c r="N488" s="47" t="e">
        <f>VLOOKUP($D488,#REF!,21)</f>
        <v>#REF!</v>
      </c>
      <c r="O488" s="47" t="e">
        <f>SUM(E488:N488)</f>
        <v>#REF!</v>
      </c>
      <c r="P488" s="48" t="s">
        <v>98</v>
      </c>
    </row>
    <row r="491" spans="4:16" ht="18.75" x14ac:dyDescent="0.3">
      <c r="D491" s="51" t="s">
        <v>1035</v>
      </c>
    </row>
    <row r="492" spans="4:16" ht="19.5" thickBot="1" x14ac:dyDescent="0.35">
      <c r="D492" s="51"/>
    </row>
    <row r="493" spans="4:16" ht="19.5" thickBot="1" x14ac:dyDescent="0.35">
      <c r="D493" s="10" t="s">
        <v>1037</v>
      </c>
      <c r="E493" s="42" t="s">
        <v>47</v>
      </c>
      <c r="F493" s="42" t="s">
        <v>54</v>
      </c>
      <c r="G493" s="42" t="s">
        <v>558</v>
      </c>
      <c r="H493" s="42" t="s">
        <v>986</v>
      </c>
      <c r="I493" s="42" t="s">
        <v>536</v>
      </c>
      <c r="J493" s="42" t="s">
        <v>122</v>
      </c>
      <c r="K493" s="42" t="s">
        <v>184</v>
      </c>
      <c r="L493" s="42" t="s">
        <v>987</v>
      </c>
      <c r="M493" s="42" t="s">
        <v>361</v>
      </c>
      <c r="N493" s="42" t="s">
        <v>552</v>
      </c>
      <c r="O493" s="42" t="s">
        <v>985</v>
      </c>
      <c r="P493" s="10" t="s">
        <v>1037</v>
      </c>
    </row>
    <row r="494" spans="4:16" ht="18.75" x14ac:dyDescent="0.3">
      <c r="D494" s="45" t="s">
        <v>37</v>
      </c>
      <c r="E494" s="19" t="e">
        <f>VLOOKUP($D494,#REF!,2)</f>
        <v>#REF!</v>
      </c>
      <c r="F494" s="19" t="e">
        <f>VLOOKUP($D494,#REF!,3)</f>
        <v>#REF!</v>
      </c>
      <c r="G494" s="19" t="e">
        <f>VLOOKUP($D494,#REF!,4)</f>
        <v>#REF!</v>
      </c>
      <c r="H494" s="19" t="e">
        <f>VLOOKUP($D494,#REF!,5)</f>
        <v>#REF!</v>
      </c>
      <c r="I494" s="19" t="e">
        <f>VLOOKUP($D494,#REF!,6)</f>
        <v>#REF!</v>
      </c>
      <c r="J494" s="19" t="e">
        <f>VLOOKUP($D494,#REF!,7)</f>
        <v>#REF!</v>
      </c>
      <c r="K494" s="19" t="e">
        <f>VLOOKUP($D494,#REF!,8)</f>
        <v>#REF!</v>
      </c>
      <c r="L494" s="19" t="e">
        <f>VLOOKUP($D494,#REF!,9)</f>
        <v>#REF!</v>
      </c>
      <c r="M494" s="19" t="e">
        <f>VLOOKUP($D494,#REF!,10)</f>
        <v>#REF!</v>
      </c>
      <c r="N494" s="19" t="e">
        <f>VLOOKUP($D494,#REF!,11)</f>
        <v>#REF!</v>
      </c>
      <c r="O494" s="19" t="e">
        <f>SUM(E494:N494)</f>
        <v>#REF!</v>
      </c>
      <c r="P494" s="45" t="s">
        <v>37</v>
      </c>
    </row>
    <row r="495" spans="4:16" ht="18.75" x14ac:dyDescent="0.3">
      <c r="D495" s="54" t="s">
        <v>51</v>
      </c>
      <c r="E495" s="19" t="e">
        <f>VLOOKUP($D495,#REF!,2)</f>
        <v>#REF!</v>
      </c>
      <c r="F495" s="19" t="e">
        <f>VLOOKUP($D495,#REF!,3)</f>
        <v>#REF!</v>
      </c>
      <c r="G495" s="19" t="e">
        <f>VLOOKUP($D495,#REF!,4)</f>
        <v>#REF!</v>
      </c>
      <c r="H495" s="19" t="e">
        <f>VLOOKUP($D495,#REF!,5)</f>
        <v>#REF!</v>
      </c>
      <c r="I495" s="19" t="e">
        <f>VLOOKUP($D495,#REF!,6)</f>
        <v>#REF!</v>
      </c>
      <c r="J495" s="19" t="e">
        <f>VLOOKUP($D495,#REF!,7)</f>
        <v>#REF!</v>
      </c>
      <c r="K495" s="19" t="e">
        <f>VLOOKUP($D495,#REF!,8)</f>
        <v>#REF!</v>
      </c>
      <c r="L495" s="19" t="e">
        <f>VLOOKUP($D495,#REF!,9)</f>
        <v>#REF!</v>
      </c>
      <c r="M495" s="19" t="e">
        <f>VLOOKUP($D495,#REF!,10)</f>
        <v>#REF!</v>
      </c>
      <c r="N495" s="19" t="e">
        <f>VLOOKUP($D495,#REF!,11)</f>
        <v>#REF!</v>
      </c>
      <c r="O495" s="19" t="e">
        <f>SUM(E495:N495)</f>
        <v>#REF!</v>
      </c>
      <c r="P495" s="54" t="s">
        <v>51</v>
      </c>
    </row>
    <row r="496" spans="4:16" ht="18.75" x14ac:dyDescent="0.3">
      <c r="D496" s="54" t="s">
        <v>78</v>
      </c>
      <c r="E496" s="19" t="e">
        <f>VLOOKUP($D496,#REF!,2)</f>
        <v>#REF!</v>
      </c>
      <c r="F496" s="19" t="e">
        <f>VLOOKUP($D496,#REF!,3)</f>
        <v>#REF!</v>
      </c>
      <c r="G496" s="19" t="e">
        <f>VLOOKUP($D496,#REF!,4)</f>
        <v>#REF!</v>
      </c>
      <c r="H496" s="19" t="e">
        <f>VLOOKUP($D496,#REF!,5)</f>
        <v>#REF!</v>
      </c>
      <c r="I496" s="19" t="e">
        <f>VLOOKUP($D496,#REF!,6)</f>
        <v>#REF!</v>
      </c>
      <c r="J496" s="19" t="e">
        <f>VLOOKUP($D496,#REF!,7)</f>
        <v>#REF!</v>
      </c>
      <c r="K496" s="19" t="e">
        <f>VLOOKUP($D496,#REF!,8)</f>
        <v>#REF!</v>
      </c>
      <c r="L496" s="19" t="e">
        <f>VLOOKUP($D496,#REF!,9)</f>
        <v>#REF!</v>
      </c>
      <c r="M496" s="19" t="e">
        <f>VLOOKUP($D496,#REF!,10)</f>
        <v>#REF!</v>
      </c>
      <c r="N496" s="19" t="e">
        <f>VLOOKUP($D496,#REF!,11)</f>
        <v>#REF!</v>
      </c>
      <c r="O496" s="19" t="e">
        <f>SUM(E496:N496)</f>
        <v>#REF!</v>
      </c>
      <c r="P496" s="54" t="s">
        <v>78</v>
      </c>
    </row>
    <row r="497" spans="4:16" ht="19.5" thickBot="1" x14ac:dyDescent="0.35">
      <c r="D497" s="54" t="s">
        <v>98</v>
      </c>
      <c r="E497" s="19" t="e">
        <f>VLOOKUP($D497,#REF!,2)</f>
        <v>#REF!</v>
      </c>
      <c r="F497" s="19" t="e">
        <f>VLOOKUP($D497,#REF!,3)</f>
        <v>#REF!</v>
      </c>
      <c r="G497" s="19" t="e">
        <f>VLOOKUP($D497,#REF!,4)</f>
        <v>#REF!</v>
      </c>
      <c r="H497" s="19" t="e">
        <f>VLOOKUP($D497,#REF!,5)</f>
        <v>#REF!</v>
      </c>
      <c r="I497" s="19" t="e">
        <f>VLOOKUP($D497,#REF!,6)</f>
        <v>#REF!</v>
      </c>
      <c r="J497" s="19" t="e">
        <f>VLOOKUP($D497,#REF!,7)</f>
        <v>#REF!</v>
      </c>
      <c r="K497" s="19" t="e">
        <f>VLOOKUP($D497,#REF!,8)</f>
        <v>#REF!</v>
      </c>
      <c r="L497" s="19" t="e">
        <f>VLOOKUP($D497,#REF!,9)</f>
        <v>#REF!</v>
      </c>
      <c r="M497" s="19" t="e">
        <f>VLOOKUP($D497,#REF!,10)</f>
        <v>#REF!</v>
      </c>
      <c r="N497" s="19" t="e">
        <f>VLOOKUP($D497,#REF!,11)</f>
        <v>#REF!</v>
      </c>
      <c r="O497" s="19" t="e">
        <f>SUM(E497:N497)</f>
        <v>#REF!</v>
      </c>
      <c r="P497" s="54" t="s">
        <v>98</v>
      </c>
    </row>
    <row r="498" spans="4:16" ht="19.5" thickBot="1" x14ac:dyDescent="0.35">
      <c r="D498" s="10" t="s">
        <v>580</v>
      </c>
      <c r="E498" s="14" t="e">
        <f t="shared" ref="E498:N498" si="31">SUM(E494:E497)</f>
        <v>#REF!</v>
      </c>
      <c r="F498" s="14" t="e">
        <f t="shared" si="31"/>
        <v>#REF!</v>
      </c>
      <c r="G498" s="14" t="e">
        <f t="shared" si="31"/>
        <v>#REF!</v>
      </c>
      <c r="H498" s="14" t="e">
        <f t="shared" si="31"/>
        <v>#REF!</v>
      </c>
      <c r="I498" s="14" t="e">
        <f t="shared" si="31"/>
        <v>#REF!</v>
      </c>
      <c r="J498" s="14" t="e">
        <f t="shared" si="31"/>
        <v>#REF!</v>
      </c>
      <c r="K498" s="14" t="e">
        <f t="shared" si="31"/>
        <v>#REF!</v>
      </c>
      <c r="L498" s="14" t="e">
        <f t="shared" si="31"/>
        <v>#REF!</v>
      </c>
      <c r="M498" s="14" t="e">
        <f t="shared" si="31"/>
        <v>#REF!</v>
      </c>
      <c r="N498" s="14" t="e">
        <f t="shared" si="31"/>
        <v>#REF!</v>
      </c>
      <c r="O498" s="14" t="e">
        <f>SUM(E498:N498)</f>
        <v>#REF!</v>
      </c>
      <c r="P498" s="10" t="s">
        <v>580</v>
      </c>
    </row>
    <row r="499" spans="4:16" ht="15.75" thickBot="1" x14ac:dyDescent="0.3"/>
    <row r="500" spans="4:16" ht="19.5" thickBot="1" x14ac:dyDescent="0.35">
      <c r="D500" s="10" t="s">
        <v>1037</v>
      </c>
      <c r="E500" s="42" t="s">
        <v>47</v>
      </c>
      <c r="F500" s="42" t="s">
        <v>54</v>
      </c>
      <c r="G500" s="42" t="s">
        <v>558</v>
      </c>
      <c r="H500" s="42" t="s">
        <v>986</v>
      </c>
      <c r="I500" s="42" t="s">
        <v>536</v>
      </c>
      <c r="J500" s="42" t="s">
        <v>122</v>
      </c>
      <c r="K500" s="42" t="s">
        <v>184</v>
      </c>
      <c r="L500" s="42" t="s">
        <v>987</v>
      </c>
      <c r="M500" s="42" t="s">
        <v>361</v>
      </c>
      <c r="N500" s="42" t="s">
        <v>552</v>
      </c>
      <c r="O500" s="42" t="s">
        <v>985</v>
      </c>
      <c r="P500" s="10" t="s">
        <v>1037</v>
      </c>
    </row>
    <row r="501" spans="4:16" ht="18.75" x14ac:dyDescent="0.3">
      <c r="D501" s="45" t="s">
        <v>37</v>
      </c>
      <c r="E501" s="21" t="e">
        <f>VLOOKUP($D501,#REF!,12)</f>
        <v>#REF!</v>
      </c>
      <c r="F501" s="21" t="e">
        <f>VLOOKUP($D501,#REF!,13)</f>
        <v>#REF!</v>
      </c>
      <c r="G501" s="21" t="e">
        <f>VLOOKUP($D501,#REF!,14)</f>
        <v>#REF!</v>
      </c>
      <c r="H501" s="21" t="e">
        <f>VLOOKUP($D501,#REF!,15)</f>
        <v>#REF!</v>
      </c>
      <c r="I501" s="21" t="e">
        <f>VLOOKUP($D501,#REF!,16)</f>
        <v>#REF!</v>
      </c>
      <c r="J501" s="21" t="e">
        <f>VLOOKUP($D501,#REF!,17)</f>
        <v>#REF!</v>
      </c>
      <c r="K501" s="21" t="e">
        <f>VLOOKUP($D501,#REF!,18)</f>
        <v>#REF!</v>
      </c>
      <c r="L501" s="21" t="e">
        <f>VLOOKUP($D501,#REF!,19)</f>
        <v>#REF!</v>
      </c>
      <c r="M501" s="21" t="e">
        <f>VLOOKUP($D501,#REF!,20)</f>
        <v>#REF!</v>
      </c>
      <c r="N501" s="21" t="e">
        <f>VLOOKUP($D501,#REF!,21)</f>
        <v>#REF!</v>
      </c>
      <c r="O501" s="21" t="e">
        <f>SUM(E501:N501)</f>
        <v>#REF!</v>
      </c>
      <c r="P501" s="45" t="s">
        <v>37</v>
      </c>
    </row>
    <row r="502" spans="4:16" ht="18.75" x14ac:dyDescent="0.3">
      <c r="D502" s="46" t="s">
        <v>51</v>
      </c>
      <c r="E502" s="21" t="e">
        <f>VLOOKUP($D502,#REF!,12)</f>
        <v>#REF!</v>
      </c>
      <c r="F502" s="21" t="e">
        <f>VLOOKUP($D502,#REF!,13)</f>
        <v>#REF!</v>
      </c>
      <c r="G502" s="21" t="e">
        <f>VLOOKUP($D502,#REF!,14)</f>
        <v>#REF!</v>
      </c>
      <c r="H502" s="21" t="e">
        <f>VLOOKUP($D502,#REF!,15)</f>
        <v>#REF!</v>
      </c>
      <c r="I502" s="21" t="e">
        <f>VLOOKUP($D502,#REF!,16)</f>
        <v>#REF!</v>
      </c>
      <c r="J502" s="21" t="e">
        <f>VLOOKUP($D502,#REF!,17)</f>
        <v>#REF!</v>
      </c>
      <c r="K502" s="21" t="e">
        <f>VLOOKUP($D502,#REF!,18)</f>
        <v>#REF!</v>
      </c>
      <c r="L502" s="21" t="e">
        <f>VLOOKUP($D502,#REF!,19)</f>
        <v>#REF!</v>
      </c>
      <c r="M502" s="21" t="e">
        <f>VLOOKUP($D502,#REF!,20)</f>
        <v>#REF!</v>
      </c>
      <c r="N502" s="21" t="e">
        <f>VLOOKUP($D502,#REF!,21)</f>
        <v>#REF!</v>
      </c>
      <c r="O502" s="21" t="e">
        <f>SUM(E502:N502)</f>
        <v>#REF!</v>
      </c>
      <c r="P502" s="46" t="s">
        <v>51</v>
      </c>
    </row>
    <row r="503" spans="4:16" ht="18.75" x14ac:dyDescent="0.3">
      <c r="D503" s="46" t="s">
        <v>78</v>
      </c>
      <c r="E503" s="21" t="e">
        <f>VLOOKUP($D503,#REF!,12)</f>
        <v>#REF!</v>
      </c>
      <c r="F503" s="21" t="e">
        <f>VLOOKUP($D503,#REF!,13)</f>
        <v>#REF!</v>
      </c>
      <c r="G503" s="21" t="e">
        <f>VLOOKUP($D503,#REF!,14)</f>
        <v>#REF!</v>
      </c>
      <c r="H503" s="21" t="e">
        <f>VLOOKUP($D503,#REF!,15)</f>
        <v>#REF!</v>
      </c>
      <c r="I503" s="21" t="e">
        <f>VLOOKUP($D503,#REF!,16)</f>
        <v>#REF!</v>
      </c>
      <c r="J503" s="21" t="e">
        <f>VLOOKUP($D503,#REF!,17)</f>
        <v>#REF!</v>
      </c>
      <c r="K503" s="21" t="e">
        <f>VLOOKUP($D503,#REF!,18)</f>
        <v>#REF!</v>
      </c>
      <c r="L503" s="21" t="e">
        <f>VLOOKUP($D503,#REF!,19)</f>
        <v>#REF!</v>
      </c>
      <c r="M503" s="21" t="e">
        <f>VLOOKUP($D503,#REF!,20)</f>
        <v>#REF!</v>
      </c>
      <c r="N503" s="21" t="e">
        <f>VLOOKUP($D503,#REF!,21)</f>
        <v>#REF!</v>
      </c>
      <c r="O503" s="21" t="e">
        <f>SUM(E503:N503)</f>
        <v>#REF!</v>
      </c>
      <c r="P503" s="46" t="s">
        <v>78</v>
      </c>
    </row>
    <row r="504" spans="4:16" ht="19.5" thickBot="1" x14ac:dyDescent="0.35">
      <c r="D504" s="48" t="s">
        <v>98</v>
      </c>
      <c r="E504" s="47" t="e">
        <f>VLOOKUP($D504,#REF!,12)</f>
        <v>#REF!</v>
      </c>
      <c r="F504" s="47" t="e">
        <f>VLOOKUP($D504,#REF!,13)</f>
        <v>#REF!</v>
      </c>
      <c r="G504" s="47" t="e">
        <f>VLOOKUP($D504,#REF!,14)</f>
        <v>#REF!</v>
      </c>
      <c r="H504" s="47" t="e">
        <f>VLOOKUP($D504,#REF!,15)</f>
        <v>#REF!</v>
      </c>
      <c r="I504" s="47" t="e">
        <f>VLOOKUP($D504,#REF!,16)</f>
        <v>#REF!</v>
      </c>
      <c r="J504" s="47" t="e">
        <f>VLOOKUP($D504,#REF!,17)</f>
        <v>#REF!</v>
      </c>
      <c r="K504" s="47" t="e">
        <f>VLOOKUP($D504,#REF!,18)</f>
        <v>#REF!</v>
      </c>
      <c r="L504" s="47" t="e">
        <f>VLOOKUP($D504,#REF!,19)</f>
        <v>#REF!</v>
      </c>
      <c r="M504" s="47" t="e">
        <f>VLOOKUP($D504,#REF!,20)</f>
        <v>#REF!</v>
      </c>
      <c r="N504" s="47" t="e">
        <f>VLOOKUP($D504,#REF!,21)</f>
        <v>#REF!</v>
      </c>
      <c r="O504" s="47" t="e">
        <f>SUM(E504:N504)</f>
        <v>#REF!</v>
      </c>
      <c r="P504" s="48" t="s">
        <v>98</v>
      </c>
    </row>
    <row r="507" spans="4:16" ht="18.75" x14ac:dyDescent="0.3">
      <c r="D507" s="51" t="s">
        <v>1036</v>
      </c>
    </row>
    <row r="508" spans="4:16" ht="15.75" thickBot="1" x14ac:dyDescent="0.3"/>
    <row r="509" spans="4:16" ht="19.5" thickBot="1" x14ac:dyDescent="0.35">
      <c r="D509" s="10" t="s">
        <v>1037</v>
      </c>
      <c r="E509" s="42" t="s">
        <v>47</v>
      </c>
      <c r="F509" s="42" t="s">
        <v>54</v>
      </c>
      <c r="G509" s="42" t="s">
        <v>558</v>
      </c>
      <c r="H509" s="42" t="s">
        <v>986</v>
      </c>
      <c r="I509" s="42" t="s">
        <v>536</v>
      </c>
      <c r="J509" s="42" t="s">
        <v>122</v>
      </c>
      <c r="K509" s="42" t="s">
        <v>184</v>
      </c>
      <c r="L509" s="42" t="s">
        <v>987</v>
      </c>
      <c r="M509" s="42" t="s">
        <v>361</v>
      </c>
      <c r="N509" s="42" t="s">
        <v>552</v>
      </c>
      <c r="O509" s="42" t="s">
        <v>985</v>
      </c>
      <c r="P509" s="10" t="s">
        <v>1037</v>
      </c>
    </row>
    <row r="510" spans="4:16" ht="18.75" x14ac:dyDescent="0.3">
      <c r="D510" s="45" t="s">
        <v>37</v>
      </c>
      <c r="E510" s="19" t="e">
        <f>VLOOKUP($D510,#REF!,2)</f>
        <v>#REF!</v>
      </c>
      <c r="F510" s="19" t="e">
        <f>VLOOKUP($D510,#REF!,3)</f>
        <v>#REF!</v>
      </c>
      <c r="G510" s="19">
        <v>0</v>
      </c>
      <c r="H510" s="19" t="e">
        <f>VLOOKUP($D510,#REF!,4)</f>
        <v>#REF!</v>
      </c>
      <c r="I510" s="19" t="e">
        <f>VLOOKUP($D510,#REF!,5)</f>
        <v>#REF!</v>
      </c>
      <c r="J510" s="19" t="e">
        <f>VLOOKUP($D510,#REF!,6)</f>
        <v>#REF!</v>
      </c>
      <c r="K510" s="19" t="e">
        <f>VLOOKUP($D510,#REF!,7)</f>
        <v>#REF!</v>
      </c>
      <c r="L510" s="19" t="e">
        <f>VLOOKUP($D510,#REF!,8)</f>
        <v>#REF!</v>
      </c>
      <c r="M510" s="19" t="e">
        <f>VLOOKUP($D510,#REF!,9)</f>
        <v>#REF!</v>
      </c>
      <c r="N510" s="91" t="e">
        <f>VLOOKUP($D510,#REF!,10)</f>
        <v>#REF!</v>
      </c>
      <c r="O510" s="91" t="e">
        <f>SUM(E510:N510)</f>
        <v>#REF!</v>
      </c>
      <c r="P510" s="45" t="s">
        <v>37</v>
      </c>
    </row>
    <row r="511" spans="4:16" ht="18.75" x14ac:dyDescent="0.3">
      <c r="D511" s="54" t="s">
        <v>51</v>
      </c>
      <c r="E511" s="19" t="e">
        <f>VLOOKUP($D511,#REF!,2)</f>
        <v>#REF!</v>
      </c>
      <c r="F511" s="19" t="e">
        <f>VLOOKUP($D511,#REF!,3)</f>
        <v>#REF!</v>
      </c>
      <c r="G511" s="19">
        <v>0</v>
      </c>
      <c r="H511" s="19" t="e">
        <f>VLOOKUP($D511,#REF!,4)</f>
        <v>#REF!</v>
      </c>
      <c r="I511" s="19" t="e">
        <f>VLOOKUP($D511,#REF!,5)</f>
        <v>#REF!</v>
      </c>
      <c r="J511" s="19" t="e">
        <f>VLOOKUP($D511,#REF!,6)</f>
        <v>#REF!</v>
      </c>
      <c r="K511" s="19" t="e">
        <f>VLOOKUP($D511,#REF!,7)</f>
        <v>#REF!</v>
      </c>
      <c r="L511" s="19" t="e">
        <f>VLOOKUP($D511,#REF!,8)</f>
        <v>#REF!</v>
      </c>
      <c r="M511" s="19" t="e">
        <f>VLOOKUP($D511,#REF!,9)</f>
        <v>#REF!</v>
      </c>
      <c r="N511" s="91" t="e">
        <f>VLOOKUP($D511,#REF!,10)</f>
        <v>#REF!</v>
      </c>
      <c r="O511" s="91" t="e">
        <f>SUM(E511:N511)</f>
        <v>#REF!</v>
      </c>
      <c r="P511" s="54" t="s">
        <v>51</v>
      </c>
    </row>
    <row r="512" spans="4:16" ht="18.75" x14ac:dyDescent="0.3">
      <c r="D512" s="54" t="s">
        <v>78</v>
      </c>
      <c r="E512" s="19" t="e">
        <f>VLOOKUP($D512,#REF!,2)</f>
        <v>#REF!</v>
      </c>
      <c r="F512" s="19" t="e">
        <f>VLOOKUP($D512,#REF!,3)</f>
        <v>#REF!</v>
      </c>
      <c r="G512" s="19">
        <v>0</v>
      </c>
      <c r="H512" s="19" t="e">
        <f>VLOOKUP($D512,#REF!,4)</f>
        <v>#REF!</v>
      </c>
      <c r="I512" s="19" t="e">
        <f>VLOOKUP($D512,#REF!,5)</f>
        <v>#REF!</v>
      </c>
      <c r="J512" s="19" t="e">
        <f>VLOOKUP($D512,#REF!,6)</f>
        <v>#REF!</v>
      </c>
      <c r="K512" s="19" t="e">
        <f>VLOOKUP($D512,#REF!,7)</f>
        <v>#REF!</v>
      </c>
      <c r="L512" s="19" t="e">
        <f>VLOOKUP($D512,#REF!,8)</f>
        <v>#REF!</v>
      </c>
      <c r="M512" s="19" t="e">
        <f>VLOOKUP($D512,#REF!,9)</f>
        <v>#REF!</v>
      </c>
      <c r="N512" s="91" t="e">
        <f>VLOOKUP($D512,#REF!,10)</f>
        <v>#REF!</v>
      </c>
      <c r="O512" s="91" t="e">
        <f>SUM(E512:N512)</f>
        <v>#REF!</v>
      </c>
      <c r="P512" s="54" t="s">
        <v>78</v>
      </c>
    </row>
    <row r="513" spans="4:16" ht="19.5" thickBot="1" x14ac:dyDescent="0.35">
      <c r="D513" s="54" t="s">
        <v>98</v>
      </c>
      <c r="E513" s="19" t="e">
        <f>VLOOKUP($D513,#REF!,2)</f>
        <v>#REF!</v>
      </c>
      <c r="F513" s="19" t="e">
        <f>VLOOKUP($D513,#REF!,3)</f>
        <v>#REF!</v>
      </c>
      <c r="G513" s="19">
        <v>0</v>
      </c>
      <c r="H513" s="19" t="e">
        <f>VLOOKUP($D513,#REF!,4)</f>
        <v>#REF!</v>
      </c>
      <c r="I513" s="19" t="e">
        <f>VLOOKUP($D513,#REF!,5)</f>
        <v>#REF!</v>
      </c>
      <c r="J513" s="19" t="e">
        <f>VLOOKUP($D513,#REF!,6)</f>
        <v>#REF!</v>
      </c>
      <c r="K513" s="19" t="e">
        <f>VLOOKUP($D513,#REF!,7)</f>
        <v>#REF!</v>
      </c>
      <c r="L513" s="19" t="e">
        <f>VLOOKUP($D513,#REF!,8)</f>
        <v>#REF!</v>
      </c>
      <c r="M513" s="19" t="e">
        <f>VLOOKUP($D513,#REF!,9)</f>
        <v>#REF!</v>
      </c>
      <c r="N513" s="91" t="e">
        <f>VLOOKUP($D513,#REF!,10)</f>
        <v>#REF!</v>
      </c>
      <c r="O513" s="91" t="e">
        <f>SUM(E513:N513)</f>
        <v>#REF!</v>
      </c>
      <c r="P513" s="54" t="s">
        <v>98</v>
      </c>
    </row>
    <row r="514" spans="4:16" ht="19.5" thickBot="1" x14ac:dyDescent="0.35">
      <c r="D514" s="10" t="s">
        <v>580</v>
      </c>
      <c r="E514" s="14" t="e">
        <f t="shared" ref="E514:M514" si="32">SUM(E510:E513)</f>
        <v>#REF!</v>
      </c>
      <c r="F514" s="14" t="e">
        <f t="shared" si="32"/>
        <v>#REF!</v>
      </c>
      <c r="G514" s="14">
        <f t="shared" si="32"/>
        <v>0</v>
      </c>
      <c r="H514" s="14" t="e">
        <f t="shared" si="32"/>
        <v>#REF!</v>
      </c>
      <c r="I514" s="14" t="e">
        <f t="shared" si="32"/>
        <v>#REF!</v>
      </c>
      <c r="J514" s="14" t="e">
        <f t="shared" si="32"/>
        <v>#REF!</v>
      </c>
      <c r="K514" s="14" t="e">
        <f t="shared" si="32"/>
        <v>#REF!</v>
      </c>
      <c r="L514" s="14" t="e">
        <f t="shared" si="32"/>
        <v>#REF!</v>
      </c>
      <c r="M514" s="14" t="e">
        <f t="shared" si="32"/>
        <v>#REF!</v>
      </c>
      <c r="N514" s="35" t="e">
        <f>ROUNDDOWN(SUM(N510:N513),0)</f>
        <v>#REF!</v>
      </c>
      <c r="O514" s="35" t="e">
        <f>SUM(E514:N514)</f>
        <v>#REF!</v>
      </c>
      <c r="P514" s="10" t="s">
        <v>580</v>
      </c>
    </row>
    <row r="515" spans="4:16" ht="15.75" thickBot="1" x14ac:dyDescent="0.3"/>
    <row r="516" spans="4:16" ht="19.5" thickBot="1" x14ac:dyDescent="0.35">
      <c r="D516" s="10" t="s">
        <v>1037</v>
      </c>
      <c r="E516" s="42" t="s">
        <v>47</v>
      </c>
      <c r="F516" s="42" t="s">
        <v>54</v>
      </c>
      <c r="G516" s="42" t="s">
        <v>558</v>
      </c>
      <c r="H516" s="42" t="s">
        <v>986</v>
      </c>
      <c r="I516" s="42" t="s">
        <v>536</v>
      </c>
      <c r="J516" s="42" t="s">
        <v>122</v>
      </c>
      <c r="K516" s="42" t="s">
        <v>184</v>
      </c>
      <c r="L516" s="42" t="s">
        <v>987</v>
      </c>
      <c r="M516" s="42" t="s">
        <v>361</v>
      </c>
      <c r="N516" s="42" t="s">
        <v>552</v>
      </c>
      <c r="O516" s="42" t="s">
        <v>985</v>
      </c>
      <c r="P516" s="10" t="s">
        <v>1037</v>
      </c>
    </row>
    <row r="517" spans="4:16" ht="18.75" x14ac:dyDescent="0.3">
      <c r="D517" s="45" t="s">
        <v>37</v>
      </c>
      <c r="E517" s="21" t="e">
        <f>VLOOKUP($D517,#REF!,11)</f>
        <v>#REF!</v>
      </c>
      <c r="F517" s="21" t="e">
        <f>VLOOKUP($D517,#REF!,12)</f>
        <v>#REF!</v>
      </c>
      <c r="G517" s="21">
        <v>0</v>
      </c>
      <c r="H517" s="21" t="e">
        <f>VLOOKUP($D517,#REF!,13)</f>
        <v>#REF!</v>
      </c>
      <c r="I517" s="21" t="e">
        <f>VLOOKUP($D517,#REF!,14)</f>
        <v>#REF!</v>
      </c>
      <c r="J517" s="21" t="e">
        <f>VLOOKUP($D517,#REF!,15)</f>
        <v>#REF!</v>
      </c>
      <c r="K517" s="21" t="e">
        <f>VLOOKUP($D517,#REF!,16)</f>
        <v>#REF!</v>
      </c>
      <c r="L517" s="21" t="e">
        <f>VLOOKUP($D517,#REF!,17)</f>
        <v>#REF!</v>
      </c>
      <c r="M517" s="21" t="e">
        <f>VLOOKUP($D517,#REF!,18)</f>
        <v>#REF!</v>
      </c>
      <c r="N517" s="21" t="e">
        <f>VLOOKUP($D517,#REF!,19)</f>
        <v>#REF!</v>
      </c>
      <c r="O517" s="21" t="e">
        <f>SUM(E517:N517)</f>
        <v>#REF!</v>
      </c>
      <c r="P517" s="45" t="s">
        <v>37</v>
      </c>
    </row>
    <row r="518" spans="4:16" ht="18.75" x14ac:dyDescent="0.3">
      <c r="D518" s="46" t="s">
        <v>51</v>
      </c>
      <c r="E518" s="21" t="e">
        <f>VLOOKUP($D518,#REF!,11)</f>
        <v>#REF!</v>
      </c>
      <c r="F518" s="21" t="e">
        <f>VLOOKUP($D518,#REF!,12)</f>
        <v>#REF!</v>
      </c>
      <c r="G518" s="21">
        <v>0</v>
      </c>
      <c r="H518" s="21" t="e">
        <f>VLOOKUP($D518,#REF!,13)</f>
        <v>#REF!</v>
      </c>
      <c r="I518" s="21" t="e">
        <f>VLOOKUP($D518,#REF!,14)</f>
        <v>#REF!</v>
      </c>
      <c r="J518" s="21" t="e">
        <f>VLOOKUP($D518,#REF!,15)</f>
        <v>#REF!</v>
      </c>
      <c r="K518" s="21" t="e">
        <f>VLOOKUP($D518,#REF!,16)</f>
        <v>#REF!</v>
      </c>
      <c r="L518" s="21" t="e">
        <f>VLOOKUP($D518,#REF!,17)</f>
        <v>#REF!</v>
      </c>
      <c r="M518" s="21" t="e">
        <f>VLOOKUP($D518,#REF!,18)</f>
        <v>#REF!</v>
      </c>
      <c r="N518" s="21" t="e">
        <f>VLOOKUP($D518,#REF!,19)</f>
        <v>#REF!</v>
      </c>
      <c r="O518" s="21" t="e">
        <f>SUM(E518:N518)</f>
        <v>#REF!</v>
      </c>
      <c r="P518" s="46" t="s">
        <v>51</v>
      </c>
    </row>
    <row r="519" spans="4:16" ht="18.75" x14ac:dyDescent="0.3">
      <c r="D519" s="46" t="s">
        <v>78</v>
      </c>
      <c r="E519" s="21" t="e">
        <f>VLOOKUP($D519,#REF!,11)</f>
        <v>#REF!</v>
      </c>
      <c r="F519" s="21" t="e">
        <f>VLOOKUP($D519,#REF!,12)</f>
        <v>#REF!</v>
      </c>
      <c r="G519" s="21">
        <v>0</v>
      </c>
      <c r="H519" s="21" t="e">
        <f>VLOOKUP($D519,#REF!,13)</f>
        <v>#REF!</v>
      </c>
      <c r="I519" s="21" t="e">
        <f>VLOOKUP($D519,#REF!,14)</f>
        <v>#REF!</v>
      </c>
      <c r="J519" s="21" t="e">
        <f>VLOOKUP($D519,#REF!,15)</f>
        <v>#REF!</v>
      </c>
      <c r="K519" s="21" t="e">
        <f>VLOOKUP($D519,#REF!,16)</f>
        <v>#REF!</v>
      </c>
      <c r="L519" s="21" t="e">
        <f>VLOOKUP($D519,#REF!,17)</f>
        <v>#REF!</v>
      </c>
      <c r="M519" s="21" t="e">
        <f>VLOOKUP($D519,#REF!,18)</f>
        <v>#REF!</v>
      </c>
      <c r="N519" s="21" t="e">
        <f>VLOOKUP($D519,#REF!,19)</f>
        <v>#REF!</v>
      </c>
      <c r="O519" s="21" t="e">
        <f>SUM(E519:N519)</f>
        <v>#REF!</v>
      </c>
      <c r="P519" s="46" t="s">
        <v>78</v>
      </c>
    </row>
    <row r="520" spans="4:16" ht="19.5" thickBot="1" x14ac:dyDescent="0.35">
      <c r="D520" s="48" t="s">
        <v>98</v>
      </c>
      <c r="E520" s="47" t="e">
        <f>VLOOKUP($D520,#REF!,11)</f>
        <v>#REF!</v>
      </c>
      <c r="F520" s="47" t="e">
        <f>VLOOKUP($D520,#REF!,12)</f>
        <v>#REF!</v>
      </c>
      <c r="G520" s="47">
        <v>0</v>
      </c>
      <c r="H520" s="47" t="e">
        <f>VLOOKUP($D520,#REF!,13)</f>
        <v>#REF!</v>
      </c>
      <c r="I520" s="47" t="e">
        <f>VLOOKUP($D520,#REF!,14)</f>
        <v>#REF!</v>
      </c>
      <c r="J520" s="47" t="e">
        <f>VLOOKUP($D520,#REF!,15)</f>
        <v>#REF!</v>
      </c>
      <c r="K520" s="47" t="e">
        <f>VLOOKUP($D520,#REF!,16)</f>
        <v>#REF!</v>
      </c>
      <c r="L520" s="47" t="e">
        <f>VLOOKUP($D520,#REF!,17)</f>
        <v>#REF!</v>
      </c>
      <c r="M520" s="47" t="e">
        <f>VLOOKUP($D520,#REF!,18)</f>
        <v>#REF!</v>
      </c>
      <c r="N520" s="47" t="e">
        <f>VLOOKUP($D520,#REF!,19)</f>
        <v>#REF!</v>
      </c>
      <c r="O520" s="47" t="e">
        <f>SUM(E520:N520)</f>
        <v>#REF!</v>
      </c>
      <c r="P520" s="48" t="s">
        <v>98</v>
      </c>
    </row>
    <row r="522" spans="4:16" ht="18.75" x14ac:dyDescent="0.3">
      <c r="D522" s="51" t="s">
        <v>1043</v>
      </c>
    </row>
    <row r="523" spans="4:16" ht="15.75" thickBot="1" x14ac:dyDescent="0.3"/>
    <row r="524" spans="4:16" ht="19.5" thickBot="1" x14ac:dyDescent="0.35">
      <c r="D524" s="10" t="s">
        <v>1037</v>
      </c>
      <c r="E524" s="49" t="s">
        <v>1041</v>
      </c>
      <c r="F524" s="37" t="s">
        <v>1042</v>
      </c>
      <c r="G524" s="49" t="s">
        <v>1041</v>
      </c>
      <c r="H524" s="49" t="s">
        <v>1042</v>
      </c>
      <c r="I524" s="31"/>
      <c r="J524" s="31"/>
      <c r="K524" s="31"/>
      <c r="L524" s="31"/>
      <c r="M524" s="31"/>
      <c r="N524" s="31"/>
      <c r="O524" s="31"/>
      <c r="P524" s="7"/>
    </row>
    <row r="525" spans="4:16" ht="18.75" x14ac:dyDescent="0.3">
      <c r="D525" s="45" t="s">
        <v>37</v>
      </c>
      <c r="E525" s="19" t="e">
        <f>VLOOKUP($D525,#REF!,2)</f>
        <v>#REF!</v>
      </c>
      <c r="F525" s="19" t="e">
        <f>VLOOKUP($D525,#REF!,3)</f>
        <v>#REF!</v>
      </c>
      <c r="G525" s="21" t="e">
        <f>VLOOKUP($D525,#REF!,4)</f>
        <v>#REF!</v>
      </c>
      <c r="H525" s="21" t="e">
        <f>VLOOKUP($D525,#REF!,5)</f>
        <v>#REF!</v>
      </c>
      <c r="I525" s="8"/>
      <c r="J525" s="8"/>
      <c r="K525" s="8"/>
      <c r="L525" s="8"/>
      <c r="M525" s="8"/>
      <c r="N525" s="8"/>
      <c r="O525" s="8"/>
      <c r="P525" s="9"/>
    </row>
    <row r="526" spans="4:16" ht="18.75" x14ac:dyDescent="0.3">
      <c r="D526" s="100" t="s">
        <v>51</v>
      </c>
      <c r="E526" s="19" t="e">
        <f>VLOOKUP($D526,#REF!,2)</f>
        <v>#REF!</v>
      </c>
      <c r="F526" s="19" t="e">
        <f>VLOOKUP($D526,#REF!,3)</f>
        <v>#REF!</v>
      </c>
      <c r="G526" s="21" t="e">
        <f>VLOOKUP($D526,#REF!,4)</f>
        <v>#REF!</v>
      </c>
      <c r="H526" s="21" t="e">
        <f>VLOOKUP($D526,#REF!,5)</f>
        <v>#REF!</v>
      </c>
      <c r="I526" s="8"/>
      <c r="J526" s="8"/>
      <c r="K526" s="8"/>
      <c r="L526" s="8"/>
      <c r="M526" s="8"/>
      <c r="N526" s="8"/>
      <c r="O526" s="8"/>
      <c r="P526" s="9"/>
    </row>
    <row r="527" spans="4:16" ht="18.75" x14ac:dyDescent="0.3">
      <c r="D527" s="100" t="s">
        <v>78</v>
      </c>
      <c r="E527" s="19" t="e">
        <f>VLOOKUP($D527,#REF!,2)</f>
        <v>#REF!</v>
      </c>
      <c r="F527" s="19" t="e">
        <f>VLOOKUP($D527,#REF!,3)</f>
        <v>#REF!</v>
      </c>
      <c r="G527" s="21" t="e">
        <f>VLOOKUP($D527,#REF!,4)</f>
        <v>#REF!</v>
      </c>
      <c r="H527" s="21" t="e">
        <f>VLOOKUP($D527,#REF!,5)</f>
        <v>#REF!</v>
      </c>
      <c r="I527" s="8"/>
      <c r="J527" s="8"/>
      <c r="K527" s="8"/>
      <c r="L527" s="8"/>
      <c r="M527" s="8"/>
      <c r="N527" s="8"/>
      <c r="O527" s="8"/>
      <c r="P527" s="9"/>
    </row>
    <row r="528" spans="4:16" ht="19.5" thickBot="1" x14ac:dyDescent="0.35">
      <c r="D528" s="101" t="s">
        <v>98</v>
      </c>
      <c r="E528" s="50" t="e">
        <f>VLOOKUP($D528,#REF!,2)</f>
        <v>#REF!</v>
      </c>
      <c r="F528" s="50" t="e">
        <f>VLOOKUP($D528,#REF!,3)</f>
        <v>#REF!</v>
      </c>
      <c r="G528" s="47" t="e">
        <f>VLOOKUP($D528,#REF!,4)</f>
        <v>#REF!</v>
      </c>
      <c r="H528" s="47" t="e">
        <f>VLOOKUP($D528,#REF!,5)</f>
        <v>#REF!</v>
      </c>
      <c r="I528" s="8"/>
      <c r="J528" s="8"/>
      <c r="K528" s="8"/>
      <c r="L528" s="8"/>
      <c r="M528" s="8"/>
      <c r="N528" s="8"/>
      <c r="O528" s="8"/>
      <c r="P528" s="9"/>
    </row>
  </sheetData>
  <sortState ref="C431:D435">
    <sortCondition ref="C431"/>
  </sortState>
  <mergeCells count="65">
    <mergeCell ref="P467:P468"/>
    <mergeCell ref="H458:H459"/>
    <mergeCell ref="I458:I459"/>
    <mergeCell ref="H467:H468"/>
    <mergeCell ref="I467:I468"/>
    <mergeCell ref="O458:O459"/>
    <mergeCell ref="O467:O468"/>
    <mergeCell ref="I461:I462"/>
    <mergeCell ref="J452:J453"/>
    <mergeCell ref="K452:K453"/>
    <mergeCell ref="O437:O438"/>
    <mergeCell ref="I452:I453"/>
    <mergeCell ref="J443:J444"/>
    <mergeCell ref="K443:K444"/>
    <mergeCell ref="P422:P423"/>
    <mergeCell ref="P431:P432"/>
    <mergeCell ref="P443:P444"/>
    <mergeCell ref="J422:J423"/>
    <mergeCell ref="K422:K423"/>
    <mergeCell ref="J431:J432"/>
    <mergeCell ref="K431:K432"/>
    <mergeCell ref="O428:O429"/>
    <mergeCell ref="H437:H438"/>
    <mergeCell ref="I437:I438"/>
    <mergeCell ref="O449:O450"/>
    <mergeCell ref="I422:I423"/>
    <mergeCell ref="I431:I432"/>
    <mergeCell ref="I443:I444"/>
    <mergeCell ref="I428:I429"/>
    <mergeCell ref="I449:I450"/>
    <mergeCell ref="H428:H429"/>
    <mergeCell ref="F422:H422"/>
    <mergeCell ref="P452:P453"/>
    <mergeCell ref="P461:P462"/>
    <mergeCell ref="P449:P450"/>
    <mergeCell ref="P458:P459"/>
    <mergeCell ref="P428:P429"/>
    <mergeCell ref="P437:P438"/>
    <mergeCell ref="D461:D462"/>
    <mergeCell ref="E461:E462"/>
    <mergeCell ref="F461:H461"/>
    <mergeCell ref="J461:J462"/>
    <mergeCell ref="K461:K462"/>
    <mergeCell ref="D422:D423"/>
    <mergeCell ref="E422:E423"/>
    <mergeCell ref="D431:D432"/>
    <mergeCell ref="E431:E432"/>
    <mergeCell ref="F431:H431"/>
    <mergeCell ref="D452:D453"/>
    <mergeCell ref="E452:E453"/>
    <mergeCell ref="F452:H452"/>
    <mergeCell ref="D443:D444"/>
    <mergeCell ref="E443:E444"/>
    <mergeCell ref="F443:H443"/>
    <mergeCell ref="H449:H450"/>
    <mergeCell ref="E218:F218"/>
    <mergeCell ref="E229:F229"/>
    <mergeCell ref="E241:F241"/>
    <mergeCell ref="E253:F253"/>
    <mergeCell ref="E265:F265"/>
    <mergeCell ref="J218:K218"/>
    <mergeCell ref="J229:K229"/>
    <mergeCell ref="J241:K241"/>
    <mergeCell ref="J253:K253"/>
    <mergeCell ref="J265:K265"/>
  </mergeCells>
  <hyperlinks>
    <hyperlink ref="F164" r:id="rId1" display="F@"/>
    <hyperlink ref="F186" r:id="rId2" display="F@"/>
  </hyperlinks>
  <pageMargins left="0.2" right="0.2" top="0.25" bottom="0.25" header="0.3" footer="0.3"/>
  <pageSetup scale="52" fitToHeight="0" orientation="landscape" r:id="rId3"/>
  <rowBreaks count="8" manualBreakCount="8">
    <brk id="38" max="16383" man="1"/>
    <brk id="63" max="16383" man="1"/>
    <brk id="96" max="16383" man="1"/>
    <brk id="120" max="16383" man="1"/>
    <brk id="158" max="16383" man="1"/>
    <brk id="205" max="16383" man="1"/>
    <brk id="230" max="16383" man="1"/>
    <brk id="267" max="16383" man="1"/>
  </rowBreaks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206"/>
  <sheetViews>
    <sheetView tabSelected="1" topLeftCell="BD1" workbookViewId="0">
      <selection activeCell="BJ2" sqref="BJ2"/>
    </sheetView>
  </sheetViews>
  <sheetFormatPr defaultRowHeight="15" x14ac:dyDescent="0.25"/>
  <cols>
    <col min="1" max="1" width="5" bestFit="1" customWidth="1"/>
    <col min="2" max="2" width="37.140625" bestFit="1" customWidth="1"/>
    <col min="3" max="3" width="25.85546875" bestFit="1" customWidth="1"/>
    <col min="4" max="4" width="8" bestFit="1" customWidth="1"/>
    <col min="5" max="5" width="27.5703125" bestFit="1" customWidth="1"/>
    <col min="6" max="6" width="10.7109375" bestFit="1" customWidth="1"/>
    <col min="7" max="7" width="14.85546875" bestFit="1" customWidth="1"/>
    <col min="8" max="8" width="8" bestFit="1" customWidth="1"/>
    <col min="9" max="9" width="17.28515625" bestFit="1" customWidth="1"/>
    <col min="10" max="10" width="22.140625" bestFit="1" customWidth="1"/>
    <col min="11" max="11" width="9.5703125" bestFit="1" customWidth="1"/>
    <col min="12" max="12" width="11.7109375" bestFit="1" customWidth="1"/>
    <col min="13" max="13" width="18.28515625" style="107" bestFit="1" customWidth="1"/>
    <col min="14" max="14" width="32" bestFit="1" customWidth="1"/>
    <col min="15" max="15" width="11.5703125" bestFit="1" customWidth="1"/>
    <col min="16" max="16" width="43.42578125" bestFit="1" customWidth="1"/>
    <col min="17" max="18" width="20.5703125" bestFit="1" customWidth="1"/>
    <col min="19" max="19" width="12.28515625" bestFit="1" customWidth="1"/>
    <col min="20" max="20" width="10.85546875" bestFit="1" customWidth="1"/>
    <col min="21" max="21" width="11.28515625" bestFit="1" customWidth="1"/>
    <col min="22" max="22" width="8" bestFit="1" customWidth="1"/>
    <col min="24" max="24" width="8" bestFit="1" customWidth="1"/>
    <col min="25" max="25" width="14.7109375" bestFit="1" customWidth="1"/>
    <col min="26" max="26" width="10.5703125" bestFit="1" customWidth="1"/>
    <col min="27" max="27" width="12.85546875" bestFit="1" customWidth="1"/>
    <col min="28" max="28" width="14.7109375" bestFit="1" customWidth="1"/>
    <col min="29" max="29" width="16.7109375" bestFit="1" customWidth="1"/>
    <col min="30" max="30" width="10.7109375" style="107" bestFit="1" customWidth="1"/>
    <col min="31" max="31" width="7.5703125" bestFit="1" customWidth="1"/>
    <col min="32" max="32" width="24.5703125" bestFit="1" customWidth="1"/>
    <col min="33" max="33" width="13.85546875" bestFit="1" customWidth="1"/>
    <col min="34" max="34" width="14.5703125" bestFit="1" customWidth="1"/>
    <col min="35" max="35" width="5.85546875" bestFit="1" customWidth="1"/>
    <col min="36" max="36" width="21" bestFit="1" customWidth="1"/>
    <col min="37" max="37" width="9.7109375" bestFit="1" customWidth="1"/>
    <col min="38" max="38" width="11.5703125" bestFit="1" customWidth="1"/>
    <col min="39" max="39" width="7.42578125" bestFit="1" customWidth="1"/>
    <col min="40" max="40" width="6.5703125" bestFit="1" customWidth="1"/>
    <col min="41" max="41" width="8.28515625" bestFit="1" customWidth="1"/>
    <col min="42" max="42" width="47.85546875" bestFit="1" customWidth="1"/>
    <col min="43" max="43" width="10.5703125" bestFit="1" customWidth="1"/>
    <col min="44" max="44" width="12.5703125" bestFit="1" customWidth="1"/>
    <col min="45" max="45" width="16.42578125" bestFit="1" customWidth="1"/>
    <col min="46" max="46" width="130.42578125" bestFit="1" customWidth="1"/>
    <col min="47" max="47" width="50.140625" bestFit="1" customWidth="1"/>
    <col min="48" max="48" width="9.7109375" bestFit="1" customWidth="1"/>
    <col min="49" max="49" width="12.85546875" bestFit="1" customWidth="1"/>
    <col min="50" max="50" width="12.140625" bestFit="1" customWidth="1"/>
    <col min="51" max="51" width="28.85546875" bestFit="1" customWidth="1"/>
    <col min="52" max="52" width="15.28515625" bestFit="1" customWidth="1"/>
    <col min="53" max="53" width="19" bestFit="1" customWidth="1"/>
    <col min="54" max="54" width="12.42578125" bestFit="1" customWidth="1"/>
    <col min="55" max="55" width="19" bestFit="1" customWidth="1"/>
    <col min="56" max="56" width="46.7109375" bestFit="1" customWidth="1"/>
    <col min="57" max="57" width="21.85546875" bestFit="1" customWidth="1"/>
    <col min="58" max="58" width="20.5703125" bestFit="1" customWidth="1"/>
    <col min="59" max="59" width="21.42578125" bestFit="1" customWidth="1"/>
    <col min="60" max="60" width="21.5703125" bestFit="1" customWidth="1"/>
    <col min="61" max="61" width="15.28515625" bestFit="1" customWidth="1"/>
    <col min="62" max="62" width="15.28515625" customWidth="1"/>
    <col min="63" max="63" width="8.42578125" bestFit="1" customWidth="1"/>
    <col min="64" max="64" width="8.5703125" bestFit="1" customWidth="1"/>
    <col min="65" max="65" width="15.85546875" bestFit="1" customWidth="1"/>
    <col min="66" max="66" width="20.85546875" bestFit="1" customWidth="1"/>
    <col min="67" max="67" width="15.7109375" bestFit="1" customWidth="1"/>
    <col min="68" max="68" width="17.85546875" bestFit="1" customWidth="1"/>
    <col min="69" max="69" width="197.28515625" bestFit="1" customWidth="1"/>
    <col min="70" max="70" width="17.7109375" bestFit="1" customWidth="1"/>
    <col min="71" max="71" width="37.7109375" bestFit="1" customWidth="1"/>
    <col min="72" max="72" width="22" bestFit="1" customWidth="1"/>
    <col min="73" max="73" width="13.7109375" bestFit="1" customWidth="1"/>
    <col min="74" max="74" width="57.85546875" bestFit="1" customWidth="1"/>
    <col min="75" max="75" width="70" bestFit="1" customWidth="1"/>
    <col min="76" max="76" width="22.42578125" bestFit="1" customWidth="1"/>
    <col min="77" max="77" width="23.85546875" bestFit="1" customWidth="1"/>
    <col min="78" max="78" width="8.42578125" bestFit="1" customWidth="1"/>
    <col min="79" max="79" width="19.42578125" bestFit="1" customWidth="1"/>
    <col min="80" max="80" width="15" bestFit="1" customWidth="1"/>
    <col min="81" max="81" width="20.5703125" bestFit="1" customWidth="1"/>
    <col min="82" max="82" width="176.5703125" bestFit="1" customWidth="1"/>
    <col min="83" max="83" width="9.28515625" bestFit="1" customWidth="1"/>
    <col min="84" max="84" width="153.42578125" bestFit="1" customWidth="1"/>
    <col min="85" max="85" width="64.28515625" bestFit="1" customWidth="1"/>
    <col min="86" max="86" width="11.140625" bestFit="1" customWidth="1"/>
    <col min="87" max="87" width="20.7109375" bestFit="1" customWidth="1"/>
    <col min="88" max="88" width="22.28515625" bestFit="1" customWidth="1"/>
    <col min="89" max="89" width="11.42578125" bestFit="1" customWidth="1"/>
  </cols>
  <sheetData>
    <row r="1" spans="1:92" x14ac:dyDescent="0.25">
      <c r="A1" t="s">
        <v>1433</v>
      </c>
      <c r="B1" t="s">
        <v>1321</v>
      </c>
      <c r="C1" t="s">
        <v>1314</v>
      </c>
      <c r="D1" t="s">
        <v>1329</v>
      </c>
      <c r="E1" t="s">
        <v>1326</v>
      </c>
      <c r="F1" t="s">
        <v>0</v>
      </c>
      <c r="G1" t="s">
        <v>1</v>
      </c>
      <c r="H1" t="s">
        <v>2</v>
      </c>
      <c r="I1" t="s">
        <v>541</v>
      </c>
      <c r="J1" t="s">
        <v>1313</v>
      </c>
      <c r="K1" t="s">
        <v>542</v>
      </c>
      <c r="L1" t="s">
        <v>565</v>
      </c>
      <c r="M1" s="107" t="s">
        <v>1307</v>
      </c>
      <c r="N1" t="s">
        <v>563</v>
      </c>
      <c r="O1" t="s">
        <v>544</v>
      </c>
      <c r="P1" t="s">
        <v>543</v>
      </c>
      <c r="Q1" t="s">
        <v>665</v>
      </c>
      <c r="R1" t="s">
        <v>561</v>
      </c>
      <c r="S1" t="s">
        <v>4</v>
      </c>
      <c r="T1" t="s">
        <v>5</v>
      </c>
      <c r="U1" t="s">
        <v>6</v>
      </c>
      <c r="V1" t="s">
        <v>550</v>
      </c>
      <c r="W1" t="s">
        <v>553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s="107" t="s">
        <v>13</v>
      </c>
      <c r="AE1" t="s">
        <v>1439</v>
      </c>
      <c r="AF1" t="s">
        <v>867</v>
      </c>
      <c r="AG1" t="s">
        <v>1438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555</v>
      </c>
      <c r="AN1" t="s">
        <v>554</v>
      </c>
      <c r="AO1" t="s">
        <v>556</v>
      </c>
      <c r="AP1" t="s">
        <v>19</v>
      </c>
      <c r="AQ1" t="s">
        <v>20</v>
      </c>
      <c r="AR1" t="s">
        <v>21</v>
      </c>
      <c r="AS1" t="s">
        <v>22</v>
      </c>
      <c r="AT1" t="s">
        <v>23</v>
      </c>
      <c r="AU1" t="s">
        <v>1332</v>
      </c>
      <c r="AV1" t="s">
        <v>24</v>
      </c>
      <c r="AW1" t="s">
        <v>25</v>
      </c>
      <c r="AX1" t="s">
        <v>26</v>
      </c>
      <c r="AY1" t="s">
        <v>1331</v>
      </c>
      <c r="AZ1" t="s">
        <v>27</v>
      </c>
      <c r="BA1" t="s">
        <v>1183</v>
      </c>
      <c r="BB1" t="s">
        <v>28</v>
      </c>
      <c r="BC1" t="s">
        <v>1437</v>
      </c>
      <c r="BD1" t="s">
        <v>29</v>
      </c>
      <c r="BE1" t="s">
        <v>540</v>
      </c>
      <c r="BF1" t="s">
        <v>3</v>
      </c>
      <c r="BG1" t="s">
        <v>571</v>
      </c>
      <c r="BH1" t="s">
        <v>551</v>
      </c>
      <c r="BI1" t="s">
        <v>1441</v>
      </c>
      <c r="BJ1" t="s">
        <v>1440</v>
      </c>
      <c r="BK1" t="s">
        <v>545</v>
      </c>
      <c r="BL1" t="s">
        <v>546</v>
      </c>
      <c r="BM1" t="s">
        <v>1048</v>
      </c>
      <c r="BN1" t="s">
        <v>1334</v>
      </c>
      <c r="BO1" t="s">
        <v>1017</v>
      </c>
      <c r="BP1" t="s">
        <v>1049</v>
      </c>
      <c r="BQ1" t="s">
        <v>1052</v>
      </c>
      <c r="BR1" t="s">
        <v>1251</v>
      </c>
      <c r="BS1" t="s">
        <v>1249</v>
      </c>
      <c r="BT1" t="s">
        <v>1250</v>
      </c>
      <c r="BU1" t="s">
        <v>1176</v>
      </c>
      <c r="BV1" t="s">
        <v>1309</v>
      </c>
      <c r="BW1" t="s">
        <v>1322</v>
      </c>
      <c r="BX1" t="s">
        <v>1310</v>
      </c>
      <c r="BY1" t="s">
        <v>1263</v>
      </c>
      <c r="BZ1" t="s">
        <v>1302</v>
      </c>
      <c r="CA1" t="s">
        <v>1303</v>
      </c>
      <c r="CB1" t="s">
        <v>3</v>
      </c>
      <c r="CC1" t="s">
        <v>1341</v>
      </c>
      <c r="CD1" t="s">
        <v>1316</v>
      </c>
      <c r="CE1" t="s">
        <v>1317</v>
      </c>
      <c r="CF1" t="s">
        <v>1315</v>
      </c>
      <c r="CG1" t="s">
        <v>1340</v>
      </c>
      <c r="CH1" t="s">
        <v>1434</v>
      </c>
      <c r="CI1" t="s">
        <v>1396</v>
      </c>
      <c r="CJ1" t="s">
        <v>1397</v>
      </c>
      <c r="CK1" t="s">
        <v>1398</v>
      </c>
      <c r="CL1" t="s">
        <v>1432</v>
      </c>
      <c r="CM1" t="s">
        <v>1435</v>
      </c>
      <c r="CN1" t="s">
        <v>1436</v>
      </c>
    </row>
    <row r="2" spans="1:92" x14ac:dyDescent="0.25">
      <c r="A2">
        <v>1349</v>
      </c>
      <c r="B2" t="s">
        <v>564</v>
      </c>
      <c r="C2" t="s">
        <v>564</v>
      </c>
      <c r="D2">
        <v>10267</v>
      </c>
      <c r="E2">
        <v>5</v>
      </c>
      <c r="F2" s="107">
        <v>40958</v>
      </c>
      <c r="G2" s="107">
        <v>41002</v>
      </c>
      <c r="H2">
        <v>10267</v>
      </c>
      <c r="I2" s="107">
        <v>40958</v>
      </c>
      <c r="J2" s="107">
        <v>41002</v>
      </c>
      <c r="K2">
        <v>15000</v>
      </c>
      <c r="L2" t="s">
        <v>569</v>
      </c>
      <c r="N2" t="s">
        <v>564</v>
      </c>
      <c r="O2" t="s">
        <v>913</v>
      </c>
      <c r="P2" t="s">
        <v>38</v>
      </c>
      <c r="Q2">
        <v>45</v>
      </c>
      <c r="R2">
        <v>45</v>
      </c>
      <c r="S2">
        <v>11</v>
      </c>
      <c r="T2">
        <v>5</v>
      </c>
      <c r="U2">
        <v>7</v>
      </c>
      <c r="AD2" s="107">
        <v>19642</v>
      </c>
      <c r="AE2" t="s">
        <v>31</v>
      </c>
      <c r="AF2" t="s">
        <v>32</v>
      </c>
      <c r="AG2" t="s">
        <v>868</v>
      </c>
      <c r="AH2" t="s">
        <v>30</v>
      </c>
      <c r="AI2" t="s">
        <v>96</v>
      </c>
      <c r="AJ2" t="s">
        <v>88</v>
      </c>
      <c r="AK2">
        <v>3</v>
      </c>
      <c r="AL2" t="s">
        <v>987</v>
      </c>
      <c r="AN2">
        <v>6</v>
      </c>
      <c r="AP2" t="s">
        <v>59</v>
      </c>
      <c r="AR2" t="s">
        <v>43</v>
      </c>
      <c r="AS2" t="s">
        <v>60</v>
      </c>
      <c r="BC2" t="s">
        <v>37</v>
      </c>
      <c r="BF2">
        <v>45</v>
      </c>
      <c r="BG2">
        <v>45</v>
      </c>
      <c r="BH2">
        <v>45</v>
      </c>
      <c r="BI2">
        <v>58.240437158469902</v>
      </c>
      <c r="BJ2">
        <f>ROUND((I2-AD2)/365,0)</f>
        <v>58</v>
      </c>
      <c r="BK2">
        <v>0</v>
      </c>
      <c r="BL2">
        <v>0</v>
      </c>
      <c r="BM2" t="s">
        <v>1050</v>
      </c>
      <c r="BN2" t="s">
        <v>913</v>
      </c>
      <c r="BO2" t="s">
        <v>564</v>
      </c>
      <c r="BQ2" t="s">
        <v>1050</v>
      </c>
      <c r="BR2" t="s">
        <v>87</v>
      </c>
      <c r="BS2" t="s">
        <v>572</v>
      </c>
      <c r="BT2" t="s">
        <v>1252</v>
      </c>
      <c r="BU2" t="s">
        <v>87</v>
      </c>
      <c r="BV2">
        <v>1</v>
      </c>
      <c r="BW2">
        <v>1</v>
      </c>
      <c r="BX2">
        <v>0</v>
      </c>
      <c r="BY2">
        <v>0</v>
      </c>
      <c r="BZ2">
        <v>-45</v>
      </c>
      <c r="CA2">
        <v>0</v>
      </c>
      <c r="CB2">
        <v>45</v>
      </c>
      <c r="CC2" t="e">
        <v>#VALUE!</v>
      </c>
      <c r="CD2">
        <v>45</v>
      </c>
      <c r="CE2">
        <v>0</v>
      </c>
      <c r="CF2">
        <v>0</v>
      </c>
      <c r="CG2">
        <v>44</v>
      </c>
      <c r="CH2">
        <f>IF(CM2+CN2&gt;0,1,0)</f>
        <v>1</v>
      </c>
      <c r="CI2" t="s">
        <v>1401</v>
      </c>
      <c r="CJ2">
        <v>3</v>
      </c>
      <c r="CK2" t="s">
        <v>1399</v>
      </c>
      <c r="CL2">
        <f>IF(BN2="None",0,1)</f>
        <v>0</v>
      </c>
      <c r="CM2">
        <f>IF(S2&gt;0,1,0)</f>
        <v>1</v>
      </c>
      <c r="CN2">
        <f>IF(T2&gt;0,1,0)</f>
        <v>1</v>
      </c>
    </row>
    <row r="3" spans="1:92" x14ac:dyDescent="0.25">
      <c r="A3">
        <v>2616</v>
      </c>
      <c r="B3" t="s">
        <v>564</v>
      </c>
      <c r="C3" t="s">
        <v>564</v>
      </c>
      <c r="D3">
        <v>40834</v>
      </c>
      <c r="E3">
        <v>5</v>
      </c>
      <c r="F3" s="107">
        <v>41005</v>
      </c>
      <c r="G3" s="107">
        <v>41072</v>
      </c>
      <c r="H3">
        <v>40834</v>
      </c>
      <c r="I3" s="107">
        <v>41010</v>
      </c>
      <c r="J3" s="107">
        <v>41072</v>
      </c>
      <c r="K3">
        <v>15000</v>
      </c>
      <c r="L3" t="s">
        <v>569</v>
      </c>
      <c r="N3" t="s">
        <v>564</v>
      </c>
      <c r="O3" t="s">
        <v>913</v>
      </c>
      <c r="P3" t="s">
        <v>38</v>
      </c>
      <c r="Q3">
        <v>63</v>
      </c>
      <c r="R3">
        <v>68</v>
      </c>
      <c r="S3">
        <v>8</v>
      </c>
      <c r="T3">
        <v>4</v>
      </c>
      <c r="U3">
        <v>6</v>
      </c>
      <c r="AD3" s="107">
        <v>18869</v>
      </c>
      <c r="AE3" t="s">
        <v>31</v>
      </c>
      <c r="AF3" t="s">
        <v>32</v>
      </c>
      <c r="AG3" t="s">
        <v>868</v>
      </c>
      <c r="AH3" t="s">
        <v>57</v>
      </c>
      <c r="AI3" t="s">
        <v>140</v>
      </c>
      <c r="AJ3" t="s">
        <v>88</v>
      </c>
      <c r="AK3">
        <v>4</v>
      </c>
      <c r="AL3" t="s">
        <v>987</v>
      </c>
      <c r="AN3">
        <v>6</v>
      </c>
      <c r="AP3" t="s">
        <v>59</v>
      </c>
      <c r="AR3" t="s">
        <v>43</v>
      </c>
      <c r="AS3" t="s">
        <v>60</v>
      </c>
      <c r="BC3" t="s">
        <v>37</v>
      </c>
      <c r="BF3">
        <v>63</v>
      </c>
      <c r="BG3">
        <v>63</v>
      </c>
      <c r="BH3">
        <v>68</v>
      </c>
      <c r="BI3">
        <v>60.480874316939889</v>
      </c>
      <c r="BJ3">
        <f t="shared" ref="BJ3:BJ66" si="0">ROUND((I3-AD3)/365,0)</f>
        <v>61</v>
      </c>
      <c r="BK3">
        <v>0</v>
      </c>
      <c r="BL3">
        <v>0</v>
      </c>
      <c r="BM3" t="s">
        <v>1050</v>
      </c>
      <c r="BN3" t="s">
        <v>913</v>
      </c>
      <c r="BO3" t="s">
        <v>564</v>
      </c>
      <c r="BQ3" t="s">
        <v>1050</v>
      </c>
      <c r="BR3" t="s">
        <v>87</v>
      </c>
      <c r="BS3" t="s">
        <v>572</v>
      </c>
      <c r="BT3" t="s">
        <v>1252</v>
      </c>
      <c r="BU3" t="s">
        <v>87</v>
      </c>
      <c r="BV3">
        <v>0.92647058823529416</v>
      </c>
      <c r="BW3">
        <v>1</v>
      </c>
      <c r="BX3">
        <v>7.3529411764705843E-2</v>
      </c>
      <c r="BY3">
        <v>0</v>
      </c>
      <c r="BZ3">
        <v>-63</v>
      </c>
      <c r="CA3">
        <v>0</v>
      </c>
      <c r="CB3">
        <v>63</v>
      </c>
      <c r="CC3" t="e">
        <v>#VALUE!</v>
      </c>
      <c r="CD3">
        <v>63</v>
      </c>
      <c r="CE3">
        <v>0</v>
      </c>
      <c r="CF3">
        <v>0</v>
      </c>
      <c r="CG3">
        <v>62</v>
      </c>
      <c r="CH3">
        <f t="shared" ref="CH3:CH66" si="1">IF(CM3+CN3&gt;0,1,0)</f>
        <v>1</v>
      </c>
      <c r="CI3" t="s">
        <v>1402</v>
      </c>
      <c r="CJ3">
        <v>4</v>
      </c>
      <c r="CK3" t="s">
        <v>1399</v>
      </c>
      <c r="CL3">
        <f t="shared" ref="CL3:CL66" si="2">IF(BN3="None",0,1)</f>
        <v>0</v>
      </c>
      <c r="CM3">
        <f t="shared" ref="CM3:CM66" si="3">IF(S3&gt;0,1,0)</f>
        <v>1</v>
      </c>
      <c r="CN3">
        <f t="shared" ref="CN3:CN66" si="4">IF(T3&gt;0,1,0)</f>
        <v>1</v>
      </c>
    </row>
    <row r="4" spans="1:92" x14ac:dyDescent="0.25">
      <c r="A4">
        <v>2673</v>
      </c>
      <c r="B4" t="s">
        <v>564</v>
      </c>
      <c r="C4" t="s">
        <v>564</v>
      </c>
      <c r="D4">
        <v>43872</v>
      </c>
      <c r="E4">
        <v>6</v>
      </c>
      <c r="F4" s="107">
        <v>41008</v>
      </c>
      <c r="G4" s="107">
        <v>41395</v>
      </c>
      <c r="H4">
        <v>43872</v>
      </c>
      <c r="I4" s="107">
        <v>41086</v>
      </c>
      <c r="J4" s="107">
        <v>41395</v>
      </c>
      <c r="K4" t="s">
        <v>562</v>
      </c>
      <c r="L4" t="s">
        <v>562</v>
      </c>
      <c r="N4" t="s">
        <v>564</v>
      </c>
      <c r="O4" t="s">
        <v>913</v>
      </c>
      <c r="P4" t="s">
        <v>38</v>
      </c>
      <c r="Q4">
        <v>310</v>
      </c>
      <c r="R4">
        <v>388</v>
      </c>
      <c r="S4">
        <v>5</v>
      </c>
      <c r="T4">
        <v>1</v>
      </c>
      <c r="U4">
        <v>4</v>
      </c>
      <c r="AD4" s="107">
        <v>18553</v>
      </c>
      <c r="AE4" t="s">
        <v>31</v>
      </c>
      <c r="AF4" t="s">
        <v>39</v>
      </c>
      <c r="AG4" t="s">
        <v>40</v>
      </c>
      <c r="AH4" t="s">
        <v>40</v>
      </c>
      <c r="AI4" t="s">
        <v>33</v>
      </c>
      <c r="AJ4" t="s">
        <v>88</v>
      </c>
      <c r="AK4">
        <v>11</v>
      </c>
      <c r="AL4" t="s">
        <v>361</v>
      </c>
      <c r="AM4">
        <v>12</v>
      </c>
      <c r="AP4" t="s">
        <v>172</v>
      </c>
      <c r="AR4" t="s">
        <v>49</v>
      </c>
      <c r="AS4" t="s">
        <v>125</v>
      </c>
      <c r="BC4" t="s">
        <v>37</v>
      </c>
      <c r="BF4">
        <v>310</v>
      </c>
      <c r="BG4">
        <v>310</v>
      </c>
      <c r="BH4">
        <v>388</v>
      </c>
      <c r="BI4">
        <v>61.352459016393439</v>
      </c>
      <c r="BJ4">
        <f t="shared" si="0"/>
        <v>62</v>
      </c>
      <c r="BK4">
        <v>0</v>
      </c>
      <c r="BL4">
        <v>0</v>
      </c>
      <c r="BM4" t="s">
        <v>1050</v>
      </c>
      <c r="BN4" t="s">
        <v>913</v>
      </c>
      <c r="BO4" t="s">
        <v>564</v>
      </c>
      <c r="BQ4" t="s">
        <v>1050</v>
      </c>
      <c r="BR4" t="s">
        <v>87</v>
      </c>
      <c r="BS4" t="s">
        <v>572</v>
      </c>
      <c r="BT4" t="s">
        <v>1252</v>
      </c>
      <c r="BU4" t="s">
        <v>87</v>
      </c>
      <c r="BV4">
        <v>0.7989690721649485</v>
      </c>
      <c r="BW4">
        <v>1</v>
      </c>
      <c r="BX4">
        <v>0.2010309278350515</v>
      </c>
      <c r="BY4">
        <v>0</v>
      </c>
      <c r="BZ4">
        <v>-310</v>
      </c>
      <c r="CA4">
        <v>0</v>
      </c>
      <c r="CB4">
        <v>310</v>
      </c>
      <c r="CC4" t="e">
        <v>#VALUE!</v>
      </c>
      <c r="CD4">
        <v>310</v>
      </c>
      <c r="CE4">
        <v>0</v>
      </c>
      <c r="CF4">
        <v>0</v>
      </c>
      <c r="CG4">
        <v>309</v>
      </c>
      <c r="CH4">
        <f t="shared" si="1"/>
        <v>1</v>
      </c>
      <c r="CI4" t="s">
        <v>1403</v>
      </c>
      <c r="CJ4">
        <v>6</v>
      </c>
      <c r="CK4" t="s">
        <v>1399</v>
      </c>
      <c r="CL4">
        <f t="shared" si="2"/>
        <v>0</v>
      </c>
      <c r="CM4">
        <f t="shared" si="3"/>
        <v>1</v>
      </c>
      <c r="CN4">
        <f t="shared" si="4"/>
        <v>1</v>
      </c>
    </row>
    <row r="5" spans="1:92" x14ac:dyDescent="0.25">
      <c r="A5">
        <v>362</v>
      </c>
      <c r="B5" t="s">
        <v>564</v>
      </c>
      <c r="C5" t="s">
        <v>564</v>
      </c>
      <c r="D5">
        <v>48182</v>
      </c>
      <c r="E5">
        <v>6</v>
      </c>
      <c r="F5" s="107">
        <v>40923</v>
      </c>
      <c r="G5" s="107">
        <v>40955</v>
      </c>
      <c r="H5">
        <v>48182</v>
      </c>
      <c r="I5" s="107">
        <v>40923</v>
      </c>
      <c r="J5" s="107">
        <v>40955</v>
      </c>
      <c r="K5" t="s">
        <v>562</v>
      </c>
      <c r="L5" t="s">
        <v>562</v>
      </c>
      <c r="N5" t="s">
        <v>564</v>
      </c>
      <c r="O5" t="s">
        <v>913</v>
      </c>
      <c r="P5" t="s">
        <v>38</v>
      </c>
      <c r="Q5">
        <v>33</v>
      </c>
      <c r="R5">
        <v>33</v>
      </c>
      <c r="S5">
        <v>6</v>
      </c>
      <c r="T5">
        <v>9</v>
      </c>
      <c r="U5">
        <v>5</v>
      </c>
      <c r="AD5" s="107">
        <v>20826</v>
      </c>
      <c r="AE5" t="s">
        <v>31</v>
      </c>
      <c r="AF5" t="s">
        <v>39</v>
      </c>
      <c r="AG5" t="s">
        <v>40</v>
      </c>
      <c r="AH5" t="s">
        <v>40</v>
      </c>
      <c r="AI5" t="s">
        <v>71</v>
      </c>
      <c r="AJ5" t="s">
        <v>88</v>
      </c>
      <c r="AK5">
        <v>2</v>
      </c>
      <c r="AL5" t="s">
        <v>361</v>
      </c>
      <c r="AM5">
        <v>4</v>
      </c>
      <c r="AP5" t="s">
        <v>65</v>
      </c>
      <c r="AR5" t="s">
        <v>66</v>
      </c>
      <c r="AS5" t="s">
        <v>67</v>
      </c>
      <c r="BC5" t="s">
        <v>51</v>
      </c>
      <c r="BF5">
        <v>33</v>
      </c>
      <c r="BG5">
        <v>33</v>
      </c>
      <c r="BH5">
        <v>33</v>
      </c>
      <c r="BI5">
        <v>54.909836065573771</v>
      </c>
      <c r="BJ5">
        <f t="shared" si="0"/>
        <v>55</v>
      </c>
      <c r="BK5">
        <v>0</v>
      </c>
      <c r="BL5">
        <v>0</v>
      </c>
      <c r="BM5" t="s">
        <v>1050</v>
      </c>
      <c r="BN5" t="s">
        <v>913</v>
      </c>
      <c r="BO5" t="s">
        <v>564</v>
      </c>
      <c r="BQ5" t="s">
        <v>1050</v>
      </c>
      <c r="BR5" t="s">
        <v>87</v>
      </c>
      <c r="BS5" t="s">
        <v>572</v>
      </c>
      <c r="BT5" t="s">
        <v>1252</v>
      </c>
      <c r="BU5" t="s">
        <v>87</v>
      </c>
      <c r="BV5">
        <v>1</v>
      </c>
      <c r="BW5">
        <v>1</v>
      </c>
      <c r="BX5">
        <v>0</v>
      </c>
      <c r="BY5">
        <v>0</v>
      </c>
      <c r="BZ5">
        <v>-33</v>
      </c>
      <c r="CA5">
        <v>0</v>
      </c>
      <c r="CB5">
        <v>33</v>
      </c>
      <c r="CC5" t="e">
        <v>#VALUE!</v>
      </c>
      <c r="CD5">
        <v>33</v>
      </c>
      <c r="CE5">
        <v>0</v>
      </c>
      <c r="CF5">
        <v>0</v>
      </c>
      <c r="CG5">
        <v>32</v>
      </c>
      <c r="CH5">
        <f t="shared" si="1"/>
        <v>1</v>
      </c>
      <c r="CI5" t="s">
        <v>1401</v>
      </c>
      <c r="CJ5">
        <v>3</v>
      </c>
      <c r="CK5" t="s">
        <v>1399</v>
      </c>
      <c r="CL5">
        <f t="shared" si="2"/>
        <v>0</v>
      </c>
      <c r="CM5">
        <f t="shared" si="3"/>
        <v>1</v>
      </c>
      <c r="CN5">
        <f t="shared" si="4"/>
        <v>1</v>
      </c>
    </row>
    <row r="6" spans="1:92" x14ac:dyDescent="0.25">
      <c r="A6">
        <v>531</v>
      </c>
      <c r="B6" t="s">
        <v>564</v>
      </c>
      <c r="C6" t="s">
        <v>564</v>
      </c>
      <c r="D6">
        <v>48245</v>
      </c>
      <c r="E6">
        <v>2</v>
      </c>
      <c r="F6" s="107">
        <v>40929</v>
      </c>
      <c r="G6" s="107">
        <v>41039</v>
      </c>
      <c r="H6">
        <v>48245</v>
      </c>
      <c r="I6" s="107">
        <v>41019</v>
      </c>
      <c r="J6" s="107">
        <v>41039</v>
      </c>
      <c r="K6" t="s">
        <v>562</v>
      </c>
      <c r="L6" t="s">
        <v>562</v>
      </c>
      <c r="N6" t="s">
        <v>564</v>
      </c>
      <c r="O6" t="s">
        <v>913</v>
      </c>
      <c r="P6" t="s">
        <v>587</v>
      </c>
      <c r="Q6">
        <v>21</v>
      </c>
      <c r="R6">
        <v>111</v>
      </c>
      <c r="S6">
        <v>3</v>
      </c>
      <c r="T6">
        <v>6</v>
      </c>
      <c r="U6">
        <v>2</v>
      </c>
      <c r="V6">
        <v>1</v>
      </c>
      <c r="AD6" s="107">
        <v>21396</v>
      </c>
      <c r="AE6" t="s">
        <v>31</v>
      </c>
      <c r="AF6" t="s">
        <v>68</v>
      </c>
      <c r="AG6" t="s">
        <v>870</v>
      </c>
      <c r="AH6" t="s">
        <v>57</v>
      </c>
      <c r="AI6" t="s">
        <v>79</v>
      </c>
      <c r="AJ6" t="s">
        <v>47</v>
      </c>
      <c r="AK6">
        <v>3</v>
      </c>
      <c r="AL6" t="s">
        <v>47</v>
      </c>
      <c r="AP6" t="s">
        <v>149</v>
      </c>
      <c r="AR6" t="s">
        <v>66</v>
      </c>
      <c r="AS6" t="s">
        <v>73</v>
      </c>
      <c r="BC6" t="s">
        <v>37</v>
      </c>
      <c r="BF6">
        <v>21</v>
      </c>
      <c r="BG6">
        <v>21</v>
      </c>
      <c r="BH6">
        <v>111</v>
      </c>
      <c r="BI6">
        <v>53.368852459016395</v>
      </c>
      <c r="BJ6">
        <f t="shared" si="0"/>
        <v>54</v>
      </c>
      <c r="BK6">
        <v>0</v>
      </c>
      <c r="BL6">
        <v>0</v>
      </c>
      <c r="BM6" t="s">
        <v>47</v>
      </c>
      <c r="BN6" t="s">
        <v>913</v>
      </c>
      <c r="BO6" t="s">
        <v>564</v>
      </c>
      <c r="BQ6" t="s">
        <v>47</v>
      </c>
      <c r="BR6" t="s">
        <v>87</v>
      </c>
      <c r="BS6" t="s">
        <v>572</v>
      </c>
      <c r="BT6" t="s">
        <v>1252</v>
      </c>
      <c r="BU6" t="s">
        <v>87</v>
      </c>
      <c r="BV6">
        <v>0.1891891891891892</v>
      </c>
      <c r="BW6">
        <v>1</v>
      </c>
      <c r="BX6">
        <v>0.81081081081081074</v>
      </c>
      <c r="BY6">
        <v>0</v>
      </c>
      <c r="BZ6">
        <v>-21</v>
      </c>
      <c r="CA6">
        <v>0</v>
      </c>
      <c r="CB6">
        <v>21</v>
      </c>
      <c r="CC6" t="e">
        <v>#VALUE!</v>
      </c>
      <c r="CD6">
        <v>21</v>
      </c>
      <c r="CE6">
        <v>0</v>
      </c>
      <c r="CF6">
        <v>0</v>
      </c>
      <c r="CG6">
        <v>20</v>
      </c>
      <c r="CH6">
        <f t="shared" si="1"/>
        <v>1</v>
      </c>
      <c r="CI6" t="s">
        <v>1404</v>
      </c>
      <c r="CJ6">
        <v>2</v>
      </c>
      <c r="CK6" t="s">
        <v>1399</v>
      </c>
      <c r="CL6">
        <f t="shared" si="2"/>
        <v>0</v>
      </c>
      <c r="CM6">
        <f t="shared" si="3"/>
        <v>1</v>
      </c>
      <c r="CN6">
        <f t="shared" si="4"/>
        <v>1</v>
      </c>
    </row>
    <row r="7" spans="1:92" x14ac:dyDescent="0.25">
      <c r="A7">
        <v>1647</v>
      </c>
      <c r="B7" t="s">
        <v>564</v>
      </c>
      <c r="C7" t="s">
        <v>564</v>
      </c>
      <c r="D7">
        <v>50295</v>
      </c>
      <c r="E7">
        <v>4</v>
      </c>
      <c r="F7" s="107">
        <v>40969</v>
      </c>
      <c r="G7" s="107">
        <v>40973</v>
      </c>
      <c r="H7">
        <v>50295</v>
      </c>
      <c r="I7" s="107">
        <v>40970</v>
      </c>
      <c r="J7" s="107">
        <v>40973</v>
      </c>
      <c r="K7">
        <v>15000</v>
      </c>
      <c r="L7" t="s">
        <v>569</v>
      </c>
      <c r="N7" t="s">
        <v>564</v>
      </c>
      <c r="O7" t="s">
        <v>913</v>
      </c>
      <c r="P7" t="s">
        <v>38</v>
      </c>
      <c r="Q7">
        <v>4</v>
      </c>
      <c r="R7">
        <v>5</v>
      </c>
      <c r="S7">
        <v>3</v>
      </c>
      <c r="T7">
        <v>7</v>
      </c>
      <c r="U7">
        <v>3</v>
      </c>
      <c r="AD7" s="107">
        <v>18443</v>
      </c>
      <c r="AE7" t="s">
        <v>31</v>
      </c>
      <c r="AF7" t="s">
        <v>32</v>
      </c>
      <c r="AG7" t="s">
        <v>868</v>
      </c>
      <c r="AH7" t="s">
        <v>57</v>
      </c>
      <c r="AI7" t="s">
        <v>64</v>
      </c>
      <c r="AJ7" t="s">
        <v>88</v>
      </c>
      <c r="AK7">
        <v>1</v>
      </c>
      <c r="AL7" t="s">
        <v>986</v>
      </c>
      <c r="AO7">
        <v>180</v>
      </c>
      <c r="AP7" t="s">
        <v>42</v>
      </c>
      <c r="AR7" t="s">
        <v>43</v>
      </c>
      <c r="AS7" t="s">
        <v>44</v>
      </c>
      <c r="BC7" t="s">
        <v>37</v>
      </c>
      <c r="BF7">
        <v>4</v>
      </c>
      <c r="BG7">
        <v>4</v>
      </c>
      <c r="BH7">
        <v>5</v>
      </c>
      <c r="BI7">
        <v>61.546448087431692</v>
      </c>
      <c r="BJ7">
        <f t="shared" si="0"/>
        <v>62</v>
      </c>
      <c r="BK7">
        <v>0</v>
      </c>
      <c r="BL7">
        <v>0</v>
      </c>
      <c r="BM7" t="s">
        <v>1050</v>
      </c>
      <c r="BN7" t="s">
        <v>913</v>
      </c>
      <c r="BO7" t="s">
        <v>564</v>
      </c>
      <c r="BQ7" t="s">
        <v>1050</v>
      </c>
      <c r="BR7" t="s">
        <v>87</v>
      </c>
      <c r="BS7" t="s">
        <v>572</v>
      </c>
      <c r="BT7" t="s">
        <v>1252</v>
      </c>
      <c r="BU7" t="s">
        <v>87</v>
      </c>
      <c r="BV7">
        <v>0.8</v>
      </c>
      <c r="BW7">
        <v>1</v>
      </c>
      <c r="BX7">
        <v>0.19999999999999996</v>
      </c>
      <c r="BY7">
        <v>0</v>
      </c>
      <c r="BZ7">
        <v>-4</v>
      </c>
      <c r="CA7">
        <v>0</v>
      </c>
      <c r="CB7">
        <v>4</v>
      </c>
      <c r="CC7" t="e">
        <v>#VALUE!</v>
      </c>
      <c r="CD7">
        <v>4</v>
      </c>
      <c r="CE7">
        <v>0</v>
      </c>
      <c r="CF7">
        <v>0</v>
      </c>
      <c r="CG7">
        <v>3</v>
      </c>
      <c r="CH7">
        <f t="shared" si="1"/>
        <v>1</v>
      </c>
      <c r="CI7" t="s">
        <v>1405</v>
      </c>
      <c r="CJ7">
        <v>1</v>
      </c>
      <c r="CK7" t="s">
        <v>1399</v>
      </c>
      <c r="CL7">
        <f t="shared" si="2"/>
        <v>0</v>
      </c>
      <c r="CM7">
        <f t="shared" si="3"/>
        <v>1</v>
      </c>
      <c r="CN7">
        <f t="shared" si="4"/>
        <v>1</v>
      </c>
    </row>
    <row r="8" spans="1:92" x14ac:dyDescent="0.25">
      <c r="A8">
        <v>2621</v>
      </c>
      <c r="B8" t="s">
        <v>564</v>
      </c>
      <c r="C8" t="s">
        <v>564</v>
      </c>
      <c r="D8">
        <v>50302</v>
      </c>
      <c r="E8">
        <v>6</v>
      </c>
      <c r="F8" s="107">
        <v>41006</v>
      </c>
      <c r="G8" s="107">
        <v>41067</v>
      </c>
      <c r="H8">
        <v>50302</v>
      </c>
      <c r="I8" s="107">
        <v>41006</v>
      </c>
      <c r="J8" s="107">
        <v>41067</v>
      </c>
      <c r="K8" t="s">
        <v>562</v>
      </c>
      <c r="L8" t="s">
        <v>562</v>
      </c>
      <c r="N8" t="s">
        <v>564</v>
      </c>
      <c r="O8" t="s">
        <v>913</v>
      </c>
      <c r="P8" t="s">
        <v>38</v>
      </c>
      <c r="Q8">
        <v>62</v>
      </c>
      <c r="R8">
        <v>62</v>
      </c>
      <c r="S8">
        <v>3</v>
      </c>
      <c r="T8">
        <v>4</v>
      </c>
      <c r="U8">
        <v>3</v>
      </c>
      <c r="AD8" s="107">
        <v>19315</v>
      </c>
      <c r="AE8" t="s">
        <v>31</v>
      </c>
      <c r="AF8" t="s">
        <v>68</v>
      </c>
      <c r="AG8" t="s">
        <v>870</v>
      </c>
      <c r="AH8" t="s">
        <v>57</v>
      </c>
      <c r="AI8" t="s">
        <v>99</v>
      </c>
      <c r="AJ8" t="s">
        <v>88</v>
      </c>
      <c r="AK8">
        <v>3</v>
      </c>
      <c r="AL8" t="s">
        <v>361</v>
      </c>
      <c r="AM8">
        <v>2</v>
      </c>
      <c r="AP8" t="s">
        <v>72</v>
      </c>
      <c r="AR8" t="s">
        <v>49</v>
      </c>
      <c r="AS8" t="s">
        <v>73</v>
      </c>
      <c r="BC8" t="s">
        <v>37</v>
      </c>
      <c r="BF8">
        <v>62</v>
      </c>
      <c r="BG8">
        <v>62</v>
      </c>
      <c r="BH8">
        <v>62</v>
      </c>
      <c r="BI8">
        <v>59.265027322404372</v>
      </c>
      <c r="BJ8">
        <f t="shared" si="0"/>
        <v>59</v>
      </c>
      <c r="BK8">
        <v>0</v>
      </c>
      <c r="BL8">
        <v>0</v>
      </c>
      <c r="BM8" t="s">
        <v>1050</v>
      </c>
      <c r="BN8" t="s">
        <v>913</v>
      </c>
      <c r="BO8" t="s">
        <v>564</v>
      </c>
      <c r="BQ8" t="s">
        <v>1050</v>
      </c>
      <c r="BR8" t="s">
        <v>87</v>
      </c>
      <c r="BS8" t="s">
        <v>572</v>
      </c>
      <c r="BT8" t="s">
        <v>1252</v>
      </c>
      <c r="BU8" t="s">
        <v>87</v>
      </c>
      <c r="BV8">
        <v>1</v>
      </c>
      <c r="BW8">
        <v>1</v>
      </c>
      <c r="BX8">
        <v>0</v>
      </c>
      <c r="BY8">
        <v>0</v>
      </c>
      <c r="BZ8">
        <v>-62</v>
      </c>
      <c r="CA8">
        <v>0</v>
      </c>
      <c r="CB8">
        <v>62</v>
      </c>
      <c r="CC8" t="e">
        <v>#VALUE!</v>
      </c>
      <c r="CD8">
        <v>62</v>
      </c>
      <c r="CE8">
        <v>0</v>
      </c>
      <c r="CF8">
        <v>0</v>
      </c>
      <c r="CG8">
        <v>61</v>
      </c>
      <c r="CH8">
        <f t="shared" si="1"/>
        <v>1</v>
      </c>
      <c r="CI8" t="s">
        <v>1402</v>
      </c>
      <c r="CJ8">
        <v>4</v>
      </c>
      <c r="CK8" t="s">
        <v>1399</v>
      </c>
      <c r="CL8">
        <f t="shared" si="2"/>
        <v>0</v>
      </c>
      <c r="CM8">
        <f t="shared" si="3"/>
        <v>1</v>
      </c>
      <c r="CN8">
        <f t="shared" si="4"/>
        <v>1</v>
      </c>
    </row>
    <row r="9" spans="1:92" x14ac:dyDescent="0.25">
      <c r="A9">
        <v>511</v>
      </c>
      <c r="B9" t="s">
        <v>564</v>
      </c>
      <c r="C9" t="s">
        <v>564</v>
      </c>
      <c r="D9">
        <v>55175</v>
      </c>
      <c r="E9">
        <v>6</v>
      </c>
      <c r="F9" s="107">
        <v>40929</v>
      </c>
      <c r="G9" s="107">
        <v>41502</v>
      </c>
      <c r="H9">
        <v>55175</v>
      </c>
      <c r="I9" s="107">
        <v>40929</v>
      </c>
      <c r="J9" s="107">
        <v>41502</v>
      </c>
      <c r="K9" t="s">
        <v>562</v>
      </c>
      <c r="L9" t="s">
        <v>562</v>
      </c>
      <c r="N9" t="s">
        <v>564</v>
      </c>
      <c r="O9" t="s">
        <v>913</v>
      </c>
      <c r="P9" t="s">
        <v>38</v>
      </c>
      <c r="Q9">
        <v>574</v>
      </c>
      <c r="R9">
        <v>574</v>
      </c>
      <c r="S9">
        <v>6</v>
      </c>
      <c r="T9">
        <v>12</v>
      </c>
      <c r="U9">
        <v>4</v>
      </c>
      <c r="AD9" s="107">
        <v>21501</v>
      </c>
      <c r="AE9" t="s">
        <v>31</v>
      </c>
      <c r="AF9" t="s">
        <v>32</v>
      </c>
      <c r="AG9" t="s">
        <v>868</v>
      </c>
      <c r="AH9" t="s">
        <v>57</v>
      </c>
      <c r="AI9" t="s">
        <v>64</v>
      </c>
      <c r="AJ9" t="s">
        <v>30</v>
      </c>
      <c r="AK9">
        <v>18</v>
      </c>
      <c r="AL9" t="s">
        <v>361</v>
      </c>
      <c r="AM9">
        <v>40</v>
      </c>
      <c r="AP9" t="s">
        <v>178</v>
      </c>
      <c r="AR9" t="s">
        <v>91</v>
      </c>
      <c r="AS9" t="s">
        <v>179</v>
      </c>
      <c r="AT9" t="s">
        <v>1123</v>
      </c>
      <c r="BC9" t="s">
        <v>51</v>
      </c>
      <c r="BF9">
        <v>574</v>
      </c>
      <c r="BG9">
        <v>574</v>
      </c>
      <c r="BH9">
        <v>574</v>
      </c>
      <c r="BI9">
        <v>53.081967213114751</v>
      </c>
      <c r="BJ9">
        <f t="shared" si="0"/>
        <v>53</v>
      </c>
      <c r="BK9">
        <v>0</v>
      </c>
      <c r="BL9">
        <v>0</v>
      </c>
      <c r="BM9" t="s">
        <v>1050</v>
      </c>
      <c r="BN9" t="s">
        <v>913</v>
      </c>
      <c r="BO9" t="s">
        <v>564</v>
      </c>
      <c r="BQ9" t="s">
        <v>1050</v>
      </c>
      <c r="BR9" t="s">
        <v>87</v>
      </c>
      <c r="BS9" t="s">
        <v>572</v>
      </c>
      <c r="BT9" t="s">
        <v>1252</v>
      </c>
      <c r="BU9" t="s">
        <v>87</v>
      </c>
      <c r="BV9">
        <v>1</v>
      </c>
      <c r="BW9">
        <v>1</v>
      </c>
      <c r="BX9">
        <v>0</v>
      </c>
      <c r="BY9">
        <v>0</v>
      </c>
      <c r="BZ9">
        <v>-574</v>
      </c>
      <c r="CA9">
        <v>0</v>
      </c>
      <c r="CB9">
        <v>574</v>
      </c>
      <c r="CC9" t="e">
        <v>#VALUE!</v>
      </c>
      <c r="CD9">
        <v>574</v>
      </c>
      <c r="CE9">
        <v>0</v>
      </c>
      <c r="CF9">
        <v>0</v>
      </c>
      <c r="CG9">
        <v>573</v>
      </c>
      <c r="CH9">
        <f t="shared" si="1"/>
        <v>1</v>
      </c>
      <c r="CI9" t="s">
        <v>1406</v>
      </c>
      <c r="CJ9">
        <v>0</v>
      </c>
      <c r="CK9" t="s">
        <v>1399</v>
      </c>
      <c r="CL9">
        <f t="shared" si="2"/>
        <v>0</v>
      </c>
      <c r="CM9">
        <f t="shared" si="3"/>
        <v>1</v>
      </c>
      <c r="CN9">
        <f t="shared" si="4"/>
        <v>1</v>
      </c>
    </row>
    <row r="10" spans="1:92" x14ac:dyDescent="0.25">
      <c r="A10">
        <v>1550</v>
      </c>
      <c r="B10" t="s">
        <v>564</v>
      </c>
      <c r="C10" t="s">
        <v>564</v>
      </c>
      <c r="D10">
        <v>75989</v>
      </c>
      <c r="E10">
        <v>4</v>
      </c>
      <c r="F10" s="107">
        <v>40966</v>
      </c>
      <c r="G10" s="107">
        <v>41022</v>
      </c>
      <c r="H10">
        <v>75989</v>
      </c>
      <c r="I10" s="107">
        <v>40967</v>
      </c>
      <c r="J10" s="107">
        <v>41022</v>
      </c>
      <c r="K10">
        <v>15000</v>
      </c>
      <c r="L10" t="s">
        <v>569</v>
      </c>
      <c r="N10" t="s">
        <v>564</v>
      </c>
      <c r="O10" t="s">
        <v>913</v>
      </c>
      <c r="P10" t="s">
        <v>38</v>
      </c>
      <c r="Q10">
        <v>56</v>
      </c>
      <c r="R10">
        <v>57</v>
      </c>
      <c r="S10">
        <v>7</v>
      </c>
      <c r="T10">
        <v>2</v>
      </c>
      <c r="U10">
        <v>2</v>
      </c>
      <c r="AD10" s="107">
        <v>19954</v>
      </c>
      <c r="AE10" t="s">
        <v>31</v>
      </c>
      <c r="AF10" t="s">
        <v>68</v>
      </c>
      <c r="AG10" t="s">
        <v>870</v>
      </c>
      <c r="AH10" t="s">
        <v>30</v>
      </c>
      <c r="AI10" t="s">
        <v>64</v>
      </c>
      <c r="AJ10" t="s">
        <v>88</v>
      </c>
      <c r="AK10">
        <v>5</v>
      </c>
      <c r="AL10" t="s">
        <v>986</v>
      </c>
      <c r="AO10">
        <v>90</v>
      </c>
      <c r="AP10" t="s">
        <v>42</v>
      </c>
      <c r="AR10" t="s">
        <v>43</v>
      </c>
      <c r="AS10" t="s">
        <v>44</v>
      </c>
      <c r="BC10" t="s">
        <v>51</v>
      </c>
      <c r="BF10">
        <v>56</v>
      </c>
      <c r="BG10">
        <v>56</v>
      </c>
      <c r="BH10">
        <v>57</v>
      </c>
      <c r="BI10">
        <v>57.409836065573771</v>
      </c>
      <c r="BJ10">
        <f t="shared" si="0"/>
        <v>58</v>
      </c>
      <c r="BK10">
        <v>0</v>
      </c>
      <c r="BL10">
        <v>0</v>
      </c>
      <c r="BM10" t="s">
        <v>1050</v>
      </c>
      <c r="BN10" t="s">
        <v>913</v>
      </c>
      <c r="BO10" t="s">
        <v>564</v>
      </c>
      <c r="BQ10" t="s">
        <v>1050</v>
      </c>
      <c r="BR10" t="s">
        <v>87</v>
      </c>
      <c r="BS10" t="s">
        <v>572</v>
      </c>
      <c r="BT10" t="s">
        <v>1252</v>
      </c>
      <c r="BU10" t="s">
        <v>87</v>
      </c>
      <c r="BV10">
        <v>0.98245614035087714</v>
      </c>
      <c r="BW10">
        <v>1</v>
      </c>
      <c r="BX10">
        <v>1.7543859649122862E-2</v>
      </c>
      <c r="BY10">
        <v>0</v>
      </c>
      <c r="BZ10">
        <v>-56</v>
      </c>
      <c r="CA10">
        <v>0</v>
      </c>
      <c r="CB10">
        <v>56</v>
      </c>
      <c r="CC10" t="e">
        <v>#VALUE!</v>
      </c>
      <c r="CD10">
        <v>56</v>
      </c>
      <c r="CE10">
        <v>0</v>
      </c>
      <c r="CF10">
        <v>0</v>
      </c>
      <c r="CG10">
        <v>55</v>
      </c>
      <c r="CH10">
        <f t="shared" si="1"/>
        <v>1</v>
      </c>
      <c r="CI10" t="s">
        <v>1401</v>
      </c>
      <c r="CJ10">
        <v>3</v>
      </c>
      <c r="CK10" t="s">
        <v>1399</v>
      </c>
      <c r="CL10">
        <f t="shared" si="2"/>
        <v>0</v>
      </c>
      <c r="CM10">
        <f t="shared" si="3"/>
        <v>1</v>
      </c>
      <c r="CN10">
        <f t="shared" si="4"/>
        <v>1</v>
      </c>
    </row>
    <row r="11" spans="1:92" x14ac:dyDescent="0.25">
      <c r="A11">
        <v>1233</v>
      </c>
      <c r="B11" t="s">
        <v>564</v>
      </c>
      <c r="C11" t="s">
        <v>564</v>
      </c>
      <c r="D11">
        <v>89246</v>
      </c>
      <c r="E11">
        <v>6</v>
      </c>
      <c r="F11" s="107">
        <v>40953</v>
      </c>
      <c r="G11" s="107">
        <v>41019</v>
      </c>
      <c r="H11">
        <v>89246</v>
      </c>
      <c r="I11" s="107">
        <v>40954</v>
      </c>
      <c r="J11" s="107">
        <v>41019</v>
      </c>
      <c r="K11" t="s">
        <v>562</v>
      </c>
      <c r="L11" t="s">
        <v>562</v>
      </c>
      <c r="N11" t="s">
        <v>564</v>
      </c>
      <c r="O11" t="s">
        <v>913</v>
      </c>
      <c r="P11" t="s">
        <v>38</v>
      </c>
      <c r="Q11">
        <v>66</v>
      </c>
      <c r="R11">
        <v>67</v>
      </c>
      <c r="S11">
        <v>14</v>
      </c>
      <c r="T11">
        <v>3</v>
      </c>
      <c r="U11">
        <v>8</v>
      </c>
      <c r="AD11" s="107">
        <v>19072</v>
      </c>
      <c r="AE11" t="s">
        <v>31</v>
      </c>
      <c r="AF11" t="s">
        <v>32</v>
      </c>
      <c r="AG11" t="s">
        <v>868</v>
      </c>
      <c r="AH11" t="s">
        <v>30</v>
      </c>
      <c r="AI11" t="s">
        <v>89</v>
      </c>
      <c r="AJ11" t="s">
        <v>88</v>
      </c>
      <c r="AK11">
        <v>6</v>
      </c>
      <c r="AL11" t="s">
        <v>361</v>
      </c>
      <c r="AM11">
        <v>5</v>
      </c>
      <c r="AP11" t="s">
        <v>92</v>
      </c>
      <c r="AR11" t="s">
        <v>66</v>
      </c>
      <c r="AS11" t="s">
        <v>44</v>
      </c>
      <c r="BC11" t="s">
        <v>51</v>
      </c>
      <c r="BF11">
        <v>66</v>
      </c>
      <c r="BG11">
        <v>66</v>
      </c>
      <c r="BH11">
        <v>67</v>
      </c>
      <c r="BI11">
        <v>59.784153005464482</v>
      </c>
      <c r="BJ11">
        <f t="shared" si="0"/>
        <v>60</v>
      </c>
      <c r="BK11">
        <v>0</v>
      </c>
      <c r="BL11">
        <v>0</v>
      </c>
      <c r="BM11" t="s">
        <v>1050</v>
      </c>
      <c r="BN11" t="s">
        <v>913</v>
      </c>
      <c r="BO11" t="s">
        <v>564</v>
      </c>
      <c r="BQ11" t="s">
        <v>1050</v>
      </c>
      <c r="BR11" t="s">
        <v>87</v>
      </c>
      <c r="BS11" t="s">
        <v>572</v>
      </c>
      <c r="BT11" t="s">
        <v>1252</v>
      </c>
      <c r="BU11" t="s">
        <v>87</v>
      </c>
      <c r="BV11">
        <v>0.9850746268656716</v>
      </c>
      <c r="BW11">
        <v>1</v>
      </c>
      <c r="BX11">
        <v>1.4925373134328401E-2</v>
      </c>
      <c r="BY11">
        <v>0</v>
      </c>
      <c r="BZ11">
        <v>-66</v>
      </c>
      <c r="CA11">
        <v>0</v>
      </c>
      <c r="CB11">
        <v>66</v>
      </c>
      <c r="CC11" t="e">
        <v>#VALUE!</v>
      </c>
      <c r="CD11">
        <v>66</v>
      </c>
      <c r="CE11">
        <v>0</v>
      </c>
      <c r="CF11">
        <v>0</v>
      </c>
      <c r="CG11">
        <v>65</v>
      </c>
      <c r="CH11">
        <f t="shared" si="1"/>
        <v>1</v>
      </c>
      <c r="CI11" t="s">
        <v>1402</v>
      </c>
      <c r="CJ11">
        <v>4</v>
      </c>
      <c r="CK11" t="s">
        <v>1399</v>
      </c>
      <c r="CL11">
        <f t="shared" si="2"/>
        <v>0</v>
      </c>
      <c r="CM11">
        <f t="shared" si="3"/>
        <v>1</v>
      </c>
      <c r="CN11">
        <f t="shared" si="4"/>
        <v>1</v>
      </c>
    </row>
    <row r="12" spans="1:92" x14ac:dyDescent="0.25">
      <c r="A12">
        <v>2168</v>
      </c>
      <c r="B12" t="s">
        <v>564</v>
      </c>
      <c r="C12" t="s">
        <v>564</v>
      </c>
      <c r="D12">
        <v>98335</v>
      </c>
      <c r="E12">
        <v>6</v>
      </c>
      <c r="F12" s="107">
        <v>40990</v>
      </c>
      <c r="G12" s="107">
        <v>41114</v>
      </c>
      <c r="H12">
        <v>98335</v>
      </c>
      <c r="I12" s="107">
        <v>40990</v>
      </c>
      <c r="J12" s="107">
        <v>41114</v>
      </c>
      <c r="K12">
        <v>50000</v>
      </c>
      <c r="L12" t="s">
        <v>570</v>
      </c>
      <c r="N12" t="s">
        <v>564</v>
      </c>
      <c r="O12" t="s">
        <v>913</v>
      </c>
      <c r="P12" t="s">
        <v>38</v>
      </c>
      <c r="Q12">
        <v>125</v>
      </c>
      <c r="R12">
        <v>125</v>
      </c>
      <c r="S12">
        <v>4</v>
      </c>
      <c r="T12">
        <v>13</v>
      </c>
      <c r="AD12" s="107">
        <v>17954</v>
      </c>
      <c r="AE12" t="s">
        <v>31</v>
      </c>
      <c r="AF12" t="s">
        <v>68</v>
      </c>
      <c r="AG12" t="s">
        <v>870</v>
      </c>
      <c r="AH12" t="s">
        <v>30</v>
      </c>
      <c r="AI12" t="s">
        <v>58</v>
      </c>
      <c r="AJ12" t="s">
        <v>88</v>
      </c>
      <c r="AK12">
        <v>6</v>
      </c>
      <c r="AL12" t="s">
        <v>361</v>
      </c>
      <c r="AM12">
        <v>3</v>
      </c>
      <c r="AP12" t="s">
        <v>65</v>
      </c>
      <c r="AR12" t="s">
        <v>66</v>
      </c>
      <c r="AS12" t="s">
        <v>67</v>
      </c>
      <c r="BC12" t="s">
        <v>37</v>
      </c>
      <c r="BF12">
        <v>125</v>
      </c>
      <c r="BG12">
        <v>125</v>
      </c>
      <c r="BH12">
        <v>125</v>
      </c>
      <c r="BI12">
        <v>62.939890710382514</v>
      </c>
      <c r="BJ12">
        <f t="shared" si="0"/>
        <v>63</v>
      </c>
      <c r="BK12">
        <v>0</v>
      </c>
      <c r="BL12">
        <v>0</v>
      </c>
      <c r="BM12" t="s">
        <v>1050</v>
      </c>
      <c r="BN12" t="s">
        <v>913</v>
      </c>
      <c r="BO12" t="s">
        <v>564</v>
      </c>
      <c r="BQ12" t="s">
        <v>1050</v>
      </c>
      <c r="BR12" t="s">
        <v>87</v>
      </c>
      <c r="BS12" t="s">
        <v>572</v>
      </c>
      <c r="BT12" t="s">
        <v>1252</v>
      </c>
      <c r="BU12" t="s">
        <v>87</v>
      </c>
      <c r="BV12">
        <v>1</v>
      </c>
      <c r="BW12">
        <v>1</v>
      </c>
      <c r="BX12">
        <v>0</v>
      </c>
      <c r="BY12">
        <v>0</v>
      </c>
      <c r="BZ12">
        <v>-125</v>
      </c>
      <c r="CA12">
        <v>0</v>
      </c>
      <c r="CB12">
        <v>125</v>
      </c>
      <c r="CC12" t="e">
        <v>#VALUE!</v>
      </c>
      <c r="CD12">
        <v>125</v>
      </c>
      <c r="CE12">
        <v>0</v>
      </c>
      <c r="CF12">
        <v>0</v>
      </c>
      <c r="CG12">
        <v>124</v>
      </c>
      <c r="CH12">
        <f t="shared" si="1"/>
        <v>1</v>
      </c>
      <c r="CI12" t="s">
        <v>1403</v>
      </c>
      <c r="CJ12">
        <v>6</v>
      </c>
      <c r="CK12" t="s">
        <v>1399</v>
      </c>
      <c r="CL12">
        <f t="shared" si="2"/>
        <v>0</v>
      </c>
      <c r="CM12">
        <f t="shared" si="3"/>
        <v>1</v>
      </c>
      <c r="CN12">
        <f t="shared" si="4"/>
        <v>1</v>
      </c>
    </row>
    <row r="13" spans="1:92" x14ac:dyDescent="0.25">
      <c r="A13">
        <v>157</v>
      </c>
      <c r="B13" t="s">
        <v>564</v>
      </c>
      <c r="C13" t="s">
        <v>564</v>
      </c>
      <c r="D13">
        <v>98465</v>
      </c>
      <c r="E13">
        <v>1</v>
      </c>
      <c r="F13" s="107">
        <v>40915</v>
      </c>
      <c r="G13" s="107">
        <v>40960</v>
      </c>
      <c r="H13">
        <v>98465</v>
      </c>
      <c r="I13" s="107">
        <v>40915</v>
      </c>
      <c r="J13" s="107">
        <v>40960</v>
      </c>
      <c r="K13">
        <v>15000</v>
      </c>
      <c r="L13" t="s">
        <v>569</v>
      </c>
      <c r="N13" t="s">
        <v>564</v>
      </c>
      <c r="O13" t="s">
        <v>913</v>
      </c>
      <c r="P13" t="s">
        <v>122</v>
      </c>
      <c r="Q13">
        <v>46</v>
      </c>
      <c r="R13">
        <v>46</v>
      </c>
      <c r="S13">
        <v>3</v>
      </c>
      <c r="T13">
        <v>6</v>
      </c>
      <c r="U13">
        <v>1</v>
      </c>
      <c r="AD13" s="107">
        <v>20513</v>
      </c>
      <c r="AE13" t="s">
        <v>31</v>
      </c>
      <c r="AF13" t="s">
        <v>32</v>
      </c>
      <c r="AG13" t="s">
        <v>868</v>
      </c>
      <c r="AH13" t="s">
        <v>57</v>
      </c>
      <c r="AI13" t="s">
        <v>41</v>
      </c>
      <c r="AJ13" t="s">
        <v>122</v>
      </c>
      <c r="AK13">
        <v>5</v>
      </c>
      <c r="AL13" t="s">
        <v>122</v>
      </c>
      <c r="AP13" t="s">
        <v>42</v>
      </c>
      <c r="AR13" t="s">
        <v>43</v>
      </c>
      <c r="AS13" t="s">
        <v>44</v>
      </c>
      <c r="BC13" t="s">
        <v>37</v>
      </c>
      <c r="BF13">
        <v>46</v>
      </c>
      <c r="BG13">
        <v>46</v>
      </c>
      <c r="BH13">
        <v>46</v>
      </c>
      <c r="BI13">
        <v>55.743169398907106</v>
      </c>
      <c r="BJ13">
        <f t="shared" si="0"/>
        <v>56</v>
      </c>
      <c r="BK13">
        <v>0</v>
      </c>
      <c r="BL13">
        <v>0</v>
      </c>
      <c r="BM13" t="s">
        <v>1051</v>
      </c>
      <c r="BN13" t="s">
        <v>913</v>
      </c>
      <c r="BO13" t="s">
        <v>564</v>
      </c>
      <c r="BQ13" t="s">
        <v>1051</v>
      </c>
      <c r="BR13" t="s">
        <v>87</v>
      </c>
      <c r="BS13" t="s">
        <v>572</v>
      </c>
      <c r="BT13" t="s">
        <v>1252</v>
      </c>
      <c r="BU13" t="s">
        <v>87</v>
      </c>
      <c r="BV13">
        <v>1</v>
      </c>
      <c r="BW13">
        <v>1</v>
      </c>
      <c r="BX13">
        <v>0</v>
      </c>
      <c r="BY13">
        <v>0</v>
      </c>
      <c r="BZ13">
        <v>-46</v>
      </c>
      <c r="CA13">
        <v>0</v>
      </c>
      <c r="CB13">
        <v>46</v>
      </c>
      <c r="CC13" t="e">
        <v>#VALUE!</v>
      </c>
      <c r="CD13">
        <v>46</v>
      </c>
      <c r="CE13">
        <v>0</v>
      </c>
      <c r="CF13">
        <v>0</v>
      </c>
      <c r="CG13">
        <v>45</v>
      </c>
      <c r="CH13">
        <f t="shared" si="1"/>
        <v>1</v>
      </c>
      <c r="CI13" t="s">
        <v>1401</v>
      </c>
      <c r="CJ13">
        <v>3</v>
      </c>
      <c r="CK13" t="s">
        <v>1399</v>
      </c>
      <c r="CL13">
        <f t="shared" si="2"/>
        <v>0</v>
      </c>
      <c r="CM13">
        <f t="shared" si="3"/>
        <v>1</v>
      </c>
      <c r="CN13">
        <f t="shared" si="4"/>
        <v>1</v>
      </c>
    </row>
    <row r="14" spans="1:92" x14ac:dyDescent="0.25">
      <c r="A14">
        <v>2336</v>
      </c>
      <c r="B14" t="s">
        <v>564</v>
      </c>
      <c r="C14" t="s">
        <v>564</v>
      </c>
      <c r="D14">
        <v>98564</v>
      </c>
      <c r="E14">
        <v>1</v>
      </c>
      <c r="F14" s="107">
        <v>40997</v>
      </c>
      <c r="G14" s="107">
        <v>41472</v>
      </c>
      <c r="H14">
        <v>98564</v>
      </c>
      <c r="I14" s="107">
        <v>40997</v>
      </c>
      <c r="J14" s="107">
        <v>41034</v>
      </c>
      <c r="K14">
        <v>100000</v>
      </c>
      <c r="L14" t="s">
        <v>570</v>
      </c>
      <c r="M14" s="107">
        <v>41034</v>
      </c>
      <c r="N14" t="s">
        <v>87</v>
      </c>
      <c r="O14" t="s">
        <v>75</v>
      </c>
      <c r="P14" t="s">
        <v>54</v>
      </c>
      <c r="Q14">
        <v>38</v>
      </c>
      <c r="R14">
        <v>476</v>
      </c>
      <c r="S14">
        <v>8</v>
      </c>
      <c r="T14">
        <v>2</v>
      </c>
      <c r="U14">
        <v>5</v>
      </c>
      <c r="V14">
        <v>1</v>
      </c>
      <c r="AD14" s="107">
        <v>18122</v>
      </c>
      <c r="AE14" t="s">
        <v>31</v>
      </c>
      <c r="AF14" t="s">
        <v>68</v>
      </c>
      <c r="AG14" t="s">
        <v>870</v>
      </c>
      <c r="AH14" t="s">
        <v>57</v>
      </c>
      <c r="AI14" t="s">
        <v>140</v>
      </c>
      <c r="AJ14" t="s">
        <v>54</v>
      </c>
      <c r="AK14">
        <v>14</v>
      </c>
      <c r="AL14" t="s">
        <v>54</v>
      </c>
      <c r="AP14" t="s">
        <v>48</v>
      </c>
      <c r="AR14" t="s">
        <v>49</v>
      </c>
      <c r="AS14" t="s">
        <v>44</v>
      </c>
      <c r="AT14" t="s">
        <v>1156</v>
      </c>
      <c r="BC14" t="s">
        <v>51</v>
      </c>
      <c r="BF14">
        <v>38</v>
      </c>
      <c r="BG14">
        <v>476</v>
      </c>
      <c r="BH14">
        <v>476</v>
      </c>
      <c r="BI14">
        <v>62.5</v>
      </c>
      <c r="BJ14">
        <f t="shared" si="0"/>
        <v>63</v>
      </c>
      <c r="BK14">
        <v>0</v>
      </c>
      <c r="BL14">
        <v>-438</v>
      </c>
      <c r="BM14" t="s">
        <v>1051</v>
      </c>
      <c r="BN14" t="s">
        <v>75</v>
      </c>
      <c r="BO14" t="s">
        <v>87</v>
      </c>
      <c r="BQ14" t="s">
        <v>1051</v>
      </c>
      <c r="BR14" t="s">
        <v>87</v>
      </c>
      <c r="BS14" t="s">
        <v>573</v>
      </c>
      <c r="BT14" t="s">
        <v>1252</v>
      </c>
      <c r="BU14" t="s">
        <v>87</v>
      </c>
      <c r="BV14">
        <v>7.9831932773109238E-2</v>
      </c>
      <c r="BW14">
        <v>7.9831932773109238E-2</v>
      </c>
      <c r="BX14">
        <v>0</v>
      </c>
      <c r="BY14">
        <v>0</v>
      </c>
      <c r="BZ14">
        <v>-38</v>
      </c>
      <c r="CA14">
        <v>0</v>
      </c>
      <c r="CB14">
        <v>38</v>
      </c>
      <c r="CC14" t="e">
        <v>#VALUE!</v>
      </c>
      <c r="CD14">
        <v>38</v>
      </c>
      <c r="CE14">
        <v>0</v>
      </c>
      <c r="CF14">
        <v>438</v>
      </c>
      <c r="CG14">
        <v>37</v>
      </c>
      <c r="CH14">
        <f t="shared" si="1"/>
        <v>1</v>
      </c>
      <c r="CI14" t="s">
        <v>1401</v>
      </c>
      <c r="CJ14">
        <v>3</v>
      </c>
      <c r="CK14" t="s">
        <v>1399</v>
      </c>
      <c r="CL14">
        <f t="shared" si="2"/>
        <v>1</v>
      </c>
      <c r="CM14">
        <f t="shared" si="3"/>
        <v>1</v>
      </c>
      <c r="CN14">
        <f t="shared" si="4"/>
        <v>1</v>
      </c>
    </row>
    <row r="15" spans="1:92" x14ac:dyDescent="0.25">
      <c r="A15">
        <v>1172</v>
      </c>
      <c r="B15" t="s">
        <v>564</v>
      </c>
      <c r="C15" t="s">
        <v>564</v>
      </c>
      <c r="D15">
        <v>111744</v>
      </c>
      <c r="E15">
        <v>6</v>
      </c>
      <c r="F15" s="107">
        <v>40951</v>
      </c>
      <c r="G15" s="107">
        <v>41096</v>
      </c>
      <c r="H15">
        <v>111744</v>
      </c>
      <c r="I15" s="107">
        <v>40952</v>
      </c>
      <c r="J15" s="107">
        <v>40952</v>
      </c>
      <c r="K15">
        <v>30000</v>
      </c>
      <c r="L15" t="s">
        <v>570</v>
      </c>
      <c r="M15" s="107">
        <v>40952</v>
      </c>
      <c r="N15" t="s">
        <v>87</v>
      </c>
      <c r="O15" t="s">
        <v>75</v>
      </c>
      <c r="P15" t="s">
        <v>38</v>
      </c>
      <c r="Q15">
        <v>1</v>
      </c>
      <c r="R15">
        <v>146</v>
      </c>
      <c r="S15">
        <v>6</v>
      </c>
      <c r="T15">
        <v>13</v>
      </c>
      <c r="U15">
        <v>3</v>
      </c>
      <c r="AD15" s="107">
        <v>21015</v>
      </c>
      <c r="AE15" t="s">
        <v>31</v>
      </c>
      <c r="AF15" t="s">
        <v>68</v>
      </c>
      <c r="AG15" t="s">
        <v>870</v>
      </c>
      <c r="AH15" t="s">
        <v>57</v>
      </c>
      <c r="AI15" t="s">
        <v>58</v>
      </c>
      <c r="AJ15" t="s">
        <v>88</v>
      </c>
      <c r="AK15">
        <v>7</v>
      </c>
      <c r="AL15" t="s">
        <v>361</v>
      </c>
      <c r="AM15">
        <v>10</v>
      </c>
      <c r="AP15" t="s">
        <v>65</v>
      </c>
      <c r="AR15" t="s">
        <v>66</v>
      </c>
      <c r="AS15" t="s">
        <v>67</v>
      </c>
      <c r="BC15" t="s">
        <v>51</v>
      </c>
      <c r="BF15">
        <v>1</v>
      </c>
      <c r="BG15">
        <v>145</v>
      </c>
      <c r="BH15">
        <v>146</v>
      </c>
      <c r="BI15">
        <v>54.469945355191257</v>
      </c>
      <c r="BJ15">
        <f t="shared" si="0"/>
        <v>55</v>
      </c>
      <c r="BK15">
        <v>0</v>
      </c>
      <c r="BL15">
        <v>-144</v>
      </c>
      <c r="BM15" t="s">
        <v>1050</v>
      </c>
      <c r="BN15" t="s">
        <v>75</v>
      </c>
      <c r="BO15" t="s">
        <v>87</v>
      </c>
      <c r="BQ15" t="s">
        <v>1050</v>
      </c>
      <c r="BR15" t="s">
        <v>87</v>
      </c>
      <c r="BS15" t="s">
        <v>573</v>
      </c>
      <c r="BT15" t="s">
        <v>1252</v>
      </c>
      <c r="BU15" t="s">
        <v>87</v>
      </c>
      <c r="BV15">
        <v>6.8493150684931503E-3</v>
      </c>
      <c r="BW15">
        <v>6.8965517241379309E-3</v>
      </c>
      <c r="BX15">
        <v>4.7236655644780634E-5</v>
      </c>
      <c r="BY15">
        <v>0</v>
      </c>
      <c r="BZ15">
        <v>-1</v>
      </c>
      <c r="CA15">
        <v>0</v>
      </c>
      <c r="CB15">
        <v>1</v>
      </c>
      <c r="CC15" t="e">
        <v>#VALUE!</v>
      </c>
      <c r="CD15">
        <v>1</v>
      </c>
      <c r="CE15">
        <v>0</v>
      </c>
      <c r="CF15">
        <v>144</v>
      </c>
      <c r="CG15">
        <v>0</v>
      </c>
      <c r="CH15">
        <f t="shared" si="1"/>
        <v>1</v>
      </c>
      <c r="CI15" t="s">
        <v>1405</v>
      </c>
      <c r="CJ15">
        <v>1</v>
      </c>
      <c r="CK15" t="s">
        <v>1399</v>
      </c>
      <c r="CL15">
        <f t="shared" si="2"/>
        <v>1</v>
      </c>
      <c r="CM15">
        <f t="shared" si="3"/>
        <v>1</v>
      </c>
      <c r="CN15">
        <f t="shared" si="4"/>
        <v>1</v>
      </c>
    </row>
    <row r="16" spans="1:92" x14ac:dyDescent="0.25">
      <c r="A16">
        <v>1765</v>
      </c>
      <c r="B16" t="s">
        <v>564</v>
      </c>
      <c r="C16" t="s">
        <v>564</v>
      </c>
      <c r="D16">
        <v>115623</v>
      </c>
      <c r="E16">
        <v>5</v>
      </c>
      <c r="F16" s="107">
        <v>40974</v>
      </c>
      <c r="G16" s="107">
        <v>40976</v>
      </c>
      <c r="H16">
        <v>115623</v>
      </c>
      <c r="I16" s="107">
        <v>40974</v>
      </c>
      <c r="J16" s="107">
        <v>40976</v>
      </c>
      <c r="K16">
        <v>30000</v>
      </c>
      <c r="L16" t="s">
        <v>570</v>
      </c>
      <c r="N16" t="s">
        <v>564</v>
      </c>
      <c r="O16" t="s">
        <v>913</v>
      </c>
      <c r="P16" t="s">
        <v>38</v>
      </c>
      <c r="Q16">
        <v>3</v>
      </c>
      <c r="R16">
        <v>3</v>
      </c>
      <c r="S16">
        <v>13</v>
      </c>
      <c r="T16">
        <v>10</v>
      </c>
      <c r="U16">
        <v>9</v>
      </c>
      <c r="AD16" s="107">
        <v>20104</v>
      </c>
      <c r="AE16" t="s">
        <v>31</v>
      </c>
      <c r="AF16" t="s">
        <v>68</v>
      </c>
      <c r="AG16" t="s">
        <v>870</v>
      </c>
      <c r="AH16" t="s">
        <v>57</v>
      </c>
      <c r="AI16" t="s">
        <v>41</v>
      </c>
      <c r="AJ16" t="s">
        <v>88</v>
      </c>
      <c r="AK16">
        <v>1</v>
      </c>
      <c r="AL16" t="s">
        <v>987</v>
      </c>
      <c r="AN16">
        <v>11</v>
      </c>
      <c r="AP16" t="s">
        <v>42</v>
      </c>
      <c r="AR16" t="s">
        <v>43</v>
      </c>
      <c r="AS16" t="s">
        <v>44</v>
      </c>
      <c r="BC16" t="s">
        <v>37</v>
      </c>
      <c r="BF16">
        <v>3</v>
      </c>
      <c r="BG16">
        <v>3</v>
      </c>
      <c r="BH16">
        <v>3</v>
      </c>
      <c r="BI16">
        <v>57.021857923497265</v>
      </c>
      <c r="BJ16">
        <f t="shared" si="0"/>
        <v>57</v>
      </c>
      <c r="BK16">
        <v>0</v>
      </c>
      <c r="BL16">
        <v>0</v>
      </c>
      <c r="BM16" t="s">
        <v>1050</v>
      </c>
      <c r="BN16" t="s">
        <v>913</v>
      </c>
      <c r="BO16" t="s">
        <v>564</v>
      </c>
      <c r="BQ16" t="s">
        <v>1050</v>
      </c>
      <c r="BR16" t="s">
        <v>87</v>
      </c>
      <c r="BS16" t="s">
        <v>572</v>
      </c>
      <c r="BT16" t="s">
        <v>1252</v>
      </c>
      <c r="BU16" t="s">
        <v>87</v>
      </c>
      <c r="BV16">
        <v>1</v>
      </c>
      <c r="BW16">
        <v>1</v>
      </c>
      <c r="BX16">
        <v>0</v>
      </c>
      <c r="BY16">
        <v>0</v>
      </c>
      <c r="BZ16">
        <v>-3</v>
      </c>
      <c r="CA16">
        <v>0</v>
      </c>
      <c r="CB16">
        <v>3</v>
      </c>
      <c r="CC16" t="e">
        <v>#VALUE!</v>
      </c>
      <c r="CD16">
        <v>3</v>
      </c>
      <c r="CE16">
        <v>0</v>
      </c>
      <c r="CF16">
        <v>0</v>
      </c>
      <c r="CG16">
        <v>2</v>
      </c>
      <c r="CH16">
        <f t="shared" si="1"/>
        <v>1</v>
      </c>
      <c r="CI16" t="s">
        <v>1405</v>
      </c>
      <c r="CJ16">
        <v>1</v>
      </c>
      <c r="CK16" t="s">
        <v>1399</v>
      </c>
      <c r="CL16">
        <f t="shared" si="2"/>
        <v>0</v>
      </c>
      <c r="CM16">
        <f t="shared" si="3"/>
        <v>1</v>
      </c>
      <c r="CN16">
        <f t="shared" si="4"/>
        <v>1</v>
      </c>
    </row>
    <row r="17" spans="1:92" x14ac:dyDescent="0.25">
      <c r="A17">
        <v>1814</v>
      </c>
      <c r="B17" t="s">
        <v>564</v>
      </c>
      <c r="C17" t="s">
        <v>564</v>
      </c>
      <c r="D17">
        <v>116260</v>
      </c>
      <c r="E17">
        <v>2</v>
      </c>
      <c r="F17" s="107">
        <v>40976</v>
      </c>
      <c r="G17" s="107">
        <v>40980</v>
      </c>
      <c r="H17">
        <v>116260</v>
      </c>
      <c r="I17" s="107">
        <v>40976</v>
      </c>
      <c r="J17" s="107">
        <v>40980</v>
      </c>
      <c r="K17">
        <v>10000</v>
      </c>
      <c r="L17" t="s">
        <v>568</v>
      </c>
      <c r="N17" t="s">
        <v>564</v>
      </c>
      <c r="O17" t="s">
        <v>913</v>
      </c>
      <c r="P17" t="s">
        <v>587</v>
      </c>
      <c r="Q17">
        <v>5</v>
      </c>
      <c r="R17">
        <v>5</v>
      </c>
      <c r="S17">
        <v>2</v>
      </c>
      <c r="T17">
        <v>0</v>
      </c>
      <c r="U17">
        <v>1</v>
      </c>
      <c r="V17">
        <v>1</v>
      </c>
      <c r="AD17" s="107">
        <v>21584</v>
      </c>
      <c r="AE17" t="s">
        <v>31</v>
      </c>
      <c r="AF17" t="s">
        <v>68</v>
      </c>
      <c r="AG17" t="s">
        <v>870</v>
      </c>
      <c r="AH17" t="s">
        <v>57</v>
      </c>
      <c r="AI17" t="s">
        <v>84</v>
      </c>
      <c r="AJ17" t="s">
        <v>47</v>
      </c>
      <c r="AK17">
        <v>1</v>
      </c>
      <c r="AL17" t="s">
        <v>47</v>
      </c>
      <c r="AP17" t="s">
        <v>42</v>
      </c>
      <c r="AR17" t="s">
        <v>43</v>
      </c>
      <c r="AS17" t="s">
        <v>44</v>
      </c>
      <c r="BC17" t="s">
        <v>37</v>
      </c>
      <c r="BF17">
        <v>5</v>
      </c>
      <c r="BG17">
        <v>5</v>
      </c>
      <c r="BH17">
        <v>5</v>
      </c>
      <c r="BI17">
        <v>52.983606557377051</v>
      </c>
      <c r="BJ17">
        <f t="shared" si="0"/>
        <v>53</v>
      </c>
      <c r="BK17">
        <v>0</v>
      </c>
      <c r="BL17">
        <v>0</v>
      </c>
      <c r="BM17" t="s">
        <v>47</v>
      </c>
      <c r="BN17" t="s">
        <v>913</v>
      </c>
      <c r="BO17" t="s">
        <v>564</v>
      </c>
      <c r="BQ17" t="s">
        <v>47</v>
      </c>
      <c r="BR17" t="s">
        <v>87</v>
      </c>
      <c r="BS17" t="s">
        <v>572</v>
      </c>
      <c r="BT17" t="s">
        <v>1252</v>
      </c>
      <c r="BU17" t="s">
        <v>87</v>
      </c>
      <c r="BV17">
        <v>1</v>
      </c>
      <c r="BW17">
        <v>1</v>
      </c>
      <c r="BX17">
        <v>0</v>
      </c>
      <c r="BY17">
        <v>0</v>
      </c>
      <c r="BZ17">
        <v>-5</v>
      </c>
      <c r="CA17">
        <v>0</v>
      </c>
      <c r="CB17">
        <v>5</v>
      </c>
      <c r="CC17" t="e">
        <v>#VALUE!</v>
      </c>
      <c r="CD17">
        <v>5</v>
      </c>
      <c r="CE17">
        <v>0</v>
      </c>
      <c r="CF17">
        <v>0</v>
      </c>
      <c r="CG17">
        <v>4</v>
      </c>
      <c r="CH17">
        <f t="shared" si="1"/>
        <v>1</v>
      </c>
      <c r="CI17" t="s">
        <v>1405</v>
      </c>
      <c r="CJ17">
        <v>1</v>
      </c>
      <c r="CK17" t="s">
        <v>1399</v>
      </c>
      <c r="CL17">
        <f t="shared" si="2"/>
        <v>0</v>
      </c>
      <c r="CM17">
        <f t="shared" si="3"/>
        <v>1</v>
      </c>
      <c r="CN17">
        <f t="shared" si="4"/>
        <v>0</v>
      </c>
    </row>
    <row r="18" spans="1:92" x14ac:dyDescent="0.25">
      <c r="A18">
        <v>1583</v>
      </c>
      <c r="B18" t="s">
        <v>564</v>
      </c>
      <c r="C18" t="s">
        <v>564</v>
      </c>
      <c r="D18">
        <v>116473</v>
      </c>
      <c r="E18">
        <v>4</v>
      </c>
      <c r="F18" s="107">
        <v>40967</v>
      </c>
      <c r="G18" s="107">
        <v>41206</v>
      </c>
      <c r="H18">
        <v>116473</v>
      </c>
      <c r="I18" s="107">
        <v>41085</v>
      </c>
      <c r="J18" s="107">
        <v>41206</v>
      </c>
      <c r="K18" t="s">
        <v>562</v>
      </c>
      <c r="L18" t="s">
        <v>562</v>
      </c>
      <c r="N18" t="s">
        <v>564</v>
      </c>
      <c r="O18" t="s">
        <v>913</v>
      </c>
      <c r="P18" t="s">
        <v>38</v>
      </c>
      <c r="Q18">
        <v>122</v>
      </c>
      <c r="R18">
        <v>240</v>
      </c>
      <c r="S18">
        <v>0</v>
      </c>
      <c r="T18">
        <v>1</v>
      </c>
      <c r="AD18" s="107">
        <v>18756</v>
      </c>
      <c r="AE18" t="s">
        <v>31</v>
      </c>
      <c r="AF18" t="s">
        <v>68</v>
      </c>
      <c r="AG18" t="s">
        <v>870</v>
      </c>
      <c r="AH18" t="s">
        <v>30</v>
      </c>
      <c r="AI18" t="s">
        <v>64</v>
      </c>
      <c r="AJ18" t="s">
        <v>88</v>
      </c>
      <c r="AK18">
        <v>7</v>
      </c>
      <c r="AL18" t="s">
        <v>986</v>
      </c>
      <c r="AO18">
        <v>240</v>
      </c>
      <c r="AP18" t="s">
        <v>149</v>
      </c>
      <c r="AR18" t="s">
        <v>66</v>
      </c>
      <c r="AS18" t="s">
        <v>73</v>
      </c>
      <c r="BC18" t="s">
        <v>37</v>
      </c>
      <c r="BF18">
        <v>122</v>
      </c>
      <c r="BG18">
        <v>122</v>
      </c>
      <c r="BH18">
        <v>240</v>
      </c>
      <c r="BI18">
        <v>60.685792349726775</v>
      </c>
      <c r="BJ18">
        <f t="shared" si="0"/>
        <v>61</v>
      </c>
      <c r="BK18">
        <v>0</v>
      </c>
      <c r="BL18">
        <v>0</v>
      </c>
      <c r="BM18" t="s">
        <v>1050</v>
      </c>
      <c r="BN18" t="s">
        <v>913</v>
      </c>
      <c r="BO18" t="s">
        <v>564</v>
      </c>
      <c r="BQ18" t="s">
        <v>1050</v>
      </c>
      <c r="BR18" t="s">
        <v>87</v>
      </c>
      <c r="BS18" t="s">
        <v>572</v>
      </c>
      <c r="BT18" t="s">
        <v>1252</v>
      </c>
      <c r="BU18" t="s">
        <v>564</v>
      </c>
      <c r="BV18">
        <v>0.5083333333333333</v>
      </c>
      <c r="BW18">
        <v>1</v>
      </c>
      <c r="BX18">
        <v>0.4916666666666667</v>
      </c>
      <c r="BY18">
        <v>0</v>
      </c>
      <c r="BZ18">
        <v>-122</v>
      </c>
      <c r="CA18">
        <v>0</v>
      </c>
      <c r="CB18">
        <v>122</v>
      </c>
      <c r="CC18" t="e">
        <v>#VALUE!</v>
      </c>
      <c r="CD18">
        <v>122</v>
      </c>
      <c r="CE18">
        <v>0</v>
      </c>
      <c r="CF18">
        <v>0</v>
      </c>
      <c r="CG18">
        <v>121</v>
      </c>
      <c r="CH18">
        <f t="shared" si="1"/>
        <v>1</v>
      </c>
      <c r="CI18" t="s">
        <v>1403</v>
      </c>
      <c r="CJ18">
        <v>6</v>
      </c>
      <c r="CK18" t="s">
        <v>1399</v>
      </c>
      <c r="CL18">
        <f t="shared" si="2"/>
        <v>0</v>
      </c>
      <c r="CM18">
        <f t="shared" si="3"/>
        <v>0</v>
      </c>
      <c r="CN18">
        <f t="shared" si="4"/>
        <v>1</v>
      </c>
    </row>
    <row r="19" spans="1:92" x14ac:dyDescent="0.25">
      <c r="A19">
        <v>670</v>
      </c>
      <c r="B19" t="s">
        <v>564</v>
      </c>
      <c r="C19" t="s">
        <v>564</v>
      </c>
      <c r="D19">
        <v>121367</v>
      </c>
      <c r="E19">
        <v>6</v>
      </c>
      <c r="F19" s="107">
        <v>40935</v>
      </c>
      <c r="G19" s="107">
        <v>40941</v>
      </c>
      <c r="H19">
        <v>121367</v>
      </c>
      <c r="I19" s="107">
        <v>40935</v>
      </c>
      <c r="J19" s="107">
        <v>40941</v>
      </c>
      <c r="K19" t="s">
        <v>562</v>
      </c>
      <c r="L19" t="s">
        <v>562</v>
      </c>
      <c r="N19" t="s">
        <v>564</v>
      </c>
      <c r="O19" t="s">
        <v>913</v>
      </c>
      <c r="P19" t="s">
        <v>38</v>
      </c>
      <c r="Q19">
        <v>7</v>
      </c>
      <c r="R19">
        <v>7</v>
      </c>
      <c r="S19">
        <v>5</v>
      </c>
      <c r="T19">
        <v>6</v>
      </c>
      <c r="U19">
        <v>5</v>
      </c>
      <c r="AD19" s="107">
        <v>21016</v>
      </c>
      <c r="AE19" t="s">
        <v>31</v>
      </c>
      <c r="AF19" t="s">
        <v>68</v>
      </c>
      <c r="AG19" t="s">
        <v>870</v>
      </c>
      <c r="AH19" t="s">
        <v>57</v>
      </c>
      <c r="AI19" t="s">
        <v>61</v>
      </c>
      <c r="AJ19" t="s">
        <v>88</v>
      </c>
      <c r="AK19">
        <v>3</v>
      </c>
      <c r="AL19" t="s">
        <v>361</v>
      </c>
      <c r="AM19">
        <v>5</v>
      </c>
      <c r="AP19" t="s">
        <v>131</v>
      </c>
      <c r="AR19" t="s">
        <v>91</v>
      </c>
      <c r="AS19" t="s">
        <v>81</v>
      </c>
      <c r="BC19" t="s">
        <v>37</v>
      </c>
      <c r="BF19">
        <v>7</v>
      </c>
      <c r="BG19">
        <v>7</v>
      </c>
      <c r="BH19">
        <v>7</v>
      </c>
      <c r="BI19">
        <v>54.423497267759565</v>
      </c>
      <c r="BJ19">
        <f t="shared" si="0"/>
        <v>55</v>
      </c>
      <c r="BK19">
        <v>0</v>
      </c>
      <c r="BL19">
        <v>0</v>
      </c>
      <c r="BM19" t="s">
        <v>1050</v>
      </c>
      <c r="BN19" t="s">
        <v>913</v>
      </c>
      <c r="BO19" t="s">
        <v>564</v>
      </c>
      <c r="BQ19" t="s">
        <v>1050</v>
      </c>
      <c r="BR19" t="s">
        <v>87</v>
      </c>
      <c r="BS19" t="s">
        <v>572</v>
      </c>
      <c r="BT19" t="s">
        <v>1252</v>
      </c>
      <c r="BU19" t="s">
        <v>87</v>
      </c>
      <c r="BV19">
        <v>1</v>
      </c>
      <c r="BW19">
        <v>1</v>
      </c>
      <c r="BX19">
        <v>0</v>
      </c>
      <c r="BY19">
        <v>0</v>
      </c>
      <c r="BZ19">
        <v>-7</v>
      </c>
      <c r="CA19">
        <v>0</v>
      </c>
      <c r="CB19">
        <v>7</v>
      </c>
      <c r="CC19" t="e">
        <v>#VALUE!</v>
      </c>
      <c r="CD19">
        <v>7</v>
      </c>
      <c r="CE19">
        <v>0</v>
      </c>
      <c r="CF19">
        <v>0</v>
      </c>
      <c r="CG19">
        <v>6</v>
      </c>
      <c r="CH19">
        <f t="shared" si="1"/>
        <v>1</v>
      </c>
      <c r="CI19" t="s">
        <v>1405</v>
      </c>
      <c r="CJ19">
        <v>1</v>
      </c>
      <c r="CK19" t="s">
        <v>1399</v>
      </c>
      <c r="CL19">
        <f t="shared" si="2"/>
        <v>0</v>
      </c>
      <c r="CM19">
        <f t="shared" si="3"/>
        <v>1</v>
      </c>
      <c r="CN19">
        <f t="shared" si="4"/>
        <v>1</v>
      </c>
    </row>
    <row r="20" spans="1:92" x14ac:dyDescent="0.25">
      <c r="A20">
        <v>653</v>
      </c>
      <c r="B20" t="s">
        <v>564</v>
      </c>
      <c r="C20" t="s">
        <v>564</v>
      </c>
      <c r="D20">
        <v>124425</v>
      </c>
      <c r="E20">
        <v>6</v>
      </c>
      <c r="F20" s="107">
        <v>40934</v>
      </c>
      <c r="G20" s="107">
        <v>40967</v>
      </c>
      <c r="H20">
        <v>124425</v>
      </c>
      <c r="I20" s="107">
        <v>40935</v>
      </c>
      <c r="J20" s="107">
        <v>40967</v>
      </c>
      <c r="K20">
        <v>30000</v>
      </c>
      <c r="L20" t="s">
        <v>570</v>
      </c>
      <c r="N20" t="s">
        <v>564</v>
      </c>
      <c r="O20" t="s">
        <v>913</v>
      </c>
      <c r="P20" t="s">
        <v>38</v>
      </c>
      <c r="Q20">
        <v>33</v>
      </c>
      <c r="R20">
        <v>34</v>
      </c>
      <c r="S20">
        <v>13</v>
      </c>
      <c r="T20">
        <v>7</v>
      </c>
      <c r="U20">
        <v>9</v>
      </c>
      <c r="V20">
        <v>1</v>
      </c>
      <c r="AD20" s="107">
        <v>21240</v>
      </c>
      <c r="AE20" t="s">
        <v>31</v>
      </c>
      <c r="AF20" t="s">
        <v>32</v>
      </c>
      <c r="AG20" t="s">
        <v>868</v>
      </c>
      <c r="AH20" t="s">
        <v>57</v>
      </c>
      <c r="AI20" t="s">
        <v>99</v>
      </c>
      <c r="AJ20" t="s">
        <v>88</v>
      </c>
      <c r="AK20">
        <v>2</v>
      </c>
      <c r="AL20" t="s">
        <v>361</v>
      </c>
      <c r="AM20">
        <v>2</v>
      </c>
      <c r="AP20" t="s">
        <v>210</v>
      </c>
      <c r="AR20" t="s">
        <v>43</v>
      </c>
      <c r="AS20" t="s">
        <v>81</v>
      </c>
      <c r="BC20" t="s">
        <v>37</v>
      </c>
      <c r="BF20">
        <v>33</v>
      </c>
      <c r="BG20">
        <v>33</v>
      </c>
      <c r="BH20">
        <v>34</v>
      </c>
      <c r="BI20">
        <v>53.808743169398909</v>
      </c>
      <c r="BJ20">
        <f t="shared" si="0"/>
        <v>54</v>
      </c>
      <c r="BK20">
        <v>0</v>
      </c>
      <c r="BL20">
        <v>0</v>
      </c>
      <c r="BM20" t="s">
        <v>1050</v>
      </c>
      <c r="BN20" t="s">
        <v>913</v>
      </c>
      <c r="BO20" t="s">
        <v>564</v>
      </c>
      <c r="BQ20" t="s">
        <v>1050</v>
      </c>
      <c r="BR20" t="s">
        <v>87</v>
      </c>
      <c r="BS20" t="s">
        <v>572</v>
      </c>
      <c r="BT20" t="s">
        <v>1252</v>
      </c>
      <c r="BU20" t="s">
        <v>87</v>
      </c>
      <c r="BV20">
        <v>0.97058823529411764</v>
      </c>
      <c r="BW20">
        <v>1</v>
      </c>
      <c r="BX20">
        <v>2.9411764705882359E-2</v>
      </c>
      <c r="BY20">
        <v>0</v>
      </c>
      <c r="BZ20">
        <v>-33</v>
      </c>
      <c r="CA20">
        <v>0</v>
      </c>
      <c r="CB20">
        <v>33</v>
      </c>
      <c r="CC20" t="e">
        <v>#VALUE!</v>
      </c>
      <c r="CD20">
        <v>33</v>
      </c>
      <c r="CE20">
        <v>0</v>
      </c>
      <c r="CF20">
        <v>0</v>
      </c>
      <c r="CG20">
        <v>32</v>
      </c>
      <c r="CH20">
        <f t="shared" si="1"/>
        <v>1</v>
      </c>
      <c r="CI20" t="s">
        <v>1401</v>
      </c>
      <c r="CJ20">
        <v>3</v>
      </c>
      <c r="CK20" t="s">
        <v>1399</v>
      </c>
      <c r="CL20">
        <f t="shared" si="2"/>
        <v>0</v>
      </c>
      <c r="CM20">
        <f t="shared" si="3"/>
        <v>1</v>
      </c>
      <c r="CN20">
        <f t="shared" si="4"/>
        <v>1</v>
      </c>
    </row>
    <row r="21" spans="1:92" x14ac:dyDescent="0.25">
      <c r="A21">
        <v>3257</v>
      </c>
      <c r="B21" t="s">
        <v>564</v>
      </c>
      <c r="C21" t="s">
        <v>564</v>
      </c>
      <c r="D21">
        <v>137641</v>
      </c>
      <c r="E21">
        <v>4</v>
      </c>
      <c r="F21" s="107">
        <v>41029</v>
      </c>
      <c r="G21" s="107">
        <v>41053</v>
      </c>
      <c r="H21">
        <v>137641</v>
      </c>
      <c r="I21" s="107">
        <v>41029</v>
      </c>
      <c r="J21" s="107">
        <v>41053</v>
      </c>
      <c r="K21">
        <v>15000</v>
      </c>
      <c r="L21" t="s">
        <v>569</v>
      </c>
      <c r="N21" t="s">
        <v>564</v>
      </c>
      <c r="O21" t="s">
        <v>913</v>
      </c>
      <c r="P21" t="s">
        <v>38</v>
      </c>
      <c r="Q21">
        <v>25</v>
      </c>
      <c r="R21">
        <v>25</v>
      </c>
      <c r="S21">
        <v>4</v>
      </c>
      <c r="T21">
        <v>4</v>
      </c>
      <c r="U21">
        <v>2</v>
      </c>
      <c r="AD21" s="107">
        <v>21576</v>
      </c>
      <c r="AE21" t="s">
        <v>31</v>
      </c>
      <c r="AF21" t="s">
        <v>39</v>
      </c>
      <c r="AG21" t="s">
        <v>40</v>
      </c>
      <c r="AH21" t="s">
        <v>40</v>
      </c>
      <c r="AI21" t="s">
        <v>64</v>
      </c>
      <c r="AJ21" t="s">
        <v>88</v>
      </c>
      <c r="AK21">
        <v>2</v>
      </c>
      <c r="AL21" t="s">
        <v>986</v>
      </c>
      <c r="AO21">
        <v>60</v>
      </c>
      <c r="AP21" t="s">
        <v>42</v>
      </c>
      <c r="AR21" t="s">
        <v>43</v>
      </c>
      <c r="AS21" t="s">
        <v>44</v>
      </c>
      <c r="BC21" t="s">
        <v>37</v>
      </c>
      <c r="BF21">
        <v>25</v>
      </c>
      <c r="BG21">
        <v>25</v>
      </c>
      <c r="BH21">
        <v>25</v>
      </c>
      <c r="BI21">
        <v>53.150273224043715</v>
      </c>
      <c r="BJ21">
        <f t="shared" si="0"/>
        <v>53</v>
      </c>
      <c r="BK21">
        <v>0</v>
      </c>
      <c r="BL21">
        <v>0</v>
      </c>
      <c r="BM21" t="s">
        <v>1050</v>
      </c>
      <c r="BN21" t="s">
        <v>913</v>
      </c>
      <c r="BO21" t="s">
        <v>564</v>
      </c>
      <c r="BQ21" t="s">
        <v>1050</v>
      </c>
      <c r="BR21" t="s">
        <v>87</v>
      </c>
      <c r="BS21" t="s">
        <v>572</v>
      </c>
      <c r="BT21" t="s">
        <v>1252</v>
      </c>
      <c r="BU21" t="s">
        <v>87</v>
      </c>
      <c r="BV21">
        <v>1</v>
      </c>
      <c r="BW21">
        <v>1</v>
      </c>
      <c r="BX21">
        <v>0</v>
      </c>
      <c r="BY21">
        <v>0</v>
      </c>
      <c r="BZ21">
        <v>-25</v>
      </c>
      <c r="CA21">
        <v>0</v>
      </c>
      <c r="CB21">
        <v>25</v>
      </c>
      <c r="CC21" t="e">
        <v>#VALUE!</v>
      </c>
      <c r="CD21">
        <v>25</v>
      </c>
      <c r="CE21">
        <v>0</v>
      </c>
      <c r="CF21">
        <v>0</v>
      </c>
      <c r="CG21">
        <v>24</v>
      </c>
      <c r="CH21">
        <f t="shared" si="1"/>
        <v>1</v>
      </c>
      <c r="CI21" t="s">
        <v>1404</v>
      </c>
      <c r="CJ21">
        <v>2</v>
      </c>
      <c r="CK21" t="s">
        <v>1399</v>
      </c>
      <c r="CL21">
        <f t="shared" si="2"/>
        <v>0</v>
      </c>
      <c r="CM21">
        <f t="shared" si="3"/>
        <v>1</v>
      </c>
      <c r="CN21">
        <f t="shared" si="4"/>
        <v>1</v>
      </c>
    </row>
    <row r="22" spans="1:92" x14ac:dyDescent="0.25">
      <c r="A22">
        <v>386</v>
      </c>
      <c r="B22" t="s">
        <v>564</v>
      </c>
      <c r="C22" t="s">
        <v>564</v>
      </c>
      <c r="D22">
        <v>138208</v>
      </c>
      <c r="E22">
        <v>5</v>
      </c>
      <c r="F22" s="107">
        <v>40925</v>
      </c>
      <c r="G22" s="107">
        <v>41116</v>
      </c>
      <c r="H22">
        <v>138208</v>
      </c>
      <c r="I22" s="107">
        <v>40925</v>
      </c>
      <c r="J22" s="107">
        <v>41116</v>
      </c>
      <c r="K22" t="s">
        <v>562</v>
      </c>
      <c r="L22" t="s">
        <v>562</v>
      </c>
      <c r="N22" t="s">
        <v>564</v>
      </c>
      <c r="O22" t="s">
        <v>913</v>
      </c>
      <c r="P22" t="s">
        <v>38</v>
      </c>
      <c r="Q22">
        <v>192</v>
      </c>
      <c r="R22">
        <v>192</v>
      </c>
      <c r="S22">
        <v>4</v>
      </c>
      <c r="T22">
        <v>1</v>
      </c>
      <c r="U22">
        <v>3</v>
      </c>
      <c r="V22">
        <v>2</v>
      </c>
      <c r="AD22" s="107">
        <v>17330</v>
      </c>
      <c r="AE22" t="s">
        <v>45</v>
      </c>
      <c r="AF22" t="s">
        <v>68</v>
      </c>
      <c r="AG22" t="s">
        <v>870</v>
      </c>
      <c r="AH22" t="s">
        <v>57</v>
      </c>
      <c r="AI22" t="s">
        <v>86</v>
      </c>
      <c r="AJ22" t="s">
        <v>88</v>
      </c>
      <c r="AK22">
        <v>9</v>
      </c>
      <c r="AL22" t="s">
        <v>987</v>
      </c>
      <c r="AN22">
        <v>7</v>
      </c>
      <c r="AP22" t="s">
        <v>59</v>
      </c>
      <c r="AR22" t="s">
        <v>43</v>
      </c>
      <c r="AS22" t="s">
        <v>60</v>
      </c>
      <c r="BC22" t="s">
        <v>51</v>
      </c>
      <c r="BF22">
        <v>192</v>
      </c>
      <c r="BG22">
        <v>192</v>
      </c>
      <c r="BH22">
        <v>192</v>
      </c>
      <c r="BI22">
        <v>64.467213114754102</v>
      </c>
      <c r="BJ22">
        <f t="shared" si="0"/>
        <v>65</v>
      </c>
      <c r="BK22">
        <v>0</v>
      </c>
      <c r="BL22">
        <v>0</v>
      </c>
      <c r="BM22" t="s">
        <v>1050</v>
      </c>
      <c r="BN22" t="s">
        <v>913</v>
      </c>
      <c r="BO22" t="s">
        <v>564</v>
      </c>
      <c r="BQ22" t="s">
        <v>1050</v>
      </c>
      <c r="BR22" t="s">
        <v>87</v>
      </c>
      <c r="BS22" t="s">
        <v>572</v>
      </c>
      <c r="BT22" t="s">
        <v>1252</v>
      </c>
      <c r="BU22" t="s">
        <v>87</v>
      </c>
      <c r="BV22">
        <v>1</v>
      </c>
      <c r="BW22">
        <v>1</v>
      </c>
      <c r="BX22">
        <v>0</v>
      </c>
      <c r="BY22">
        <v>0</v>
      </c>
      <c r="BZ22">
        <v>-192</v>
      </c>
      <c r="CA22">
        <v>0</v>
      </c>
      <c r="CB22">
        <v>192</v>
      </c>
      <c r="CC22" t="e">
        <v>#VALUE!</v>
      </c>
      <c r="CD22">
        <v>192</v>
      </c>
      <c r="CE22">
        <v>0</v>
      </c>
      <c r="CF22">
        <v>0</v>
      </c>
      <c r="CG22">
        <v>191</v>
      </c>
      <c r="CH22">
        <f t="shared" si="1"/>
        <v>1</v>
      </c>
      <c r="CI22" t="s">
        <v>1403</v>
      </c>
      <c r="CJ22">
        <v>6</v>
      </c>
      <c r="CK22" t="s">
        <v>1399</v>
      </c>
      <c r="CL22">
        <f t="shared" si="2"/>
        <v>0</v>
      </c>
      <c r="CM22">
        <f t="shared" si="3"/>
        <v>1</v>
      </c>
      <c r="CN22">
        <f t="shared" si="4"/>
        <v>1</v>
      </c>
    </row>
    <row r="23" spans="1:92" x14ac:dyDescent="0.25">
      <c r="A23">
        <v>3245</v>
      </c>
      <c r="B23" t="s">
        <v>564</v>
      </c>
      <c r="C23" t="s">
        <v>564</v>
      </c>
      <c r="D23">
        <v>138556</v>
      </c>
      <c r="E23">
        <v>6</v>
      </c>
      <c r="F23" s="107">
        <v>41029</v>
      </c>
      <c r="G23" s="107">
        <v>41570</v>
      </c>
      <c r="H23">
        <v>138556</v>
      </c>
      <c r="I23" s="107">
        <v>41030</v>
      </c>
      <c r="J23" s="107">
        <v>41570</v>
      </c>
      <c r="K23" t="s">
        <v>562</v>
      </c>
      <c r="L23" t="s">
        <v>562</v>
      </c>
      <c r="N23" t="s">
        <v>564</v>
      </c>
      <c r="O23" t="s">
        <v>913</v>
      </c>
      <c r="P23" t="s">
        <v>38</v>
      </c>
      <c r="Q23">
        <v>541</v>
      </c>
      <c r="R23">
        <v>542</v>
      </c>
      <c r="S23">
        <v>4</v>
      </c>
      <c r="T23">
        <v>5</v>
      </c>
      <c r="U23">
        <v>3</v>
      </c>
      <c r="AD23" s="107">
        <v>21794</v>
      </c>
      <c r="AE23" t="s">
        <v>31</v>
      </c>
      <c r="AF23" t="s">
        <v>32</v>
      </c>
      <c r="AG23" t="s">
        <v>868</v>
      </c>
      <c r="AH23" t="s">
        <v>30</v>
      </c>
      <c r="AI23" t="s">
        <v>41</v>
      </c>
      <c r="AJ23" t="s">
        <v>88</v>
      </c>
      <c r="AK23">
        <v>7</v>
      </c>
      <c r="AL23" t="s">
        <v>361</v>
      </c>
      <c r="AM23">
        <v>12</v>
      </c>
      <c r="AP23" t="s">
        <v>124</v>
      </c>
      <c r="AR23" t="s">
        <v>49</v>
      </c>
      <c r="AS23" t="s">
        <v>125</v>
      </c>
      <c r="AT23" t="s">
        <v>964</v>
      </c>
      <c r="BC23" t="s">
        <v>37</v>
      </c>
      <c r="BE23" t="s">
        <v>1172</v>
      </c>
      <c r="BF23">
        <v>541</v>
      </c>
      <c r="BG23">
        <v>541</v>
      </c>
      <c r="BH23">
        <v>542</v>
      </c>
      <c r="BI23">
        <v>52.55464480874317</v>
      </c>
      <c r="BJ23">
        <f t="shared" si="0"/>
        <v>53</v>
      </c>
      <c r="BK23">
        <v>0</v>
      </c>
      <c r="BL23">
        <v>0</v>
      </c>
      <c r="BM23" t="s">
        <v>1050</v>
      </c>
      <c r="BN23" t="s">
        <v>913</v>
      </c>
      <c r="BO23" t="s">
        <v>564</v>
      </c>
      <c r="BQ23" t="s">
        <v>1050</v>
      </c>
      <c r="BR23" t="s">
        <v>87</v>
      </c>
      <c r="BS23" t="s">
        <v>572</v>
      </c>
      <c r="BT23" t="s">
        <v>1252</v>
      </c>
      <c r="BU23" t="s">
        <v>87</v>
      </c>
      <c r="BV23">
        <v>0.99815498154981552</v>
      </c>
      <c r="BW23">
        <v>1</v>
      </c>
      <c r="BX23">
        <v>1.8450184501844769E-3</v>
      </c>
      <c r="BY23">
        <v>0</v>
      </c>
      <c r="BZ23">
        <v>-541</v>
      </c>
      <c r="CA23">
        <v>0</v>
      </c>
      <c r="CB23">
        <v>541</v>
      </c>
      <c r="CC23" t="e">
        <v>#VALUE!</v>
      </c>
      <c r="CD23">
        <v>541</v>
      </c>
      <c r="CE23">
        <v>0</v>
      </c>
      <c r="CF23">
        <v>0</v>
      </c>
      <c r="CG23">
        <v>540</v>
      </c>
      <c r="CH23">
        <f t="shared" si="1"/>
        <v>1</v>
      </c>
      <c r="CI23" t="s">
        <v>1406</v>
      </c>
      <c r="CJ23">
        <v>0</v>
      </c>
      <c r="CK23" t="s">
        <v>1399</v>
      </c>
      <c r="CL23">
        <f t="shared" si="2"/>
        <v>0</v>
      </c>
      <c r="CM23">
        <f t="shared" si="3"/>
        <v>1</v>
      </c>
      <c r="CN23">
        <f t="shared" si="4"/>
        <v>1</v>
      </c>
    </row>
    <row r="24" spans="1:92" x14ac:dyDescent="0.25">
      <c r="A24">
        <v>1717</v>
      </c>
      <c r="B24" t="s">
        <v>564</v>
      </c>
      <c r="C24" t="s">
        <v>564</v>
      </c>
      <c r="D24">
        <v>149272</v>
      </c>
      <c r="E24">
        <v>5</v>
      </c>
      <c r="F24" s="107">
        <v>40972</v>
      </c>
      <c r="G24" s="107">
        <v>40974</v>
      </c>
      <c r="H24">
        <v>149272</v>
      </c>
      <c r="I24" s="107">
        <v>40973</v>
      </c>
      <c r="J24" s="107">
        <v>40974</v>
      </c>
      <c r="K24">
        <v>15000</v>
      </c>
      <c r="L24" t="s">
        <v>569</v>
      </c>
      <c r="N24" t="s">
        <v>564</v>
      </c>
      <c r="O24" t="s">
        <v>913</v>
      </c>
      <c r="P24" t="s">
        <v>38</v>
      </c>
      <c r="Q24">
        <v>2</v>
      </c>
      <c r="R24">
        <v>3</v>
      </c>
      <c r="S24">
        <v>8</v>
      </c>
      <c r="T24">
        <v>2</v>
      </c>
      <c r="U24">
        <v>5</v>
      </c>
      <c r="AD24" s="107">
        <v>20930</v>
      </c>
      <c r="AE24" t="s">
        <v>31</v>
      </c>
      <c r="AF24" t="s">
        <v>32</v>
      </c>
      <c r="AG24" t="s">
        <v>868</v>
      </c>
      <c r="AH24" t="s">
        <v>57</v>
      </c>
      <c r="AI24" t="s">
        <v>86</v>
      </c>
      <c r="AJ24" t="s">
        <v>88</v>
      </c>
      <c r="AK24">
        <v>1</v>
      </c>
      <c r="AL24" t="s">
        <v>987</v>
      </c>
      <c r="AN24">
        <v>8</v>
      </c>
      <c r="AP24" t="s">
        <v>42</v>
      </c>
      <c r="AR24" t="s">
        <v>43</v>
      </c>
      <c r="AS24" t="s">
        <v>44</v>
      </c>
      <c r="BC24" t="s">
        <v>37</v>
      </c>
      <c r="BF24">
        <v>2</v>
      </c>
      <c r="BG24">
        <v>2</v>
      </c>
      <c r="BH24">
        <v>3</v>
      </c>
      <c r="BI24">
        <v>54.759562841530055</v>
      </c>
      <c r="BJ24">
        <f t="shared" si="0"/>
        <v>55</v>
      </c>
      <c r="BK24">
        <v>0</v>
      </c>
      <c r="BL24">
        <v>0</v>
      </c>
      <c r="BM24" t="s">
        <v>1050</v>
      </c>
      <c r="BN24" t="s">
        <v>913</v>
      </c>
      <c r="BO24" t="s">
        <v>564</v>
      </c>
      <c r="BQ24" t="s">
        <v>1050</v>
      </c>
      <c r="BR24" t="s">
        <v>87</v>
      </c>
      <c r="BS24" t="s">
        <v>572</v>
      </c>
      <c r="BT24" t="s">
        <v>1252</v>
      </c>
      <c r="BU24" t="s">
        <v>87</v>
      </c>
      <c r="BV24">
        <v>0.66666666666666663</v>
      </c>
      <c r="BW24">
        <v>1</v>
      </c>
      <c r="BX24">
        <v>0.33333333333333337</v>
      </c>
      <c r="BY24">
        <v>0</v>
      </c>
      <c r="BZ24">
        <v>-2</v>
      </c>
      <c r="CA24">
        <v>0</v>
      </c>
      <c r="CB24">
        <v>2</v>
      </c>
      <c r="CC24" t="e">
        <v>#VALUE!</v>
      </c>
      <c r="CD24">
        <v>2</v>
      </c>
      <c r="CE24">
        <v>0</v>
      </c>
      <c r="CF24">
        <v>0</v>
      </c>
      <c r="CG24">
        <v>1</v>
      </c>
      <c r="CH24">
        <f t="shared" si="1"/>
        <v>1</v>
      </c>
      <c r="CI24" t="s">
        <v>1405</v>
      </c>
      <c r="CJ24">
        <v>1</v>
      </c>
      <c r="CK24" t="s">
        <v>1399</v>
      </c>
      <c r="CL24">
        <f t="shared" si="2"/>
        <v>0</v>
      </c>
      <c r="CM24">
        <f t="shared" si="3"/>
        <v>1</v>
      </c>
      <c r="CN24">
        <f t="shared" si="4"/>
        <v>1</v>
      </c>
    </row>
    <row r="25" spans="1:92" x14ac:dyDescent="0.25">
      <c r="A25">
        <v>1931</v>
      </c>
      <c r="B25" t="s">
        <v>564</v>
      </c>
      <c r="C25" t="s">
        <v>564</v>
      </c>
      <c r="D25">
        <v>149416</v>
      </c>
      <c r="E25">
        <v>6</v>
      </c>
      <c r="F25" s="107">
        <v>40981</v>
      </c>
      <c r="G25" s="107">
        <v>41184</v>
      </c>
      <c r="H25">
        <v>149416</v>
      </c>
      <c r="I25" s="107">
        <v>40982</v>
      </c>
      <c r="J25" s="107">
        <v>41184</v>
      </c>
      <c r="K25" t="s">
        <v>562</v>
      </c>
      <c r="L25" t="s">
        <v>562</v>
      </c>
      <c r="N25" t="s">
        <v>564</v>
      </c>
      <c r="O25" t="s">
        <v>913</v>
      </c>
      <c r="P25" t="s">
        <v>38</v>
      </c>
      <c r="Q25">
        <v>203</v>
      </c>
      <c r="R25">
        <v>204</v>
      </c>
      <c r="S25">
        <v>10</v>
      </c>
      <c r="T25">
        <v>4</v>
      </c>
      <c r="U25">
        <v>8</v>
      </c>
      <c r="AD25" s="107">
        <v>19464</v>
      </c>
      <c r="AE25" t="s">
        <v>31</v>
      </c>
      <c r="AF25" t="s">
        <v>32</v>
      </c>
      <c r="AG25" t="s">
        <v>868</v>
      </c>
      <c r="AH25" t="s">
        <v>30</v>
      </c>
      <c r="AI25" t="s">
        <v>82</v>
      </c>
      <c r="AJ25" t="s">
        <v>88</v>
      </c>
      <c r="AK25">
        <v>9</v>
      </c>
      <c r="AL25" t="s">
        <v>361</v>
      </c>
      <c r="AM25">
        <v>2</v>
      </c>
      <c r="AP25" t="s">
        <v>157</v>
      </c>
      <c r="AR25" t="s">
        <v>66</v>
      </c>
      <c r="AS25" t="s">
        <v>63</v>
      </c>
      <c r="BC25" t="s">
        <v>37</v>
      </c>
      <c r="BF25">
        <v>203</v>
      </c>
      <c r="BG25">
        <v>203</v>
      </c>
      <c r="BH25">
        <v>204</v>
      </c>
      <c r="BI25">
        <v>58.789617486338798</v>
      </c>
      <c r="BJ25">
        <f t="shared" si="0"/>
        <v>59</v>
      </c>
      <c r="BK25">
        <v>0</v>
      </c>
      <c r="BL25">
        <v>0</v>
      </c>
      <c r="BM25" t="s">
        <v>1050</v>
      </c>
      <c r="BN25" t="s">
        <v>913</v>
      </c>
      <c r="BO25" t="s">
        <v>564</v>
      </c>
      <c r="BQ25" t="s">
        <v>1050</v>
      </c>
      <c r="BR25" t="s">
        <v>87</v>
      </c>
      <c r="BS25" t="s">
        <v>572</v>
      </c>
      <c r="BT25" t="s">
        <v>1252</v>
      </c>
      <c r="BU25" t="s">
        <v>87</v>
      </c>
      <c r="BV25">
        <v>0.99509803921568629</v>
      </c>
      <c r="BW25">
        <v>1</v>
      </c>
      <c r="BX25">
        <v>4.9019607843137081E-3</v>
      </c>
      <c r="BY25">
        <v>0</v>
      </c>
      <c r="BZ25">
        <v>-203</v>
      </c>
      <c r="CA25">
        <v>0</v>
      </c>
      <c r="CB25">
        <v>203</v>
      </c>
      <c r="CC25" t="e">
        <v>#VALUE!</v>
      </c>
      <c r="CD25">
        <v>203</v>
      </c>
      <c r="CE25">
        <v>0</v>
      </c>
      <c r="CF25">
        <v>0</v>
      </c>
      <c r="CG25">
        <v>202</v>
      </c>
      <c r="CH25">
        <f t="shared" si="1"/>
        <v>1</v>
      </c>
      <c r="CI25" t="s">
        <v>1403</v>
      </c>
      <c r="CJ25">
        <v>6</v>
      </c>
      <c r="CK25" t="s">
        <v>1399</v>
      </c>
      <c r="CL25">
        <f t="shared" si="2"/>
        <v>0</v>
      </c>
      <c r="CM25">
        <f t="shared" si="3"/>
        <v>1</v>
      </c>
      <c r="CN25">
        <f t="shared" si="4"/>
        <v>1</v>
      </c>
    </row>
    <row r="26" spans="1:92" x14ac:dyDescent="0.25">
      <c r="A26">
        <v>2960</v>
      </c>
      <c r="B26" t="s">
        <v>564</v>
      </c>
      <c r="C26" t="s">
        <v>564</v>
      </c>
      <c r="D26">
        <v>174333</v>
      </c>
      <c r="E26">
        <v>6</v>
      </c>
      <c r="F26" s="107">
        <v>41018</v>
      </c>
      <c r="G26" s="107">
        <v>41801</v>
      </c>
      <c r="H26">
        <v>174333</v>
      </c>
      <c r="I26" s="107">
        <v>41023</v>
      </c>
      <c r="J26" s="107">
        <v>41801</v>
      </c>
      <c r="K26">
        <v>90000</v>
      </c>
      <c r="L26" t="s">
        <v>570</v>
      </c>
      <c r="N26" t="s">
        <v>564</v>
      </c>
      <c r="O26" t="s">
        <v>913</v>
      </c>
      <c r="P26" t="s">
        <v>963</v>
      </c>
      <c r="Q26">
        <v>779</v>
      </c>
      <c r="R26">
        <v>784</v>
      </c>
      <c r="S26">
        <v>0</v>
      </c>
      <c r="T26">
        <v>2</v>
      </c>
      <c r="AD26" s="107">
        <v>21081</v>
      </c>
      <c r="AE26" t="s">
        <v>31</v>
      </c>
      <c r="AF26" t="s">
        <v>32</v>
      </c>
      <c r="AG26" t="s">
        <v>868</v>
      </c>
      <c r="AH26" t="s">
        <v>57</v>
      </c>
      <c r="AI26" t="s">
        <v>82</v>
      </c>
      <c r="AJ26" t="s">
        <v>88</v>
      </c>
      <c r="AK26">
        <v>26</v>
      </c>
      <c r="AL26" t="s">
        <v>361</v>
      </c>
      <c r="AM26">
        <v>12</v>
      </c>
      <c r="AP26" t="s">
        <v>172</v>
      </c>
      <c r="AR26" t="s">
        <v>49</v>
      </c>
      <c r="AS26" t="s">
        <v>125</v>
      </c>
      <c r="AT26" t="s">
        <v>1152</v>
      </c>
      <c r="BC26" t="s">
        <v>37</v>
      </c>
      <c r="BF26">
        <v>779</v>
      </c>
      <c r="BG26">
        <v>779</v>
      </c>
      <c r="BH26">
        <v>784</v>
      </c>
      <c r="BI26">
        <v>54.472677595628419</v>
      </c>
      <c r="BJ26">
        <f t="shared" si="0"/>
        <v>55</v>
      </c>
      <c r="BK26">
        <v>0</v>
      </c>
      <c r="BL26">
        <v>0</v>
      </c>
      <c r="BM26" t="s">
        <v>1050</v>
      </c>
      <c r="BN26" t="s">
        <v>913</v>
      </c>
      <c r="BO26" t="s">
        <v>564</v>
      </c>
      <c r="BQ26" t="s">
        <v>1050</v>
      </c>
      <c r="BR26" t="s">
        <v>87</v>
      </c>
      <c r="BS26" t="s">
        <v>572</v>
      </c>
      <c r="BT26" t="s">
        <v>1252</v>
      </c>
      <c r="BU26" t="s">
        <v>564</v>
      </c>
      <c r="BV26">
        <v>0.99362244897959184</v>
      </c>
      <c r="BW26">
        <v>0.99319999999999997</v>
      </c>
      <c r="BX26">
        <v>0</v>
      </c>
      <c r="BY26">
        <v>0</v>
      </c>
      <c r="BZ26">
        <v>-779</v>
      </c>
      <c r="CA26">
        <v>0</v>
      </c>
      <c r="CB26">
        <v>779</v>
      </c>
      <c r="CC26" t="e">
        <v>#VALUE!</v>
      </c>
      <c r="CD26">
        <v>779</v>
      </c>
      <c r="CF26">
        <v>0</v>
      </c>
      <c r="CG26">
        <v>778</v>
      </c>
      <c r="CH26">
        <f t="shared" si="1"/>
        <v>1</v>
      </c>
      <c r="CI26" t="s">
        <v>1407</v>
      </c>
      <c r="CJ26">
        <v>8</v>
      </c>
      <c r="CK26" t="s">
        <v>1399</v>
      </c>
      <c r="CL26">
        <f t="shared" si="2"/>
        <v>0</v>
      </c>
      <c r="CM26">
        <f t="shared" si="3"/>
        <v>0</v>
      </c>
      <c r="CN26">
        <f t="shared" si="4"/>
        <v>1</v>
      </c>
    </row>
    <row r="27" spans="1:92" x14ac:dyDescent="0.25">
      <c r="A27">
        <v>1963</v>
      </c>
      <c r="B27" t="s">
        <v>564</v>
      </c>
      <c r="C27" t="s">
        <v>564</v>
      </c>
      <c r="D27">
        <v>176421</v>
      </c>
      <c r="E27">
        <v>6</v>
      </c>
      <c r="F27" s="107">
        <v>40982</v>
      </c>
      <c r="G27" s="107">
        <v>41010</v>
      </c>
      <c r="H27">
        <v>176421</v>
      </c>
      <c r="I27" s="107">
        <v>40982</v>
      </c>
      <c r="J27" s="107">
        <v>41010</v>
      </c>
      <c r="K27" t="s">
        <v>562</v>
      </c>
      <c r="L27" t="s">
        <v>562</v>
      </c>
      <c r="N27" t="s">
        <v>564</v>
      </c>
      <c r="O27" t="s">
        <v>913</v>
      </c>
      <c r="P27" t="s">
        <v>38</v>
      </c>
      <c r="Q27">
        <v>29</v>
      </c>
      <c r="R27">
        <v>29</v>
      </c>
      <c r="S27">
        <v>5</v>
      </c>
      <c r="T27">
        <v>3</v>
      </c>
      <c r="U27">
        <v>4</v>
      </c>
      <c r="AD27" s="107">
        <v>20621</v>
      </c>
      <c r="AE27" t="s">
        <v>31</v>
      </c>
      <c r="AF27" t="s">
        <v>39</v>
      </c>
      <c r="AG27" t="s">
        <v>40</v>
      </c>
      <c r="AH27" t="s">
        <v>40</v>
      </c>
      <c r="AI27" t="s">
        <v>58</v>
      </c>
      <c r="AJ27" t="s">
        <v>88</v>
      </c>
      <c r="AK27">
        <v>2</v>
      </c>
      <c r="AL27" t="s">
        <v>361</v>
      </c>
      <c r="AM27">
        <v>10</v>
      </c>
      <c r="AP27" t="s">
        <v>169</v>
      </c>
      <c r="AR27" t="s">
        <v>66</v>
      </c>
      <c r="AS27" t="s">
        <v>63</v>
      </c>
      <c r="BC27" t="s">
        <v>37</v>
      </c>
      <c r="BF27">
        <v>29</v>
      </c>
      <c r="BG27">
        <v>29</v>
      </c>
      <c r="BH27">
        <v>29</v>
      </c>
      <c r="BI27">
        <v>55.631147540983605</v>
      </c>
      <c r="BJ27">
        <f t="shared" si="0"/>
        <v>56</v>
      </c>
      <c r="BK27">
        <v>0</v>
      </c>
      <c r="BL27">
        <v>0</v>
      </c>
      <c r="BM27" t="s">
        <v>1050</v>
      </c>
      <c r="BN27" t="s">
        <v>913</v>
      </c>
      <c r="BO27" t="s">
        <v>564</v>
      </c>
      <c r="BQ27" t="s">
        <v>1050</v>
      </c>
      <c r="BR27" t="s">
        <v>87</v>
      </c>
      <c r="BS27" t="s">
        <v>572</v>
      </c>
      <c r="BT27" t="s">
        <v>1252</v>
      </c>
      <c r="BU27" t="s">
        <v>87</v>
      </c>
      <c r="BV27">
        <v>1</v>
      </c>
      <c r="BW27">
        <v>1</v>
      </c>
      <c r="BX27">
        <v>0</v>
      </c>
      <c r="BY27">
        <v>0</v>
      </c>
      <c r="BZ27">
        <v>-29</v>
      </c>
      <c r="CA27">
        <v>0</v>
      </c>
      <c r="CB27">
        <v>29</v>
      </c>
      <c r="CC27" t="e">
        <v>#VALUE!</v>
      </c>
      <c r="CD27">
        <v>29</v>
      </c>
      <c r="CE27">
        <v>0</v>
      </c>
      <c r="CF27">
        <v>0</v>
      </c>
      <c r="CG27">
        <v>28</v>
      </c>
      <c r="CH27">
        <f t="shared" si="1"/>
        <v>1</v>
      </c>
      <c r="CI27" t="s">
        <v>1404</v>
      </c>
      <c r="CJ27">
        <v>2</v>
      </c>
      <c r="CK27" t="s">
        <v>1399</v>
      </c>
      <c r="CL27">
        <f t="shared" si="2"/>
        <v>0</v>
      </c>
      <c r="CM27">
        <f t="shared" si="3"/>
        <v>1</v>
      </c>
      <c r="CN27">
        <f t="shared" si="4"/>
        <v>1</v>
      </c>
    </row>
    <row r="28" spans="1:92" x14ac:dyDescent="0.25">
      <c r="A28">
        <v>1268</v>
      </c>
      <c r="B28" t="s">
        <v>564</v>
      </c>
      <c r="C28" t="s">
        <v>564</v>
      </c>
      <c r="D28">
        <v>180829</v>
      </c>
      <c r="E28">
        <v>3</v>
      </c>
      <c r="F28" s="107">
        <v>40955</v>
      </c>
      <c r="G28" s="107">
        <v>41171</v>
      </c>
      <c r="H28">
        <v>180829</v>
      </c>
      <c r="I28" s="107">
        <v>40955</v>
      </c>
      <c r="J28" s="107">
        <v>40965</v>
      </c>
      <c r="K28">
        <v>20000</v>
      </c>
      <c r="L28" t="s">
        <v>569</v>
      </c>
      <c r="M28" s="107">
        <v>40965</v>
      </c>
      <c r="N28" t="s">
        <v>87</v>
      </c>
      <c r="O28" t="s">
        <v>583</v>
      </c>
      <c r="P28" t="s">
        <v>38</v>
      </c>
      <c r="Q28">
        <v>11</v>
      </c>
      <c r="R28">
        <v>217</v>
      </c>
      <c r="S28">
        <v>1</v>
      </c>
      <c r="T28">
        <v>8</v>
      </c>
      <c r="U28">
        <v>1</v>
      </c>
      <c r="AD28" s="107">
        <v>21755</v>
      </c>
      <c r="AE28" t="s">
        <v>31</v>
      </c>
      <c r="AF28" t="s">
        <v>68</v>
      </c>
      <c r="AG28" t="s">
        <v>870</v>
      </c>
      <c r="AH28" t="s">
        <v>57</v>
      </c>
      <c r="AI28" t="s">
        <v>70</v>
      </c>
      <c r="AJ28" t="s">
        <v>88</v>
      </c>
      <c r="AK28">
        <v>8</v>
      </c>
      <c r="AL28" t="s">
        <v>184</v>
      </c>
      <c r="AP28" t="s">
        <v>65</v>
      </c>
      <c r="AR28" t="s">
        <v>66</v>
      </c>
      <c r="AS28" t="s">
        <v>67</v>
      </c>
      <c r="BC28" t="s">
        <v>51</v>
      </c>
      <c r="BF28">
        <v>11</v>
      </c>
      <c r="BG28">
        <v>217</v>
      </c>
      <c r="BH28">
        <v>217</v>
      </c>
      <c r="BI28">
        <v>52.459016393442624</v>
      </c>
      <c r="BJ28">
        <f t="shared" si="0"/>
        <v>53</v>
      </c>
      <c r="BK28">
        <v>0</v>
      </c>
      <c r="BL28">
        <v>-206</v>
      </c>
      <c r="BM28" t="s">
        <v>1050</v>
      </c>
      <c r="BN28" t="s">
        <v>75</v>
      </c>
      <c r="BO28" t="s">
        <v>87</v>
      </c>
      <c r="BQ28" t="s">
        <v>1050</v>
      </c>
      <c r="BR28" t="s">
        <v>87</v>
      </c>
      <c r="BS28" t="s">
        <v>573</v>
      </c>
      <c r="BT28" t="s">
        <v>1252</v>
      </c>
      <c r="BU28" t="s">
        <v>87</v>
      </c>
      <c r="BV28">
        <v>5.0691244239631339E-2</v>
      </c>
      <c r="BW28">
        <v>5.0691244239631339E-2</v>
      </c>
      <c r="BX28">
        <v>0</v>
      </c>
      <c r="BY28">
        <v>0</v>
      </c>
      <c r="BZ28">
        <v>-11</v>
      </c>
      <c r="CA28">
        <v>0</v>
      </c>
      <c r="CB28">
        <v>11</v>
      </c>
      <c r="CC28" t="e">
        <v>#VALUE!</v>
      </c>
      <c r="CD28">
        <v>11</v>
      </c>
      <c r="CE28">
        <v>0</v>
      </c>
      <c r="CF28">
        <v>206</v>
      </c>
      <c r="CG28">
        <v>10</v>
      </c>
      <c r="CH28">
        <f t="shared" si="1"/>
        <v>1</v>
      </c>
      <c r="CI28" t="s">
        <v>1404</v>
      </c>
      <c r="CJ28">
        <v>2</v>
      </c>
      <c r="CK28" t="s">
        <v>1399</v>
      </c>
      <c r="CL28">
        <f t="shared" si="2"/>
        <v>1</v>
      </c>
      <c r="CM28">
        <f t="shared" si="3"/>
        <v>1</v>
      </c>
      <c r="CN28">
        <f t="shared" si="4"/>
        <v>1</v>
      </c>
    </row>
    <row r="29" spans="1:92" x14ac:dyDescent="0.25">
      <c r="A29">
        <v>758</v>
      </c>
      <c r="B29" t="s">
        <v>564</v>
      </c>
      <c r="C29" t="s">
        <v>564</v>
      </c>
      <c r="D29">
        <v>182368</v>
      </c>
      <c r="E29">
        <v>6</v>
      </c>
      <c r="F29" s="107">
        <v>40938</v>
      </c>
      <c r="G29" s="107">
        <v>40961</v>
      </c>
      <c r="H29">
        <v>182368</v>
      </c>
      <c r="I29" s="107">
        <v>40939</v>
      </c>
      <c r="J29" s="107">
        <v>40961</v>
      </c>
      <c r="K29">
        <v>10000</v>
      </c>
      <c r="L29" t="s">
        <v>568</v>
      </c>
      <c r="N29" t="s">
        <v>564</v>
      </c>
      <c r="O29" t="s">
        <v>913</v>
      </c>
      <c r="P29" t="s">
        <v>38</v>
      </c>
      <c r="Q29">
        <v>23</v>
      </c>
      <c r="R29">
        <v>24</v>
      </c>
      <c r="S29">
        <v>5</v>
      </c>
      <c r="T29">
        <v>5</v>
      </c>
      <c r="U29">
        <v>2</v>
      </c>
      <c r="AD29" s="107">
        <v>20436</v>
      </c>
      <c r="AE29" t="s">
        <v>31</v>
      </c>
      <c r="AF29" t="s">
        <v>68</v>
      </c>
      <c r="AG29" t="s">
        <v>870</v>
      </c>
      <c r="AH29" t="s">
        <v>57</v>
      </c>
      <c r="AI29" t="s">
        <v>52</v>
      </c>
      <c r="AJ29" t="s">
        <v>88</v>
      </c>
      <c r="AK29">
        <v>2</v>
      </c>
      <c r="AL29" t="s">
        <v>361</v>
      </c>
      <c r="AM29">
        <v>2</v>
      </c>
      <c r="AP29" t="s">
        <v>136</v>
      </c>
      <c r="AR29" t="s">
        <v>66</v>
      </c>
      <c r="AS29" t="s">
        <v>63</v>
      </c>
      <c r="BC29" t="s">
        <v>37</v>
      </c>
      <c r="BF29">
        <v>23</v>
      </c>
      <c r="BG29">
        <v>23</v>
      </c>
      <c r="BH29">
        <v>24</v>
      </c>
      <c r="BI29">
        <v>56.016393442622949</v>
      </c>
      <c r="BJ29">
        <f t="shared" si="0"/>
        <v>56</v>
      </c>
      <c r="BK29">
        <v>0</v>
      </c>
      <c r="BL29">
        <v>0</v>
      </c>
      <c r="BM29" t="s">
        <v>1050</v>
      </c>
      <c r="BN29" t="s">
        <v>913</v>
      </c>
      <c r="BO29" t="s">
        <v>564</v>
      </c>
      <c r="BQ29" t="s">
        <v>1050</v>
      </c>
      <c r="BR29" t="s">
        <v>87</v>
      </c>
      <c r="BS29" t="s">
        <v>572</v>
      </c>
      <c r="BT29" t="s">
        <v>1252</v>
      </c>
      <c r="BU29" t="s">
        <v>87</v>
      </c>
      <c r="BV29">
        <v>0.95833333333333337</v>
      </c>
      <c r="BW29">
        <v>1</v>
      </c>
      <c r="BX29">
        <v>4.166666666666663E-2</v>
      </c>
      <c r="BY29">
        <v>0</v>
      </c>
      <c r="BZ29">
        <v>-23</v>
      </c>
      <c r="CA29">
        <v>0</v>
      </c>
      <c r="CB29">
        <v>23</v>
      </c>
      <c r="CC29" t="e">
        <v>#VALUE!</v>
      </c>
      <c r="CD29">
        <v>23</v>
      </c>
      <c r="CE29">
        <v>0</v>
      </c>
      <c r="CF29">
        <v>0</v>
      </c>
      <c r="CG29">
        <v>22</v>
      </c>
      <c r="CH29">
        <f t="shared" si="1"/>
        <v>1</v>
      </c>
      <c r="CI29" t="s">
        <v>1404</v>
      </c>
      <c r="CJ29">
        <v>2</v>
      </c>
      <c r="CK29" t="s">
        <v>1399</v>
      </c>
      <c r="CL29">
        <f t="shared" si="2"/>
        <v>0</v>
      </c>
      <c r="CM29">
        <f t="shared" si="3"/>
        <v>1</v>
      </c>
      <c r="CN29">
        <f t="shared" si="4"/>
        <v>1</v>
      </c>
    </row>
    <row r="30" spans="1:92" x14ac:dyDescent="0.25">
      <c r="A30">
        <v>3211</v>
      </c>
      <c r="B30" t="s">
        <v>564</v>
      </c>
      <c r="C30" t="s">
        <v>564</v>
      </c>
      <c r="D30">
        <v>185210</v>
      </c>
      <c r="E30">
        <v>1</v>
      </c>
      <c r="F30" s="107">
        <v>41027</v>
      </c>
      <c r="G30" s="107">
        <v>41101</v>
      </c>
      <c r="H30">
        <v>185210</v>
      </c>
      <c r="I30" s="107">
        <v>41027</v>
      </c>
      <c r="J30" s="107">
        <v>41101</v>
      </c>
      <c r="K30" t="s">
        <v>562</v>
      </c>
      <c r="L30" t="s">
        <v>562</v>
      </c>
      <c r="N30" t="s">
        <v>564</v>
      </c>
      <c r="O30" t="s">
        <v>913</v>
      </c>
      <c r="P30" t="s">
        <v>54</v>
      </c>
      <c r="Q30">
        <v>75</v>
      </c>
      <c r="R30">
        <v>75</v>
      </c>
      <c r="S30">
        <v>10</v>
      </c>
      <c r="T30">
        <v>3</v>
      </c>
      <c r="U30">
        <v>6</v>
      </c>
      <c r="AD30" s="107">
        <v>21142</v>
      </c>
      <c r="AE30" t="s">
        <v>31</v>
      </c>
      <c r="AF30" t="s">
        <v>39</v>
      </c>
      <c r="AG30" t="s">
        <v>40</v>
      </c>
      <c r="AH30" t="s">
        <v>40</v>
      </c>
      <c r="AI30" t="s">
        <v>112</v>
      </c>
      <c r="AJ30" t="s">
        <v>54</v>
      </c>
      <c r="AK30">
        <v>4</v>
      </c>
      <c r="AL30" t="s">
        <v>54</v>
      </c>
      <c r="AP30" t="s">
        <v>72</v>
      </c>
      <c r="AR30" t="s">
        <v>49</v>
      </c>
      <c r="AS30" t="s">
        <v>73</v>
      </c>
      <c r="BC30" t="s">
        <v>51</v>
      </c>
      <c r="BF30">
        <v>75</v>
      </c>
      <c r="BG30">
        <v>75</v>
      </c>
      <c r="BH30">
        <v>75</v>
      </c>
      <c r="BI30">
        <v>54.330601092896174</v>
      </c>
      <c r="BJ30">
        <f t="shared" si="0"/>
        <v>54</v>
      </c>
      <c r="BK30">
        <v>0</v>
      </c>
      <c r="BL30">
        <v>0</v>
      </c>
      <c r="BM30" t="s">
        <v>1051</v>
      </c>
      <c r="BN30" t="s">
        <v>913</v>
      </c>
      <c r="BO30" t="s">
        <v>564</v>
      </c>
      <c r="BQ30" t="s">
        <v>1051</v>
      </c>
      <c r="BR30" t="s">
        <v>87</v>
      </c>
      <c r="BS30" t="s">
        <v>572</v>
      </c>
      <c r="BT30" t="s">
        <v>1252</v>
      </c>
      <c r="BU30" t="s">
        <v>87</v>
      </c>
      <c r="BV30">
        <v>1</v>
      </c>
      <c r="BW30">
        <v>1</v>
      </c>
      <c r="BX30">
        <v>0</v>
      </c>
      <c r="BY30">
        <v>0</v>
      </c>
      <c r="BZ30">
        <v>-75</v>
      </c>
      <c r="CA30">
        <v>0</v>
      </c>
      <c r="CB30">
        <v>75</v>
      </c>
      <c r="CC30" t="e">
        <v>#VALUE!</v>
      </c>
      <c r="CD30">
        <v>75</v>
      </c>
      <c r="CE30">
        <v>0</v>
      </c>
      <c r="CF30">
        <v>0</v>
      </c>
      <c r="CG30">
        <v>74</v>
      </c>
      <c r="CH30">
        <f t="shared" si="1"/>
        <v>1</v>
      </c>
      <c r="CI30" t="s">
        <v>1402</v>
      </c>
      <c r="CJ30">
        <v>4</v>
      </c>
      <c r="CK30" t="s">
        <v>1399</v>
      </c>
      <c r="CL30">
        <f t="shared" si="2"/>
        <v>0</v>
      </c>
      <c r="CM30">
        <f t="shared" si="3"/>
        <v>1</v>
      </c>
      <c r="CN30">
        <f t="shared" si="4"/>
        <v>1</v>
      </c>
    </row>
    <row r="31" spans="1:92" x14ac:dyDescent="0.25">
      <c r="A31">
        <v>1296</v>
      </c>
      <c r="B31" t="s">
        <v>564</v>
      </c>
      <c r="C31" t="s">
        <v>564</v>
      </c>
      <c r="D31">
        <v>186781</v>
      </c>
      <c r="E31">
        <v>5</v>
      </c>
      <c r="F31" s="107">
        <v>40956</v>
      </c>
      <c r="G31" s="107">
        <v>40959</v>
      </c>
      <c r="H31">
        <v>186781</v>
      </c>
      <c r="I31" s="107">
        <v>40956</v>
      </c>
      <c r="J31" s="107">
        <v>40959</v>
      </c>
      <c r="K31">
        <v>15000</v>
      </c>
      <c r="L31" t="s">
        <v>569</v>
      </c>
      <c r="N31" t="s">
        <v>564</v>
      </c>
      <c r="O31" t="s">
        <v>913</v>
      </c>
      <c r="P31" t="s">
        <v>38</v>
      </c>
      <c r="Q31">
        <v>4</v>
      </c>
      <c r="R31">
        <v>4</v>
      </c>
      <c r="S31">
        <v>6</v>
      </c>
      <c r="T31">
        <v>4</v>
      </c>
      <c r="U31">
        <v>4</v>
      </c>
      <c r="AD31" s="107">
        <v>22003</v>
      </c>
      <c r="AE31" t="s">
        <v>31</v>
      </c>
      <c r="AF31" t="s">
        <v>32</v>
      </c>
      <c r="AG31" t="s">
        <v>868</v>
      </c>
      <c r="AH31" t="s">
        <v>57</v>
      </c>
      <c r="AI31" t="s">
        <v>52</v>
      </c>
      <c r="AJ31" t="s">
        <v>88</v>
      </c>
      <c r="AK31">
        <v>1</v>
      </c>
      <c r="AL31" t="s">
        <v>987</v>
      </c>
      <c r="AN31">
        <v>10</v>
      </c>
      <c r="AP31" t="s">
        <v>126</v>
      </c>
      <c r="AR31" t="s">
        <v>43</v>
      </c>
      <c r="AS31" t="s">
        <v>81</v>
      </c>
      <c r="BC31" t="s">
        <v>37</v>
      </c>
      <c r="BF31">
        <v>4</v>
      </c>
      <c r="BG31">
        <v>4</v>
      </c>
      <c r="BH31">
        <v>4</v>
      </c>
      <c r="BI31">
        <v>51.784153005464482</v>
      </c>
      <c r="BJ31">
        <f t="shared" si="0"/>
        <v>52</v>
      </c>
      <c r="BK31">
        <v>0</v>
      </c>
      <c r="BL31">
        <v>0</v>
      </c>
      <c r="BM31" t="s">
        <v>1050</v>
      </c>
      <c r="BN31" t="s">
        <v>913</v>
      </c>
      <c r="BO31" t="s">
        <v>564</v>
      </c>
      <c r="BQ31" t="s">
        <v>1050</v>
      </c>
      <c r="BR31" t="s">
        <v>87</v>
      </c>
      <c r="BS31" t="s">
        <v>572</v>
      </c>
      <c r="BT31" t="s">
        <v>1252</v>
      </c>
      <c r="BU31" t="s">
        <v>87</v>
      </c>
      <c r="BV31">
        <v>1</v>
      </c>
      <c r="BW31">
        <v>1</v>
      </c>
      <c r="BX31">
        <v>0</v>
      </c>
      <c r="BY31">
        <v>0</v>
      </c>
      <c r="BZ31">
        <v>-4</v>
      </c>
      <c r="CA31">
        <v>0</v>
      </c>
      <c r="CB31">
        <v>4</v>
      </c>
      <c r="CC31" t="e">
        <v>#VALUE!</v>
      </c>
      <c r="CD31">
        <v>4</v>
      </c>
      <c r="CE31">
        <v>0</v>
      </c>
      <c r="CF31">
        <v>0</v>
      </c>
      <c r="CG31">
        <v>3</v>
      </c>
      <c r="CH31">
        <f t="shared" si="1"/>
        <v>1</v>
      </c>
      <c r="CI31" t="s">
        <v>1405</v>
      </c>
      <c r="CJ31">
        <v>1</v>
      </c>
      <c r="CK31" t="s">
        <v>1399</v>
      </c>
      <c r="CL31">
        <f t="shared" si="2"/>
        <v>0</v>
      </c>
      <c r="CM31">
        <f t="shared" si="3"/>
        <v>1</v>
      </c>
      <c r="CN31">
        <f t="shared" si="4"/>
        <v>1</v>
      </c>
    </row>
    <row r="32" spans="1:92" x14ac:dyDescent="0.25">
      <c r="A32">
        <v>959</v>
      </c>
      <c r="B32" t="s">
        <v>564</v>
      </c>
      <c r="C32" t="s">
        <v>564</v>
      </c>
      <c r="D32">
        <v>187744</v>
      </c>
      <c r="E32">
        <v>1</v>
      </c>
      <c r="F32" s="107">
        <v>40944</v>
      </c>
      <c r="G32" s="107">
        <v>41046</v>
      </c>
      <c r="H32">
        <v>187744</v>
      </c>
      <c r="I32" s="107">
        <v>40944</v>
      </c>
      <c r="J32" s="107">
        <v>41046</v>
      </c>
      <c r="K32">
        <v>175000</v>
      </c>
      <c r="L32" t="s">
        <v>570</v>
      </c>
      <c r="N32" t="s">
        <v>564</v>
      </c>
      <c r="O32" t="s">
        <v>913</v>
      </c>
      <c r="P32" t="s">
        <v>54</v>
      </c>
      <c r="Q32">
        <v>103</v>
      </c>
      <c r="R32">
        <v>103</v>
      </c>
      <c r="S32">
        <v>3</v>
      </c>
      <c r="T32">
        <v>4</v>
      </c>
      <c r="U32">
        <v>3</v>
      </c>
      <c r="AD32" s="107">
        <v>21366</v>
      </c>
      <c r="AE32" t="s">
        <v>31</v>
      </c>
      <c r="AF32" t="s">
        <v>39</v>
      </c>
      <c r="AG32" t="s">
        <v>40</v>
      </c>
      <c r="AH32" t="s">
        <v>40</v>
      </c>
      <c r="AI32" t="s">
        <v>58</v>
      </c>
      <c r="AJ32" t="s">
        <v>54</v>
      </c>
      <c r="AK32">
        <v>6</v>
      </c>
      <c r="AL32" t="s">
        <v>54</v>
      </c>
      <c r="AP32" t="s">
        <v>148</v>
      </c>
      <c r="AR32" t="s">
        <v>91</v>
      </c>
      <c r="AS32" t="s">
        <v>81</v>
      </c>
      <c r="BC32" t="s">
        <v>51</v>
      </c>
      <c r="BF32">
        <v>103</v>
      </c>
      <c r="BG32">
        <v>103</v>
      </c>
      <c r="BH32">
        <v>103</v>
      </c>
      <c r="BI32">
        <v>53.491803278688522</v>
      </c>
      <c r="BJ32">
        <f t="shared" si="0"/>
        <v>54</v>
      </c>
      <c r="BK32">
        <v>0</v>
      </c>
      <c r="BL32">
        <v>0</v>
      </c>
      <c r="BM32" t="s">
        <v>1051</v>
      </c>
      <c r="BN32" t="s">
        <v>913</v>
      </c>
      <c r="BO32" t="s">
        <v>564</v>
      </c>
      <c r="BQ32" t="s">
        <v>1051</v>
      </c>
      <c r="BR32" t="s">
        <v>87</v>
      </c>
      <c r="BS32" t="s">
        <v>572</v>
      </c>
      <c r="BT32" t="s">
        <v>1252</v>
      </c>
      <c r="BU32" t="s">
        <v>87</v>
      </c>
      <c r="BV32">
        <v>1</v>
      </c>
      <c r="BW32">
        <v>1</v>
      </c>
      <c r="BX32">
        <v>0</v>
      </c>
      <c r="BY32">
        <v>0</v>
      </c>
      <c r="BZ32">
        <v>-103</v>
      </c>
      <c r="CA32">
        <v>0</v>
      </c>
      <c r="CB32">
        <v>103</v>
      </c>
      <c r="CC32" t="e">
        <v>#VALUE!</v>
      </c>
      <c r="CD32">
        <v>103</v>
      </c>
      <c r="CE32">
        <v>0</v>
      </c>
      <c r="CF32">
        <v>0</v>
      </c>
      <c r="CG32">
        <v>102</v>
      </c>
      <c r="CH32">
        <f t="shared" si="1"/>
        <v>1</v>
      </c>
      <c r="CI32" t="s">
        <v>1408</v>
      </c>
      <c r="CJ32">
        <v>0</v>
      </c>
      <c r="CK32" t="s">
        <v>1399</v>
      </c>
      <c r="CL32">
        <f t="shared" si="2"/>
        <v>0</v>
      </c>
      <c r="CM32">
        <f t="shared" si="3"/>
        <v>1</v>
      </c>
      <c r="CN32">
        <f t="shared" si="4"/>
        <v>1</v>
      </c>
    </row>
    <row r="33" spans="1:92" x14ac:dyDescent="0.25">
      <c r="A33">
        <v>681</v>
      </c>
      <c r="B33" t="s">
        <v>564</v>
      </c>
      <c r="C33" t="s">
        <v>564</v>
      </c>
      <c r="D33">
        <v>189810</v>
      </c>
      <c r="E33">
        <v>5</v>
      </c>
      <c r="F33" s="107">
        <v>40935</v>
      </c>
      <c r="G33" s="107">
        <v>40938</v>
      </c>
      <c r="H33">
        <v>189810</v>
      </c>
      <c r="I33" s="107">
        <v>40936</v>
      </c>
      <c r="J33" s="107">
        <v>40938</v>
      </c>
      <c r="K33">
        <v>15000</v>
      </c>
      <c r="L33" t="s">
        <v>569</v>
      </c>
      <c r="N33" t="s">
        <v>564</v>
      </c>
      <c r="O33" t="s">
        <v>913</v>
      </c>
      <c r="P33" t="s">
        <v>38</v>
      </c>
      <c r="Q33">
        <v>3</v>
      </c>
      <c r="R33">
        <v>4</v>
      </c>
      <c r="S33">
        <v>15</v>
      </c>
      <c r="T33">
        <v>11</v>
      </c>
      <c r="U33">
        <v>10</v>
      </c>
      <c r="AD33" s="107">
        <v>21349</v>
      </c>
      <c r="AE33" t="s">
        <v>31</v>
      </c>
      <c r="AF33" t="s">
        <v>68</v>
      </c>
      <c r="AG33" t="s">
        <v>870</v>
      </c>
      <c r="AH33" t="s">
        <v>57</v>
      </c>
      <c r="AI33" t="s">
        <v>79</v>
      </c>
      <c r="AJ33" t="s">
        <v>88</v>
      </c>
      <c r="AK33">
        <v>1</v>
      </c>
      <c r="AL33" t="s">
        <v>987</v>
      </c>
      <c r="AN33">
        <v>6</v>
      </c>
      <c r="AP33" t="s">
        <v>59</v>
      </c>
      <c r="AR33" t="s">
        <v>43</v>
      </c>
      <c r="AS33" t="s">
        <v>60</v>
      </c>
      <c r="BC33" t="s">
        <v>37</v>
      </c>
      <c r="BF33">
        <v>3</v>
      </c>
      <c r="BG33">
        <v>3</v>
      </c>
      <c r="BH33">
        <v>4</v>
      </c>
      <c r="BI33">
        <v>53.513661202185794</v>
      </c>
      <c r="BJ33">
        <f t="shared" si="0"/>
        <v>54</v>
      </c>
      <c r="BK33">
        <v>0</v>
      </c>
      <c r="BL33">
        <v>0</v>
      </c>
      <c r="BM33" t="s">
        <v>1050</v>
      </c>
      <c r="BN33" t="s">
        <v>913</v>
      </c>
      <c r="BO33" t="s">
        <v>564</v>
      </c>
      <c r="BQ33" t="s">
        <v>1050</v>
      </c>
      <c r="BR33" t="s">
        <v>87</v>
      </c>
      <c r="BS33" t="s">
        <v>572</v>
      </c>
      <c r="BT33" t="s">
        <v>1252</v>
      </c>
      <c r="BU33" t="s">
        <v>87</v>
      </c>
      <c r="BV33">
        <v>0.75</v>
      </c>
      <c r="BW33">
        <v>1</v>
      </c>
      <c r="BX33">
        <v>0.25</v>
      </c>
      <c r="BY33">
        <v>0</v>
      </c>
      <c r="BZ33">
        <v>-3</v>
      </c>
      <c r="CA33">
        <v>0</v>
      </c>
      <c r="CB33">
        <v>3</v>
      </c>
      <c r="CC33" t="e">
        <v>#VALUE!</v>
      </c>
      <c r="CD33">
        <v>3</v>
      </c>
      <c r="CE33">
        <v>0</v>
      </c>
      <c r="CF33">
        <v>0</v>
      </c>
      <c r="CG33">
        <v>2</v>
      </c>
      <c r="CH33">
        <f t="shared" si="1"/>
        <v>1</v>
      </c>
      <c r="CI33" t="s">
        <v>1405</v>
      </c>
      <c r="CJ33">
        <v>1</v>
      </c>
      <c r="CK33" t="s">
        <v>1399</v>
      </c>
      <c r="CL33">
        <f t="shared" si="2"/>
        <v>0</v>
      </c>
      <c r="CM33">
        <f t="shared" si="3"/>
        <v>1</v>
      </c>
      <c r="CN33">
        <f t="shared" si="4"/>
        <v>1</v>
      </c>
    </row>
    <row r="34" spans="1:92" x14ac:dyDescent="0.25">
      <c r="A34">
        <v>2449</v>
      </c>
      <c r="B34" t="s">
        <v>564</v>
      </c>
      <c r="C34" t="s">
        <v>564</v>
      </c>
      <c r="D34">
        <v>199164</v>
      </c>
      <c r="E34">
        <v>6</v>
      </c>
      <c r="F34" s="107">
        <v>41001</v>
      </c>
      <c r="G34" s="107">
        <v>41030</v>
      </c>
      <c r="H34">
        <v>199164</v>
      </c>
      <c r="I34" s="107">
        <v>41001</v>
      </c>
      <c r="J34" s="107">
        <v>41030</v>
      </c>
      <c r="K34" t="s">
        <v>562</v>
      </c>
      <c r="L34" t="s">
        <v>562</v>
      </c>
      <c r="N34" t="s">
        <v>564</v>
      </c>
      <c r="O34" t="s">
        <v>913</v>
      </c>
      <c r="P34" t="s">
        <v>38</v>
      </c>
      <c r="Q34">
        <v>30</v>
      </c>
      <c r="R34">
        <v>30</v>
      </c>
      <c r="S34">
        <v>6</v>
      </c>
      <c r="T34">
        <v>7</v>
      </c>
      <c r="U34">
        <v>2</v>
      </c>
      <c r="AD34" s="107">
        <v>19541</v>
      </c>
      <c r="AE34" t="s">
        <v>31</v>
      </c>
      <c r="AF34" t="s">
        <v>68</v>
      </c>
      <c r="AG34" t="s">
        <v>870</v>
      </c>
      <c r="AH34" t="s">
        <v>30</v>
      </c>
      <c r="AI34" t="s">
        <v>41</v>
      </c>
      <c r="AJ34" t="s">
        <v>88</v>
      </c>
      <c r="AK34">
        <v>2</v>
      </c>
      <c r="AL34" t="s">
        <v>361</v>
      </c>
      <c r="AM34">
        <v>2</v>
      </c>
      <c r="AP34" t="s">
        <v>55</v>
      </c>
      <c r="AR34" t="s">
        <v>49</v>
      </c>
      <c r="AS34" t="s">
        <v>56</v>
      </c>
      <c r="BC34" t="s">
        <v>37</v>
      </c>
      <c r="BF34">
        <v>30</v>
      </c>
      <c r="BG34">
        <v>30</v>
      </c>
      <c r="BH34">
        <v>30</v>
      </c>
      <c r="BI34">
        <v>58.633879781420767</v>
      </c>
      <c r="BJ34">
        <f t="shared" si="0"/>
        <v>59</v>
      </c>
      <c r="BK34">
        <v>0</v>
      </c>
      <c r="BL34">
        <v>0</v>
      </c>
      <c r="BM34" t="s">
        <v>1050</v>
      </c>
      <c r="BN34" t="s">
        <v>913</v>
      </c>
      <c r="BO34" t="s">
        <v>564</v>
      </c>
      <c r="BQ34" t="s">
        <v>1050</v>
      </c>
      <c r="BR34" t="s">
        <v>87</v>
      </c>
      <c r="BS34" t="s">
        <v>572</v>
      </c>
      <c r="BT34" t="s">
        <v>1252</v>
      </c>
      <c r="BU34" t="s">
        <v>87</v>
      </c>
      <c r="BV34">
        <v>1</v>
      </c>
      <c r="BW34">
        <v>1</v>
      </c>
      <c r="BX34">
        <v>0</v>
      </c>
      <c r="BY34">
        <v>0</v>
      </c>
      <c r="BZ34">
        <v>-30</v>
      </c>
      <c r="CA34">
        <v>0</v>
      </c>
      <c r="CB34">
        <v>30</v>
      </c>
      <c r="CC34" t="e">
        <v>#VALUE!</v>
      </c>
      <c r="CD34">
        <v>30</v>
      </c>
      <c r="CE34">
        <v>0</v>
      </c>
      <c r="CF34">
        <v>0</v>
      </c>
      <c r="CG34">
        <v>29</v>
      </c>
      <c r="CH34">
        <f t="shared" si="1"/>
        <v>1</v>
      </c>
      <c r="CI34" t="s">
        <v>1404</v>
      </c>
      <c r="CJ34">
        <v>2</v>
      </c>
      <c r="CK34" t="s">
        <v>1399</v>
      </c>
      <c r="CL34">
        <f t="shared" si="2"/>
        <v>0</v>
      </c>
      <c r="CM34">
        <f t="shared" si="3"/>
        <v>1</v>
      </c>
      <c r="CN34">
        <f t="shared" si="4"/>
        <v>1</v>
      </c>
    </row>
    <row r="35" spans="1:92" x14ac:dyDescent="0.25">
      <c r="A35">
        <v>97</v>
      </c>
      <c r="B35" t="s">
        <v>564</v>
      </c>
      <c r="C35" t="s">
        <v>564</v>
      </c>
      <c r="D35">
        <v>207233</v>
      </c>
      <c r="E35">
        <v>6</v>
      </c>
      <c r="F35" s="107">
        <v>40913</v>
      </c>
      <c r="G35" s="107">
        <v>40954</v>
      </c>
      <c r="H35">
        <v>207233</v>
      </c>
      <c r="I35" s="107">
        <v>40914</v>
      </c>
      <c r="J35" s="107">
        <v>40954</v>
      </c>
      <c r="K35" t="s">
        <v>562</v>
      </c>
      <c r="L35" t="s">
        <v>562</v>
      </c>
      <c r="N35" t="s">
        <v>564</v>
      </c>
      <c r="O35" t="s">
        <v>913</v>
      </c>
      <c r="P35" t="s">
        <v>38</v>
      </c>
      <c r="Q35">
        <v>41</v>
      </c>
      <c r="R35">
        <v>42</v>
      </c>
      <c r="S35">
        <v>7</v>
      </c>
      <c r="T35">
        <v>8</v>
      </c>
      <c r="U35">
        <v>6</v>
      </c>
      <c r="V35">
        <v>1</v>
      </c>
      <c r="AD35" s="107">
        <v>21162</v>
      </c>
      <c r="AE35" t="s">
        <v>31</v>
      </c>
      <c r="AF35" t="s">
        <v>39</v>
      </c>
      <c r="AG35" t="s">
        <v>40</v>
      </c>
      <c r="AH35" t="s">
        <v>40</v>
      </c>
      <c r="AI35" t="s">
        <v>99</v>
      </c>
      <c r="AJ35" t="s">
        <v>88</v>
      </c>
      <c r="AK35">
        <v>3</v>
      </c>
      <c r="AL35" t="s">
        <v>361</v>
      </c>
      <c r="AM35">
        <v>16</v>
      </c>
      <c r="AP35" t="s">
        <v>65</v>
      </c>
      <c r="AR35" t="s">
        <v>66</v>
      </c>
      <c r="AS35" t="s">
        <v>67</v>
      </c>
      <c r="BC35" t="s">
        <v>37</v>
      </c>
      <c r="BF35">
        <v>41</v>
      </c>
      <c r="BG35">
        <v>41</v>
      </c>
      <c r="BH35">
        <v>42</v>
      </c>
      <c r="BI35">
        <v>53.964480874316941</v>
      </c>
      <c r="BJ35">
        <f t="shared" si="0"/>
        <v>54</v>
      </c>
      <c r="BK35">
        <v>0</v>
      </c>
      <c r="BL35">
        <v>0</v>
      </c>
      <c r="BM35" t="s">
        <v>1050</v>
      </c>
      <c r="BN35" t="s">
        <v>913</v>
      </c>
      <c r="BO35" t="s">
        <v>564</v>
      </c>
      <c r="BQ35" t="s">
        <v>1050</v>
      </c>
      <c r="BR35" t="s">
        <v>87</v>
      </c>
      <c r="BS35" t="s">
        <v>572</v>
      </c>
      <c r="BT35" t="s">
        <v>1252</v>
      </c>
      <c r="BU35" t="s">
        <v>87</v>
      </c>
      <c r="BV35">
        <v>0.97619047619047616</v>
      </c>
      <c r="BW35">
        <v>1</v>
      </c>
      <c r="BX35">
        <v>2.3809523809523836E-2</v>
      </c>
      <c r="BY35">
        <v>0</v>
      </c>
      <c r="BZ35">
        <v>-41</v>
      </c>
      <c r="CA35">
        <v>0</v>
      </c>
      <c r="CB35">
        <v>41</v>
      </c>
      <c r="CC35" t="e">
        <v>#VALUE!</v>
      </c>
      <c r="CD35">
        <v>41</v>
      </c>
      <c r="CE35">
        <v>0</v>
      </c>
      <c r="CF35">
        <v>0</v>
      </c>
      <c r="CG35">
        <v>40</v>
      </c>
      <c r="CH35">
        <f t="shared" si="1"/>
        <v>1</v>
      </c>
      <c r="CI35" t="s">
        <v>1401</v>
      </c>
      <c r="CJ35">
        <v>3</v>
      </c>
      <c r="CK35" t="s">
        <v>1399</v>
      </c>
      <c r="CL35">
        <f t="shared" si="2"/>
        <v>0</v>
      </c>
      <c r="CM35">
        <f t="shared" si="3"/>
        <v>1</v>
      </c>
      <c r="CN35">
        <f t="shared" si="4"/>
        <v>1</v>
      </c>
    </row>
    <row r="36" spans="1:92" x14ac:dyDescent="0.25">
      <c r="A36">
        <v>1890</v>
      </c>
      <c r="B36" t="s">
        <v>564</v>
      </c>
      <c r="C36" t="s">
        <v>564</v>
      </c>
      <c r="D36">
        <v>208209</v>
      </c>
      <c r="E36">
        <v>4</v>
      </c>
      <c r="F36" s="107">
        <v>40978</v>
      </c>
      <c r="G36" s="107">
        <v>41023</v>
      </c>
      <c r="H36">
        <v>208209</v>
      </c>
      <c r="I36" s="107">
        <v>40979</v>
      </c>
      <c r="J36" s="107">
        <v>41023</v>
      </c>
      <c r="K36">
        <v>15000</v>
      </c>
      <c r="L36" t="s">
        <v>569</v>
      </c>
      <c r="N36" t="s">
        <v>564</v>
      </c>
      <c r="O36" t="s">
        <v>913</v>
      </c>
      <c r="P36" t="s">
        <v>38</v>
      </c>
      <c r="Q36">
        <v>45</v>
      </c>
      <c r="R36">
        <v>46</v>
      </c>
      <c r="S36">
        <v>7</v>
      </c>
      <c r="T36">
        <v>10</v>
      </c>
      <c r="U36">
        <v>6</v>
      </c>
      <c r="AD36" s="107">
        <v>20447</v>
      </c>
      <c r="AE36" t="s">
        <v>31</v>
      </c>
      <c r="AF36" t="s">
        <v>32</v>
      </c>
      <c r="AG36" t="s">
        <v>868</v>
      </c>
      <c r="AH36" t="s">
        <v>30</v>
      </c>
      <c r="AI36" t="s">
        <v>79</v>
      </c>
      <c r="AJ36" t="s">
        <v>88</v>
      </c>
      <c r="AK36">
        <v>2</v>
      </c>
      <c r="AL36" t="s">
        <v>986</v>
      </c>
      <c r="AO36">
        <v>90</v>
      </c>
      <c r="AP36" t="s">
        <v>59</v>
      </c>
      <c r="AR36" t="s">
        <v>43</v>
      </c>
      <c r="AS36" t="s">
        <v>60</v>
      </c>
      <c r="BC36" t="s">
        <v>37</v>
      </c>
      <c r="BF36">
        <v>45</v>
      </c>
      <c r="BG36">
        <v>45</v>
      </c>
      <c r="BH36">
        <v>46</v>
      </c>
      <c r="BI36">
        <v>56.095628415300546</v>
      </c>
      <c r="BJ36">
        <f t="shared" si="0"/>
        <v>56</v>
      </c>
      <c r="BK36">
        <v>0</v>
      </c>
      <c r="BL36">
        <v>0</v>
      </c>
      <c r="BM36" t="s">
        <v>1050</v>
      </c>
      <c r="BN36" t="s">
        <v>913</v>
      </c>
      <c r="BO36" t="s">
        <v>564</v>
      </c>
      <c r="BQ36" t="s">
        <v>1050</v>
      </c>
      <c r="BR36" t="s">
        <v>87</v>
      </c>
      <c r="BS36" t="s">
        <v>572</v>
      </c>
      <c r="BT36" t="s">
        <v>1252</v>
      </c>
      <c r="BU36" t="s">
        <v>87</v>
      </c>
      <c r="BV36">
        <v>0.97826086956521741</v>
      </c>
      <c r="BW36">
        <v>1</v>
      </c>
      <c r="BX36">
        <v>2.1739130434782594E-2</v>
      </c>
      <c r="BY36">
        <v>0</v>
      </c>
      <c r="BZ36">
        <v>-45</v>
      </c>
      <c r="CA36">
        <v>0</v>
      </c>
      <c r="CB36">
        <v>45</v>
      </c>
      <c r="CC36" t="e">
        <v>#VALUE!</v>
      </c>
      <c r="CD36">
        <v>45</v>
      </c>
      <c r="CE36">
        <v>0</v>
      </c>
      <c r="CF36">
        <v>0</v>
      </c>
      <c r="CG36">
        <v>44</v>
      </c>
      <c r="CH36">
        <f t="shared" si="1"/>
        <v>1</v>
      </c>
      <c r="CI36" t="s">
        <v>1401</v>
      </c>
      <c r="CJ36">
        <v>3</v>
      </c>
      <c r="CK36" t="s">
        <v>1399</v>
      </c>
      <c r="CL36">
        <f t="shared" si="2"/>
        <v>0</v>
      </c>
      <c r="CM36">
        <f t="shared" si="3"/>
        <v>1</v>
      </c>
      <c r="CN36">
        <f t="shared" si="4"/>
        <v>1</v>
      </c>
    </row>
    <row r="37" spans="1:92" x14ac:dyDescent="0.25">
      <c r="A37">
        <v>687</v>
      </c>
      <c r="B37" t="s">
        <v>87</v>
      </c>
      <c r="C37" t="s">
        <v>87</v>
      </c>
      <c r="D37">
        <v>211183</v>
      </c>
      <c r="E37">
        <v>4</v>
      </c>
      <c r="F37" s="107">
        <v>40935</v>
      </c>
      <c r="G37" s="107">
        <v>41199</v>
      </c>
      <c r="H37">
        <v>211183</v>
      </c>
      <c r="I37" s="107">
        <v>40936</v>
      </c>
      <c r="J37" s="107">
        <v>40950</v>
      </c>
      <c r="K37">
        <v>20000</v>
      </c>
      <c r="L37" t="s">
        <v>569</v>
      </c>
      <c r="M37" s="107">
        <v>40950</v>
      </c>
      <c r="N37" t="s">
        <v>87</v>
      </c>
      <c r="O37" t="s">
        <v>75</v>
      </c>
      <c r="P37" t="s">
        <v>38</v>
      </c>
      <c r="Q37">
        <v>50</v>
      </c>
      <c r="R37">
        <v>265</v>
      </c>
      <c r="S37">
        <v>5</v>
      </c>
      <c r="T37">
        <v>3</v>
      </c>
      <c r="U37">
        <v>1</v>
      </c>
      <c r="V37">
        <v>1</v>
      </c>
      <c r="AD37" s="107">
        <v>20096</v>
      </c>
      <c r="AE37" t="s">
        <v>31</v>
      </c>
      <c r="AF37" t="s">
        <v>32</v>
      </c>
      <c r="AG37" t="s">
        <v>868</v>
      </c>
      <c r="AH37" t="s">
        <v>57</v>
      </c>
      <c r="AI37" t="s">
        <v>99</v>
      </c>
      <c r="AJ37" t="s">
        <v>88</v>
      </c>
      <c r="AK37">
        <v>15</v>
      </c>
      <c r="AL37" t="s">
        <v>986</v>
      </c>
      <c r="AO37">
        <v>120</v>
      </c>
      <c r="AP37" t="s">
        <v>107</v>
      </c>
      <c r="AR37" t="s">
        <v>43</v>
      </c>
      <c r="AS37" t="s">
        <v>60</v>
      </c>
      <c r="AT37" t="s">
        <v>1080</v>
      </c>
      <c r="AV37" t="s">
        <v>87</v>
      </c>
      <c r="AW37" t="s">
        <v>690</v>
      </c>
      <c r="BA37">
        <v>41507</v>
      </c>
      <c r="BB37">
        <v>235</v>
      </c>
      <c r="BC37" t="s">
        <v>51</v>
      </c>
      <c r="BD37" t="s">
        <v>1062</v>
      </c>
      <c r="BF37">
        <v>50</v>
      </c>
      <c r="BG37">
        <v>264</v>
      </c>
      <c r="BH37">
        <v>265</v>
      </c>
      <c r="BI37">
        <v>56.937158469945352</v>
      </c>
      <c r="BJ37">
        <f t="shared" si="0"/>
        <v>57</v>
      </c>
      <c r="BK37">
        <v>0</v>
      </c>
      <c r="BL37">
        <v>-249</v>
      </c>
      <c r="BM37" t="s">
        <v>1050</v>
      </c>
      <c r="BN37" t="s">
        <v>75</v>
      </c>
      <c r="BO37" t="s">
        <v>564</v>
      </c>
      <c r="BQ37" t="s">
        <v>1050</v>
      </c>
      <c r="BR37" t="s">
        <v>87</v>
      </c>
      <c r="BS37" t="s">
        <v>572</v>
      </c>
      <c r="BT37" t="s">
        <v>1252</v>
      </c>
      <c r="BU37" t="s">
        <v>87</v>
      </c>
      <c r="BV37">
        <v>0.18867924528301888</v>
      </c>
      <c r="BW37">
        <v>5.6818181818181816E-2</v>
      </c>
      <c r="BX37">
        <v>-0.13186106346483706</v>
      </c>
      <c r="BY37">
        <v>0</v>
      </c>
      <c r="BZ37">
        <v>-15</v>
      </c>
      <c r="CA37">
        <v>35</v>
      </c>
      <c r="CB37">
        <v>264</v>
      </c>
      <c r="CC37">
        <v>50</v>
      </c>
      <c r="CD37">
        <v>264</v>
      </c>
      <c r="CE37">
        <v>249</v>
      </c>
      <c r="CF37">
        <v>249</v>
      </c>
      <c r="CG37">
        <v>-14</v>
      </c>
      <c r="CH37">
        <f t="shared" si="1"/>
        <v>1</v>
      </c>
      <c r="CI37" t="s">
        <v>1401</v>
      </c>
      <c r="CJ37">
        <v>3</v>
      </c>
      <c r="CK37" t="s">
        <v>1399</v>
      </c>
      <c r="CL37">
        <f t="shared" si="2"/>
        <v>1</v>
      </c>
      <c r="CM37">
        <f t="shared" si="3"/>
        <v>1</v>
      </c>
      <c r="CN37">
        <f t="shared" si="4"/>
        <v>1</v>
      </c>
    </row>
    <row r="38" spans="1:92" x14ac:dyDescent="0.25">
      <c r="A38">
        <v>2686</v>
      </c>
      <c r="B38" t="s">
        <v>564</v>
      </c>
      <c r="C38" t="s">
        <v>564</v>
      </c>
      <c r="D38">
        <v>216110</v>
      </c>
      <c r="E38">
        <v>5</v>
      </c>
      <c r="F38" s="107">
        <v>41009</v>
      </c>
      <c r="G38" s="107">
        <v>41010</v>
      </c>
      <c r="H38">
        <v>216110</v>
      </c>
      <c r="I38" s="107">
        <v>41009</v>
      </c>
      <c r="J38" s="107">
        <v>41010</v>
      </c>
      <c r="K38">
        <v>15000</v>
      </c>
      <c r="L38" t="s">
        <v>569</v>
      </c>
      <c r="N38" t="s">
        <v>564</v>
      </c>
      <c r="O38" t="s">
        <v>913</v>
      </c>
      <c r="P38" t="s">
        <v>38</v>
      </c>
      <c r="Q38">
        <v>2</v>
      </c>
      <c r="R38">
        <v>2</v>
      </c>
      <c r="S38">
        <v>9</v>
      </c>
      <c r="T38">
        <v>8</v>
      </c>
      <c r="U38">
        <v>5</v>
      </c>
      <c r="AD38" s="107">
        <v>19604</v>
      </c>
      <c r="AE38" t="s">
        <v>31</v>
      </c>
      <c r="AF38" t="s">
        <v>32</v>
      </c>
      <c r="AG38" t="s">
        <v>868</v>
      </c>
      <c r="AH38" t="s">
        <v>57</v>
      </c>
      <c r="AI38" t="s">
        <v>58</v>
      </c>
      <c r="AJ38" t="s">
        <v>88</v>
      </c>
      <c r="AK38">
        <v>1</v>
      </c>
      <c r="AL38" t="s">
        <v>987</v>
      </c>
      <c r="AN38">
        <v>6</v>
      </c>
      <c r="AP38" t="s">
        <v>107</v>
      </c>
      <c r="AR38" t="s">
        <v>43</v>
      </c>
      <c r="AS38" t="s">
        <v>60</v>
      </c>
      <c r="BC38" t="s">
        <v>37</v>
      </c>
      <c r="BF38">
        <v>2</v>
      </c>
      <c r="BG38">
        <v>2</v>
      </c>
      <c r="BH38">
        <v>2</v>
      </c>
      <c r="BI38">
        <v>58.483606557377051</v>
      </c>
      <c r="BJ38">
        <f t="shared" si="0"/>
        <v>59</v>
      </c>
      <c r="BK38">
        <v>0</v>
      </c>
      <c r="BL38">
        <v>0</v>
      </c>
      <c r="BM38" t="s">
        <v>1050</v>
      </c>
      <c r="BN38" t="s">
        <v>913</v>
      </c>
      <c r="BO38" t="s">
        <v>564</v>
      </c>
      <c r="BQ38" t="s">
        <v>1050</v>
      </c>
      <c r="BR38" t="s">
        <v>87</v>
      </c>
      <c r="BS38" t="s">
        <v>572</v>
      </c>
      <c r="BT38" t="s">
        <v>1252</v>
      </c>
      <c r="BU38" t="s">
        <v>87</v>
      </c>
      <c r="BV38">
        <v>1</v>
      </c>
      <c r="BW38">
        <v>1</v>
      </c>
      <c r="BX38">
        <v>0</v>
      </c>
      <c r="BY38">
        <v>0</v>
      </c>
      <c r="BZ38">
        <v>-2</v>
      </c>
      <c r="CA38">
        <v>0</v>
      </c>
      <c r="CB38">
        <v>2</v>
      </c>
      <c r="CC38" t="e">
        <v>#VALUE!</v>
      </c>
      <c r="CD38">
        <v>2</v>
      </c>
      <c r="CE38">
        <v>0</v>
      </c>
      <c r="CF38">
        <v>0</v>
      </c>
      <c r="CG38">
        <v>1</v>
      </c>
      <c r="CH38">
        <f t="shared" si="1"/>
        <v>1</v>
      </c>
      <c r="CI38" t="s">
        <v>1405</v>
      </c>
      <c r="CJ38">
        <v>1</v>
      </c>
      <c r="CK38" t="s">
        <v>1399</v>
      </c>
      <c r="CL38">
        <f t="shared" si="2"/>
        <v>0</v>
      </c>
      <c r="CM38">
        <f t="shared" si="3"/>
        <v>1</v>
      </c>
      <c r="CN38">
        <f t="shared" si="4"/>
        <v>1</v>
      </c>
    </row>
    <row r="39" spans="1:92" x14ac:dyDescent="0.25">
      <c r="A39">
        <v>1917</v>
      </c>
      <c r="B39" t="s">
        <v>564</v>
      </c>
      <c r="C39" t="s">
        <v>564</v>
      </c>
      <c r="D39">
        <v>222373</v>
      </c>
      <c r="E39">
        <v>1</v>
      </c>
      <c r="F39" s="107">
        <v>40980</v>
      </c>
      <c r="G39" s="107">
        <v>41205</v>
      </c>
      <c r="H39">
        <v>222373</v>
      </c>
      <c r="I39" s="107">
        <v>40980</v>
      </c>
      <c r="J39" s="107">
        <v>41205</v>
      </c>
      <c r="K39" t="s">
        <v>562</v>
      </c>
      <c r="L39" t="s">
        <v>562</v>
      </c>
      <c r="N39" t="s">
        <v>564</v>
      </c>
      <c r="O39" t="s">
        <v>913</v>
      </c>
      <c r="P39" t="s">
        <v>552</v>
      </c>
      <c r="Q39">
        <v>226</v>
      </c>
      <c r="R39">
        <v>226</v>
      </c>
      <c r="S39">
        <v>2</v>
      </c>
      <c r="T39">
        <v>2</v>
      </c>
      <c r="U39">
        <v>2</v>
      </c>
      <c r="AD39" s="107">
        <v>21089</v>
      </c>
      <c r="AE39" t="s">
        <v>31</v>
      </c>
      <c r="AF39" t="s">
        <v>32</v>
      </c>
      <c r="AG39" t="s">
        <v>868</v>
      </c>
      <c r="AH39" t="s">
        <v>30</v>
      </c>
      <c r="AI39" t="s">
        <v>52</v>
      </c>
      <c r="AJ39" t="s">
        <v>552</v>
      </c>
      <c r="AK39">
        <v>9</v>
      </c>
      <c r="AL39" t="s">
        <v>1327</v>
      </c>
      <c r="AP39" t="s">
        <v>109</v>
      </c>
      <c r="AR39" t="s">
        <v>49</v>
      </c>
      <c r="AS39" t="s">
        <v>73</v>
      </c>
      <c r="BC39" t="s">
        <v>37</v>
      </c>
      <c r="BF39">
        <v>226</v>
      </c>
      <c r="BG39">
        <v>226</v>
      </c>
      <c r="BH39">
        <v>226</v>
      </c>
      <c r="BI39">
        <v>54.346994535519123</v>
      </c>
      <c r="BJ39">
        <f t="shared" si="0"/>
        <v>54</v>
      </c>
      <c r="BK39">
        <v>0</v>
      </c>
      <c r="BL39">
        <v>0</v>
      </c>
      <c r="BM39">
        <v>0</v>
      </c>
      <c r="BN39" t="s">
        <v>913</v>
      </c>
      <c r="BO39" t="s">
        <v>564</v>
      </c>
      <c r="BQ39" t="s">
        <v>1051</v>
      </c>
      <c r="BR39" t="s">
        <v>87</v>
      </c>
      <c r="BS39" t="s">
        <v>572</v>
      </c>
      <c r="BT39" t="s">
        <v>1252</v>
      </c>
      <c r="BU39" t="s">
        <v>87</v>
      </c>
      <c r="BV39">
        <v>1</v>
      </c>
      <c r="BW39">
        <v>1</v>
      </c>
      <c r="BX39">
        <v>0</v>
      </c>
      <c r="BY39">
        <v>0</v>
      </c>
      <c r="BZ39">
        <v>-226</v>
      </c>
      <c r="CA39">
        <v>0</v>
      </c>
      <c r="CB39">
        <v>226</v>
      </c>
      <c r="CC39" t="e">
        <v>#VALUE!</v>
      </c>
      <c r="CD39">
        <v>226</v>
      </c>
      <c r="CE39">
        <v>0</v>
      </c>
      <c r="CF39">
        <v>0</v>
      </c>
      <c r="CG39">
        <v>225</v>
      </c>
      <c r="CH39">
        <f t="shared" si="1"/>
        <v>1</v>
      </c>
      <c r="CI39" t="s">
        <v>1403</v>
      </c>
      <c r="CJ39">
        <v>6</v>
      </c>
      <c r="CK39" t="s">
        <v>1399</v>
      </c>
      <c r="CL39">
        <f t="shared" si="2"/>
        <v>0</v>
      </c>
      <c r="CM39">
        <f t="shared" si="3"/>
        <v>1</v>
      </c>
      <c r="CN39">
        <f t="shared" si="4"/>
        <v>1</v>
      </c>
    </row>
    <row r="40" spans="1:92" x14ac:dyDescent="0.25">
      <c r="A40">
        <v>1137</v>
      </c>
      <c r="B40" t="s">
        <v>564</v>
      </c>
      <c r="C40" t="s">
        <v>564</v>
      </c>
      <c r="D40">
        <v>222698</v>
      </c>
      <c r="E40">
        <v>6</v>
      </c>
      <c r="F40" s="107">
        <v>40949</v>
      </c>
      <c r="G40" s="107">
        <v>40962</v>
      </c>
      <c r="H40">
        <v>222698</v>
      </c>
      <c r="I40" s="107">
        <v>40959</v>
      </c>
      <c r="J40" s="107">
        <v>40962</v>
      </c>
      <c r="K40" t="s">
        <v>562</v>
      </c>
      <c r="L40" t="s">
        <v>562</v>
      </c>
      <c r="N40" t="s">
        <v>564</v>
      </c>
      <c r="O40" t="s">
        <v>913</v>
      </c>
      <c r="P40" t="s">
        <v>38</v>
      </c>
      <c r="Q40">
        <v>4</v>
      </c>
      <c r="R40">
        <v>14</v>
      </c>
      <c r="S40">
        <v>4</v>
      </c>
      <c r="T40">
        <v>3</v>
      </c>
      <c r="U40">
        <v>2</v>
      </c>
      <c r="AD40" s="107">
        <v>19167</v>
      </c>
      <c r="AE40" t="s">
        <v>31</v>
      </c>
      <c r="AF40" t="s">
        <v>68</v>
      </c>
      <c r="AG40" t="s">
        <v>870</v>
      </c>
      <c r="AH40" t="s">
        <v>57</v>
      </c>
      <c r="AI40" t="s">
        <v>61</v>
      </c>
      <c r="AJ40" t="s">
        <v>88</v>
      </c>
      <c r="AK40">
        <v>3</v>
      </c>
      <c r="AL40" t="s">
        <v>361</v>
      </c>
      <c r="AM40">
        <v>5</v>
      </c>
      <c r="AP40" t="s">
        <v>169</v>
      </c>
      <c r="AR40" t="s">
        <v>66</v>
      </c>
      <c r="AS40" t="s">
        <v>63</v>
      </c>
      <c r="BC40" t="s">
        <v>37</v>
      </c>
      <c r="BF40">
        <v>4</v>
      </c>
      <c r="BG40">
        <v>4</v>
      </c>
      <c r="BH40">
        <v>14</v>
      </c>
      <c r="BI40">
        <v>59.513661202185794</v>
      </c>
      <c r="BJ40">
        <f t="shared" si="0"/>
        <v>60</v>
      </c>
      <c r="BK40">
        <v>0</v>
      </c>
      <c r="BL40">
        <v>0</v>
      </c>
      <c r="BM40" t="s">
        <v>1050</v>
      </c>
      <c r="BN40" t="s">
        <v>913</v>
      </c>
      <c r="BO40" t="s">
        <v>564</v>
      </c>
      <c r="BQ40" t="s">
        <v>1050</v>
      </c>
      <c r="BR40" t="s">
        <v>87</v>
      </c>
      <c r="BS40" t="s">
        <v>572</v>
      </c>
      <c r="BT40" t="s">
        <v>1252</v>
      </c>
      <c r="BU40" t="s">
        <v>87</v>
      </c>
      <c r="BV40">
        <v>0.2857142857142857</v>
      </c>
      <c r="BW40">
        <v>1</v>
      </c>
      <c r="BX40">
        <v>0.7142857142857143</v>
      </c>
      <c r="BY40">
        <v>0</v>
      </c>
      <c r="BZ40">
        <v>-4</v>
      </c>
      <c r="CA40">
        <v>0</v>
      </c>
      <c r="CB40">
        <v>4</v>
      </c>
      <c r="CC40" t="e">
        <v>#VALUE!</v>
      </c>
      <c r="CD40">
        <v>4</v>
      </c>
      <c r="CE40">
        <v>0</v>
      </c>
      <c r="CF40">
        <v>0</v>
      </c>
      <c r="CG40">
        <v>3</v>
      </c>
      <c r="CH40">
        <f t="shared" si="1"/>
        <v>1</v>
      </c>
      <c r="CI40" t="s">
        <v>1405</v>
      </c>
      <c r="CJ40">
        <v>1</v>
      </c>
      <c r="CK40" t="s">
        <v>1399</v>
      </c>
      <c r="CL40">
        <f t="shared" si="2"/>
        <v>0</v>
      </c>
      <c r="CM40">
        <f t="shared" si="3"/>
        <v>1</v>
      </c>
      <c r="CN40">
        <f t="shared" si="4"/>
        <v>1</v>
      </c>
    </row>
    <row r="41" spans="1:92" x14ac:dyDescent="0.25">
      <c r="A41">
        <v>121</v>
      </c>
      <c r="B41" t="s">
        <v>564</v>
      </c>
      <c r="C41" t="s">
        <v>564</v>
      </c>
      <c r="D41">
        <v>229429</v>
      </c>
      <c r="E41">
        <v>5</v>
      </c>
      <c r="F41" s="107">
        <v>40914</v>
      </c>
      <c r="G41" s="107">
        <v>40917</v>
      </c>
      <c r="H41">
        <v>229429</v>
      </c>
      <c r="I41" s="107">
        <v>40914</v>
      </c>
      <c r="J41" s="107">
        <v>40917</v>
      </c>
      <c r="K41">
        <v>15000</v>
      </c>
      <c r="L41" t="s">
        <v>569</v>
      </c>
      <c r="N41" t="s">
        <v>564</v>
      </c>
      <c r="O41" t="s">
        <v>913</v>
      </c>
      <c r="P41" t="s">
        <v>38</v>
      </c>
      <c r="Q41">
        <v>4</v>
      </c>
      <c r="R41">
        <v>4</v>
      </c>
      <c r="S41">
        <v>6</v>
      </c>
      <c r="T41">
        <v>2</v>
      </c>
      <c r="U41">
        <v>4</v>
      </c>
      <c r="V41">
        <v>1</v>
      </c>
      <c r="AD41" s="107">
        <v>21543</v>
      </c>
      <c r="AE41" t="s">
        <v>31</v>
      </c>
      <c r="AF41" t="s">
        <v>32</v>
      </c>
      <c r="AG41" t="s">
        <v>868</v>
      </c>
      <c r="AH41" t="s">
        <v>57</v>
      </c>
      <c r="AI41" t="s">
        <v>140</v>
      </c>
      <c r="AJ41" t="s">
        <v>88</v>
      </c>
      <c r="AK41">
        <v>1</v>
      </c>
      <c r="AL41" t="s">
        <v>987</v>
      </c>
      <c r="AN41">
        <v>8</v>
      </c>
      <c r="AP41" t="s">
        <v>42</v>
      </c>
      <c r="AR41" t="s">
        <v>43</v>
      </c>
      <c r="AS41" t="s">
        <v>44</v>
      </c>
      <c r="BC41" t="s">
        <v>37</v>
      </c>
      <c r="BF41">
        <v>4</v>
      </c>
      <c r="BG41">
        <v>4</v>
      </c>
      <c r="BH41">
        <v>4</v>
      </c>
      <c r="BI41">
        <v>52.92622950819672</v>
      </c>
      <c r="BJ41">
        <f t="shared" si="0"/>
        <v>53</v>
      </c>
      <c r="BK41">
        <v>0</v>
      </c>
      <c r="BL41">
        <v>0</v>
      </c>
      <c r="BM41" t="s">
        <v>1050</v>
      </c>
      <c r="BN41" t="s">
        <v>913</v>
      </c>
      <c r="BO41" t="s">
        <v>564</v>
      </c>
      <c r="BQ41" t="s">
        <v>1050</v>
      </c>
      <c r="BR41" t="s">
        <v>87</v>
      </c>
      <c r="BS41" t="s">
        <v>572</v>
      </c>
      <c r="BT41" t="s">
        <v>1252</v>
      </c>
      <c r="BU41" t="s">
        <v>87</v>
      </c>
      <c r="BV41">
        <v>1</v>
      </c>
      <c r="BW41">
        <v>1</v>
      </c>
      <c r="BX41">
        <v>0</v>
      </c>
      <c r="BY41">
        <v>0</v>
      </c>
      <c r="BZ41">
        <v>-4</v>
      </c>
      <c r="CA41">
        <v>0</v>
      </c>
      <c r="CB41">
        <v>4</v>
      </c>
      <c r="CC41" t="e">
        <v>#VALUE!</v>
      </c>
      <c r="CD41">
        <v>4</v>
      </c>
      <c r="CE41">
        <v>0</v>
      </c>
      <c r="CF41">
        <v>0</v>
      </c>
      <c r="CG41">
        <v>3</v>
      </c>
      <c r="CH41">
        <f t="shared" si="1"/>
        <v>1</v>
      </c>
      <c r="CI41" t="s">
        <v>1405</v>
      </c>
      <c r="CJ41">
        <v>1</v>
      </c>
      <c r="CK41" t="s">
        <v>1399</v>
      </c>
      <c r="CL41">
        <f t="shared" si="2"/>
        <v>0</v>
      </c>
      <c r="CM41">
        <f t="shared" si="3"/>
        <v>1</v>
      </c>
      <c r="CN41">
        <f t="shared" si="4"/>
        <v>1</v>
      </c>
    </row>
    <row r="42" spans="1:92" x14ac:dyDescent="0.25">
      <c r="A42">
        <v>2395</v>
      </c>
      <c r="B42" t="s">
        <v>564</v>
      </c>
      <c r="C42" t="s">
        <v>87</v>
      </c>
      <c r="D42">
        <v>235494</v>
      </c>
      <c r="E42">
        <v>2</v>
      </c>
      <c r="F42" s="107">
        <v>40999</v>
      </c>
      <c r="G42" s="107">
        <v>41065</v>
      </c>
      <c r="H42">
        <v>235494</v>
      </c>
      <c r="I42" s="107">
        <v>40999</v>
      </c>
      <c r="J42" s="107">
        <v>41000</v>
      </c>
      <c r="K42">
        <v>10000</v>
      </c>
      <c r="L42" t="s">
        <v>568</v>
      </c>
      <c r="M42" s="107">
        <v>41000</v>
      </c>
      <c r="N42" t="s">
        <v>87</v>
      </c>
      <c r="O42" t="s">
        <v>583</v>
      </c>
      <c r="P42" t="s">
        <v>587</v>
      </c>
      <c r="Q42">
        <v>39</v>
      </c>
      <c r="R42">
        <v>67</v>
      </c>
      <c r="S42">
        <v>2</v>
      </c>
      <c r="T42">
        <v>2</v>
      </c>
      <c r="U42">
        <v>1</v>
      </c>
      <c r="AD42" s="107">
        <v>20799</v>
      </c>
      <c r="AE42" t="s">
        <v>31</v>
      </c>
      <c r="AF42" t="s">
        <v>68</v>
      </c>
      <c r="AG42" t="s">
        <v>870</v>
      </c>
      <c r="AH42" t="s">
        <v>57</v>
      </c>
      <c r="AI42" t="s">
        <v>112</v>
      </c>
      <c r="AJ42" t="s">
        <v>47</v>
      </c>
      <c r="AK42">
        <v>7</v>
      </c>
      <c r="AL42" t="s">
        <v>47</v>
      </c>
      <c r="AP42" t="s">
        <v>48</v>
      </c>
      <c r="AR42" t="s">
        <v>49</v>
      </c>
      <c r="AS42" t="s">
        <v>44</v>
      </c>
      <c r="AT42" t="s">
        <v>1087</v>
      </c>
      <c r="AV42" t="s">
        <v>87</v>
      </c>
      <c r="AW42" t="s">
        <v>765</v>
      </c>
      <c r="BA42">
        <v>41100</v>
      </c>
      <c r="BB42">
        <v>329</v>
      </c>
      <c r="BC42" t="s">
        <v>37</v>
      </c>
      <c r="BF42">
        <v>39</v>
      </c>
      <c r="BG42">
        <v>67</v>
      </c>
      <c r="BH42">
        <v>67</v>
      </c>
      <c r="BI42">
        <v>55.191256830601091</v>
      </c>
      <c r="BJ42">
        <f t="shared" si="0"/>
        <v>55</v>
      </c>
      <c r="BK42">
        <v>0</v>
      </c>
      <c r="BL42">
        <v>-65</v>
      </c>
      <c r="BM42" t="s">
        <v>47</v>
      </c>
      <c r="BN42" t="s">
        <v>75</v>
      </c>
      <c r="BO42" t="s">
        <v>564</v>
      </c>
      <c r="BQ42" t="s">
        <v>47</v>
      </c>
      <c r="BR42" t="s">
        <v>87</v>
      </c>
      <c r="BS42" t="s">
        <v>572</v>
      </c>
      <c r="BT42" t="s">
        <v>1252</v>
      </c>
      <c r="BU42" t="s">
        <v>87</v>
      </c>
      <c r="BV42">
        <v>0.58208955223880599</v>
      </c>
      <c r="BW42">
        <v>2.9850746268656716E-2</v>
      </c>
      <c r="BX42">
        <v>-0.55223880597014929</v>
      </c>
      <c r="BY42">
        <v>0</v>
      </c>
      <c r="BZ42">
        <v>-2</v>
      </c>
      <c r="CA42">
        <v>37</v>
      </c>
      <c r="CB42">
        <v>67</v>
      </c>
      <c r="CC42">
        <v>39</v>
      </c>
      <c r="CD42">
        <v>67</v>
      </c>
      <c r="CE42">
        <v>65</v>
      </c>
      <c r="CF42">
        <v>65</v>
      </c>
      <c r="CG42">
        <v>-1</v>
      </c>
      <c r="CH42">
        <f t="shared" si="1"/>
        <v>1</v>
      </c>
      <c r="CI42" t="s">
        <v>1401</v>
      </c>
      <c r="CJ42">
        <v>3</v>
      </c>
      <c r="CK42" t="s">
        <v>1399</v>
      </c>
      <c r="CL42">
        <f t="shared" si="2"/>
        <v>1</v>
      </c>
      <c r="CM42">
        <f t="shared" si="3"/>
        <v>1</v>
      </c>
      <c r="CN42">
        <f t="shared" si="4"/>
        <v>1</v>
      </c>
    </row>
    <row r="43" spans="1:92" x14ac:dyDescent="0.25">
      <c r="A43">
        <v>2280</v>
      </c>
      <c r="B43" t="s">
        <v>564</v>
      </c>
      <c r="C43" t="s">
        <v>564</v>
      </c>
      <c r="D43">
        <v>235840</v>
      </c>
      <c r="E43">
        <v>5</v>
      </c>
      <c r="F43" s="107">
        <v>40995</v>
      </c>
      <c r="G43" s="107">
        <v>41029</v>
      </c>
      <c r="H43">
        <v>235840</v>
      </c>
      <c r="I43" s="107">
        <v>40995</v>
      </c>
      <c r="J43" s="107">
        <v>41029</v>
      </c>
      <c r="K43">
        <v>15000</v>
      </c>
      <c r="L43" t="s">
        <v>569</v>
      </c>
      <c r="N43" t="s">
        <v>564</v>
      </c>
      <c r="O43" t="s">
        <v>913</v>
      </c>
      <c r="P43" t="s">
        <v>38</v>
      </c>
      <c r="Q43">
        <v>35</v>
      </c>
      <c r="R43">
        <v>35</v>
      </c>
      <c r="S43">
        <v>14</v>
      </c>
      <c r="T43">
        <v>5</v>
      </c>
      <c r="U43">
        <v>7</v>
      </c>
      <c r="AD43" s="107">
        <v>21477</v>
      </c>
      <c r="AE43" t="s">
        <v>45</v>
      </c>
      <c r="AF43" t="s">
        <v>39</v>
      </c>
      <c r="AG43" t="s">
        <v>40</v>
      </c>
      <c r="AH43" t="s">
        <v>40</v>
      </c>
      <c r="AI43" t="s">
        <v>61</v>
      </c>
      <c r="AJ43" t="s">
        <v>88</v>
      </c>
      <c r="AK43">
        <v>5</v>
      </c>
      <c r="AL43" t="s">
        <v>987</v>
      </c>
      <c r="AN43">
        <v>6</v>
      </c>
      <c r="AP43" t="s">
        <v>42</v>
      </c>
      <c r="AR43" t="s">
        <v>43</v>
      </c>
      <c r="AS43" t="s">
        <v>44</v>
      </c>
      <c r="BC43" t="s">
        <v>37</v>
      </c>
      <c r="BF43">
        <v>35</v>
      </c>
      <c r="BG43">
        <v>35</v>
      </c>
      <c r="BH43">
        <v>35</v>
      </c>
      <c r="BI43">
        <v>53.327868852459019</v>
      </c>
      <c r="BJ43">
        <f t="shared" si="0"/>
        <v>53</v>
      </c>
      <c r="BK43">
        <v>0</v>
      </c>
      <c r="BL43">
        <v>0</v>
      </c>
      <c r="BM43" t="s">
        <v>1050</v>
      </c>
      <c r="BN43" t="s">
        <v>913</v>
      </c>
      <c r="BO43" t="s">
        <v>564</v>
      </c>
      <c r="BQ43" t="s">
        <v>1050</v>
      </c>
      <c r="BR43" t="s">
        <v>87</v>
      </c>
      <c r="BS43" t="s">
        <v>572</v>
      </c>
      <c r="BT43" t="s">
        <v>1252</v>
      </c>
      <c r="BU43" t="s">
        <v>87</v>
      </c>
      <c r="BV43">
        <v>1</v>
      </c>
      <c r="BW43">
        <v>1</v>
      </c>
      <c r="BX43">
        <v>0</v>
      </c>
      <c r="BY43">
        <v>0</v>
      </c>
      <c r="BZ43">
        <v>-35</v>
      </c>
      <c r="CA43">
        <v>0</v>
      </c>
      <c r="CB43">
        <v>35</v>
      </c>
      <c r="CC43" t="e">
        <v>#VALUE!</v>
      </c>
      <c r="CD43">
        <v>35</v>
      </c>
      <c r="CE43">
        <v>0</v>
      </c>
      <c r="CF43">
        <v>0</v>
      </c>
      <c r="CG43">
        <v>34</v>
      </c>
      <c r="CH43">
        <f t="shared" si="1"/>
        <v>1</v>
      </c>
      <c r="CI43" t="s">
        <v>1401</v>
      </c>
      <c r="CJ43">
        <v>3</v>
      </c>
      <c r="CK43" t="s">
        <v>1399</v>
      </c>
      <c r="CL43">
        <f t="shared" si="2"/>
        <v>0</v>
      </c>
      <c r="CM43">
        <f t="shared" si="3"/>
        <v>1</v>
      </c>
      <c r="CN43">
        <f t="shared" si="4"/>
        <v>1</v>
      </c>
    </row>
    <row r="44" spans="1:92" x14ac:dyDescent="0.25">
      <c r="A44">
        <v>1316</v>
      </c>
      <c r="B44" t="s">
        <v>564</v>
      </c>
      <c r="C44" t="s">
        <v>564</v>
      </c>
      <c r="D44">
        <v>240507</v>
      </c>
      <c r="E44">
        <v>6</v>
      </c>
      <c r="F44" s="107">
        <v>40956</v>
      </c>
      <c r="G44" s="107">
        <v>41123</v>
      </c>
      <c r="H44">
        <v>240507</v>
      </c>
      <c r="I44" s="107">
        <v>40975</v>
      </c>
      <c r="J44" s="107">
        <v>41123</v>
      </c>
      <c r="K44" t="s">
        <v>562</v>
      </c>
      <c r="L44" t="s">
        <v>562</v>
      </c>
      <c r="N44" t="s">
        <v>564</v>
      </c>
      <c r="O44" t="s">
        <v>913</v>
      </c>
      <c r="P44" t="s">
        <v>38</v>
      </c>
      <c r="Q44">
        <v>149</v>
      </c>
      <c r="R44">
        <v>168</v>
      </c>
      <c r="S44">
        <v>7</v>
      </c>
      <c r="T44">
        <v>0</v>
      </c>
      <c r="U44">
        <v>2</v>
      </c>
      <c r="AD44" s="107">
        <v>18980</v>
      </c>
      <c r="AE44" t="s">
        <v>31</v>
      </c>
      <c r="AF44" t="s">
        <v>32</v>
      </c>
      <c r="AG44" t="s">
        <v>868</v>
      </c>
      <c r="AH44" t="s">
        <v>57</v>
      </c>
      <c r="AI44" t="s">
        <v>84</v>
      </c>
      <c r="AJ44" t="s">
        <v>88</v>
      </c>
      <c r="AK44">
        <v>7</v>
      </c>
      <c r="AL44" t="s">
        <v>361</v>
      </c>
      <c r="AM44">
        <v>5</v>
      </c>
      <c r="AP44" t="s">
        <v>169</v>
      </c>
      <c r="AR44" t="s">
        <v>66</v>
      </c>
      <c r="AS44" t="s">
        <v>63</v>
      </c>
      <c r="BC44" t="s">
        <v>98</v>
      </c>
      <c r="BF44">
        <v>149</v>
      </c>
      <c r="BG44">
        <v>149</v>
      </c>
      <c r="BH44">
        <v>168</v>
      </c>
      <c r="BI44">
        <v>60.043715846994537</v>
      </c>
      <c r="BJ44">
        <f t="shared" si="0"/>
        <v>60</v>
      </c>
      <c r="BK44">
        <v>0</v>
      </c>
      <c r="BL44">
        <v>0</v>
      </c>
      <c r="BM44" t="s">
        <v>1050</v>
      </c>
      <c r="BN44" t="s">
        <v>913</v>
      </c>
      <c r="BO44" t="s">
        <v>564</v>
      </c>
      <c r="BQ44" t="s">
        <v>1050</v>
      </c>
      <c r="BR44" t="s">
        <v>87</v>
      </c>
      <c r="BS44" t="s">
        <v>572</v>
      </c>
      <c r="BT44" t="s">
        <v>1252</v>
      </c>
      <c r="BU44" t="s">
        <v>87</v>
      </c>
      <c r="BV44">
        <v>0.88690476190476186</v>
      </c>
      <c r="BW44">
        <v>1</v>
      </c>
      <c r="BX44">
        <v>0.11309523809523814</v>
      </c>
      <c r="BY44">
        <v>0</v>
      </c>
      <c r="BZ44">
        <v>-149</v>
      </c>
      <c r="CA44">
        <v>0</v>
      </c>
      <c r="CB44">
        <v>149</v>
      </c>
      <c r="CC44" t="e">
        <v>#VALUE!</v>
      </c>
      <c r="CD44">
        <v>149</v>
      </c>
      <c r="CE44">
        <v>0</v>
      </c>
      <c r="CF44">
        <v>0</v>
      </c>
      <c r="CG44">
        <v>148</v>
      </c>
      <c r="CH44">
        <f t="shared" si="1"/>
        <v>1</v>
      </c>
      <c r="CI44" t="s">
        <v>1403</v>
      </c>
      <c r="CJ44">
        <v>6</v>
      </c>
      <c r="CK44" t="s">
        <v>1399</v>
      </c>
      <c r="CL44">
        <f t="shared" si="2"/>
        <v>0</v>
      </c>
      <c r="CM44">
        <f t="shared" si="3"/>
        <v>1</v>
      </c>
      <c r="CN44">
        <f t="shared" si="4"/>
        <v>0</v>
      </c>
    </row>
    <row r="45" spans="1:92" x14ac:dyDescent="0.25">
      <c r="A45">
        <v>3190</v>
      </c>
      <c r="B45" t="s">
        <v>564</v>
      </c>
      <c r="C45" t="s">
        <v>564</v>
      </c>
      <c r="D45">
        <v>244117</v>
      </c>
      <c r="E45">
        <v>6</v>
      </c>
      <c r="F45" s="107">
        <v>41026</v>
      </c>
      <c r="G45" s="107">
        <v>41302</v>
      </c>
      <c r="H45">
        <v>244117</v>
      </c>
      <c r="I45" s="107">
        <v>41026</v>
      </c>
      <c r="J45" s="107">
        <v>41302</v>
      </c>
      <c r="K45" t="s">
        <v>562</v>
      </c>
      <c r="L45" t="s">
        <v>562</v>
      </c>
      <c r="N45" t="s">
        <v>564</v>
      </c>
      <c r="O45" t="s">
        <v>913</v>
      </c>
      <c r="P45" t="s">
        <v>38</v>
      </c>
      <c r="Q45">
        <v>277</v>
      </c>
      <c r="R45">
        <v>277</v>
      </c>
      <c r="S45">
        <v>7</v>
      </c>
      <c r="T45">
        <v>3</v>
      </c>
      <c r="U45">
        <v>4</v>
      </c>
      <c r="AD45" s="107">
        <v>21447</v>
      </c>
      <c r="AE45" t="s">
        <v>31</v>
      </c>
      <c r="AF45" t="s">
        <v>32</v>
      </c>
      <c r="AG45" t="s">
        <v>868</v>
      </c>
      <c r="AH45" t="s">
        <v>57</v>
      </c>
      <c r="AI45" t="s">
        <v>112</v>
      </c>
      <c r="AJ45" t="s">
        <v>88</v>
      </c>
      <c r="AK45">
        <v>6</v>
      </c>
      <c r="AL45" t="s">
        <v>361</v>
      </c>
      <c r="AM45">
        <v>25</v>
      </c>
      <c r="AP45" t="s">
        <v>104</v>
      </c>
      <c r="AR45" t="s">
        <v>91</v>
      </c>
      <c r="AS45" t="s">
        <v>105</v>
      </c>
      <c r="BC45" t="s">
        <v>37</v>
      </c>
      <c r="BF45">
        <v>277</v>
      </c>
      <c r="BG45">
        <v>277</v>
      </c>
      <c r="BH45">
        <v>277</v>
      </c>
      <c r="BI45">
        <v>53.494535519125684</v>
      </c>
      <c r="BJ45">
        <f t="shared" si="0"/>
        <v>54</v>
      </c>
      <c r="BK45">
        <v>0</v>
      </c>
      <c r="BL45">
        <v>0</v>
      </c>
      <c r="BM45" t="s">
        <v>1050</v>
      </c>
      <c r="BN45" t="s">
        <v>913</v>
      </c>
      <c r="BO45" t="s">
        <v>564</v>
      </c>
      <c r="BQ45" t="s">
        <v>1050</v>
      </c>
      <c r="BR45" t="s">
        <v>87</v>
      </c>
      <c r="BS45" t="s">
        <v>572</v>
      </c>
      <c r="BT45" t="s">
        <v>1252</v>
      </c>
      <c r="BU45" t="s">
        <v>87</v>
      </c>
      <c r="BV45">
        <v>1</v>
      </c>
      <c r="BW45">
        <v>1</v>
      </c>
      <c r="BX45">
        <v>0</v>
      </c>
      <c r="BY45">
        <v>0</v>
      </c>
      <c r="BZ45">
        <v>-277</v>
      </c>
      <c r="CA45">
        <v>0</v>
      </c>
      <c r="CB45">
        <v>277</v>
      </c>
      <c r="CC45" t="e">
        <v>#VALUE!</v>
      </c>
      <c r="CD45">
        <v>277</v>
      </c>
      <c r="CE45">
        <v>0</v>
      </c>
      <c r="CF45">
        <v>0</v>
      </c>
      <c r="CG45">
        <v>276</v>
      </c>
      <c r="CH45">
        <f t="shared" si="1"/>
        <v>1</v>
      </c>
      <c r="CI45" t="s">
        <v>1403</v>
      </c>
      <c r="CJ45">
        <v>6</v>
      </c>
      <c r="CK45" t="s">
        <v>1399</v>
      </c>
      <c r="CL45">
        <f t="shared" si="2"/>
        <v>0</v>
      </c>
      <c r="CM45">
        <f t="shared" si="3"/>
        <v>1</v>
      </c>
      <c r="CN45">
        <f t="shared" si="4"/>
        <v>1</v>
      </c>
    </row>
    <row r="46" spans="1:92" x14ac:dyDescent="0.25">
      <c r="A46">
        <v>1696</v>
      </c>
      <c r="B46" t="s">
        <v>564</v>
      </c>
      <c r="C46" t="s">
        <v>564</v>
      </c>
      <c r="D46">
        <v>249703</v>
      </c>
      <c r="E46">
        <v>4</v>
      </c>
      <c r="F46" s="107">
        <v>40971</v>
      </c>
      <c r="G46" s="107">
        <v>40974</v>
      </c>
      <c r="H46">
        <v>249703</v>
      </c>
      <c r="I46" s="107">
        <v>40972</v>
      </c>
      <c r="J46" s="107">
        <v>40974</v>
      </c>
      <c r="K46">
        <v>15000</v>
      </c>
      <c r="L46" t="s">
        <v>569</v>
      </c>
      <c r="N46" t="s">
        <v>564</v>
      </c>
      <c r="O46" t="s">
        <v>913</v>
      </c>
      <c r="P46" t="s">
        <v>38</v>
      </c>
      <c r="Q46">
        <v>3</v>
      </c>
      <c r="R46">
        <v>4</v>
      </c>
      <c r="S46">
        <v>9</v>
      </c>
      <c r="T46">
        <v>4</v>
      </c>
      <c r="U46">
        <v>2</v>
      </c>
      <c r="AD46" s="107">
        <v>22124</v>
      </c>
      <c r="AE46" t="s">
        <v>31</v>
      </c>
      <c r="AF46" t="s">
        <v>32</v>
      </c>
      <c r="AG46" t="s">
        <v>868</v>
      </c>
      <c r="AH46" t="s">
        <v>57</v>
      </c>
      <c r="AI46" t="s">
        <v>113</v>
      </c>
      <c r="AJ46" t="s">
        <v>88</v>
      </c>
      <c r="AK46">
        <v>2</v>
      </c>
      <c r="AL46" t="s">
        <v>986</v>
      </c>
      <c r="AO46">
        <v>90</v>
      </c>
      <c r="AP46" t="s">
        <v>42</v>
      </c>
      <c r="AR46" t="s">
        <v>43</v>
      </c>
      <c r="AS46" t="s">
        <v>44</v>
      </c>
      <c r="AT46" t="s">
        <v>364</v>
      </c>
      <c r="BC46" t="s">
        <v>37</v>
      </c>
      <c r="BF46">
        <v>3</v>
      </c>
      <c r="BG46">
        <v>3</v>
      </c>
      <c r="BH46">
        <v>4</v>
      </c>
      <c r="BI46">
        <v>51.494535519125684</v>
      </c>
      <c r="BJ46">
        <f t="shared" si="0"/>
        <v>52</v>
      </c>
      <c r="BK46">
        <v>0</v>
      </c>
      <c r="BL46">
        <v>0</v>
      </c>
      <c r="BM46" t="s">
        <v>1050</v>
      </c>
      <c r="BN46" t="s">
        <v>913</v>
      </c>
      <c r="BO46" t="s">
        <v>564</v>
      </c>
      <c r="BQ46" t="s">
        <v>1050</v>
      </c>
      <c r="BR46" t="s">
        <v>87</v>
      </c>
      <c r="BS46" t="s">
        <v>572</v>
      </c>
      <c r="BT46" t="s">
        <v>1252</v>
      </c>
      <c r="BU46" t="s">
        <v>87</v>
      </c>
      <c r="BV46">
        <v>0.75</v>
      </c>
      <c r="BW46">
        <v>1</v>
      </c>
      <c r="BX46">
        <v>0.25</v>
      </c>
      <c r="BY46">
        <v>0</v>
      </c>
      <c r="BZ46">
        <v>-3</v>
      </c>
      <c r="CA46">
        <v>0</v>
      </c>
      <c r="CB46">
        <v>3</v>
      </c>
      <c r="CC46" t="e">
        <v>#VALUE!</v>
      </c>
      <c r="CD46">
        <v>3</v>
      </c>
      <c r="CE46">
        <v>0</v>
      </c>
      <c r="CF46">
        <v>0</v>
      </c>
      <c r="CG46">
        <v>2</v>
      </c>
      <c r="CH46">
        <f t="shared" si="1"/>
        <v>1</v>
      </c>
      <c r="CI46" t="s">
        <v>1405</v>
      </c>
      <c r="CJ46">
        <v>1</v>
      </c>
      <c r="CK46" t="s">
        <v>1399</v>
      </c>
      <c r="CL46">
        <f t="shared" si="2"/>
        <v>0</v>
      </c>
      <c r="CM46">
        <f t="shared" si="3"/>
        <v>1</v>
      </c>
      <c r="CN46">
        <f t="shared" si="4"/>
        <v>1</v>
      </c>
    </row>
    <row r="47" spans="1:92" x14ac:dyDescent="0.25">
      <c r="A47">
        <v>1895</v>
      </c>
      <c r="B47" t="s">
        <v>564</v>
      </c>
      <c r="C47" t="s">
        <v>564</v>
      </c>
      <c r="D47">
        <v>252961</v>
      </c>
      <c r="E47">
        <v>5</v>
      </c>
      <c r="F47" s="107">
        <v>40979</v>
      </c>
      <c r="G47" s="107">
        <v>40981</v>
      </c>
      <c r="H47">
        <v>252961</v>
      </c>
      <c r="I47" s="107">
        <v>40979</v>
      </c>
      <c r="J47" s="107">
        <v>40981</v>
      </c>
      <c r="K47">
        <v>15000</v>
      </c>
      <c r="L47" t="s">
        <v>569</v>
      </c>
      <c r="N47" t="s">
        <v>564</v>
      </c>
      <c r="O47" t="s">
        <v>913</v>
      </c>
      <c r="P47" t="s">
        <v>38</v>
      </c>
      <c r="Q47">
        <v>3</v>
      </c>
      <c r="R47">
        <v>3</v>
      </c>
      <c r="S47">
        <v>4</v>
      </c>
      <c r="T47">
        <v>3</v>
      </c>
      <c r="V47">
        <v>2</v>
      </c>
      <c r="AD47" s="107">
        <v>21077</v>
      </c>
      <c r="AE47" t="s">
        <v>31</v>
      </c>
      <c r="AF47" t="s">
        <v>32</v>
      </c>
      <c r="AG47" t="s">
        <v>868</v>
      </c>
      <c r="AH47" t="s">
        <v>57</v>
      </c>
      <c r="AI47" t="s">
        <v>33</v>
      </c>
      <c r="AJ47" t="s">
        <v>88</v>
      </c>
      <c r="AK47">
        <v>2</v>
      </c>
      <c r="AL47" t="s">
        <v>987</v>
      </c>
      <c r="AN47">
        <v>6</v>
      </c>
      <c r="AP47" t="s">
        <v>42</v>
      </c>
      <c r="AR47" t="s">
        <v>43</v>
      </c>
      <c r="AS47" t="s">
        <v>44</v>
      </c>
      <c r="BC47" t="s">
        <v>37</v>
      </c>
      <c r="BF47">
        <v>3</v>
      </c>
      <c r="BG47">
        <v>3</v>
      </c>
      <c r="BH47">
        <v>3</v>
      </c>
      <c r="BI47">
        <v>54.377049180327866</v>
      </c>
      <c r="BJ47">
        <f t="shared" si="0"/>
        <v>55</v>
      </c>
      <c r="BK47">
        <v>0</v>
      </c>
      <c r="BL47">
        <v>0</v>
      </c>
      <c r="BM47" t="s">
        <v>1050</v>
      </c>
      <c r="BN47" t="s">
        <v>913</v>
      </c>
      <c r="BO47" t="s">
        <v>564</v>
      </c>
      <c r="BQ47" t="s">
        <v>1050</v>
      </c>
      <c r="BR47" t="s">
        <v>87</v>
      </c>
      <c r="BS47" t="s">
        <v>572</v>
      </c>
      <c r="BT47" t="s">
        <v>1252</v>
      </c>
      <c r="BU47" t="s">
        <v>87</v>
      </c>
      <c r="BV47">
        <v>1</v>
      </c>
      <c r="BW47">
        <v>1</v>
      </c>
      <c r="BX47">
        <v>0</v>
      </c>
      <c r="BY47">
        <v>0</v>
      </c>
      <c r="BZ47">
        <v>-3</v>
      </c>
      <c r="CA47">
        <v>0</v>
      </c>
      <c r="CB47">
        <v>3</v>
      </c>
      <c r="CC47" t="e">
        <v>#VALUE!</v>
      </c>
      <c r="CD47">
        <v>3</v>
      </c>
      <c r="CE47">
        <v>0</v>
      </c>
      <c r="CF47">
        <v>0</v>
      </c>
      <c r="CG47">
        <v>2</v>
      </c>
      <c r="CH47">
        <f t="shared" si="1"/>
        <v>1</v>
      </c>
      <c r="CI47" t="s">
        <v>1405</v>
      </c>
      <c r="CJ47">
        <v>1</v>
      </c>
      <c r="CK47" t="s">
        <v>1399</v>
      </c>
      <c r="CL47">
        <f t="shared" si="2"/>
        <v>0</v>
      </c>
      <c r="CM47">
        <f t="shared" si="3"/>
        <v>1</v>
      </c>
      <c r="CN47">
        <f t="shared" si="4"/>
        <v>1</v>
      </c>
    </row>
    <row r="48" spans="1:92" x14ac:dyDescent="0.25">
      <c r="A48">
        <v>1432</v>
      </c>
      <c r="B48" t="s">
        <v>564</v>
      </c>
      <c r="C48" t="s">
        <v>564</v>
      </c>
      <c r="D48">
        <v>257111</v>
      </c>
      <c r="E48">
        <v>4</v>
      </c>
      <c r="F48" s="107">
        <v>40961</v>
      </c>
      <c r="G48" s="107">
        <v>41309</v>
      </c>
      <c r="H48">
        <v>257111</v>
      </c>
      <c r="I48" s="107">
        <v>40962</v>
      </c>
      <c r="J48" s="107">
        <v>40964</v>
      </c>
      <c r="K48">
        <v>15000</v>
      </c>
      <c r="L48" t="s">
        <v>569</v>
      </c>
      <c r="M48" s="107">
        <v>40964</v>
      </c>
      <c r="N48" t="s">
        <v>87</v>
      </c>
      <c r="O48" t="s">
        <v>75</v>
      </c>
      <c r="P48" t="s">
        <v>38</v>
      </c>
      <c r="Q48">
        <v>3</v>
      </c>
      <c r="R48">
        <v>349</v>
      </c>
      <c r="S48">
        <v>5</v>
      </c>
      <c r="T48">
        <v>0</v>
      </c>
      <c r="U48">
        <v>5</v>
      </c>
      <c r="AD48" s="107">
        <v>21916</v>
      </c>
      <c r="AE48" t="s">
        <v>45</v>
      </c>
      <c r="AF48" t="s">
        <v>32</v>
      </c>
      <c r="AG48" t="s">
        <v>868</v>
      </c>
      <c r="AH48" t="s">
        <v>57</v>
      </c>
      <c r="AI48" t="s">
        <v>33</v>
      </c>
      <c r="AJ48" t="s">
        <v>88</v>
      </c>
      <c r="AK48">
        <v>13</v>
      </c>
      <c r="AL48" t="s">
        <v>986</v>
      </c>
      <c r="AO48">
        <v>30</v>
      </c>
      <c r="AP48" t="s">
        <v>42</v>
      </c>
      <c r="AR48" t="s">
        <v>43</v>
      </c>
      <c r="AS48" t="s">
        <v>44</v>
      </c>
      <c r="BC48" t="s">
        <v>51</v>
      </c>
      <c r="BF48">
        <v>3</v>
      </c>
      <c r="BG48">
        <v>348</v>
      </c>
      <c r="BH48">
        <v>349</v>
      </c>
      <c r="BI48">
        <v>52.035519125683059</v>
      </c>
      <c r="BJ48">
        <f t="shared" si="0"/>
        <v>52</v>
      </c>
      <c r="BK48">
        <v>0</v>
      </c>
      <c r="BL48">
        <v>-345</v>
      </c>
      <c r="BM48" t="s">
        <v>1050</v>
      </c>
      <c r="BN48" t="s">
        <v>75</v>
      </c>
      <c r="BO48" t="s">
        <v>87</v>
      </c>
      <c r="BQ48" t="s">
        <v>1050</v>
      </c>
      <c r="BR48" t="s">
        <v>87</v>
      </c>
      <c r="BS48" t="s">
        <v>573</v>
      </c>
      <c r="BT48" t="s">
        <v>1252</v>
      </c>
      <c r="BU48" t="s">
        <v>87</v>
      </c>
      <c r="BV48">
        <v>8.5959885386819486E-3</v>
      </c>
      <c r="BW48">
        <v>8.6206896551724137E-3</v>
      </c>
      <c r="BX48">
        <v>2.470111649046508E-5</v>
      </c>
      <c r="BY48">
        <v>0</v>
      </c>
      <c r="BZ48">
        <v>-3</v>
      </c>
      <c r="CA48">
        <v>0</v>
      </c>
      <c r="CB48">
        <v>3</v>
      </c>
      <c r="CC48" t="e">
        <v>#VALUE!</v>
      </c>
      <c r="CD48">
        <v>3</v>
      </c>
      <c r="CE48">
        <v>0</v>
      </c>
      <c r="CF48">
        <v>345</v>
      </c>
      <c r="CG48">
        <v>2</v>
      </c>
      <c r="CH48">
        <f t="shared" si="1"/>
        <v>1</v>
      </c>
      <c r="CI48" t="s">
        <v>1405</v>
      </c>
      <c r="CJ48">
        <v>1</v>
      </c>
      <c r="CK48" t="s">
        <v>1399</v>
      </c>
      <c r="CL48">
        <f t="shared" si="2"/>
        <v>1</v>
      </c>
      <c r="CM48">
        <f t="shared" si="3"/>
        <v>1</v>
      </c>
      <c r="CN48">
        <f t="shared" si="4"/>
        <v>0</v>
      </c>
    </row>
    <row r="49" spans="1:92" x14ac:dyDescent="0.25">
      <c r="A49">
        <v>2529</v>
      </c>
      <c r="B49" t="s">
        <v>564</v>
      </c>
      <c r="C49" t="s">
        <v>564</v>
      </c>
      <c r="D49">
        <v>267721</v>
      </c>
      <c r="E49">
        <v>1</v>
      </c>
      <c r="F49" s="107">
        <v>41003</v>
      </c>
      <c r="G49" s="107">
        <v>41024</v>
      </c>
      <c r="H49">
        <v>267721</v>
      </c>
      <c r="I49" s="107">
        <v>41004</v>
      </c>
      <c r="J49" s="107">
        <v>41024</v>
      </c>
      <c r="K49">
        <v>5000</v>
      </c>
      <c r="L49" t="s">
        <v>567</v>
      </c>
      <c r="N49" t="s">
        <v>564</v>
      </c>
      <c r="O49" t="s">
        <v>913</v>
      </c>
      <c r="P49" t="s">
        <v>54</v>
      </c>
      <c r="Q49">
        <v>21</v>
      </c>
      <c r="R49">
        <v>22</v>
      </c>
      <c r="S49">
        <v>1</v>
      </c>
      <c r="T49">
        <v>1</v>
      </c>
      <c r="AD49" s="107">
        <v>20473</v>
      </c>
      <c r="AE49" t="s">
        <v>31</v>
      </c>
      <c r="AF49" t="s">
        <v>32</v>
      </c>
      <c r="AG49" t="s">
        <v>868</v>
      </c>
      <c r="AH49" t="s">
        <v>57</v>
      </c>
      <c r="AI49" t="s">
        <v>86</v>
      </c>
      <c r="AJ49" t="s">
        <v>54</v>
      </c>
      <c r="AK49">
        <v>3</v>
      </c>
      <c r="AL49" t="s">
        <v>54</v>
      </c>
      <c r="AP49" t="s">
        <v>42</v>
      </c>
      <c r="AR49" t="s">
        <v>43</v>
      </c>
      <c r="AS49" t="s">
        <v>44</v>
      </c>
      <c r="BC49" t="s">
        <v>78</v>
      </c>
      <c r="BF49">
        <v>21</v>
      </c>
      <c r="BG49">
        <v>21</v>
      </c>
      <c r="BH49">
        <v>22</v>
      </c>
      <c r="BI49">
        <v>56.092896174863391</v>
      </c>
      <c r="BJ49">
        <f t="shared" si="0"/>
        <v>56</v>
      </c>
      <c r="BK49">
        <v>0</v>
      </c>
      <c r="BL49">
        <v>0</v>
      </c>
      <c r="BM49" t="s">
        <v>1051</v>
      </c>
      <c r="BN49" t="s">
        <v>913</v>
      </c>
      <c r="BO49" t="s">
        <v>564</v>
      </c>
      <c r="BQ49" t="s">
        <v>1051</v>
      </c>
      <c r="BR49" t="s">
        <v>87</v>
      </c>
      <c r="BS49" t="s">
        <v>572</v>
      </c>
      <c r="BT49" t="s">
        <v>1252</v>
      </c>
      <c r="BU49" t="s">
        <v>87</v>
      </c>
      <c r="BV49">
        <v>0.95454545454545459</v>
      </c>
      <c r="BW49">
        <v>1</v>
      </c>
      <c r="BX49">
        <v>4.5454545454545414E-2</v>
      </c>
      <c r="BY49">
        <v>0</v>
      </c>
      <c r="BZ49">
        <v>-21</v>
      </c>
      <c r="CA49">
        <v>0</v>
      </c>
      <c r="CB49">
        <v>21</v>
      </c>
      <c r="CC49" t="e">
        <v>#VALUE!</v>
      </c>
      <c r="CD49">
        <v>21</v>
      </c>
      <c r="CE49">
        <v>0</v>
      </c>
      <c r="CF49">
        <v>0</v>
      </c>
      <c r="CG49">
        <v>20</v>
      </c>
      <c r="CH49">
        <f t="shared" si="1"/>
        <v>1</v>
      </c>
      <c r="CI49" t="s">
        <v>1404</v>
      </c>
      <c r="CJ49">
        <v>2</v>
      </c>
      <c r="CK49" t="s">
        <v>1399</v>
      </c>
      <c r="CL49">
        <f t="shared" si="2"/>
        <v>0</v>
      </c>
      <c r="CM49">
        <f t="shared" si="3"/>
        <v>1</v>
      </c>
      <c r="CN49">
        <f t="shared" si="4"/>
        <v>1</v>
      </c>
    </row>
    <row r="50" spans="1:92" x14ac:dyDescent="0.25">
      <c r="A50">
        <v>2330</v>
      </c>
      <c r="B50" t="s">
        <v>564</v>
      </c>
      <c r="C50" t="s">
        <v>564</v>
      </c>
      <c r="D50">
        <v>276817</v>
      </c>
      <c r="E50">
        <v>5</v>
      </c>
      <c r="F50" s="107">
        <v>40997</v>
      </c>
      <c r="G50" s="107">
        <v>41130</v>
      </c>
      <c r="H50">
        <v>276817</v>
      </c>
      <c r="I50" s="107">
        <v>40997</v>
      </c>
      <c r="J50" s="107">
        <v>41130</v>
      </c>
      <c r="K50">
        <v>15000</v>
      </c>
      <c r="L50" t="s">
        <v>569</v>
      </c>
      <c r="N50" t="s">
        <v>564</v>
      </c>
      <c r="O50" t="s">
        <v>913</v>
      </c>
      <c r="P50" t="s">
        <v>38</v>
      </c>
      <c r="Q50">
        <v>134</v>
      </c>
      <c r="R50">
        <v>134</v>
      </c>
      <c r="S50">
        <v>9</v>
      </c>
      <c r="T50">
        <v>2</v>
      </c>
      <c r="U50">
        <v>6</v>
      </c>
      <c r="AD50" s="107">
        <v>21849</v>
      </c>
      <c r="AE50" t="s">
        <v>31</v>
      </c>
      <c r="AF50" t="s">
        <v>32</v>
      </c>
      <c r="AG50" t="s">
        <v>868</v>
      </c>
      <c r="AH50" t="s">
        <v>57</v>
      </c>
      <c r="AI50" t="s">
        <v>52</v>
      </c>
      <c r="AJ50" t="s">
        <v>88</v>
      </c>
      <c r="AK50">
        <v>7</v>
      </c>
      <c r="AL50" t="s">
        <v>987</v>
      </c>
      <c r="AN50">
        <v>6</v>
      </c>
      <c r="AP50" t="s">
        <v>210</v>
      </c>
      <c r="AR50" t="s">
        <v>43</v>
      </c>
      <c r="AS50" t="s">
        <v>81</v>
      </c>
      <c r="BC50" t="s">
        <v>37</v>
      </c>
      <c r="BF50">
        <v>134</v>
      </c>
      <c r="BG50">
        <v>134</v>
      </c>
      <c r="BH50">
        <v>134</v>
      </c>
      <c r="BI50">
        <v>52.31693989071038</v>
      </c>
      <c r="BJ50">
        <f t="shared" si="0"/>
        <v>52</v>
      </c>
      <c r="BK50">
        <v>0</v>
      </c>
      <c r="BL50">
        <v>0</v>
      </c>
      <c r="BM50" t="s">
        <v>1050</v>
      </c>
      <c r="BN50" t="s">
        <v>913</v>
      </c>
      <c r="BO50" t="s">
        <v>564</v>
      </c>
      <c r="BQ50" t="s">
        <v>1050</v>
      </c>
      <c r="BR50" t="s">
        <v>87</v>
      </c>
      <c r="BS50" t="s">
        <v>572</v>
      </c>
      <c r="BT50" t="s">
        <v>1252</v>
      </c>
      <c r="BU50" t="s">
        <v>87</v>
      </c>
      <c r="BV50">
        <v>1</v>
      </c>
      <c r="BW50">
        <v>1</v>
      </c>
      <c r="BX50">
        <v>0</v>
      </c>
      <c r="BY50">
        <v>0</v>
      </c>
      <c r="BZ50">
        <v>-134</v>
      </c>
      <c r="CA50">
        <v>0</v>
      </c>
      <c r="CB50">
        <v>134</v>
      </c>
      <c r="CC50" t="e">
        <v>#VALUE!</v>
      </c>
      <c r="CD50">
        <v>134</v>
      </c>
      <c r="CE50">
        <v>0</v>
      </c>
      <c r="CF50">
        <v>0</v>
      </c>
      <c r="CG50">
        <v>133</v>
      </c>
      <c r="CH50">
        <f t="shared" si="1"/>
        <v>1</v>
      </c>
      <c r="CI50" t="s">
        <v>1403</v>
      </c>
      <c r="CJ50">
        <v>6</v>
      </c>
      <c r="CK50" t="s">
        <v>1399</v>
      </c>
      <c r="CL50">
        <f t="shared" si="2"/>
        <v>0</v>
      </c>
      <c r="CM50">
        <f t="shared" si="3"/>
        <v>1</v>
      </c>
      <c r="CN50">
        <f t="shared" si="4"/>
        <v>1</v>
      </c>
    </row>
    <row r="51" spans="1:92" x14ac:dyDescent="0.25">
      <c r="A51">
        <v>2172</v>
      </c>
      <c r="B51" t="s">
        <v>564</v>
      </c>
      <c r="C51" t="s">
        <v>564</v>
      </c>
      <c r="D51">
        <v>277444</v>
      </c>
      <c r="E51">
        <v>5</v>
      </c>
      <c r="F51" s="107">
        <v>40990</v>
      </c>
      <c r="G51" s="107">
        <v>41087</v>
      </c>
      <c r="H51">
        <v>277444</v>
      </c>
      <c r="I51" s="107">
        <v>40990</v>
      </c>
      <c r="J51" s="107">
        <v>41087</v>
      </c>
      <c r="K51">
        <v>15000</v>
      </c>
      <c r="L51" t="s">
        <v>569</v>
      </c>
      <c r="N51" t="s">
        <v>564</v>
      </c>
      <c r="O51" t="s">
        <v>913</v>
      </c>
      <c r="P51" t="s">
        <v>38</v>
      </c>
      <c r="Q51">
        <v>98</v>
      </c>
      <c r="R51">
        <v>98</v>
      </c>
      <c r="S51">
        <v>9</v>
      </c>
      <c r="T51">
        <v>6</v>
      </c>
      <c r="U51">
        <v>3</v>
      </c>
      <c r="AD51" s="107">
        <v>22164</v>
      </c>
      <c r="AE51" t="s">
        <v>31</v>
      </c>
      <c r="AF51" t="s">
        <v>32</v>
      </c>
      <c r="AG51" t="s">
        <v>868</v>
      </c>
      <c r="AH51" t="s">
        <v>57</v>
      </c>
      <c r="AI51" t="s">
        <v>58</v>
      </c>
      <c r="AJ51" t="s">
        <v>88</v>
      </c>
      <c r="AK51">
        <v>5</v>
      </c>
      <c r="AL51" t="s">
        <v>987</v>
      </c>
      <c r="AN51">
        <v>6</v>
      </c>
      <c r="AP51" t="s">
        <v>106</v>
      </c>
      <c r="AR51" t="s">
        <v>43</v>
      </c>
      <c r="AS51" t="s">
        <v>56</v>
      </c>
      <c r="BC51" t="s">
        <v>37</v>
      </c>
      <c r="BF51">
        <v>98</v>
      </c>
      <c r="BG51">
        <v>98</v>
      </c>
      <c r="BH51">
        <v>98</v>
      </c>
      <c r="BI51">
        <v>51.437158469945352</v>
      </c>
      <c r="BJ51">
        <f t="shared" si="0"/>
        <v>52</v>
      </c>
      <c r="BK51">
        <v>0</v>
      </c>
      <c r="BL51">
        <v>0</v>
      </c>
      <c r="BM51" t="s">
        <v>1050</v>
      </c>
      <c r="BN51" t="s">
        <v>913</v>
      </c>
      <c r="BO51" t="s">
        <v>564</v>
      </c>
      <c r="BQ51" t="s">
        <v>1050</v>
      </c>
      <c r="BR51" t="s">
        <v>87</v>
      </c>
      <c r="BS51" t="s">
        <v>572</v>
      </c>
      <c r="BT51" t="s">
        <v>1252</v>
      </c>
      <c r="BU51" t="s">
        <v>87</v>
      </c>
      <c r="BV51">
        <v>1</v>
      </c>
      <c r="BW51">
        <v>1</v>
      </c>
      <c r="BX51">
        <v>0</v>
      </c>
      <c r="BY51">
        <v>0</v>
      </c>
      <c r="BZ51">
        <v>-98</v>
      </c>
      <c r="CA51">
        <v>0</v>
      </c>
      <c r="CB51">
        <v>98</v>
      </c>
      <c r="CC51" t="e">
        <v>#VALUE!</v>
      </c>
      <c r="CD51">
        <v>98</v>
      </c>
      <c r="CE51">
        <v>0</v>
      </c>
      <c r="CF51">
        <v>0</v>
      </c>
      <c r="CG51">
        <v>97</v>
      </c>
      <c r="CH51">
        <f t="shared" si="1"/>
        <v>1</v>
      </c>
      <c r="CI51" t="s">
        <v>1408</v>
      </c>
      <c r="CJ51">
        <v>0</v>
      </c>
      <c r="CK51" t="s">
        <v>1399</v>
      </c>
      <c r="CL51">
        <f t="shared" si="2"/>
        <v>0</v>
      </c>
      <c r="CM51">
        <f t="shared" si="3"/>
        <v>1</v>
      </c>
      <c r="CN51">
        <f t="shared" si="4"/>
        <v>1</v>
      </c>
    </row>
    <row r="52" spans="1:92" x14ac:dyDescent="0.25">
      <c r="A52">
        <v>2042</v>
      </c>
      <c r="B52" t="s">
        <v>564</v>
      </c>
      <c r="C52" t="s">
        <v>564</v>
      </c>
      <c r="D52">
        <v>280802</v>
      </c>
      <c r="E52">
        <v>2</v>
      </c>
      <c r="F52" s="107">
        <v>40985</v>
      </c>
      <c r="G52" s="107">
        <v>40987</v>
      </c>
      <c r="H52">
        <v>280802</v>
      </c>
      <c r="I52" s="107">
        <v>40986</v>
      </c>
      <c r="J52" s="107">
        <v>40987</v>
      </c>
      <c r="K52">
        <v>10000</v>
      </c>
      <c r="L52" t="s">
        <v>568</v>
      </c>
      <c r="N52" t="s">
        <v>564</v>
      </c>
      <c r="O52" t="s">
        <v>913</v>
      </c>
      <c r="P52" t="s">
        <v>587</v>
      </c>
      <c r="Q52">
        <v>2</v>
      </c>
      <c r="R52">
        <v>3</v>
      </c>
      <c r="S52">
        <v>2</v>
      </c>
      <c r="T52">
        <v>0</v>
      </c>
      <c r="V52">
        <v>2</v>
      </c>
      <c r="AD52" s="107">
        <v>20249</v>
      </c>
      <c r="AE52" t="s">
        <v>31</v>
      </c>
      <c r="AF52" t="s">
        <v>68</v>
      </c>
      <c r="AG52" t="s">
        <v>870</v>
      </c>
      <c r="AH52" t="s">
        <v>30</v>
      </c>
      <c r="AI52" t="s">
        <v>33</v>
      </c>
      <c r="AJ52" t="s">
        <v>47</v>
      </c>
      <c r="AK52">
        <v>1</v>
      </c>
      <c r="AL52" t="s">
        <v>47</v>
      </c>
      <c r="AP52" t="s">
        <v>92</v>
      </c>
      <c r="AR52" t="s">
        <v>66</v>
      </c>
      <c r="AS52" t="s">
        <v>44</v>
      </c>
      <c r="BC52" t="s">
        <v>37</v>
      </c>
      <c r="BF52">
        <v>2</v>
      </c>
      <c r="BG52">
        <v>2</v>
      </c>
      <c r="BH52">
        <v>3</v>
      </c>
      <c r="BI52">
        <v>56.655737704918032</v>
      </c>
      <c r="BJ52">
        <f t="shared" si="0"/>
        <v>57</v>
      </c>
      <c r="BK52">
        <v>0</v>
      </c>
      <c r="BL52">
        <v>0</v>
      </c>
      <c r="BM52" t="s">
        <v>47</v>
      </c>
      <c r="BN52" t="s">
        <v>913</v>
      </c>
      <c r="BO52" t="s">
        <v>564</v>
      </c>
      <c r="BQ52" t="s">
        <v>47</v>
      </c>
      <c r="BR52" t="s">
        <v>87</v>
      </c>
      <c r="BS52" t="s">
        <v>572</v>
      </c>
      <c r="BT52" t="s">
        <v>1252</v>
      </c>
      <c r="BU52" t="s">
        <v>87</v>
      </c>
      <c r="BV52">
        <v>0.66666666666666663</v>
      </c>
      <c r="BW52">
        <v>1</v>
      </c>
      <c r="BX52">
        <v>0.33333333333333337</v>
      </c>
      <c r="BY52">
        <v>0</v>
      </c>
      <c r="BZ52">
        <v>-2</v>
      </c>
      <c r="CA52">
        <v>0</v>
      </c>
      <c r="CB52">
        <v>2</v>
      </c>
      <c r="CC52" t="e">
        <v>#VALUE!</v>
      </c>
      <c r="CD52">
        <v>2</v>
      </c>
      <c r="CE52">
        <v>0</v>
      </c>
      <c r="CF52">
        <v>0</v>
      </c>
      <c r="CG52">
        <v>1</v>
      </c>
      <c r="CH52">
        <f t="shared" si="1"/>
        <v>1</v>
      </c>
      <c r="CI52" t="s">
        <v>1405</v>
      </c>
      <c r="CJ52">
        <v>1</v>
      </c>
      <c r="CK52" t="s">
        <v>1399</v>
      </c>
      <c r="CL52">
        <f t="shared" si="2"/>
        <v>0</v>
      </c>
      <c r="CM52">
        <f t="shared" si="3"/>
        <v>1</v>
      </c>
      <c r="CN52">
        <f t="shared" si="4"/>
        <v>0</v>
      </c>
    </row>
    <row r="53" spans="1:92" x14ac:dyDescent="0.25">
      <c r="A53">
        <v>903</v>
      </c>
      <c r="B53" t="s">
        <v>564</v>
      </c>
      <c r="C53" t="s">
        <v>564</v>
      </c>
      <c r="D53">
        <v>283449</v>
      </c>
      <c r="E53">
        <v>5</v>
      </c>
      <c r="F53" s="107">
        <v>40942</v>
      </c>
      <c r="G53" s="107">
        <v>40945</v>
      </c>
      <c r="H53">
        <v>283449</v>
      </c>
      <c r="I53" s="107">
        <v>40942</v>
      </c>
      <c r="J53" s="107">
        <v>40945</v>
      </c>
      <c r="K53">
        <v>15000</v>
      </c>
      <c r="L53" t="s">
        <v>569</v>
      </c>
      <c r="N53" t="s">
        <v>564</v>
      </c>
      <c r="O53" t="s">
        <v>913</v>
      </c>
      <c r="P53" t="s">
        <v>38</v>
      </c>
      <c r="Q53">
        <v>4</v>
      </c>
      <c r="R53">
        <v>4</v>
      </c>
      <c r="S53">
        <v>6</v>
      </c>
      <c r="T53">
        <v>5</v>
      </c>
      <c r="U53">
        <v>6</v>
      </c>
      <c r="AD53" s="107">
        <v>20971</v>
      </c>
      <c r="AE53" t="s">
        <v>31</v>
      </c>
      <c r="AF53" t="s">
        <v>32</v>
      </c>
      <c r="AG53" t="s">
        <v>868</v>
      </c>
      <c r="AH53" t="s">
        <v>57</v>
      </c>
      <c r="AI53" t="s">
        <v>41</v>
      </c>
      <c r="AJ53" t="s">
        <v>88</v>
      </c>
      <c r="AK53">
        <v>1</v>
      </c>
      <c r="AL53" t="s">
        <v>987</v>
      </c>
      <c r="AN53">
        <v>6</v>
      </c>
      <c r="AP53" t="s">
        <v>42</v>
      </c>
      <c r="AR53" t="s">
        <v>43</v>
      </c>
      <c r="AS53" t="s">
        <v>44</v>
      </c>
      <c r="BC53" t="s">
        <v>37</v>
      </c>
      <c r="BF53">
        <v>4</v>
      </c>
      <c r="BG53">
        <v>4</v>
      </c>
      <c r="BH53">
        <v>4</v>
      </c>
      <c r="BI53">
        <v>54.565573770491802</v>
      </c>
      <c r="BJ53">
        <f t="shared" si="0"/>
        <v>55</v>
      </c>
      <c r="BK53">
        <v>0</v>
      </c>
      <c r="BL53">
        <v>0</v>
      </c>
      <c r="BM53" t="s">
        <v>1050</v>
      </c>
      <c r="BN53" t="s">
        <v>913</v>
      </c>
      <c r="BO53" t="s">
        <v>564</v>
      </c>
      <c r="BQ53" t="s">
        <v>1050</v>
      </c>
      <c r="BR53" t="s">
        <v>87</v>
      </c>
      <c r="BS53" t="s">
        <v>572</v>
      </c>
      <c r="BT53" t="s">
        <v>1252</v>
      </c>
      <c r="BU53" t="s">
        <v>87</v>
      </c>
      <c r="BV53">
        <v>1</v>
      </c>
      <c r="BW53">
        <v>1</v>
      </c>
      <c r="BX53">
        <v>0</v>
      </c>
      <c r="BY53">
        <v>0</v>
      </c>
      <c r="BZ53">
        <v>-4</v>
      </c>
      <c r="CA53">
        <v>0</v>
      </c>
      <c r="CB53">
        <v>4</v>
      </c>
      <c r="CC53" t="e">
        <v>#VALUE!</v>
      </c>
      <c r="CD53">
        <v>4</v>
      </c>
      <c r="CE53">
        <v>0</v>
      </c>
      <c r="CF53">
        <v>0</v>
      </c>
      <c r="CG53">
        <v>3</v>
      </c>
      <c r="CH53">
        <f t="shared" si="1"/>
        <v>1</v>
      </c>
      <c r="CI53" t="s">
        <v>1405</v>
      </c>
      <c r="CJ53">
        <v>1</v>
      </c>
      <c r="CK53" t="s">
        <v>1399</v>
      </c>
      <c r="CL53">
        <f t="shared" si="2"/>
        <v>0</v>
      </c>
      <c r="CM53">
        <f t="shared" si="3"/>
        <v>1</v>
      </c>
      <c r="CN53">
        <f t="shared" si="4"/>
        <v>1</v>
      </c>
    </row>
    <row r="54" spans="1:92" x14ac:dyDescent="0.25">
      <c r="A54">
        <v>3184</v>
      </c>
      <c r="B54" t="s">
        <v>564</v>
      </c>
      <c r="C54" t="s">
        <v>564</v>
      </c>
      <c r="D54">
        <v>284173</v>
      </c>
      <c r="E54">
        <v>3</v>
      </c>
      <c r="F54" s="107">
        <v>41026</v>
      </c>
      <c r="G54" s="107">
        <v>41572</v>
      </c>
      <c r="H54">
        <v>284173</v>
      </c>
      <c r="I54" s="107">
        <v>41026</v>
      </c>
      <c r="J54" s="107">
        <v>41031</v>
      </c>
      <c r="K54">
        <v>20000</v>
      </c>
      <c r="L54" t="s">
        <v>569</v>
      </c>
      <c r="M54" s="107">
        <v>41031</v>
      </c>
      <c r="N54" t="s">
        <v>87</v>
      </c>
      <c r="O54" t="s">
        <v>583</v>
      </c>
      <c r="P54" t="s">
        <v>38</v>
      </c>
      <c r="Q54">
        <v>6</v>
      </c>
      <c r="R54">
        <v>547</v>
      </c>
      <c r="S54">
        <v>2</v>
      </c>
      <c r="T54">
        <v>6</v>
      </c>
      <c r="U54">
        <v>2</v>
      </c>
      <c r="AD54" s="107">
        <v>19940</v>
      </c>
      <c r="AE54" t="s">
        <v>31</v>
      </c>
      <c r="AF54" t="s">
        <v>39</v>
      </c>
      <c r="AG54" t="s">
        <v>40</v>
      </c>
      <c r="AH54" t="s">
        <v>40</v>
      </c>
      <c r="AI54" t="s">
        <v>71</v>
      </c>
      <c r="AJ54" t="s">
        <v>88</v>
      </c>
      <c r="AK54">
        <v>11</v>
      </c>
      <c r="AL54" t="s">
        <v>184</v>
      </c>
      <c r="AP54" t="s">
        <v>65</v>
      </c>
      <c r="AR54" t="s">
        <v>66</v>
      </c>
      <c r="AS54" t="s">
        <v>67</v>
      </c>
      <c r="BC54" t="s">
        <v>51</v>
      </c>
      <c r="BF54">
        <v>6</v>
      </c>
      <c r="BG54">
        <v>547</v>
      </c>
      <c r="BH54">
        <v>547</v>
      </c>
      <c r="BI54">
        <v>57.612021857923494</v>
      </c>
      <c r="BJ54">
        <f t="shared" si="0"/>
        <v>58</v>
      </c>
      <c r="BK54">
        <v>0</v>
      </c>
      <c r="BL54">
        <v>-541</v>
      </c>
      <c r="BM54" t="s">
        <v>1050</v>
      </c>
      <c r="BN54" t="s">
        <v>75</v>
      </c>
      <c r="BO54" t="s">
        <v>87</v>
      </c>
      <c r="BQ54" t="s">
        <v>1050</v>
      </c>
      <c r="BR54" t="s">
        <v>87</v>
      </c>
      <c r="BS54" t="s">
        <v>573</v>
      </c>
      <c r="BT54" t="s">
        <v>1252</v>
      </c>
      <c r="BU54" t="s">
        <v>87</v>
      </c>
      <c r="BV54">
        <v>1.0968921389396709E-2</v>
      </c>
      <c r="BW54">
        <v>1.0968921389396709E-2</v>
      </c>
      <c r="BX54">
        <v>0</v>
      </c>
      <c r="BY54">
        <v>0</v>
      </c>
      <c r="BZ54">
        <v>-6</v>
      </c>
      <c r="CA54">
        <v>0</v>
      </c>
      <c r="CB54">
        <v>6</v>
      </c>
      <c r="CC54" t="e">
        <v>#VALUE!</v>
      </c>
      <c r="CD54">
        <v>6</v>
      </c>
      <c r="CE54">
        <v>0</v>
      </c>
      <c r="CF54">
        <v>541</v>
      </c>
      <c r="CG54">
        <v>5</v>
      </c>
      <c r="CH54">
        <f t="shared" si="1"/>
        <v>1</v>
      </c>
      <c r="CI54" t="s">
        <v>1405</v>
      </c>
      <c r="CJ54">
        <v>1</v>
      </c>
      <c r="CK54" t="s">
        <v>1399</v>
      </c>
      <c r="CL54">
        <f t="shared" si="2"/>
        <v>1</v>
      </c>
      <c r="CM54">
        <f t="shared" si="3"/>
        <v>1</v>
      </c>
      <c r="CN54">
        <f t="shared" si="4"/>
        <v>1</v>
      </c>
    </row>
    <row r="55" spans="1:92" x14ac:dyDescent="0.25">
      <c r="A55">
        <v>714</v>
      </c>
      <c r="B55" t="s">
        <v>564</v>
      </c>
      <c r="C55" t="s">
        <v>564</v>
      </c>
      <c r="D55">
        <v>289578</v>
      </c>
      <c r="E55">
        <v>4</v>
      </c>
      <c r="F55" s="107">
        <v>40936</v>
      </c>
      <c r="G55" s="107">
        <v>40938</v>
      </c>
      <c r="H55">
        <v>289578</v>
      </c>
      <c r="I55" s="107">
        <v>40937</v>
      </c>
      <c r="J55" s="107">
        <v>40938</v>
      </c>
      <c r="K55">
        <v>15000</v>
      </c>
      <c r="L55" t="s">
        <v>569</v>
      </c>
      <c r="N55" t="s">
        <v>564</v>
      </c>
      <c r="O55" t="s">
        <v>913</v>
      </c>
      <c r="P55" t="s">
        <v>38</v>
      </c>
      <c r="Q55">
        <v>2</v>
      </c>
      <c r="R55">
        <v>3</v>
      </c>
      <c r="S55">
        <v>5</v>
      </c>
      <c r="T55">
        <v>6</v>
      </c>
      <c r="U55">
        <v>3</v>
      </c>
      <c r="V55">
        <v>1</v>
      </c>
      <c r="AD55" s="107">
        <v>21459</v>
      </c>
      <c r="AE55" t="s">
        <v>31</v>
      </c>
      <c r="AF55" t="s">
        <v>32</v>
      </c>
      <c r="AG55" t="s">
        <v>868</v>
      </c>
      <c r="AH55" t="s">
        <v>57</v>
      </c>
      <c r="AI55" t="s">
        <v>89</v>
      </c>
      <c r="AJ55" t="s">
        <v>88</v>
      </c>
      <c r="AK55">
        <v>1</v>
      </c>
      <c r="AL55" t="s">
        <v>986</v>
      </c>
      <c r="AO55">
        <v>365</v>
      </c>
      <c r="AP55" t="s">
        <v>42</v>
      </c>
      <c r="AR55" t="s">
        <v>43</v>
      </c>
      <c r="AS55" t="s">
        <v>44</v>
      </c>
      <c r="BC55" t="s">
        <v>37</v>
      </c>
      <c r="BF55">
        <v>2</v>
      </c>
      <c r="BG55">
        <v>2</v>
      </c>
      <c r="BH55">
        <v>3</v>
      </c>
      <c r="BI55">
        <v>53.215846994535518</v>
      </c>
      <c r="BJ55">
        <f t="shared" si="0"/>
        <v>53</v>
      </c>
      <c r="BK55">
        <v>0</v>
      </c>
      <c r="BL55">
        <v>0</v>
      </c>
      <c r="BM55" t="s">
        <v>1050</v>
      </c>
      <c r="BN55" t="s">
        <v>913</v>
      </c>
      <c r="BO55" t="s">
        <v>564</v>
      </c>
      <c r="BQ55" t="s">
        <v>1050</v>
      </c>
      <c r="BR55" t="s">
        <v>87</v>
      </c>
      <c r="BS55" t="s">
        <v>572</v>
      </c>
      <c r="BT55" t="s">
        <v>1252</v>
      </c>
      <c r="BU55" t="s">
        <v>87</v>
      </c>
      <c r="BV55">
        <v>0.66666666666666663</v>
      </c>
      <c r="BW55">
        <v>1</v>
      </c>
      <c r="BX55">
        <v>0.33333333333333337</v>
      </c>
      <c r="BY55">
        <v>0</v>
      </c>
      <c r="BZ55">
        <v>-2</v>
      </c>
      <c r="CA55">
        <v>0</v>
      </c>
      <c r="CB55">
        <v>2</v>
      </c>
      <c r="CC55" t="e">
        <v>#VALUE!</v>
      </c>
      <c r="CD55">
        <v>2</v>
      </c>
      <c r="CE55">
        <v>0</v>
      </c>
      <c r="CF55">
        <v>0</v>
      </c>
      <c r="CG55">
        <v>1</v>
      </c>
      <c r="CH55">
        <f t="shared" si="1"/>
        <v>1</v>
      </c>
      <c r="CI55" t="s">
        <v>1405</v>
      </c>
      <c r="CJ55">
        <v>1</v>
      </c>
      <c r="CK55" t="s">
        <v>1399</v>
      </c>
      <c r="CL55">
        <f t="shared" si="2"/>
        <v>0</v>
      </c>
      <c r="CM55">
        <f t="shared" si="3"/>
        <v>1</v>
      </c>
      <c r="CN55">
        <f t="shared" si="4"/>
        <v>1</v>
      </c>
    </row>
    <row r="56" spans="1:92" x14ac:dyDescent="0.25">
      <c r="A56">
        <v>815</v>
      </c>
      <c r="B56" t="s">
        <v>564</v>
      </c>
      <c r="C56" t="s">
        <v>564</v>
      </c>
      <c r="D56">
        <v>292391</v>
      </c>
      <c r="E56">
        <v>4</v>
      </c>
      <c r="F56" s="107">
        <v>40940</v>
      </c>
      <c r="G56" s="107">
        <v>40981</v>
      </c>
      <c r="H56">
        <v>292391</v>
      </c>
      <c r="I56" s="107">
        <v>40975</v>
      </c>
      <c r="J56" s="107">
        <v>40981</v>
      </c>
      <c r="K56">
        <v>15000</v>
      </c>
      <c r="L56" t="s">
        <v>569</v>
      </c>
      <c r="N56" t="s">
        <v>564</v>
      </c>
      <c r="O56" t="s">
        <v>913</v>
      </c>
      <c r="P56" t="s">
        <v>38</v>
      </c>
      <c r="Q56">
        <v>7</v>
      </c>
      <c r="R56">
        <v>42</v>
      </c>
      <c r="S56">
        <v>2</v>
      </c>
      <c r="T56">
        <v>3</v>
      </c>
      <c r="U56">
        <v>2</v>
      </c>
      <c r="AD56" s="107">
        <v>18413</v>
      </c>
      <c r="AE56" t="s">
        <v>45</v>
      </c>
      <c r="AF56" t="s">
        <v>32</v>
      </c>
      <c r="AG56" t="s">
        <v>868</v>
      </c>
      <c r="AH56" t="s">
        <v>30</v>
      </c>
      <c r="AI56" t="s">
        <v>113</v>
      </c>
      <c r="AJ56" t="s">
        <v>88</v>
      </c>
      <c r="AK56">
        <v>2</v>
      </c>
      <c r="AL56" t="s">
        <v>986</v>
      </c>
      <c r="AO56">
        <v>30</v>
      </c>
      <c r="AP56" t="s">
        <v>42</v>
      </c>
      <c r="AR56" t="s">
        <v>43</v>
      </c>
      <c r="AS56" t="s">
        <v>44</v>
      </c>
      <c r="BC56" t="s">
        <v>37</v>
      </c>
      <c r="BF56">
        <v>7</v>
      </c>
      <c r="BG56">
        <v>7</v>
      </c>
      <c r="BH56">
        <v>42</v>
      </c>
      <c r="BI56">
        <v>61.549180327868854</v>
      </c>
      <c r="BJ56">
        <f t="shared" si="0"/>
        <v>62</v>
      </c>
      <c r="BK56">
        <v>0</v>
      </c>
      <c r="BL56">
        <v>0</v>
      </c>
      <c r="BM56" t="s">
        <v>1050</v>
      </c>
      <c r="BN56" t="s">
        <v>913</v>
      </c>
      <c r="BO56" t="s">
        <v>564</v>
      </c>
      <c r="BQ56" t="s">
        <v>1050</v>
      </c>
      <c r="BR56" t="s">
        <v>87</v>
      </c>
      <c r="BS56" t="s">
        <v>572</v>
      </c>
      <c r="BT56" t="s">
        <v>1252</v>
      </c>
      <c r="BU56" t="s">
        <v>87</v>
      </c>
      <c r="BV56">
        <v>0.16666666666666666</v>
      </c>
      <c r="BW56">
        <v>1</v>
      </c>
      <c r="BX56">
        <v>0.83333333333333337</v>
      </c>
      <c r="BY56">
        <v>0</v>
      </c>
      <c r="BZ56">
        <v>-7</v>
      </c>
      <c r="CA56">
        <v>0</v>
      </c>
      <c r="CB56">
        <v>7</v>
      </c>
      <c r="CC56" t="e">
        <v>#VALUE!</v>
      </c>
      <c r="CD56">
        <v>7</v>
      </c>
      <c r="CE56">
        <v>0</v>
      </c>
      <c r="CF56">
        <v>0</v>
      </c>
      <c r="CG56">
        <v>6</v>
      </c>
      <c r="CH56">
        <f t="shared" si="1"/>
        <v>1</v>
      </c>
      <c r="CI56" t="s">
        <v>1405</v>
      </c>
      <c r="CJ56">
        <v>1</v>
      </c>
      <c r="CK56" t="s">
        <v>1399</v>
      </c>
      <c r="CL56">
        <f t="shared" si="2"/>
        <v>0</v>
      </c>
      <c r="CM56">
        <f t="shared" si="3"/>
        <v>1</v>
      </c>
      <c r="CN56">
        <f t="shared" si="4"/>
        <v>1</v>
      </c>
    </row>
    <row r="57" spans="1:92" x14ac:dyDescent="0.25">
      <c r="A57">
        <v>1565</v>
      </c>
      <c r="B57" t="s">
        <v>564</v>
      </c>
      <c r="C57" t="s">
        <v>564</v>
      </c>
      <c r="D57">
        <v>295354</v>
      </c>
      <c r="E57">
        <v>5</v>
      </c>
      <c r="F57" s="107">
        <v>40967</v>
      </c>
      <c r="G57" s="107">
        <v>40969</v>
      </c>
      <c r="H57">
        <v>295354</v>
      </c>
      <c r="I57" s="107">
        <v>40967</v>
      </c>
      <c r="J57" s="107">
        <v>40969</v>
      </c>
      <c r="K57">
        <v>15000</v>
      </c>
      <c r="L57" t="s">
        <v>569</v>
      </c>
      <c r="N57" t="s">
        <v>564</v>
      </c>
      <c r="O57" t="s">
        <v>913</v>
      </c>
      <c r="P57" t="s">
        <v>38</v>
      </c>
      <c r="Q57">
        <v>3</v>
      </c>
      <c r="R57">
        <v>3</v>
      </c>
      <c r="S57">
        <v>1</v>
      </c>
      <c r="T57">
        <v>2</v>
      </c>
      <c r="AD57" s="107">
        <v>14643</v>
      </c>
      <c r="AE57" t="s">
        <v>31</v>
      </c>
      <c r="AF57" t="s">
        <v>39</v>
      </c>
      <c r="AG57" t="s">
        <v>40</v>
      </c>
      <c r="AH57" t="s">
        <v>40</v>
      </c>
      <c r="AI57" t="s">
        <v>117</v>
      </c>
      <c r="AJ57" t="s">
        <v>88</v>
      </c>
      <c r="AK57">
        <v>1</v>
      </c>
      <c r="AL57" t="s">
        <v>987</v>
      </c>
      <c r="AN57">
        <v>8</v>
      </c>
      <c r="AP57" t="s">
        <v>126</v>
      </c>
      <c r="AR57" t="s">
        <v>43</v>
      </c>
      <c r="AS57" t="s">
        <v>81</v>
      </c>
      <c r="BC57" t="s">
        <v>37</v>
      </c>
      <c r="BF57">
        <v>3</v>
      </c>
      <c r="BG57">
        <v>3</v>
      </c>
      <c r="BH57">
        <v>3</v>
      </c>
      <c r="BI57">
        <v>71.923497267759558</v>
      </c>
      <c r="BJ57">
        <f t="shared" si="0"/>
        <v>72</v>
      </c>
      <c r="BK57">
        <v>0</v>
      </c>
      <c r="BL57">
        <v>0</v>
      </c>
      <c r="BM57" t="s">
        <v>1050</v>
      </c>
      <c r="BN57" t="s">
        <v>913</v>
      </c>
      <c r="BO57" t="s">
        <v>564</v>
      </c>
      <c r="BQ57" t="s">
        <v>1050</v>
      </c>
      <c r="BR57" t="s">
        <v>87</v>
      </c>
      <c r="BS57" t="s">
        <v>572</v>
      </c>
      <c r="BT57" t="s">
        <v>1252</v>
      </c>
      <c r="BU57" t="s">
        <v>87</v>
      </c>
      <c r="BV57">
        <v>1</v>
      </c>
      <c r="BW57">
        <v>1</v>
      </c>
      <c r="BX57">
        <v>0</v>
      </c>
      <c r="BY57">
        <v>0</v>
      </c>
      <c r="BZ57">
        <v>-3</v>
      </c>
      <c r="CA57">
        <v>0</v>
      </c>
      <c r="CB57">
        <v>3</v>
      </c>
      <c r="CC57" t="e">
        <v>#VALUE!</v>
      </c>
      <c r="CD57">
        <v>3</v>
      </c>
      <c r="CE57">
        <v>0</v>
      </c>
      <c r="CF57">
        <v>0</v>
      </c>
      <c r="CG57">
        <v>2</v>
      </c>
      <c r="CH57">
        <f t="shared" si="1"/>
        <v>1</v>
      </c>
      <c r="CI57" t="s">
        <v>1405</v>
      </c>
      <c r="CJ57">
        <v>1</v>
      </c>
      <c r="CK57" t="s">
        <v>1399</v>
      </c>
      <c r="CL57">
        <f t="shared" si="2"/>
        <v>0</v>
      </c>
      <c r="CM57">
        <f t="shared" si="3"/>
        <v>1</v>
      </c>
      <c r="CN57">
        <f t="shared" si="4"/>
        <v>1</v>
      </c>
    </row>
    <row r="58" spans="1:92" x14ac:dyDescent="0.25">
      <c r="A58">
        <v>2985</v>
      </c>
      <c r="B58" t="s">
        <v>564</v>
      </c>
      <c r="C58" t="s">
        <v>564</v>
      </c>
      <c r="D58">
        <v>295673</v>
      </c>
      <c r="E58">
        <v>4</v>
      </c>
      <c r="F58" s="107">
        <v>41019</v>
      </c>
      <c r="G58" s="107">
        <v>41022</v>
      </c>
      <c r="H58">
        <v>295673</v>
      </c>
      <c r="I58" s="107">
        <v>41019</v>
      </c>
      <c r="J58" s="107">
        <v>41022</v>
      </c>
      <c r="K58">
        <v>15000</v>
      </c>
      <c r="L58" t="s">
        <v>569</v>
      </c>
      <c r="N58" t="s">
        <v>564</v>
      </c>
      <c r="O58" t="s">
        <v>913</v>
      </c>
      <c r="P58" t="s">
        <v>38</v>
      </c>
      <c r="Q58">
        <v>4</v>
      </c>
      <c r="R58">
        <v>4</v>
      </c>
      <c r="S58">
        <v>6</v>
      </c>
      <c r="T58">
        <v>1</v>
      </c>
      <c r="U58">
        <v>3</v>
      </c>
      <c r="AD58" s="107">
        <v>22561</v>
      </c>
      <c r="AE58" t="s">
        <v>31</v>
      </c>
      <c r="AF58" t="s">
        <v>32</v>
      </c>
      <c r="AG58" t="s">
        <v>868</v>
      </c>
      <c r="AH58" t="s">
        <v>30</v>
      </c>
      <c r="AI58" t="s">
        <v>58</v>
      </c>
      <c r="AJ58" t="s">
        <v>88</v>
      </c>
      <c r="AK58">
        <v>1</v>
      </c>
      <c r="AL58" t="s">
        <v>986</v>
      </c>
      <c r="AO58">
        <v>90</v>
      </c>
      <c r="AP58" t="s">
        <v>42</v>
      </c>
      <c r="AR58" t="s">
        <v>43</v>
      </c>
      <c r="AS58" t="s">
        <v>44</v>
      </c>
      <c r="BC58" t="s">
        <v>37</v>
      </c>
      <c r="BF58">
        <v>4</v>
      </c>
      <c r="BG58">
        <v>4</v>
      </c>
      <c r="BH58">
        <v>4</v>
      </c>
      <c r="BI58">
        <v>50.431693989071036</v>
      </c>
      <c r="BJ58">
        <f t="shared" si="0"/>
        <v>51</v>
      </c>
      <c r="BK58">
        <v>0</v>
      </c>
      <c r="BL58">
        <v>0</v>
      </c>
      <c r="BM58" t="s">
        <v>1050</v>
      </c>
      <c r="BN58" t="s">
        <v>913</v>
      </c>
      <c r="BO58" t="s">
        <v>564</v>
      </c>
      <c r="BQ58" t="s">
        <v>1050</v>
      </c>
      <c r="BR58" t="s">
        <v>87</v>
      </c>
      <c r="BS58" t="s">
        <v>572</v>
      </c>
      <c r="BT58" t="s">
        <v>1252</v>
      </c>
      <c r="BU58" t="s">
        <v>87</v>
      </c>
      <c r="BV58">
        <v>1</v>
      </c>
      <c r="BW58">
        <v>1</v>
      </c>
      <c r="BX58">
        <v>0</v>
      </c>
      <c r="BY58">
        <v>0</v>
      </c>
      <c r="BZ58">
        <v>-4</v>
      </c>
      <c r="CA58">
        <v>0</v>
      </c>
      <c r="CB58">
        <v>4</v>
      </c>
      <c r="CC58" t="e">
        <v>#VALUE!</v>
      </c>
      <c r="CD58">
        <v>4</v>
      </c>
      <c r="CE58">
        <v>0</v>
      </c>
      <c r="CF58">
        <v>0</v>
      </c>
      <c r="CG58">
        <v>3</v>
      </c>
      <c r="CH58">
        <f t="shared" si="1"/>
        <v>1</v>
      </c>
      <c r="CI58" t="s">
        <v>1405</v>
      </c>
      <c r="CJ58">
        <v>1</v>
      </c>
      <c r="CK58" t="s">
        <v>1399</v>
      </c>
      <c r="CL58">
        <f t="shared" si="2"/>
        <v>0</v>
      </c>
      <c r="CM58">
        <f t="shared" si="3"/>
        <v>1</v>
      </c>
      <c r="CN58">
        <f t="shared" si="4"/>
        <v>1</v>
      </c>
    </row>
    <row r="59" spans="1:92" x14ac:dyDescent="0.25">
      <c r="A59">
        <v>2453</v>
      </c>
      <c r="B59" t="s">
        <v>564</v>
      </c>
      <c r="C59" t="s">
        <v>564</v>
      </c>
      <c r="D59">
        <v>301044</v>
      </c>
      <c r="E59">
        <v>6</v>
      </c>
      <c r="F59" s="107">
        <v>41001</v>
      </c>
      <c r="G59" s="107">
        <v>41065</v>
      </c>
      <c r="H59">
        <v>301044</v>
      </c>
      <c r="I59" s="107">
        <v>41001</v>
      </c>
      <c r="J59" s="107">
        <v>41065</v>
      </c>
      <c r="K59" t="s">
        <v>562</v>
      </c>
      <c r="L59" t="s">
        <v>562</v>
      </c>
      <c r="N59" t="s">
        <v>564</v>
      </c>
      <c r="O59" t="s">
        <v>913</v>
      </c>
      <c r="P59" t="s">
        <v>38</v>
      </c>
      <c r="Q59">
        <v>65</v>
      </c>
      <c r="R59">
        <v>65</v>
      </c>
      <c r="S59">
        <v>3</v>
      </c>
      <c r="T59">
        <v>2</v>
      </c>
      <c r="U59">
        <v>3</v>
      </c>
      <c r="AD59" s="107">
        <v>20173</v>
      </c>
      <c r="AE59" t="s">
        <v>31</v>
      </c>
      <c r="AF59" t="s">
        <v>32</v>
      </c>
      <c r="AG59" t="s">
        <v>868</v>
      </c>
      <c r="AH59" t="s">
        <v>57</v>
      </c>
      <c r="AI59" t="s">
        <v>82</v>
      </c>
      <c r="AJ59" t="s">
        <v>88</v>
      </c>
      <c r="AK59">
        <v>3</v>
      </c>
      <c r="AL59" t="s">
        <v>361</v>
      </c>
      <c r="AM59">
        <v>5</v>
      </c>
      <c r="AP59" t="s">
        <v>55</v>
      </c>
      <c r="AR59" t="s">
        <v>49</v>
      </c>
      <c r="AS59" t="s">
        <v>56</v>
      </c>
      <c r="BC59" t="s">
        <v>37</v>
      </c>
      <c r="BF59">
        <v>65</v>
      </c>
      <c r="BG59">
        <v>65</v>
      </c>
      <c r="BH59">
        <v>65</v>
      </c>
      <c r="BI59">
        <v>56.907103825136609</v>
      </c>
      <c r="BJ59">
        <f t="shared" si="0"/>
        <v>57</v>
      </c>
      <c r="BK59">
        <v>0</v>
      </c>
      <c r="BL59">
        <v>0</v>
      </c>
      <c r="BM59" t="s">
        <v>1050</v>
      </c>
      <c r="BN59" t="s">
        <v>913</v>
      </c>
      <c r="BO59" t="s">
        <v>564</v>
      </c>
      <c r="BQ59" t="s">
        <v>1050</v>
      </c>
      <c r="BR59" t="s">
        <v>87</v>
      </c>
      <c r="BS59" t="s">
        <v>572</v>
      </c>
      <c r="BT59" t="s">
        <v>1252</v>
      </c>
      <c r="BU59" t="s">
        <v>87</v>
      </c>
      <c r="BV59">
        <v>1</v>
      </c>
      <c r="BW59">
        <v>1</v>
      </c>
      <c r="BX59">
        <v>0</v>
      </c>
      <c r="BY59">
        <v>0</v>
      </c>
      <c r="BZ59">
        <v>-65</v>
      </c>
      <c r="CA59">
        <v>0</v>
      </c>
      <c r="CB59">
        <v>65</v>
      </c>
      <c r="CC59" t="e">
        <v>#VALUE!</v>
      </c>
      <c r="CD59">
        <v>65</v>
      </c>
      <c r="CE59">
        <v>0</v>
      </c>
      <c r="CF59">
        <v>0</v>
      </c>
      <c r="CG59">
        <v>64</v>
      </c>
      <c r="CH59">
        <f t="shared" si="1"/>
        <v>1</v>
      </c>
      <c r="CI59" t="s">
        <v>1402</v>
      </c>
      <c r="CJ59">
        <v>4</v>
      </c>
      <c r="CK59" t="s">
        <v>1399</v>
      </c>
      <c r="CL59">
        <f t="shared" si="2"/>
        <v>0</v>
      </c>
      <c r="CM59">
        <f t="shared" si="3"/>
        <v>1</v>
      </c>
      <c r="CN59">
        <f t="shared" si="4"/>
        <v>1</v>
      </c>
    </row>
    <row r="60" spans="1:92" x14ac:dyDescent="0.25">
      <c r="A60">
        <v>273</v>
      </c>
      <c r="B60" t="s">
        <v>564</v>
      </c>
      <c r="C60" t="s">
        <v>564</v>
      </c>
      <c r="D60">
        <v>301452</v>
      </c>
      <c r="E60">
        <v>3</v>
      </c>
      <c r="F60" s="107">
        <v>40920</v>
      </c>
      <c r="G60" s="107">
        <v>40996</v>
      </c>
      <c r="H60">
        <v>301452</v>
      </c>
      <c r="I60" s="107">
        <v>40920</v>
      </c>
      <c r="J60" s="107">
        <v>40922</v>
      </c>
      <c r="K60">
        <v>5000</v>
      </c>
      <c r="L60" t="s">
        <v>567</v>
      </c>
      <c r="M60" s="107">
        <v>40922</v>
      </c>
      <c r="N60" t="s">
        <v>87</v>
      </c>
      <c r="O60" t="s">
        <v>75</v>
      </c>
      <c r="P60" t="s">
        <v>38</v>
      </c>
      <c r="Q60">
        <v>3</v>
      </c>
      <c r="R60">
        <v>77</v>
      </c>
      <c r="S60">
        <v>0</v>
      </c>
      <c r="T60">
        <v>3</v>
      </c>
      <c r="AD60" s="107">
        <v>18008</v>
      </c>
      <c r="AE60" t="s">
        <v>31</v>
      </c>
      <c r="AF60" t="s">
        <v>68</v>
      </c>
      <c r="AG60" t="s">
        <v>870</v>
      </c>
      <c r="AH60" t="s">
        <v>57</v>
      </c>
      <c r="AI60" t="s">
        <v>140</v>
      </c>
      <c r="AJ60" t="s">
        <v>88</v>
      </c>
      <c r="AK60">
        <v>5</v>
      </c>
      <c r="AL60" t="s">
        <v>184</v>
      </c>
      <c r="AP60" t="s">
        <v>65</v>
      </c>
      <c r="AR60" t="s">
        <v>66</v>
      </c>
      <c r="AS60" t="s">
        <v>67</v>
      </c>
      <c r="BC60" t="s">
        <v>51</v>
      </c>
      <c r="BF60">
        <v>3</v>
      </c>
      <c r="BG60">
        <v>77</v>
      </c>
      <c r="BH60">
        <v>77</v>
      </c>
      <c r="BI60">
        <v>62.601092896174862</v>
      </c>
      <c r="BJ60">
        <f t="shared" si="0"/>
        <v>63</v>
      </c>
      <c r="BK60">
        <v>0</v>
      </c>
      <c r="BL60">
        <v>-74</v>
      </c>
      <c r="BM60" t="s">
        <v>1050</v>
      </c>
      <c r="BN60" t="s">
        <v>75</v>
      </c>
      <c r="BO60" t="s">
        <v>87</v>
      </c>
      <c r="BQ60" t="s">
        <v>1050</v>
      </c>
      <c r="BR60" t="s">
        <v>87</v>
      </c>
      <c r="BS60" t="s">
        <v>573</v>
      </c>
      <c r="BT60" t="s">
        <v>1252</v>
      </c>
      <c r="BU60" t="s">
        <v>564</v>
      </c>
      <c r="BV60">
        <v>3.896103896103896E-2</v>
      </c>
      <c r="BW60">
        <v>3.896103896103896E-2</v>
      </c>
      <c r="BX60">
        <v>0</v>
      </c>
      <c r="BY60">
        <v>0</v>
      </c>
      <c r="BZ60">
        <v>-3</v>
      </c>
      <c r="CA60">
        <v>0</v>
      </c>
      <c r="CB60">
        <v>3</v>
      </c>
      <c r="CC60" t="e">
        <v>#VALUE!</v>
      </c>
      <c r="CD60">
        <v>3</v>
      </c>
      <c r="CE60">
        <v>0</v>
      </c>
      <c r="CF60">
        <v>74</v>
      </c>
      <c r="CG60">
        <v>2</v>
      </c>
      <c r="CH60">
        <f t="shared" si="1"/>
        <v>1</v>
      </c>
      <c r="CI60" t="s">
        <v>1405</v>
      </c>
      <c r="CJ60">
        <v>1</v>
      </c>
      <c r="CK60" t="s">
        <v>1399</v>
      </c>
      <c r="CL60">
        <f t="shared" si="2"/>
        <v>1</v>
      </c>
      <c r="CM60">
        <f t="shared" si="3"/>
        <v>0</v>
      </c>
      <c r="CN60">
        <f t="shared" si="4"/>
        <v>1</v>
      </c>
    </row>
    <row r="61" spans="1:92" x14ac:dyDescent="0.25">
      <c r="A61">
        <v>399</v>
      </c>
      <c r="B61" t="s">
        <v>564</v>
      </c>
      <c r="C61" t="s">
        <v>564</v>
      </c>
      <c r="D61">
        <v>303580</v>
      </c>
      <c r="E61">
        <v>5</v>
      </c>
      <c r="F61" s="107">
        <v>40925</v>
      </c>
      <c r="G61" s="107">
        <v>40927</v>
      </c>
      <c r="H61">
        <v>303580</v>
      </c>
      <c r="I61" s="107">
        <v>40926</v>
      </c>
      <c r="J61" s="107">
        <v>40927</v>
      </c>
      <c r="K61">
        <v>15000</v>
      </c>
      <c r="L61" t="s">
        <v>569</v>
      </c>
      <c r="N61" t="s">
        <v>564</v>
      </c>
      <c r="O61" t="s">
        <v>913</v>
      </c>
      <c r="P61" t="s">
        <v>38</v>
      </c>
      <c r="Q61">
        <v>2</v>
      </c>
      <c r="R61">
        <v>3</v>
      </c>
      <c r="S61">
        <v>6</v>
      </c>
      <c r="T61">
        <v>5</v>
      </c>
      <c r="U61">
        <v>6</v>
      </c>
      <c r="AD61" s="107">
        <v>19230</v>
      </c>
      <c r="AE61" t="s">
        <v>31</v>
      </c>
      <c r="AF61" t="s">
        <v>32</v>
      </c>
      <c r="AG61" t="s">
        <v>868</v>
      </c>
      <c r="AH61" t="s">
        <v>57</v>
      </c>
      <c r="AI61" t="s">
        <v>52</v>
      </c>
      <c r="AJ61" t="s">
        <v>88</v>
      </c>
      <c r="AK61">
        <v>1</v>
      </c>
      <c r="AL61" t="s">
        <v>987</v>
      </c>
      <c r="AN61">
        <v>7</v>
      </c>
      <c r="AP61" t="s">
        <v>62</v>
      </c>
      <c r="AR61" t="s">
        <v>43</v>
      </c>
      <c r="AS61" t="s">
        <v>63</v>
      </c>
      <c r="BC61" t="s">
        <v>37</v>
      </c>
      <c r="BF61">
        <v>2</v>
      </c>
      <c r="BG61">
        <v>2</v>
      </c>
      <c r="BH61">
        <v>3</v>
      </c>
      <c r="BI61">
        <v>59.275956284153004</v>
      </c>
      <c r="BJ61">
        <f t="shared" si="0"/>
        <v>59</v>
      </c>
      <c r="BK61">
        <v>0</v>
      </c>
      <c r="BL61">
        <v>0</v>
      </c>
      <c r="BM61" t="s">
        <v>1050</v>
      </c>
      <c r="BN61" t="s">
        <v>913</v>
      </c>
      <c r="BO61" t="s">
        <v>564</v>
      </c>
      <c r="BQ61" t="s">
        <v>1050</v>
      </c>
      <c r="BR61" t="s">
        <v>87</v>
      </c>
      <c r="BS61" t="s">
        <v>572</v>
      </c>
      <c r="BT61" t="s">
        <v>1252</v>
      </c>
      <c r="BU61" t="s">
        <v>87</v>
      </c>
      <c r="BV61">
        <v>0.66666666666666663</v>
      </c>
      <c r="BW61">
        <v>1</v>
      </c>
      <c r="BX61">
        <v>0.33333333333333337</v>
      </c>
      <c r="BY61">
        <v>0</v>
      </c>
      <c r="BZ61">
        <v>-2</v>
      </c>
      <c r="CA61">
        <v>0</v>
      </c>
      <c r="CB61">
        <v>2</v>
      </c>
      <c r="CC61" t="e">
        <v>#VALUE!</v>
      </c>
      <c r="CD61">
        <v>2</v>
      </c>
      <c r="CE61">
        <v>0</v>
      </c>
      <c r="CF61">
        <v>0</v>
      </c>
      <c r="CG61">
        <v>1</v>
      </c>
      <c r="CH61">
        <f t="shared" si="1"/>
        <v>1</v>
      </c>
      <c r="CI61" t="s">
        <v>1405</v>
      </c>
      <c r="CJ61">
        <v>1</v>
      </c>
      <c r="CK61" t="s">
        <v>1399</v>
      </c>
      <c r="CL61">
        <f t="shared" si="2"/>
        <v>0</v>
      </c>
      <c r="CM61">
        <f t="shared" si="3"/>
        <v>1</v>
      </c>
      <c r="CN61">
        <f t="shared" si="4"/>
        <v>1</v>
      </c>
    </row>
    <row r="62" spans="1:92" x14ac:dyDescent="0.25">
      <c r="A62">
        <v>1054</v>
      </c>
      <c r="B62" t="s">
        <v>564</v>
      </c>
      <c r="C62" t="s">
        <v>564</v>
      </c>
      <c r="D62">
        <v>304518</v>
      </c>
      <c r="E62">
        <v>5</v>
      </c>
      <c r="F62" s="107">
        <v>40948</v>
      </c>
      <c r="G62" s="107">
        <v>41010</v>
      </c>
      <c r="H62">
        <v>304518</v>
      </c>
      <c r="I62" s="107">
        <v>40948</v>
      </c>
      <c r="J62" s="107">
        <v>41010</v>
      </c>
      <c r="K62">
        <v>15000</v>
      </c>
      <c r="L62" t="s">
        <v>569</v>
      </c>
      <c r="N62" t="s">
        <v>564</v>
      </c>
      <c r="O62" t="s">
        <v>913</v>
      </c>
      <c r="P62" t="s">
        <v>38</v>
      </c>
      <c r="Q62">
        <v>63</v>
      </c>
      <c r="R62">
        <v>63</v>
      </c>
      <c r="S62">
        <v>15</v>
      </c>
      <c r="T62">
        <v>2</v>
      </c>
      <c r="U62">
        <v>13</v>
      </c>
      <c r="AD62" s="107">
        <v>22003</v>
      </c>
      <c r="AE62" t="s">
        <v>31</v>
      </c>
      <c r="AF62" t="s">
        <v>32</v>
      </c>
      <c r="AG62" t="s">
        <v>868</v>
      </c>
      <c r="AH62" t="s">
        <v>57</v>
      </c>
      <c r="AI62" t="s">
        <v>61</v>
      </c>
      <c r="AJ62" t="s">
        <v>88</v>
      </c>
      <c r="AK62">
        <v>4</v>
      </c>
      <c r="AL62" t="s">
        <v>987</v>
      </c>
      <c r="AN62">
        <v>6</v>
      </c>
      <c r="AP62" t="s">
        <v>42</v>
      </c>
      <c r="AR62" t="s">
        <v>43</v>
      </c>
      <c r="AS62" t="s">
        <v>44</v>
      </c>
      <c r="BC62" t="s">
        <v>37</v>
      </c>
      <c r="BF62">
        <v>63</v>
      </c>
      <c r="BG62">
        <v>63</v>
      </c>
      <c r="BH62">
        <v>63</v>
      </c>
      <c r="BI62">
        <v>51.76229508196721</v>
      </c>
      <c r="BJ62">
        <f t="shared" si="0"/>
        <v>52</v>
      </c>
      <c r="BK62">
        <v>0</v>
      </c>
      <c r="BL62">
        <v>0</v>
      </c>
      <c r="BM62" t="s">
        <v>1050</v>
      </c>
      <c r="BN62" t="s">
        <v>913</v>
      </c>
      <c r="BO62" t="s">
        <v>564</v>
      </c>
      <c r="BQ62" t="s">
        <v>1050</v>
      </c>
      <c r="BR62" t="s">
        <v>87</v>
      </c>
      <c r="BS62" t="s">
        <v>572</v>
      </c>
      <c r="BT62" t="s">
        <v>1252</v>
      </c>
      <c r="BU62" t="s">
        <v>87</v>
      </c>
      <c r="BV62">
        <v>1</v>
      </c>
      <c r="BW62">
        <v>1</v>
      </c>
      <c r="BX62">
        <v>0</v>
      </c>
      <c r="BY62">
        <v>0</v>
      </c>
      <c r="BZ62">
        <v>-63</v>
      </c>
      <c r="CA62">
        <v>0</v>
      </c>
      <c r="CB62">
        <v>63</v>
      </c>
      <c r="CC62" t="e">
        <v>#VALUE!</v>
      </c>
      <c r="CD62">
        <v>63</v>
      </c>
      <c r="CE62">
        <v>0</v>
      </c>
      <c r="CF62">
        <v>0</v>
      </c>
      <c r="CG62">
        <v>62</v>
      </c>
      <c r="CH62">
        <f t="shared" si="1"/>
        <v>1</v>
      </c>
      <c r="CI62" t="s">
        <v>1402</v>
      </c>
      <c r="CJ62">
        <v>4</v>
      </c>
      <c r="CK62" t="s">
        <v>1399</v>
      </c>
      <c r="CL62">
        <f t="shared" si="2"/>
        <v>0</v>
      </c>
      <c r="CM62">
        <f t="shared" si="3"/>
        <v>1</v>
      </c>
      <c r="CN62">
        <f t="shared" si="4"/>
        <v>1</v>
      </c>
    </row>
    <row r="63" spans="1:92" x14ac:dyDescent="0.25">
      <c r="A63">
        <v>1232</v>
      </c>
      <c r="B63" t="s">
        <v>564</v>
      </c>
      <c r="C63" t="s">
        <v>87</v>
      </c>
      <c r="D63">
        <v>306811</v>
      </c>
      <c r="E63">
        <v>6</v>
      </c>
      <c r="F63" s="107">
        <v>40953</v>
      </c>
      <c r="G63" s="107">
        <v>41038</v>
      </c>
      <c r="H63">
        <v>306811</v>
      </c>
      <c r="I63" s="107">
        <v>40954</v>
      </c>
      <c r="J63" s="107">
        <v>40958</v>
      </c>
      <c r="K63">
        <v>15000</v>
      </c>
      <c r="L63" t="s">
        <v>569</v>
      </c>
      <c r="M63" s="107">
        <v>40958</v>
      </c>
      <c r="N63" t="s">
        <v>87</v>
      </c>
      <c r="O63" t="s">
        <v>75</v>
      </c>
      <c r="P63" t="s">
        <v>38</v>
      </c>
      <c r="Q63">
        <v>27</v>
      </c>
      <c r="R63">
        <v>86</v>
      </c>
      <c r="S63">
        <v>4</v>
      </c>
      <c r="T63">
        <v>0</v>
      </c>
      <c r="U63">
        <v>4</v>
      </c>
      <c r="AD63" s="107">
        <v>19896</v>
      </c>
      <c r="AE63" t="s">
        <v>31</v>
      </c>
      <c r="AF63" t="s">
        <v>32</v>
      </c>
      <c r="AG63" t="s">
        <v>868</v>
      </c>
      <c r="AH63" t="s">
        <v>30</v>
      </c>
      <c r="AI63" t="s">
        <v>89</v>
      </c>
      <c r="AJ63" t="s">
        <v>88</v>
      </c>
      <c r="AK63">
        <v>7</v>
      </c>
      <c r="AL63" t="s">
        <v>361</v>
      </c>
      <c r="AM63">
        <v>3</v>
      </c>
      <c r="AP63" t="s">
        <v>92</v>
      </c>
      <c r="AR63" t="s">
        <v>66</v>
      </c>
      <c r="AS63" t="s">
        <v>44</v>
      </c>
      <c r="AU63" t="s">
        <v>820</v>
      </c>
      <c r="AX63" t="s">
        <v>87</v>
      </c>
      <c r="BC63" t="s">
        <v>51</v>
      </c>
      <c r="BF63">
        <v>27</v>
      </c>
      <c r="BG63">
        <v>85</v>
      </c>
      <c r="BH63">
        <v>86</v>
      </c>
      <c r="BI63">
        <v>57.532786885245905</v>
      </c>
      <c r="BJ63">
        <f t="shared" si="0"/>
        <v>58</v>
      </c>
      <c r="BK63">
        <v>0</v>
      </c>
      <c r="BL63">
        <v>-80</v>
      </c>
      <c r="BM63" t="s">
        <v>1050</v>
      </c>
      <c r="BN63" t="s">
        <v>75</v>
      </c>
      <c r="BO63" t="s">
        <v>87</v>
      </c>
      <c r="BQ63" t="s">
        <v>1050</v>
      </c>
      <c r="BR63" t="s">
        <v>87</v>
      </c>
      <c r="BS63" t="s">
        <v>573</v>
      </c>
      <c r="BT63" t="s">
        <v>1252</v>
      </c>
      <c r="BU63" t="s">
        <v>87</v>
      </c>
      <c r="BV63">
        <v>0.31395348837209303</v>
      </c>
      <c r="BW63">
        <v>5.8823529411764705E-2</v>
      </c>
      <c r="BX63">
        <v>-0.25512995896032831</v>
      </c>
      <c r="BY63">
        <v>0</v>
      </c>
      <c r="BZ63">
        <v>-5</v>
      </c>
      <c r="CA63">
        <v>22</v>
      </c>
      <c r="CB63">
        <v>5</v>
      </c>
      <c r="CC63" t="e">
        <v>#VALUE!</v>
      </c>
      <c r="CE63">
        <v>80</v>
      </c>
      <c r="CF63">
        <v>80</v>
      </c>
      <c r="CG63">
        <v>-4</v>
      </c>
      <c r="CH63">
        <f t="shared" si="1"/>
        <v>1</v>
      </c>
      <c r="CI63" t="s">
        <v>1404</v>
      </c>
      <c r="CJ63">
        <v>2</v>
      </c>
      <c r="CK63" t="s">
        <v>1399</v>
      </c>
      <c r="CL63">
        <f t="shared" si="2"/>
        <v>1</v>
      </c>
      <c r="CM63">
        <f t="shared" si="3"/>
        <v>1</v>
      </c>
      <c r="CN63">
        <f t="shared" si="4"/>
        <v>0</v>
      </c>
    </row>
    <row r="64" spans="1:92" x14ac:dyDescent="0.25">
      <c r="A64">
        <v>588</v>
      </c>
      <c r="B64" t="s">
        <v>564</v>
      </c>
      <c r="C64" t="s">
        <v>564</v>
      </c>
      <c r="D64">
        <v>310256</v>
      </c>
      <c r="E64">
        <v>1</v>
      </c>
      <c r="F64" s="107">
        <v>40932</v>
      </c>
      <c r="G64" s="107">
        <v>41176</v>
      </c>
      <c r="H64">
        <v>310256</v>
      </c>
      <c r="I64" s="107">
        <v>40932</v>
      </c>
      <c r="J64" s="107">
        <v>41176</v>
      </c>
      <c r="K64">
        <v>500000</v>
      </c>
      <c r="L64" t="s">
        <v>570</v>
      </c>
      <c r="N64" t="s">
        <v>564</v>
      </c>
      <c r="O64" t="s">
        <v>913</v>
      </c>
      <c r="P64" t="s">
        <v>54</v>
      </c>
      <c r="Q64">
        <v>245</v>
      </c>
      <c r="R64">
        <v>245</v>
      </c>
      <c r="S64">
        <v>0</v>
      </c>
      <c r="T64">
        <v>2</v>
      </c>
      <c r="AD64" s="107">
        <v>19969</v>
      </c>
      <c r="AE64" t="s">
        <v>45</v>
      </c>
      <c r="AF64" t="s">
        <v>32</v>
      </c>
      <c r="AG64" t="s">
        <v>868</v>
      </c>
      <c r="AH64" t="s">
        <v>57</v>
      </c>
      <c r="AI64" t="s">
        <v>46</v>
      </c>
      <c r="AJ64" t="s">
        <v>54</v>
      </c>
      <c r="AK64">
        <v>8</v>
      </c>
      <c r="AL64" t="s">
        <v>54</v>
      </c>
      <c r="AP64" t="s">
        <v>186</v>
      </c>
      <c r="AR64" t="s">
        <v>91</v>
      </c>
      <c r="AS64" t="s">
        <v>60</v>
      </c>
      <c r="AT64" t="s">
        <v>604</v>
      </c>
      <c r="BC64" t="s">
        <v>37</v>
      </c>
      <c r="BF64">
        <v>245</v>
      </c>
      <c r="BG64">
        <v>245</v>
      </c>
      <c r="BH64">
        <v>245</v>
      </c>
      <c r="BI64">
        <v>57.275956284153004</v>
      </c>
      <c r="BJ64">
        <f t="shared" si="0"/>
        <v>57</v>
      </c>
      <c r="BK64">
        <v>0</v>
      </c>
      <c r="BL64">
        <v>0</v>
      </c>
      <c r="BM64" t="s">
        <v>1051</v>
      </c>
      <c r="BN64" t="s">
        <v>913</v>
      </c>
      <c r="BO64" t="s">
        <v>564</v>
      </c>
      <c r="BQ64" t="s">
        <v>1051</v>
      </c>
      <c r="BR64" t="s">
        <v>87</v>
      </c>
      <c r="BS64" t="s">
        <v>572</v>
      </c>
      <c r="BT64" t="s">
        <v>1252</v>
      </c>
      <c r="BU64" t="s">
        <v>564</v>
      </c>
      <c r="BV64">
        <v>1</v>
      </c>
      <c r="BW64">
        <v>1</v>
      </c>
      <c r="BX64">
        <v>0</v>
      </c>
      <c r="BY64">
        <v>0</v>
      </c>
      <c r="BZ64">
        <v>-245</v>
      </c>
      <c r="CA64">
        <v>0</v>
      </c>
      <c r="CB64">
        <v>245</v>
      </c>
      <c r="CC64" t="e">
        <v>#VALUE!</v>
      </c>
      <c r="CD64">
        <v>245</v>
      </c>
      <c r="CE64">
        <v>0</v>
      </c>
      <c r="CF64">
        <v>0</v>
      </c>
      <c r="CG64">
        <v>244</v>
      </c>
      <c r="CH64">
        <f t="shared" si="1"/>
        <v>1</v>
      </c>
      <c r="CI64" t="s">
        <v>1403</v>
      </c>
      <c r="CJ64">
        <v>6</v>
      </c>
      <c r="CK64" t="s">
        <v>1399</v>
      </c>
      <c r="CL64">
        <f t="shared" si="2"/>
        <v>0</v>
      </c>
      <c r="CM64">
        <f t="shared" si="3"/>
        <v>0</v>
      </c>
      <c r="CN64">
        <f t="shared" si="4"/>
        <v>1</v>
      </c>
    </row>
    <row r="65" spans="1:92" x14ac:dyDescent="0.25">
      <c r="A65">
        <v>2916</v>
      </c>
      <c r="B65" t="s">
        <v>564</v>
      </c>
      <c r="C65" t="s">
        <v>564</v>
      </c>
      <c r="D65">
        <v>312284</v>
      </c>
      <c r="E65">
        <v>5</v>
      </c>
      <c r="F65" s="107">
        <v>41016</v>
      </c>
      <c r="G65" s="107">
        <v>41019</v>
      </c>
      <c r="H65">
        <v>312284</v>
      </c>
      <c r="I65" s="107">
        <v>41017</v>
      </c>
      <c r="J65" s="107">
        <v>41019</v>
      </c>
      <c r="K65">
        <v>15000</v>
      </c>
      <c r="L65" t="s">
        <v>569</v>
      </c>
      <c r="N65" t="s">
        <v>564</v>
      </c>
      <c r="O65" t="s">
        <v>913</v>
      </c>
      <c r="P65" t="s">
        <v>38</v>
      </c>
      <c r="Q65">
        <v>3</v>
      </c>
      <c r="R65">
        <v>4</v>
      </c>
      <c r="S65">
        <v>8</v>
      </c>
      <c r="T65">
        <v>5</v>
      </c>
      <c r="U65">
        <v>5</v>
      </c>
      <c r="V65">
        <v>1</v>
      </c>
      <c r="AD65" s="107">
        <v>18653</v>
      </c>
      <c r="AE65" t="s">
        <v>31</v>
      </c>
      <c r="AF65" t="s">
        <v>32</v>
      </c>
      <c r="AG65" t="s">
        <v>868</v>
      </c>
      <c r="AH65" t="s">
        <v>57</v>
      </c>
      <c r="AI65" t="s">
        <v>113</v>
      </c>
      <c r="AJ65" t="s">
        <v>88</v>
      </c>
      <c r="AK65">
        <v>2</v>
      </c>
      <c r="AL65" t="s">
        <v>987</v>
      </c>
      <c r="AN65">
        <v>6</v>
      </c>
      <c r="AP65" t="s">
        <v>126</v>
      </c>
      <c r="AR65" t="s">
        <v>43</v>
      </c>
      <c r="AS65" t="s">
        <v>81</v>
      </c>
      <c r="AT65" t="s">
        <v>498</v>
      </c>
      <c r="BC65" t="s">
        <v>37</v>
      </c>
      <c r="BF65">
        <v>3</v>
      </c>
      <c r="BG65">
        <v>3</v>
      </c>
      <c r="BH65">
        <v>4</v>
      </c>
      <c r="BI65">
        <v>61.101092896174862</v>
      </c>
      <c r="BJ65">
        <f t="shared" si="0"/>
        <v>61</v>
      </c>
      <c r="BK65">
        <v>0</v>
      </c>
      <c r="BL65">
        <v>0</v>
      </c>
      <c r="BM65" t="s">
        <v>1050</v>
      </c>
      <c r="BN65" t="s">
        <v>913</v>
      </c>
      <c r="BO65" t="s">
        <v>564</v>
      </c>
      <c r="BQ65" t="s">
        <v>1050</v>
      </c>
      <c r="BR65" t="s">
        <v>87</v>
      </c>
      <c r="BS65" t="s">
        <v>572</v>
      </c>
      <c r="BT65" t="s">
        <v>1252</v>
      </c>
      <c r="BU65" t="s">
        <v>87</v>
      </c>
      <c r="BV65">
        <v>0.75</v>
      </c>
      <c r="BW65">
        <v>1</v>
      </c>
      <c r="BX65">
        <v>0.25</v>
      </c>
      <c r="BY65">
        <v>0</v>
      </c>
      <c r="BZ65">
        <v>-3</v>
      </c>
      <c r="CA65">
        <v>0</v>
      </c>
      <c r="CB65">
        <v>3</v>
      </c>
      <c r="CC65" t="e">
        <v>#VALUE!</v>
      </c>
      <c r="CD65">
        <v>3</v>
      </c>
      <c r="CE65">
        <v>0</v>
      </c>
      <c r="CF65">
        <v>0</v>
      </c>
      <c r="CG65">
        <v>2</v>
      </c>
      <c r="CH65">
        <f t="shared" si="1"/>
        <v>1</v>
      </c>
      <c r="CI65" t="s">
        <v>1405</v>
      </c>
      <c r="CJ65">
        <v>1</v>
      </c>
      <c r="CK65" t="s">
        <v>1399</v>
      </c>
      <c r="CL65">
        <f t="shared" si="2"/>
        <v>0</v>
      </c>
      <c r="CM65">
        <f t="shared" si="3"/>
        <v>1</v>
      </c>
      <c r="CN65">
        <f t="shared" si="4"/>
        <v>1</v>
      </c>
    </row>
    <row r="66" spans="1:92" x14ac:dyDescent="0.25">
      <c r="A66">
        <v>741</v>
      </c>
      <c r="B66" t="s">
        <v>564</v>
      </c>
      <c r="C66" t="s">
        <v>564</v>
      </c>
      <c r="D66">
        <v>318832</v>
      </c>
      <c r="E66">
        <v>1</v>
      </c>
      <c r="F66" s="107">
        <v>40938</v>
      </c>
      <c r="G66" s="107">
        <v>40939</v>
      </c>
      <c r="H66">
        <v>318832</v>
      </c>
      <c r="I66" s="107">
        <v>40938</v>
      </c>
      <c r="J66" s="107">
        <v>40939</v>
      </c>
      <c r="K66">
        <v>15000</v>
      </c>
      <c r="L66" t="s">
        <v>569</v>
      </c>
      <c r="N66" t="s">
        <v>564</v>
      </c>
      <c r="O66" t="s">
        <v>913</v>
      </c>
      <c r="P66" t="s">
        <v>54</v>
      </c>
      <c r="Q66">
        <v>2</v>
      </c>
      <c r="R66">
        <v>2</v>
      </c>
      <c r="S66">
        <v>5</v>
      </c>
      <c r="T66">
        <v>6</v>
      </c>
      <c r="U66">
        <v>4</v>
      </c>
      <c r="AD66" s="107">
        <v>19161</v>
      </c>
      <c r="AE66" t="s">
        <v>31</v>
      </c>
      <c r="AF66" t="s">
        <v>32</v>
      </c>
      <c r="AG66" t="s">
        <v>868</v>
      </c>
      <c r="AH66" t="s">
        <v>57</v>
      </c>
      <c r="AI66" t="s">
        <v>89</v>
      </c>
      <c r="AJ66" t="s">
        <v>54</v>
      </c>
      <c r="AK66">
        <v>1</v>
      </c>
      <c r="AL66" t="s">
        <v>54</v>
      </c>
      <c r="AP66" t="s">
        <v>42</v>
      </c>
      <c r="AR66" t="s">
        <v>43</v>
      </c>
      <c r="AS66" t="s">
        <v>44</v>
      </c>
      <c r="BC66" t="s">
        <v>78</v>
      </c>
      <c r="BF66">
        <v>2</v>
      </c>
      <c r="BG66">
        <v>2</v>
      </c>
      <c r="BH66">
        <v>2</v>
      </c>
      <c r="BI66">
        <v>59.5</v>
      </c>
      <c r="BJ66">
        <f t="shared" si="0"/>
        <v>60</v>
      </c>
      <c r="BK66">
        <v>0</v>
      </c>
      <c r="BL66">
        <v>0</v>
      </c>
      <c r="BM66" t="s">
        <v>1051</v>
      </c>
      <c r="BN66" t="s">
        <v>913</v>
      </c>
      <c r="BO66" t="s">
        <v>564</v>
      </c>
      <c r="BQ66" t="s">
        <v>1051</v>
      </c>
      <c r="BR66" t="s">
        <v>87</v>
      </c>
      <c r="BS66" t="s">
        <v>572</v>
      </c>
      <c r="BT66" t="s">
        <v>1252</v>
      </c>
      <c r="BU66" t="s">
        <v>87</v>
      </c>
      <c r="BV66">
        <v>1</v>
      </c>
      <c r="BW66">
        <v>1</v>
      </c>
      <c r="BX66">
        <v>0</v>
      </c>
      <c r="BY66">
        <v>0</v>
      </c>
      <c r="BZ66">
        <v>-2</v>
      </c>
      <c r="CA66">
        <v>0</v>
      </c>
      <c r="CB66">
        <v>2</v>
      </c>
      <c r="CC66" t="e">
        <v>#VALUE!</v>
      </c>
      <c r="CD66">
        <v>2</v>
      </c>
      <c r="CE66">
        <v>0</v>
      </c>
      <c r="CF66">
        <v>0</v>
      </c>
      <c r="CG66">
        <v>1</v>
      </c>
      <c r="CH66">
        <f t="shared" si="1"/>
        <v>1</v>
      </c>
      <c r="CI66" t="s">
        <v>1405</v>
      </c>
      <c r="CJ66">
        <v>1</v>
      </c>
      <c r="CK66" t="s">
        <v>1399</v>
      </c>
      <c r="CL66">
        <f t="shared" si="2"/>
        <v>0</v>
      </c>
      <c r="CM66">
        <f t="shared" si="3"/>
        <v>1</v>
      </c>
      <c r="CN66">
        <f t="shared" si="4"/>
        <v>1</v>
      </c>
    </row>
    <row r="67" spans="1:92" x14ac:dyDescent="0.25">
      <c r="A67">
        <v>2373</v>
      </c>
      <c r="B67" t="s">
        <v>564</v>
      </c>
      <c r="C67" t="s">
        <v>564</v>
      </c>
      <c r="D67">
        <v>319511</v>
      </c>
      <c r="E67">
        <v>6</v>
      </c>
      <c r="F67" s="107">
        <v>40998</v>
      </c>
      <c r="G67" s="107">
        <v>41642</v>
      </c>
      <c r="H67">
        <v>319511</v>
      </c>
      <c r="I67" s="107">
        <v>40999</v>
      </c>
      <c r="J67" s="107">
        <v>41006</v>
      </c>
      <c r="K67">
        <v>50000</v>
      </c>
      <c r="L67" t="s">
        <v>570</v>
      </c>
      <c r="M67" s="107">
        <v>41006</v>
      </c>
      <c r="N67" t="s">
        <v>87</v>
      </c>
      <c r="O67" t="s">
        <v>75</v>
      </c>
      <c r="P67" t="s">
        <v>38</v>
      </c>
      <c r="Q67">
        <v>8</v>
      </c>
      <c r="R67">
        <v>645</v>
      </c>
      <c r="S67">
        <v>0</v>
      </c>
      <c r="T67">
        <v>2</v>
      </c>
      <c r="AD67" s="107">
        <v>21375</v>
      </c>
      <c r="AE67" t="s">
        <v>31</v>
      </c>
      <c r="AF67" t="s">
        <v>32</v>
      </c>
      <c r="AG67" t="s">
        <v>868</v>
      </c>
      <c r="AH67" t="s">
        <v>57</v>
      </c>
      <c r="AI67" t="s">
        <v>86</v>
      </c>
      <c r="AJ67" t="s">
        <v>88</v>
      </c>
      <c r="AK67">
        <v>16</v>
      </c>
      <c r="AL67" t="s">
        <v>361</v>
      </c>
      <c r="AM67">
        <v>35</v>
      </c>
      <c r="AP67" t="s">
        <v>178</v>
      </c>
      <c r="AR67" t="s">
        <v>91</v>
      </c>
      <c r="AS67" t="s">
        <v>179</v>
      </c>
      <c r="AT67" t="s">
        <v>1152</v>
      </c>
      <c r="BC67" t="s">
        <v>37</v>
      </c>
      <c r="BF67">
        <v>8</v>
      </c>
      <c r="BG67">
        <v>644</v>
      </c>
      <c r="BH67">
        <v>645</v>
      </c>
      <c r="BI67">
        <v>53.614754098360656</v>
      </c>
      <c r="BJ67">
        <f t="shared" ref="BJ67:BJ130" si="5">ROUND((I67-AD67)/365,0)</f>
        <v>54</v>
      </c>
      <c r="BK67">
        <v>0</v>
      </c>
      <c r="BL67">
        <v>-636</v>
      </c>
      <c r="BM67" t="s">
        <v>1050</v>
      </c>
      <c r="BN67" t="s">
        <v>75</v>
      </c>
      <c r="BO67" t="s">
        <v>87</v>
      </c>
      <c r="BQ67" t="s">
        <v>1050</v>
      </c>
      <c r="BR67" t="s">
        <v>87</v>
      </c>
      <c r="BS67" t="s">
        <v>573</v>
      </c>
      <c r="BT67" t="s">
        <v>1252</v>
      </c>
      <c r="BU67" t="s">
        <v>564</v>
      </c>
      <c r="BV67">
        <v>1.2403100775193798E-2</v>
      </c>
      <c r="BW67">
        <v>1.2422360248447204E-2</v>
      </c>
      <c r="BX67">
        <v>1.9259473253405851E-5</v>
      </c>
      <c r="BY67">
        <v>0</v>
      </c>
      <c r="BZ67">
        <v>-8</v>
      </c>
      <c r="CA67">
        <v>0</v>
      </c>
      <c r="CB67">
        <v>8</v>
      </c>
      <c r="CC67" t="e">
        <v>#VALUE!</v>
      </c>
      <c r="CD67">
        <v>8</v>
      </c>
      <c r="CE67">
        <v>0</v>
      </c>
      <c r="CF67">
        <v>636</v>
      </c>
      <c r="CG67">
        <v>7</v>
      </c>
      <c r="CH67">
        <f t="shared" ref="CH67:CH130" si="6">IF(CM67+CN67&gt;0,1,0)</f>
        <v>1</v>
      </c>
      <c r="CI67" t="s">
        <v>1405</v>
      </c>
      <c r="CJ67">
        <v>1</v>
      </c>
      <c r="CK67" t="s">
        <v>1399</v>
      </c>
      <c r="CL67">
        <f t="shared" ref="CL67:CL130" si="7">IF(BN67="None",0,1)</f>
        <v>1</v>
      </c>
      <c r="CM67">
        <f t="shared" ref="CM67:CM130" si="8">IF(S67&gt;0,1,0)</f>
        <v>0</v>
      </c>
      <c r="CN67">
        <f t="shared" ref="CN67:CN130" si="9">IF(T67&gt;0,1,0)</f>
        <v>1</v>
      </c>
    </row>
    <row r="68" spans="1:92" x14ac:dyDescent="0.25">
      <c r="A68">
        <v>2814</v>
      </c>
      <c r="B68" t="s">
        <v>564</v>
      </c>
      <c r="C68" t="s">
        <v>564</v>
      </c>
      <c r="D68">
        <v>320097</v>
      </c>
      <c r="E68">
        <v>6</v>
      </c>
      <c r="F68" s="107">
        <v>41012</v>
      </c>
      <c r="G68" s="107">
        <v>41395</v>
      </c>
      <c r="H68">
        <v>320097</v>
      </c>
      <c r="I68" s="107">
        <v>41013</v>
      </c>
      <c r="J68" s="107">
        <v>41395</v>
      </c>
      <c r="K68" t="s">
        <v>562</v>
      </c>
      <c r="L68" t="s">
        <v>562</v>
      </c>
      <c r="N68" t="s">
        <v>564</v>
      </c>
      <c r="O68" t="s">
        <v>913</v>
      </c>
      <c r="P68" t="s">
        <v>38</v>
      </c>
      <c r="Q68">
        <v>383</v>
      </c>
      <c r="R68">
        <v>384</v>
      </c>
      <c r="S68">
        <v>6</v>
      </c>
      <c r="T68">
        <v>4</v>
      </c>
      <c r="U68">
        <v>3</v>
      </c>
      <c r="AD68" s="107">
        <v>22744</v>
      </c>
      <c r="AE68" t="s">
        <v>31</v>
      </c>
      <c r="AF68" t="s">
        <v>32</v>
      </c>
      <c r="AG68" t="s">
        <v>868</v>
      </c>
      <c r="AH68" t="s">
        <v>57</v>
      </c>
      <c r="AI68" t="s">
        <v>61</v>
      </c>
      <c r="AJ68" t="s">
        <v>88</v>
      </c>
      <c r="AK68">
        <v>14</v>
      </c>
      <c r="AL68" t="s">
        <v>361</v>
      </c>
      <c r="AM68">
        <v>2</v>
      </c>
      <c r="AP68" t="s">
        <v>100</v>
      </c>
      <c r="AR68" t="s">
        <v>66</v>
      </c>
      <c r="AS68" t="s">
        <v>63</v>
      </c>
      <c r="BC68" t="s">
        <v>37</v>
      </c>
      <c r="BF68">
        <v>383</v>
      </c>
      <c r="BG68">
        <v>383</v>
      </c>
      <c r="BH68">
        <v>384</v>
      </c>
      <c r="BI68">
        <v>49.912568306010932</v>
      </c>
      <c r="BJ68">
        <f t="shared" si="5"/>
        <v>50</v>
      </c>
      <c r="BK68">
        <v>0</v>
      </c>
      <c r="BL68">
        <v>0</v>
      </c>
      <c r="BM68" t="s">
        <v>1050</v>
      </c>
      <c r="BN68" t="s">
        <v>913</v>
      </c>
      <c r="BO68" t="s">
        <v>87</v>
      </c>
      <c r="BQ68" t="s">
        <v>1050</v>
      </c>
      <c r="BR68" t="s">
        <v>87</v>
      </c>
      <c r="BS68" t="s">
        <v>572</v>
      </c>
      <c r="BT68" t="s">
        <v>1252</v>
      </c>
      <c r="BU68" t="s">
        <v>87</v>
      </c>
      <c r="BV68">
        <v>0.99739583333333337</v>
      </c>
      <c r="BW68">
        <v>1</v>
      </c>
      <c r="BX68">
        <v>2.6041666666666297E-3</v>
      </c>
      <c r="BY68">
        <v>0</v>
      </c>
      <c r="BZ68">
        <v>-383</v>
      </c>
      <c r="CA68">
        <v>0</v>
      </c>
      <c r="CB68">
        <v>383</v>
      </c>
      <c r="CC68" t="e">
        <v>#VALUE!</v>
      </c>
      <c r="CD68">
        <v>383</v>
      </c>
      <c r="CE68">
        <v>0</v>
      </c>
      <c r="CF68">
        <v>0</v>
      </c>
      <c r="CG68">
        <v>382</v>
      </c>
      <c r="CH68">
        <f t="shared" si="6"/>
        <v>1</v>
      </c>
      <c r="CI68" t="s">
        <v>1406</v>
      </c>
      <c r="CJ68">
        <v>0</v>
      </c>
      <c r="CK68" t="s">
        <v>1399</v>
      </c>
      <c r="CL68">
        <f t="shared" si="7"/>
        <v>0</v>
      </c>
      <c r="CM68">
        <f t="shared" si="8"/>
        <v>1</v>
      </c>
      <c r="CN68">
        <f t="shared" si="9"/>
        <v>1</v>
      </c>
    </row>
    <row r="69" spans="1:92" x14ac:dyDescent="0.25">
      <c r="A69">
        <v>1363</v>
      </c>
      <c r="B69" t="s">
        <v>564</v>
      </c>
      <c r="C69" t="s">
        <v>564</v>
      </c>
      <c r="D69">
        <v>323681</v>
      </c>
      <c r="E69">
        <v>6</v>
      </c>
      <c r="F69" s="107">
        <v>40957</v>
      </c>
      <c r="G69" s="107">
        <v>41122</v>
      </c>
      <c r="H69">
        <v>323681</v>
      </c>
      <c r="I69" s="107">
        <v>40958</v>
      </c>
      <c r="J69" s="107">
        <v>41122</v>
      </c>
      <c r="K69">
        <v>30000</v>
      </c>
      <c r="L69" t="s">
        <v>570</v>
      </c>
      <c r="N69" t="s">
        <v>564</v>
      </c>
      <c r="O69" t="s">
        <v>913</v>
      </c>
      <c r="P69" t="s">
        <v>38</v>
      </c>
      <c r="Q69">
        <v>165</v>
      </c>
      <c r="R69">
        <v>166</v>
      </c>
      <c r="S69">
        <v>10</v>
      </c>
      <c r="T69">
        <v>4</v>
      </c>
      <c r="U69">
        <v>6</v>
      </c>
      <c r="AD69" s="107">
        <v>22588</v>
      </c>
      <c r="AE69" t="s">
        <v>31</v>
      </c>
      <c r="AF69" t="s">
        <v>32</v>
      </c>
      <c r="AG69" t="s">
        <v>868</v>
      </c>
      <c r="AH69" t="s">
        <v>57</v>
      </c>
      <c r="AI69" t="s">
        <v>79</v>
      </c>
      <c r="AJ69" t="s">
        <v>88</v>
      </c>
      <c r="AK69">
        <v>5</v>
      </c>
      <c r="AL69" t="s">
        <v>361</v>
      </c>
      <c r="AM69">
        <v>5</v>
      </c>
      <c r="AP69" t="s">
        <v>120</v>
      </c>
      <c r="AR69" t="s">
        <v>43</v>
      </c>
      <c r="AS69" t="s">
        <v>121</v>
      </c>
      <c r="BC69" t="s">
        <v>37</v>
      </c>
      <c r="BF69">
        <v>165</v>
      </c>
      <c r="BG69">
        <v>165</v>
      </c>
      <c r="BH69">
        <v>166</v>
      </c>
      <c r="BI69">
        <v>50.188524590163937</v>
      </c>
      <c r="BJ69">
        <f t="shared" si="5"/>
        <v>50</v>
      </c>
      <c r="BK69">
        <v>0</v>
      </c>
      <c r="BL69">
        <v>0</v>
      </c>
      <c r="BM69" t="s">
        <v>1050</v>
      </c>
      <c r="BN69" t="s">
        <v>913</v>
      </c>
      <c r="BO69" t="s">
        <v>564</v>
      </c>
      <c r="BQ69" t="s">
        <v>1050</v>
      </c>
      <c r="BR69" t="s">
        <v>87</v>
      </c>
      <c r="BS69" t="s">
        <v>572</v>
      </c>
      <c r="BT69" t="s">
        <v>1252</v>
      </c>
      <c r="BU69" t="s">
        <v>87</v>
      </c>
      <c r="BV69">
        <v>0.99397590361445787</v>
      </c>
      <c r="BW69">
        <v>1</v>
      </c>
      <c r="BX69">
        <v>6.0240963855421326E-3</v>
      </c>
      <c r="BY69">
        <v>0</v>
      </c>
      <c r="BZ69">
        <v>-165</v>
      </c>
      <c r="CA69">
        <v>0</v>
      </c>
      <c r="CB69">
        <v>165</v>
      </c>
      <c r="CC69" t="e">
        <v>#VALUE!</v>
      </c>
      <c r="CD69">
        <v>165</v>
      </c>
      <c r="CE69">
        <v>0</v>
      </c>
      <c r="CF69">
        <v>0</v>
      </c>
      <c r="CG69">
        <v>164</v>
      </c>
      <c r="CH69">
        <f t="shared" si="6"/>
        <v>1</v>
      </c>
      <c r="CI69" t="s">
        <v>1403</v>
      </c>
      <c r="CJ69">
        <v>6</v>
      </c>
      <c r="CK69" t="s">
        <v>1399</v>
      </c>
      <c r="CL69">
        <f t="shared" si="7"/>
        <v>0</v>
      </c>
      <c r="CM69">
        <f t="shared" si="8"/>
        <v>1</v>
      </c>
      <c r="CN69">
        <f t="shared" si="9"/>
        <v>1</v>
      </c>
    </row>
    <row r="70" spans="1:92" x14ac:dyDescent="0.25">
      <c r="A70">
        <v>78</v>
      </c>
      <c r="B70" t="s">
        <v>564</v>
      </c>
      <c r="C70" t="s">
        <v>564</v>
      </c>
      <c r="D70">
        <v>331476</v>
      </c>
      <c r="E70">
        <v>5</v>
      </c>
      <c r="F70" s="107">
        <v>40912</v>
      </c>
      <c r="G70" s="107">
        <v>40914</v>
      </c>
      <c r="H70">
        <v>331476</v>
      </c>
      <c r="I70" s="107">
        <v>40913</v>
      </c>
      <c r="J70" s="107">
        <v>40914</v>
      </c>
      <c r="K70">
        <v>15000</v>
      </c>
      <c r="L70" t="s">
        <v>569</v>
      </c>
      <c r="N70" t="s">
        <v>564</v>
      </c>
      <c r="O70" t="s">
        <v>913</v>
      </c>
      <c r="P70" t="s">
        <v>38</v>
      </c>
      <c r="Q70">
        <v>2</v>
      </c>
      <c r="R70">
        <v>3</v>
      </c>
      <c r="S70">
        <v>9</v>
      </c>
      <c r="T70">
        <v>6</v>
      </c>
      <c r="AD70" s="107">
        <v>22313</v>
      </c>
      <c r="AE70" t="s">
        <v>31</v>
      </c>
      <c r="AF70" t="s">
        <v>32</v>
      </c>
      <c r="AG70" t="s">
        <v>868</v>
      </c>
      <c r="AH70" t="s">
        <v>30</v>
      </c>
      <c r="AI70" t="s">
        <v>89</v>
      </c>
      <c r="AJ70" t="s">
        <v>88</v>
      </c>
      <c r="AK70">
        <v>1</v>
      </c>
      <c r="AL70" t="s">
        <v>987</v>
      </c>
      <c r="AN70">
        <v>8</v>
      </c>
      <c r="AP70" t="s">
        <v>42</v>
      </c>
      <c r="AR70" t="s">
        <v>43</v>
      </c>
      <c r="AS70" t="s">
        <v>44</v>
      </c>
      <c r="BC70" t="s">
        <v>37</v>
      </c>
      <c r="BF70">
        <v>2</v>
      </c>
      <c r="BG70">
        <v>2</v>
      </c>
      <c r="BH70">
        <v>3</v>
      </c>
      <c r="BI70">
        <v>50.81693989071038</v>
      </c>
      <c r="BJ70">
        <f t="shared" si="5"/>
        <v>51</v>
      </c>
      <c r="BK70">
        <v>0</v>
      </c>
      <c r="BL70">
        <v>0</v>
      </c>
      <c r="BM70" t="s">
        <v>1050</v>
      </c>
      <c r="BN70" t="s">
        <v>913</v>
      </c>
      <c r="BO70" t="s">
        <v>564</v>
      </c>
      <c r="BQ70" t="s">
        <v>1050</v>
      </c>
      <c r="BR70" t="s">
        <v>87</v>
      </c>
      <c r="BS70" t="s">
        <v>572</v>
      </c>
      <c r="BT70" t="s">
        <v>1252</v>
      </c>
      <c r="BU70" t="s">
        <v>87</v>
      </c>
      <c r="BV70">
        <v>0.66666666666666663</v>
      </c>
      <c r="BW70">
        <v>1</v>
      </c>
      <c r="BX70">
        <v>0.33333333333333337</v>
      </c>
      <c r="BY70">
        <v>0</v>
      </c>
      <c r="BZ70">
        <v>-2</v>
      </c>
      <c r="CA70">
        <v>0</v>
      </c>
      <c r="CB70">
        <v>2</v>
      </c>
      <c r="CC70" t="e">
        <v>#VALUE!</v>
      </c>
      <c r="CD70">
        <v>2</v>
      </c>
      <c r="CE70">
        <v>0</v>
      </c>
      <c r="CF70">
        <v>0</v>
      </c>
      <c r="CG70">
        <v>1</v>
      </c>
      <c r="CH70">
        <f t="shared" si="6"/>
        <v>1</v>
      </c>
      <c r="CI70" t="s">
        <v>1405</v>
      </c>
      <c r="CJ70">
        <v>1</v>
      </c>
      <c r="CK70" t="s">
        <v>1399</v>
      </c>
      <c r="CL70">
        <f t="shared" si="7"/>
        <v>0</v>
      </c>
      <c r="CM70">
        <f t="shared" si="8"/>
        <v>1</v>
      </c>
      <c r="CN70">
        <f t="shared" si="9"/>
        <v>1</v>
      </c>
    </row>
    <row r="71" spans="1:92" x14ac:dyDescent="0.25">
      <c r="A71">
        <v>2905</v>
      </c>
      <c r="B71" t="s">
        <v>564</v>
      </c>
      <c r="C71" t="s">
        <v>564</v>
      </c>
      <c r="D71">
        <v>339148</v>
      </c>
      <c r="E71">
        <v>6</v>
      </c>
      <c r="F71" s="107">
        <v>41016</v>
      </c>
      <c r="G71" s="107">
        <v>41211</v>
      </c>
      <c r="H71">
        <v>339148</v>
      </c>
      <c r="I71" s="107">
        <v>41017</v>
      </c>
      <c r="J71" s="107">
        <v>41211</v>
      </c>
      <c r="K71">
        <v>30000</v>
      </c>
      <c r="L71" t="s">
        <v>570</v>
      </c>
      <c r="N71" t="s">
        <v>564</v>
      </c>
      <c r="O71" t="s">
        <v>913</v>
      </c>
      <c r="P71" t="s">
        <v>38</v>
      </c>
      <c r="Q71">
        <v>195</v>
      </c>
      <c r="R71">
        <v>196</v>
      </c>
      <c r="S71">
        <v>4</v>
      </c>
      <c r="T71">
        <v>2</v>
      </c>
      <c r="U71">
        <v>3</v>
      </c>
      <c r="AD71" s="107">
        <v>20649</v>
      </c>
      <c r="AE71" t="s">
        <v>31</v>
      </c>
      <c r="AF71" t="s">
        <v>32</v>
      </c>
      <c r="AG71" t="s">
        <v>868</v>
      </c>
      <c r="AH71" t="s">
        <v>57</v>
      </c>
      <c r="AI71" t="s">
        <v>41</v>
      </c>
      <c r="AJ71" t="s">
        <v>88</v>
      </c>
      <c r="AK71">
        <v>7</v>
      </c>
      <c r="AL71" t="s">
        <v>361</v>
      </c>
      <c r="AM71">
        <v>2</v>
      </c>
      <c r="AP71" t="s">
        <v>80</v>
      </c>
      <c r="AR71" t="s">
        <v>49</v>
      </c>
      <c r="AS71" t="s">
        <v>81</v>
      </c>
      <c r="BC71" t="s">
        <v>37</v>
      </c>
      <c r="BF71">
        <v>195</v>
      </c>
      <c r="BG71">
        <v>195</v>
      </c>
      <c r="BH71">
        <v>196</v>
      </c>
      <c r="BI71">
        <v>55.647540983606561</v>
      </c>
      <c r="BJ71">
        <f t="shared" si="5"/>
        <v>56</v>
      </c>
      <c r="BK71">
        <v>0</v>
      </c>
      <c r="BL71">
        <v>0</v>
      </c>
      <c r="BM71" t="s">
        <v>1050</v>
      </c>
      <c r="BN71" t="s">
        <v>913</v>
      </c>
      <c r="BO71" t="s">
        <v>564</v>
      </c>
      <c r="BQ71" t="s">
        <v>1050</v>
      </c>
      <c r="BR71" t="s">
        <v>87</v>
      </c>
      <c r="BS71" t="s">
        <v>572</v>
      </c>
      <c r="BT71" t="s">
        <v>1252</v>
      </c>
      <c r="BU71" t="s">
        <v>87</v>
      </c>
      <c r="BV71">
        <v>0.99489795918367352</v>
      </c>
      <c r="BW71">
        <v>1</v>
      </c>
      <c r="BX71">
        <v>5.1020408163264808E-3</v>
      </c>
      <c r="BY71">
        <v>0</v>
      </c>
      <c r="BZ71">
        <v>-195</v>
      </c>
      <c r="CA71">
        <v>0</v>
      </c>
      <c r="CB71">
        <v>195</v>
      </c>
      <c r="CC71" t="e">
        <v>#VALUE!</v>
      </c>
      <c r="CD71">
        <v>195</v>
      </c>
      <c r="CE71">
        <v>0</v>
      </c>
      <c r="CF71">
        <v>0</v>
      </c>
      <c r="CG71">
        <v>194</v>
      </c>
      <c r="CH71">
        <f t="shared" si="6"/>
        <v>1</v>
      </c>
      <c r="CI71" t="s">
        <v>1403</v>
      </c>
      <c r="CJ71">
        <v>6</v>
      </c>
      <c r="CK71" t="s">
        <v>1399</v>
      </c>
      <c r="CL71">
        <f t="shared" si="7"/>
        <v>0</v>
      </c>
      <c r="CM71">
        <f t="shared" si="8"/>
        <v>1</v>
      </c>
      <c r="CN71">
        <f t="shared" si="9"/>
        <v>1</v>
      </c>
    </row>
    <row r="72" spans="1:92" x14ac:dyDescent="0.25">
      <c r="A72">
        <v>2279</v>
      </c>
      <c r="B72" t="s">
        <v>564</v>
      </c>
      <c r="C72" t="s">
        <v>564</v>
      </c>
      <c r="D72">
        <v>344287</v>
      </c>
      <c r="E72">
        <v>1</v>
      </c>
      <c r="F72" s="107">
        <v>40995</v>
      </c>
      <c r="G72" s="107">
        <v>41002</v>
      </c>
      <c r="H72">
        <v>344287</v>
      </c>
      <c r="I72" s="107">
        <v>40997</v>
      </c>
      <c r="J72" s="107">
        <v>41002</v>
      </c>
      <c r="K72">
        <v>10000</v>
      </c>
      <c r="L72" t="s">
        <v>568</v>
      </c>
      <c r="N72" t="s">
        <v>564</v>
      </c>
      <c r="O72" t="s">
        <v>913</v>
      </c>
      <c r="P72" t="s">
        <v>54</v>
      </c>
      <c r="Q72">
        <v>6</v>
      </c>
      <c r="R72">
        <v>8</v>
      </c>
      <c r="S72">
        <v>5</v>
      </c>
      <c r="T72">
        <v>1</v>
      </c>
      <c r="U72">
        <v>1</v>
      </c>
      <c r="AD72" s="107">
        <v>20664</v>
      </c>
      <c r="AE72" t="s">
        <v>45</v>
      </c>
      <c r="AF72" t="s">
        <v>32</v>
      </c>
      <c r="AG72" t="s">
        <v>868</v>
      </c>
      <c r="AH72" t="s">
        <v>30</v>
      </c>
      <c r="AI72" t="s">
        <v>70</v>
      </c>
      <c r="AJ72" t="s">
        <v>54</v>
      </c>
      <c r="AK72">
        <v>2</v>
      </c>
      <c r="AL72" t="s">
        <v>54</v>
      </c>
      <c r="AP72" t="s">
        <v>55</v>
      </c>
      <c r="AR72" t="s">
        <v>49</v>
      </c>
      <c r="AS72" t="s">
        <v>56</v>
      </c>
      <c r="BC72" t="s">
        <v>37</v>
      </c>
      <c r="BF72">
        <v>6</v>
      </c>
      <c r="BG72">
        <v>6</v>
      </c>
      <c r="BH72">
        <v>8</v>
      </c>
      <c r="BI72">
        <v>55.549180327868854</v>
      </c>
      <c r="BJ72">
        <f t="shared" si="5"/>
        <v>56</v>
      </c>
      <c r="BK72">
        <v>0</v>
      </c>
      <c r="BL72">
        <v>0</v>
      </c>
      <c r="BM72" t="s">
        <v>1051</v>
      </c>
      <c r="BN72" t="s">
        <v>913</v>
      </c>
      <c r="BO72" t="s">
        <v>564</v>
      </c>
      <c r="BQ72" t="s">
        <v>1051</v>
      </c>
      <c r="BR72" t="s">
        <v>87</v>
      </c>
      <c r="BS72" t="s">
        <v>572</v>
      </c>
      <c r="BT72" t="s">
        <v>1252</v>
      </c>
      <c r="BU72" t="s">
        <v>87</v>
      </c>
      <c r="BV72">
        <v>0.75</v>
      </c>
      <c r="BW72">
        <v>1</v>
      </c>
      <c r="BX72">
        <v>0.25</v>
      </c>
      <c r="BY72">
        <v>0</v>
      </c>
      <c r="BZ72">
        <v>-6</v>
      </c>
      <c r="CA72">
        <v>0</v>
      </c>
      <c r="CB72">
        <v>6</v>
      </c>
      <c r="CC72" t="e">
        <v>#VALUE!</v>
      </c>
      <c r="CD72">
        <v>6</v>
      </c>
      <c r="CE72">
        <v>0</v>
      </c>
      <c r="CF72">
        <v>0</v>
      </c>
      <c r="CG72">
        <v>5</v>
      </c>
      <c r="CH72">
        <f t="shared" si="6"/>
        <v>1</v>
      </c>
      <c r="CI72" t="s">
        <v>1405</v>
      </c>
      <c r="CJ72">
        <v>1</v>
      </c>
      <c r="CK72" t="s">
        <v>1399</v>
      </c>
      <c r="CL72">
        <f t="shared" si="7"/>
        <v>0</v>
      </c>
      <c r="CM72">
        <f t="shared" si="8"/>
        <v>1</v>
      </c>
      <c r="CN72">
        <f t="shared" si="9"/>
        <v>1</v>
      </c>
    </row>
    <row r="73" spans="1:92" x14ac:dyDescent="0.25">
      <c r="A73">
        <v>2084</v>
      </c>
      <c r="B73" t="s">
        <v>564</v>
      </c>
      <c r="C73" t="s">
        <v>564</v>
      </c>
      <c r="D73">
        <v>345338</v>
      </c>
      <c r="E73">
        <v>6</v>
      </c>
      <c r="F73" s="107">
        <v>40987</v>
      </c>
      <c r="G73" s="107">
        <v>41065</v>
      </c>
      <c r="H73">
        <v>345338</v>
      </c>
      <c r="I73" s="107">
        <v>41024</v>
      </c>
      <c r="J73" s="107">
        <v>41065</v>
      </c>
      <c r="K73">
        <v>30000</v>
      </c>
      <c r="L73" t="s">
        <v>570</v>
      </c>
      <c r="N73" t="s">
        <v>564</v>
      </c>
      <c r="O73" t="s">
        <v>913</v>
      </c>
      <c r="P73" t="s">
        <v>38</v>
      </c>
      <c r="Q73">
        <v>42</v>
      </c>
      <c r="R73">
        <v>79</v>
      </c>
      <c r="S73">
        <v>6</v>
      </c>
      <c r="T73">
        <v>1</v>
      </c>
      <c r="U73">
        <v>4</v>
      </c>
      <c r="AD73" s="107">
        <v>21545</v>
      </c>
      <c r="AE73" t="s">
        <v>31</v>
      </c>
      <c r="AF73" t="s">
        <v>32</v>
      </c>
      <c r="AG73" t="s">
        <v>868</v>
      </c>
      <c r="AH73" t="s">
        <v>57</v>
      </c>
      <c r="AI73" t="s">
        <v>82</v>
      </c>
      <c r="AJ73" t="s">
        <v>88</v>
      </c>
      <c r="AK73">
        <v>3</v>
      </c>
      <c r="AL73" t="s">
        <v>361</v>
      </c>
      <c r="AM73">
        <v>3</v>
      </c>
      <c r="AP73" t="s">
        <v>261</v>
      </c>
      <c r="AR73" t="s">
        <v>49</v>
      </c>
      <c r="AS73" t="s">
        <v>63</v>
      </c>
      <c r="BC73" t="s">
        <v>37</v>
      </c>
      <c r="BF73">
        <v>42</v>
      </c>
      <c r="BG73">
        <v>42</v>
      </c>
      <c r="BH73">
        <v>79</v>
      </c>
      <c r="BI73">
        <v>53.120218579234972</v>
      </c>
      <c r="BJ73">
        <f t="shared" si="5"/>
        <v>53</v>
      </c>
      <c r="BK73">
        <v>0</v>
      </c>
      <c r="BL73">
        <v>0</v>
      </c>
      <c r="BM73" t="s">
        <v>1050</v>
      </c>
      <c r="BN73" t="s">
        <v>913</v>
      </c>
      <c r="BO73" t="s">
        <v>564</v>
      </c>
      <c r="BQ73" t="s">
        <v>1050</v>
      </c>
      <c r="BR73" t="s">
        <v>87</v>
      </c>
      <c r="BS73" t="s">
        <v>572</v>
      </c>
      <c r="BT73" t="s">
        <v>1252</v>
      </c>
      <c r="BU73" t="s">
        <v>87</v>
      </c>
      <c r="BV73">
        <v>0.53164556962025311</v>
      </c>
      <c r="BW73">
        <v>1</v>
      </c>
      <c r="BX73">
        <v>0.46835443037974689</v>
      </c>
      <c r="BY73">
        <v>0</v>
      </c>
      <c r="BZ73">
        <v>-42</v>
      </c>
      <c r="CA73">
        <v>0</v>
      </c>
      <c r="CB73">
        <v>42</v>
      </c>
      <c r="CC73" t="e">
        <v>#VALUE!</v>
      </c>
      <c r="CD73">
        <v>42</v>
      </c>
      <c r="CE73">
        <v>0</v>
      </c>
      <c r="CF73">
        <v>0</v>
      </c>
      <c r="CG73">
        <v>41</v>
      </c>
      <c r="CH73">
        <f t="shared" si="6"/>
        <v>1</v>
      </c>
      <c r="CI73" t="s">
        <v>1401</v>
      </c>
      <c r="CJ73">
        <v>3</v>
      </c>
      <c r="CK73" t="s">
        <v>1399</v>
      </c>
      <c r="CL73">
        <f t="shared" si="7"/>
        <v>0</v>
      </c>
      <c r="CM73">
        <f t="shared" si="8"/>
        <v>1</v>
      </c>
      <c r="CN73">
        <f t="shared" si="9"/>
        <v>1</v>
      </c>
    </row>
    <row r="74" spans="1:92" x14ac:dyDescent="0.25">
      <c r="A74">
        <v>2027</v>
      </c>
      <c r="B74" t="s">
        <v>564</v>
      </c>
      <c r="C74" t="s">
        <v>564</v>
      </c>
      <c r="D74">
        <v>346144</v>
      </c>
      <c r="E74">
        <v>5</v>
      </c>
      <c r="F74" s="107">
        <v>40985</v>
      </c>
      <c r="G74" s="107">
        <v>41033</v>
      </c>
      <c r="H74">
        <v>346144</v>
      </c>
      <c r="I74" s="107">
        <v>40985</v>
      </c>
      <c r="J74" s="107">
        <v>41033</v>
      </c>
      <c r="K74">
        <v>15000</v>
      </c>
      <c r="L74" t="s">
        <v>569</v>
      </c>
      <c r="N74" t="s">
        <v>564</v>
      </c>
      <c r="O74" t="s">
        <v>913</v>
      </c>
      <c r="P74" t="s">
        <v>38</v>
      </c>
      <c r="Q74">
        <v>49</v>
      </c>
      <c r="R74">
        <v>49</v>
      </c>
      <c r="S74">
        <v>4</v>
      </c>
      <c r="T74">
        <v>4</v>
      </c>
      <c r="U74">
        <v>4</v>
      </c>
      <c r="AD74" s="107">
        <v>18659</v>
      </c>
      <c r="AE74" t="s">
        <v>31</v>
      </c>
      <c r="AF74" t="s">
        <v>32</v>
      </c>
      <c r="AG74" t="s">
        <v>868</v>
      </c>
      <c r="AH74" t="s">
        <v>57</v>
      </c>
      <c r="AI74" t="s">
        <v>96</v>
      </c>
      <c r="AJ74" t="s">
        <v>88</v>
      </c>
      <c r="AK74">
        <v>3</v>
      </c>
      <c r="AL74" t="s">
        <v>987</v>
      </c>
      <c r="AN74">
        <v>8</v>
      </c>
      <c r="AP74" t="s">
        <v>42</v>
      </c>
      <c r="AR74" t="s">
        <v>43</v>
      </c>
      <c r="AS74" t="s">
        <v>44</v>
      </c>
      <c r="BC74" t="s">
        <v>37</v>
      </c>
      <c r="BF74">
        <v>49</v>
      </c>
      <c r="BG74">
        <v>49</v>
      </c>
      <c r="BH74">
        <v>49</v>
      </c>
      <c r="BI74">
        <v>61</v>
      </c>
      <c r="BJ74">
        <f t="shared" si="5"/>
        <v>61</v>
      </c>
      <c r="BK74">
        <v>0</v>
      </c>
      <c r="BL74">
        <v>0</v>
      </c>
      <c r="BM74" t="s">
        <v>1050</v>
      </c>
      <c r="BN74" t="s">
        <v>913</v>
      </c>
      <c r="BO74" t="s">
        <v>564</v>
      </c>
      <c r="BQ74" t="s">
        <v>1050</v>
      </c>
      <c r="BR74" t="s">
        <v>87</v>
      </c>
      <c r="BS74" t="s">
        <v>572</v>
      </c>
      <c r="BT74" t="s">
        <v>1252</v>
      </c>
      <c r="BU74" t="s">
        <v>87</v>
      </c>
      <c r="BV74">
        <v>1</v>
      </c>
      <c r="BW74">
        <v>1</v>
      </c>
      <c r="BX74">
        <v>0</v>
      </c>
      <c r="BY74">
        <v>0</v>
      </c>
      <c r="BZ74">
        <v>-49</v>
      </c>
      <c r="CA74">
        <v>0</v>
      </c>
      <c r="CB74">
        <v>49</v>
      </c>
      <c r="CC74" t="e">
        <v>#VALUE!</v>
      </c>
      <c r="CD74">
        <v>49</v>
      </c>
      <c r="CE74">
        <v>0</v>
      </c>
      <c r="CF74">
        <v>0</v>
      </c>
      <c r="CG74">
        <v>48</v>
      </c>
      <c r="CH74">
        <f t="shared" si="6"/>
        <v>1</v>
      </c>
      <c r="CI74" t="s">
        <v>1401</v>
      </c>
      <c r="CJ74">
        <v>3</v>
      </c>
      <c r="CK74" t="s">
        <v>1399</v>
      </c>
      <c r="CL74">
        <f t="shared" si="7"/>
        <v>0</v>
      </c>
      <c r="CM74">
        <f t="shared" si="8"/>
        <v>1</v>
      </c>
      <c r="CN74">
        <f t="shared" si="9"/>
        <v>1</v>
      </c>
    </row>
    <row r="75" spans="1:92" x14ac:dyDescent="0.25">
      <c r="A75">
        <v>3094</v>
      </c>
      <c r="B75" t="s">
        <v>564</v>
      </c>
      <c r="C75" t="s">
        <v>564</v>
      </c>
      <c r="D75">
        <v>346292</v>
      </c>
      <c r="E75">
        <v>6</v>
      </c>
      <c r="F75" s="107">
        <v>41023</v>
      </c>
      <c r="G75" s="107">
        <v>41080</v>
      </c>
      <c r="H75">
        <v>346292</v>
      </c>
      <c r="I75" s="107">
        <v>41023</v>
      </c>
      <c r="J75" s="107">
        <v>41080</v>
      </c>
      <c r="K75" t="s">
        <v>562</v>
      </c>
      <c r="L75" t="s">
        <v>562</v>
      </c>
      <c r="N75" t="s">
        <v>564</v>
      </c>
      <c r="O75" t="s">
        <v>913</v>
      </c>
      <c r="P75" t="s">
        <v>38</v>
      </c>
      <c r="Q75">
        <v>58</v>
      </c>
      <c r="R75">
        <v>58</v>
      </c>
      <c r="S75">
        <v>4</v>
      </c>
      <c r="T75">
        <v>7</v>
      </c>
      <c r="U75">
        <v>3</v>
      </c>
      <c r="AD75" s="107">
        <v>21161</v>
      </c>
      <c r="AE75" t="s">
        <v>31</v>
      </c>
      <c r="AF75" t="s">
        <v>32</v>
      </c>
      <c r="AG75" t="s">
        <v>868</v>
      </c>
      <c r="AH75" t="s">
        <v>57</v>
      </c>
      <c r="AI75" t="s">
        <v>71</v>
      </c>
      <c r="AJ75" t="s">
        <v>88</v>
      </c>
      <c r="AK75">
        <v>4</v>
      </c>
      <c r="AL75" t="s">
        <v>361</v>
      </c>
      <c r="AM75">
        <v>2</v>
      </c>
      <c r="AP75" t="s">
        <v>169</v>
      </c>
      <c r="AR75" t="s">
        <v>66</v>
      </c>
      <c r="AS75" t="s">
        <v>63</v>
      </c>
      <c r="BC75" t="s">
        <v>37</v>
      </c>
      <c r="BF75">
        <v>58</v>
      </c>
      <c r="BG75">
        <v>58</v>
      </c>
      <c r="BH75">
        <v>58</v>
      </c>
      <c r="BI75">
        <v>54.267759562841533</v>
      </c>
      <c r="BJ75">
        <f t="shared" si="5"/>
        <v>54</v>
      </c>
      <c r="BK75">
        <v>0</v>
      </c>
      <c r="BL75">
        <v>0</v>
      </c>
      <c r="BM75" t="s">
        <v>1050</v>
      </c>
      <c r="BN75" t="s">
        <v>913</v>
      </c>
      <c r="BO75" t="s">
        <v>564</v>
      </c>
      <c r="BQ75" t="s">
        <v>1050</v>
      </c>
      <c r="BR75" t="s">
        <v>87</v>
      </c>
      <c r="BS75" t="s">
        <v>572</v>
      </c>
      <c r="BT75" t="s">
        <v>1252</v>
      </c>
      <c r="BU75" t="s">
        <v>87</v>
      </c>
      <c r="BV75">
        <v>1</v>
      </c>
      <c r="BW75">
        <v>1</v>
      </c>
      <c r="BX75">
        <v>0</v>
      </c>
      <c r="BY75">
        <v>0</v>
      </c>
      <c r="BZ75">
        <v>-58</v>
      </c>
      <c r="CA75">
        <v>0</v>
      </c>
      <c r="CB75">
        <v>58</v>
      </c>
      <c r="CC75" t="e">
        <v>#VALUE!</v>
      </c>
      <c r="CD75">
        <v>58</v>
      </c>
      <c r="CE75">
        <v>0</v>
      </c>
      <c r="CF75">
        <v>0</v>
      </c>
      <c r="CG75">
        <v>57</v>
      </c>
      <c r="CH75">
        <f t="shared" si="6"/>
        <v>1</v>
      </c>
      <c r="CI75" t="s">
        <v>1401</v>
      </c>
      <c r="CJ75">
        <v>3</v>
      </c>
      <c r="CK75" t="s">
        <v>1399</v>
      </c>
      <c r="CL75">
        <f t="shared" si="7"/>
        <v>0</v>
      </c>
      <c r="CM75">
        <f t="shared" si="8"/>
        <v>1</v>
      </c>
      <c r="CN75">
        <f t="shared" si="9"/>
        <v>1</v>
      </c>
    </row>
    <row r="76" spans="1:92" x14ac:dyDescent="0.25">
      <c r="A76">
        <v>3128</v>
      </c>
      <c r="B76" t="s">
        <v>564</v>
      </c>
      <c r="C76" t="s">
        <v>564</v>
      </c>
      <c r="D76">
        <v>367627</v>
      </c>
      <c r="E76">
        <v>5</v>
      </c>
      <c r="F76" s="107">
        <v>41024</v>
      </c>
      <c r="G76" s="107">
        <v>41199</v>
      </c>
      <c r="H76">
        <v>367627</v>
      </c>
      <c r="I76" s="107">
        <v>41103</v>
      </c>
      <c r="J76" s="107">
        <v>41199</v>
      </c>
      <c r="K76">
        <v>15000</v>
      </c>
      <c r="L76" t="s">
        <v>569</v>
      </c>
      <c r="N76" t="s">
        <v>564</v>
      </c>
      <c r="O76" t="s">
        <v>913</v>
      </c>
      <c r="P76" t="s">
        <v>38</v>
      </c>
      <c r="Q76">
        <v>97</v>
      </c>
      <c r="R76">
        <v>176</v>
      </c>
      <c r="S76">
        <v>5</v>
      </c>
      <c r="T76">
        <v>5</v>
      </c>
      <c r="U76">
        <v>3</v>
      </c>
      <c r="AD76" s="107">
        <v>22146</v>
      </c>
      <c r="AE76" t="s">
        <v>31</v>
      </c>
      <c r="AF76" t="s">
        <v>32</v>
      </c>
      <c r="AG76" t="s">
        <v>868</v>
      </c>
      <c r="AH76" t="s">
        <v>57</v>
      </c>
      <c r="AI76" t="s">
        <v>52</v>
      </c>
      <c r="AJ76" t="s">
        <v>88</v>
      </c>
      <c r="AK76">
        <v>5</v>
      </c>
      <c r="AL76" t="s">
        <v>987</v>
      </c>
      <c r="AN76">
        <v>12</v>
      </c>
      <c r="AP76" t="s">
        <v>106</v>
      </c>
      <c r="AR76" t="s">
        <v>43</v>
      </c>
      <c r="AS76" t="s">
        <v>56</v>
      </c>
      <c r="BC76" t="s">
        <v>37</v>
      </c>
      <c r="BF76">
        <v>97</v>
      </c>
      <c r="BG76">
        <v>97</v>
      </c>
      <c r="BH76">
        <v>176</v>
      </c>
      <c r="BI76">
        <v>51.579234972677597</v>
      </c>
      <c r="BJ76">
        <f t="shared" si="5"/>
        <v>52</v>
      </c>
      <c r="BK76">
        <v>0</v>
      </c>
      <c r="BL76">
        <v>0</v>
      </c>
      <c r="BM76" t="s">
        <v>1050</v>
      </c>
      <c r="BN76" t="s">
        <v>913</v>
      </c>
      <c r="BO76" t="s">
        <v>564</v>
      </c>
      <c r="BQ76" t="s">
        <v>1050</v>
      </c>
      <c r="BR76" t="s">
        <v>87</v>
      </c>
      <c r="BS76" t="s">
        <v>572</v>
      </c>
      <c r="BT76" t="s">
        <v>1252</v>
      </c>
      <c r="BU76" t="s">
        <v>87</v>
      </c>
      <c r="BV76">
        <v>0.55113636363636365</v>
      </c>
      <c r="BW76">
        <v>1</v>
      </c>
      <c r="BX76">
        <v>0.44886363636363635</v>
      </c>
      <c r="BY76">
        <v>0</v>
      </c>
      <c r="BZ76">
        <v>-97</v>
      </c>
      <c r="CA76">
        <v>0</v>
      </c>
      <c r="CB76">
        <v>97</v>
      </c>
      <c r="CC76" t="e">
        <v>#VALUE!</v>
      </c>
      <c r="CD76">
        <v>97</v>
      </c>
      <c r="CE76">
        <v>0</v>
      </c>
      <c r="CF76">
        <v>0</v>
      </c>
      <c r="CG76">
        <v>96</v>
      </c>
      <c r="CH76">
        <f t="shared" si="6"/>
        <v>1</v>
      </c>
      <c r="CI76" t="s">
        <v>1408</v>
      </c>
      <c r="CJ76">
        <v>0</v>
      </c>
      <c r="CK76" t="s">
        <v>1399</v>
      </c>
      <c r="CL76">
        <f t="shared" si="7"/>
        <v>0</v>
      </c>
      <c r="CM76">
        <f t="shared" si="8"/>
        <v>1</v>
      </c>
      <c r="CN76">
        <f t="shared" si="9"/>
        <v>1</v>
      </c>
    </row>
    <row r="77" spans="1:92" x14ac:dyDescent="0.25">
      <c r="A77">
        <v>803</v>
      </c>
      <c r="B77" t="s">
        <v>564</v>
      </c>
      <c r="C77" t="s">
        <v>564</v>
      </c>
      <c r="D77">
        <v>371206</v>
      </c>
      <c r="E77">
        <v>1</v>
      </c>
      <c r="F77" s="107">
        <v>40939</v>
      </c>
      <c r="G77" s="107">
        <v>40977</v>
      </c>
      <c r="H77">
        <v>371206</v>
      </c>
      <c r="I77" s="107">
        <v>40940</v>
      </c>
      <c r="J77" s="107">
        <v>40977</v>
      </c>
      <c r="K77">
        <v>20000</v>
      </c>
      <c r="L77" t="s">
        <v>569</v>
      </c>
      <c r="N77" t="s">
        <v>564</v>
      </c>
      <c r="O77" t="s">
        <v>913</v>
      </c>
      <c r="P77" t="s">
        <v>54</v>
      </c>
      <c r="Q77">
        <v>38</v>
      </c>
      <c r="R77">
        <v>39</v>
      </c>
      <c r="S77">
        <v>3</v>
      </c>
      <c r="T77">
        <v>2</v>
      </c>
      <c r="U77">
        <v>2</v>
      </c>
      <c r="AD77" s="107">
        <v>20103</v>
      </c>
      <c r="AE77" t="s">
        <v>31</v>
      </c>
      <c r="AF77" t="s">
        <v>32</v>
      </c>
      <c r="AG77" t="s">
        <v>868</v>
      </c>
      <c r="AH77" t="s">
        <v>57</v>
      </c>
      <c r="AI77" t="s">
        <v>96</v>
      </c>
      <c r="AJ77" t="s">
        <v>54</v>
      </c>
      <c r="AK77">
        <v>3</v>
      </c>
      <c r="AL77" t="s">
        <v>54</v>
      </c>
      <c r="AP77" t="s">
        <v>249</v>
      </c>
      <c r="AR77" t="s">
        <v>49</v>
      </c>
      <c r="AS77" t="s">
        <v>44</v>
      </c>
      <c r="BC77" t="s">
        <v>98</v>
      </c>
      <c r="BF77">
        <v>38</v>
      </c>
      <c r="BG77">
        <v>38</v>
      </c>
      <c r="BH77">
        <v>39</v>
      </c>
      <c r="BI77">
        <v>56.928961748633881</v>
      </c>
      <c r="BJ77">
        <f t="shared" si="5"/>
        <v>57</v>
      </c>
      <c r="BK77">
        <v>0</v>
      </c>
      <c r="BL77">
        <v>0</v>
      </c>
      <c r="BM77" t="s">
        <v>1051</v>
      </c>
      <c r="BN77" t="s">
        <v>913</v>
      </c>
      <c r="BO77" t="s">
        <v>564</v>
      </c>
      <c r="BQ77" t="s">
        <v>1051</v>
      </c>
      <c r="BR77" t="s">
        <v>87</v>
      </c>
      <c r="BS77" t="s">
        <v>572</v>
      </c>
      <c r="BT77" t="s">
        <v>1252</v>
      </c>
      <c r="BU77" t="s">
        <v>87</v>
      </c>
      <c r="BV77">
        <v>0.97435897435897434</v>
      </c>
      <c r="BW77">
        <v>1</v>
      </c>
      <c r="BX77">
        <v>2.5641025641025661E-2</v>
      </c>
      <c r="BY77">
        <v>0</v>
      </c>
      <c r="BZ77">
        <v>-38</v>
      </c>
      <c r="CA77">
        <v>0</v>
      </c>
      <c r="CB77">
        <v>38</v>
      </c>
      <c r="CC77" t="e">
        <v>#VALUE!</v>
      </c>
      <c r="CD77">
        <v>38</v>
      </c>
      <c r="CE77">
        <v>0</v>
      </c>
      <c r="CF77">
        <v>0</v>
      </c>
      <c r="CG77">
        <v>37</v>
      </c>
      <c r="CH77">
        <f t="shared" si="6"/>
        <v>1</v>
      </c>
      <c r="CI77" t="s">
        <v>1401</v>
      </c>
      <c r="CJ77">
        <v>3</v>
      </c>
      <c r="CK77" t="s">
        <v>1399</v>
      </c>
      <c r="CL77">
        <f t="shared" si="7"/>
        <v>0</v>
      </c>
      <c r="CM77">
        <f t="shared" si="8"/>
        <v>1</v>
      </c>
      <c r="CN77">
        <f t="shared" si="9"/>
        <v>1</v>
      </c>
    </row>
    <row r="78" spans="1:92" x14ac:dyDescent="0.25">
      <c r="A78">
        <v>1597</v>
      </c>
      <c r="B78" t="s">
        <v>564</v>
      </c>
      <c r="C78" t="s">
        <v>564</v>
      </c>
      <c r="D78">
        <v>374039</v>
      </c>
      <c r="E78">
        <v>4</v>
      </c>
      <c r="F78" s="107">
        <v>40968</v>
      </c>
      <c r="G78" s="107">
        <v>40969</v>
      </c>
      <c r="H78">
        <v>374039</v>
      </c>
      <c r="I78" s="107">
        <v>40968</v>
      </c>
      <c r="J78" s="107">
        <v>40969</v>
      </c>
      <c r="K78">
        <v>15000</v>
      </c>
      <c r="L78" t="s">
        <v>569</v>
      </c>
      <c r="N78" t="s">
        <v>564</v>
      </c>
      <c r="O78" t="s">
        <v>913</v>
      </c>
      <c r="P78" t="s">
        <v>38</v>
      </c>
      <c r="Q78">
        <v>2</v>
      </c>
      <c r="R78">
        <v>2</v>
      </c>
      <c r="S78">
        <v>3</v>
      </c>
      <c r="T78">
        <v>4</v>
      </c>
      <c r="U78">
        <v>2</v>
      </c>
      <c r="V78">
        <v>1</v>
      </c>
      <c r="AD78" s="107">
        <v>22284</v>
      </c>
      <c r="AE78" t="s">
        <v>31</v>
      </c>
      <c r="AF78" t="s">
        <v>32</v>
      </c>
      <c r="AG78" t="s">
        <v>868</v>
      </c>
      <c r="AH78" t="s">
        <v>57</v>
      </c>
      <c r="AI78" t="s">
        <v>140</v>
      </c>
      <c r="AJ78" t="s">
        <v>88</v>
      </c>
      <c r="AK78">
        <v>1</v>
      </c>
      <c r="AL78" t="s">
        <v>986</v>
      </c>
      <c r="AO78">
        <v>180</v>
      </c>
      <c r="AP78" t="s">
        <v>42</v>
      </c>
      <c r="AR78" t="s">
        <v>43</v>
      </c>
      <c r="AS78" t="s">
        <v>44</v>
      </c>
      <c r="BC78" t="s">
        <v>37</v>
      </c>
      <c r="BF78">
        <v>2</v>
      </c>
      <c r="BG78">
        <v>2</v>
      </c>
      <c r="BH78">
        <v>2</v>
      </c>
      <c r="BI78">
        <v>51.049180327868854</v>
      </c>
      <c r="BJ78">
        <f t="shared" si="5"/>
        <v>51</v>
      </c>
      <c r="BK78">
        <v>0</v>
      </c>
      <c r="BL78">
        <v>0</v>
      </c>
      <c r="BM78" t="s">
        <v>1050</v>
      </c>
      <c r="BN78" t="s">
        <v>913</v>
      </c>
      <c r="BO78" t="s">
        <v>564</v>
      </c>
      <c r="BQ78" t="s">
        <v>1050</v>
      </c>
      <c r="BR78" t="s">
        <v>87</v>
      </c>
      <c r="BS78" t="s">
        <v>572</v>
      </c>
      <c r="BT78" t="s">
        <v>1252</v>
      </c>
      <c r="BU78" t="s">
        <v>87</v>
      </c>
      <c r="BV78">
        <v>1</v>
      </c>
      <c r="BW78">
        <v>1</v>
      </c>
      <c r="BX78">
        <v>0</v>
      </c>
      <c r="BY78">
        <v>0</v>
      </c>
      <c r="BZ78">
        <v>-2</v>
      </c>
      <c r="CA78">
        <v>0</v>
      </c>
      <c r="CB78">
        <v>2</v>
      </c>
      <c r="CC78" t="e">
        <v>#VALUE!</v>
      </c>
      <c r="CD78">
        <v>2</v>
      </c>
      <c r="CE78">
        <v>0</v>
      </c>
      <c r="CF78">
        <v>0</v>
      </c>
      <c r="CG78">
        <v>1</v>
      </c>
      <c r="CH78">
        <f t="shared" si="6"/>
        <v>1</v>
      </c>
      <c r="CI78" t="s">
        <v>1405</v>
      </c>
      <c r="CJ78">
        <v>1</v>
      </c>
      <c r="CK78" t="s">
        <v>1399</v>
      </c>
      <c r="CL78">
        <f t="shared" si="7"/>
        <v>0</v>
      </c>
      <c r="CM78">
        <f t="shared" si="8"/>
        <v>1</v>
      </c>
      <c r="CN78">
        <f t="shared" si="9"/>
        <v>1</v>
      </c>
    </row>
    <row r="79" spans="1:92" x14ac:dyDescent="0.25">
      <c r="A79">
        <v>90</v>
      </c>
      <c r="B79" t="s">
        <v>564</v>
      </c>
      <c r="C79" t="s">
        <v>564</v>
      </c>
      <c r="D79">
        <v>376472</v>
      </c>
      <c r="E79">
        <v>6</v>
      </c>
      <c r="F79" s="107">
        <v>40913</v>
      </c>
      <c r="G79" s="107">
        <v>41037</v>
      </c>
      <c r="H79">
        <v>376472</v>
      </c>
      <c r="I79" s="107">
        <v>40919</v>
      </c>
      <c r="J79" s="107">
        <v>41037</v>
      </c>
      <c r="K79">
        <v>10000</v>
      </c>
      <c r="L79" t="s">
        <v>568</v>
      </c>
      <c r="N79" t="s">
        <v>564</v>
      </c>
      <c r="O79" t="s">
        <v>913</v>
      </c>
      <c r="P79" t="s">
        <v>76</v>
      </c>
      <c r="Q79">
        <v>119</v>
      </c>
      <c r="R79">
        <v>125</v>
      </c>
      <c r="S79">
        <v>2</v>
      </c>
      <c r="T79">
        <v>6</v>
      </c>
      <c r="U79">
        <v>1</v>
      </c>
      <c r="AD79" s="107">
        <v>23382</v>
      </c>
      <c r="AE79" t="s">
        <v>31</v>
      </c>
      <c r="AF79" t="s">
        <v>68</v>
      </c>
      <c r="AG79" t="s">
        <v>870</v>
      </c>
      <c r="AH79" t="s">
        <v>57</v>
      </c>
      <c r="AI79" t="s">
        <v>117</v>
      </c>
      <c r="AJ79" t="s">
        <v>88</v>
      </c>
      <c r="AK79">
        <v>8</v>
      </c>
      <c r="AL79" t="s">
        <v>361</v>
      </c>
      <c r="AM79">
        <v>4</v>
      </c>
      <c r="AP79" t="s">
        <v>92</v>
      </c>
      <c r="AR79" t="s">
        <v>66</v>
      </c>
      <c r="AS79" t="s">
        <v>44</v>
      </c>
      <c r="BC79" t="s">
        <v>51</v>
      </c>
      <c r="BF79">
        <v>119</v>
      </c>
      <c r="BG79">
        <v>119</v>
      </c>
      <c r="BH79">
        <v>125</v>
      </c>
      <c r="BI79">
        <v>47.898907103825138</v>
      </c>
      <c r="BJ79">
        <f t="shared" si="5"/>
        <v>48</v>
      </c>
      <c r="BK79">
        <v>0</v>
      </c>
      <c r="BL79">
        <v>0</v>
      </c>
      <c r="BM79" t="s">
        <v>1050</v>
      </c>
      <c r="BN79" t="s">
        <v>913</v>
      </c>
      <c r="BO79" t="s">
        <v>564</v>
      </c>
      <c r="BQ79" t="s">
        <v>1050</v>
      </c>
      <c r="BR79" t="s">
        <v>87</v>
      </c>
      <c r="BS79" t="s">
        <v>572</v>
      </c>
      <c r="BT79" t="s">
        <v>1252</v>
      </c>
      <c r="BU79" t="s">
        <v>87</v>
      </c>
      <c r="BV79">
        <v>0.95199999999999996</v>
      </c>
      <c r="BW79">
        <v>1</v>
      </c>
      <c r="BX79">
        <v>4.8000000000000043E-2</v>
      </c>
      <c r="BY79">
        <v>0</v>
      </c>
      <c r="BZ79">
        <v>-119</v>
      </c>
      <c r="CA79">
        <v>0</v>
      </c>
      <c r="CB79">
        <v>119</v>
      </c>
      <c r="CC79" t="e">
        <v>#VALUE!</v>
      </c>
      <c r="CD79">
        <v>119</v>
      </c>
      <c r="CE79">
        <v>0</v>
      </c>
      <c r="CF79">
        <v>0</v>
      </c>
      <c r="CG79">
        <v>118</v>
      </c>
      <c r="CH79">
        <f t="shared" si="6"/>
        <v>1</v>
      </c>
      <c r="CI79" t="s">
        <v>1408</v>
      </c>
      <c r="CJ79">
        <v>0</v>
      </c>
      <c r="CK79" t="s">
        <v>1399</v>
      </c>
      <c r="CL79">
        <f t="shared" si="7"/>
        <v>0</v>
      </c>
      <c r="CM79">
        <f t="shared" si="8"/>
        <v>1</v>
      </c>
      <c r="CN79">
        <f t="shared" si="9"/>
        <v>1</v>
      </c>
    </row>
    <row r="80" spans="1:92" x14ac:dyDescent="0.25">
      <c r="A80">
        <v>515</v>
      </c>
      <c r="B80" t="s">
        <v>564</v>
      </c>
      <c r="C80" t="s">
        <v>87</v>
      </c>
      <c r="D80">
        <v>378339</v>
      </c>
      <c r="E80">
        <v>4</v>
      </c>
      <c r="F80" s="107">
        <v>40929</v>
      </c>
      <c r="G80" s="107">
        <v>41515</v>
      </c>
      <c r="H80">
        <v>378339</v>
      </c>
      <c r="I80" s="107">
        <v>40929</v>
      </c>
      <c r="J80" s="107">
        <v>40931</v>
      </c>
      <c r="K80">
        <v>30000</v>
      </c>
      <c r="L80" t="s">
        <v>570</v>
      </c>
      <c r="M80" s="107">
        <v>40931</v>
      </c>
      <c r="N80" t="s">
        <v>87</v>
      </c>
      <c r="O80" t="s">
        <v>583</v>
      </c>
      <c r="P80" t="s">
        <v>38</v>
      </c>
      <c r="Q80">
        <v>13</v>
      </c>
      <c r="R80">
        <v>587</v>
      </c>
      <c r="S80">
        <v>0</v>
      </c>
      <c r="T80">
        <v>1</v>
      </c>
      <c r="AD80" s="107">
        <v>22793</v>
      </c>
      <c r="AE80" t="s">
        <v>31</v>
      </c>
      <c r="AF80" t="s">
        <v>32</v>
      </c>
      <c r="AG80" t="s">
        <v>868</v>
      </c>
      <c r="AH80" t="s">
        <v>57</v>
      </c>
      <c r="AI80" t="s">
        <v>99</v>
      </c>
      <c r="AJ80" t="s">
        <v>88</v>
      </c>
      <c r="AK80">
        <v>12</v>
      </c>
      <c r="AL80" t="s">
        <v>986</v>
      </c>
      <c r="AO80">
        <v>60</v>
      </c>
      <c r="AP80" t="s">
        <v>48</v>
      </c>
      <c r="AR80" t="s">
        <v>49</v>
      </c>
      <c r="AS80" t="s">
        <v>44</v>
      </c>
      <c r="AT80" t="s">
        <v>1333</v>
      </c>
      <c r="AU80" t="s">
        <v>1124</v>
      </c>
      <c r="AX80" t="s">
        <v>87</v>
      </c>
      <c r="BC80" t="s">
        <v>51</v>
      </c>
      <c r="BF80">
        <v>13</v>
      </c>
      <c r="BG80">
        <v>587</v>
      </c>
      <c r="BH80">
        <v>587</v>
      </c>
      <c r="BI80">
        <v>49.551912568306008</v>
      </c>
      <c r="BJ80">
        <f t="shared" si="5"/>
        <v>50</v>
      </c>
      <c r="BK80">
        <v>0</v>
      </c>
      <c r="BL80">
        <v>-584</v>
      </c>
      <c r="BM80" t="s">
        <v>1050</v>
      </c>
      <c r="BN80" t="s">
        <v>75</v>
      </c>
      <c r="BO80" t="s">
        <v>564</v>
      </c>
      <c r="BQ80" t="s">
        <v>1050</v>
      </c>
      <c r="BR80" t="s">
        <v>87</v>
      </c>
      <c r="BS80" t="s">
        <v>572</v>
      </c>
      <c r="BT80" t="s">
        <v>1252</v>
      </c>
      <c r="BU80" t="s">
        <v>564</v>
      </c>
      <c r="BV80">
        <v>2.2146507666098807E-2</v>
      </c>
      <c r="BW80">
        <v>5.1107325383304937E-3</v>
      </c>
      <c r="BX80">
        <v>-1.7035775127768313E-2</v>
      </c>
      <c r="BY80">
        <v>0</v>
      </c>
      <c r="BZ80">
        <v>-3</v>
      </c>
      <c r="CA80">
        <v>10</v>
      </c>
      <c r="CB80">
        <v>587</v>
      </c>
      <c r="CC80">
        <v>13</v>
      </c>
      <c r="CD80">
        <v>587</v>
      </c>
      <c r="CE80">
        <v>584</v>
      </c>
      <c r="CF80">
        <v>584</v>
      </c>
      <c r="CG80">
        <v>-2</v>
      </c>
      <c r="CH80">
        <f t="shared" si="6"/>
        <v>1</v>
      </c>
      <c r="CI80" t="s">
        <v>1404</v>
      </c>
      <c r="CJ80">
        <v>2</v>
      </c>
      <c r="CK80" t="s">
        <v>1399</v>
      </c>
      <c r="CL80">
        <f t="shared" si="7"/>
        <v>1</v>
      </c>
      <c r="CM80">
        <f t="shared" si="8"/>
        <v>0</v>
      </c>
      <c r="CN80">
        <f t="shared" si="9"/>
        <v>1</v>
      </c>
    </row>
    <row r="81" spans="1:92" x14ac:dyDescent="0.25">
      <c r="A81">
        <v>1646</v>
      </c>
      <c r="B81" t="s">
        <v>564</v>
      </c>
      <c r="C81" t="s">
        <v>564</v>
      </c>
      <c r="D81">
        <v>387207</v>
      </c>
      <c r="E81">
        <v>4</v>
      </c>
      <c r="F81" s="107">
        <v>40969</v>
      </c>
      <c r="G81" s="107">
        <v>41039</v>
      </c>
      <c r="H81">
        <v>387207</v>
      </c>
      <c r="I81" s="107">
        <v>40970</v>
      </c>
      <c r="J81" s="107">
        <v>41002</v>
      </c>
      <c r="K81">
        <v>15000</v>
      </c>
      <c r="L81" t="s">
        <v>569</v>
      </c>
      <c r="M81" s="107">
        <v>41002</v>
      </c>
      <c r="N81" t="s">
        <v>87</v>
      </c>
      <c r="O81" t="s">
        <v>75</v>
      </c>
      <c r="P81" t="s">
        <v>38</v>
      </c>
      <c r="Q81">
        <v>33</v>
      </c>
      <c r="R81">
        <v>71</v>
      </c>
      <c r="S81">
        <v>5</v>
      </c>
      <c r="T81">
        <v>5</v>
      </c>
      <c r="U81">
        <v>4</v>
      </c>
      <c r="V81">
        <v>1</v>
      </c>
      <c r="AD81" s="107">
        <v>22112</v>
      </c>
      <c r="AE81" t="s">
        <v>31</v>
      </c>
      <c r="AF81" t="s">
        <v>68</v>
      </c>
      <c r="AG81" t="s">
        <v>870</v>
      </c>
      <c r="AH81" t="s">
        <v>57</v>
      </c>
      <c r="AI81" t="s">
        <v>140</v>
      </c>
      <c r="AJ81" t="s">
        <v>88</v>
      </c>
      <c r="AK81">
        <v>3</v>
      </c>
      <c r="AL81" t="s">
        <v>986</v>
      </c>
      <c r="AO81">
        <v>180</v>
      </c>
      <c r="AP81" t="s">
        <v>42</v>
      </c>
      <c r="AR81" t="s">
        <v>43</v>
      </c>
      <c r="AS81" t="s">
        <v>44</v>
      </c>
      <c r="BC81" t="s">
        <v>37</v>
      </c>
      <c r="BF81">
        <v>33</v>
      </c>
      <c r="BG81">
        <v>70</v>
      </c>
      <c r="BH81">
        <v>71</v>
      </c>
      <c r="BI81">
        <v>51.521857923497265</v>
      </c>
      <c r="BJ81">
        <f t="shared" si="5"/>
        <v>52</v>
      </c>
      <c r="BK81">
        <v>0</v>
      </c>
      <c r="BL81">
        <v>-37</v>
      </c>
      <c r="BM81" t="s">
        <v>1050</v>
      </c>
      <c r="BN81" t="s">
        <v>75</v>
      </c>
      <c r="BO81" t="s">
        <v>87</v>
      </c>
      <c r="BQ81" t="s">
        <v>1050</v>
      </c>
      <c r="BR81" t="s">
        <v>87</v>
      </c>
      <c r="BS81" t="s">
        <v>573</v>
      </c>
      <c r="BT81" t="s">
        <v>1252</v>
      </c>
      <c r="BU81" t="s">
        <v>87</v>
      </c>
      <c r="BV81">
        <v>0.46478873239436619</v>
      </c>
      <c r="BW81">
        <v>0.47142857142857142</v>
      </c>
      <c r="BX81">
        <v>6.6398390342052305E-3</v>
      </c>
      <c r="BY81">
        <v>0</v>
      </c>
      <c r="BZ81">
        <v>-33</v>
      </c>
      <c r="CA81">
        <v>0</v>
      </c>
      <c r="CB81">
        <v>33</v>
      </c>
      <c r="CC81" t="e">
        <v>#VALUE!</v>
      </c>
      <c r="CD81">
        <v>33</v>
      </c>
      <c r="CE81">
        <v>0</v>
      </c>
      <c r="CF81">
        <v>37</v>
      </c>
      <c r="CG81">
        <v>32</v>
      </c>
      <c r="CH81">
        <f t="shared" si="6"/>
        <v>1</v>
      </c>
      <c r="CI81" t="s">
        <v>1401</v>
      </c>
      <c r="CJ81">
        <v>3</v>
      </c>
      <c r="CK81" t="s">
        <v>1399</v>
      </c>
      <c r="CL81">
        <f t="shared" si="7"/>
        <v>1</v>
      </c>
      <c r="CM81">
        <f t="shared" si="8"/>
        <v>1</v>
      </c>
      <c r="CN81">
        <f t="shared" si="9"/>
        <v>1</v>
      </c>
    </row>
    <row r="82" spans="1:92" x14ac:dyDescent="0.25">
      <c r="A82">
        <v>1793</v>
      </c>
      <c r="B82" t="s">
        <v>564</v>
      </c>
      <c r="C82" t="s">
        <v>564</v>
      </c>
      <c r="D82">
        <v>387871</v>
      </c>
      <c r="E82">
        <v>6</v>
      </c>
      <c r="F82" s="107">
        <v>40975</v>
      </c>
      <c r="G82" s="107">
        <v>40977</v>
      </c>
      <c r="H82">
        <v>387871</v>
      </c>
      <c r="I82" s="107">
        <v>40976</v>
      </c>
      <c r="J82" s="107">
        <v>40977</v>
      </c>
      <c r="K82" t="s">
        <v>562</v>
      </c>
      <c r="L82" t="s">
        <v>562</v>
      </c>
      <c r="N82" t="s">
        <v>564</v>
      </c>
      <c r="O82" t="s">
        <v>913</v>
      </c>
      <c r="P82" t="s">
        <v>38</v>
      </c>
      <c r="Q82">
        <v>2</v>
      </c>
      <c r="R82">
        <v>3</v>
      </c>
      <c r="S82">
        <v>8</v>
      </c>
      <c r="T82">
        <v>4</v>
      </c>
      <c r="U82">
        <v>7</v>
      </c>
      <c r="AD82" s="107">
        <v>20339</v>
      </c>
      <c r="AE82" t="s">
        <v>31</v>
      </c>
      <c r="AF82" t="s">
        <v>39</v>
      </c>
      <c r="AG82" t="s">
        <v>40</v>
      </c>
      <c r="AH82" t="s">
        <v>40</v>
      </c>
      <c r="AI82" t="s">
        <v>99</v>
      </c>
      <c r="AJ82" t="s">
        <v>88</v>
      </c>
      <c r="AK82">
        <v>1</v>
      </c>
      <c r="AL82" t="s">
        <v>361</v>
      </c>
      <c r="AM82">
        <v>35</v>
      </c>
      <c r="AP82" t="s">
        <v>55</v>
      </c>
      <c r="AR82" t="s">
        <v>49</v>
      </c>
      <c r="AS82" t="s">
        <v>56</v>
      </c>
      <c r="BC82" t="s">
        <v>37</v>
      </c>
      <c r="BF82">
        <v>2</v>
      </c>
      <c r="BG82">
        <v>2</v>
      </c>
      <c r="BH82">
        <v>3</v>
      </c>
      <c r="BI82">
        <v>56.382513661202189</v>
      </c>
      <c r="BJ82">
        <f t="shared" si="5"/>
        <v>57</v>
      </c>
      <c r="BK82">
        <v>0</v>
      </c>
      <c r="BL82">
        <v>0</v>
      </c>
      <c r="BM82" t="s">
        <v>1050</v>
      </c>
      <c r="BN82" t="s">
        <v>913</v>
      </c>
      <c r="BO82" t="s">
        <v>564</v>
      </c>
      <c r="BQ82" t="s">
        <v>1050</v>
      </c>
      <c r="BR82" t="s">
        <v>87</v>
      </c>
      <c r="BS82" t="s">
        <v>572</v>
      </c>
      <c r="BT82" t="s">
        <v>1252</v>
      </c>
      <c r="BU82" t="s">
        <v>87</v>
      </c>
      <c r="BV82">
        <v>0.66666666666666663</v>
      </c>
      <c r="BW82">
        <v>1</v>
      </c>
      <c r="BX82">
        <v>0.33333333333333337</v>
      </c>
      <c r="BY82">
        <v>0</v>
      </c>
      <c r="BZ82">
        <v>-2</v>
      </c>
      <c r="CA82">
        <v>0</v>
      </c>
      <c r="CB82">
        <v>2</v>
      </c>
      <c r="CC82" t="e">
        <v>#VALUE!</v>
      </c>
      <c r="CD82">
        <v>2</v>
      </c>
      <c r="CE82">
        <v>0</v>
      </c>
      <c r="CF82">
        <v>0</v>
      </c>
      <c r="CG82">
        <v>1</v>
      </c>
      <c r="CH82">
        <f t="shared" si="6"/>
        <v>1</v>
      </c>
      <c r="CI82" t="s">
        <v>1405</v>
      </c>
      <c r="CJ82">
        <v>1</v>
      </c>
      <c r="CK82" t="s">
        <v>1399</v>
      </c>
      <c r="CL82">
        <f t="shared" si="7"/>
        <v>0</v>
      </c>
      <c r="CM82">
        <f t="shared" si="8"/>
        <v>1</v>
      </c>
      <c r="CN82">
        <f t="shared" si="9"/>
        <v>1</v>
      </c>
    </row>
    <row r="83" spans="1:92" x14ac:dyDescent="0.25">
      <c r="A83">
        <v>7</v>
      </c>
      <c r="B83" t="s">
        <v>564</v>
      </c>
      <c r="C83" t="s">
        <v>564</v>
      </c>
      <c r="D83">
        <v>390322</v>
      </c>
      <c r="E83">
        <v>5</v>
      </c>
      <c r="F83" s="107">
        <v>40909</v>
      </c>
      <c r="G83" s="107">
        <v>40911</v>
      </c>
      <c r="H83">
        <v>390322</v>
      </c>
      <c r="I83" s="107">
        <v>40909</v>
      </c>
      <c r="J83" s="107">
        <v>40911</v>
      </c>
      <c r="K83">
        <v>15000</v>
      </c>
      <c r="L83" t="s">
        <v>569</v>
      </c>
      <c r="N83" t="s">
        <v>564</v>
      </c>
      <c r="O83" t="s">
        <v>913</v>
      </c>
      <c r="P83" t="s">
        <v>38</v>
      </c>
      <c r="Q83">
        <v>3</v>
      </c>
      <c r="R83">
        <v>3</v>
      </c>
      <c r="S83">
        <v>10</v>
      </c>
      <c r="T83">
        <v>7</v>
      </c>
      <c r="U83">
        <v>8</v>
      </c>
      <c r="AD83" s="107">
        <v>23063</v>
      </c>
      <c r="AE83" t="s">
        <v>31</v>
      </c>
      <c r="AF83" t="s">
        <v>68</v>
      </c>
      <c r="AG83" t="s">
        <v>870</v>
      </c>
      <c r="AH83" t="s">
        <v>57</v>
      </c>
      <c r="AI83" t="s">
        <v>58</v>
      </c>
      <c r="AJ83" t="s">
        <v>88</v>
      </c>
      <c r="AK83">
        <v>1</v>
      </c>
      <c r="AL83" t="s">
        <v>987</v>
      </c>
      <c r="AN83">
        <v>6</v>
      </c>
      <c r="AP83" t="s">
        <v>59</v>
      </c>
      <c r="AR83" t="s">
        <v>43</v>
      </c>
      <c r="AS83" t="s">
        <v>60</v>
      </c>
      <c r="BC83" t="s">
        <v>37</v>
      </c>
      <c r="BF83">
        <v>3</v>
      </c>
      <c r="BG83">
        <v>3</v>
      </c>
      <c r="BH83">
        <v>3</v>
      </c>
      <c r="BI83">
        <v>48.759562841530055</v>
      </c>
      <c r="BJ83">
        <f t="shared" si="5"/>
        <v>49</v>
      </c>
      <c r="BK83">
        <v>0</v>
      </c>
      <c r="BL83">
        <v>0</v>
      </c>
      <c r="BM83" t="s">
        <v>1050</v>
      </c>
      <c r="BN83" t="s">
        <v>913</v>
      </c>
      <c r="BO83" t="s">
        <v>564</v>
      </c>
      <c r="BQ83" t="s">
        <v>1050</v>
      </c>
      <c r="BR83" t="s">
        <v>87</v>
      </c>
      <c r="BS83" t="s">
        <v>572</v>
      </c>
      <c r="BT83" t="s">
        <v>1252</v>
      </c>
      <c r="BU83" t="s">
        <v>87</v>
      </c>
      <c r="BV83">
        <v>1</v>
      </c>
      <c r="BW83">
        <v>1</v>
      </c>
      <c r="BX83">
        <v>0</v>
      </c>
      <c r="BY83">
        <v>0</v>
      </c>
      <c r="BZ83">
        <v>-3</v>
      </c>
      <c r="CA83">
        <v>0</v>
      </c>
      <c r="CB83">
        <v>3</v>
      </c>
      <c r="CC83" t="e">
        <v>#VALUE!</v>
      </c>
      <c r="CD83">
        <v>3</v>
      </c>
      <c r="CE83">
        <v>0</v>
      </c>
      <c r="CF83">
        <v>0</v>
      </c>
      <c r="CG83">
        <v>2</v>
      </c>
      <c r="CH83">
        <f t="shared" si="6"/>
        <v>1</v>
      </c>
      <c r="CI83" t="s">
        <v>1405</v>
      </c>
      <c r="CJ83">
        <v>1</v>
      </c>
      <c r="CK83" t="s">
        <v>1399</v>
      </c>
      <c r="CL83">
        <f t="shared" si="7"/>
        <v>0</v>
      </c>
      <c r="CM83">
        <f t="shared" si="8"/>
        <v>1</v>
      </c>
      <c r="CN83">
        <f t="shared" si="9"/>
        <v>1</v>
      </c>
    </row>
    <row r="84" spans="1:92" x14ac:dyDescent="0.25">
      <c r="A84">
        <v>67</v>
      </c>
      <c r="B84" t="s">
        <v>564</v>
      </c>
      <c r="C84" t="s">
        <v>564</v>
      </c>
      <c r="D84">
        <v>390501</v>
      </c>
      <c r="E84">
        <v>5</v>
      </c>
      <c r="F84" s="107">
        <v>40912</v>
      </c>
      <c r="G84" s="107">
        <v>41060</v>
      </c>
      <c r="H84">
        <v>390501</v>
      </c>
      <c r="I84" s="107">
        <v>40912</v>
      </c>
      <c r="J84" s="107">
        <v>40973</v>
      </c>
      <c r="K84">
        <v>15000</v>
      </c>
      <c r="L84" t="s">
        <v>569</v>
      </c>
      <c r="M84" s="107">
        <v>40973</v>
      </c>
      <c r="N84" t="s">
        <v>87</v>
      </c>
      <c r="O84" t="s">
        <v>75</v>
      </c>
      <c r="P84" t="s">
        <v>76</v>
      </c>
      <c r="Q84">
        <v>62</v>
      </c>
      <c r="R84">
        <v>149</v>
      </c>
      <c r="S84">
        <v>6</v>
      </c>
      <c r="T84">
        <v>10</v>
      </c>
      <c r="U84">
        <v>4</v>
      </c>
      <c r="AD84" s="107">
        <v>22237</v>
      </c>
      <c r="AE84" t="s">
        <v>31</v>
      </c>
      <c r="AF84" t="s">
        <v>39</v>
      </c>
      <c r="AG84" t="s">
        <v>40</v>
      </c>
      <c r="AH84" t="s">
        <v>40</v>
      </c>
      <c r="AI84" t="s">
        <v>99</v>
      </c>
      <c r="AJ84" t="s">
        <v>88</v>
      </c>
      <c r="AK84">
        <v>1</v>
      </c>
      <c r="AL84" t="s">
        <v>987</v>
      </c>
      <c r="AN84">
        <v>9</v>
      </c>
      <c r="AP84" t="s">
        <v>120</v>
      </c>
      <c r="AR84" t="s">
        <v>43</v>
      </c>
      <c r="AS84" t="s">
        <v>121</v>
      </c>
      <c r="AT84" t="s">
        <v>127</v>
      </c>
      <c r="BC84" t="s">
        <v>51</v>
      </c>
      <c r="BF84">
        <v>62</v>
      </c>
      <c r="BG84">
        <v>149</v>
      </c>
      <c r="BH84">
        <v>149</v>
      </c>
      <c r="BI84">
        <v>51.024590163934427</v>
      </c>
      <c r="BJ84">
        <f t="shared" si="5"/>
        <v>51</v>
      </c>
      <c r="BK84">
        <v>0</v>
      </c>
      <c r="BL84">
        <v>-87</v>
      </c>
      <c r="BM84" t="s">
        <v>1050</v>
      </c>
      <c r="BN84" t="s">
        <v>75</v>
      </c>
      <c r="BO84" t="s">
        <v>87</v>
      </c>
      <c r="BQ84" t="s">
        <v>1050</v>
      </c>
      <c r="BR84" t="s">
        <v>87</v>
      </c>
      <c r="BS84" t="s">
        <v>573</v>
      </c>
      <c r="BT84" t="s">
        <v>1252</v>
      </c>
      <c r="BU84" t="s">
        <v>87</v>
      </c>
      <c r="BV84">
        <v>0.41610738255033558</v>
      </c>
      <c r="BW84">
        <v>0.41610738255033558</v>
      </c>
      <c r="BX84">
        <v>0</v>
      </c>
      <c r="BY84">
        <v>0</v>
      </c>
      <c r="BZ84">
        <v>-62</v>
      </c>
      <c r="CA84">
        <v>0</v>
      </c>
      <c r="CB84">
        <v>62</v>
      </c>
      <c r="CC84" t="e">
        <v>#VALUE!</v>
      </c>
      <c r="CD84">
        <v>62</v>
      </c>
      <c r="CE84">
        <v>0</v>
      </c>
      <c r="CF84">
        <v>87</v>
      </c>
      <c r="CG84">
        <v>61</v>
      </c>
      <c r="CH84">
        <f t="shared" si="6"/>
        <v>1</v>
      </c>
      <c r="CI84" t="s">
        <v>1402</v>
      </c>
      <c r="CJ84">
        <v>4</v>
      </c>
      <c r="CK84" t="s">
        <v>1399</v>
      </c>
      <c r="CL84">
        <f t="shared" si="7"/>
        <v>1</v>
      </c>
      <c r="CM84">
        <f t="shared" si="8"/>
        <v>1</v>
      </c>
      <c r="CN84">
        <f t="shared" si="9"/>
        <v>1</v>
      </c>
    </row>
    <row r="85" spans="1:92" x14ac:dyDescent="0.25">
      <c r="A85">
        <v>2448</v>
      </c>
      <c r="B85" t="s">
        <v>564</v>
      </c>
      <c r="C85" t="s">
        <v>564</v>
      </c>
      <c r="D85">
        <v>393504</v>
      </c>
      <c r="E85">
        <v>1</v>
      </c>
      <c r="F85" s="107">
        <v>41001</v>
      </c>
      <c r="G85" s="107">
        <v>41003</v>
      </c>
      <c r="H85">
        <v>393504</v>
      </c>
      <c r="I85" s="107" t="s">
        <v>560</v>
      </c>
      <c r="J85" s="107" t="s">
        <v>560</v>
      </c>
      <c r="K85">
        <v>10000</v>
      </c>
      <c r="L85" t="s">
        <v>568</v>
      </c>
      <c r="N85" t="s">
        <v>1336</v>
      </c>
      <c r="O85" t="s">
        <v>913</v>
      </c>
      <c r="P85" t="s">
        <v>54</v>
      </c>
      <c r="Q85">
        <v>0</v>
      </c>
      <c r="R85">
        <v>3</v>
      </c>
      <c r="S85">
        <v>1</v>
      </c>
      <c r="T85">
        <v>1</v>
      </c>
      <c r="V85">
        <v>1</v>
      </c>
      <c r="AD85" s="107">
        <v>23505</v>
      </c>
      <c r="AE85" t="s">
        <v>45</v>
      </c>
      <c r="AF85" t="s">
        <v>39</v>
      </c>
      <c r="AG85" t="s">
        <v>40</v>
      </c>
      <c r="AH85" t="s">
        <v>40</v>
      </c>
      <c r="AI85" t="s">
        <v>64</v>
      </c>
      <c r="AJ85" t="s">
        <v>54</v>
      </c>
      <c r="AK85">
        <v>1</v>
      </c>
      <c r="AL85" t="s">
        <v>54</v>
      </c>
      <c r="AP85" t="s">
        <v>62</v>
      </c>
      <c r="AR85" t="s">
        <v>43</v>
      </c>
      <c r="AS85" t="s">
        <v>63</v>
      </c>
      <c r="BC85" t="s">
        <v>78</v>
      </c>
      <c r="BF85">
        <v>0</v>
      </c>
      <c r="BG85">
        <v>0</v>
      </c>
      <c r="BH85">
        <v>3</v>
      </c>
      <c r="BI85">
        <v>47.803278688524593</v>
      </c>
      <c r="BJ85" t="e">
        <f t="shared" si="5"/>
        <v>#VALUE!</v>
      </c>
      <c r="BK85" t="e">
        <v>#VALUE!</v>
      </c>
      <c r="BL85" t="e">
        <v>#VALUE!</v>
      </c>
      <c r="BM85" t="s">
        <v>1051</v>
      </c>
      <c r="BN85" t="s">
        <v>913</v>
      </c>
      <c r="BO85" t="s">
        <v>564</v>
      </c>
      <c r="BQ85" t="s">
        <v>1051</v>
      </c>
      <c r="BR85">
        <v>0</v>
      </c>
      <c r="BS85" t="s">
        <v>1338</v>
      </c>
      <c r="BT85" t="s">
        <v>1252</v>
      </c>
      <c r="BU85" t="s">
        <v>87</v>
      </c>
      <c r="BV85">
        <v>0</v>
      </c>
      <c r="BW85">
        <v>0</v>
      </c>
      <c r="BX85">
        <v>0</v>
      </c>
      <c r="BY85">
        <v>0</v>
      </c>
      <c r="BZ85" t="e">
        <v>#VALUE!</v>
      </c>
      <c r="CA85" t="e">
        <v>#VALUE!</v>
      </c>
      <c r="CB85" t="e">
        <v>#VALUE!</v>
      </c>
      <c r="CC85">
        <v>0</v>
      </c>
      <c r="CD85">
        <v>0</v>
      </c>
      <c r="CF85" t="e">
        <v>#VALUE!</v>
      </c>
      <c r="CG85" t="e">
        <v>#VALUE!</v>
      </c>
      <c r="CH85">
        <f t="shared" si="6"/>
        <v>1</v>
      </c>
      <c r="CI85" t="s">
        <v>1405</v>
      </c>
      <c r="CJ85">
        <v>1</v>
      </c>
      <c r="CK85" t="s">
        <v>1400</v>
      </c>
      <c r="CL85">
        <f t="shared" si="7"/>
        <v>0</v>
      </c>
      <c r="CM85">
        <f t="shared" si="8"/>
        <v>1</v>
      </c>
      <c r="CN85">
        <f t="shared" si="9"/>
        <v>1</v>
      </c>
    </row>
    <row r="86" spans="1:92" x14ac:dyDescent="0.25">
      <c r="A86">
        <v>355</v>
      </c>
      <c r="B86" t="s">
        <v>564</v>
      </c>
      <c r="C86" t="s">
        <v>564</v>
      </c>
      <c r="D86">
        <v>394004</v>
      </c>
      <c r="E86">
        <v>2</v>
      </c>
      <c r="F86" s="107">
        <v>40922</v>
      </c>
      <c r="G86" s="107">
        <v>40987</v>
      </c>
      <c r="H86">
        <v>394004</v>
      </c>
      <c r="I86" s="107">
        <v>40923</v>
      </c>
      <c r="J86" s="107">
        <v>40987</v>
      </c>
      <c r="K86">
        <v>30000</v>
      </c>
      <c r="L86" t="s">
        <v>570</v>
      </c>
      <c r="N86" t="s">
        <v>564</v>
      </c>
      <c r="O86" t="s">
        <v>913</v>
      </c>
      <c r="P86" t="s">
        <v>587</v>
      </c>
      <c r="Q86">
        <v>65</v>
      </c>
      <c r="R86">
        <v>66</v>
      </c>
      <c r="S86">
        <v>0</v>
      </c>
      <c r="T86">
        <v>1</v>
      </c>
      <c r="AD86" s="107">
        <v>13487</v>
      </c>
      <c r="AE86" t="s">
        <v>31</v>
      </c>
      <c r="AF86" t="s">
        <v>68</v>
      </c>
      <c r="AG86" t="s">
        <v>870</v>
      </c>
      <c r="AH86" t="s">
        <v>30</v>
      </c>
      <c r="AI86" t="s">
        <v>112</v>
      </c>
      <c r="AJ86" t="s">
        <v>47</v>
      </c>
      <c r="AK86">
        <v>4</v>
      </c>
      <c r="AL86" t="s">
        <v>47</v>
      </c>
      <c r="AP86" t="s">
        <v>72</v>
      </c>
      <c r="AR86" t="s">
        <v>49</v>
      </c>
      <c r="AS86" t="s">
        <v>73</v>
      </c>
      <c r="BC86" t="s">
        <v>37</v>
      </c>
      <c r="BF86">
        <v>65</v>
      </c>
      <c r="BG86">
        <v>65</v>
      </c>
      <c r="BH86">
        <v>66</v>
      </c>
      <c r="BI86">
        <v>74.959016393442624</v>
      </c>
      <c r="BJ86">
        <f t="shared" si="5"/>
        <v>75</v>
      </c>
      <c r="BK86">
        <v>0</v>
      </c>
      <c r="BL86">
        <v>0</v>
      </c>
      <c r="BM86" t="s">
        <v>47</v>
      </c>
      <c r="BN86" t="s">
        <v>913</v>
      </c>
      <c r="BO86" t="s">
        <v>564</v>
      </c>
      <c r="BQ86" t="s">
        <v>47</v>
      </c>
      <c r="BR86" t="s">
        <v>87</v>
      </c>
      <c r="BS86" t="s">
        <v>572</v>
      </c>
      <c r="BT86" t="s">
        <v>1252</v>
      </c>
      <c r="BU86" t="s">
        <v>564</v>
      </c>
      <c r="BV86">
        <v>0.98484848484848486</v>
      </c>
      <c r="BW86">
        <v>1</v>
      </c>
      <c r="BX86">
        <v>1.5151515151515138E-2</v>
      </c>
      <c r="BY86">
        <v>0</v>
      </c>
      <c r="BZ86">
        <v>-65</v>
      </c>
      <c r="CA86">
        <v>0</v>
      </c>
      <c r="CB86">
        <v>65</v>
      </c>
      <c r="CC86" t="e">
        <v>#VALUE!</v>
      </c>
      <c r="CD86">
        <v>65</v>
      </c>
      <c r="CE86">
        <v>0</v>
      </c>
      <c r="CF86">
        <v>0</v>
      </c>
      <c r="CG86">
        <v>64</v>
      </c>
      <c r="CH86">
        <f t="shared" si="6"/>
        <v>1</v>
      </c>
      <c r="CI86" t="s">
        <v>1402</v>
      </c>
      <c r="CJ86">
        <v>4</v>
      </c>
      <c r="CK86" t="s">
        <v>1399</v>
      </c>
      <c r="CL86">
        <f t="shared" si="7"/>
        <v>0</v>
      </c>
      <c r="CM86">
        <f t="shared" si="8"/>
        <v>0</v>
      </c>
      <c r="CN86">
        <f t="shared" si="9"/>
        <v>1</v>
      </c>
    </row>
    <row r="87" spans="1:92" x14ac:dyDescent="0.25">
      <c r="A87">
        <v>3239</v>
      </c>
      <c r="B87" t="s">
        <v>564</v>
      </c>
      <c r="C87" t="s">
        <v>564</v>
      </c>
      <c r="D87">
        <v>396694</v>
      </c>
      <c r="E87">
        <v>6</v>
      </c>
      <c r="F87" s="107">
        <v>41028</v>
      </c>
      <c r="G87" s="107">
        <v>41101</v>
      </c>
      <c r="H87">
        <v>396694</v>
      </c>
      <c r="I87" s="107">
        <v>41028</v>
      </c>
      <c r="J87" s="107">
        <v>41101</v>
      </c>
      <c r="K87" t="s">
        <v>562</v>
      </c>
      <c r="L87" t="s">
        <v>562</v>
      </c>
      <c r="N87" t="s">
        <v>564</v>
      </c>
      <c r="O87" t="s">
        <v>913</v>
      </c>
      <c r="P87" t="s">
        <v>38</v>
      </c>
      <c r="Q87">
        <v>74</v>
      </c>
      <c r="R87">
        <v>74</v>
      </c>
      <c r="S87">
        <v>7</v>
      </c>
      <c r="T87">
        <v>3</v>
      </c>
      <c r="U87">
        <v>4</v>
      </c>
      <c r="AD87" s="107">
        <v>17143</v>
      </c>
      <c r="AE87" t="s">
        <v>31</v>
      </c>
      <c r="AF87" t="s">
        <v>32</v>
      </c>
      <c r="AG87" t="s">
        <v>868</v>
      </c>
      <c r="AH87" t="s">
        <v>57</v>
      </c>
      <c r="AI87" t="s">
        <v>69</v>
      </c>
      <c r="AJ87" t="s">
        <v>88</v>
      </c>
      <c r="AK87">
        <v>5</v>
      </c>
      <c r="AL87" t="s">
        <v>361</v>
      </c>
      <c r="AM87">
        <v>15</v>
      </c>
      <c r="AP87" t="s">
        <v>190</v>
      </c>
      <c r="AR87" t="s">
        <v>49</v>
      </c>
      <c r="AS87" t="s">
        <v>81</v>
      </c>
      <c r="BC87" t="s">
        <v>51</v>
      </c>
      <c r="BF87">
        <v>74</v>
      </c>
      <c r="BG87">
        <v>74</v>
      </c>
      <c r="BH87">
        <v>74</v>
      </c>
      <c r="BI87">
        <v>65.259562841530055</v>
      </c>
      <c r="BJ87">
        <f t="shared" si="5"/>
        <v>65</v>
      </c>
      <c r="BK87">
        <v>0</v>
      </c>
      <c r="BL87">
        <v>0</v>
      </c>
      <c r="BM87" t="s">
        <v>1050</v>
      </c>
      <c r="BN87" t="s">
        <v>913</v>
      </c>
      <c r="BO87" t="s">
        <v>564</v>
      </c>
      <c r="BQ87" t="s">
        <v>1050</v>
      </c>
      <c r="BR87" t="s">
        <v>87</v>
      </c>
      <c r="BS87" t="s">
        <v>572</v>
      </c>
      <c r="BT87" t="s">
        <v>1252</v>
      </c>
      <c r="BU87" t="s">
        <v>87</v>
      </c>
      <c r="BV87">
        <v>1</v>
      </c>
      <c r="BW87">
        <v>1</v>
      </c>
      <c r="BX87">
        <v>0</v>
      </c>
      <c r="BY87">
        <v>0</v>
      </c>
      <c r="BZ87">
        <v>-74</v>
      </c>
      <c r="CA87">
        <v>0</v>
      </c>
      <c r="CB87">
        <v>74</v>
      </c>
      <c r="CC87" t="e">
        <v>#VALUE!</v>
      </c>
      <c r="CD87">
        <v>74</v>
      </c>
      <c r="CE87">
        <v>0</v>
      </c>
      <c r="CF87">
        <v>0</v>
      </c>
      <c r="CG87">
        <v>73</v>
      </c>
      <c r="CH87">
        <f t="shared" si="6"/>
        <v>1</v>
      </c>
      <c r="CI87" t="s">
        <v>1402</v>
      </c>
      <c r="CJ87">
        <v>4</v>
      </c>
      <c r="CK87" t="s">
        <v>1399</v>
      </c>
      <c r="CL87">
        <f t="shared" si="7"/>
        <v>0</v>
      </c>
      <c r="CM87">
        <f t="shared" si="8"/>
        <v>1</v>
      </c>
      <c r="CN87">
        <f t="shared" si="9"/>
        <v>1</v>
      </c>
    </row>
    <row r="88" spans="1:92" x14ac:dyDescent="0.25">
      <c r="A88">
        <v>391</v>
      </c>
      <c r="B88" t="s">
        <v>564</v>
      </c>
      <c r="C88" t="s">
        <v>564</v>
      </c>
      <c r="D88">
        <v>402939</v>
      </c>
      <c r="E88">
        <v>1</v>
      </c>
      <c r="F88" s="107">
        <v>40925</v>
      </c>
      <c r="G88" s="107">
        <v>40970</v>
      </c>
      <c r="H88">
        <v>402939</v>
      </c>
      <c r="I88" s="107">
        <v>40925</v>
      </c>
      <c r="J88" s="107">
        <v>40970</v>
      </c>
      <c r="K88">
        <v>15000</v>
      </c>
      <c r="L88" t="s">
        <v>569</v>
      </c>
      <c r="N88" t="s">
        <v>564</v>
      </c>
      <c r="O88" t="s">
        <v>913</v>
      </c>
      <c r="P88" t="s">
        <v>54</v>
      </c>
      <c r="Q88">
        <v>46</v>
      </c>
      <c r="R88">
        <v>46</v>
      </c>
      <c r="S88">
        <v>7</v>
      </c>
      <c r="T88">
        <v>5</v>
      </c>
      <c r="U88">
        <v>4</v>
      </c>
      <c r="V88">
        <v>1</v>
      </c>
      <c r="AD88" s="107">
        <v>22509</v>
      </c>
      <c r="AE88" t="s">
        <v>31</v>
      </c>
      <c r="AF88" t="s">
        <v>32</v>
      </c>
      <c r="AG88" t="s">
        <v>868</v>
      </c>
      <c r="AH88" t="s">
        <v>30</v>
      </c>
      <c r="AI88" t="s">
        <v>117</v>
      </c>
      <c r="AJ88" t="s">
        <v>54</v>
      </c>
      <c r="AK88">
        <v>3</v>
      </c>
      <c r="AL88" t="s">
        <v>54</v>
      </c>
      <c r="AP88" t="s">
        <v>42</v>
      </c>
      <c r="AR88" t="s">
        <v>43</v>
      </c>
      <c r="AS88" t="s">
        <v>44</v>
      </c>
      <c r="BC88" t="s">
        <v>37</v>
      </c>
      <c r="BF88">
        <v>46</v>
      </c>
      <c r="BG88">
        <v>46</v>
      </c>
      <c r="BH88">
        <v>46</v>
      </c>
      <c r="BI88">
        <v>50.31693989071038</v>
      </c>
      <c r="BJ88">
        <f t="shared" si="5"/>
        <v>50</v>
      </c>
      <c r="BK88">
        <v>0</v>
      </c>
      <c r="BL88">
        <v>0</v>
      </c>
      <c r="BM88" t="s">
        <v>1051</v>
      </c>
      <c r="BN88" t="s">
        <v>913</v>
      </c>
      <c r="BO88" t="s">
        <v>564</v>
      </c>
      <c r="BQ88" t="s">
        <v>1051</v>
      </c>
      <c r="BR88" t="s">
        <v>87</v>
      </c>
      <c r="BS88" t="s">
        <v>572</v>
      </c>
      <c r="BT88" t="s">
        <v>1252</v>
      </c>
      <c r="BU88" t="s">
        <v>87</v>
      </c>
      <c r="BV88">
        <v>1</v>
      </c>
      <c r="BW88">
        <v>1</v>
      </c>
      <c r="BX88">
        <v>0</v>
      </c>
      <c r="BY88">
        <v>0</v>
      </c>
      <c r="BZ88">
        <v>-46</v>
      </c>
      <c r="CA88">
        <v>0</v>
      </c>
      <c r="CB88">
        <v>46</v>
      </c>
      <c r="CC88" t="e">
        <v>#VALUE!</v>
      </c>
      <c r="CD88">
        <v>46</v>
      </c>
      <c r="CE88">
        <v>0</v>
      </c>
      <c r="CF88">
        <v>0</v>
      </c>
      <c r="CG88">
        <v>45</v>
      </c>
      <c r="CH88">
        <f t="shared" si="6"/>
        <v>1</v>
      </c>
      <c r="CI88" t="s">
        <v>1401</v>
      </c>
      <c r="CJ88">
        <v>3</v>
      </c>
      <c r="CK88" t="s">
        <v>1399</v>
      </c>
      <c r="CL88">
        <f t="shared" si="7"/>
        <v>0</v>
      </c>
      <c r="CM88">
        <f t="shared" si="8"/>
        <v>1</v>
      </c>
      <c r="CN88">
        <f t="shared" si="9"/>
        <v>1</v>
      </c>
    </row>
    <row r="89" spans="1:92" x14ac:dyDescent="0.25">
      <c r="A89">
        <v>2777</v>
      </c>
      <c r="B89" t="s">
        <v>564</v>
      </c>
      <c r="C89" t="s">
        <v>564</v>
      </c>
      <c r="D89">
        <v>403644</v>
      </c>
      <c r="E89">
        <v>1</v>
      </c>
      <c r="F89" s="107">
        <v>41011</v>
      </c>
      <c r="G89" s="107">
        <v>41214</v>
      </c>
      <c r="H89">
        <v>403644</v>
      </c>
      <c r="I89" s="107">
        <v>41012</v>
      </c>
      <c r="J89" s="107">
        <v>41214</v>
      </c>
      <c r="K89" t="s">
        <v>562</v>
      </c>
      <c r="L89" t="s">
        <v>562</v>
      </c>
      <c r="N89" t="s">
        <v>564</v>
      </c>
      <c r="O89" t="s">
        <v>913</v>
      </c>
      <c r="P89" t="s">
        <v>54</v>
      </c>
      <c r="Q89">
        <v>203</v>
      </c>
      <c r="R89">
        <v>204</v>
      </c>
      <c r="S89">
        <v>4</v>
      </c>
      <c r="T89">
        <v>1</v>
      </c>
      <c r="U89">
        <v>3</v>
      </c>
      <c r="AD89" s="107">
        <v>23130</v>
      </c>
      <c r="AE89" t="s">
        <v>31</v>
      </c>
      <c r="AF89" t="s">
        <v>39</v>
      </c>
      <c r="AG89" t="s">
        <v>40</v>
      </c>
      <c r="AH89" t="s">
        <v>40</v>
      </c>
      <c r="AI89" t="s">
        <v>82</v>
      </c>
      <c r="AJ89" t="s">
        <v>54</v>
      </c>
      <c r="AK89">
        <v>8</v>
      </c>
      <c r="AL89" t="s">
        <v>54</v>
      </c>
      <c r="AP89" t="s">
        <v>142</v>
      </c>
      <c r="AR89" t="s">
        <v>49</v>
      </c>
      <c r="AS89" t="s">
        <v>81</v>
      </c>
      <c r="BC89" t="s">
        <v>51</v>
      </c>
      <c r="BF89">
        <v>203</v>
      </c>
      <c r="BG89">
        <v>203</v>
      </c>
      <c r="BH89">
        <v>204</v>
      </c>
      <c r="BI89">
        <v>48.855191256830601</v>
      </c>
      <c r="BJ89">
        <f t="shared" si="5"/>
        <v>49</v>
      </c>
      <c r="BK89">
        <v>0</v>
      </c>
      <c r="BL89">
        <v>0</v>
      </c>
      <c r="BM89" t="s">
        <v>1051</v>
      </c>
      <c r="BN89" t="s">
        <v>913</v>
      </c>
      <c r="BO89" t="s">
        <v>564</v>
      </c>
      <c r="BQ89" t="s">
        <v>1051</v>
      </c>
      <c r="BR89" t="s">
        <v>87</v>
      </c>
      <c r="BS89" t="s">
        <v>572</v>
      </c>
      <c r="BT89" t="s">
        <v>1252</v>
      </c>
      <c r="BU89" t="s">
        <v>87</v>
      </c>
      <c r="BV89">
        <v>0.99509803921568629</v>
      </c>
      <c r="BW89">
        <v>1</v>
      </c>
      <c r="BX89">
        <v>4.9019607843137081E-3</v>
      </c>
      <c r="BY89">
        <v>0</v>
      </c>
      <c r="BZ89">
        <v>-203</v>
      </c>
      <c r="CA89">
        <v>0</v>
      </c>
      <c r="CB89">
        <v>203</v>
      </c>
      <c r="CC89" t="e">
        <v>#VALUE!</v>
      </c>
      <c r="CD89">
        <v>203</v>
      </c>
      <c r="CE89">
        <v>0</v>
      </c>
      <c r="CF89">
        <v>0</v>
      </c>
      <c r="CG89">
        <v>202</v>
      </c>
      <c r="CH89">
        <f t="shared" si="6"/>
        <v>1</v>
      </c>
      <c r="CI89" t="s">
        <v>1403</v>
      </c>
      <c r="CJ89">
        <v>6</v>
      </c>
      <c r="CK89" t="s">
        <v>1399</v>
      </c>
      <c r="CL89">
        <f t="shared" si="7"/>
        <v>0</v>
      </c>
      <c r="CM89">
        <f t="shared" si="8"/>
        <v>1</v>
      </c>
      <c r="CN89">
        <f t="shared" si="9"/>
        <v>1</v>
      </c>
    </row>
    <row r="90" spans="1:92" x14ac:dyDescent="0.25">
      <c r="A90">
        <v>788</v>
      </c>
      <c r="B90" t="s">
        <v>564</v>
      </c>
      <c r="C90" t="s">
        <v>564</v>
      </c>
      <c r="D90">
        <v>404402</v>
      </c>
      <c r="E90">
        <v>6</v>
      </c>
      <c r="F90" s="107">
        <v>40939</v>
      </c>
      <c r="G90" s="107">
        <v>41053</v>
      </c>
      <c r="H90">
        <v>404402</v>
      </c>
      <c r="I90" s="107">
        <v>41051</v>
      </c>
      <c r="J90" s="107">
        <v>41053</v>
      </c>
      <c r="K90" t="s">
        <v>562</v>
      </c>
      <c r="L90" t="s">
        <v>562</v>
      </c>
      <c r="N90" t="s">
        <v>564</v>
      </c>
      <c r="O90" t="s">
        <v>913</v>
      </c>
      <c r="P90" t="s">
        <v>38</v>
      </c>
      <c r="Q90">
        <v>3</v>
      </c>
      <c r="R90">
        <v>115</v>
      </c>
      <c r="S90">
        <v>5</v>
      </c>
      <c r="T90">
        <v>2</v>
      </c>
      <c r="U90">
        <v>4</v>
      </c>
      <c r="AD90" s="107">
        <v>21704</v>
      </c>
      <c r="AE90" t="s">
        <v>31</v>
      </c>
      <c r="AF90" t="s">
        <v>68</v>
      </c>
      <c r="AG90" t="s">
        <v>870</v>
      </c>
      <c r="AH90" t="s">
        <v>57</v>
      </c>
      <c r="AI90" t="s">
        <v>64</v>
      </c>
      <c r="AJ90" t="s">
        <v>88</v>
      </c>
      <c r="AK90">
        <v>2</v>
      </c>
      <c r="AL90" t="s">
        <v>361</v>
      </c>
      <c r="AM90">
        <v>4</v>
      </c>
      <c r="AP90" t="s">
        <v>169</v>
      </c>
      <c r="AR90" t="s">
        <v>66</v>
      </c>
      <c r="AS90" t="s">
        <v>63</v>
      </c>
      <c r="BC90" t="s">
        <v>37</v>
      </c>
      <c r="BF90">
        <v>3</v>
      </c>
      <c r="BG90">
        <v>3</v>
      </c>
      <c r="BH90">
        <v>115</v>
      </c>
      <c r="BI90">
        <v>52.55464480874317</v>
      </c>
      <c r="BJ90">
        <f t="shared" si="5"/>
        <v>53</v>
      </c>
      <c r="BK90">
        <v>0</v>
      </c>
      <c r="BL90">
        <v>0</v>
      </c>
      <c r="BM90" t="s">
        <v>1050</v>
      </c>
      <c r="BN90" t="s">
        <v>913</v>
      </c>
      <c r="BO90" t="s">
        <v>564</v>
      </c>
      <c r="BQ90" t="s">
        <v>1050</v>
      </c>
      <c r="BR90" t="s">
        <v>87</v>
      </c>
      <c r="BS90" t="s">
        <v>572</v>
      </c>
      <c r="BT90" t="s">
        <v>1252</v>
      </c>
      <c r="BU90" t="s">
        <v>87</v>
      </c>
      <c r="BV90">
        <v>2.6086956521739129E-2</v>
      </c>
      <c r="BW90">
        <v>1</v>
      </c>
      <c r="BX90">
        <v>0.97391304347826091</v>
      </c>
      <c r="BY90">
        <v>0</v>
      </c>
      <c r="BZ90">
        <v>-3</v>
      </c>
      <c r="CA90">
        <v>0</v>
      </c>
      <c r="CB90">
        <v>3</v>
      </c>
      <c r="CC90" t="e">
        <v>#VALUE!</v>
      </c>
      <c r="CD90">
        <v>3</v>
      </c>
      <c r="CE90">
        <v>0</v>
      </c>
      <c r="CF90">
        <v>0</v>
      </c>
      <c r="CG90">
        <v>2</v>
      </c>
      <c r="CH90">
        <f t="shared" si="6"/>
        <v>1</v>
      </c>
      <c r="CI90" t="s">
        <v>1405</v>
      </c>
      <c r="CJ90">
        <v>1</v>
      </c>
      <c r="CK90" t="s">
        <v>1399</v>
      </c>
      <c r="CL90">
        <f t="shared" si="7"/>
        <v>0</v>
      </c>
      <c r="CM90">
        <f t="shared" si="8"/>
        <v>1</v>
      </c>
      <c r="CN90">
        <f t="shared" si="9"/>
        <v>1</v>
      </c>
    </row>
    <row r="91" spans="1:92" x14ac:dyDescent="0.25">
      <c r="A91">
        <v>2450</v>
      </c>
      <c r="B91" t="s">
        <v>564</v>
      </c>
      <c r="C91" t="s">
        <v>564</v>
      </c>
      <c r="D91">
        <v>405757</v>
      </c>
      <c r="E91">
        <v>5</v>
      </c>
      <c r="F91" s="107">
        <v>41001</v>
      </c>
      <c r="G91" s="107">
        <v>41003</v>
      </c>
      <c r="H91">
        <v>405757</v>
      </c>
      <c r="I91" s="107">
        <v>41002</v>
      </c>
      <c r="J91" s="107">
        <v>41003</v>
      </c>
      <c r="K91" t="s">
        <v>562</v>
      </c>
      <c r="L91" t="s">
        <v>562</v>
      </c>
      <c r="N91" t="s">
        <v>564</v>
      </c>
      <c r="O91" t="s">
        <v>913</v>
      </c>
      <c r="P91" t="s">
        <v>38</v>
      </c>
      <c r="Q91">
        <v>2</v>
      </c>
      <c r="R91">
        <v>3</v>
      </c>
      <c r="S91">
        <v>15</v>
      </c>
      <c r="T91">
        <v>4</v>
      </c>
      <c r="U91">
        <v>7</v>
      </c>
      <c r="AD91" s="107">
        <v>23602</v>
      </c>
      <c r="AE91" t="s">
        <v>31</v>
      </c>
      <c r="AF91" t="s">
        <v>32</v>
      </c>
      <c r="AG91" t="s">
        <v>868</v>
      </c>
      <c r="AH91" t="s">
        <v>57</v>
      </c>
      <c r="AI91" t="s">
        <v>46</v>
      </c>
      <c r="AJ91" t="s">
        <v>88</v>
      </c>
      <c r="AK91">
        <v>1</v>
      </c>
      <c r="AL91" t="s">
        <v>987</v>
      </c>
      <c r="AN91">
        <v>12</v>
      </c>
      <c r="AP91" t="s">
        <v>42</v>
      </c>
      <c r="AR91" t="s">
        <v>43</v>
      </c>
      <c r="AS91" t="s">
        <v>44</v>
      </c>
      <c r="BC91" t="s">
        <v>37</v>
      </c>
      <c r="BF91">
        <v>2</v>
      </c>
      <c r="BG91">
        <v>2</v>
      </c>
      <c r="BH91">
        <v>3</v>
      </c>
      <c r="BI91">
        <v>47.538251366120221</v>
      </c>
      <c r="BJ91">
        <f t="shared" si="5"/>
        <v>48</v>
      </c>
      <c r="BK91">
        <v>0</v>
      </c>
      <c r="BL91">
        <v>0</v>
      </c>
      <c r="BM91" t="s">
        <v>1050</v>
      </c>
      <c r="BN91" t="s">
        <v>913</v>
      </c>
      <c r="BO91" t="s">
        <v>564</v>
      </c>
      <c r="BQ91" t="s">
        <v>1050</v>
      </c>
      <c r="BR91" t="s">
        <v>87</v>
      </c>
      <c r="BS91" t="s">
        <v>572</v>
      </c>
      <c r="BT91" t="s">
        <v>1252</v>
      </c>
      <c r="BU91" t="s">
        <v>87</v>
      </c>
      <c r="BV91">
        <v>0.66666666666666663</v>
      </c>
      <c r="BW91">
        <v>1</v>
      </c>
      <c r="BX91">
        <v>0.33333333333333337</v>
      </c>
      <c r="BY91">
        <v>0</v>
      </c>
      <c r="BZ91">
        <v>-2</v>
      </c>
      <c r="CA91">
        <v>0</v>
      </c>
      <c r="CB91">
        <v>2</v>
      </c>
      <c r="CC91" t="e">
        <v>#VALUE!</v>
      </c>
      <c r="CD91">
        <v>2</v>
      </c>
      <c r="CE91">
        <v>0</v>
      </c>
      <c r="CF91">
        <v>0</v>
      </c>
      <c r="CG91">
        <v>1</v>
      </c>
      <c r="CH91">
        <f t="shared" si="6"/>
        <v>1</v>
      </c>
      <c r="CI91" t="s">
        <v>1405</v>
      </c>
      <c r="CJ91">
        <v>1</v>
      </c>
      <c r="CK91" t="s">
        <v>1399</v>
      </c>
      <c r="CL91">
        <f t="shared" si="7"/>
        <v>0</v>
      </c>
      <c r="CM91">
        <f t="shared" si="8"/>
        <v>1</v>
      </c>
      <c r="CN91">
        <f t="shared" si="9"/>
        <v>1</v>
      </c>
    </row>
    <row r="92" spans="1:92" x14ac:dyDescent="0.25">
      <c r="A92">
        <v>3147</v>
      </c>
      <c r="B92" t="s">
        <v>564</v>
      </c>
      <c r="C92" t="s">
        <v>564</v>
      </c>
      <c r="D92">
        <v>410802</v>
      </c>
      <c r="E92">
        <v>1</v>
      </c>
      <c r="F92" s="107">
        <v>41025</v>
      </c>
      <c r="G92" s="107">
        <v>41400</v>
      </c>
      <c r="H92">
        <v>410802</v>
      </c>
      <c r="I92" s="107">
        <v>41025</v>
      </c>
      <c r="J92" s="107">
        <v>41033</v>
      </c>
      <c r="K92">
        <v>5000</v>
      </c>
      <c r="L92" t="s">
        <v>567</v>
      </c>
      <c r="M92" s="107">
        <v>41033</v>
      </c>
      <c r="N92" t="s">
        <v>87</v>
      </c>
      <c r="O92" t="s">
        <v>75</v>
      </c>
      <c r="P92" t="s">
        <v>54</v>
      </c>
      <c r="Q92">
        <v>9</v>
      </c>
      <c r="R92">
        <v>376</v>
      </c>
      <c r="S92">
        <v>1</v>
      </c>
      <c r="T92">
        <v>12</v>
      </c>
      <c r="V92">
        <v>1</v>
      </c>
      <c r="AD92" s="107">
        <v>22805</v>
      </c>
      <c r="AE92" t="s">
        <v>31</v>
      </c>
      <c r="AF92" t="s">
        <v>68</v>
      </c>
      <c r="AG92" t="s">
        <v>870</v>
      </c>
      <c r="AH92" t="s">
        <v>57</v>
      </c>
      <c r="AI92" t="s">
        <v>99</v>
      </c>
      <c r="AJ92" t="s">
        <v>54</v>
      </c>
      <c r="AK92">
        <v>12</v>
      </c>
      <c r="AL92" t="s">
        <v>54</v>
      </c>
      <c r="AP92" t="s">
        <v>42</v>
      </c>
      <c r="AR92" t="s">
        <v>43</v>
      </c>
      <c r="AS92" t="s">
        <v>44</v>
      </c>
      <c r="BC92" t="s">
        <v>98</v>
      </c>
      <c r="BF92">
        <v>9</v>
      </c>
      <c r="BG92">
        <v>376</v>
      </c>
      <c r="BH92">
        <v>376</v>
      </c>
      <c r="BI92">
        <v>49.78142076502732</v>
      </c>
      <c r="BJ92">
        <f t="shared" si="5"/>
        <v>50</v>
      </c>
      <c r="BK92">
        <v>0</v>
      </c>
      <c r="BL92">
        <v>-367</v>
      </c>
      <c r="BM92" t="s">
        <v>1051</v>
      </c>
      <c r="BN92" t="s">
        <v>75</v>
      </c>
      <c r="BO92" t="s">
        <v>87</v>
      </c>
      <c r="BQ92" t="s">
        <v>1051</v>
      </c>
      <c r="BR92" t="s">
        <v>87</v>
      </c>
      <c r="BS92" t="s">
        <v>573</v>
      </c>
      <c r="BT92" t="s">
        <v>1252</v>
      </c>
      <c r="BU92" t="s">
        <v>87</v>
      </c>
      <c r="BV92">
        <v>2.3936170212765957E-2</v>
      </c>
      <c r="BW92">
        <v>2.3936170212765957E-2</v>
      </c>
      <c r="BX92">
        <v>0</v>
      </c>
      <c r="BY92">
        <v>0</v>
      </c>
      <c r="BZ92">
        <v>-9</v>
      </c>
      <c r="CA92">
        <v>0</v>
      </c>
      <c r="CB92">
        <v>9</v>
      </c>
      <c r="CC92" t="e">
        <v>#VALUE!</v>
      </c>
      <c r="CD92">
        <v>9</v>
      </c>
      <c r="CE92">
        <v>0</v>
      </c>
      <c r="CF92">
        <v>367</v>
      </c>
      <c r="CG92">
        <v>8</v>
      </c>
      <c r="CH92">
        <f t="shared" si="6"/>
        <v>1</v>
      </c>
      <c r="CI92" t="s">
        <v>1405</v>
      </c>
      <c r="CJ92">
        <v>1</v>
      </c>
      <c r="CK92" t="s">
        <v>1399</v>
      </c>
      <c r="CL92">
        <f t="shared" si="7"/>
        <v>1</v>
      </c>
      <c r="CM92">
        <f t="shared" si="8"/>
        <v>1</v>
      </c>
      <c r="CN92">
        <f t="shared" si="9"/>
        <v>1</v>
      </c>
    </row>
    <row r="93" spans="1:92" x14ac:dyDescent="0.25">
      <c r="A93">
        <v>2895</v>
      </c>
      <c r="B93" t="s">
        <v>564</v>
      </c>
      <c r="C93" t="s">
        <v>564</v>
      </c>
      <c r="D93">
        <v>411241</v>
      </c>
      <c r="E93">
        <v>5</v>
      </c>
      <c r="F93" s="107">
        <v>41016</v>
      </c>
      <c r="G93" s="107">
        <v>41039</v>
      </c>
      <c r="H93">
        <v>411241</v>
      </c>
      <c r="I93" s="107">
        <v>41017</v>
      </c>
      <c r="J93" s="107">
        <v>41039</v>
      </c>
      <c r="K93">
        <v>15000</v>
      </c>
      <c r="L93" t="s">
        <v>569</v>
      </c>
      <c r="N93" t="s">
        <v>564</v>
      </c>
      <c r="O93" t="s">
        <v>913</v>
      </c>
      <c r="P93" t="s">
        <v>38</v>
      </c>
      <c r="Q93">
        <v>23</v>
      </c>
      <c r="R93">
        <v>24</v>
      </c>
      <c r="S93">
        <v>8</v>
      </c>
      <c r="T93">
        <v>1</v>
      </c>
      <c r="U93">
        <v>5</v>
      </c>
      <c r="V93">
        <v>1</v>
      </c>
      <c r="AD93" s="107">
        <v>22701</v>
      </c>
      <c r="AE93" t="s">
        <v>31</v>
      </c>
      <c r="AF93" t="s">
        <v>32</v>
      </c>
      <c r="AG93" t="s">
        <v>868</v>
      </c>
      <c r="AH93" t="s">
        <v>57</v>
      </c>
      <c r="AI93" t="s">
        <v>70</v>
      </c>
      <c r="AJ93" t="s">
        <v>88</v>
      </c>
      <c r="AK93">
        <v>2</v>
      </c>
      <c r="AL93" t="s">
        <v>987</v>
      </c>
      <c r="AN93">
        <v>6</v>
      </c>
      <c r="AP93" t="s">
        <v>42</v>
      </c>
      <c r="AR93" t="s">
        <v>43</v>
      </c>
      <c r="AS93" t="s">
        <v>44</v>
      </c>
      <c r="BC93" t="s">
        <v>37</v>
      </c>
      <c r="BF93">
        <v>23</v>
      </c>
      <c r="BG93">
        <v>23</v>
      </c>
      <c r="BH93">
        <v>24</v>
      </c>
      <c r="BI93">
        <v>50.040983606557376</v>
      </c>
      <c r="BJ93">
        <f t="shared" si="5"/>
        <v>50</v>
      </c>
      <c r="BK93">
        <v>0</v>
      </c>
      <c r="BL93">
        <v>0</v>
      </c>
      <c r="BM93" t="s">
        <v>1050</v>
      </c>
      <c r="BN93" t="s">
        <v>913</v>
      </c>
      <c r="BO93" t="s">
        <v>564</v>
      </c>
      <c r="BQ93" t="s">
        <v>1050</v>
      </c>
      <c r="BR93" t="s">
        <v>87</v>
      </c>
      <c r="BS93" t="s">
        <v>572</v>
      </c>
      <c r="BT93" t="s">
        <v>1252</v>
      </c>
      <c r="BU93" t="s">
        <v>87</v>
      </c>
      <c r="BV93">
        <v>0.95833333333333337</v>
      </c>
      <c r="BW93">
        <v>1</v>
      </c>
      <c r="BX93">
        <v>4.166666666666663E-2</v>
      </c>
      <c r="BY93">
        <v>0</v>
      </c>
      <c r="BZ93">
        <v>-23</v>
      </c>
      <c r="CA93">
        <v>0</v>
      </c>
      <c r="CB93">
        <v>23</v>
      </c>
      <c r="CC93" t="e">
        <v>#VALUE!</v>
      </c>
      <c r="CD93">
        <v>23</v>
      </c>
      <c r="CE93">
        <v>0</v>
      </c>
      <c r="CF93">
        <v>0</v>
      </c>
      <c r="CG93">
        <v>22</v>
      </c>
      <c r="CH93">
        <f t="shared" si="6"/>
        <v>1</v>
      </c>
      <c r="CI93" t="s">
        <v>1404</v>
      </c>
      <c r="CJ93">
        <v>2</v>
      </c>
      <c r="CK93" t="s">
        <v>1399</v>
      </c>
      <c r="CL93">
        <f t="shared" si="7"/>
        <v>0</v>
      </c>
      <c r="CM93">
        <f t="shared" si="8"/>
        <v>1</v>
      </c>
      <c r="CN93">
        <f t="shared" si="9"/>
        <v>1</v>
      </c>
    </row>
    <row r="94" spans="1:92" x14ac:dyDescent="0.25">
      <c r="A94">
        <v>1463</v>
      </c>
      <c r="B94" t="s">
        <v>564</v>
      </c>
      <c r="C94" t="s">
        <v>564</v>
      </c>
      <c r="D94">
        <v>412497</v>
      </c>
      <c r="E94">
        <v>4</v>
      </c>
      <c r="F94" s="107">
        <v>40962</v>
      </c>
      <c r="G94" s="107">
        <v>40966</v>
      </c>
      <c r="H94">
        <v>412497</v>
      </c>
      <c r="I94" s="107">
        <v>40962</v>
      </c>
      <c r="J94" s="107">
        <v>40966</v>
      </c>
      <c r="K94">
        <v>15000</v>
      </c>
      <c r="L94" t="s">
        <v>569</v>
      </c>
      <c r="N94" t="s">
        <v>564</v>
      </c>
      <c r="O94" t="s">
        <v>913</v>
      </c>
      <c r="P94" t="s">
        <v>38</v>
      </c>
      <c r="Q94">
        <v>5</v>
      </c>
      <c r="R94">
        <v>5</v>
      </c>
      <c r="S94">
        <v>3</v>
      </c>
      <c r="T94">
        <v>7</v>
      </c>
      <c r="U94">
        <v>2</v>
      </c>
      <c r="AD94" s="107">
        <v>20421</v>
      </c>
      <c r="AE94" t="s">
        <v>31</v>
      </c>
      <c r="AF94" t="s">
        <v>68</v>
      </c>
      <c r="AG94" t="s">
        <v>870</v>
      </c>
      <c r="AH94" t="s">
        <v>30</v>
      </c>
      <c r="AI94" t="s">
        <v>61</v>
      </c>
      <c r="AJ94" t="s">
        <v>88</v>
      </c>
      <c r="AK94">
        <v>1</v>
      </c>
      <c r="AL94" t="s">
        <v>986</v>
      </c>
      <c r="AO94">
        <v>90</v>
      </c>
      <c r="AP94" t="s">
        <v>59</v>
      </c>
      <c r="AR94" t="s">
        <v>43</v>
      </c>
      <c r="AS94" t="s">
        <v>60</v>
      </c>
      <c r="BC94" t="s">
        <v>37</v>
      </c>
      <c r="BF94">
        <v>5</v>
      </c>
      <c r="BG94">
        <v>5</v>
      </c>
      <c r="BH94">
        <v>5</v>
      </c>
      <c r="BI94">
        <v>56.122950819672134</v>
      </c>
      <c r="BJ94">
        <f t="shared" si="5"/>
        <v>56</v>
      </c>
      <c r="BK94">
        <v>0</v>
      </c>
      <c r="BL94">
        <v>0</v>
      </c>
      <c r="BM94" t="s">
        <v>1050</v>
      </c>
      <c r="BN94" t="s">
        <v>913</v>
      </c>
      <c r="BO94" t="s">
        <v>564</v>
      </c>
      <c r="BQ94" t="s">
        <v>1050</v>
      </c>
      <c r="BR94" t="s">
        <v>87</v>
      </c>
      <c r="BS94" t="s">
        <v>572</v>
      </c>
      <c r="BT94" t="s">
        <v>1252</v>
      </c>
      <c r="BU94" t="s">
        <v>87</v>
      </c>
      <c r="BV94">
        <v>1</v>
      </c>
      <c r="BW94">
        <v>1</v>
      </c>
      <c r="BX94">
        <v>0</v>
      </c>
      <c r="BY94">
        <v>0</v>
      </c>
      <c r="BZ94">
        <v>-5</v>
      </c>
      <c r="CA94">
        <v>0</v>
      </c>
      <c r="CB94">
        <v>5</v>
      </c>
      <c r="CC94" t="e">
        <v>#VALUE!</v>
      </c>
      <c r="CD94">
        <v>5</v>
      </c>
      <c r="CE94">
        <v>0</v>
      </c>
      <c r="CF94">
        <v>0</v>
      </c>
      <c r="CG94">
        <v>4</v>
      </c>
      <c r="CH94">
        <f t="shared" si="6"/>
        <v>1</v>
      </c>
      <c r="CI94" t="s">
        <v>1405</v>
      </c>
      <c r="CJ94">
        <v>1</v>
      </c>
      <c r="CK94" t="s">
        <v>1399</v>
      </c>
      <c r="CL94">
        <f t="shared" si="7"/>
        <v>0</v>
      </c>
      <c r="CM94">
        <f t="shared" si="8"/>
        <v>1</v>
      </c>
      <c r="CN94">
        <f t="shared" si="9"/>
        <v>1</v>
      </c>
    </row>
    <row r="95" spans="1:92" x14ac:dyDescent="0.25">
      <c r="A95">
        <v>1392</v>
      </c>
      <c r="B95" t="s">
        <v>564</v>
      </c>
      <c r="C95" t="s">
        <v>564</v>
      </c>
      <c r="D95">
        <v>412963</v>
      </c>
      <c r="E95">
        <v>6</v>
      </c>
      <c r="F95" s="107">
        <v>40960</v>
      </c>
      <c r="G95" s="107">
        <v>40963</v>
      </c>
      <c r="H95">
        <v>412963</v>
      </c>
      <c r="I95" s="107">
        <v>40961</v>
      </c>
      <c r="J95" s="107">
        <v>40963</v>
      </c>
      <c r="K95">
        <v>15000</v>
      </c>
      <c r="L95" t="s">
        <v>569</v>
      </c>
      <c r="N95" t="s">
        <v>564</v>
      </c>
      <c r="O95" t="s">
        <v>913</v>
      </c>
      <c r="P95" t="s">
        <v>38</v>
      </c>
      <c r="Q95">
        <v>3</v>
      </c>
      <c r="R95">
        <v>4</v>
      </c>
      <c r="S95">
        <v>4</v>
      </c>
      <c r="T95">
        <v>1</v>
      </c>
      <c r="U95">
        <v>1</v>
      </c>
      <c r="AD95" s="107">
        <v>23084</v>
      </c>
      <c r="AE95" t="s">
        <v>31</v>
      </c>
      <c r="AF95" t="s">
        <v>39</v>
      </c>
      <c r="AG95" t="s">
        <v>40</v>
      </c>
      <c r="AH95" t="s">
        <v>40</v>
      </c>
      <c r="AI95" t="s">
        <v>89</v>
      </c>
      <c r="AJ95" t="s">
        <v>88</v>
      </c>
      <c r="AK95">
        <v>2</v>
      </c>
      <c r="AL95" t="s">
        <v>361</v>
      </c>
      <c r="AM95">
        <v>10</v>
      </c>
      <c r="AP95" t="s">
        <v>107</v>
      </c>
      <c r="AR95" t="s">
        <v>43</v>
      </c>
      <c r="AS95" t="s">
        <v>60</v>
      </c>
      <c r="BC95" t="s">
        <v>37</v>
      </c>
      <c r="BF95">
        <v>3</v>
      </c>
      <c r="BG95">
        <v>3</v>
      </c>
      <c r="BH95">
        <v>4</v>
      </c>
      <c r="BI95">
        <v>48.841530054644807</v>
      </c>
      <c r="BJ95">
        <f t="shared" si="5"/>
        <v>49</v>
      </c>
      <c r="BK95">
        <v>0</v>
      </c>
      <c r="BL95">
        <v>0</v>
      </c>
      <c r="BM95" t="s">
        <v>1050</v>
      </c>
      <c r="BN95" t="s">
        <v>913</v>
      </c>
      <c r="BO95" t="s">
        <v>564</v>
      </c>
      <c r="BQ95" t="s">
        <v>1050</v>
      </c>
      <c r="BR95" t="s">
        <v>87</v>
      </c>
      <c r="BS95" t="s">
        <v>572</v>
      </c>
      <c r="BT95" t="s">
        <v>1252</v>
      </c>
      <c r="BU95" t="s">
        <v>87</v>
      </c>
      <c r="BV95">
        <v>0.75</v>
      </c>
      <c r="BW95">
        <v>1</v>
      </c>
      <c r="BX95">
        <v>0.25</v>
      </c>
      <c r="BY95">
        <v>0</v>
      </c>
      <c r="BZ95">
        <v>-3</v>
      </c>
      <c r="CA95">
        <v>0</v>
      </c>
      <c r="CB95">
        <v>3</v>
      </c>
      <c r="CC95" t="e">
        <v>#VALUE!</v>
      </c>
      <c r="CD95">
        <v>3</v>
      </c>
      <c r="CE95">
        <v>0</v>
      </c>
      <c r="CF95">
        <v>0</v>
      </c>
      <c r="CG95">
        <v>2</v>
      </c>
      <c r="CH95">
        <f t="shared" si="6"/>
        <v>1</v>
      </c>
      <c r="CI95" t="s">
        <v>1405</v>
      </c>
      <c r="CJ95">
        <v>1</v>
      </c>
      <c r="CK95" t="s">
        <v>1399</v>
      </c>
      <c r="CL95">
        <f t="shared" si="7"/>
        <v>0</v>
      </c>
      <c r="CM95">
        <f t="shared" si="8"/>
        <v>1</v>
      </c>
      <c r="CN95">
        <f t="shared" si="9"/>
        <v>1</v>
      </c>
    </row>
    <row r="96" spans="1:92" x14ac:dyDescent="0.25">
      <c r="A96">
        <v>1479</v>
      </c>
      <c r="B96" t="s">
        <v>564</v>
      </c>
      <c r="C96" t="s">
        <v>564</v>
      </c>
      <c r="D96">
        <v>413984</v>
      </c>
      <c r="E96">
        <v>5</v>
      </c>
      <c r="F96" s="107">
        <v>40963</v>
      </c>
      <c r="G96" s="107">
        <v>40966</v>
      </c>
      <c r="H96">
        <v>413984</v>
      </c>
      <c r="I96" s="107">
        <v>40963</v>
      </c>
      <c r="J96" s="107">
        <v>40966</v>
      </c>
      <c r="K96">
        <v>15000</v>
      </c>
      <c r="L96" t="s">
        <v>569</v>
      </c>
      <c r="N96" t="s">
        <v>564</v>
      </c>
      <c r="O96" t="s">
        <v>913</v>
      </c>
      <c r="P96" t="s">
        <v>38</v>
      </c>
      <c r="Q96">
        <v>4</v>
      </c>
      <c r="R96">
        <v>4</v>
      </c>
      <c r="S96">
        <v>5</v>
      </c>
      <c r="T96">
        <v>6</v>
      </c>
      <c r="U96">
        <v>2</v>
      </c>
      <c r="AD96" s="107">
        <v>23052</v>
      </c>
      <c r="AE96" t="s">
        <v>31</v>
      </c>
      <c r="AF96" t="s">
        <v>32</v>
      </c>
      <c r="AG96" t="s">
        <v>868</v>
      </c>
      <c r="AH96" t="s">
        <v>30</v>
      </c>
      <c r="AI96" t="s">
        <v>82</v>
      </c>
      <c r="AJ96" t="s">
        <v>88</v>
      </c>
      <c r="AK96">
        <v>1</v>
      </c>
      <c r="AL96" t="s">
        <v>987</v>
      </c>
      <c r="AN96">
        <v>6</v>
      </c>
      <c r="AP96" t="s">
        <v>42</v>
      </c>
      <c r="AR96" t="s">
        <v>43</v>
      </c>
      <c r="AS96" t="s">
        <v>44</v>
      </c>
      <c r="BC96" t="s">
        <v>78</v>
      </c>
      <c r="BF96">
        <v>4</v>
      </c>
      <c r="BG96">
        <v>4</v>
      </c>
      <c r="BH96">
        <v>4</v>
      </c>
      <c r="BI96">
        <v>48.937158469945352</v>
      </c>
      <c r="BJ96">
        <f t="shared" si="5"/>
        <v>49</v>
      </c>
      <c r="BK96">
        <v>0</v>
      </c>
      <c r="BL96">
        <v>0</v>
      </c>
      <c r="BM96" t="s">
        <v>1050</v>
      </c>
      <c r="BN96" t="s">
        <v>913</v>
      </c>
      <c r="BO96" t="s">
        <v>564</v>
      </c>
      <c r="BQ96" t="s">
        <v>1050</v>
      </c>
      <c r="BR96" t="s">
        <v>87</v>
      </c>
      <c r="BS96" t="s">
        <v>572</v>
      </c>
      <c r="BT96" t="s">
        <v>1252</v>
      </c>
      <c r="BU96" t="s">
        <v>87</v>
      </c>
      <c r="BV96">
        <v>1</v>
      </c>
      <c r="BW96">
        <v>1</v>
      </c>
      <c r="BX96">
        <v>0</v>
      </c>
      <c r="BY96">
        <v>0</v>
      </c>
      <c r="BZ96">
        <v>-4</v>
      </c>
      <c r="CA96">
        <v>0</v>
      </c>
      <c r="CB96">
        <v>4</v>
      </c>
      <c r="CC96" t="e">
        <v>#VALUE!</v>
      </c>
      <c r="CD96">
        <v>4</v>
      </c>
      <c r="CE96">
        <v>0</v>
      </c>
      <c r="CF96">
        <v>0</v>
      </c>
      <c r="CG96">
        <v>3</v>
      </c>
      <c r="CH96">
        <f t="shared" si="6"/>
        <v>1</v>
      </c>
      <c r="CI96" t="s">
        <v>1405</v>
      </c>
      <c r="CJ96">
        <v>1</v>
      </c>
      <c r="CK96" t="s">
        <v>1399</v>
      </c>
      <c r="CL96">
        <f t="shared" si="7"/>
        <v>0</v>
      </c>
      <c r="CM96">
        <f t="shared" si="8"/>
        <v>1</v>
      </c>
      <c r="CN96">
        <f t="shared" si="9"/>
        <v>1</v>
      </c>
    </row>
    <row r="97" spans="1:92" x14ac:dyDescent="0.25">
      <c r="A97">
        <v>3155</v>
      </c>
      <c r="B97" t="s">
        <v>564</v>
      </c>
      <c r="C97" t="s">
        <v>564</v>
      </c>
      <c r="D97">
        <v>415067</v>
      </c>
      <c r="E97">
        <v>6</v>
      </c>
      <c r="F97" s="107">
        <v>41025</v>
      </c>
      <c r="G97" s="107">
        <v>41401</v>
      </c>
      <c r="H97">
        <v>415067</v>
      </c>
      <c r="I97" s="107">
        <v>41026</v>
      </c>
      <c r="J97" s="107">
        <v>41401</v>
      </c>
      <c r="K97" t="s">
        <v>562</v>
      </c>
      <c r="L97" t="s">
        <v>562</v>
      </c>
      <c r="N97" t="s">
        <v>564</v>
      </c>
      <c r="O97" t="s">
        <v>913</v>
      </c>
      <c r="P97" t="s">
        <v>963</v>
      </c>
      <c r="Q97">
        <v>376</v>
      </c>
      <c r="R97">
        <v>377</v>
      </c>
      <c r="S97">
        <v>6</v>
      </c>
      <c r="T97">
        <v>3</v>
      </c>
      <c r="U97">
        <v>4</v>
      </c>
      <c r="AD97" s="107">
        <v>23139</v>
      </c>
      <c r="AE97" t="s">
        <v>31</v>
      </c>
      <c r="AF97" t="s">
        <v>32</v>
      </c>
      <c r="AG97" t="s">
        <v>868</v>
      </c>
      <c r="AH97" t="s">
        <v>30</v>
      </c>
      <c r="AI97" t="s">
        <v>140</v>
      </c>
      <c r="AJ97" t="s">
        <v>88</v>
      </c>
      <c r="AK97">
        <v>17</v>
      </c>
      <c r="AL97" t="s">
        <v>361</v>
      </c>
      <c r="AM97">
        <v>40</v>
      </c>
      <c r="AP97" t="s">
        <v>109</v>
      </c>
      <c r="AR97" t="s">
        <v>49</v>
      </c>
      <c r="AS97" t="s">
        <v>73</v>
      </c>
      <c r="AT97" t="s">
        <v>1040</v>
      </c>
      <c r="BC97" t="s">
        <v>98</v>
      </c>
      <c r="BF97">
        <v>376</v>
      </c>
      <c r="BG97">
        <v>376</v>
      </c>
      <c r="BH97">
        <v>377</v>
      </c>
      <c r="BI97">
        <v>48.868852459016395</v>
      </c>
      <c r="BJ97">
        <f t="shared" si="5"/>
        <v>49</v>
      </c>
      <c r="BK97">
        <v>0</v>
      </c>
      <c r="BL97">
        <v>0</v>
      </c>
      <c r="BM97" t="s">
        <v>1050</v>
      </c>
      <c r="BN97" t="s">
        <v>913</v>
      </c>
      <c r="BQ97" t="s">
        <v>1050</v>
      </c>
      <c r="BR97" t="s">
        <v>87</v>
      </c>
      <c r="BS97" t="s">
        <v>572</v>
      </c>
      <c r="BT97" t="s">
        <v>1252</v>
      </c>
      <c r="BU97" t="s">
        <v>87</v>
      </c>
      <c r="BV97">
        <v>0.99734748010610075</v>
      </c>
      <c r="BW97">
        <v>1</v>
      </c>
      <c r="BX97">
        <v>2.6525198938992522E-3</v>
      </c>
      <c r="BY97">
        <v>0</v>
      </c>
      <c r="BZ97">
        <v>-376</v>
      </c>
      <c r="CA97">
        <v>0</v>
      </c>
      <c r="CB97">
        <v>376</v>
      </c>
      <c r="CC97" t="e">
        <v>#VALUE!</v>
      </c>
      <c r="CD97">
        <v>376</v>
      </c>
      <c r="CE97">
        <v>0</v>
      </c>
      <c r="CF97">
        <v>0</v>
      </c>
      <c r="CG97">
        <v>375</v>
      </c>
      <c r="CH97">
        <f t="shared" si="6"/>
        <v>1</v>
      </c>
      <c r="CI97" t="s">
        <v>1406</v>
      </c>
      <c r="CJ97">
        <v>0</v>
      </c>
      <c r="CK97" t="s">
        <v>1399</v>
      </c>
      <c r="CL97">
        <f t="shared" si="7"/>
        <v>0</v>
      </c>
      <c r="CM97">
        <f t="shared" si="8"/>
        <v>1</v>
      </c>
      <c r="CN97">
        <f t="shared" si="9"/>
        <v>1</v>
      </c>
    </row>
    <row r="98" spans="1:92" x14ac:dyDescent="0.25">
      <c r="A98">
        <v>274</v>
      </c>
      <c r="B98" t="s">
        <v>564</v>
      </c>
      <c r="C98" t="s">
        <v>564</v>
      </c>
      <c r="D98">
        <v>415872</v>
      </c>
      <c r="E98">
        <v>3</v>
      </c>
      <c r="F98" s="107">
        <v>40920</v>
      </c>
      <c r="G98" s="107">
        <v>41029</v>
      </c>
      <c r="H98">
        <v>415872</v>
      </c>
      <c r="I98" s="107" t="s">
        <v>560</v>
      </c>
      <c r="J98" s="107" t="s">
        <v>560</v>
      </c>
      <c r="K98">
        <v>10000</v>
      </c>
      <c r="L98" t="s">
        <v>568</v>
      </c>
      <c r="M98" s="107">
        <v>40920</v>
      </c>
      <c r="N98" t="s">
        <v>87</v>
      </c>
      <c r="O98" t="s">
        <v>583</v>
      </c>
      <c r="P98" t="s">
        <v>38</v>
      </c>
      <c r="Q98">
        <v>0</v>
      </c>
      <c r="R98">
        <v>110</v>
      </c>
      <c r="S98">
        <v>0</v>
      </c>
      <c r="T98">
        <v>2</v>
      </c>
      <c r="AD98" s="107">
        <v>15916</v>
      </c>
      <c r="AE98" t="s">
        <v>31</v>
      </c>
      <c r="AF98" t="s">
        <v>39</v>
      </c>
      <c r="AG98" t="s">
        <v>40</v>
      </c>
      <c r="AH98" t="s">
        <v>40</v>
      </c>
      <c r="AI98" t="s">
        <v>71</v>
      </c>
      <c r="AJ98" t="s">
        <v>88</v>
      </c>
      <c r="AK98">
        <v>5</v>
      </c>
      <c r="AL98" t="s">
        <v>184</v>
      </c>
      <c r="AP98" t="s">
        <v>65</v>
      </c>
      <c r="AR98" t="s">
        <v>66</v>
      </c>
      <c r="AS98" t="s">
        <v>67</v>
      </c>
      <c r="BC98" t="s">
        <v>51</v>
      </c>
      <c r="BF98">
        <v>0</v>
      </c>
      <c r="BG98">
        <v>0</v>
      </c>
      <c r="BH98">
        <v>110</v>
      </c>
      <c r="BI98">
        <v>68.316939890710387</v>
      </c>
      <c r="BJ98" t="e">
        <f t="shared" si="5"/>
        <v>#VALUE!</v>
      </c>
      <c r="BK98" t="e">
        <v>#VALUE!</v>
      </c>
      <c r="BL98" t="e">
        <v>#VALUE!</v>
      </c>
      <c r="BM98" t="s">
        <v>1050</v>
      </c>
      <c r="BN98" t="s">
        <v>75</v>
      </c>
      <c r="BO98" t="s">
        <v>87</v>
      </c>
      <c r="BQ98" t="s">
        <v>1050</v>
      </c>
      <c r="BR98">
        <v>0</v>
      </c>
      <c r="BS98" t="s">
        <v>573</v>
      </c>
      <c r="BT98" t="s">
        <v>1252</v>
      </c>
      <c r="BU98" t="s">
        <v>564</v>
      </c>
      <c r="BV98">
        <v>0</v>
      </c>
      <c r="BW98">
        <v>0</v>
      </c>
      <c r="BX98">
        <v>0</v>
      </c>
      <c r="BY98">
        <v>0</v>
      </c>
      <c r="BZ98" t="e">
        <v>#VALUE!</v>
      </c>
      <c r="CA98" t="e">
        <v>#VALUE!</v>
      </c>
      <c r="CB98" t="e">
        <v>#VALUE!</v>
      </c>
      <c r="CC98">
        <v>0</v>
      </c>
      <c r="CD98">
        <v>0</v>
      </c>
      <c r="CE98">
        <v>0</v>
      </c>
      <c r="CF98" t="e">
        <v>#VALUE!</v>
      </c>
      <c r="CG98" t="e">
        <v>#VALUE!</v>
      </c>
      <c r="CH98">
        <f t="shared" si="6"/>
        <v>1</v>
      </c>
      <c r="CI98" t="s">
        <v>1405</v>
      </c>
      <c r="CJ98">
        <v>1</v>
      </c>
      <c r="CK98" t="s">
        <v>1400</v>
      </c>
      <c r="CL98">
        <f t="shared" si="7"/>
        <v>1</v>
      </c>
      <c r="CM98">
        <f t="shared" si="8"/>
        <v>0</v>
      </c>
      <c r="CN98">
        <f t="shared" si="9"/>
        <v>1</v>
      </c>
    </row>
    <row r="99" spans="1:92" x14ac:dyDescent="0.25">
      <c r="A99">
        <v>1670</v>
      </c>
      <c r="B99" t="s">
        <v>564</v>
      </c>
      <c r="C99" t="s">
        <v>564</v>
      </c>
      <c r="D99">
        <v>424032</v>
      </c>
      <c r="E99">
        <v>5</v>
      </c>
      <c r="F99" s="107">
        <v>40970</v>
      </c>
      <c r="G99" s="107">
        <v>40973</v>
      </c>
      <c r="H99">
        <v>424032</v>
      </c>
      <c r="I99" s="107">
        <v>40971</v>
      </c>
      <c r="J99" s="107">
        <v>40973</v>
      </c>
      <c r="K99">
        <v>15000</v>
      </c>
      <c r="L99" t="s">
        <v>569</v>
      </c>
      <c r="N99" t="s">
        <v>564</v>
      </c>
      <c r="O99" t="s">
        <v>913</v>
      </c>
      <c r="P99" t="s">
        <v>38</v>
      </c>
      <c r="Q99">
        <v>3</v>
      </c>
      <c r="R99">
        <v>4</v>
      </c>
      <c r="S99">
        <v>11</v>
      </c>
      <c r="T99">
        <v>10</v>
      </c>
      <c r="U99">
        <v>6</v>
      </c>
      <c r="AD99" s="107">
        <v>21121</v>
      </c>
      <c r="AE99" t="s">
        <v>31</v>
      </c>
      <c r="AF99" t="s">
        <v>32</v>
      </c>
      <c r="AG99" t="s">
        <v>868</v>
      </c>
      <c r="AH99" t="s">
        <v>57</v>
      </c>
      <c r="AI99" t="s">
        <v>79</v>
      </c>
      <c r="AJ99" t="s">
        <v>88</v>
      </c>
      <c r="AK99">
        <v>1</v>
      </c>
      <c r="AL99" t="s">
        <v>987</v>
      </c>
      <c r="AN99">
        <v>6</v>
      </c>
      <c r="AP99" t="s">
        <v>42</v>
      </c>
      <c r="AR99" t="s">
        <v>43</v>
      </c>
      <c r="AS99" t="s">
        <v>44</v>
      </c>
      <c r="BC99" t="s">
        <v>37</v>
      </c>
      <c r="BF99">
        <v>3</v>
      </c>
      <c r="BG99">
        <v>3</v>
      </c>
      <c r="BH99">
        <v>4</v>
      </c>
      <c r="BI99">
        <v>54.232240437158467</v>
      </c>
      <c r="BJ99">
        <f t="shared" si="5"/>
        <v>54</v>
      </c>
      <c r="BK99">
        <v>0</v>
      </c>
      <c r="BL99">
        <v>0</v>
      </c>
      <c r="BM99" t="s">
        <v>1050</v>
      </c>
      <c r="BN99" t="s">
        <v>913</v>
      </c>
      <c r="BO99" t="s">
        <v>564</v>
      </c>
      <c r="BQ99" t="s">
        <v>1050</v>
      </c>
      <c r="BR99" t="s">
        <v>87</v>
      </c>
      <c r="BS99" t="s">
        <v>572</v>
      </c>
      <c r="BT99" t="s">
        <v>1252</v>
      </c>
      <c r="BU99" t="s">
        <v>87</v>
      </c>
      <c r="BV99">
        <v>0.75</v>
      </c>
      <c r="BW99">
        <v>1</v>
      </c>
      <c r="BX99">
        <v>0.25</v>
      </c>
      <c r="BY99">
        <v>0</v>
      </c>
      <c r="BZ99">
        <v>-3</v>
      </c>
      <c r="CA99">
        <v>0</v>
      </c>
      <c r="CB99">
        <v>3</v>
      </c>
      <c r="CC99" t="e">
        <v>#VALUE!</v>
      </c>
      <c r="CD99">
        <v>3</v>
      </c>
      <c r="CE99">
        <v>0</v>
      </c>
      <c r="CF99">
        <v>0</v>
      </c>
      <c r="CG99">
        <v>2</v>
      </c>
      <c r="CH99">
        <f t="shared" si="6"/>
        <v>1</v>
      </c>
      <c r="CI99" t="s">
        <v>1405</v>
      </c>
      <c r="CJ99">
        <v>1</v>
      </c>
      <c r="CK99" t="s">
        <v>1399</v>
      </c>
      <c r="CL99">
        <f t="shared" si="7"/>
        <v>0</v>
      </c>
      <c r="CM99">
        <f t="shared" si="8"/>
        <v>1</v>
      </c>
      <c r="CN99">
        <f t="shared" si="9"/>
        <v>1</v>
      </c>
    </row>
    <row r="100" spans="1:92" x14ac:dyDescent="0.25">
      <c r="A100">
        <v>3180</v>
      </c>
      <c r="B100" t="s">
        <v>564</v>
      </c>
      <c r="C100" t="s">
        <v>564</v>
      </c>
      <c r="D100">
        <v>424647</v>
      </c>
      <c r="E100">
        <v>1</v>
      </c>
      <c r="F100" s="107">
        <v>41026</v>
      </c>
      <c r="G100" s="107">
        <v>41228</v>
      </c>
      <c r="H100">
        <v>424647</v>
      </c>
      <c r="I100" s="107">
        <v>41026</v>
      </c>
      <c r="J100" s="107">
        <v>41030</v>
      </c>
      <c r="K100">
        <v>20000</v>
      </c>
      <c r="L100" t="s">
        <v>569</v>
      </c>
      <c r="M100" s="107">
        <v>41030</v>
      </c>
      <c r="N100" t="s">
        <v>87</v>
      </c>
      <c r="O100" t="s">
        <v>75</v>
      </c>
      <c r="P100" t="s">
        <v>54</v>
      </c>
      <c r="Q100">
        <v>5</v>
      </c>
      <c r="R100">
        <v>203</v>
      </c>
      <c r="S100">
        <v>5</v>
      </c>
      <c r="T100">
        <v>6</v>
      </c>
      <c r="U100">
        <v>2</v>
      </c>
      <c r="AD100" s="107">
        <v>23551</v>
      </c>
      <c r="AE100" t="s">
        <v>31</v>
      </c>
      <c r="AF100" t="s">
        <v>32</v>
      </c>
      <c r="AG100" t="s">
        <v>868</v>
      </c>
      <c r="AH100" t="s">
        <v>57</v>
      </c>
      <c r="AI100" t="s">
        <v>86</v>
      </c>
      <c r="AJ100" t="s">
        <v>54</v>
      </c>
      <c r="AK100">
        <v>8</v>
      </c>
      <c r="AL100" t="s">
        <v>54</v>
      </c>
      <c r="AP100" t="s">
        <v>149</v>
      </c>
      <c r="AR100" t="s">
        <v>66</v>
      </c>
      <c r="AS100" t="s">
        <v>73</v>
      </c>
      <c r="BC100" t="s">
        <v>51</v>
      </c>
      <c r="BF100">
        <v>5</v>
      </c>
      <c r="BG100">
        <v>203</v>
      </c>
      <c r="BH100">
        <v>203</v>
      </c>
      <c r="BI100">
        <v>47.745901639344261</v>
      </c>
      <c r="BJ100">
        <f t="shared" si="5"/>
        <v>48</v>
      </c>
      <c r="BK100">
        <v>0</v>
      </c>
      <c r="BL100">
        <v>-198</v>
      </c>
      <c r="BM100" t="s">
        <v>1051</v>
      </c>
      <c r="BN100" t="s">
        <v>75</v>
      </c>
      <c r="BO100" t="s">
        <v>87</v>
      </c>
      <c r="BQ100" t="s">
        <v>1051</v>
      </c>
      <c r="BR100" t="s">
        <v>87</v>
      </c>
      <c r="BS100" t="s">
        <v>573</v>
      </c>
      <c r="BT100" t="s">
        <v>1252</v>
      </c>
      <c r="BU100" t="s">
        <v>87</v>
      </c>
      <c r="BV100">
        <v>2.4630541871921183E-2</v>
      </c>
      <c r="BW100">
        <v>2.4630541871921183E-2</v>
      </c>
      <c r="BX100">
        <v>0</v>
      </c>
      <c r="BY100">
        <v>0</v>
      </c>
      <c r="BZ100">
        <v>-5</v>
      </c>
      <c r="CA100">
        <v>0</v>
      </c>
      <c r="CB100">
        <v>5</v>
      </c>
      <c r="CC100" t="e">
        <v>#VALUE!</v>
      </c>
      <c r="CD100">
        <v>5</v>
      </c>
      <c r="CE100">
        <v>0</v>
      </c>
      <c r="CF100">
        <v>198</v>
      </c>
      <c r="CG100">
        <v>4</v>
      </c>
      <c r="CH100">
        <f t="shared" si="6"/>
        <v>1</v>
      </c>
      <c r="CI100" t="s">
        <v>1405</v>
      </c>
      <c r="CJ100">
        <v>1</v>
      </c>
      <c r="CK100" t="s">
        <v>1399</v>
      </c>
      <c r="CL100">
        <f t="shared" si="7"/>
        <v>1</v>
      </c>
      <c r="CM100">
        <f t="shared" si="8"/>
        <v>1</v>
      </c>
      <c r="CN100">
        <f t="shared" si="9"/>
        <v>1</v>
      </c>
    </row>
    <row r="101" spans="1:92" x14ac:dyDescent="0.25">
      <c r="A101">
        <v>954</v>
      </c>
      <c r="B101" t="s">
        <v>564</v>
      </c>
      <c r="C101" t="s">
        <v>564</v>
      </c>
      <c r="D101">
        <v>428468</v>
      </c>
      <c r="E101">
        <v>6</v>
      </c>
      <c r="F101" s="107">
        <v>40943</v>
      </c>
      <c r="G101" s="107">
        <v>41108</v>
      </c>
      <c r="H101">
        <v>428468</v>
      </c>
      <c r="I101" s="107">
        <v>40943</v>
      </c>
      <c r="J101" s="107">
        <v>41108</v>
      </c>
      <c r="K101" t="s">
        <v>562</v>
      </c>
      <c r="L101" t="s">
        <v>562</v>
      </c>
      <c r="N101" t="s">
        <v>564</v>
      </c>
      <c r="O101" t="s">
        <v>913</v>
      </c>
      <c r="P101" t="s">
        <v>38</v>
      </c>
      <c r="Q101">
        <v>166</v>
      </c>
      <c r="R101">
        <v>166</v>
      </c>
      <c r="S101">
        <v>4</v>
      </c>
      <c r="T101">
        <v>11</v>
      </c>
      <c r="U101">
        <v>4</v>
      </c>
      <c r="AD101" s="107">
        <v>23480</v>
      </c>
      <c r="AE101" t="s">
        <v>31</v>
      </c>
      <c r="AF101" t="s">
        <v>39</v>
      </c>
      <c r="AG101" t="s">
        <v>40</v>
      </c>
      <c r="AH101" t="s">
        <v>40</v>
      </c>
      <c r="AI101" t="s">
        <v>82</v>
      </c>
      <c r="AJ101" t="s">
        <v>88</v>
      </c>
      <c r="AK101">
        <v>9</v>
      </c>
      <c r="AL101" t="s">
        <v>361</v>
      </c>
      <c r="AM101">
        <v>5</v>
      </c>
      <c r="AP101" t="s">
        <v>131</v>
      </c>
      <c r="AR101" t="s">
        <v>91</v>
      </c>
      <c r="AS101" t="s">
        <v>81</v>
      </c>
      <c r="BC101" t="s">
        <v>51</v>
      </c>
      <c r="BF101">
        <v>166</v>
      </c>
      <c r="BG101">
        <v>166</v>
      </c>
      <c r="BH101">
        <v>166</v>
      </c>
      <c r="BI101">
        <v>47.713114754098363</v>
      </c>
      <c r="BJ101">
        <f t="shared" si="5"/>
        <v>48</v>
      </c>
      <c r="BK101">
        <v>0</v>
      </c>
      <c r="BL101">
        <v>0</v>
      </c>
      <c r="BM101" t="s">
        <v>1050</v>
      </c>
      <c r="BN101" t="s">
        <v>913</v>
      </c>
      <c r="BO101" t="s">
        <v>564</v>
      </c>
      <c r="BQ101" t="s">
        <v>1050</v>
      </c>
      <c r="BR101" t="s">
        <v>87</v>
      </c>
      <c r="BS101" t="s">
        <v>572</v>
      </c>
      <c r="BT101" t="s">
        <v>1252</v>
      </c>
      <c r="BU101" t="s">
        <v>87</v>
      </c>
      <c r="BV101">
        <v>1</v>
      </c>
      <c r="BW101">
        <v>1</v>
      </c>
      <c r="BX101">
        <v>0</v>
      </c>
      <c r="BY101">
        <v>0</v>
      </c>
      <c r="BZ101">
        <v>-166</v>
      </c>
      <c r="CA101">
        <v>0</v>
      </c>
      <c r="CB101">
        <v>166</v>
      </c>
      <c r="CC101" t="e">
        <v>#VALUE!</v>
      </c>
      <c r="CD101">
        <v>166</v>
      </c>
      <c r="CE101">
        <v>0</v>
      </c>
      <c r="CF101">
        <v>0</v>
      </c>
      <c r="CG101">
        <v>165</v>
      </c>
      <c r="CH101">
        <f t="shared" si="6"/>
        <v>1</v>
      </c>
      <c r="CI101" t="s">
        <v>1403</v>
      </c>
      <c r="CJ101">
        <v>6</v>
      </c>
      <c r="CK101" t="s">
        <v>1399</v>
      </c>
      <c r="CL101">
        <f t="shared" si="7"/>
        <v>0</v>
      </c>
      <c r="CM101">
        <f t="shared" si="8"/>
        <v>1</v>
      </c>
      <c r="CN101">
        <f t="shared" si="9"/>
        <v>1</v>
      </c>
    </row>
    <row r="102" spans="1:92" x14ac:dyDescent="0.25">
      <c r="A102">
        <v>2942</v>
      </c>
      <c r="B102" t="s">
        <v>564</v>
      </c>
      <c r="C102" t="s">
        <v>564</v>
      </c>
      <c r="D102">
        <v>432635</v>
      </c>
      <c r="E102">
        <v>2</v>
      </c>
      <c r="F102" s="107">
        <v>41017</v>
      </c>
      <c r="G102" s="107">
        <v>41080</v>
      </c>
      <c r="H102">
        <v>432635</v>
      </c>
      <c r="I102" s="107">
        <v>41018</v>
      </c>
      <c r="J102" s="107">
        <v>41019</v>
      </c>
      <c r="K102">
        <v>30000</v>
      </c>
      <c r="L102" t="s">
        <v>570</v>
      </c>
      <c r="M102" s="107">
        <v>41019</v>
      </c>
      <c r="N102" t="s">
        <v>87</v>
      </c>
      <c r="O102" t="s">
        <v>53</v>
      </c>
      <c r="P102" t="s">
        <v>587</v>
      </c>
      <c r="Q102">
        <v>2</v>
      </c>
      <c r="R102">
        <v>64</v>
      </c>
      <c r="S102">
        <v>0</v>
      </c>
      <c r="T102">
        <v>1</v>
      </c>
      <c r="AD102" s="107">
        <v>20751</v>
      </c>
      <c r="AE102" t="s">
        <v>31</v>
      </c>
      <c r="AF102" t="s">
        <v>68</v>
      </c>
      <c r="AG102" t="s">
        <v>870</v>
      </c>
      <c r="AH102" t="s">
        <v>57</v>
      </c>
      <c r="AI102" t="s">
        <v>86</v>
      </c>
      <c r="AJ102" t="s">
        <v>47</v>
      </c>
      <c r="AK102">
        <v>3</v>
      </c>
      <c r="AL102" t="s">
        <v>47</v>
      </c>
      <c r="AP102" t="s">
        <v>72</v>
      </c>
      <c r="AR102" t="s">
        <v>49</v>
      </c>
      <c r="AS102" t="s">
        <v>73</v>
      </c>
      <c r="BC102" t="s">
        <v>37</v>
      </c>
      <c r="BF102">
        <v>2</v>
      </c>
      <c r="BG102">
        <v>63</v>
      </c>
      <c r="BH102">
        <v>64</v>
      </c>
      <c r="BI102">
        <v>55.37158469945355</v>
      </c>
      <c r="BJ102">
        <f t="shared" si="5"/>
        <v>56</v>
      </c>
      <c r="BK102">
        <v>0</v>
      </c>
      <c r="BL102">
        <v>-61</v>
      </c>
      <c r="BM102" t="s">
        <v>47</v>
      </c>
      <c r="BN102" t="s">
        <v>159</v>
      </c>
      <c r="BO102" t="s">
        <v>87</v>
      </c>
      <c r="BQ102" t="s">
        <v>47</v>
      </c>
      <c r="BR102" t="s">
        <v>87</v>
      </c>
      <c r="BS102" t="s">
        <v>573</v>
      </c>
      <c r="BT102" t="s">
        <v>1252</v>
      </c>
      <c r="BU102" t="s">
        <v>564</v>
      </c>
      <c r="BV102">
        <v>3.125E-2</v>
      </c>
      <c r="BW102">
        <v>3.1746031746031744E-2</v>
      </c>
      <c r="BX102">
        <v>4.9603174603174427E-4</v>
      </c>
      <c r="BY102">
        <v>0</v>
      </c>
      <c r="BZ102">
        <v>-2</v>
      </c>
      <c r="CA102">
        <v>0</v>
      </c>
      <c r="CB102">
        <v>2</v>
      </c>
      <c r="CC102" t="e">
        <v>#VALUE!</v>
      </c>
      <c r="CD102">
        <v>2</v>
      </c>
      <c r="CE102">
        <v>0</v>
      </c>
      <c r="CF102">
        <v>61</v>
      </c>
      <c r="CG102">
        <v>1</v>
      </c>
      <c r="CH102">
        <f t="shared" si="6"/>
        <v>1</v>
      </c>
      <c r="CI102" t="s">
        <v>1405</v>
      </c>
      <c r="CJ102">
        <v>1</v>
      </c>
      <c r="CK102" t="s">
        <v>1399</v>
      </c>
      <c r="CL102">
        <f t="shared" si="7"/>
        <v>1</v>
      </c>
      <c r="CM102">
        <f t="shared" si="8"/>
        <v>0</v>
      </c>
      <c r="CN102">
        <f t="shared" si="9"/>
        <v>1</v>
      </c>
    </row>
    <row r="103" spans="1:92" x14ac:dyDescent="0.25">
      <c r="A103">
        <v>920</v>
      </c>
      <c r="B103" t="s">
        <v>564</v>
      </c>
      <c r="C103" t="s">
        <v>564</v>
      </c>
      <c r="D103">
        <v>434723</v>
      </c>
      <c r="E103">
        <v>6</v>
      </c>
      <c r="F103" s="107">
        <v>40942</v>
      </c>
      <c r="G103" s="107">
        <v>40975</v>
      </c>
      <c r="H103">
        <v>434723</v>
      </c>
      <c r="I103" s="107">
        <v>40942</v>
      </c>
      <c r="J103" s="107">
        <v>40975</v>
      </c>
      <c r="K103">
        <v>15000</v>
      </c>
      <c r="L103" t="s">
        <v>569</v>
      </c>
      <c r="N103" t="s">
        <v>564</v>
      </c>
      <c r="O103" t="s">
        <v>913</v>
      </c>
      <c r="P103" t="s">
        <v>38</v>
      </c>
      <c r="Q103">
        <v>34</v>
      </c>
      <c r="R103">
        <v>34</v>
      </c>
      <c r="S103">
        <v>4</v>
      </c>
      <c r="T103">
        <v>15</v>
      </c>
      <c r="U103">
        <v>4</v>
      </c>
      <c r="AD103" s="107">
        <v>21406</v>
      </c>
      <c r="AE103" t="s">
        <v>31</v>
      </c>
      <c r="AF103" t="s">
        <v>32</v>
      </c>
      <c r="AG103" t="s">
        <v>868</v>
      </c>
      <c r="AH103" t="s">
        <v>57</v>
      </c>
      <c r="AI103" t="s">
        <v>46</v>
      </c>
      <c r="AJ103" t="s">
        <v>88</v>
      </c>
      <c r="AK103">
        <v>2</v>
      </c>
      <c r="AL103" t="s">
        <v>361</v>
      </c>
      <c r="AM103">
        <v>3</v>
      </c>
      <c r="AP103" t="s">
        <v>106</v>
      </c>
      <c r="AR103" t="s">
        <v>43</v>
      </c>
      <c r="AS103" t="s">
        <v>56</v>
      </c>
      <c r="BC103" t="s">
        <v>37</v>
      </c>
      <c r="BF103">
        <v>34</v>
      </c>
      <c r="BG103">
        <v>34</v>
      </c>
      <c r="BH103">
        <v>34</v>
      </c>
      <c r="BI103">
        <v>53.377049180327866</v>
      </c>
      <c r="BJ103">
        <f t="shared" si="5"/>
        <v>54</v>
      </c>
      <c r="BK103">
        <v>0</v>
      </c>
      <c r="BL103">
        <v>0</v>
      </c>
      <c r="BM103" t="s">
        <v>1050</v>
      </c>
      <c r="BN103" t="s">
        <v>913</v>
      </c>
      <c r="BO103" t="s">
        <v>564</v>
      </c>
      <c r="BQ103" t="s">
        <v>1050</v>
      </c>
      <c r="BR103" t="s">
        <v>87</v>
      </c>
      <c r="BS103" t="s">
        <v>572</v>
      </c>
      <c r="BT103" t="s">
        <v>1252</v>
      </c>
      <c r="BU103" t="s">
        <v>87</v>
      </c>
      <c r="BV103">
        <v>1</v>
      </c>
      <c r="BW103">
        <v>1</v>
      </c>
      <c r="BX103">
        <v>0</v>
      </c>
      <c r="BY103">
        <v>0</v>
      </c>
      <c r="BZ103">
        <v>-34</v>
      </c>
      <c r="CA103">
        <v>0</v>
      </c>
      <c r="CB103">
        <v>34</v>
      </c>
      <c r="CC103" t="e">
        <v>#VALUE!</v>
      </c>
      <c r="CD103">
        <v>34</v>
      </c>
      <c r="CE103">
        <v>0</v>
      </c>
      <c r="CF103">
        <v>0</v>
      </c>
      <c r="CG103">
        <v>33</v>
      </c>
      <c r="CH103">
        <f t="shared" si="6"/>
        <v>1</v>
      </c>
      <c r="CI103" t="s">
        <v>1401</v>
      </c>
      <c r="CJ103">
        <v>3</v>
      </c>
      <c r="CK103" t="s">
        <v>1399</v>
      </c>
      <c r="CL103">
        <f t="shared" si="7"/>
        <v>0</v>
      </c>
      <c r="CM103">
        <f t="shared" si="8"/>
        <v>1</v>
      </c>
      <c r="CN103">
        <f t="shared" si="9"/>
        <v>1</v>
      </c>
    </row>
    <row r="104" spans="1:92" x14ac:dyDescent="0.25">
      <c r="A104">
        <v>785</v>
      </c>
      <c r="B104" t="s">
        <v>564</v>
      </c>
      <c r="C104" t="s">
        <v>564</v>
      </c>
      <c r="D104">
        <v>437536</v>
      </c>
      <c r="E104">
        <v>4</v>
      </c>
      <c r="F104" s="107">
        <v>40939</v>
      </c>
      <c r="G104" s="107">
        <v>40941</v>
      </c>
      <c r="H104">
        <v>437536</v>
      </c>
      <c r="I104" s="107">
        <v>40939</v>
      </c>
      <c r="J104" s="107">
        <v>40941</v>
      </c>
      <c r="K104">
        <v>15000</v>
      </c>
      <c r="L104" t="s">
        <v>569</v>
      </c>
      <c r="N104" t="s">
        <v>564</v>
      </c>
      <c r="O104" t="s">
        <v>913</v>
      </c>
      <c r="P104" t="s">
        <v>38</v>
      </c>
      <c r="Q104">
        <v>3</v>
      </c>
      <c r="R104">
        <v>3</v>
      </c>
      <c r="S104">
        <v>2</v>
      </c>
      <c r="T104">
        <v>5</v>
      </c>
      <c r="AD104" s="107">
        <v>21319</v>
      </c>
      <c r="AE104" t="s">
        <v>31</v>
      </c>
      <c r="AF104" t="s">
        <v>32</v>
      </c>
      <c r="AG104" t="s">
        <v>868</v>
      </c>
      <c r="AH104" t="s">
        <v>30</v>
      </c>
      <c r="AI104" t="s">
        <v>41</v>
      </c>
      <c r="AJ104" t="s">
        <v>88</v>
      </c>
      <c r="AK104">
        <v>2</v>
      </c>
      <c r="AL104" t="s">
        <v>986</v>
      </c>
      <c r="AO104">
        <v>180</v>
      </c>
      <c r="AP104" t="s">
        <v>42</v>
      </c>
      <c r="AR104" t="s">
        <v>43</v>
      </c>
      <c r="AS104" t="s">
        <v>44</v>
      </c>
      <c r="BC104" t="s">
        <v>37</v>
      </c>
      <c r="BF104">
        <v>3</v>
      </c>
      <c r="BG104">
        <v>3</v>
      </c>
      <c r="BH104">
        <v>3</v>
      </c>
      <c r="BI104">
        <v>53.606557377049178</v>
      </c>
      <c r="BJ104">
        <f t="shared" si="5"/>
        <v>54</v>
      </c>
      <c r="BK104">
        <v>0</v>
      </c>
      <c r="BL104">
        <v>0</v>
      </c>
      <c r="BM104" t="s">
        <v>1050</v>
      </c>
      <c r="BN104" t="s">
        <v>913</v>
      </c>
      <c r="BO104" t="s">
        <v>564</v>
      </c>
      <c r="BQ104" t="s">
        <v>1050</v>
      </c>
      <c r="BR104" t="s">
        <v>87</v>
      </c>
      <c r="BS104" t="s">
        <v>572</v>
      </c>
      <c r="BT104" t="s">
        <v>1252</v>
      </c>
      <c r="BU104" t="s">
        <v>87</v>
      </c>
      <c r="BV104">
        <v>1</v>
      </c>
      <c r="BW104">
        <v>1</v>
      </c>
      <c r="BX104">
        <v>0</v>
      </c>
      <c r="BY104">
        <v>0</v>
      </c>
      <c r="BZ104">
        <v>-3</v>
      </c>
      <c r="CA104">
        <v>0</v>
      </c>
      <c r="CB104">
        <v>3</v>
      </c>
      <c r="CC104" t="e">
        <v>#VALUE!</v>
      </c>
      <c r="CD104">
        <v>3</v>
      </c>
      <c r="CE104">
        <v>0</v>
      </c>
      <c r="CF104">
        <v>0</v>
      </c>
      <c r="CG104">
        <v>2</v>
      </c>
      <c r="CH104">
        <f t="shared" si="6"/>
        <v>1</v>
      </c>
      <c r="CI104" t="s">
        <v>1405</v>
      </c>
      <c r="CJ104">
        <v>1</v>
      </c>
      <c r="CK104" t="s">
        <v>1399</v>
      </c>
      <c r="CL104">
        <f t="shared" si="7"/>
        <v>0</v>
      </c>
      <c r="CM104">
        <f t="shared" si="8"/>
        <v>1</v>
      </c>
      <c r="CN104">
        <f t="shared" si="9"/>
        <v>1</v>
      </c>
    </row>
    <row r="105" spans="1:92" x14ac:dyDescent="0.25">
      <c r="A105">
        <v>1698</v>
      </c>
      <c r="B105" t="s">
        <v>564</v>
      </c>
      <c r="C105" t="s">
        <v>564</v>
      </c>
      <c r="D105">
        <v>441971</v>
      </c>
      <c r="E105">
        <v>6</v>
      </c>
      <c r="F105" s="107">
        <v>40971</v>
      </c>
      <c r="G105" s="107">
        <v>41030</v>
      </c>
      <c r="H105">
        <v>441971</v>
      </c>
      <c r="I105" s="107">
        <v>40972</v>
      </c>
      <c r="J105" s="107">
        <v>41030</v>
      </c>
      <c r="K105">
        <v>10000</v>
      </c>
      <c r="L105" t="s">
        <v>568</v>
      </c>
      <c r="N105" t="s">
        <v>564</v>
      </c>
      <c r="O105" t="s">
        <v>913</v>
      </c>
      <c r="P105" t="s">
        <v>38</v>
      </c>
      <c r="Q105">
        <v>59</v>
      </c>
      <c r="R105">
        <v>60</v>
      </c>
      <c r="S105">
        <v>3</v>
      </c>
      <c r="T105">
        <v>10</v>
      </c>
      <c r="U105">
        <v>1</v>
      </c>
      <c r="AD105" s="107">
        <v>23515</v>
      </c>
      <c r="AE105" t="s">
        <v>31</v>
      </c>
      <c r="AF105" t="s">
        <v>68</v>
      </c>
      <c r="AG105" t="s">
        <v>870</v>
      </c>
      <c r="AH105" t="s">
        <v>57</v>
      </c>
      <c r="AI105" t="s">
        <v>96</v>
      </c>
      <c r="AJ105" t="s">
        <v>88</v>
      </c>
      <c r="AK105">
        <v>3</v>
      </c>
      <c r="AL105" t="s">
        <v>361</v>
      </c>
      <c r="AM105">
        <v>3</v>
      </c>
      <c r="AP105" t="s">
        <v>65</v>
      </c>
      <c r="AR105" t="s">
        <v>66</v>
      </c>
      <c r="AS105" t="s">
        <v>67</v>
      </c>
      <c r="BC105" t="s">
        <v>37</v>
      </c>
      <c r="BF105">
        <v>59</v>
      </c>
      <c r="BG105">
        <v>59</v>
      </c>
      <c r="BH105">
        <v>60</v>
      </c>
      <c r="BI105">
        <v>47.693989071038253</v>
      </c>
      <c r="BJ105">
        <f t="shared" si="5"/>
        <v>48</v>
      </c>
      <c r="BK105">
        <v>0</v>
      </c>
      <c r="BL105">
        <v>0</v>
      </c>
      <c r="BM105" t="s">
        <v>1050</v>
      </c>
      <c r="BN105" t="s">
        <v>913</v>
      </c>
      <c r="BO105" t="s">
        <v>564</v>
      </c>
      <c r="BQ105" t="s">
        <v>1050</v>
      </c>
      <c r="BR105" t="s">
        <v>87</v>
      </c>
      <c r="BS105" t="s">
        <v>572</v>
      </c>
      <c r="BT105" t="s">
        <v>1252</v>
      </c>
      <c r="BU105" t="s">
        <v>87</v>
      </c>
      <c r="BV105">
        <v>0.98333333333333328</v>
      </c>
      <c r="BW105">
        <v>1</v>
      </c>
      <c r="BX105">
        <v>1.6666666666666718E-2</v>
      </c>
      <c r="BY105">
        <v>0</v>
      </c>
      <c r="BZ105">
        <v>-59</v>
      </c>
      <c r="CA105">
        <v>0</v>
      </c>
      <c r="CB105">
        <v>59</v>
      </c>
      <c r="CC105" t="e">
        <v>#VALUE!</v>
      </c>
      <c r="CD105">
        <v>59</v>
      </c>
      <c r="CE105">
        <v>0</v>
      </c>
      <c r="CF105">
        <v>0</v>
      </c>
      <c r="CG105">
        <v>58</v>
      </c>
      <c r="CH105">
        <f t="shared" si="6"/>
        <v>1</v>
      </c>
      <c r="CI105" t="s">
        <v>1401</v>
      </c>
      <c r="CJ105">
        <v>3</v>
      </c>
      <c r="CK105" t="s">
        <v>1399</v>
      </c>
      <c r="CL105">
        <f t="shared" si="7"/>
        <v>0</v>
      </c>
      <c r="CM105">
        <f t="shared" si="8"/>
        <v>1</v>
      </c>
      <c r="CN105">
        <f t="shared" si="9"/>
        <v>1</v>
      </c>
    </row>
    <row r="106" spans="1:92" x14ac:dyDescent="0.25">
      <c r="A106">
        <v>1549</v>
      </c>
      <c r="B106" t="s">
        <v>564</v>
      </c>
      <c r="C106" t="s">
        <v>564</v>
      </c>
      <c r="D106">
        <v>447050</v>
      </c>
      <c r="E106">
        <v>2</v>
      </c>
      <c r="F106" s="107">
        <v>40966</v>
      </c>
      <c r="G106" s="107">
        <v>40984</v>
      </c>
      <c r="H106">
        <v>447050</v>
      </c>
      <c r="I106" s="107">
        <v>40982</v>
      </c>
      <c r="J106" s="107">
        <v>40983</v>
      </c>
      <c r="K106">
        <v>10000</v>
      </c>
      <c r="L106" t="s">
        <v>568</v>
      </c>
      <c r="M106" s="107">
        <v>40983</v>
      </c>
      <c r="N106" t="s">
        <v>87</v>
      </c>
      <c r="O106" t="s">
        <v>75</v>
      </c>
      <c r="P106" t="s">
        <v>587</v>
      </c>
      <c r="Q106">
        <v>2</v>
      </c>
      <c r="R106">
        <v>19</v>
      </c>
      <c r="S106">
        <v>2</v>
      </c>
      <c r="T106">
        <v>5</v>
      </c>
      <c r="U106">
        <v>1</v>
      </c>
      <c r="V106">
        <v>1</v>
      </c>
      <c r="AD106" s="107">
        <v>23643</v>
      </c>
      <c r="AE106" t="s">
        <v>31</v>
      </c>
      <c r="AF106" t="s">
        <v>32</v>
      </c>
      <c r="AG106" t="s">
        <v>868</v>
      </c>
      <c r="AH106" t="s">
        <v>57</v>
      </c>
      <c r="AI106" t="s">
        <v>113</v>
      </c>
      <c r="AJ106" t="s">
        <v>47</v>
      </c>
      <c r="AK106">
        <v>3</v>
      </c>
      <c r="AL106" t="s">
        <v>47</v>
      </c>
      <c r="AP106" t="s">
        <v>59</v>
      </c>
      <c r="AR106" t="s">
        <v>43</v>
      </c>
      <c r="AS106" t="s">
        <v>60</v>
      </c>
      <c r="BC106" t="s">
        <v>37</v>
      </c>
      <c r="BF106">
        <v>2</v>
      </c>
      <c r="BG106">
        <v>3</v>
      </c>
      <c r="BH106">
        <v>19</v>
      </c>
      <c r="BI106">
        <v>47.330601092896174</v>
      </c>
      <c r="BJ106">
        <f t="shared" si="5"/>
        <v>48</v>
      </c>
      <c r="BK106">
        <v>0</v>
      </c>
      <c r="BL106">
        <v>-1</v>
      </c>
      <c r="BM106" t="s">
        <v>47</v>
      </c>
      <c r="BN106" t="s">
        <v>75</v>
      </c>
      <c r="BO106" t="s">
        <v>87</v>
      </c>
      <c r="BQ106" t="s">
        <v>47</v>
      </c>
      <c r="BR106" t="s">
        <v>87</v>
      </c>
      <c r="BS106" t="s">
        <v>573</v>
      </c>
      <c r="BT106" t="s">
        <v>1252</v>
      </c>
      <c r="BU106" t="s">
        <v>87</v>
      </c>
      <c r="BV106">
        <v>0.10526315789473684</v>
      </c>
      <c r="BW106">
        <v>0.66666666666666663</v>
      </c>
      <c r="BX106">
        <v>0.56140350877192979</v>
      </c>
      <c r="BY106">
        <v>0</v>
      </c>
      <c r="BZ106">
        <v>-2</v>
      </c>
      <c r="CA106">
        <v>0</v>
      </c>
      <c r="CB106">
        <v>2</v>
      </c>
      <c r="CC106" t="e">
        <v>#VALUE!</v>
      </c>
      <c r="CD106">
        <v>2</v>
      </c>
      <c r="CE106">
        <v>0</v>
      </c>
      <c r="CF106">
        <v>1</v>
      </c>
      <c r="CG106">
        <v>1</v>
      </c>
      <c r="CH106">
        <f t="shared" si="6"/>
        <v>1</v>
      </c>
      <c r="CI106" t="s">
        <v>1405</v>
      </c>
      <c r="CJ106">
        <v>1</v>
      </c>
      <c r="CK106" t="s">
        <v>1399</v>
      </c>
      <c r="CL106">
        <f t="shared" si="7"/>
        <v>1</v>
      </c>
      <c r="CM106">
        <f t="shared" si="8"/>
        <v>1</v>
      </c>
      <c r="CN106">
        <f t="shared" si="9"/>
        <v>1</v>
      </c>
    </row>
    <row r="107" spans="1:92" x14ac:dyDescent="0.25">
      <c r="A107">
        <v>320</v>
      </c>
      <c r="B107" t="s">
        <v>564</v>
      </c>
      <c r="C107" t="s">
        <v>87</v>
      </c>
      <c r="D107">
        <v>452198</v>
      </c>
      <c r="E107">
        <v>5</v>
      </c>
      <c r="F107" s="107">
        <v>40921</v>
      </c>
      <c r="G107" s="107">
        <v>41508</v>
      </c>
      <c r="H107">
        <v>452198</v>
      </c>
      <c r="I107" s="107">
        <v>40947</v>
      </c>
      <c r="J107" s="107">
        <v>40948</v>
      </c>
      <c r="K107">
        <v>15000</v>
      </c>
      <c r="L107" t="s">
        <v>569</v>
      </c>
      <c r="M107" s="107">
        <v>40948</v>
      </c>
      <c r="N107" t="s">
        <v>87</v>
      </c>
      <c r="O107" t="s">
        <v>75</v>
      </c>
      <c r="P107" t="s">
        <v>38</v>
      </c>
      <c r="Q107">
        <v>212</v>
      </c>
      <c r="R107">
        <v>588</v>
      </c>
      <c r="S107">
        <v>6</v>
      </c>
      <c r="T107">
        <v>2</v>
      </c>
      <c r="U107">
        <v>6</v>
      </c>
      <c r="AD107" s="107">
        <v>22554</v>
      </c>
      <c r="AE107" t="s">
        <v>31</v>
      </c>
      <c r="AF107" t="s">
        <v>32</v>
      </c>
      <c r="AG107" t="s">
        <v>868</v>
      </c>
      <c r="AH107" t="s">
        <v>57</v>
      </c>
      <c r="AI107" t="s">
        <v>140</v>
      </c>
      <c r="AJ107" t="s">
        <v>88</v>
      </c>
      <c r="AK107">
        <v>17</v>
      </c>
      <c r="AL107" t="s">
        <v>987</v>
      </c>
      <c r="AN107">
        <v>18</v>
      </c>
      <c r="AP107" t="s">
        <v>107</v>
      </c>
      <c r="AR107" t="s">
        <v>43</v>
      </c>
      <c r="AS107" t="s">
        <v>60</v>
      </c>
      <c r="AT107" t="s">
        <v>1119</v>
      </c>
      <c r="AV107" t="s">
        <v>87</v>
      </c>
      <c r="AW107">
        <v>41282</v>
      </c>
      <c r="BA107">
        <v>41478</v>
      </c>
      <c r="BB107">
        <v>263</v>
      </c>
      <c r="BC107" t="s">
        <v>51</v>
      </c>
      <c r="BF107">
        <v>212</v>
      </c>
      <c r="BG107">
        <v>562</v>
      </c>
      <c r="BH107">
        <v>588</v>
      </c>
      <c r="BI107">
        <v>50.18306010928962</v>
      </c>
      <c r="BJ107">
        <f t="shared" si="5"/>
        <v>50</v>
      </c>
      <c r="BK107">
        <v>0</v>
      </c>
      <c r="BL107">
        <v>-560</v>
      </c>
      <c r="BM107" t="s">
        <v>1050</v>
      </c>
      <c r="BN107" t="s">
        <v>75</v>
      </c>
      <c r="BO107" t="s">
        <v>564</v>
      </c>
      <c r="BQ107" t="s">
        <v>1050</v>
      </c>
      <c r="BR107" t="s">
        <v>87</v>
      </c>
      <c r="BS107" t="s">
        <v>572</v>
      </c>
      <c r="BT107" t="s">
        <v>1252</v>
      </c>
      <c r="BU107" t="s">
        <v>87</v>
      </c>
      <c r="BV107">
        <v>0.36054421768707484</v>
      </c>
      <c r="BW107">
        <v>3.5587188612099642E-3</v>
      </c>
      <c r="BX107">
        <v>-0.35698549882586489</v>
      </c>
      <c r="BY107">
        <v>0</v>
      </c>
      <c r="BZ107">
        <v>-2</v>
      </c>
      <c r="CA107">
        <v>210</v>
      </c>
      <c r="CB107">
        <v>562</v>
      </c>
      <c r="CC107">
        <v>212</v>
      </c>
      <c r="CD107">
        <v>562</v>
      </c>
      <c r="CE107">
        <v>560</v>
      </c>
      <c r="CF107">
        <v>560</v>
      </c>
      <c r="CG107">
        <v>-1</v>
      </c>
      <c r="CH107">
        <f t="shared" si="6"/>
        <v>1</v>
      </c>
      <c r="CI107" t="s">
        <v>1403</v>
      </c>
      <c r="CJ107">
        <v>6</v>
      </c>
      <c r="CK107" t="s">
        <v>1399</v>
      </c>
      <c r="CL107">
        <f t="shared" si="7"/>
        <v>1</v>
      </c>
      <c r="CM107">
        <f t="shared" si="8"/>
        <v>1</v>
      </c>
      <c r="CN107">
        <f t="shared" si="9"/>
        <v>1</v>
      </c>
    </row>
    <row r="108" spans="1:92" x14ac:dyDescent="0.25">
      <c r="A108">
        <v>3</v>
      </c>
      <c r="B108" t="s">
        <v>564</v>
      </c>
      <c r="C108" t="s">
        <v>564</v>
      </c>
      <c r="D108">
        <v>452818</v>
      </c>
      <c r="E108">
        <v>5</v>
      </c>
      <c r="F108" s="107">
        <v>40909</v>
      </c>
      <c r="G108" s="107">
        <v>40941</v>
      </c>
      <c r="H108">
        <v>452818</v>
      </c>
      <c r="I108" s="107">
        <v>40909</v>
      </c>
      <c r="J108" s="107">
        <v>40941</v>
      </c>
      <c r="K108">
        <v>45000</v>
      </c>
      <c r="L108" t="s">
        <v>570</v>
      </c>
      <c r="N108" t="s">
        <v>564</v>
      </c>
      <c r="O108" t="s">
        <v>913</v>
      </c>
      <c r="P108" t="s">
        <v>38</v>
      </c>
      <c r="Q108">
        <v>33</v>
      </c>
      <c r="R108">
        <v>33</v>
      </c>
      <c r="S108">
        <v>3</v>
      </c>
      <c r="T108">
        <v>3</v>
      </c>
      <c r="U108">
        <v>3</v>
      </c>
      <c r="AD108" s="107">
        <v>23447</v>
      </c>
      <c r="AE108" t="s">
        <v>31</v>
      </c>
      <c r="AF108" t="s">
        <v>39</v>
      </c>
      <c r="AG108" t="s">
        <v>40</v>
      </c>
      <c r="AH108" t="s">
        <v>40</v>
      </c>
      <c r="AI108" t="s">
        <v>41</v>
      </c>
      <c r="AJ108" t="s">
        <v>88</v>
      </c>
      <c r="AK108">
        <v>2</v>
      </c>
      <c r="AL108" t="s">
        <v>987</v>
      </c>
      <c r="AN108">
        <v>6</v>
      </c>
      <c r="AP108" t="s">
        <v>42</v>
      </c>
      <c r="AR108" t="s">
        <v>43</v>
      </c>
      <c r="AS108" t="s">
        <v>44</v>
      </c>
      <c r="BC108" t="s">
        <v>37</v>
      </c>
      <c r="BF108">
        <v>33</v>
      </c>
      <c r="BG108">
        <v>33</v>
      </c>
      <c r="BH108">
        <v>33</v>
      </c>
      <c r="BI108">
        <v>47.710382513661202</v>
      </c>
      <c r="BJ108">
        <f t="shared" si="5"/>
        <v>48</v>
      </c>
      <c r="BK108">
        <v>0</v>
      </c>
      <c r="BL108">
        <v>0</v>
      </c>
      <c r="BM108" t="s">
        <v>1050</v>
      </c>
      <c r="BN108" t="s">
        <v>913</v>
      </c>
      <c r="BO108" t="s">
        <v>564</v>
      </c>
      <c r="BQ108" t="s">
        <v>1050</v>
      </c>
      <c r="BR108" t="s">
        <v>87</v>
      </c>
      <c r="BS108" t="s">
        <v>572</v>
      </c>
      <c r="BT108" t="s">
        <v>1252</v>
      </c>
      <c r="BU108" t="s">
        <v>87</v>
      </c>
      <c r="BV108">
        <v>1</v>
      </c>
      <c r="BW108">
        <v>1</v>
      </c>
      <c r="BX108">
        <v>0</v>
      </c>
      <c r="BY108">
        <v>0</v>
      </c>
      <c r="BZ108">
        <v>-33</v>
      </c>
      <c r="CA108">
        <v>0</v>
      </c>
      <c r="CB108">
        <v>33</v>
      </c>
      <c r="CC108" t="e">
        <v>#VALUE!</v>
      </c>
      <c r="CD108">
        <v>33</v>
      </c>
      <c r="CE108">
        <v>0</v>
      </c>
      <c r="CF108">
        <v>0</v>
      </c>
      <c r="CG108">
        <v>32</v>
      </c>
      <c r="CH108">
        <f t="shared" si="6"/>
        <v>1</v>
      </c>
      <c r="CI108" t="s">
        <v>1401</v>
      </c>
      <c r="CJ108">
        <v>3</v>
      </c>
      <c r="CK108" t="s">
        <v>1399</v>
      </c>
      <c r="CL108">
        <f t="shared" si="7"/>
        <v>0</v>
      </c>
      <c r="CM108">
        <f t="shared" si="8"/>
        <v>1</v>
      </c>
      <c r="CN108">
        <f t="shared" si="9"/>
        <v>1</v>
      </c>
    </row>
    <row r="109" spans="1:92" x14ac:dyDescent="0.25">
      <c r="A109">
        <v>626</v>
      </c>
      <c r="B109" t="s">
        <v>564</v>
      </c>
      <c r="C109" t="s">
        <v>564</v>
      </c>
      <c r="D109">
        <v>466786</v>
      </c>
      <c r="E109">
        <v>5</v>
      </c>
      <c r="F109" s="107">
        <v>40933</v>
      </c>
      <c r="G109" s="107">
        <v>40938</v>
      </c>
      <c r="H109">
        <v>466786</v>
      </c>
      <c r="I109" s="107">
        <v>40935</v>
      </c>
      <c r="J109" s="107">
        <v>40938</v>
      </c>
      <c r="K109">
        <v>15000</v>
      </c>
      <c r="L109" t="s">
        <v>569</v>
      </c>
      <c r="N109" t="s">
        <v>564</v>
      </c>
      <c r="O109" t="s">
        <v>913</v>
      </c>
      <c r="P109" t="s">
        <v>38</v>
      </c>
      <c r="Q109">
        <v>4</v>
      </c>
      <c r="R109">
        <v>6</v>
      </c>
      <c r="S109">
        <v>6</v>
      </c>
      <c r="T109">
        <v>4</v>
      </c>
      <c r="U109">
        <v>6</v>
      </c>
      <c r="AD109" s="107">
        <v>21406</v>
      </c>
      <c r="AE109" t="s">
        <v>31</v>
      </c>
      <c r="AF109" t="s">
        <v>32</v>
      </c>
      <c r="AG109" t="s">
        <v>868</v>
      </c>
      <c r="AH109" t="s">
        <v>30</v>
      </c>
      <c r="AI109" t="s">
        <v>86</v>
      </c>
      <c r="AJ109" t="s">
        <v>88</v>
      </c>
      <c r="AK109">
        <v>2</v>
      </c>
      <c r="AL109" t="s">
        <v>987</v>
      </c>
      <c r="AN109">
        <v>10</v>
      </c>
      <c r="AP109" t="s">
        <v>59</v>
      </c>
      <c r="AR109" t="s">
        <v>43</v>
      </c>
      <c r="AS109" t="s">
        <v>60</v>
      </c>
      <c r="BC109" t="s">
        <v>37</v>
      </c>
      <c r="BF109">
        <v>4</v>
      </c>
      <c r="BG109">
        <v>4</v>
      </c>
      <c r="BH109">
        <v>6</v>
      </c>
      <c r="BI109">
        <v>53.352459016393439</v>
      </c>
      <c r="BJ109">
        <f t="shared" si="5"/>
        <v>54</v>
      </c>
      <c r="BK109">
        <v>0</v>
      </c>
      <c r="BL109">
        <v>0</v>
      </c>
      <c r="BM109" t="s">
        <v>1050</v>
      </c>
      <c r="BN109" t="s">
        <v>913</v>
      </c>
      <c r="BO109" t="s">
        <v>564</v>
      </c>
      <c r="BQ109" t="s">
        <v>1050</v>
      </c>
      <c r="BR109" t="s">
        <v>87</v>
      </c>
      <c r="BS109" t="s">
        <v>572</v>
      </c>
      <c r="BT109" t="s">
        <v>1252</v>
      </c>
      <c r="BU109" t="s">
        <v>87</v>
      </c>
      <c r="BV109">
        <v>0.66666666666666663</v>
      </c>
      <c r="BW109">
        <v>1</v>
      </c>
      <c r="BX109">
        <v>0.33333333333333337</v>
      </c>
      <c r="BY109">
        <v>0</v>
      </c>
      <c r="BZ109">
        <v>-4</v>
      </c>
      <c r="CA109">
        <v>0</v>
      </c>
      <c r="CB109">
        <v>4</v>
      </c>
      <c r="CC109" t="e">
        <v>#VALUE!</v>
      </c>
      <c r="CD109">
        <v>4</v>
      </c>
      <c r="CE109">
        <v>0</v>
      </c>
      <c r="CF109">
        <v>0</v>
      </c>
      <c r="CG109">
        <v>3</v>
      </c>
      <c r="CH109">
        <f t="shared" si="6"/>
        <v>1</v>
      </c>
      <c r="CI109" t="s">
        <v>1405</v>
      </c>
      <c r="CJ109">
        <v>1</v>
      </c>
      <c r="CK109" t="s">
        <v>1399</v>
      </c>
      <c r="CL109">
        <f t="shared" si="7"/>
        <v>0</v>
      </c>
      <c r="CM109">
        <f t="shared" si="8"/>
        <v>1</v>
      </c>
      <c r="CN109">
        <f t="shared" si="9"/>
        <v>1</v>
      </c>
    </row>
    <row r="110" spans="1:92" x14ac:dyDescent="0.25">
      <c r="A110">
        <v>662</v>
      </c>
      <c r="B110" t="s">
        <v>564</v>
      </c>
      <c r="C110" t="s">
        <v>564</v>
      </c>
      <c r="D110">
        <v>469117</v>
      </c>
      <c r="E110">
        <v>5</v>
      </c>
      <c r="F110" s="107">
        <v>40935</v>
      </c>
      <c r="G110" s="107">
        <v>40938</v>
      </c>
      <c r="H110">
        <v>469117</v>
      </c>
      <c r="I110" s="107">
        <v>40935</v>
      </c>
      <c r="J110" s="107">
        <v>40938</v>
      </c>
      <c r="K110">
        <v>15000</v>
      </c>
      <c r="L110" t="s">
        <v>569</v>
      </c>
      <c r="N110" t="s">
        <v>564</v>
      </c>
      <c r="O110" t="s">
        <v>913</v>
      </c>
      <c r="P110" t="s">
        <v>38</v>
      </c>
      <c r="Q110">
        <v>4</v>
      </c>
      <c r="R110">
        <v>4</v>
      </c>
      <c r="S110">
        <v>6</v>
      </c>
      <c r="T110">
        <v>1</v>
      </c>
      <c r="U110">
        <v>2</v>
      </c>
      <c r="V110">
        <v>2</v>
      </c>
      <c r="AD110" s="107">
        <v>23793</v>
      </c>
      <c r="AE110" t="s">
        <v>31</v>
      </c>
      <c r="AF110" t="s">
        <v>68</v>
      </c>
      <c r="AG110" t="s">
        <v>870</v>
      </c>
      <c r="AH110" t="s">
        <v>30</v>
      </c>
      <c r="AI110" t="s">
        <v>33</v>
      </c>
      <c r="AJ110" t="s">
        <v>88</v>
      </c>
      <c r="AK110">
        <v>1</v>
      </c>
      <c r="AL110" t="s">
        <v>987</v>
      </c>
      <c r="AN110">
        <v>7</v>
      </c>
      <c r="AP110" t="s">
        <v>42</v>
      </c>
      <c r="AR110" t="s">
        <v>43</v>
      </c>
      <c r="AS110" t="s">
        <v>44</v>
      </c>
      <c r="BC110" t="s">
        <v>37</v>
      </c>
      <c r="BF110">
        <v>4</v>
      </c>
      <c r="BG110">
        <v>4</v>
      </c>
      <c r="BH110">
        <v>4</v>
      </c>
      <c r="BI110">
        <v>46.83606557377049</v>
      </c>
      <c r="BJ110">
        <f t="shared" si="5"/>
        <v>47</v>
      </c>
      <c r="BK110">
        <v>0</v>
      </c>
      <c r="BL110">
        <v>0</v>
      </c>
      <c r="BM110" t="s">
        <v>1050</v>
      </c>
      <c r="BN110" t="s">
        <v>913</v>
      </c>
      <c r="BO110" t="s">
        <v>564</v>
      </c>
      <c r="BQ110" t="s">
        <v>1050</v>
      </c>
      <c r="BR110" t="s">
        <v>87</v>
      </c>
      <c r="BS110" t="s">
        <v>572</v>
      </c>
      <c r="BT110" t="s">
        <v>1252</v>
      </c>
      <c r="BU110" t="s">
        <v>87</v>
      </c>
      <c r="BV110">
        <v>1</v>
      </c>
      <c r="BW110">
        <v>1</v>
      </c>
      <c r="BX110">
        <v>0</v>
      </c>
      <c r="BY110">
        <v>0</v>
      </c>
      <c r="BZ110">
        <v>-4</v>
      </c>
      <c r="CA110">
        <v>0</v>
      </c>
      <c r="CB110">
        <v>4</v>
      </c>
      <c r="CC110" t="e">
        <v>#VALUE!</v>
      </c>
      <c r="CD110">
        <v>4</v>
      </c>
      <c r="CE110">
        <v>0</v>
      </c>
      <c r="CF110">
        <v>0</v>
      </c>
      <c r="CG110">
        <v>3</v>
      </c>
      <c r="CH110">
        <f t="shared" si="6"/>
        <v>1</v>
      </c>
      <c r="CI110" t="s">
        <v>1405</v>
      </c>
      <c r="CJ110">
        <v>1</v>
      </c>
      <c r="CK110" t="s">
        <v>1399</v>
      </c>
      <c r="CL110">
        <f t="shared" si="7"/>
        <v>0</v>
      </c>
      <c r="CM110">
        <f t="shared" si="8"/>
        <v>1</v>
      </c>
      <c r="CN110">
        <f t="shared" si="9"/>
        <v>1</v>
      </c>
    </row>
    <row r="111" spans="1:92" x14ac:dyDescent="0.25">
      <c r="A111">
        <v>2442</v>
      </c>
      <c r="B111" t="s">
        <v>564</v>
      </c>
      <c r="C111" t="s">
        <v>564</v>
      </c>
      <c r="D111">
        <v>469191</v>
      </c>
      <c r="E111">
        <v>3</v>
      </c>
      <c r="F111" s="107">
        <v>41001</v>
      </c>
      <c r="G111" s="107">
        <v>41198</v>
      </c>
      <c r="H111">
        <v>469191</v>
      </c>
      <c r="I111" s="107">
        <v>41001</v>
      </c>
      <c r="J111" s="107">
        <v>41002</v>
      </c>
      <c r="K111">
        <v>10000</v>
      </c>
      <c r="L111" t="s">
        <v>568</v>
      </c>
      <c r="M111" s="107">
        <v>41002</v>
      </c>
      <c r="N111" t="s">
        <v>87</v>
      </c>
      <c r="O111" t="s">
        <v>583</v>
      </c>
      <c r="P111" t="s">
        <v>38</v>
      </c>
      <c r="Q111">
        <v>2</v>
      </c>
      <c r="R111">
        <v>198</v>
      </c>
      <c r="S111">
        <v>0</v>
      </c>
      <c r="T111">
        <v>2</v>
      </c>
      <c r="AD111" s="107">
        <v>23931</v>
      </c>
      <c r="AE111" t="s">
        <v>31</v>
      </c>
      <c r="AF111" t="s">
        <v>68</v>
      </c>
      <c r="AG111" t="s">
        <v>870</v>
      </c>
      <c r="AH111" t="s">
        <v>30</v>
      </c>
      <c r="AI111" t="s">
        <v>84</v>
      </c>
      <c r="AJ111" t="s">
        <v>88</v>
      </c>
      <c r="AK111">
        <v>8</v>
      </c>
      <c r="AL111" t="s">
        <v>184</v>
      </c>
      <c r="AP111" t="s">
        <v>65</v>
      </c>
      <c r="AR111" t="s">
        <v>66</v>
      </c>
      <c r="AS111" t="s">
        <v>67</v>
      </c>
      <c r="AU111" t="s">
        <v>1275</v>
      </c>
      <c r="BC111" t="s">
        <v>51</v>
      </c>
      <c r="BE111" t="s">
        <v>1276</v>
      </c>
      <c r="BF111">
        <v>2</v>
      </c>
      <c r="BG111">
        <v>198</v>
      </c>
      <c r="BH111">
        <v>198</v>
      </c>
      <c r="BI111">
        <v>46.639344262295083</v>
      </c>
      <c r="BJ111">
        <f t="shared" si="5"/>
        <v>47</v>
      </c>
      <c r="BK111">
        <v>0</v>
      </c>
      <c r="BL111">
        <v>-196</v>
      </c>
      <c r="BM111" t="s">
        <v>1050</v>
      </c>
      <c r="BN111" t="s">
        <v>75</v>
      </c>
      <c r="BO111" t="s">
        <v>87</v>
      </c>
      <c r="BQ111" t="s">
        <v>1050</v>
      </c>
      <c r="BR111" t="s">
        <v>87</v>
      </c>
      <c r="BS111" t="s">
        <v>573</v>
      </c>
      <c r="BT111" t="s">
        <v>1252</v>
      </c>
      <c r="BU111" t="s">
        <v>564</v>
      </c>
      <c r="BV111">
        <v>1.0101010101010102E-2</v>
      </c>
      <c r="BW111">
        <v>1.0101010101010102E-2</v>
      </c>
      <c r="BX111">
        <v>0</v>
      </c>
      <c r="BY111">
        <v>0</v>
      </c>
      <c r="BZ111">
        <v>-2</v>
      </c>
      <c r="CA111">
        <v>0</v>
      </c>
      <c r="CB111">
        <v>2</v>
      </c>
      <c r="CC111" t="e">
        <v>#VALUE!</v>
      </c>
      <c r="CE111">
        <v>196</v>
      </c>
      <c r="CF111">
        <v>196</v>
      </c>
      <c r="CG111">
        <v>-1</v>
      </c>
      <c r="CH111">
        <f t="shared" si="6"/>
        <v>1</v>
      </c>
      <c r="CI111" t="s">
        <v>1405</v>
      </c>
      <c r="CJ111">
        <v>1</v>
      </c>
      <c r="CK111" t="s">
        <v>1399</v>
      </c>
      <c r="CL111">
        <f t="shared" si="7"/>
        <v>1</v>
      </c>
      <c r="CM111">
        <f t="shared" si="8"/>
        <v>0</v>
      </c>
      <c r="CN111">
        <f t="shared" si="9"/>
        <v>1</v>
      </c>
    </row>
    <row r="112" spans="1:92" x14ac:dyDescent="0.25">
      <c r="A112">
        <v>1355</v>
      </c>
      <c r="B112" t="s">
        <v>564</v>
      </c>
      <c r="C112" t="s">
        <v>564</v>
      </c>
      <c r="D112">
        <v>473333</v>
      </c>
      <c r="E112">
        <v>5</v>
      </c>
      <c r="F112" s="107">
        <v>40958</v>
      </c>
      <c r="G112" s="107">
        <v>41089</v>
      </c>
      <c r="H112">
        <v>473333</v>
      </c>
      <c r="I112" s="107">
        <v>40958</v>
      </c>
      <c r="J112" s="107">
        <v>41089</v>
      </c>
      <c r="K112">
        <v>15000</v>
      </c>
      <c r="L112" t="s">
        <v>569</v>
      </c>
      <c r="N112" t="s">
        <v>564</v>
      </c>
      <c r="O112" t="s">
        <v>913</v>
      </c>
      <c r="P112" t="s">
        <v>38</v>
      </c>
      <c r="Q112">
        <v>132</v>
      </c>
      <c r="R112">
        <v>132</v>
      </c>
      <c r="S112">
        <v>2</v>
      </c>
      <c r="T112">
        <v>5</v>
      </c>
      <c r="U112">
        <v>2</v>
      </c>
      <c r="AD112" s="107">
        <v>23802</v>
      </c>
      <c r="AE112" t="s">
        <v>31</v>
      </c>
      <c r="AF112" t="s">
        <v>32</v>
      </c>
      <c r="AG112" t="s">
        <v>868</v>
      </c>
      <c r="AH112" t="s">
        <v>57</v>
      </c>
      <c r="AI112" t="s">
        <v>140</v>
      </c>
      <c r="AJ112" t="s">
        <v>88</v>
      </c>
      <c r="AK112">
        <v>6</v>
      </c>
      <c r="AL112" t="s">
        <v>987</v>
      </c>
      <c r="AN112">
        <v>9</v>
      </c>
      <c r="AP112" t="s">
        <v>42</v>
      </c>
      <c r="AR112" t="s">
        <v>43</v>
      </c>
      <c r="AS112" t="s">
        <v>44</v>
      </c>
      <c r="BC112" t="s">
        <v>37</v>
      </c>
      <c r="BF112">
        <v>132</v>
      </c>
      <c r="BG112">
        <v>132</v>
      </c>
      <c r="BH112">
        <v>132</v>
      </c>
      <c r="BI112">
        <v>46.874316939890711</v>
      </c>
      <c r="BJ112">
        <f t="shared" si="5"/>
        <v>47</v>
      </c>
      <c r="BK112">
        <v>0</v>
      </c>
      <c r="BL112">
        <v>0</v>
      </c>
      <c r="BM112" t="s">
        <v>1050</v>
      </c>
      <c r="BN112" t="s">
        <v>913</v>
      </c>
      <c r="BO112" t="s">
        <v>564</v>
      </c>
      <c r="BQ112" t="s">
        <v>1050</v>
      </c>
      <c r="BR112" t="s">
        <v>87</v>
      </c>
      <c r="BS112" t="s">
        <v>572</v>
      </c>
      <c r="BT112" t="s">
        <v>1252</v>
      </c>
      <c r="BU112" t="s">
        <v>87</v>
      </c>
      <c r="BV112">
        <v>1</v>
      </c>
      <c r="BW112">
        <v>1</v>
      </c>
      <c r="BX112">
        <v>0</v>
      </c>
      <c r="BY112">
        <v>0</v>
      </c>
      <c r="BZ112">
        <v>-132</v>
      </c>
      <c r="CA112">
        <v>0</v>
      </c>
      <c r="CB112">
        <v>132</v>
      </c>
      <c r="CC112" t="e">
        <v>#VALUE!</v>
      </c>
      <c r="CD112">
        <v>132</v>
      </c>
      <c r="CE112">
        <v>0</v>
      </c>
      <c r="CF112">
        <v>0</v>
      </c>
      <c r="CG112">
        <v>131</v>
      </c>
      <c r="CH112">
        <f t="shared" si="6"/>
        <v>1</v>
      </c>
      <c r="CI112" t="s">
        <v>1403</v>
      </c>
      <c r="CJ112">
        <v>6</v>
      </c>
      <c r="CK112" t="s">
        <v>1399</v>
      </c>
      <c r="CL112">
        <f t="shared" si="7"/>
        <v>0</v>
      </c>
      <c r="CM112">
        <f t="shared" si="8"/>
        <v>1</v>
      </c>
      <c r="CN112">
        <f t="shared" si="9"/>
        <v>1</v>
      </c>
    </row>
    <row r="113" spans="1:92" x14ac:dyDescent="0.25">
      <c r="A113">
        <v>2332</v>
      </c>
      <c r="B113" t="s">
        <v>564</v>
      </c>
      <c r="C113" t="s">
        <v>564</v>
      </c>
      <c r="D113">
        <v>477188</v>
      </c>
      <c r="E113">
        <v>1</v>
      </c>
      <c r="F113" s="107">
        <v>40997</v>
      </c>
      <c r="G113" s="107">
        <v>41001</v>
      </c>
      <c r="H113">
        <v>477188</v>
      </c>
      <c r="I113" s="107">
        <v>40997</v>
      </c>
      <c r="J113" s="107">
        <v>41001</v>
      </c>
      <c r="K113">
        <v>15000</v>
      </c>
      <c r="L113" t="s">
        <v>569</v>
      </c>
      <c r="N113" t="s">
        <v>564</v>
      </c>
      <c r="O113" t="s">
        <v>913</v>
      </c>
      <c r="P113" t="s">
        <v>54</v>
      </c>
      <c r="Q113">
        <v>5</v>
      </c>
      <c r="R113">
        <v>5</v>
      </c>
      <c r="S113">
        <v>3</v>
      </c>
      <c r="T113">
        <v>1</v>
      </c>
      <c r="U113">
        <v>2</v>
      </c>
      <c r="AD113" s="107">
        <v>20523</v>
      </c>
      <c r="AE113" t="s">
        <v>31</v>
      </c>
      <c r="AF113" t="s">
        <v>39</v>
      </c>
      <c r="AG113" t="s">
        <v>40</v>
      </c>
      <c r="AH113" t="s">
        <v>40</v>
      </c>
      <c r="AI113" t="s">
        <v>84</v>
      </c>
      <c r="AJ113" t="s">
        <v>54</v>
      </c>
      <c r="AK113">
        <v>3</v>
      </c>
      <c r="AL113" t="s">
        <v>54</v>
      </c>
      <c r="AP113" t="s">
        <v>42</v>
      </c>
      <c r="AR113" t="s">
        <v>43</v>
      </c>
      <c r="AS113" t="s">
        <v>44</v>
      </c>
      <c r="BC113" t="s">
        <v>37</v>
      </c>
      <c r="BF113">
        <v>5</v>
      </c>
      <c r="BG113">
        <v>5</v>
      </c>
      <c r="BH113">
        <v>5</v>
      </c>
      <c r="BI113">
        <v>55.939890710382514</v>
      </c>
      <c r="BJ113">
        <f t="shared" si="5"/>
        <v>56</v>
      </c>
      <c r="BK113">
        <v>0</v>
      </c>
      <c r="BL113">
        <v>0</v>
      </c>
      <c r="BM113" t="s">
        <v>1051</v>
      </c>
      <c r="BN113" t="s">
        <v>913</v>
      </c>
      <c r="BO113" t="s">
        <v>564</v>
      </c>
      <c r="BQ113" t="s">
        <v>1051</v>
      </c>
      <c r="BR113" t="s">
        <v>87</v>
      </c>
      <c r="BS113" t="s">
        <v>572</v>
      </c>
      <c r="BT113" t="s">
        <v>1252</v>
      </c>
      <c r="BU113" t="s">
        <v>87</v>
      </c>
      <c r="BV113">
        <v>1</v>
      </c>
      <c r="BW113">
        <v>1</v>
      </c>
      <c r="BX113">
        <v>0</v>
      </c>
      <c r="BY113">
        <v>0</v>
      </c>
      <c r="BZ113">
        <v>-5</v>
      </c>
      <c r="CA113">
        <v>0</v>
      </c>
      <c r="CB113">
        <v>5</v>
      </c>
      <c r="CC113" t="e">
        <v>#VALUE!</v>
      </c>
      <c r="CD113">
        <v>5</v>
      </c>
      <c r="CE113">
        <v>0</v>
      </c>
      <c r="CF113">
        <v>0</v>
      </c>
      <c r="CG113">
        <v>4</v>
      </c>
      <c r="CH113">
        <f t="shared" si="6"/>
        <v>1</v>
      </c>
      <c r="CI113" t="s">
        <v>1405</v>
      </c>
      <c r="CJ113">
        <v>1</v>
      </c>
      <c r="CK113" t="s">
        <v>1399</v>
      </c>
      <c r="CL113">
        <f t="shared" si="7"/>
        <v>0</v>
      </c>
      <c r="CM113">
        <f t="shared" si="8"/>
        <v>1</v>
      </c>
      <c r="CN113">
        <f t="shared" si="9"/>
        <v>1</v>
      </c>
    </row>
    <row r="114" spans="1:92" x14ac:dyDescent="0.25">
      <c r="A114">
        <v>757</v>
      </c>
      <c r="B114" t="s">
        <v>564</v>
      </c>
      <c r="C114" t="s">
        <v>564</v>
      </c>
      <c r="D114">
        <v>484867</v>
      </c>
      <c r="E114">
        <v>1</v>
      </c>
      <c r="F114" s="107">
        <v>40938</v>
      </c>
      <c r="G114" s="107">
        <v>40968</v>
      </c>
      <c r="H114">
        <v>484867</v>
      </c>
      <c r="I114" s="107">
        <v>40938</v>
      </c>
      <c r="J114" s="107">
        <v>40968</v>
      </c>
      <c r="K114">
        <v>10000</v>
      </c>
      <c r="L114" t="s">
        <v>568</v>
      </c>
      <c r="N114" t="s">
        <v>564</v>
      </c>
      <c r="O114" t="s">
        <v>913</v>
      </c>
      <c r="P114" t="s">
        <v>122</v>
      </c>
      <c r="Q114">
        <v>31</v>
      </c>
      <c r="R114">
        <v>31</v>
      </c>
      <c r="S114">
        <v>0</v>
      </c>
      <c r="T114">
        <v>0</v>
      </c>
      <c r="AD114" s="107">
        <v>21554</v>
      </c>
      <c r="AE114" t="s">
        <v>31</v>
      </c>
      <c r="AF114" t="s">
        <v>68</v>
      </c>
      <c r="AG114" t="s">
        <v>870</v>
      </c>
      <c r="AH114" t="s">
        <v>57</v>
      </c>
      <c r="AI114" t="s">
        <v>82</v>
      </c>
      <c r="AJ114" t="s">
        <v>122</v>
      </c>
      <c r="AK114">
        <v>2</v>
      </c>
      <c r="AL114" t="s">
        <v>122</v>
      </c>
      <c r="AP114" t="s">
        <v>244</v>
      </c>
      <c r="AR114" t="s">
        <v>66</v>
      </c>
      <c r="AS114" t="s">
        <v>63</v>
      </c>
      <c r="BC114" t="s">
        <v>37</v>
      </c>
      <c r="BF114">
        <v>31</v>
      </c>
      <c r="BG114">
        <v>31</v>
      </c>
      <c r="BH114">
        <v>31</v>
      </c>
      <c r="BI114">
        <v>52.961748633879779</v>
      </c>
      <c r="BJ114">
        <f t="shared" si="5"/>
        <v>53</v>
      </c>
      <c r="BK114">
        <v>0</v>
      </c>
      <c r="BL114">
        <v>0</v>
      </c>
      <c r="BM114" t="s">
        <v>1051</v>
      </c>
      <c r="BN114" t="s">
        <v>913</v>
      </c>
      <c r="BO114" t="s">
        <v>564</v>
      </c>
      <c r="BQ114" t="s">
        <v>1051</v>
      </c>
      <c r="BR114" t="s">
        <v>87</v>
      </c>
      <c r="BS114" t="s">
        <v>572</v>
      </c>
      <c r="BT114" t="s">
        <v>1252</v>
      </c>
      <c r="BU114" t="s">
        <v>564</v>
      </c>
      <c r="BV114">
        <v>1</v>
      </c>
      <c r="BW114">
        <v>1</v>
      </c>
      <c r="BX114">
        <v>0</v>
      </c>
      <c r="BY114">
        <v>0</v>
      </c>
      <c r="BZ114">
        <v>-31</v>
      </c>
      <c r="CA114">
        <v>0</v>
      </c>
      <c r="CB114">
        <v>31</v>
      </c>
      <c r="CC114" t="e">
        <v>#VALUE!</v>
      </c>
      <c r="CD114">
        <v>31</v>
      </c>
      <c r="CE114">
        <v>0</v>
      </c>
      <c r="CF114">
        <v>0</v>
      </c>
      <c r="CG114">
        <v>30</v>
      </c>
      <c r="CH114">
        <f t="shared" si="6"/>
        <v>0</v>
      </c>
      <c r="CI114" t="s">
        <v>1401</v>
      </c>
      <c r="CJ114">
        <v>3</v>
      </c>
      <c r="CK114" t="s">
        <v>1399</v>
      </c>
      <c r="CL114">
        <f t="shared" si="7"/>
        <v>0</v>
      </c>
      <c r="CM114">
        <f t="shared" si="8"/>
        <v>0</v>
      </c>
      <c r="CN114">
        <f t="shared" si="9"/>
        <v>0</v>
      </c>
    </row>
    <row r="115" spans="1:92" x14ac:dyDescent="0.25">
      <c r="A115">
        <v>2657</v>
      </c>
      <c r="B115" t="s">
        <v>564</v>
      </c>
      <c r="C115" t="s">
        <v>564</v>
      </c>
      <c r="D115">
        <v>487422</v>
      </c>
      <c r="E115">
        <v>3</v>
      </c>
      <c r="F115" s="107">
        <v>41007</v>
      </c>
      <c r="G115" s="107">
        <v>41703</v>
      </c>
      <c r="H115">
        <v>487422</v>
      </c>
      <c r="I115" s="107" t="s">
        <v>560</v>
      </c>
      <c r="J115" s="107" t="s">
        <v>560</v>
      </c>
      <c r="K115">
        <v>5000</v>
      </c>
      <c r="L115" t="s">
        <v>567</v>
      </c>
      <c r="M115" s="107">
        <v>41009</v>
      </c>
      <c r="N115" t="s">
        <v>87</v>
      </c>
      <c r="O115" t="s">
        <v>75</v>
      </c>
      <c r="P115" t="s">
        <v>38</v>
      </c>
      <c r="Q115">
        <v>0</v>
      </c>
      <c r="R115">
        <v>697</v>
      </c>
      <c r="S115">
        <v>1</v>
      </c>
      <c r="T115">
        <v>14</v>
      </c>
      <c r="W115">
        <v>7</v>
      </c>
      <c r="AD115" s="107">
        <v>22847</v>
      </c>
      <c r="AE115" t="s">
        <v>31</v>
      </c>
      <c r="AF115" t="s">
        <v>32</v>
      </c>
      <c r="AG115" t="s">
        <v>868</v>
      </c>
      <c r="AH115" t="s">
        <v>30</v>
      </c>
      <c r="AI115" t="s">
        <v>79</v>
      </c>
      <c r="AJ115" t="s">
        <v>88</v>
      </c>
      <c r="AK115">
        <v>16</v>
      </c>
      <c r="AL115" t="s">
        <v>184</v>
      </c>
      <c r="AP115" t="s">
        <v>150</v>
      </c>
      <c r="AR115" t="s">
        <v>66</v>
      </c>
      <c r="AS115" t="s">
        <v>63</v>
      </c>
      <c r="BC115" t="s">
        <v>51</v>
      </c>
      <c r="BF115">
        <v>0</v>
      </c>
      <c r="BG115">
        <v>0</v>
      </c>
      <c r="BH115">
        <v>697</v>
      </c>
      <c r="BI115">
        <v>49.617486338797811</v>
      </c>
      <c r="BJ115" t="e">
        <f t="shared" si="5"/>
        <v>#VALUE!</v>
      </c>
      <c r="BK115" t="e">
        <v>#VALUE!</v>
      </c>
      <c r="BL115" t="e">
        <v>#VALUE!</v>
      </c>
      <c r="BM115" t="s">
        <v>1050</v>
      </c>
      <c r="BN115" t="s">
        <v>75</v>
      </c>
      <c r="BO115" t="s">
        <v>87</v>
      </c>
      <c r="BQ115" t="s">
        <v>1050</v>
      </c>
      <c r="BR115">
        <v>0</v>
      </c>
      <c r="BS115" t="s">
        <v>573</v>
      </c>
      <c r="BT115" t="s">
        <v>1252</v>
      </c>
      <c r="BU115" t="s">
        <v>87</v>
      </c>
      <c r="BV115">
        <v>0</v>
      </c>
      <c r="BW115">
        <v>0</v>
      </c>
      <c r="BX115">
        <v>0</v>
      </c>
      <c r="BY115">
        <v>0</v>
      </c>
      <c r="BZ115" t="e">
        <v>#VALUE!</v>
      </c>
      <c r="CA115" t="e">
        <v>#VALUE!</v>
      </c>
      <c r="CB115" t="e">
        <v>#VALUE!</v>
      </c>
      <c r="CC115">
        <v>0</v>
      </c>
      <c r="CD115">
        <v>0</v>
      </c>
      <c r="CF115" t="e">
        <v>#VALUE!</v>
      </c>
      <c r="CG115" t="e">
        <v>#VALUE!</v>
      </c>
      <c r="CH115">
        <f t="shared" si="6"/>
        <v>1</v>
      </c>
      <c r="CI115" t="s">
        <v>1405</v>
      </c>
      <c r="CJ115">
        <v>1</v>
      </c>
      <c r="CK115" t="s">
        <v>1400</v>
      </c>
      <c r="CL115">
        <f t="shared" si="7"/>
        <v>1</v>
      </c>
      <c r="CM115">
        <f t="shared" si="8"/>
        <v>1</v>
      </c>
      <c r="CN115">
        <f t="shared" si="9"/>
        <v>1</v>
      </c>
    </row>
    <row r="116" spans="1:92" x14ac:dyDescent="0.25">
      <c r="A116">
        <v>3035</v>
      </c>
      <c r="B116" t="s">
        <v>564</v>
      </c>
      <c r="C116" t="s">
        <v>564</v>
      </c>
      <c r="D116">
        <v>495787</v>
      </c>
      <c r="E116">
        <v>6</v>
      </c>
      <c r="F116" s="107">
        <v>41021</v>
      </c>
      <c r="G116" s="107">
        <v>41022</v>
      </c>
      <c r="H116">
        <v>495787</v>
      </c>
      <c r="I116" s="107">
        <v>41021</v>
      </c>
      <c r="J116" s="107">
        <v>41022</v>
      </c>
      <c r="K116" t="s">
        <v>562</v>
      </c>
      <c r="L116" t="s">
        <v>562</v>
      </c>
      <c r="N116" t="s">
        <v>564</v>
      </c>
      <c r="O116" t="s">
        <v>913</v>
      </c>
      <c r="P116" t="s">
        <v>38</v>
      </c>
      <c r="Q116">
        <v>2</v>
      </c>
      <c r="R116">
        <v>2</v>
      </c>
      <c r="S116">
        <v>3</v>
      </c>
      <c r="T116">
        <v>5</v>
      </c>
      <c r="U116">
        <v>3</v>
      </c>
      <c r="AD116" s="107">
        <v>22269</v>
      </c>
      <c r="AE116" t="s">
        <v>31</v>
      </c>
      <c r="AF116" t="s">
        <v>39</v>
      </c>
      <c r="AG116" t="s">
        <v>40</v>
      </c>
      <c r="AH116" t="s">
        <v>40</v>
      </c>
      <c r="AI116" t="s">
        <v>86</v>
      </c>
      <c r="AJ116" t="s">
        <v>88</v>
      </c>
      <c r="AK116">
        <v>1</v>
      </c>
      <c r="AL116" t="s">
        <v>361</v>
      </c>
      <c r="AM116">
        <v>10</v>
      </c>
      <c r="AP116" t="s">
        <v>65</v>
      </c>
      <c r="AR116" t="s">
        <v>66</v>
      </c>
      <c r="AS116" t="s">
        <v>67</v>
      </c>
      <c r="BC116" t="s">
        <v>37</v>
      </c>
      <c r="BF116">
        <v>2</v>
      </c>
      <c r="BG116">
        <v>2</v>
      </c>
      <c r="BH116">
        <v>2</v>
      </c>
      <c r="BI116">
        <v>51.234972677595628</v>
      </c>
      <c r="BJ116">
        <f t="shared" si="5"/>
        <v>51</v>
      </c>
      <c r="BK116">
        <v>0</v>
      </c>
      <c r="BL116">
        <v>0</v>
      </c>
      <c r="BM116" t="s">
        <v>1050</v>
      </c>
      <c r="BN116" t="s">
        <v>913</v>
      </c>
      <c r="BO116" t="s">
        <v>564</v>
      </c>
      <c r="BQ116" t="s">
        <v>1050</v>
      </c>
      <c r="BR116" t="s">
        <v>87</v>
      </c>
      <c r="BS116" t="s">
        <v>572</v>
      </c>
      <c r="BT116" t="s">
        <v>1252</v>
      </c>
      <c r="BU116" t="s">
        <v>87</v>
      </c>
      <c r="BV116">
        <v>1</v>
      </c>
      <c r="BW116">
        <v>1</v>
      </c>
      <c r="BX116">
        <v>0</v>
      </c>
      <c r="BY116">
        <v>0</v>
      </c>
      <c r="BZ116">
        <v>-2</v>
      </c>
      <c r="CA116">
        <v>0</v>
      </c>
      <c r="CB116">
        <v>2</v>
      </c>
      <c r="CC116" t="e">
        <v>#VALUE!</v>
      </c>
      <c r="CD116">
        <v>2</v>
      </c>
      <c r="CE116">
        <v>0</v>
      </c>
      <c r="CF116">
        <v>0</v>
      </c>
      <c r="CG116">
        <v>1</v>
      </c>
      <c r="CH116">
        <f t="shared" si="6"/>
        <v>1</v>
      </c>
      <c r="CI116" t="s">
        <v>1405</v>
      </c>
      <c r="CJ116">
        <v>1</v>
      </c>
      <c r="CK116" t="s">
        <v>1399</v>
      </c>
      <c r="CL116">
        <f t="shared" si="7"/>
        <v>0</v>
      </c>
      <c r="CM116">
        <f t="shared" si="8"/>
        <v>1</v>
      </c>
      <c r="CN116">
        <f t="shared" si="9"/>
        <v>1</v>
      </c>
    </row>
    <row r="117" spans="1:92" x14ac:dyDescent="0.25">
      <c r="A117">
        <v>1374</v>
      </c>
      <c r="B117" t="s">
        <v>564</v>
      </c>
      <c r="C117" t="s">
        <v>564</v>
      </c>
      <c r="D117">
        <v>497960</v>
      </c>
      <c r="E117">
        <v>1</v>
      </c>
      <c r="F117" s="107">
        <v>40959</v>
      </c>
      <c r="G117" s="107">
        <v>41152</v>
      </c>
      <c r="H117">
        <v>497960</v>
      </c>
      <c r="I117" s="107">
        <v>41010</v>
      </c>
      <c r="J117" s="107">
        <v>41152</v>
      </c>
      <c r="K117" t="s">
        <v>562</v>
      </c>
      <c r="L117" t="s">
        <v>562</v>
      </c>
      <c r="N117" t="s">
        <v>564</v>
      </c>
      <c r="O117" t="s">
        <v>913</v>
      </c>
      <c r="P117" t="s">
        <v>54</v>
      </c>
      <c r="Q117">
        <v>143</v>
      </c>
      <c r="R117">
        <v>194</v>
      </c>
      <c r="S117">
        <v>6</v>
      </c>
      <c r="T117">
        <v>5</v>
      </c>
      <c r="U117">
        <v>3</v>
      </c>
      <c r="AD117" s="107">
        <v>23971</v>
      </c>
      <c r="AE117" t="s">
        <v>31</v>
      </c>
      <c r="AF117" t="s">
        <v>32</v>
      </c>
      <c r="AG117" t="s">
        <v>868</v>
      </c>
      <c r="AH117" t="s">
        <v>57</v>
      </c>
      <c r="AI117" t="s">
        <v>82</v>
      </c>
      <c r="AJ117" t="s">
        <v>54</v>
      </c>
      <c r="AK117">
        <v>6</v>
      </c>
      <c r="AL117" t="s">
        <v>54</v>
      </c>
      <c r="AP117" t="s">
        <v>107</v>
      </c>
      <c r="AR117" t="s">
        <v>43</v>
      </c>
      <c r="AS117" t="s">
        <v>60</v>
      </c>
      <c r="AT117" t="s">
        <v>625</v>
      </c>
      <c r="BC117" t="s">
        <v>37</v>
      </c>
      <c r="BF117">
        <v>143</v>
      </c>
      <c r="BG117">
        <v>143</v>
      </c>
      <c r="BH117">
        <v>194</v>
      </c>
      <c r="BI117">
        <v>46.415300546448087</v>
      </c>
      <c r="BJ117">
        <f t="shared" si="5"/>
        <v>47</v>
      </c>
      <c r="BK117">
        <v>0</v>
      </c>
      <c r="BL117">
        <v>0</v>
      </c>
      <c r="BM117" t="s">
        <v>1051</v>
      </c>
      <c r="BN117" t="s">
        <v>913</v>
      </c>
      <c r="BO117" t="s">
        <v>564</v>
      </c>
      <c r="BQ117" t="s">
        <v>1051</v>
      </c>
      <c r="BR117" t="s">
        <v>87</v>
      </c>
      <c r="BS117" t="s">
        <v>572</v>
      </c>
      <c r="BT117" t="s">
        <v>1252</v>
      </c>
      <c r="BU117" t="s">
        <v>87</v>
      </c>
      <c r="BV117">
        <v>0.73711340206185572</v>
      </c>
      <c r="BW117">
        <v>1</v>
      </c>
      <c r="BX117">
        <v>0.26288659793814428</v>
      </c>
      <c r="BY117">
        <v>0</v>
      </c>
      <c r="BZ117">
        <v>-143</v>
      </c>
      <c r="CA117">
        <v>0</v>
      </c>
      <c r="CB117">
        <v>143</v>
      </c>
      <c r="CC117" t="e">
        <v>#VALUE!</v>
      </c>
      <c r="CD117">
        <v>143</v>
      </c>
      <c r="CE117">
        <v>0</v>
      </c>
      <c r="CF117">
        <v>0</v>
      </c>
      <c r="CG117">
        <v>142</v>
      </c>
      <c r="CH117">
        <f t="shared" si="6"/>
        <v>1</v>
      </c>
      <c r="CI117" t="s">
        <v>1403</v>
      </c>
      <c r="CJ117">
        <v>6</v>
      </c>
      <c r="CK117" t="s">
        <v>1399</v>
      </c>
      <c r="CL117">
        <f t="shared" si="7"/>
        <v>0</v>
      </c>
      <c r="CM117">
        <f t="shared" si="8"/>
        <v>1</v>
      </c>
      <c r="CN117">
        <f t="shared" si="9"/>
        <v>1</v>
      </c>
    </row>
    <row r="118" spans="1:92" x14ac:dyDescent="0.25">
      <c r="A118">
        <v>1206</v>
      </c>
      <c r="B118" t="s">
        <v>564</v>
      </c>
      <c r="C118" t="s">
        <v>564</v>
      </c>
      <c r="D118">
        <v>504575</v>
      </c>
      <c r="E118">
        <v>5</v>
      </c>
      <c r="F118" s="107">
        <v>40953</v>
      </c>
      <c r="G118" s="107">
        <v>40956</v>
      </c>
      <c r="H118">
        <v>504575</v>
      </c>
      <c r="I118" s="107">
        <v>40953</v>
      </c>
      <c r="J118" s="107">
        <v>40956</v>
      </c>
      <c r="K118">
        <v>15000</v>
      </c>
      <c r="L118" t="s">
        <v>569</v>
      </c>
      <c r="N118" t="s">
        <v>564</v>
      </c>
      <c r="O118" t="s">
        <v>913</v>
      </c>
      <c r="P118" t="s">
        <v>38</v>
      </c>
      <c r="Q118">
        <v>4</v>
      </c>
      <c r="R118">
        <v>4</v>
      </c>
      <c r="S118">
        <v>11</v>
      </c>
      <c r="T118">
        <v>9</v>
      </c>
      <c r="U118">
        <v>7</v>
      </c>
      <c r="AD118" s="107">
        <v>24110</v>
      </c>
      <c r="AE118" t="s">
        <v>31</v>
      </c>
      <c r="AF118" t="s">
        <v>32</v>
      </c>
      <c r="AG118" t="s">
        <v>868</v>
      </c>
      <c r="AH118" t="s">
        <v>30</v>
      </c>
      <c r="AI118" t="s">
        <v>58</v>
      </c>
      <c r="AJ118" t="s">
        <v>88</v>
      </c>
      <c r="AK118">
        <v>2</v>
      </c>
      <c r="AL118" t="s">
        <v>987</v>
      </c>
      <c r="AN118">
        <v>6</v>
      </c>
      <c r="AP118" t="s">
        <v>126</v>
      </c>
      <c r="AR118" t="s">
        <v>43</v>
      </c>
      <c r="AS118" t="s">
        <v>81</v>
      </c>
      <c r="BC118" t="s">
        <v>37</v>
      </c>
      <c r="BF118">
        <v>4</v>
      </c>
      <c r="BG118">
        <v>4</v>
      </c>
      <c r="BH118">
        <v>4</v>
      </c>
      <c r="BI118">
        <v>46.019125683060111</v>
      </c>
      <c r="BJ118">
        <f t="shared" si="5"/>
        <v>46</v>
      </c>
      <c r="BK118">
        <v>0</v>
      </c>
      <c r="BL118">
        <v>0</v>
      </c>
      <c r="BM118" t="s">
        <v>1050</v>
      </c>
      <c r="BN118" t="s">
        <v>913</v>
      </c>
      <c r="BO118" t="s">
        <v>564</v>
      </c>
      <c r="BQ118" t="s">
        <v>1050</v>
      </c>
      <c r="BR118" t="s">
        <v>87</v>
      </c>
      <c r="BS118" t="s">
        <v>572</v>
      </c>
      <c r="BT118" t="s">
        <v>1252</v>
      </c>
      <c r="BU118" t="s">
        <v>87</v>
      </c>
      <c r="BV118">
        <v>1</v>
      </c>
      <c r="BW118">
        <v>1</v>
      </c>
      <c r="BX118">
        <v>0</v>
      </c>
      <c r="BY118">
        <v>0</v>
      </c>
      <c r="BZ118">
        <v>-4</v>
      </c>
      <c r="CA118">
        <v>0</v>
      </c>
      <c r="CB118">
        <v>4</v>
      </c>
      <c r="CC118" t="e">
        <v>#VALUE!</v>
      </c>
      <c r="CD118">
        <v>4</v>
      </c>
      <c r="CE118">
        <v>0</v>
      </c>
      <c r="CF118">
        <v>0</v>
      </c>
      <c r="CG118">
        <v>3</v>
      </c>
      <c r="CH118">
        <f t="shared" si="6"/>
        <v>1</v>
      </c>
      <c r="CI118" t="s">
        <v>1405</v>
      </c>
      <c r="CJ118">
        <v>1</v>
      </c>
      <c r="CK118" t="s">
        <v>1399</v>
      </c>
      <c r="CL118">
        <f t="shared" si="7"/>
        <v>0</v>
      </c>
      <c r="CM118">
        <f t="shared" si="8"/>
        <v>1</v>
      </c>
      <c r="CN118">
        <f t="shared" si="9"/>
        <v>1</v>
      </c>
    </row>
    <row r="119" spans="1:92" x14ac:dyDescent="0.25">
      <c r="A119">
        <v>1450</v>
      </c>
      <c r="B119" t="s">
        <v>564</v>
      </c>
      <c r="C119" t="s">
        <v>564</v>
      </c>
      <c r="D119">
        <v>506901</v>
      </c>
      <c r="E119">
        <v>1</v>
      </c>
      <c r="F119" s="107">
        <v>40962</v>
      </c>
      <c r="G119" s="107">
        <v>41017</v>
      </c>
      <c r="H119">
        <v>506901</v>
      </c>
      <c r="I119" s="107">
        <v>40962</v>
      </c>
      <c r="J119" s="107">
        <v>40976</v>
      </c>
      <c r="K119">
        <v>40000</v>
      </c>
      <c r="L119" t="s">
        <v>570</v>
      </c>
      <c r="M119" s="107">
        <v>40976</v>
      </c>
      <c r="N119" t="s">
        <v>87</v>
      </c>
      <c r="O119" t="s">
        <v>75</v>
      </c>
      <c r="P119" t="s">
        <v>54</v>
      </c>
      <c r="Q119">
        <v>15</v>
      </c>
      <c r="R119">
        <v>56</v>
      </c>
      <c r="S119">
        <v>2</v>
      </c>
      <c r="T119">
        <v>5</v>
      </c>
      <c r="U119">
        <v>1</v>
      </c>
      <c r="AD119" s="107">
        <v>23401</v>
      </c>
      <c r="AE119" t="s">
        <v>31</v>
      </c>
      <c r="AF119" t="s">
        <v>68</v>
      </c>
      <c r="AG119" t="s">
        <v>870</v>
      </c>
      <c r="AH119" t="s">
        <v>57</v>
      </c>
      <c r="AI119" t="s">
        <v>113</v>
      </c>
      <c r="AJ119" t="s">
        <v>54</v>
      </c>
      <c r="AK119">
        <v>3</v>
      </c>
      <c r="AL119" t="s">
        <v>54</v>
      </c>
      <c r="AP119" t="s">
        <v>72</v>
      </c>
      <c r="AR119" t="s">
        <v>49</v>
      </c>
      <c r="AS119" t="s">
        <v>73</v>
      </c>
      <c r="BC119" t="s">
        <v>51</v>
      </c>
      <c r="BF119">
        <v>15</v>
      </c>
      <c r="BG119">
        <v>56</v>
      </c>
      <c r="BH119">
        <v>56</v>
      </c>
      <c r="BI119">
        <v>47.980874316939889</v>
      </c>
      <c r="BJ119">
        <f t="shared" si="5"/>
        <v>48</v>
      </c>
      <c r="BK119">
        <v>0</v>
      </c>
      <c r="BL119">
        <v>-41</v>
      </c>
      <c r="BM119" t="s">
        <v>1051</v>
      </c>
      <c r="BN119" t="s">
        <v>75</v>
      </c>
      <c r="BO119" t="s">
        <v>87</v>
      </c>
      <c r="BQ119" t="s">
        <v>1051</v>
      </c>
      <c r="BR119" t="s">
        <v>87</v>
      </c>
      <c r="BS119" t="s">
        <v>573</v>
      </c>
      <c r="BT119" t="s">
        <v>1252</v>
      </c>
      <c r="BU119" t="s">
        <v>87</v>
      </c>
      <c r="BV119">
        <v>0.26785714285714285</v>
      </c>
      <c r="BW119">
        <v>0.26785714285714285</v>
      </c>
      <c r="BX119">
        <v>0</v>
      </c>
      <c r="BY119">
        <v>0</v>
      </c>
      <c r="BZ119">
        <v>-15</v>
      </c>
      <c r="CA119">
        <v>0</v>
      </c>
      <c r="CB119">
        <v>15</v>
      </c>
      <c r="CC119" t="e">
        <v>#VALUE!</v>
      </c>
      <c r="CD119">
        <v>15</v>
      </c>
      <c r="CE119">
        <v>0</v>
      </c>
      <c r="CF119">
        <v>41</v>
      </c>
      <c r="CG119">
        <v>14</v>
      </c>
      <c r="CH119">
        <f t="shared" si="6"/>
        <v>1</v>
      </c>
      <c r="CI119" t="s">
        <v>1404</v>
      </c>
      <c r="CJ119">
        <v>2</v>
      </c>
      <c r="CK119" t="s">
        <v>1399</v>
      </c>
      <c r="CL119">
        <f t="shared" si="7"/>
        <v>1</v>
      </c>
      <c r="CM119">
        <f t="shared" si="8"/>
        <v>1</v>
      </c>
      <c r="CN119">
        <f t="shared" si="9"/>
        <v>1</v>
      </c>
    </row>
    <row r="120" spans="1:92" x14ac:dyDescent="0.25">
      <c r="A120">
        <v>176</v>
      </c>
      <c r="B120" t="s">
        <v>564</v>
      </c>
      <c r="C120" t="s">
        <v>564</v>
      </c>
      <c r="D120">
        <v>507657</v>
      </c>
      <c r="E120">
        <v>1</v>
      </c>
      <c r="F120" s="107">
        <v>40916</v>
      </c>
      <c r="G120" s="107">
        <v>40956</v>
      </c>
      <c r="H120">
        <v>507657</v>
      </c>
      <c r="I120" s="107">
        <v>40916</v>
      </c>
      <c r="J120" s="107">
        <v>40956</v>
      </c>
      <c r="K120">
        <v>20000</v>
      </c>
      <c r="L120" t="s">
        <v>569</v>
      </c>
      <c r="N120" t="s">
        <v>564</v>
      </c>
      <c r="O120" t="s">
        <v>913</v>
      </c>
      <c r="P120" t="s">
        <v>54</v>
      </c>
      <c r="Q120">
        <v>41</v>
      </c>
      <c r="R120">
        <v>41</v>
      </c>
      <c r="S120">
        <v>1</v>
      </c>
      <c r="T120">
        <v>1</v>
      </c>
      <c r="AD120" s="107">
        <v>20931</v>
      </c>
      <c r="AE120" t="s">
        <v>31</v>
      </c>
      <c r="AF120" t="s">
        <v>32</v>
      </c>
      <c r="AG120" t="s">
        <v>868</v>
      </c>
      <c r="AH120" t="s">
        <v>57</v>
      </c>
      <c r="AI120" t="s">
        <v>89</v>
      </c>
      <c r="AJ120" t="s">
        <v>54</v>
      </c>
      <c r="AK120">
        <v>3</v>
      </c>
      <c r="AL120" t="s">
        <v>54</v>
      </c>
      <c r="AP120" t="s">
        <v>161</v>
      </c>
      <c r="AR120" t="s">
        <v>91</v>
      </c>
      <c r="AS120" t="s">
        <v>162</v>
      </c>
      <c r="BC120" t="s">
        <v>37</v>
      </c>
      <c r="BF120">
        <v>41</v>
      </c>
      <c r="BG120">
        <v>41</v>
      </c>
      <c r="BH120">
        <v>41</v>
      </c>
      <c r="BI120">
        <v>54.603825136612024</v>
      </c>
      <c r="BJ120">
        <f t="shared" si="5"/>
        <v>55</v>
      </c>
      <c r="BK120">
        <v>0</v>
      </c>
      <c r="BL120">
        <v>0</v>
      </c>
      <c r="BM120" t="s">
        <v>1051</v>
      </c>
      <c r="BN120" t="s">
        <v>913</v>
      </c>
      <c r="BO120" t="s">
        <v>564</v>
      </c>
      <c r="BQ120" t="s">
        <v>1051</v>
      </c>
      <c r="BR120" t="s">
        <v>87</v>
      </c>
      <c r="BS120" t="s">
        <v>572</v>
      </c>
      <c r="BT120" t="s">
        <v>1252</v>
      </c>
      <c r="BU120" t="s">
        <v>87</v>
      </c>
      <c r="BV120">
        <v>1</v>
      </c>
      <c r="BW120">
        <v>1</v>
      </c>
      <c r="BX120">
        <v>0</v>
      </c>
      <c r="BY120">
        <v>0</v>
      </c>
      <c r="BZ120">
        <v>-41</v>
      </c>
      <c r="CA120">
        <v>0</v>
      </c>
      <c r="CB120">
        <v>41</v>
      </c>
      <c r="CC120" t="e">
        <v>#VALUE!</v>
      </c>
      <c r="CD120">
        <v>41</v>
      </c>
      <c r="CE120">
        <v>0</v>
      </c>
      <c r="CF120">
        <v>0</v>
      </c>
      <c r="CG120">
        <v>40</v>
      </c>
      <c r="CH120">
        <f t="shared" si="6"/>
        <v>1</v>
      </c>
      <c r="CI120" t="s">
        <v>1401</v>
      </c>
      <c r="CJ120">
        <v>3</v>
      </c>
      <c r="CK120" t="s">
        <v>1399</v>
      </c>
      <c r="CL120">
        <f t="shared" si="7"/>
        <v>0</v>
      </c>
      <c r="CM120">
        <f t="shared" si="8"/>
        <v>1</v>
      </c>
      <c r="CN120">
        <f t="shared" si="9"/>
        <v>1</v>
      </c>
    </row>
    <row r="121" spans="1:92" x14ac:dyDescent="0.25">
      <c r="A121">
        <v>1393</v>
      </c>
      <c r="B121" t="s">
        <v>564</v>
      </c>
      <c r="C121" t="s">
        <v>564</v>
      </c>
      <c r="D121">
        <v>509488</v>
      </c>
      <c r="E121">
        <v>1</v>
      </c>
      <c r="F121" s="107">
        <v>40960</v>
      </c>
      <c r="G121" s="107">
        <v>40963</v>
      </c>
      <c r="H121">
        <v>509488</v>
      </c>
      <c r="I121" s="107">
        <v>40961</v>
      </c>
      <c r="J121" s="107">
        <v>40963</v>
      </c>
      <c r="K121" t="s">
        <v>562</v>
      </c>
      <c r="L121" t="s">
        <v>562</v>
      </c>
      <c r="N121" t="s">
        <v>564</v>
      </c>
      <c r="O121" t="s">
        <v>913</v>
      </c>
      <c r="P121" t="s">
        <v>54</v>
      </c>
      <c r="Q121">
        <v>3</v>
      </c>
      <c r="R121">
        <v>4</v>
      </c>
      <c r="S121">
        <v>2</v>
      </c>
      <c r="T121">
        <v>4</v>
      </c>
      <c r="U121">
        <v>1</v>
      </c>
      <c r="AD121" s="107">
        <v>23251</v>
      </c>
      <c r="AE121" t="s">
        <v>45</v>
      </c>
      <c r="AF121" t="s">
        <v>68</v>
      </c>
      <c r="AG121" t="s">
        <v>870</v>
      </c>
      <c r="AH121" t="s">
        <v>57</v>
      </c>
      <c r="AI121" t="s">
        <v>71</v>
      </c>
      <c r="AJ121" t="s">
        <v>54</v>
      </c>
      <c r="AK121">
        <v>2</v>
      </c>
      <c r="AL121" t="s">
        <v>54</v>
      </c>
      <c r="AP121" t="s">
        <v>330</v>
      </c>
      <c r="AR121" t="s">
        <v>49</v>
      </c>
      <c r="AS121" t="s">
        <v>330</v>
      </c>
      <c r="BC121" t="s">
        <v>37</v>
      </c>
      <c r="BF121">
        <v>3</v>
      </c>
      <c r="BG121">
        <v>3</v>
      </c>
      <c r="BH121">
        <v>4</v>
      </c>
      <c r="BI121">
        <v>48.385245901639344</v>
      </c>
      <c r="BJ121">
        <f t="shared" si="5"/>
        <v>49</v>
      </c>
      <c r="BK121">
        <v>0</v>
      </c>
      <c r="BL121">
        <v>0</v>
      </c>
      <c r="BM121" t="s">
        <v>1051</v>
      </c>
      <c r="BN121" t="s">
        <v>913</v>
      </c>
      <c r="BO121" t="s">
        <v>564</v>
      </c>
      <c r="BQ121" t="s">
        <v>1051</v>
      </c>
      <c r="BR121" t="s">
        <v>87</v>
      </c>
      <c r="BS121" t="s">
        <v>572</v>
      </c>
      <c r="BT121" t="s">
        <v>1252</v>
      </c>
      <c r="BU121" t="s">
        <v>87</v>
      </c>
      <c r="BV121">
        <v>0.75</v>
      </c>
      <c r="BW121">
        <v>1</v>
      </c>
      <c r="BX121">
        <v>0.25</v>
      </c>
      <c r="BY121">
        <v>0</v>
      </c>
      <c r="BZ121">
        <v>-3</v>
      </c>
      <c r="CA121">
        <v>0</v>
      </c>
      <c r="CB121">
        <v>3</v>
      </c>
      <c r="CC121" t="e">
        <v>#VALUE!</v>
      </c>
      <c r="CD121">
        <v>3</v>
      </c>
      <c r="CE121">
        <v>0</v>
      </c>
      <c r="CF121">
        <v>0</v>
      </c>
      <c r="CG121">
        <v>2</v>
      </c>
      <c r="CH121">
        <f t="shared" si="6"/>
        <v>1</v>
      </c>
      <c r="CI121" t="s">
        <v>1405</v>
      </c>
      <c r="CJ121">
        <v>1</v>
      </c>
      <c r="CK121" t="s">
        <v>1399</v>
      </c>
      <c r="CL121">
        <f t="shared" si="7"/>
        <v>0</v>
      </c>
      <c r="CM121">
        <f t="shared" si="8"/>
        <v>1</v>
      </c>
      <c r="CN121">
        <f t="shared" si="9"/>
        <v>1</v>
      </c>
    </row>
    <row r="122" spans="1:92" x14ac:dyDescent="0.25">
      <c r="A122">
        <v>829</v>
      </c>
      <c r="B122" t="s">
        <v>564</v>
      </c>
      <c r="C122" t="s">
        <v>564</v>
      </c>
      <c r="D122">
        <v>514513</v>
      </c>
      <c r="E122">
        <v>5</v>
      </c>
      <c r="F122" s="107">
        <v>40940</v>
      </c>
      <c r="G122" s="107">
        <v>41242</v>
      </c>
      <c r="H122">
        <v>514513</v>
      </c>
      <c r="I122" s="107">
        <v>40941</v>
      </c>
      <c r="J122" s="107">
        <v>40944</v>
      </c>
      <c r="K122">
        <v>15000</v>
      </c>
      <c r="L122" t="s">
        <v>569</v>
      </c>
      <c r="M122" s="107">
        <v>40944</v>
      </c>
      <c r="N122" t="s">
        <v>87</v>
      </c>
      <c r="O122" t="s">
        <v>75</v>
      </c>
      <c r="P122" t="s">
        <v>38</v>
      </c>
      <c r="Q122">
        <v>4</v>
      </c>
      <c r="R122">
        <v>303</v>
      </c>
      <c r="S122">
        <v>4</v>
      </c>
      <c r="T122">
        <v>7</v>
      </c>
      <c r="U122">
        <v>4</v>
      </c>
      <c r="AD122" s="107">
        <v>24043</v>
      </c>
      <c r="AE122" t="s">
        <v>31</v>
      </c>
      <c r="AF122" t="s">
        <v>39</v>
      </c>
      <c r="AG122" t="s">
        <v>40</v>
      </c>
      <c r="AH122" t="s">
        <v>40</v>
      </c>
      <c r="AI122" t="s">
        <v>46</v>
      </c>
      <c r="AJ122" t="s">
        <v>88</v>
      </c>
      <c r="AK122">
        <v>14</v>
      </c>
      <c r="AL122" t="s">
        <v>987</v>
      </c>
      <c r="AN122">
        <v>12</v>
      </c>
      <c r="AP122" t="s">
        <v>106</v>
      </c>
      <c r="AR122" t="s">
        <v>43</v>
      </c>
      <c r="AS122" t="s">
        <v>56</v>
      </c>
      <c r="BC122" t="s">
        <v>51</v>
      </c>
      <c r="BF122">
        <v>4</v>
      </c>
      <c r="BG122">
        <v>302</v>
      </c>
      <c r="BH122">
        <v>303</v>
      </c>
      <c r="BI122">
        <v>46.166666666666664</v>
      </c>
      <c r="BJ122">
        <f t="shared" si="5"/>
        <v>46</v>
      </c>
      <c r="BK122">
        <v>0</v>
      </c>
      <c r="BL122">
        <v>-298</v>
      </c>
      <c r="BM122" t="s">
        <v>1050</v>
      </c>
      <c r="BN122" t="s">
        <v>75</v>
      </c>
      <c r="BO122" t="s">
        <v>87</v>
      </c>
      <c r="BQ122" t="s">
        <v>1050</v>
      </c>
      <c r="BR122" t="s">
        <v>87</v>
      </c>
      <c r="BS122" t="s">
        <v>573</v>
      </c>
      <c r="BT122" t="s">
        <v>1252</v>
      </c>
      <c r="BU122" t="s">
        <v>87</v>
      </c>
      <c r="BV122">
        <v>1.3201320132013201E-2</v>
      </c>
      <c r="BW122">
        <v>1.3245033112582781E-2</v>
      </c>
      <c r="BX122">
        <v>4.3712980569579965E-5</v>
      </c>
      <c r="BY122">
        <v>0</v>
      </c>
      <c r="BZ122">
        <v>-4</v>
      </c>
      <c r="CA122">
        <v>0</v>
      </c>
      <c r="CB122">
        <v>4</v>
      </c>
      <c r="CC122" t="e">
        <v>#VALUE!</v>
      </c>
      <c r="CD122">
        <v>4</v>
      </c>
      <c r="CE122">
        <v>0</v>
      </c>
      <c r="CF122">
        <v>298</v>
      </c>
      <c r="CG122">
        <v>3</v>
      </c>
      <c r="CH122">
        <f t="shared" si="6"/>
        <v>1</v>
      </c>
      <c r="CI122" t="s">
        <v>1405</v>
      </c>
      <c r="CJ122">
        <v>1</v>
      </c>
      <c r="CK122" t="s">
        <v>1399</v>
      </c>
      <c r="CL122">
        <f t="shared" si="7"/>
        <v>1</v>
      </c>
      <c r="CM122">
        <f t="shared" si="8"/>
        <v>1</v>
      </c>
      <c r="CN122">
        <f t="shared" si="9"/>
        <v>1</v>
      </c>
    </row>
    <row r="123" spans="1:92" x14ac:dyDescent="0.25">
      <c r="A123">
        <v>972</v>
      </c>
      <c r="B123" t="s">
        <v>564</v>
      </c>
      <c r="C123" t="s">
        <v>564</v>
      </c>
      <c r="D123">
        <v>516054</v>
      </c>
      <c r="E123">
        <v>6</v>
      </c>
      <c r="F123" s="107">
        <v>40944</v>
      </c>
      <c r="G123" s="107">
        <v>40946</v>
      </c>
      <c r="H123">
        <v>516054</v>
      </c>
      <c r="I123" s="107">
        <v>40945</v>
      </c>
      <c r="J123" s="107">
        <v>40946</v>
      </c>
      <c r="K123" t="s">
        <v>562</v>
      </c>
      <c r="L123" t="s">
        <v>562</v>
      </c>
      <c r="N123" t="s">
        <v>564</v>
      </c>
      <c r="O123" t="s">
        <v>913</v>
      </c>
      <c r="P123" t="s">
        <v>38</v>
      </c>
      <c r="Q123">
        <v>2</v>
      </c>
      <c r="R123">
        <v>3</v>
      </c>
      <c r="S123">
        <v>14</v>
      </c>
      <c r="T123">
        <v>3</v>
      </c>
      <c r="U123">
        <v>10</v>
      </c>
      <c r="AD123" s="107">
        <v>17394</v>
      </c>
      <c r="AE123" t="s">
        <v>31</v>
      </c>
      <c r="AF123" t="s">
        <v>32</v>
      </c>
      <c r="AG123" t="s">
        <v>868</v>
      </c>
      <c r="AH123" t="s">
        <v>57</v>
      </c>
      <c r="AI123" t="s">
        <v>46</v>
      </c>
      <c r="AJ123" t="s">
        <v>88</v>
      </c>
      <c r="AK123">
        <v>1</v>
      </c>
      <c r="AL123" t="s">
        <v>361</v>
      </c>
      <c r="AM123">
        <v>3</v>
      </c>
      <c r="AP123" t="s">
        <v>92</v>
      </c>
      <c r="AR123" t="s">
        <v>66</v>
      </c>
      <c r="AS123" t="s">
        <v>44</v>
      </c>
      <c r="BC123" t="s">
        <v>37</v>
      </c>
      <c r="BF123">
        <v>2</v>
      </c>
      <c r="BG123">
        <v>2</v>
      </c>
      <c r="BH123">
        <v>3</v>
      </c>
      <c r="BI123">
        <v>64.344262295081961</v>
      </c>
      <c r="BJ123">
        <f t="shared" si="5"/>
        <v>65</v>
      </c>
      <c r="BK123">
        <v>0</v>
      </c>
      <c r="BL123">
        <v>0</v>
      </c>
      <c r="BM123" t="s">
        <v>1050</v>
      </c>
      <c r="BN123" t="s">
        <v>913</v>
      </c>
      <c r="BO123" t="s">
        <v>564</v>
      </c>
      <c r="BQ123" t="s">
        <v>1050</v>
      </c>
      <c r="BR123" t="s">
        <v>87</v>
      </c>
      <c r="BS123" t="s">
        <v>572</v>
      </c>
      <c r="BT123" t="s">
        <v>1252</v>
      </c>
      <c r="BU123" t="s">
        <v>87</v>
      </c>
      <c r="BV123">
        <v>0.66666666666666663</v>
      </c>
      <c r="BW123">
        <v>1</v>
      </c>
      <c r="BX123">
        <v>0.33333333333333337</v>
      </c>
      <c r="BY123">
        <v>0</v>
      </c>
      <c r="BZ123">
        <v>-2</v>
      </c>
      <c r="CA123">
        <v>0</v>
      </c>
      <c r="CB123">
        <v>2</v>
      </c>
      <c r="CC123" t="e">
        <v>#VALUE!</v>
      </c>
      <c r="CD123">
        <v>2</v>
      </c>
      <c r="CE123">
        <v>0</v>
      </c>
      <c r="CF123">
        <v>0</v>
      </c>
      <c r="CG123">
        <v>1</v>
      </c>
      <c r="CH123">
        <f t="shared" si="6"/>
        <v>1</v>
      </c>
      <c r="CI123" t="s">
        <v>1405</v>
      </c>
      <c r="CJ123">
        <v>1</v>
      </c>
      <c r="CK123" t="s">
        <v>1399</v>
      </c>
      <c r="CL123">
        <f t="shared" si="7"/>
        <v>0</v>
      </c>
      <c r="CM123">
        <f t="shared" si="8"/>
        <v>1</v>
      </c>
      <c r="CN123">
        <f t="shared" si="9"/>
        <v>1</v>
      </c>
    </row>
    <row r="124" spans="1:92" x14ac:dyDescent="0.25">
      <c r="A124">
        <v>2989</v>
      </c>
      <c r="B124" t="s">
        <v>564</v>
      </c>
      <c r="C124" t="s">
        <v>564</v>
      </c>
      <c r="D124">
        <v>517662</v>
      </c>
      <c r="E124">
        <v>4</v>
      </c>
      <c r="F124" s="107">
        <v>41019</v>
      </c>
      <c r="G124" s="107">
        <v>41046</v>
      </c>
      <c r="H124">
        <v>517662</v>
      </c>
      <c r="I124" s="107">
        <v>41019</v>
      </c>
      <c r="J124" s="107">
        <v>41046</v>
      </c>
      <c r="K124" t="s">
        <v>562</v>
      </c>
      <c r="L124" t="s">
        <v>562</v>
      </c>
      <c r="N124" t="s">
        <v>564</v>
      </c>
      <c r="O124" t="s">
        <v>913</v>
      </c>
      <c r="P124" t="s">
        <v>38</v>
      </c>
      <c r="Q124">
        <v>28</v>
      </c>
      <c r="R124">
        <v>28</v>
      </c>
      <c r="S124">
        <v>1</v>
      </c>
      <c r="T124">
        <v>1</v>
      </c>
      <c r="U124">
        <v>1</v>
      </c>
      <c r="AD124" s="107">
        <v>23504</v>
      </c>
      <c r="AE124" t="s">
        <v>31</v>
      </c>
      <c r="AF124" t="s">
        <v>68</v>
      </c>
      <c r="AG124" t="s">
        <v>870</v>
      </c>
      <c r="AH124" t="s">
        <v>30</v>
      </c>
      <c r="AI124" t="s">
        <v>112</v>
      </c>
      <c r="AJ124" t="s">
        <v>88</v>
      </c>
      <c r="AK124">
        <v>3</v>
      </c>
      <c r="AL124" t="s">
        <v>986</v>
      </c>
      <c r="AO124">
        <v>180</v>
      </c>
      <c r="AP124" t="s">
        <v>42</v>
      </c>
      <c r="AR124" t="s">
        <v>43</v>
      </c>
      <c r="AS124" t="s">
        <v>44</v>
      </c>
      <c r="BC124" t="s">
        <v>37</v>
      </c>
      <c r="BF124">
        <v>28</v>
      </c>
      <c r="BG124">
        <v>28</v>
      </c>
      <c r="BH124">
        <v>28</v>
      </c>
      <c r="BI124">
        <v>47.855191256830601</v>
      </c>
      <c r="BJ124">
        <f t="shared" si="5"/>
        <v>48</v>
      </c>
      <c r="BK124">
        <v>0</v>
      </c>
      <c r="BL124">
        <v>0</v>
      </c>
      <c r="BM124" t="s">
        <v>1050</v>
      </c>
      <c r="BN124" t="s">
        <v>913</v>
      </c>
      <c r="BO124" t="s">
        <v>564</v>
      </c>
      <c r="BQ124" t="s">
        <v>1050</v>
      </c>
      <c r="BR124" t="s">
        <v>87</v>
      </c>
      <c r="BS124" t="s">
        <v>572</v>
      </c>
      <c r="BT124" t="s">
        <v>1252</v>
      </c>
      <c r="BU124" t="s">
        <v>87</v>
      </c>
      <c r="BV124">
        <v>1</v>
      </c>
      <c r="BW124">
        <v>1</v>
      </c>
      <c r="BX124">
        <v>0</v>
      </c>
      <c r="BY124">
        <v>0</v>
      </c>
      <c r="BZ124">
        <v>-28</v>
      </c>
      <c r="CA124">
        <v>0</v>
      </c>
      <c r="CB124">
        <v>28</v>
      </c>
      <c r="CC124" t="e">
        <v>#VALUE!</v>
      </c>
      <c r="CD124">
        <v>28</v>
      </c>
      <c r="CE124">
        <v>0</v>
      </c>
      <c r="CF124">
        <v>0</v>
      </c>
      <c r="CG124">
        <v>27</v>
      </c>
      <c r="CH124">
        <f t="shared" si="6"/>
        <v>1</v>
      </c>
      <c r="CI124" t="s">
        <v>1404</v>
      </c>
      <c r="CJ124">
        <v>2</v>
      </c>
      <c r="CK124" t="s">
        <v>1399</v>
      </c>
      <c r="CL124">
        <f t="shared" si="7"/>
        <v>0</v>
      </c>
      <c r="CM124">
        <f t="shared" si="8"/>
        <v>1</v>
      </c>
      <c r="CN124">
        <f t="shared" si="9"/>
        <v>1</v>
      </c>
    </row>
    <row r="125" spans="1:92" x14ac:dyDescent="0.25">
      <c r="A125">
        <v>1308</v>
      </c>
      <c r="B125" t="s">
        <v>564</v>
      </c>
      <c r="C125" t="s">
        <v>564</v>
      </c>
      <c r="D125">
        <v>517967</v>
      </c>
      <c r="E125">
        <v>5</v>
      </c>
      <c r="F125" s="107">
        <v>40956</v>
      </c>
      <c r="G125" s="107">
        <v>41109</v>
      </c>
      <c r="H125">
        <v>517967</v>
      </c>
      <c r="I125" s="107">
        <v>40957</v>
      </c>
      <c r="J125" s="107">
        <v>41109</v>
      </c>
      <c r="K125">
        <v>15000</v>
      </c>
      <c r="L125" t="s">
        <v>569</v>
      </c>
      <c r="N125" t="s">
        <v>564</v>
      </c>
      <c r="O125" t="s">
        <v>913</v>
      </c>
      <c r="P125" t="s">
        <v>38</v>
      </c>
      <c r="Q125">
        <v>153</v>
      </c>
      <c r="R125">
        <v>154</v>
      </c>
      <c r="S125">
        <v>10</v>
      </c>
      <c r="T125">
        <v>6</v>
      </c>
      <c r="U125">
        <v>7</v>
      </c>
      <c r="AD125" s="107">
        <v>22538</v>
      </c>
      <c r="AE125" t="s">
        <v>31</v>
      </c>
      <c r="AF125" t="s">
        <v>32</v>
      </c>
      <c r="AG125" t="s">
        <v>868</v>
      </c>
      <c r="AH125" t="s">
        <v>57</v>
      </c>
      <c r="AI125" t="s">
        <v>71</v>
      </c>
      <c r="AJ125" t="s">
        <v>88</v>
      </c>
      <c r="AK125">
        <v>5</v>
      </c>
      <c r="AL125" t="s">
        <v>987</v>
      </c>
      <c r="AN125">
        <v>6</v>
      </c>
      <c r="AP125" t="s">
        <v>107</v>
      </c>
      <c r="AR125" t="s">
        <v>43</v>
      </c>
      <c r="AS125" t="s">
        <v>60</v>
      </c>
      <c r="BC125" t="s">
        <v>37</v>
      </c>
      <c r="BF125">
        <v>153</v>
      </c>
      <c r="BG125">
        <v>153</v>
      </c>
      <c r="BH125">
        <v>154</v>
      </c>
      <c r="BI125">
        <v>50.322404371584696</v>
      </c>
      <c r="BJ125">
        <f t="shared" si="5"/>
        <v>50</v>
      </c>
      <c r="BK125">
        <v>0</v>
      </c>
      <c r="BL125">
        <v>0</v>
      </c>
      <c r="BM125" t="s">
        <v>1050</v>
      </c>
      <c r="BN125" t="s">
        <v>913</v>
      </c>
      <c r="BO125" t="s">
        <v>564</v>
      </c>
      <c r="BQ125" t="s">
        <v>1050</v>
      </c>
      <c r="BR125" t="s">
        <v>87</v>
      </c>
      <c r="BS125" t="s">
        <v>572</v>
      </c>
      <c r="BT125" t="s">
        <v>1252</v>
      </c>
      <c r="BU125" t="s">
        <v>87</v>
      </c>
      <c r="BV125">
        <v>0.99350649350649356</v>
      </c>
      <c r="BW125">
        <v>1</v>
      </c>
      <c r="BX125">
        <v>6.4935064935064402E-3</v>
      </c>
      <c r="BY125">
        <v>0</v>
      </c>
      <c r="BZ125">
        <v>-153</v>
      </c>
      <c r="CA125">
        <v>0</v>
      </c>
      <c r="CB125">
        <v>153</v>
      </c>
      <c r="CC125" t="e">
        <v>#VALUE!</v>
      </c>
      <c r="CD125">
        <v>153</v>
      </c>
      <c r="CE125">
        <v>0</v>
      </c>
      <c r="CF125">
        <v>0</v>
      </c>
      <c r="CG125">
        <v>152</v>
      </c>
      <c r="CH125">
        <f t="shared" si="6"/>
        <v>1</v>
      </c>
      <c r="CI125" t="s">
        <v>1403</v>
      </c>
      <c r="CJ125">
        <v>6</v>
      </c>
      <c r="CK125" t="s">
        <v>1399</v>
      </c>
      <c r="CL125">
        <f t="shared" si="7"/>
        <v>0</v>
      </c>
      <c r="CM125">
        <f t="shared" si="8"/>
        <v>1</v>
      </c>
      <c r="CN125">
        <f t="shared" si="9"/>
        <v>1</v>
      </c>
    </row>
    <row r="126" spans="1:92" x14ac:dyDescent="0.25">
      <c r="A126">
        <v>243</v>
      </c>
      <c r="B126" t="s">
        <v>564</v>
      </c>
      <c r="C126" t="s">
        <v>564</v>
      </c>
      <c r="D126">
        <v>520045</v>
      </c>
      <c r="E126">
        <v>4</v>
      </c>
      <c r="F126" s="107">
        <v>40919</v>
      </c>
      <c r="G126" s="107">
        <v>40920</v>
      </c>
      <c r="H126">
        <v>520045</v>
      </c>
      <c r="I126" s="107">
        <v>40919</v>
      </c>
      <c r="J126" s="107">
        <v>40920</v>
      </c>
      <c r="K126">
        <v>15000</v>
      </c>
      <c r="L126" t="s">
        <v>569</v>
      </c>
      <c r="N126" t="s">
        <v>564</v>
      </c>
      <c r="O126" t="s">
        <v>913</v>
      </c>
      <c r="P126" t="s">
        <v>38</v>
      </c>
      <c r="Q126">
        <v>2</v>
      </c>
      <c r="R126">
        <v>2</v>
      </c>
      <c r="S126">
        <v>7</v>
      </c>
      <c r="T126">
        <v>2</v>
      </c>
      <c r="U126">
        <v>4</v>
      </c>
      <c r="AD126" s="107">
        <v>22811</v>
      </c>
      <c r="AE126" t="s">
        <v>31</v>
      </c>
      <c r="AF126" t="s">
        <v>32</v>
      </c>
      <c r="AG126" t="s">
        <v>868</v>
      </c>
      <c r="AH126" t="s">
        <v>30</v>
      </c>
      <c r="AI126" t="s">
        <v>99</v>
      </c>
      <c r="AJ126" t="s">
        <v>88</v>
      </c>
      <c r="AK126">
        <v>1</v>
      </c>
      <c r="AL126" t="s">
        <v>986</v>
      </c>
      <c r="AO126">
        <v>180</v>
      </c>
      <c r="AP126" t="s">
        <v>42</v>
      </c>
      <c r="AR126" t="s">
        <v>43</v>
      </c>
      <c r="AS126" t="s">
        <v>44</v>
      </c>
      <c r="AT126" t="s">
        <v>176</v>
      </c>
      <c r="BC126" t="s">
        <v>37</v>
      </c>
      <c r="BF126">
        <v>2</v>
      </c>
      <c r="BG126">
        <v>2</v>
      </c>
      <c r="BH126">
        <v>2</v>
      </c>
      <c r="BI126">
        <v>49.475409836065573</v>
      </c>
      <c r="BJ126">
        <f t="shared" si="5"/>
        <v>50</v>
      </c>
      <c r="BK126">
        <v>0</v>
      </c>
      <c r="BL126">
        <v>0</v>
      </c>
      <c r="BM126" t="s">
        <v>1050</v>
      </c>
      <c r="BN126" t="s">
        <v>913</v>
      </c>
      <c r="BO126" t="s">
        <v>564</v>
      </c>
      <c r="BQ126" t="s">
        <v>1050</v>
      </c>
      <c r="BR126" t="s">
        <v>87</v>
      </c>
      <c r="BS126" t="s">
        <v>572</v>
      </c>
      <c r="BT126" t="s">
        <v>1252</v>
      </c>
      <c r="BU126" t="s">
        <v>87</v>
      </c>
      <c r="BV126">
        <v>1</v>
      </c>
      <c r="BW126">
        <v>1</v>
      </c>
      <c r="BX126">
        <v>0</v>
      </c>
      <c r="BY126">
        <v>0</v>
      </c>
      <c r="BZ126">
        <v>-2</v>
      </c>
      <c r="CA126">
        <v>0</v>
      </c>
      <c r="CB126">
        <v>2</v>
      </c>
      <c r="CC126" t="e">
        <v>#VALUE!</v>
      </c>
      <c r="CD126">
        <v>2</v>
      </c>
      <c r="CE126">
        <v>0</v>
      </c>
      <c r="CF126">
        <v>0</v>
      </c>
      <c r="CG126">
        <v>1</v>
      </c>
      <c r="CH126">
        <f t="shared" si="6"/>
        <v>1</v>
      </c>
      <c r="CI126" t="s">
        <v>1405</v>
      </c>
      <c r="CJ126">
        <v>1</v>
      </c>
      <c r="CK126" t="s">
        <v>1399</v>
      </c>
      <c r="CL126">
        <f t="shared" si="7"/>
        <v>0</v>
      </c>
      <c r="CM126">
        <f t="shared" si="8"/>
        <v>1</v>
      </c>
      <c r="CN126">
        <f t="shared" si="9"/>
        <v>1</v>
      </c>
    </row>
    <row r="127" spans="1:92" x14ac:dyDescent="0.25">
      <c r="A127">
        <v>1317</v>
      </c>
      <c r="B127" t="s">
        <v>564</v>
      </c>
      <c r="C127" t="s">
        <v>564</v>
      </c>
      <c r="D127">
        <v>528877</v>
      </c>
      <c r="E127">
        <v>2</v>
      </c>
      <c r="F127" s="107">
        <v>40956</v>
      </c>
      <c r="G127" s="107">
        <v>41225</v>
      </c>
      <c r="H127">
        <v>528877</v>
      </c>
      <c r="I127" s="107">
        <v>40977</v>
      </c>
      <c r="J127" s="107">
        <v>40985</v>
      </c>
      <c r="K127">
        <v>100000</v>
      </c>
      <c r="L127" t="s">
        <v>570</v>
      </c>
      <c r="M127" s="107">
        <v>40985</v>
      </c>
      <c r="N127" t="s">
        <v>87</v>
      </c>
      <c r="O127" t="s">
        <v>75</v>
      </c>
      <c r="P127" t="s">
        <v>587</v>
      </c>
      <c r="Q127">
        <v>9</v>
      </c>
      <c r="R127">
        <v>270</v>
      </c>
      <c r="S127">
        <v>0</v>
      </c>
      <c r="T127">
        <v>1</v>
      </c>
      <c r="AD127" s="107">
        <v>15487</v>
      </c>
      <c r="AE127" t="s">
        <v>31</v>
      </c>
      <c r="AF127" t="s">
        <v>32</v>
      </c>
      <c r="AG127" t="s">
        <v>868</v>
      </c>
      <c r="AH127" t="s">
        <v>30</v>
      </c>
      <c r="AI127" t="s">
        <v>82</v>
      </c>
      <c r="AJ127" t="s">
        <v>47</v>
      </c>
      <c r="AK127">
        <v>15</v>
      </c>
      <c r="AL127" t="s">
        <v>47</v>
      </c>
      <c r="AP127" t="s">
        <v>189</v>
      </c>
      <c r="AR127" t="s">
        <v>49</v>
      </c>
      <c r="AS127" t="s">
        <v>81</v>
      </c>
      <c r="BC127" t="s">
        <v>51</v>
      </c>
      <c r="BF127">
        <v>9</v>
      </c>
      <c r="BG127">
        <v>249</v>
      </c>
      <c r="BH127">
        <v>270</v>
      </c>
      <c r="BI127">
        <v>69.587431693989075</v>
      </c>
      <c r="BJ127">
        <f t="shared" si="5"/>
        <v>70</v>
      </c>
      <c r="BK127">
        <v>0</v>
      </c>
      <c r="BL127">
        <v>-240</v>
      </c>
      <c r="BM127" t="s">
        <v>47</v>
      </c>
      <c r="BN127" t="s">
        <v>75</v>
      </c>
      <c r="BO127" t="s">
        <v>87</v>
      </c>
      <c r="BQ127" t="s">
        <v>47</v>
      </c>
      <c r="BR127" t="s">
        <v>87</v>
      </c>
      <c r="BS127" t="s">
        <v>573</v>
      </c>
      <c r="BT127" t="s">
        <v>1252</v>
      </c>
      <c r="BU127" t="s">
        <v>564</v>
      </c>
      <c r="BV127">
        <v>3.3333333333333333E-2</v>
      </c>
      <c r="BW127">
        <v>3.614457831325301E-2</v>
      </c>
      <c r="BX127">
        <v>2.8112449799196776E-3</v>
      </c>
      <c r="BY127">
        <v>0</v>
      </c>
      <c r="BZ127">
        <v>-9</v>
      </c>
      <c r="CA127">
        <v>0</v>
      </c>
      <c r="CB127">
        <v>9</v>
      </c>
      <c r="CC127" t="e">
        <v>#VALUE!</v>
      </c>
      <c r="CD127">
        <v>9</v>
      </c>
      <c r="CE127">
        <v>0</v>
      </c>
      <c r="CF127">
        <v>240</v>
      </c>
      <c r="CG127">
        <v>8</v>
      </c>
      <c r="CH127">
        <f t="shared" si="6"/>
        <v>1</v>
      </c>
      <c r="CI127" t="s">
        <v>1405</v>
      </c>
      <c r="CJ127">
        <v>1</v>
      </c>
      <c r="CK127" t="s">
        <v>1399</v>
      </c>
      <c r="CL127">
        <f t="shared" si="7"/>
        <v>1</v>
      </c>
      <c r="CM127">
        <f t="shared" si="8"/>
        <v>0</v>
      </c>
      <c r="CN127">
        <f t="shared" si="9"/>
        <v>1</v>
      </c>
    </row>
    <row r="128" spans="1:92" x14ac:dyDescent="0.25">
      <c r="A128">
        <v>19</v>
      </c>
      <c r="B128" t="s">
        <v>564</v>
      </c>
      <c r="C128" t="s">
        <v>564</v>
      </c>
      <c r="D128">
        <v>531448</v>
      </c>
      <c r="E128">
        <v>2</v>
      </c>
      <c r="F128" s="107">
        <v>40910</v>
      </c>
      <c r="G128" s="107">
        <v>41079</v>
      </c>
      <c r="H128">
        <v>531448</v>
      </c>
      <c r="I128" s="107">
        <v>40910</v>
      </c>
      <c r="J128" s="107">
        <v>40911</v>
      </c>
      <c r="K128">
        <v>4500</v>
      </c>
      <c r="L128" t="s">
        <v>567</v>
      </c>
      <c r="M128" s="107">
        <v>40911</v>
      </c>
      <c r="N128" t="s">
        <v>87</v>
      </c>
      <c r="O128" t="s">
        <v>75</v>
      </c>
      <c r="P128" t="s">
        <v>587</v>
      </c>
      <c r="Q128">
        <v>2</v>
      </c>
      <c r="R128">
        <v>170</v>
      </c>
      <c r="S128">
        <v>0</v>
      </c>
      <c r="T128">
        <v>1</v>
      </c>
      <c r="AD128" s="107">
        <v>22189</v>
      </c>
      <c r="AE128" t="s">
        <v>31</v>
      </c>
      <c r="AF128" t="s">
        <v>39</v>
      </c>
      <c r="AG128" t="s">
        <v>40</v>
      </c>
      <c r="AH128" t="s">
        <v>40</v>
      </c>
      <c r="AI128" t="s">
        <v>46</v>
      </c>
      <c r="AJ128" t="s">
        <v>47</v>
      </c>
      <c r="AK128">
        <v>6</v>
      </c>
      <c r="AL128" t="s">
        <v>47</v>
      </c>
      <c r="AP128" t="s">
        <v>42</v>
      </c>
      <c r="AR128" t="s">
        <v>43</v>
      </c>
      <c r="AS128" t="s">
        <v>44</v>
      </c>
      <c r="BC128" t="s">
        <v>51</v>
      </c>
      <c r="BF128">
        <v>2</v>
      </c>
      <c r="BG128">
        <v>170</v>
      </c>
      <c r="BH128">
        <v>170</v>
      </c>
      <c r="BI128">
        <v>51.150273224043715</v>
      </c>
      <c r="BJ128">
        <f t="shared" si="5"/>
        <v>51</v>
      </c>
      <c r="BK128">
        <v>0</v>
      </c>
      <c r="BL128">
        <v>-168</v>
      </c>
      <c r="BM128" t="s">
        <v>47</v>
      </c>
      <c r="BN128" t="s">
        <v>75</v>
      </c>
      <c r="BO128" t="s">
        <v>87</v>
      </c>
      <c r="BQ128" t="s">
        <v>47</v>
      </c>
      <c r="BR128" t="s">
        <v>87</v>
      </c>
      <c r="BS128" t="s">
        <v>573</v>
      </c>
      <c r="BT128" t="s">
        <v>1252</v>
      </c>
      <c r="BU128" t="s">
        <v>564</v>
      </c>
      <c r="BV128">
        <v>1.1764705882352941E-2</v>
      </c>
      <c r="BW128">
        <v>1.1764705882352941E-2</v>
      </c>
      <c r="BX128">
        <v>0</v>
      </c>
      <c r="BY128">
        <v>0</v>
      </c>
      <c r="BZ128">
        <v>-2</v>
      </c>
      <c r="CA128">
        <v>0</v>
      </c>
      <c r="CB128">
        <v>2</v>
      </c>
      <c r="CC128" t="e">
        <v>#VALUE!</v>
      </c>
      <c r="CD128">
        <v>2</v>
      </c>
      <c r="CE128">
        <v>0</v>
      </c>
      <c r="CF128">
        <v>168</v>
      </c>
      <c r="CG128">
        <v>1</v>
      </c>
      <c r="CH128">
        <f t="shared" si="6"/>
        <v>1</v>
      </c>
      <c r="CI128" t="s">
        <v>1405</v>
      </c>
      <c r="CJ128">
        <v>1</v>
      </c>
      <c r="CK128" t="s">
        <v>1399</v>
      </c>
      <c r="CL128">
        <f t="shared" si="7"/>
        <v>1</v>
      </c>
      <c r="CM128">
        <f t="shared" si="8"/>
        <v>0</v>
      </c>
      <c r="CN128">
        <f t="shared" si="9"/>
        <v>1</v>
      </c>
    </row>
    <row r="129" spans="1:92" x14ac:dyDescent="0.25">
      <c r="A129">
        <v>2805</v>
      </c>
      <c r="B129" t="s">
        <v>564</v>
      </c>
      <c r="C129" t="s">
        <v>564</v>
      </c>
      <c r="D129">
        <v>533139</v>
      </c>
      <c r="E129">
        <v>5</v>
      </c>
      <c r="F129" s="107">
        <v>41012</v>
      </c>
      <c r="G129" s="107">
        <v>41045</v>
      </c>
      <c r="H129">
        <v>533139</v>
      </c>
      <c r="I129" s="107">
        <v>41012</v>
      </c>
      <c r="J129" s="107">
        <v>41045</v>
      </c>
      <c r="K129">
        <v>15000</v>
      </c>
      <c r="L129" t="s">
        <v>569</v>
      </c>
      <c r="N129" t="s">
        <v>564</v>
      </c>
      <c r="O129" t="s">
        <v>913</v>
      </c>
      <c r="P129" t="s">
        <v>38</v>
      </c>
      <c r="Q129">
        <v>34</v>
      </c>
      <c r="R129">
        <v>34</v>
      </c>
      <c r="S129">
        <v>7</v>
      </c>
      <c r="T129">
        <v>8</v>
      </c>
      <c r="U129">
        <v>3</v>
      </c>
      <c r="V129">
        <v>1</v>
      </c>
      <c r="AD129" s="107">
        <v>21845</v>
      </c>
      <c r="AE129" t="s">
        <v>45</v>
      </c>
      <c r="AF129" t="s">
        <v>68</v>
      </c>
      <c r="AG129" t="s">
        <v>870</v>
      </c>
      <c r="AH129" t="s">
        <v>30</v>
      </c>
      <c r="AI129" t="s">
        <v>99</v>
      </c>
      <c r="AJ129" t="s">
        <v>88</v>
      </c>
      <c r="AK129">
        <v>2</v>
      </c>
      <c r="AL129" t="s">
        <v>987</v>
      </c>
      <c r="AN129">
        <v>6</v>
      </c>
      <c r="AP129" t="s">
        <v>59</v>
      </c>
      <c r="AR129" t="s">
        <v>43</v>
      </c>
      <c r="AS129" t="s">
        <v>60</v>
      </c>
      <c r="BC129" t="s">
        <v>37</v>
      </c>
      <c r="BF129">
        <v>34</v>
      </c>
      <c r="BG129">
        <v>34</v>
      </c>
      <c r="BH129">
        <v>34</v>
      </c>
      <c r="BI129">
        <v>52.368852459016395</v>
      </c>
      <c r="BJ129">
        <f t="shared" si="5"/>
        <v>53</v>
      </c>
      <c r="BK129">
        <v>0</v>
      </c>
      <c r="BL129">
        <v>0</v>
      </c>
      <c r="BM129" t="s">
        <v>1050</v>
      </c>
      <c r="BN129" t="s">
        <v>913</v>
      </c>
      <c r="BO129" t="s">
        <v>564</v>
      </c>
      <c r="BQ129" t="s">
        <v>1050</v>
      </c>
      <c r="BR129" t="s">
        <v>87</v>
      </c>
      <c r="BS129" t="s">
        <v>572</v>
      </c>
      <c r="BT129" t="s">
        <v>1252</v>
      </c>
      <c r="BU129" t="s">
        <v>87</v>
      </c>
      <c r="BV129">
        <v>1</v>
      </c>
      <c r="BW129">
        <v>1</v>
      </c>
      <c r="BX129">
        <v>0</v>
      </c>
      <c r="BY129">
        <v>0</v>
      </c>
      <c r="BZ129">
        <v>-34</v>
      </c>
      <c r="CA129">
        <v>0</v>
      </c>
      <c r="CB129">
        <v>34</v>
      </c>
      <c r="CC129" t="e">
        <v>#VALUE!</v>
      </c>
      <c r="CD129">
        <v>34</v>
      </c>
      <c r="CE129">
        <v>0</v>
      </c>
      <c r="CF129">
        <v>0</v>
      </c>
      <c r="CG129">
        <v>33</v>
      </c>
      <c r="CH129">
        <f t="shared" si="6"/>
        <v>1</v>
      </c>
      <c r="CI129" t="s">
        <v>1401</v>
      </c>
      <c r="CJ129">
        <v>3</v>
      </c>
      <c r="CK129" t="s">
        <v>1399</v>
      </c>
      <c r="CL129">
        <f t="shared" si="7"/>
        <v>0</v>
      </c>
      <c r="CM129">
        <f t="shared" si="8"/>
        <v>1</v>
      </c>
      <c r="CN129">
        <f t="shared" si="9"/>
        <v>1</v>
      </c>
    </row>
    <row r="130" spans="1:92" x14ac:dyDescent="0.25">
      <c r="A130">
        <v>189</v>
      </c>
      <c r="B130" t="s">
        <v>564</v>
      </c>
      <c r="C130" t="s">
        <v>564</v>
      </c>
      <c r="D130">
        <v>534225</v>
      </c>
      <c r="E130">
        <v>1</v>
      </c>
      <c r="F130" s="107">
        <v>40917</v>
      </c>
      <c r="G130" s="107">
        <v>40918</v>
      </c>
      <c r="H130">
        <v>534225</v>
      </c>
      <c r="I130" s="107">
        <v>40917</v>
      </c>
      <c r="J130" s="107">
        <v>40918</v>
      </c>
      <c r="K130" t="s">
        <v>562</v>
      </c>
      <c r="L130" t="s">
        <v>562</v>
      </c>
      <c r="N130" t="s">
        <v>564</v>
      </c>
      <c r="O130" t="s">
        <v>913</v>
      </c>
      <c r="P130" t="s">
        <v>54</v>
      </c>
      <c r="Q130">
        <v>2</v>
      </c>
      <c r="R130">
        <v>2</v>
      </c>
      <c r="S130">
        <v>3</v>
      </c>
      <c r="T130">
        <v>2</v>
      </c>
      <c r="U130">
        <v>2</v>
      </c>
      <c r="AD130" s="107">
        <v>22223</v>
      </c>
      <c r="AE130" t="s">
        <v>31</v>
      </c>
      <c r="AF130" t="s">
        <v>32</v>
      </c>
      <c r="AG130" t="s">
        <v>868</v>
      </c>
      <c r="AH130" t="s">
        <v>57</v>
      </c>
      <c r="AI130" t="s">
        <v>96</v>
      </c>
      <c r="AJ130" t="s">
        <v>54</v>
      </c>
      <c r="AK130">
        <v>1</v>
      </c>
      <c r="AL130" t="s">
        <v>54</v>
      </c>
      <c r="AP130" t="s">
        <v>135</v>
      </c>
      <c r="AR130" t="s">
        <v>66</v>
      </c>
      <c r="AS130" t="s">
        <v>63</v>
      </c>
      <c r="BC130" t="s">
        <v>78</v>
      </c>
      <c r="BF130">
        <v>2</v>
      </c>
      <c r="BG130">
        <v>2</v>
      </c>
      <c r="BH130">
        <v>2</v>
      </c>
      <c r="BI130">
        <v>51.076502732240435</v>
      </c>
      <c r="BJ130">
        <f t="shared" si="5"/>
        <v>51</v>
      </c>
      <c r="BK130">
        <v>0</v>
      </c>
      <c r="BL130">
        <v>0</v>
      </c>
      <c r="BM130" t="s">
        <v>1051</v>
      </c>
      <c r="BN130" t="s">
        <v>913</v>
      </c>
      <c r="BO130" t="s">
        <v>564</v>
      </c>
      <c r="BQ130" t="s">
        <v>1051</v>
      </c>
      <c r="BR130" t="s">
        <v>87</v>
      </c>
      <c r="BS130" t="s">
        <v>572</v>
      </c>
      <c r="BT130" t="s">
        <v>1252</v>
      </c>
      <c r="BU130" t="s">
        <v>87</v>
      </c>
      <c r="BV130">
        <v>1</v>
      </c>
      <c r="BW130">
        <v>1</v>
      </c>
      <c r="BX130">
        <v>0</v>
      </c>
      <c r="BY130">
        <v>0</v>
      </c>
      <c r="BZ130">
        <v>-2</v>
      </c>
      <c r="CA130">
        <v>0</v>
      </c>
      <c r="CB130">
        <v>2</v>
      </c>
      <c r="CC130" t="e">
        <v>#VALUE!</v>
      </c>
      <c r="CD130">
        <v>2</v>
      </c>
      <c r="CE130">
        <v>0</v>
      </c>
      <c r="CF130">
        <v>0</v>
      </c>
      <c r="CG130">
        <v>1</v>
      </c>
      <c r="CH130">
        <f t="shared" si="6"/>
        <v>1</v>
      </c>
      <c r="CI130" t="s">
        <v>1405</v>
      </c>
      <c r="CJ130">
        <v>1</v>
      </c>
      <c r="CK130" t="s">
        <v>1399</v>
      </c>
      <c r="CL130">
        <f t="shared" si="7"/>
        <v>0</v>
      </c>
      <c r="CM130">
        <f t="shared" si="8"/>
        <v>1</v>
      </c>
      <c r="CN130">
        <f t="shared" si="9"/>
        <v>1</v>
      </c>
    </row>
    <row r="131" spans="1:92" x14ac:dyDescent="0.25">
      <c r="A131">
        <v>2839</v>
      </c>
      <c r="B131" t="s">
        <v>564</v>
      </c>
      <c r="C131" t="s">
        <v>564</v>
      </c>
      <c r="D131">
        <v>535618</v>
      </c>
      <c r="E131">
        <v>4</v>
      </c>
      <c r="F131" s="107">
        <v>41013</v>
      </c>
      <c r="G131" s="107">
        <v>41015</v>
      </c>
      <c r="H131">
        <v>535618</v>
      </c>
      <c r="I131" s="107">
        <v>41014</v>
      </c>
      <c r="J131" s="107">
        <v>41015</v>
      </c>
      <c r="K131">
        <v>15000</v>
      </c>
      <c r="L131" t="s">
        <v>569</v>
      </c>
      <c r="N131" t="s">
        <v>564</v>
      </c>
      <c r="O131" t="s">
        <v>913</v>
      </c>
      <c r="P131" t="s">
        <v>38</v>
      </c>
      <c r="Q131">
        <v>2</v>
      </c>
      <c r="R131">
        <v>3</v>
      </c>
      <c r="S131">
        <v>3</v>
      </c>
      <c r="T131">
        <v>4</v>
      </c>
      <c r="U131">
        <v>2</v>
      </c>
      <c r="AD131" s="107">
        <v>23765</v>
      </c>
      <c r="AE131" t="s">
        <v>31</v>
      </c>
      <c r="AF131" t="s">
        <v>39</v>
      </c>
      <c r="AG131" t="s">
        <v>40</v>
      </c>
      <c r="AH131" t="s">
        <v>40</v>
      </c>
      <c r="AI131" t="s">
        <v>46</v>
      </c>
      <c r="AJ131" t="s">
        <v>88</v>
      </c>
      <c r="AK131">
        <v>1</v>
      </c>
      <c r="AL131" t="s">
        <v>986</v>
      </c>
      <c r="AO131">
        <v>180</v>
      </c>
      <c r="AP131" t="s">
        <v>59</v>
      </c>
      <c r="AR131" t="s">
        <v>43</v>
      </c>
      <c r="AS131" t="s">
        <v>60</v>
      </c>
      <c r="BC131" t="s">
        <v>37</v>
      </c>
      <c r="BF131">
        <v>2</v>
      </c>
      <c r="BG131">
        <v>2</v>
      </c>
      <c r="BH131">
        <v>3</v>
      </c>
      <c r="BI131">
        <v>47.125683060109289</v>
      </c>
      <c r="BJ131">
        <f t="shared" ref="BJ131:BJ194" si="10">ROUND((I131-AD131)/365,0)</f>
        <v>47</v>
      </c>
      <c r="BK131">
        <v>0</v>
      </c>
      <c r="BL131">
        <v>0</v>
      </c>
      <c r="BM131" t="s">
        <v>1050</v>
      </c>
      <c r="BN131" t="s">
        <v>913</v>
      </c>
      <c r="BO131" t="s">
        <v>564</v>
      </c>
      <c r="BQ131" t="s">
        <v>1050</v>
      </c>
      <c r="BR131" t="s">
        <v>87</v>
      </c>
      <c r="BS131" t="s">
        <v>572</v>
      </c>
      <c r="BT131" t="s">
        <v>1252</v>
      </c>
      <c r="BU131" t="s">
        <v>87</v>
      </c>
      <c r="BV131">
        <v>0.66666666666666663</v>
      </c>
      <c r="BW131">
        <v>1</v>
      </c>
      <c r="BX131">
        <v>0.33333333333333337</v>
      </c>
      <c r="BY131">
        <v>0</v>
      </c>
      <c r="BZ131">
        <v>-2</v>
      </c>
      <c r="CA131">
        <v>0</v>
      </c>
      <c r="CB131">
        <v>2</v>
      </c>
      <c r="CC131" t="e">
        <v>#VALUE!</v>
      </c>
      <c r="CD131">
        <v>2</v>
      </c>
      <c r="CE131">
        <v>0</v>
      </c>
      <c r="CF131">
        <v>0</v>
      </c>
      <c r="CG131">
        <v>1</v>
      </c>
      <c r="CH131">
        <f t="shared" ref="CH131:CH194" si="11">IF(CM131+CN131&gt;0,1,0)</f>
        <v>1</v>
      </c>
      <c r="CI131" t="s">
        <v>1405</v>
      </c>
      <c r="CJ131">
        <v>1</v>
      </c>
      <c r="CK131" t="s">
        <v>1399</v>
      </c>
      <c r="CL131">
        <f t="shared" ref="CL131:CL194" si="12">IF(BN131="None",0,1)</f>
        <v>0</v>
      </c>
      <c r="CM131">
        <f t="shared" ref="CM131:CM194" si="13">IF(S131&gt;0,1,0)</f>
        <v>1</v>
      </c>
      <c r="CN131">
        <f t="shared" ref="CN131:CN194" si="14">IF(T131&gt;0,1,0)</f>
        <v>1</v>
      </c>
    </row>
    <row r="132" spans="1:92" x14ac:dyDescent="0.25">
      <c r="A132">
        <v>883</v>
      </c>
      <c r="B132" t="s">
        <v>564</v>
      </c>
      <c r="C132" t="s">
        <v>87</v>
      </c>
      <c r="D132">
        <v>537137</v>
      </c>
      <c r="E132">
        <v>1</v>
      </c>
      <c r="F132" s="107">
        <v>40941</v>
      </c>
      <c r="G132" s="107">
        <v>41017</v>
      </c>
      <c r="H132">
        <v>537137</v>
      </c>
      <c r="I132" s="107">
        <v>40942</v>
      </c>
      <c r="J132" s="107">
        <v>40944</v>
      </c>
      <c r="K132">
        <v>2000</v>
      </c>
      <c r="L132" t="s">
        <v>566</v>
      </c>
      <c r="M132" s="107">
        <v>40944</v>
      </c>
      <c r="N132" t="s">
        <v>87</v>
      </c>
      <c r="O132" t="s">
        <v>75</v>
      </c>
      <c r="P132" t="s">
        <v>54</v>
      </c>
      <c r="Q132">
        <v>3</v>
      </c>
      <c r="R132">
        <v>77</v>
      </c>
      <c r="S132">
        <v>0</v>
      </c>
      <c r="T132">
        <v>3</v>
      </c>
      <c r="AD132" s="107">
        <v>20339</v>
      </c>
      <c r="AE132" t="s">
        <v>31</v>
      </c>
      <c r="AF132" t="s">
        <v>32</v>
      </c>
      <c r="AG132" t="s">
        <v>868</v>
      </c>
      <c r="AH132" t="s">
        <v>30</v>
      </c>
      <c r="AI132" t="s">
        <v>117</v>
      </c>
      <c r="AJ132" t="s">
        <v>54</v>
      </c>
      <c r="AK132">
        <v>5</v>
      </c>
      <c r="AL132" t="s">
        <v>54</v>
      </c>
      <c r="AP132" t="s">
        <v>42</v>
      </c>
      <c r="AR132" t="s">
        <v>43</v>
      </c>
      <c r="AS132" t="s">
        <v>44</v>
      </c>
      <c r="AV132" t="s">
        <v>87</v>
      </c>
      <c r="AW132" t="s">
        <v>696</v>
      </c>
      <c r="BA132">
        <v>41170</v>
      </c>
      <c r="BB132">
        <v>271</v>
      </c>
      <c r="BC132" t="s">
        <v>51</v>
      </c>
      <c r="BF132">
        <v>3</v>
      </c>
      <c r="BG132">
        <v>76</v>
      </c>
      <c r="BH132">
        <v>77</v>
      </c>
      <c r="BI132">
        <v>56.289617486338798</v>
      </c>
      <c r="BJ132">
        <f t="shared" si="10"/>
        <v>56</v>
      </c>
      <c r="BK132">
        <v>0</v>
      </c>
      <c r="BL132">
        <v>-73</v>
      </c>
      <c r="BM132" t="s">
        <v>1051</v>
      </c>
      <c r="BN132" t="s">
        <v>75</v>
      </c>
      <c r="BO132" t="s">
        <v>87</v>
      </c>
      <c r="BQ132" t="s">
        <v>1051</v>
      </c>
      <c r="BR132" t="s">
        <v>87</v>
      </c>
      <c r="BS132" t="s">
        <v>573</v>
      </c>
      <c r="BT132" t="s">
        <v>1252</v>
      </c>
      <c r="BU132" t="s">
        <v>564</v>
      </c>
      <c r="BV132">
        <v>3.896103896103896E-2</v>
      </c>
      <c r="BW132">
        <v>3.9473684210526314E-2</v>
      </c>
      <c r="BX132">
        <v>5.1264524948735346E-4</v>
      </c>
      <c r="BY132">
        <v>0</v>
      </c>
      <c r="BZ132">
        <v>-3</v>
      </c>
      <c r="CA132">
        <v>0</v>
      </c>
      <c r="CB132">
        <v>3</v>
      </c>
      <c r="CC132" t="e">
        <v>#VALUE!</v>
      </c>
      <c r="CE132">
        <v>73</v>
      </c>
      <c r="CF132">
        <v>73</v>
      </c>
      <c r="CG132">
        <v>-2</v>
      </c>
      <c r="CH132">
        <f t="shared" si="11"/>
        <v>1</v>
      </c>
      <c r="CI132" t="s">
        <v>1405</v>
      </c>
      <c r="CJ132">
        <v>1</v>
      </c>
      <c r="CK132" t="s">
        <v>1399</v>
      </c>
      <c r="CL132">
        <f t="shared" si="12"/>
        <v>1</v>
      </c>
      <c r="CM132">
        <f t="shared" si="13"/>
        <v>0</v>
      </c>
      <c r="CN132">
        <f t="shared" si="14"/>
        <v>1</v>
      </c>
    </row>
    <row r="133" spans="1:92" x14ac:dyDescent="0.25">
      <c r="A133">
        <v>284</v>
      </c>
      <c r="B133" t="s">
        <v>564</v>
      </c>
      <c r="C133" t="s">
        <v>564</v>
      </c>
      <c r="D133">
        <v>538992</v>
      </c>
      <c r="E133">
        <v>6</v>
      </c>
      <c r="F133" s="107">
        <v>40920</v>
      </c>
      <c r="G133" s="107">
        <v>40966</v>
      </c>
      <c r="H133">
        <v>538992</v>
      </c>
      <c r="I133" s="107">
        <v>40929</v>
      </c>
      <c r="J133" s="107">
        <v>40966</v>
      </c>
      <c r="K133">
        <v>30000</v>
      </c>
      <c r="L133" t="s">
        <v>570</v>
      </c>
      <c r="N133" t="s">
        <v>564</v>
      </c>
      <c r="O133" t="s">
        <v>913</v>
      </c>
      <c r="P133" t="s">
        <v>38</v>
      </c>
      <c r="Q133">
        <v>38</v>
      </c>
      <c r="R133">
        <v>47</v>
      </c>
      <c r="S133">
        <v>7</v>
      </c>
      <c r="T133">
        <v>9</v>
      </c>
      <c r="U133">
        <v>3</v>
      </c>
      <c r="AD133" s="107">
        <v>23978</v>
      </c>
      <c r="AE133" t="s">
        <v>31</v>
      </c>
      <c r="AF133" t="s">
        <v>32</v>
      </c>
      <c r="AG133" t="s">
        <v>868</v>
      </c>
      <c r="AH133" t="s">
        <v>57</v>
      </c>
      <c r="AI133" t="s">
        <v>140</v>
      </c>
      <c r="AJ133" t="s">
        <v>88</v>
      </c>
      <c r="AK133">
        <v>3</v>
      </c>
      <c r="AL133" t="s">
        <v>361</v>
      </c>
      <c r="AM133">
        <v>5</v>
      </c>
      <c r="AP133" t="s">
        <v>106</v>
      </c>
      <c r="AR133" t="s">
        <v>43</v>
      </c>
      <c r="AS133" t="s">
        <v>56</v>
      </c>
      <c r="BC133" t="s">
        <v>37</v>
      </c>
      <c r="BF133">
        <v>38</v>
      </c>
      <c r="BG133">
        <v>38</v>
      </c>
      <c r="BH133">
        <v>47</v>
      </c>
      <c r="BI133">
        <v>46.289617486338798</v>
      </c>
      <c r="BJ133">
        <f t="shared" si="10"/>
        <v>46</v>
      </c>
      <c r="BK133">
        <v>0</v>
      </c>
      <c r="BL133">
        <v>0</v>
      </c>
      <c r="BM133" t="s">
        <v>1050</v>
      </c>
      <c r="BN133" t="s">
        <v>913</v>
      </c>
      <c r="BO133" t="s">
        <v>564</v>
      </c>
      <c r="BQ133" t="s">
        <v>1050</v>
      </c>
      <c r="BR133" t="s">
        <v>87</v>
      </c>
      <c r="BS133" t="s">
        <v>572</v>
      </c>
      <c r="BT133" t="s">
        <v>1252</v>
      </c>
      <c r="BU133" t="s">
        <v>87</v>
      </c>
      <c r="BV133">
        <v>0.80851063829787229</v>
      </c>
      <c r="BW133">
        <v>1</v>
      </c>
      <c r="BX133">
        <v>0.19148936170212771</v>
      </c>
      <c r="BY133">
        <v>0</v>
      </c>
      <c r="BZ133">
        <v>-38</v>
      </c>
      <c r="CA133">
        <v>0</v>
      </c>
      <c r="CB133">
        <v>38</v>
      </c>
      <c r="CC133" t="e">
        <v>#VALUE!</v>
      </c>
      <c r="CD133">
        <v>38</v>
      </c>
      <c r="CE133">
        <v>0</v>
      </c>
      <c r="CF133">
        <v>0</v>
      </c>
      <c r="CG133">
        <v>37</v>
      </c>
      <c r="CH133">
        <f t="shared" si="11"/>
        <v>1</v>
      </c>
      <c r="CI133" t="s">
        <v>1401</v>
      </c>
      <c r="CJ133">
        <v>3</v>
      </c>
      <c r="CK133" t="s">
        <v>1399</v>
      </c>
      <c r="CL133">
        <f t="shared" si="12"/>
        <v>0</v>
      </c>
      <c r="CM133">
        <f t="shared" si="13"/>
        <v>1</v>
      </c>
      <c r="CN133">
        <f t="shared" si="14"/>
        <v>1</v>
      </c>
    </row>
    <row r="134" spans="1:92" x14ac:dyDescent="0.25">
      <c r="A134">
        <v>603</v>
      </c>
      <c r="B134" t="s">
        <v>564</v>
      </c>
      <c r="C134" t="s">
        <v>564</v>
      </c>
      <c r="D134">
        <v>541928</v>
      </c>
      <c r="E134">
        <v>5</v>
      </c>
      <c r="F134" s="107">
        <v>40932</v>
      </c>
      <c r="G134" s="107">
        <v>40995</v>
      </c>
      <c r="H134">
        <v>541928</v>
      </c>
      <c r="I134" s="107">
        <v>40933</v>
      </c>
      <c r="J134" s="107">
        <v>40995</v>
      </c>
      <c r="K134">
        <v>15000</v>
      </c>
      <c r="L134" t="s">
        <v>569</v>
      </c>
      <c r="N134" t="s">
        <v>564</v>
      </c>
      <c r="O134" t="s">
        <v>913</v>
      </c>
      <c r="P134" t="s">
        <v>38</v>
      </c>
      <c r="Q134">
        <v>63</v>
      </c>
      <c r="R134">
        <v>64</v>
      </c>
      <c r="S134">
        <v>7</v>
      </c>
      <c r="T134">
        <v>3</v>
      </c>
      <c r="U134">
        <v>6</v>
      </c>
      <c r="AD134" s="107">
        <v>24049</v>
      </c>
      <c r="AE134" t="s">
        <v>31</v>
      </c>
      <c r="AF134" t="s">
        <v>68</v>
      </c>
      <c r="AG134" t="s">
        <v>870</v>
      </c>
      <c r="AH134" t="s">
        <v>57</v>
      </c>
      <c r="AI134" t="s">
        <v>86</v>
      </c>
      <c r="AJ134" t="s">
        <v>88</v>
      </c>
      <c r="AK134">
        <v>3</v>
      </c>
      <c r="AL134" t="s">
        <v>987</v>
      </c>
      <c r="AN134">
        <v>6</v>
      </c>
      <c r="AP134" t="s">
        <v>59</v>
      </c>
      <c r="AR134" t="s">
        <v>43</v>
      </c>
      <c r="AS134" t="s">
        <v>60</v>
      </c>
      <c r="BC134" t="s">
        <v>37</v>
      </c>
      <c r="BF134">
        <v>63</v>
      </c>
      <c r="BG134">
        <v>63</v>
      </c>
      <c r="BH134">
        <v>64</v>
      </c>
      <c r="BI134">
        <v>46.12841530054645</v>
      </c>
      <c r="BJ134">
        <f t="shared" si="10"/>
        <v>46</v>
      </c>
      <c r="BK134">
        <v>0</v>
      </c>
      <c r="BL134">
        <v>0</v>
      </c>
      <c r="BM134" t="s">
        <v>1050</v>
      </c>
      <c r="BN134" t="s">
        <v>913</v>
      </c>
      <c r="BO134" t="s">
        <v>564</v>
      </c>
      <c r="BQ134" t="s">
        <v>1050</v>
      </c>
      <c r="BR134" t="s">
        <v>87</v>
      </c>
      <c r="BS134" t="s">
        <v>572</v>
      </c>
      <c r="BT134" t="s">
        <v>1252</v>
      </c>
      <c r="BU134" t="s">
        <v>87</v>
      </c>
      <c r="BV134">
        <v>0.984375</v>
      </c>
      <c r="BW134">
        <v>1</v>
      </c>
      <c r="BX134">
        <v>1.5625E-2</v>
      </c>
      <c r="BY134">
        <v>0</v>
      </c>
      <c r="BZ134">
        <v>-63</v>
      </c>
      <c r="CA134">
        <v>0</v>
      </c>
      <c r="CB134">
        <v>63</v>
      </c>
      <c r="CC134" t="e">
        <v>#VALUE!</v>
      </c>
      <c r="CD134">
        <v>63</v>
      </c>
      <c r="CE134">
        <v>0</v>
      </c>
      <c r="CF134">
        <v>0</v>
      </c>
      <c r="CG134">
        <v>62</v>
      </c>
      <c r="CH134">
        <f t="shared" si="11"/>
        <v>1</v>
      </c>
      <c r="CI134" t="s">
        <v>1402</v>
      </c>
      <c r="CJ134">
        <v>4</v>
      </c>
      <c r="CK134" t="s">
        <v>1399</v>
      </c>
      <c r="CL134">
        <f t="shared" si="12"/>
        <v>0</v>
      </c>
      <c r="CM134">
        <f t="shared" si="13"/>
        <v>1</v>
      </c>
      <c r="CN134">
        <f t="shared" si="14"/>
        <v>1</v>
      </c>
    </row>
    <row r="135" spans="1:92" x14ac:dyDescent="0.25">
      <c r="A135">
        <v>2317</v>
      </c>
      <c r="B135" t="s">
        <v>564</v>
      </c>
      <c r="C135" t="s">
        <v>564</v>
      </c>
      <c r="D135">
        <v>545360</v>
      </c>
      <c r="E135">
        <v>1</v>
      </c>
      <c r="F135" s="107">
        <v>40996</v>
      </c>
      <c r="G135" s="107">
        <v>41150</v>
      </c>
      <c r="H135">
        <v>545360</v>
      </c>
      <c r="I135" s="107">
        <v>40997</v>
      </c>
      <c r="J135" s="107">
        <v>41150</v>
      </c>
      <c r="K135">
        <v>15000</v>
      </c>
      <c r="L135" t="s">
        <v>569</v>
      </c>
      <c r="N135" t="s">
        <v>564</v>
      </c>
      <c r="O135" t="s">
        <v>913</v>
      </c>
      <c r="P135" t="s">
        <v>54</v>
      </c>
      <c r="Q135">
        <v>154</v>
      </c>
      <c r="R135">
        <v>155</v>
      </c>
      <c r="S135">
        <v>3</v>
      </c>
      <c r="T135">
        <v>1</v>
      </c>
      <c r="U135">
        <v>3</v>
      </c>
      <c r="AD135" s="107">
        <v>19097</v>
      </c>
      <c r="AE135" t="s">
        <v>45</v>
      </c>
      <c r="AF135" t="s">
        <v>32</v>
      </c>
      <c r="AG135" t="s">
        <v>868</v>
      </c>
      <c r="AH135" t="s">
        <v>57</v>
      </c>
      <c r="AI135" t="s">
        <v>84</v>
      </c>
      <c r="AJ135" t="s">
        <v>54</v>
      </c>
      <c r="AK135">
        <v>3</v>
      </c>
      <c r="AL135" t="s">
        <v>54</v>
      </c>
      <c r="AP135" t="s">
        <v>42</v>
      </c>
      <c r="AR135" t="s">
        <v>43</v>
      </c>
      <c r="AS135" t="s">
        <v>44</v>
      </c>
      <c r="BC135" t="s">
        <v>37</v>
      </c>
      <c r="BF135">
        <v>154</v>
      </c>
      <c r="BG135">
        <v>154</v>
      </c>
      <c r="BH135">
        <v>155</v>
      </c>
      <c r="BI135">
        <v>59.833333333333336</v>
      </c>
      <c r="BJ135">
        <f t="shared" si="10"/>
        <v>60</v>
      </c>
      <c r="BK135">
        <v>0</v>
      </c>
      <c r="BL135">
        <v>0</v>
      </c>
      <c r="BM135" t="s">
        <v>1051</v>
      </c>
      <c r="BN135" t="s">
        <v>913</v>
      </c>
      <c r="BO135" t="s">
        <v>564</v>
      </c>
      <c r="BQ135" t="s">
        <v>1051</v>
      </c>
      <c r="BR135" t="s">
        <v>87</v>
      </c>
      <c r="BS135" t="s">
        <v>572</v>
      </c>
      <c r="BT135" t="s">
        <v>1252</v>
      </c>
      <c r="BU135" t="s">
        <v>87</v>
      </c>
      <c r="BV135">
        <v>0.99354838709677418</v>
      </c>
      <c r="BW135">
        <v>1</v>
      </c>
      <c r="BX135">
        <v>6.4516129032258229E-3</v>
      </c>
      <c r="BY135">
        <v>0</v>
      </c>
      <c r="BZ135">
        <v>-154</v>
      </c>
      <c r="CA135">
        <v>0</v>
      </c>
      <c r="CB135">
        <v>154</v>
      </c>
      <c r="CC135" t="e">
        <v>#VALUE!</v>
      </c>
      <c r="CD135">
        <v>154</v>
      </c>
      <c r="CE135">
        <v>0</v>
      </c>
      <c r="CF135">
        <v>0</v>
      </c>
      <c r="CG135">
        <v>153</v>
      </c>
      <c r="CH135">
        <f t="shared" si="11"/>
        <v>1</v>
      </c>
      <c r="CI135" t="s">
        <v>1403</v>
      </c>
      <c r="CJ135">
        <v>6</v>
      </c>
      <c r="CK135" t="s">
        <v>1399</v>
      </c>
      <c r="CL135">
        <f t="shared" si="12"/>
        <v>0</v>
      </c>
      <c r="CM135">
        <f t="shared" si="13"/>
        <v>1</v>
      </c>
      <c r="CN135">
        <f t="shared" si="14"/>
        <v>1</v>
      </c>
    </row>
    <row r="136" spans="1:92" x14ac:dyDescent="0.25">
      <c r="A136">
        <v>963</v>
      </c>
      <c r="B136" t="s">
        <v>564</v>
      </c>
      <c r="C136" t="s">
        <v>564</v>
      </c>
      <c r="D136">
        <v>549379</v>
      </c>
      <c r="E136">
        <v>1</v>
      </c>
      <c r="F136" s="107">
        <v>40944</v>
      </c>
      <c r="G136" s="107">
        <v>40995</v>
      </c>
      <c r="H136">
        <v>549379</v>
      </c>
      <c r="I136" s="107">
        <v>40944</v>
      </c>
      <c r="J136" s="107">
        <v>40995</v>
      </c>
      <c r="K136">
        <v>10000</v>
      </c>
      <c r="L136" t="s">
        <v>568</v>
      </c>
      <c r="N136" t="s">
        <v>564</v>
      </c>
      <c r="O136" t="s">
        <v>913</v>
      </c>
      <c r="P136" t="s">
        <v>54</v>
      </c>
      <c r="Q136">
        <v>52</v>
      </c>
      <c r="R136">
        <v>52</v>
      </c>
      <c r="S136">
        <v>7</v>
      </c>
      <c r="T136">
        <v>3</v>
      </c>
      <c r="U136">
        <v>6</v>
      </c>
      <c r="AD136" s="107">
        <v>22702</v>
      </c>
      <c r="AE136" t="s">
        <v>31</v>
      </c>
      <c r="AF136" t="s">
        <v>32</v>
      </c>
      <c r="AG136" t="s">
        <v>868</v>
      </c>
      <c r="AH136" t="s">
        <v>57</v>
      </c>
      <c r="AI136" t="s">
        <v>96</v>
      </c>
      <c r="AJ136" t="s">
        <v>54</v>
      </c>
      <c r="AK136">
        <v>4</v>
      </c>
      <c r="AL136" t="s">
        <v>54</v>
      </c>
      <c r="AP136" t="s">
        <v>92</v>
      </c>
      <c r="AR136" t="s">
        <v>66</v>
      </c>
      <c r="AS136" t="s">
        <v>44</v>
      </c>
      <c r="BC136" t="s">
        <v>98</v>
      </c>
      <c r="BF136">
        <v>52</v>
      </c>
      <c r="BG136">
        <v>52</v>
      </c>
      <c r="BH136">
        <v>52</v>
      </c>
      <c r="BI136">
        <v>49.841530054644807</v>
      </c>
      <c r="BJ136">
        <f t="shared" si="10"/>
        <v>50</v>
      </c>
      <c r="BK136">
        <v>0</v>
      </c>
      <c r="BL136">
        <v>0</v>
      </c>
      <c r="BM136" t="s">
        <v>1051</v>
      </c>
      <c r="BN136" t="s">
        <v>913</v>
      </c>
      <c r="BO136" t="s">
        <v>564</v>
      </c>
      <c r="BQ136" t="s">
        <v>1051</v>
      </c>
      <c r="BR136" t="s">
        <v>87</v>
      </c>
      <c r="BS136" t="s">
        <v>572</v>
      </c>
      <c r="BT136" t="s">
        <v>1252</v>
      </c>
      <c r="BU136" t="s">
        <v>87</v>
      </c>
      <c r="BV136">
        <v>1</v>
      </c>
      <c r="BW136">
        <v>1</v>
      </c>
      <c r="BX136">
        <v>0</v>
      </c>
      <c r="BY136">
        <v>0</v>
      </c>
      <c r="BZ136">
        <v>-52</v>
      </c>
      <c r="CA136">
        <v>0</v>
      </c>
      <c r="CB136">
        <v>52</v>
      </c>
      <c r="CC136" t="e">
        <v>#VALUE!</v>
      </c>
      <c r="CD136">
        <v>52</v>
      </c>
      <c r="CE136">
        <v>0</v>
      </c>
      <c r="CF136">
        <v>0</v>
      </c>
      <c r="CG136">
        <v>51</v>
      </c>
      <c r="CH136">
        <f t="shared" si="11"/>
        <v>1</v>
      </c>
      <c r="CI136" t="s">
        <v>1401</v>
      </c>
      <c r="CJ136">
        <v>3</v>
      </c>
      <c r="CK136" t="s">
        <v>1399</v>
      </c>
      <c r="CL136">
        <f t="shared" si="12"/>
        <v>0</v>
      </c>
      <c r="CM136">
        <f t="shared" si="13"/>
        <v>1</v>
      </c>
      <c r="CN136">
        <f t="shared" si="14"/>
        <v>1</v>
      </c>
    </row>
    <row r="137" spans="1:92" x14ac:dyDescent="0.25">
      <c r="A137">
        <v>1838</v>
      </c>
      <c r="B137" t="s">
        <v>564</v>
      </c>
      <c r="C137" t="s">
        <v>564</v>
      </c>
      <c r="D137">
        <v>550310</v>
      </c>
      <c r="E137" t="s">
        <v>1409</v>
      </c>
      <c r="F137" s="107">
        <v>40977</v>
      </c>
      <c r="G137" s="107"/>
      <c r="H137">
        <v>550310</v>
      </c>
      <c r="I137" s="107">
        <v>40977</v>
      </c>
      <c r="J137" s="107"/>
      <c r="K137">
        <v>90000</v>
      </c>
      <c r="L137" t="s">
        <v>570</v>
      </c>
      <c r="N137" t="s">
        <v>564</v>
      </c>
      <c r="O137" t="s">
        <v>913</v>
      </c>
      <c r="P137" t="s">
        <v>1342</v>
      </c>
      <c r="Q137" t="s">
        <v>586</v>
      </c>
      <c r="R137" t="s">
        <v>586</v>
      </c>
      <c r="S137">
        <v>3</v>
      </c>
      <c r="T137">
        <v>4</v>
      </c>
      <c r="U137">
        <v>3</v>
      </c>
      <c r="AD137" s="107">
        <v>21010</v>
      </c>
      <c r="AE137" t="s">
        <v>31</v>
      </c>
      <c r="AF137" t="s">
        <v>32</v>
      </c>
      <c r="AG137" t="s">
        <v>868</v>
      </c>
      <c r="AH137" t="s">
        <v>57</v>
      </c>
      <c r="AI137" t="s">
        <v>140</v>
      </c>
      <c r="AJ137" t="s">
        <v>1270</v>
      </c>
      <c r="AP137" t="s">
        <v>83</v>
      </c>
      <c r="AR137" t="s">
        <v>66</v>
      </c>
      <c r="AS137" t="s">
        <v>73</v>
      </c>
      <c r="BC137" t="s">
        <v>37</v>
      </c>
      <c r="BF137" t="s">
        <v>586</v>
      </c>
      <c r="BG137" t="s">
        <v>586</v>
      </c>
      <c r="BH137" t="s">
        <v>586</v>
      </c>
      <c r="BI137">
        <v>54.55464480874317</v>
      </c>
      <c r="BJ137">
        <f t="shared" si="10"/>
        <v>55</v>
      </c>
      <c r="BK137">
        <v>0</v>
      </c>
      <c r="BL137">
        <v>0</v>
      </c>
      <c r="BM137">
        <v>0</v>
      </c>
      <c r="BN137" t="s">
        <v>913</v>
      </c>
      <c r="BO137" t="s">
        <v>564</v>
      </c>
      <c r="BQ137" t="s">
        <v>1409</v>
      </c>
      <c r="BR137" t="s">
        <v>87</v>
      </c>
      <c r="BS137" t="s">
        <v>586</v>
      </c>
      <c r="BT137" t="s">
        <v>586</v>
      </c>
      <c r="BU137" t="s">
        <v>87</v>
      </c>
      <c r="BV137" t="e">
        <v>#VALUE!</v>
      </c>
      <c r="BW137">
        <v>1</v>
      </c>
      <c r="BX137" t="e">
        <v>#VALUE!</v>
      </c>
      <c r="BY137" t="e">
        <v>#VALUE!</v>
      </c>
      <c r="BZ137">
        <v>40976</v>
      </c>
      <c r="CA137" t="e">
        <v>#VALUE!</v>
      </c>
      <c r="CB137" t="e">
        <v>#VALUE!</v>
      </c>
      <c r="CC137" t="e">
        <v>#VALUE!</v>
      </c>
      <c r="CD137">
        <v>-40976</v>
      </c>
      <c r="CE137">
        <v>0</v>
      </c>
      <c r="CF137">
        <v>0</v>
      </c>
      <c r="CG137">
        <v>-40977</v>
      </c>
      <c r="CH137">
        <f t="shared" si="11"/>
        <v>1</v>
      </c>
      <c r="CI137" t="s">
        <v>1410</v>
      </c>
      <c r="CJ137">
        <v>9</v>
      </c>
      <c r="CK137" t="s">
        <v>1399</v>
      </c>
      <c r="CL137">
        <f t="shared" si="12"/>
        <v>0</v>
      </c>
      <c r="CM137">
        <f t="shared" si="13"/>
        <v>1</v>
      </c>
      <c r="CN137">
        <f t="shared" si="14"/>
        <v>1</v>
      </c>
    </row>
    <row r="138" spans="1:92" x14ac:dyDescent="0.25">
      <c r="A138">
        <v>2117</v>
      </c>
      <c r="B138" t="s">
        <v>564</v>
      </c>
      <c r="C138" t="s">
        <v>564</v>
      </c>
      <c r="D138">
        <v>552564</v>
      </c>
      <c r="E138">
        <v>5</v>
      </c>
      <c r="F138" s="107">
        <v>40988</v>
      </c>
      <c r="G138" s="107">
        <v>40989</v>
      </c>
      <c r="H138">
        <v>552564</v>
      </c>
      <c r="I138" s="107">
        <v>40988</v>
      </c>
      <c r="J138" s="107">
        <v>40989</v>
      </c>
      <c r="K138">
        <v>15000</v>
      </c>
      <c r="L138" t="s">
        <v>569</v>
      </c>
      <c r="N138" t="s">
        <v>564</v>
      </c>
      <c r="O138" t="s">
        <v>913</v>
      </c>
      <c r="P138" t="s">
        <v>38</v>
      </c>
      <c r="Q138">
        <v>2</v>
      </c>
      <c r="R138">
        <v>2</v>
      </c>
      <c r="S138">
        <v>11</v>
      </c>
      <c r="T138">
        <v>4</v>
      </c>
      <c r="U138">
        <v>9</v>
      </c>
      <c r="AD138" s="107">
        <v>22367</v>
      </c>
      <c r="AE138" t="s">
        <v>31</v>
      </c>
      <c r="AF138" t="s">
        <v>32</v>
      </c>
      <c r="AG138" t="s">
        <v>868</v>
      </c>
      <c r="AH138" t="s">
        <v>57</v>
      </c>
      <c r="AI138" t="s">
        <v>84</v>
      </c>
      <c r="AJ138" t="s">
        <v>88</v>
      </c>
      <c r="AK138">
        <v>1</v>
      </c>
      <c r="AL138" t="s">
        <v>987</v>
      </c>
      <c r="AN138">
        <v>6</v>
      </c>
      <c r="AP138" t="s">
        <v>59</v>
      </c>
      <c r="AR138" t="s">
        <v>43</v>
      </c>
      <c r="AS138" t="s">
        <v>60</v>
      </c>
      <c r="BC138" t="s">
        <v>37</v>
      </c>
      <c r="BF138">
        <v>2</v>
      </c>
      <c r="BG138">
        <v>2</v>
      </c>
      <c r="BH138">
        <v>2</v>
      </c>
      <c r="BI138">
        <v>50.877049180327866</v>
      </c>
      <c r="BJ138">
        <f t="shared" si="10"/>
        <v>51</v>
      </c>
      <c r="BK138">
        <v>0</v>
      </c>
      <c r="BL138">
        <v>0</v>
      </c>
      <c r="BM138" t="s">
        <v>1050</v>
      </c>
      <c r="BN138" t="s">
        <v>913</v>
      </c>
      <c r="BO138" t="s">
        <v>564</v>
      </c>
      <c r="BQ138" t="s">
        <v>1050</v>
      </c>
      <c r="BR138" t="s">
        <v>87</v>
      </c>
      <c r="BS138" t="s">
        <v>572</v>
      </c>
      <c r="BT138" t="s">
        <v>1252</v>
      </c>
      <c r="BU138" t="s">
        <v>87</v>
      </c>
      <c r="BV138">
        <v>1</v>
      </c>
      <c r="BW138">
        <v>1</v>
      </c>
      <c r="BX138">
        <v>0</v>
      </c>
      <c r="BY138">
        <v>0</v>
      </c>
      <c r="BZ138">
        <v>-2</v>
      </c>
      <c r="CA138">
        <v>0</v>
      </c>
      <c r="CB138">
        <v>2</v>
      </c>
      <c r="CC138" t="e">
        <v>#VALUE!</v>
      </c>
      <c r="CD138">
        <v>2</v>
      </c>
      <c r="CE138">
        <v>0</v>
      </c>
      <c r="CF138">
        <v>0</v>
      </c>
      <c r="CG138">
        <v>1</v>
      </c>
      <c r="CH138">
        <f t="shared" si="11"/>
        <v>1</v>
      </c>
      <c r="CI138" t="s">
        <v>1405</v>
      </c>
      <c r="CJ138">
        <v>1</v>
      </c>
      <c r="CK138" t="s">
        <v>1399</v>
      </c>
      <c r="CL138">
        <f t="shared" si="12"/>
        <v>0</v>
      </c>
      <c r="CM138">
        <f t="shared" si="13"/>
        <v>1</v>
      </c>
      <c r="CN138">
        <f t="shared" si="14"/>
        <v>1</v>
      </c>
    </row>
    <row r="139" spans="1:92" x14ac:dyDescent="0.25">
      <c r="A139">
        <v>124</v>
      </c>
      <c r="B139" t="s">
        <v>564</v>
      </c>
      <c r="C139" t="s">
        <v>564</v>
      </c>
      <c r="D139">
        <v>553187</v>
      </c>
      <c r="E139">
        <v>1</v>
      </c>
      <c r="F139" s="107">
        <v>40914</v>
      </c>
      <c r="G139" s="107">
        <v>40934</v>
      </c>
      <c r="H139">
        <v>553187</v>
      </c>
      <c r="I139" s="107">
        <v>40914</v>
      </c>
      <c r="J139" s="107">
        <v>40934</v>
      </c>
      <c r="K139">
        <v>15000</v>
      </c>
      <c r="L139" t="s">
        <v>569</v>
      </c>
      <c r="N139" t="s">
        <v>564</v>
      </c>
      <c r="O139" t="s">
        <v>913</v>
      </c>
      <c r="P139" t="s">
        <v>54</v>
      </c>
      <c r="Q139">
        <v>21</v>
      </c>
      <c r="R139">
        <v>21</v>
      </c>
      <c r="S139">
        <v>3</v>
      </c>
      <c r="T139">
        <v>0</v>
      </c>
      <c r="U139">
        <v>3</v>
      </c>
      <c r="AD139" s="107">
        <v>20060</v>
      </c>
      <c r="AE139" t="s">
        <v>31</v>
      </c>
      <c r="AF139" t="s">
        <v>68</v>
      </c>
      <c r="AG139" t="s">
        <v>870</v>
      </c>
      <c r="AH139" t="s">
        <v>57</v>
      </c>
      <c r="AI139" t="s">
        <v>41</v>
      </c>
      <c r="AJ139" t="s">
        <v>54</v>
      </c>
      <c r="AK139">
        <v>2</v>
      </c>
      <c r="AL139" t="s">
        <v>54</v>
      </c>
      <c r="AP139" t="s">
        <v>102</v>
      </c>
      <c r="AR139" t="s">
        <v>43</v>
      </c>
      <c r="AS139" t="s">
        <v>44</v>
      </c>
      <c r="BC139" t="s">
        <v>37</v>
      </c>
      <c r="BF139">
        <v>21</v>
      </c>
      <c r="BG139">
        <v>21</v>
      </c>
      <c r="BH139">
        <v>21</v>
      </c>
      <c r="BI139">
        <v>56.978142076502735</v>
      </c>
      <c r="BJ139">
        <f t="shared" si="10"/>
        <v>57</v>
      </c>
      <c r="BK139">
        <v>0</v>
      </c>
      <c r="BL139">
        <v>0</v>
      </c>
      <c r="BM139" t="s">
        <v>1051</v>
      </c>
      <c r="BN139" t="s">
        <v>913</v>
      </c>
      <c r="BO139" t="s">
        <v>564</v>
      </c>
      <c r="BQ139" t="s">
        <v>1051</v>
      </c>
      <c r="BR139" t="s">
        <v>87</v>
      </c>
      <c r="BS139" t="s">
        <v>572</v>
      </c>
      <c r="BT139" t="s">
        <v>1252</v>
      </c>
      <c r="BU139" t="s">
        <v>87</v>
      </c>
      <c r="BV139">
        <v>1</v>
      </c>
      <c r="BW139">
        <v>1</v>
      </c>
      <c r="BX139">
        <v>0</v>
      </c>
      <c r="BY139">
        <v>0</v>
      </c>
      <c r="BZ139">
        <v>-21</v>
      </c>
      <c r="CA139">
        <v>0</v>
      </c>
      <c r="CB139">
        <v>21</v>
      </c>
      <c r="CC139" t="e">
        <v>#VALUE!</v>
      </c>
      <c r="CD139">
        <v>21</v>
      </c>
      <c r="CE139">
        <v>0</v>
      </c>
      <c r="CF139">
        <v>0</v>
      </c>
      <c r="CG139">
        <v>20</v>
      </c>
      <c r="CH139">
        <f t="shared" si="11"/>
        <v>1</v>
      </c>
      <c r="CI139" t="s">
        <v>1404</v>
      </c>
      <c r="CJ139">
        <v>2</v>
      </c>
      <c r="CK139" t="s">
        <v>1399</v>
      </c>
      <c r="CL139">
        <f t="shared" si="12"/>
        <v>0</v>
      </c>
      <c r="CM139">
        <f t="shared" si="13"/>
        <v>1</v>
      </c>
      <c r="CN139">
        <f t="shared" si="14"/>
        <v>0</v>
      </c>
    </row>
    <row r="140" spans="1:92" x14ac:dyDescent="0.25">
      <c r="A140">
        <v>896</v>
      </c>
      <c r="B140" t="s">
        <v>564</v>
      </c>
      <c r="C140" t="s">
        <v>564</v>
      </c>
      <c r="D140">
        <v>553570</v>
      </c>
      <c r="E140">
        <v>5</v>
      </c>
      <c r="F140" s="107">
        <v>40942</v>
      </c>
      <c r="G140" s="107">
        <v>40945</v>
      </c>
      <c r="H140">
        <v>553570</v>
      </c>
      <c r="I140" s="107">
        <v>40942</v>
      </c>
      <c r="J140" s="107">
        <v>40945</v>
      </c>
      <c r="K140">
        <v>15000</v>
      </c>
      <c r="L140" t="s">
        <v>569</v>
      </c>
      <c r="N140" t="s">
        <v>564</v>
      </c>
      <c r="O140" t="s">
        <v>913</v>
      </c>
      <c r="P140" t="s">
        <v>38</v>
      </c>
      <c r="Q140">
        <v>4</v>
      </c>
      <c r="R140">
        <v>4</v>
      </c>
      <c r="S140">
        <v>6</v>
      </c>
      <c r="T140">
        <v>10</v>
      </c>
      <c r="U140">
        <v>2</v>
      </c>
      <c r="AD140" s="107">
        <v>23013</v>
      </c>
      <c r="AE140" t="s">
        <v>31</v>
      </c>
      <c r="AF140" t="s">
        <v>68</v>
      </c>
      <c r="AG140" t="s">
        <v>870</v>
      </c>
      <c r="AH140" t="s">
        <v>57</v>
      </c>
      <c r="AI140" t="s">
        <v>58</v>
      </c>
      <c r="AJ140" t="s">
        <v>88</v>
      </c>
      <c r="AK140">
        <v>1</v>
      </c>
      <c r="AL140" t="s">
        <v>987</v>
      </c>
      <c r="AN140">
        <v>6</v>
      </c>
      <c r="AP140" t="s">
        <v>126</v>
      </c>
      <c r="AR140" t="s">
        <v>43</v>
      </c>
      <c r="AS140" t="s">
        <v>81</v>
      </c>
      <c r="BC140" t="s">
        <v>37</v>
      </c>
      <c r="BF140">
        <v>4</v>
      </c>
      <c r="BG140">
        <v>4</v>
      </c>
      <c r="BH140">
        <v>4</v>
      </c>
      <c r="BI140">
        <v>48.986338797814206</v>
      </c>
      <c r="BJ140">
        <f t="shared" si="10"/>
        <v>49</v>
      </c>
      <c r="BK140">
        <v>0</v>
      </c>
      <c r="BL140">
        <v>0</v>
      </c>
      <c r="BM140" t="s">
        <v>1050</v>
      </c>
      <c r="BN140" t="s">
        <v>913</v>
      </c>
      <c r="BO140" t="s">
        <v>564</v>
      </c>
      <c r="BQ140" t="s">
        <v>1050</v>
      </c>
      <c r="BR140" t="s">
        <v>87</v>
      </c>
      <c r="BS140" t="s">
        <v>572</v>
      </c>
      <c r="BT140" t="s">
        <v>1252</v>
      </c>
      <c r="BU140" t="s">
        <v>87</v>
      </c>
      <c r="BV140">
        <v>1</v>
      </c>
      <c r="BW140">
        <v>1</v>
      </c>
      <c r="BX140">
        <v>0</v>
      </c>
      <c r="BY140">
        <v>0</v>
      </c>
      <c r="BZ140">
        <v>-4</v>
      </c>
      <c r="CA140">
        <v>0</v>
      </c>
      <c r="CB140">
        <v>4</v>
      </c>
      <c r="CC140" t="e">
        <v>#VALUE!</v>
      </c>
      <c r="CD140">
        <v>4</v>
      </c>
      <c r="CE140">
        <v>0</v>
      </c>
      <c r="CF140">
        <v>0</v>
      </c>
      <c r="CG140">
        <v>3</v>
      </c>
      <c r="CH140">
        <f t="shared" si="11"/>
        <v>1</v>
      </c>
      <c r="CI140" t="s">
        <v>1405</v>
      </c>
      <c r="CJ140">
        <v>1</v>
      </c>
      <c r="CK140" t="s">
        <v>1399</v>
      </c>
      <c r="CL140">
        <f t="shared" si="12"/>
        <v>0</v>
      </c>
      <c r="CM140">
        <f t="shared" si="13"/>
        <v>1</v>
      </c>
      <c r="CN140">
        <f t="shared" si="14"/>
        <v>1</v>
      </c>
    </row>
    <row r="141" spans="1:92" x14ac:dyDescent="0.25">
      <c r="A141">
        <v>1152</v>
      </c>
      <c r="B141" t="s">
        <v>564</v>
      </c>
      <c r="C141" t="s">
        <v>564</v>
      </c>
      <c r="D141">
        <v>555487</v>
      </c>
      <c r="E141">
        <v>5</v>
      </c>
      <c r="F141" s="107">
        <v>40950</v>
      </c>
      <c r="G141" s="107">
        <v>40977</v>
      </c>
      <c r="H141">
        <v>555487</v>
      </c>
      <c r="I141" s="107">
        <v>40950</v>
      </c>
      <c r="J141" s="107">
        <v>40977</v>
      </c>
      <c r="K141">
        <v>25000</v>
      </c>
      <c r="L141" t="s">
        <v>570</v>
      </c>
      <c r="N141" t="s">
        <v>564</v>
      </c>
      <c r="O141" t="s">
        <v>913</v>
      </c>
      <c r="P141" t="s">
        <v>38</v>
      </c>
      <c r="Q141">
        <v>28</v>
      </c>
      <c r="R141">
        <v>28</v>
      </c>
      <c r="S141">
        <v>5</v>
      </c>
      <c r="T141">
        <v>2</v>
      </c>
      <c r="U141">
        <v>5</v>
      </c>
      <c r="AD141" s="107">
        <v>19614</v>
      </c>
      <c r="AE141" t="s">
        <v>31</v>
      </c>
      <c r="AF141" t="s">
        <v>68</v>
      </c>
      <c r="AG141" t="s">
        <v>870</v>
      </c>
      <c r="AH141" t="s">
        <v>30</v>
      </c>
      <c r="AI141" t="s">
        <v>41</v>
      </c>
      <c r="AJ141" t="s">
        <v>88</v>
      </c>
      <c r="AK141">
        <v>2</v>
      </c>
      <c r="AL141" t="s">
        <v>987</v>
      </c>
      <c r="AN141">
        <v>6</v>
      </c>
      <c r="AP141" t="s">
        <v>42</v>
      </c>
      <c r="AR141" t="s">
        <v>43</v>
      </c>
      <c r="AS141" t="s">
        <v>44</v>
      </c>
      <c r="BC141" t="s">
        <v>37</v>
      </c>
      <c r="BF141">
        <v>28</v>
      </c>
      <c r="BG141">
        <v>28</v>
      </c>
      <c r="BH141">
        <v>28</v>
      </c>
      <c r="BI141">
        <v>58.295081967213115</v>
      </c>
      <c r="BJ141">
        <f t="shared" si="10"/>
        <v>58</v>
      </c>
      <c r="BK141">
        <v>0</v>
      </c>
      <c r="BL141">
        <v>0</v>
      </c>
      <c r="BM141" t="s">
        <v>1050</v>
      </c>
      <c r="BN141" t="s">
        <v>913</v>
      </c>
      <c r="BO141" t="s">
        <v>564</v>
      </c>
      <c r="BQ141" t="s">
        <v>1050</v>
      </c>
      <c r="BR141" t="s">
        <v>87</v>
      </c>
      <c r="BS141" t="s">
        <v>572</v>
      </c>
      <c r="BT141" t="s">
        <v>1252</v>
      </c>
      <c r="BU141" t="s">
        <v>87</v>
      </c>
      <c r="BV141">
        <v>1</v>
      </c>
      <c r="BW141">
        <v>1</v>
      </c>
      <c r="BX141">
        <v>0</v>
      </c>
      <c r="BY141">
        <v>0</v>
      </c>
      <c r="BZ141">
        <v>-28</v>
      </c>
      <c r="CA141">
        <v>0</v>
      </c>
      <c r="CB141">
        <v>28</v>
      </c>
      <c r="CC141" t="e">
        <v>#VALUE!</v>
      </c>
      <c r="CD141">
        <v>28</v>
      </c>
      <c r="CE141">
        <v>0</v>
      </c>
      <c r="CF141">
        <v>0</v>
      </c>
      <c r="CG141">
        <v>27</v>
      </c>
      <c r="CH141">
        <f t="shared" si="11"/>
        <v>1</v>
      </c>
      <c r="CI141" t="s">
        <v>1404</v>
      </c>
      <c r="CJ141">
        <v>2</v>
      </c>
      <c r="CK141" t="s">
        <v>1399</v>
      </c>
      <c r="CL141">
        <f t="shared" si="12"/>
        <v>0</v>
      </c>
      <c r="CM141">
        <f t="shared" si="13"/>
        <v>1</v>
      </c>
      <c r="CN141">
        <f t="shared" si="14"/>
        <v>1</v>
      </c>
    </row>
    <row r="142" spans="1:92" x14ac:dyDescent="0.25">
      <c r="A142">
        <v>1208</v>
      </c>
      <c r="B142" t="s">
        <v>564</v>
      </c>
      <c r="C142" t="s">
        <v>564</v>
      </c>
      <c r="D142">
        <v>555552</v>
      </c>
      <c r="E142">
        <v>3</v>
      </c>
      <c r="F142" s="107">
        <v>40953</v>
      </c>
      <c r="G142" s="107">
        <v>40954</v>
      </c>
      <c r="H142">
        <v>555552</v>
      </c>
      <c r="I142" s="107">
        <v>40953</v>
      </c>
      <c r="J142" s="107">
        <v>40954</v>
      </c>
      <c r="K142">
        <v>5000</v>
      </c>
      <c r="L142" t="s">
        <v>567</v>
      </c>
      <c r="N142" t="s">
        <v>564</v>
      </c>
      <c r="O142" t="s">
        <v>913</v>
      </c>
      <c r="P142" t="s">
        <v>38</v>
      </c>
      <c r="Q142">
        <v>2</v>
      </c>
      <c r="R142">
        <v>2</v>
      </c>
      <c r="S142">
        <v>2</v>
      </c>
      <c r="T142">
        <v>0</v>
      </c>
      <c r="V142">
        <v>2</v>
      </c>
      <c r="AD142" s="107">
        <v>18935</v>
      </c>
      <c r="AE142" t="s">
        <v>31</v>
      </c>
      <c r="AF142" t="s">
        <v>68</v>
      </c>
      <c r="AG142" t="s">
        <v>870</v>
      </c>
      <c r="AH142" t="s">
        <v>57</v>
      </c>
      <c r="AI142" t="s">
        <v>46</v>
      </c>
      <c r="AJ142" t="s">
        <v>88</v>
      </c>
      <c r="AK142">
        <v>1</v>
      </c>
      <c r="AL142" t="s">
        <v>184</v>
      </c>
      <c r="AP142" t="s">
        <v>92</v>
      </c>
      <c r="AR142" t="s">
        <v>66</v>
      </c>
      <c r="AS142" t="s">
        <v>44</v>
      </c>
      <c r="BC142" t="s">
        <v>37</v>
      </c>
      <c r="BF142">
        <v>2</v>
      </c>
      <c r="BG142">
        <v>2</v>
      </c>
      <c r="BH142">
        <v>2</v>
      </c>
      <c r="BI142">
        <v>60.158469945355193</v>
      </c>
      <c r="BJ142">
        <f t="shared" si="10"/>
        <v>60</v>
      </c>
      <c r="BK142">
        <v>0</v>
      </c>
      <c r="BL142">
        <v>0</v>
      </c>
      <c r="BM142" t="s">
        <v>1050</v>
      </c>
      <c r="BN142" t="s">
        <v>913</v>
      </c>
      <c r="BO142" t="s">
        <v>564</v>
      </c>
      <c r="BQ142" t="s">
        <v>1050</v>
      </c>
      <c r="BR142" t="s">
        <v>87</v>
      </c>
      <c r="BS142" t="s">
        <v>572</v>
      </c>
      <c r="BT142" t="s">
        <v>1252</v>
      </c>
      <c r="BU142" t="s">
        <v>87</v>
      </c>
      <c r="BV142">
        <v>1</v>
      </c>
      <c r="BW142">
        <v>1</v>
      </c>
      <c r="BX142">
        <v>0</v>
      </c>
      <c r="BY142">
        <v>0</v>
      </c>
      <c r="BZ142">
        <v>-2</v>
      </c>
      <c r="CA142">
        <v>0</v>
      </c>
      <c r="CB142">
        <v>2</v>
      </c>
      <c r="CC142" t="e">
        <v>#VALUE!</v>
      </c>
      <c r="CD142">
        <v>2</v>
      </c>
      <c r="CE142">
        <v>0</v>
      </c>
      <c r="CF142">
        <v>0</v>
      </c>
      <c r="CG142">
        <v>1</v>
      </c>
      <c r="CH142">
        <f t="shared" si="11"/>
        <v>1</v>
      </c>
      <c r="CI142" t="s">
        <v>1405</v>
      </c>
      <c r="CJ142">
        <v>1</v>
      </c>
      <c r="CK142" t="s">
        <v>1399</v>
      </c>
      <c r="CL142">
        <f t="shared" si="12"/>
        <v>0</v>
      </c>
      <c r="CM142">
        <f t="shared" si="13"/>
        <v>1</v>
      </c>
      <c r="CN142">
        <f t="shared" si="14"/>
        <v>0</v>
      </c>
    </row>
    <row r="143" spans="1:92" x14ac:dyDescent="0.25">
      <c r="A143">
        <v>713</v>
      </c>
      <c r="B143" t="s">
        <v>564</v>
      </c>
      <c r="C143" t="s">
        <v>564</v>
      </c>
      <c r="D143">
        <v>564794</v>
      </c>
      <c r="E143">
        <v>2</v>
      </c>
      <c r="F143" s="107">
        <v>40936</v>
      </c>
      <c r="G143" s="107">
        <v>41382</v>
      </c>
      <c r="H143">
        <v>564794</v>
      </c>
      <c r="I143" s="107">
        <v>40974</v>
      </c>
      <c r="J143" s="107">
        <v>40981</v>
      </c>
      <c r="K143">
        <v>10000</v>
      </c>
      <c r="L143" t="s">
        <v>568</v>
      </c>
      <c r="M143" s="107">
        <v>40981</v>
      </c>
      <c r="N143" t="s">
        <v>87</v>
      </c>
      <c r="O143" t="s">
        <v>75</v>
      </c>
      <c r="P143" t="s">
        <v>587</v>
      </c>
      <c r="Q143">
        <v>8</v>
      </c>
      <c r="R143">
        <v>447</v>
      </c>
      <c r="S143">
        <v>1</v>
      </c>
      <c r="T143">
        <v>1</v>
      </c>
      <c r="V143">
        <v>1</v>
      </c>
      <c r="AD143" s="107">
        <v>22786</v>
      </c>
      <c r="AE143" t="s">
        <v>31</v>
      </c>
      <c r="AF143" t="s">
        <v>39</v>
      </c>
      <c r="AG143" t="s">
        <v>40</v>
      </c>
      <c r="AH143" t="s">
        <v>40</v>
      </c>
      <c r="AI143" t="s">
        <v>79</v>
      </c>
      <c r="AJ143" t="s">
        <v>30</v>
      </c>
      <c r="AK143">
        <v>12</v>
      </c>
      <c r="AL143" t="s">
        <v>47</v>
      </c>
      <c r="AP143" t="s">
        <v>109</v>
      </c>
      <c r="AR143" t="s">
        <v>49</v>
      </c>
      <c r="AS143" t="s">
        <v>73</v>
      </c>
      <c r="AT143" t="s">
        <v>1132</v>
      </c>
      <c r="BC143" t="s">
        <v>37</v>
      </c>
      <c r="BF143">
        <v>8</v>
      </c>
      <c r="BG143">
        <v>409</v>
      </c>
      <c r="BH143">
        <v>447</v>
      </c>
      <c r="BI143">
        <v>49.590163934426229</v>
      </c>
      <c r="BJ143">
        <f t="shared" si="10"/>
        <v>50</v>
      </c>
      <c r="BK143">
        <v>0</v>
      </c>
      <c r="BL143">
        <v>-401</v>
      </c>
      <c r="BM143" t="s">
        <v>47</v>
      </c>
      <c r="BN143" t="s">
        <v>75</v>
      </c>
      <c r="BO143" t="s">
        <v>87</v>
      </c>
      <c r="BQ143" t="s">
        <v>1409</v>
      </c>
      <c r="BR143" t="s">
        <v>87</v>
      </c>
      <c r="BS143" t="s">
        <v>573</v>
      </c>
      <c r="BT143" t="s">
        <v>1252</v>
      </c>
      <c r="BU143" t="s">
        <v>87</v>
      </c>
      <c r="BV143">
        <v>1.7897091722595078E-2</v>
      </c>
      <c r="BW143">
        <v>1.9559902200488997E-2</v>
      </c>
      <c r="BX143">
        <v>1.6628104778939196E-3</v>
      </c>
      <c r="BY143">
        <v>0</v>
      </c>
      <c r="BZ143">
        <v>-8</v>
      </c>
      <c r="CA143">
        <v>0</v>
      </c>
      <c r="CB143">
        <v>8</v>
      </c>
      <c r="CC143" t="e">
        <v>#VALUE!</v>
      </c>
      <c r="CD143">
        <v>8</v>
      </c>
      <c r="CE143">
        <v>0</v>
      </c>
      <c r="CF143">
        <v>401</v>
      </c>
      <c r="CG143">
        <v>7</v>
      </c>
      <c r="CH143">
        <f t="shared" si="11"/>
        <v>1</v>
      </c>
      <c r="CI143" t="s">
        <v>1405</v>
      </c>
      <c r="CJ143">
        <v>1</v>
      </c>
      <c r="CK143" t="s">
        <v>1399</v>
      </c>
      <c r="CL143">
        <f t="shared" si="12"/>
        <v>1</v>
      </c>
      <c r="CM143">
        <f t="shared" si="13"/>
        <v>1</v>
      </c>
      <c r="CN143">
        <f t="shared" si="14"/>
        <v>1</v>
      </c>
    </row>
    <row r="144" spans="1:92" x14ac:dyDescent="0.25">
      <c r="A144">
        <v>1694</v>
      </c>
      <c r="B144" t="s">
        <v>564</v>
      </c>
      <c r="C144" t="s">
        <v>564</v>
      </c>
      <c r="D144">
        <v>581736</v>
      </c>
      <c r="E144">
        <v>2</v>
      </c>
      <c r="F144" s="107">
        <v>40971</v>
      </c>
      <c r="G144" s="107">
        <v>41115</v>
      </c>
      <c r="H144">
        <v>581736</v>
      </c>
      <c r="I144" s="107">
        <v>40971</v>
      </c>
      <c r="J144" s="107">
        <v>40974</v>
      </c>
      <c r="K144">
        <v>15000</v>
      </c>
      <c r="L144" t="s">
        <v>569</v>
      </c>
      <c r="M144" s="107">
        <v>40974</v>
      </c>
      <c r="N144" t="s">
        <v>87</v>
      </c>
      <c r="O144" t="s">
        <v>75</v>
      </c>
      <c r="P144" t="s">
        <v>587</v>
      </c>
      <c r="Q144">
        <v>4</v>
      </c>
      <c r="R144">
        <v>145</v>
      </c>
      <c r="S144">
        <v>9</v>
      </c>
      <c r="T144">
        <v>4</v>
      </c>
      <c r="U144">
        <v>1</v>
      </c>
      <c r="V144">
        <v>1</v>
      </c>
      <c r="AD144" s="107">
        <v>20494</v>
      </c>
      <c r="AE144" t="s">
        <v>45</v>
      </c>
      <c r="AF144" t="s">
        <v>32</v>
      </c>
      <c r="AG144" t="s">
        <v>868</v>
      </c>
      <c r="AH144" t="s">
        <v>30</v>
      </c>
      <c r="AI144" t="s">
        <v>58</v>
      </c>
      <c r="AJ144" t="s">
        <v>47</v>
      </c>
      <c r="AK144">
        <v>7</v>
      </c>
      <c r="AL144" t="s">
        <v>47</v>
      </c>
      <c r="AP144" t="s">
        <v>59</v>
      </c>
      <c r="AR144" t="s">
        <v>43</v>
      </c>
      <c r="AS144" t="s">
        <v>60</v>
      </c>
      <c r="AT144" t="s">
        <v>363</v>
      </c>
      <c r="BC144" t="s">
        <v>51</v>
      </c>
      <c r="BF144">
        <v>4</v>
      </c>
      <c r="BG144">
        <v>145</v>
      </c>
      <c r="BH144">
        <v>145</v>
      </c>
      <c r="BI144">
        <v>55.948087431693992</v>
      </c>
      <c r="BJ144">
        <f t="shared" si="10"/>
        <v>56</v>
      </c>
      <c r="BK144">
        <v>0</v>
      </c>
      <c r="BL144">
        <v>-141</v>
      </c>
      <c r="BM144" t="s">
        <v>47</v>
      </c>
      <c r="BN144" t="s">
        <v>75</v>
      </c>
      <c r="BO144" t="s">
        <v>87</v>
      </c>
      <c r="BQ144" t="s">
        <v>47</v>
      </c>
      <c r="BR144" t="s">
        <v>87</v>
      </c>
      <c r="BS144" t="s">
        <v>573</v>
      </c>
      <c r="BT144" t="s">
        <v>1252</v>
      </c>
      <c r="BU144" t="s">
        <v>87</v>
      </c>
      <c r="BV144">
        <v>2.7586206896551724E-2</v>
      </c>
      <c r="BW144">
        <v>2.7586206896551724E-2</v>
      </c>
      <c r="BX144">
        <v>0</v>
      </c>
      <c r="BY144">
        <v>0</v>
      </c>
      <c r="BZ144">
        <v>-4</v>
      </c>
      <c r="CA144">
        <v>0</v>
      </c>
      <c r="CB144">
        <v>4</v>
      </c>
      <c r="CC144" t="e">
        <v>#VALUE!</v>
      </c>
      <c r="CD144">
        <v>4</v>
      </c>
      <c r="CE144">
        <v>0</v>
      </c>
      <c r="CF144">
        <v>141</v>
      </c>
      <c r="CG144">
        <v>3</v>
      </c>
      <c r="CH144">
        <f t="shared" si="11"/>
        <v>1</v>
      </c>
      <c r="CI144" t="s">
        <v>1405</v>
      </c>
      <c r="CJ144">
        <v>1</v>
      </c>
      <c r="CK144" t="s">
        <v>1399</v>
      </c>
      <c r="CL144">
        <f t="shared" si="12"/>
        <v>1</v>
      </c>
      <c r="CM144">
        <f t="shared" si="13"/>
        <v>1</v>
      </c>
      <c r="CN144">
        <f t="shared" si="14"/>
        <v>1</v>
      </c>
    </row>
    <row r="145" spans="1:92" x14ac:dyDescent="0.25">
      <c r="A145">
        <v>1956</v>
      </c>
      <c r="B145" t="s">
        <v>564</v>
      </c>
      <c r="C145" t="s">
        <v>564</v>
      </c>
      <c r="D145">
        <v>585262</v>
      </c>
      <c r="E145">
        <v>4</v>
      </c>
      <c r="F145" s="107">
        <v>40982</v>
      </c>
      <c r="G145" s="107">
        <v>40987</v>
      </c>
      <c r="H145">
        <v>585262</v>
      </c>
      <c r="I145" s="107">
        <v>40982</v>
      </c>
      <c r="J145" s="107">
        <v>40987</v>
      </c>
      <c r="K145">
        <v>15000</v>
      </c>
      <c r="L145" t="s">
        <v>569</v>
      </c>
      <c r="N145" t="s">
        <v>564</v>
      </c>
      <c r="O145" t="s">
        <v>913</v>
      </c>
      <c r="P145" t="s">
        <v>38</v>
      </c>
      <c r="Q145">
        <v>6</v>
      </c>
      <c r="R145">
        <v>6</v>
      </c>
      <c r="S145">
        <v>6</v>
      </c>
      <c r="T145">
        <v>3</v>
      </c>
      <c r="U145">
        <v>2</v>
      </c>
      <c r="AD145" s="107">
        <v>20929</v>
      </c>
      <c r="AE145" t="s">
        <v>31</v>
      </c>
      <c r="AF145" t="s">
        <v>39</v>
      </c>
      <c r="AG145" t="s">
        <v>40</v>
      </c>
      <c r="AH145" t="s">
        <v>40</v>
      </c>
      <c r="AI145" t="s">
        <v>84</v>
      </c>
      <c r="AJ145" t="s">
        <v>88</v>
      </c>
      <c r="AK145">
        <v>1</v>
      </c>
      <c r="AL145" t="s">
        <v>986</v>
      </c>
      <c r="AO145">
        <v>365</v>
      </c>
      <c r="AP145" t="s">
        <v>42</v>
      </c>
      <c r="AR145" t="s">
        <v>43</v>
      </c>
      <c r="AS145" t="s">
        <v>44</v>
      </c>
      <c r="BC145" t="s">
        <v>37</v>
      </c>
      <c r="BF145">
        <v>6</v>
      </c>
      <c r="BG145">
        <v>6</v>
      </c>
      <c r="BH145">
        <v>6</v>
      </c>
      <c r="BI145">
        <v>54.789617486338798</v>
      </c>
      <c r="BJ145">
        <f t="shared" si="10"/>
        <v>55</v>
      </c>
      <c r="BK145">
        <v>0</v>
      </c>
      <c r="BL145">
        <v>0</v>
      </c>
      <c r="BM145" t="s">
        <v>1050</v>
      </c>
      <c r="BN145" t="s">
        <v>913</v>
      </c>
      <c r="BO145" t="s">
        <v>564</v>
      </c>
      <c r="BQ145" t="s">
        <v>1050</v>
      </c>
      <c r="BR145" t="s">
        <v>87</v>
      </c>
      <c r="BS145" t="s">
        <v>572</v>
      </c>
      <c r="BT145" t="s">
        <v>1252</v>
      </c>
      <c r="BU145" t="s">
        <v>87</v>
      </c>
      <c r="BV145">
        <v>1</v>
      </c>
      <c r="BW145">
        <v>1</v>
      </c>
      <c r="BX145">
        <v>0</v>
      </c>
      <c r="BY145">
        <v>0</v>
      </c>
      <c r="BZ145">
        <v>-6</v>
      </c>
      <c r="CA145">
        <v>0</v>
      </c>
      <c r="CB145">
        <v>6</v>
      </c>
      <c r="CC145" t="e">
        <v>#VALUE!</v>
      </c>
      <c r="CD145">
        <v>6</v>
      </c>
      <c r="CE145">
        <v>0</v>
      </c>
      <c r="CF145">
        <v>0</v>
      </c>
      <c r="CG145">
        <v>5</v>
      </c>
      <c r="CH145">
        <f t="shared" si="11"/>
        <v>1</v>
      </c>
      <c r="CI145" t="s">
        <v>1405</v>
      </c>
      <c r="CJ145">
        <v>1</v>
      </c>
      <c r="CK145" t="s">
        <v>1399</v>
      </c>
      <c r="CL145">
        <f t="shared" si="12"/>
        <v>0</v>
      </c>
      <c r="CM145">
        <f t="shared" si="13"/>
        <v>1</v>
      </c>
      <c r="CN145">
        <f t="shared" si="14"/>
        <v>1</v>
      </c>
    </row>
    <row r="146" spans="1:92" x14ac:dyDescent="0.25">
      <c r="A146">
        <v>2977</v>
      </c>
      <c r="B146" t="s">
        <v>564</v>
      </c>
      <c r="C146" t="s">
        <v>564</v>
      </c>
      <c r="D146">
        <v>586496</v>
      </c>
      <c r="E146">
        <v>5</v>
      </c>
      <c r="F146" s="107">
        <v>41018</v>
      </c>
      <c r="G146" s="107">
        <v>41022</v>
      </c>
      <c r="H146">
        <v>586496</v>
      </c>
      <c r="I146" s="107">
        <v>41019</v>
      </c>
      <c r="J146" s="107">
        <v>41022</v>
      </c>
      <c r="K146">
        <v>15000</v>
      </c>
      <c r="L146" t="s">
        <v>569</v>
      </c>
      <c r="N146" t="s">
        <v>564</v>
      </c>
      <c r="O146" t="s">
        <v>913</v>
      </c>
      <c r="P146" t="s">
        <v>38</v>
      </c>
      <c r="Q146">
        <v>4</v>
      </c>
      <c r="R146">
        <v>5</v>
      </c>
      <c r="S146">
        <v>3</v>
      </c>
      <c r="T146">
        <v>1</v>
      </c>
      <c r="U146">
        <v>1</v>
      </c>
      <c r="AD146" s="107">
        <v>24467</v>
      </c>
      <c r="AE146" t="s">
        <v>31</v>
      </c>
      <c r="AF146" t="s">
        <v>32</v>
      </c>
      <c r="AG146" t="s">
        <v>868</v>
      </c>
      <c r="AH146" t="s">
        <v>30</v>
      </c>
      <c r="AI146" t="s">
        <v>41</v>
      </c>
      <c r="AJ146" t="s">
        <v>88</v>
      </c>
      <c r="AK146">
        <v>1</v>
      </c>
      <c r="AL146" t="s">
        <v>987</v>
      </c>
      <c r="AN146">
        <v>12</v>
      </c>
      <c r="AP146" t="s">
        <v>42</v>
      </c>
      <c r="AR146" t="s">
        <v>43</v>
      </c>
      <c r="AS146" t="s">
        <v>44</v>
      </c>
      <c r="BC146" t="s">
        <v>37</v>
      </c>
      <c r="BF146">
        <v>4</v>
      </c>
      <c r="BG146">
        <v>4</v>
      </c>
      <c r="BH146">
        <v>5</v>
      </c>
      <c r="BI146">
        <v>45.221311475409834</v>
      </c>
      <c r="BJ146">
        <f t="shared" si="10"/>
        <v>45</v>
      </c>
      <c r="BK146">
        <v>0</v>
      </c>
      <c r="BL146">
        <v>0</v>
      </c>
      <c r="BM146" t="s">
        <v>1050</v>
      </c>
      <c r="BN146" t="s">
        <v>913</v>
      </c>
      <c r="BO146" t="s">
        <v>564</v>
      </c>
      <c r="BQ146" t="s">
        <v>1050</v>
      </c>
      <c r="BR146" t="s">
        <v>87</v>
      </c>
      <c r="BS146" t="s">
        <v>572</v>
      </c>
      <c r="BT146" t="s">
        <v>1252</v>
      </c>
      <c r="BU146" t="s">
        <v>87</v>
      </c>
      <c r="BV146">
        <v>0.8</v>
      </c>
      <c r="BW146">
        <v>1</v>
      </c>
      <c r="BX146">
        <v>0.19999999999999996</v>
      </c>
      <c r="BY146">
        <v>0</v>
      </c>
      <c r="BZ146">
        <v>-4</v>
      </c>
      <c r="CA146">
        <v>0</v>
      </c>
      <c r="CB146">
        <v>4</v>
      </c>
      <c r="CC146" t="e">
        <v>#VALUE!</v>
      </c>
      <c r="CD146">
        <v>4</v>
      </c>
      <c r="CE146">
        <v>0</v>
      </c>
      <c r="CF146">
        <v>0</v>
      </c>
      <c r="CG146">
        <v>3</v>
      </c>
      <c r="CH146">
        <f t="shared" si="11"/>
        <v>1</v>
      </c>
      <c r="CI146" t="s">
        <v>1405</v>
      </c>
      <c r="CJ146">
        <v>1</v>
      </c>
      <c r="CK146" t="s">
        <v>1399</v>
      </c>
      <c r="CL146">
        <f t="shared" si="12"/>
        <v>0</v>
      </c>
      <c r="CM146">
        <f t="shared" si="13"/>
        <v>1</v>
      </c>
      <c r="CN146">
        <f t="shared" si="14"/>
        <v>1</v>
      </c>
    </row>
    <row r="147" spans="1:92" x14ac:dyDescent="0.25">
      <c r="A147">
        <v>2757</v>
      </c>
      <c r="B147" t="s">
        <v>564</v>
      </c>
      <c r="C147" t="s">
        <v>564</v>
      </c>
      <c r="D147">
        <v>587039</v>
      </c>
      <c r="E147">
        <v>6</v>
      </c>
      <c r="F147" s="107">
        <v>41011</v>
      </c>
      <c r="G147" s="107">
        <v>41240</v>
      </c>
      <c r="H147">
        <v>587039</v>
      </c>
      <c r="I147" s="107">
        <v>41011</v>
      </c>
      <c r="J147" s="107">
        <v>41240</v>
      </c>
      <c r="K147" t="s">
        <v>562</v>
      </c>
      <c r="L147" t="s">
        <v>562</v>
      </c>
      <c r="N147" t="s">
        <v>564</v>
      </c>
      <c r="O147" t="s">
        <v>913</v>
      </c>
      <c r="P147" t="s">
        <v>38</v>
      </c>
      <c r="Q147">
        <v>230</v>
      </c>
      <c r="R147">
        <v>230</v>
      </c>
      <c r="S147">
        <v>7</v>
      </c>
      <c r="T147">
        <v>7</v>
      </c>
      <c r="U147">
        <v>7</v>
      </c>
      <c r="AD147" s="107">
        <v>21230</v>
      </c>
      <c r="AE147" t="s">
        <v>31</v>
      </c>
      <c r="AF147" t="s">
        <v>32</v>
      </c>
      <c r="AG147" t="s">
        <v>868</v>
      </c>
      <c r="AH147" t="s">
        <v>57</v>
      </c>
      <c r="AI147" t="s">
        <v>58</v>
      </c>
      <c r="AJ147" t="s">
        <v>88</v>
      </c>
      <c r="AK147">
        <v>11</v>
      </c>
      <c r="AL147" t="s">
        <v>361</v>
      </c>
      <c r="AM147">
        <v>2</v>
      </c>
      <c r="AP147" t="s">
        <v>92</v>
      </c>
      <c r="AR147" t="s">
        <v>66</v>
      </c>
      <c r="AS147" t="s">
        <v>44</v>
      </c>
      <c r="AT147" t="s">
        <v>1271</v>
      </c>
      <c r="BC147" t="s">
        <v>37</v>
      </c>
      <c r="BF147">
        <v>230</v>
      </c>
      <c r="BG147">
        <v>230</v>
      </c>
      <c r="BH147">
        <v>230</v>
      </c>
      <c r="BI147">
        <v>54.046448087431692</v>
      </c>
      <c r="BJ147">
        <f t="shared" si="10"/>
        <v>54</v>
      </c>
      <c r="BK147">
        <v>0</v>
      </c>
      <c r="BL147">
        <v>0</v>
      </c>
      <c r="BM147" t="s">
        <v>1050</v>
      </c>
      <c r="BN147" t="s">
        <v>913</v>
      </c>
      <c r="BO147" t="s">
        <v>564</v>
      </c>
      <c r="BQ147" t="s">
        <v>1050</v>
      </c>
      <c r="BR147" t="s">
        <v>87</v>
      </c>
      <c r="BS147" t="s">
        <v>572</v>
      </c>
      <c r="BT147" t="s">
        <v>1252</v>
      </c>
      <c r="BU147" t="s">
        <v>87</v>
      </c>
      <c r="BV147">
        <v>1</v>
      </c>
      <c r="BW147">
        <v>1</v>
      </c>
      <c r="BX147">
        <v>0</v>
      </c>
      <c r="BY147">
        <v>0</v>
      </c>
      <c r="BZ147">
        <v>-230</v>
      </c>
      <c r="CA147">
        <v>0</v>
      </c>
      <c r="CB147">
        <v>230</v>
      </c>
      <c r="CC147" t="e">
        <v>#VALUE!</v>
      </c>
      <c r="CD147">
        <v>230</v>
      </c>
      <c r="CE147">
        <v>0</v>
      </c>
      <c r="CF147">
        <v>0</v>
      </c>
      <c r="CG147">
        <v>229</v>
      </c>
      <c r="CH147">
        <f t="shared" si="11"/>
        <v>1</v>
      </c>
      <c r="CI147" t="s">
        <v>1403</v>
      </c>
      <c r="CJ147">
        <v>6</v>
      </c>
      <c r="CK147" t="s">
        <v>1399</v>
      </c>
      <c r="CL147">
        <f t="shared" si="12"/>
        <v>0</v>
      </c>
      <c r="CM147">
        <f t="shared" si="13"/>
        <v>1</v>
      </c>
      <c r="CN147">
        <f t="shared" si="14"/>
        <v>1</v>
      </c>
    </row>
    <row r="148" spans="1:92" x14ac:dyDescent="0.25">
      <c r="A148">
        <v>127</v>
      </c>
      <c r="B148" t="s">
        <v>564</v>
      </c>
      <c r="C148" t="s">
        <v>564</v>
      </c>
      <c r="D148">
        <v>591758</v>
      </c>
      <c r="E148">
        <v>5</v>
      </c>
      <c r="F148" s="107">
        <v>40914</v>
      </c>
      <c r="G148" s="107">
        <v>40917</v>
      </c>
      <c r="H148">
        <v>591758</v>
      </c>
      <c r="I148" s="107">
        <v>40914</v>
      </c>
      <c r="J148" s="107">
        <v>40917</v>
      </c>
      <c r="K148">
        <v>15000</v>
      </c>
      <c r="L148" t="s">
        <v>569</v>
      </c>
      <c r="N148" t="s">
        <v>564</v>
      </c>
      <c r="O148" t="s">
        <v>913</v>
      </c>
      <c r="P148" t="s">
        <v>38</v>
      </c>
      <c r="Q148">
        <v>4</v>
      </c>
      <c r="R148">
        <v>4</v>
      </c>
      <c r="S148">
        <v>3</v>
      </c>
      <c r="T148">
        <v>0</v>
      </c>
      <c r="U148">
        <v>1</v>
      </c>
      <c r="AD148" s="107">
        <v>22628</v>
      </c>
      <c r="AE148" t="s">
        <v>31</v>
      </c>
      <c r="AF148" t="s">
        <v>32</v>
      </c>
      <c r="AG148" t="s">
        <v>868</v>
      </c>
      <c r="AH148" t="s">
        <v>57</v>
      </c>
      <c r="AI148" t="s">
        <v>140</v>
      </c>
      <c r="AJ148" t="s">
        <v>88</v>
      </c>
      <c r="AK148">
        <v>1</v>
      </c>
      <c r="AL148" t="s">
        <v>987</v>
      </c>
      <c r="AN148">
        <v>8</v>
      </c>
      <c r="AP148" t="s">
        <v>42</v>
      </c>
      <c r="AR148" t="s">
        <v>43</v>
      </c>
      <c r="AS148" t="s">
        <v>44</v>
      </c>
      <c r="BC148" t="s">
        <v>37</v>
      </c>
      <c r="BF148">
        <v>4</v>
      </c>
      <c r="BG148">
        <v>4</v>
      </c>
      <c r="BH148">
        <v>4</v>
      </c>
      <c r="BI148">
        <v>49.961748633879779</v>
      </c>
      <c r="BJ148">
        <f t="shared" si="10"/>
        <v>50</v>
      </c>
      <c r="BK148">
        <v>0</v>
      </c>
      <c r="BL148">
        <v>0</v>
      </c>
      <c r="BM148" t="s">
        <v>1050</v>
      </c>
      <c r="BN148" t="s">
        <v>913</v>
      </c>
      <c r="BO148" t="s">
        <v>564</v>
      </c>
      <c r="BQ148" t="s">
        <v>1050</v>
      </c>
      <c r="BR148" t="s">
        <v>87</v>
      </c>
      <c r="BS148" t="s">
        <v>572</v>
      </c>
      <c r="BT148" t="s">
        <v>1252</v>
      </c>
      <c r="BU148" t="s">
        <v>87</v>
      </c>
      <c r="BV148">
        <v>1</v>
      </c>
      <c r="BW148">
        <v>1</v>
      </c>
      <c r="BX148">
        <v>0</v>
      </c>
      <c r="BY148">
        <v>0</v>
      </c>
      <c r="BZ148">
        <v>-4</v>
      </c>
      <c r="CA148">
        <v>0</v>
      </c>
      <c r="CB148">
        <v>4</v>
      </c>
      <c r="CC148" t="e">
        <v>#VALUE!</v>
      </c>
      <c r="CD148">
        <v>4</v>
      </c>
      <c r="CE148">
        <v>0</v>
      </c>
      <c r="CF148">
        <v>0</v>
      </c>
      <c r="CG148">
        <v>3</v>
      </c>
      <c r="CH148">
        <f t="shared" si="11"/>
        <v>1</v>
      </c>
      <c r="CI148" t="s">
        <v>1405</v>
      </c>
      <c r="CJ148">
        <v>1</v>
      </c>
      <c r="CK148" t="s">
        <v>1399</v>
      </c>
      <c r="CL148">
        <f t="shared" si="12"/>
        <v>0</v>
      </c>
      <c r="CM148">
        <f t="shared" si="13"/>
        <v>1</v>
      </c>
      <c r="CN148">
        <f t="shared" si="14"/>
        <v>0</v>
      </c>
    </row>
    <row r="149" spans="1:92" x14ac:dyDescent="0.25">
      <c r="A149">
        <v>2632</v>
      </c>
      <c r="B149" t="s">
        <v>564</v>
      </c>
      <c r="C149" t="s">
        <v>564</v>
      </c>
      <c r="D149">
        <v>592419</v>
      </c>
      <c r="E149">
        <v>6</v>
      </c>
      <c r="F149" s="107">
        <v>41006</v>
      </c>
      <c r="G149" s="107">
        <v>41079</v>
      </c>
      <c r="H149">
        <v>592419</v>
      </c>
      <c r="I149" s="107">
        <v>41007</v>
      </c>
      <c r="J149" s="107">
        <v>41079</v>
      </c>
      <c r="K149">
        <v>30000</v>
      </c>
      <c r="L149" t="s">
        <v>570</v>
      </c>
      <c r="N149" t="s">
        <v>564</v>
      </c>
      <c r="O149" t="s">
        <v>913</v>
      </c>
      <c r="P149" t="s">
        <v>38</v>
      </c>
      <c r="Q149">
        <v>73</v>
      </c>
      <c r="R149">
        <v>74</v>
      </c>
      <c r="S149">
        <v>7</v>
      </c>
      <c r="T149">
        <v>7</v>
      </c>
      <c r="U149">
        <v>5</v>
      </c>
      <c r="AD149" s="107">
        <v>24328</v>
      </c>
      <c r="AE149" t="s">
        <v>31</v>
      </c>
      <c r="AF149" t="s">
        <v>68</v>
      </c>
      <c r="AG149" t="s">
        <v>870</v>
      </c>
      <c r="AH149" t="s">
        <v>57</v>
      </c>
      <c r="AI149" t="s">
        <v>99</v>
      </c>
      <c r="AJ149" t="s">
        <v>88</v>
      </c>
      <c r="AK149">
        <v>3</v>
      </c>
      <c r="AL149" t="s">
        <v>361</v>
      </c>
      <c r="AM149">
        <v>10</v>
      </c>
      <c r="AP149" t="s">
        <v>220</v>
      </c>
      <c r="AR149" t="s">
        <v>66</v>
      </c>
      <c r="AS149" t="s">
        <v>63</v>
      </c>
      <c r="BC149" t="s">
        <v>37</v>
      </c>
      <c r="BF149">
        <v>73</v>
      </c>
      <c r="BG149">
        <v>73</v>
      </c>
      <c r="BH149">
        <v>74</v>
      </c>
      <c r="BI149">
        <v>45.568306010928964</v>
      </c>
      <c r="BJ149">
        <f t="shared" si="10"/>
        <v>46</v>
      </c>
      <c r="BK149">
        <v>0</v>
      </c>
      <c r="BL149">
        <v>0</v>
      </c>
      <c r="BM149" t="s">
        <v>1050</v>
      </c>
      <c r="BN149" t="s">
        <v>913</v>
      </c>
      <c r="BO149" t="s">
        <v>564</v>
      </c>
      <c r="BQ149" t="s">
        <v>1050</v>
      </c>
      <c r="BR149" t="s">
        <v>87</v>
      </c>
      <c r="BS149" t="s">
        <v>572</v>
      </c>
      <c r="BT149" t="s">
        <v>1252</v>
      </c>
      <c r="BU149" t="s">
        <v>87</v>
      </c>
      <c r="BV149">
        <v>0.98648648648648651</v>
      </c>
      <c r="BW149">
        <v>1</v>
      </c>
      <c r="BX149">
        <v>1.3513513513513487E-2</v>
      </c>
      <c r="BY149">
        <v>0</v>
      </c>
      <c r="BZ149">
        <v>-73</v>
      </c>
      <c r="CA149">
        <v>0</v>
      </c>
      <c r="CB149">
        <v>73</v>
      </c>
      <c r="CC149" t="e">
        <v>#VALUE!</v>
      </c>
      <c r="CD149">
        <v>73</v>
      </c>
      <c r="CE149">
        <v>0</v>
      </c>
      <c r="CF149">
        <v>0</v>
      </c>
      <c r="CG149">
        <v>72</v>
      </c>
      <c r="CH149">
        <f t="shared" si="11"/>
        <v>1</v>
      </c>
      <c r="CI149" t="s">
        <v>1402</v>
      </c>
      <c r="CJ149">
        <v>4</v>
      </c>
      <c r="CK149" t="s">
        <v>1399</v>
      </c>
      <c r="CL149">
        <f t="shared" si="12"/>
        <v>0</v>
      </c>
      <c r="CM149">
        <f t="shared" si="13"/>
        <v>1</v>
      </c>
      <c r="CN149">
        <f t="shared" si="14"/>
        <v>1</v>
      </c>
    </row>
    <row r="150" spans="1:92" x14ac:dyDescent="0.25">
      <c r="A150">
        <v>926</v>
      </c>
      <c r="B150" t="s">
        <v>564</v>
      </c>
      <c r="C150" t="s">
        <v>564</v>
      </c>
      <c r="D150">
        <v>592943</v>
      </c>
      <c r="E150">
        <v>6</v>
      </c>
      <c r="F150" s="107">
        <v>40943</v>
      </c>
      <c r="G150" s="107">
        <v>41024</v>
      </c>
      <c r="H150">
        <v>592943</v>
      </c>
      <c r="I150" s="107">
        <v>40943</v>
      </c>
      <c r="J150" s="107">
        <v>41024</v>
      </c>
      <c r="K150">
        <v>10000</v>
      </c>
      <c r="L150" t="s">
        <v>568</v>
      </c>
      <c r="N150" t="s">
        <v>564</v>
      </c>
      <c r="O150" t="s">
        <v>913</v>
      </c>
      <c r="P150" t="s">
        <v>38</v>
      </c>
      <c r="Q150">
        <v>82</v>
      </c>
      <c r="R150">
        <v>82</v>
      </c>
      <c r="S150">
        <v>2</v>
      </c>
      <c r="T150">
        <v>6</v>
      </c>
      <c r="U150">
        <v>1</v>
      </c>
      <c r="AD150" s="107">
        <v>24043</v>
      </c>
      <c r="AE150" t="s">
        <v>31</v>
      </c>
      <c r="AF150" t="s">
        <v>39</v>
      </c>
      <c r="AG150" t="s">
        <v>40</v>
      </c>
      <c r="AH150" t="s">
        <v>40</v>
      </c>
      <c r="AI150" t="s">
        <v>86</v>
      </c>
      <c r="AJ150" t="s">
        <v>88</v>
      </c>
      <c r="AK150">
        <v>4</v>
      </c>
      <c r="AL150" t="s">
        <v>361</v>
      </c>
      <c r="AM150">
        <v>2</v>
      </c>
      <c r="AP150" t="s">
        <v>92</v>
      </c>
      <c r="AR150" t="s">
        <v>66</v>
      </c>
      <c r="AS150" t="s">
        <v>44</v>
      </c>
      <c r="AT150" t="s">
        <v>265</v>
      </c>
      <c r="BC150" t="s">
        <v>37</v>
      </c>
      <c r="BF150">
        <v>82</v>
      </c>
      <c r="BG150">
        <v>82</v>
      </c>
      <c r="BH150">
        <v>82</v>
      </c>
      <c r="BI150">
        <v>46.174863387978142</v>
      </c>
      <c r="BJ150">
        <f t="shared" si="10"/>
        <v>46</v>
      </c>
      <c r="BK150">
        <v>0</v>
      </c>
      <c r="BL150">
        <v>0</v>
      </c>
      <c r="BM150" t="s">
        <v>1050</v>
      </c>
      <c r="BN150" t="s">
        <v>913</v>
      </c>
      <c r="BO150" t="s">
        <v>564</v>
      </c>
      <c r="BQ150" t="s">
        <v>1050</v>
      </c>
      <c r="BR150" t="s">
        <v>87</v>
      </c>
      <c r="BS150" t="s">
        <v>572</v>
      </c>
      <c r="BT150" t="s">
        <v>1252</v>
      </c>
      <c r="BU150" t="s">
        <v>87</v>
      </c>
      <c r="BV150">
        <v>1</v>
      </c>
      <c r="BW150">
        <v>1</v>
      </c>
      <c r="BX150">
        <v>0</v>
      </c>
      <c r="BY150">
        <v>0</v>
      </c>
      <c r="BZ150">
        <v>-82</v>
      </c>
      <c r="CA150">
        <v>0</v>
      </c>
      <c r="CB150">
        <v>82</v>
      </c>
      <c r="CC150" t="e">
        <v>#VALUE!</v>
      </c>
      <c r="CD150">
        <v>82</v>
      </c>
      <c r="CE150">
        <v>0</v>
      </c>
      <c r="CF150">
        <v>0</v>
      </c>
      <c r="CG150">
        <v>81</v>
      </c>
      <c r="CH150">
        <f t="shared" si="11"/>
        <v>1</v>
      </c>
      <c r="CI150" t="s">
        <v>1402</v>
      </c>
      <c r="CJ150">
        <v>4</v>
      </c>
      <c r="CK150" t="s">
        <v>1399</v>
      </c>
      <c r="CL150">
        <f t="shared" si="12"/>
        <v>0</v>
      </c>
      <c r="CM150">
        <f t="shared" si="13"/>
        <v>1</v>
      </c>
      <c r="CN150">
        <f t="shared" si="14"/>
        <v>1</v>
      </c>
    </row>
    <row r="151" spans="1:92" x14ac:dyDescent="0.25">
      <c r="A151">
        <v>543</v>
      </c>
      <c r="B151" t="s">
        <v>564</v>
      </c>
      <c r="C151" t="s">
        <v>564</v>
      </c>
      <c r="D151">
        <v>594059</v>
      </c>
      <c r="E151">
        <v>1</v>
      </c>
      <c r="F151" s="107">
        <v>40930</v>
      </c>
      <c r="G151" s="107">
        <v>40980</v>
      </c>
      <c r="H151">
        <v>594059</v>
      </c>
      <c r="I151" s="107">
        <v>40932</v>
      </c>
      <c r="J151" s="107">
        <v>40942</v>
      </c>
      <c r="K151">
        <v>60000</v>
      </c>
      <c r="L151" t="s">
        <v>570</v>
      </c>
      <c r="M151" s="107">
        <v>40942</v>
      </c>
      <c r="N151" t="s">
        <v>87</v>
      </c>
      <c r="O151" t="s">
        <v>583</v>
      </c>
      <c r="P151" t="s">
        <v>54</v>
      </c>
      <c r="Q151">
        <v>11</v>
      </c>
      <c r="R151">
        <v>51</v>
      </c>
      <c r="S151">
        <v>3</v>
      </c>
      <c r="T151">
        <v>1</v>
      </c>
      <c r="U151">
        <v>3</v>
      </c>
      <c r="AD151" s="107">
        <v>24044</v>
      </c>
      <c r="AE151" t="s">
        <v>31</v>
      </c>
      <c r="AF151" t="s">
        <v>32</v>
      </c>
      <c r="AG151" t="s">
        <v>868</v>
      </c>
      <c r="AH151" t="s">
        <v>30</v>
      </c>
      <c r="AI151" t="s">
        <v>86</v>
      </c>
      <c r="AJ151" t="s">
        <v>54</v>
      </c>
      <c r="AK151">
        <v>6</v>
      </c>
      <c r="AL151" t="s">
        <v>54</v>
      </c>
      <c r="AP151" t="s">
        <v>185</v>
      </c>
      <c r="AR151" t="s">
        <v>49</v>
      </c>
      <c r="AS151" t="s">
        <v>105</v>
      </c>
      <c r="BC151" t="s">
        <v>51</v>
      </c>
      <c r="BF151">
        <v>11</v>
      </c>
      <c r="BG151">
        <v>49</v>
      </c>
      <c r="BH151">
        <v>51</v>
      </c>
      <c r="BI151">
        <v>46.136612021857921</v>
      </c>
      <c r="BJ151">
        <f t="shared" si="10"/>
        <v>46</v>
      </c>
      <c r="BK151">
        <v>0</v>
      </c>
      <c r="BL151">
        <v>-38</v>
      </c>
      <c r="BM151" t="s">
        <v>1051</v>
      </c>
      <c r="BN151" t="s">
        <v>75</v>
      </c>
      <c r="BO151" t="s">
        <v>87</v>
      </c>
      <c r="BQ151" t="s">
        <v>1051</v>
      </c>
      <c r="BR151" t="s">
        <v>87</v>
      </c>
      <c r="BS151" t="s">
        <v>573</v>
      </c>
      <c r="BT151" t="s">
        <v>1252</v>
      </c>
      <c r="BU151" t="s">
        <v>87</v>
      </c>
      <c r="BV151">
        <v>0.21568627450980393</v>
      </c>
      <c r="BW151">
        <v>0.22448979591836735</v>
      </c>
      <c r="BX151">
        <v>8.8035214085634139E-3</v>
      </c>
      <c r="BY151">
        <v>0</v>
      </c>
      <c r="BZ151">
        <v>-11</v>
      </c>
      <c r="CA151">
        <v>0</v>
      </c>
      <c r="CB151">
        <v>11</v>
      </c>
      <c r="CC151" t="e">
        <v>#VALUE!</v>
      </c>
      <c r="CD151">
        <v>11</v>
      </c>
      <c r="CE151">
        <v>0</v>
      </c>
      <c r="CF151">
        <v>38</v>
      </c>
      <c r="CG151">
        <v>10</v>
      </c>
      <c r="CH151">
        <f t="shared" si="11"/>
        <v>1</v>
      </c>
      <c r="CI151" t="s">
        <v>1404</v>
      </c>
      <c r="CJ151">
        <v>2</v>
      </c>
      <c r="CK151" t="s">
        <v>1399</v>
      </c>
      <c r="CL151">
        <f t="shared" si="12"/>
        <v>1</v>
      </c>
      <c r="CM151">
        <f t="shared" si="13"/>
        <v>1</v>
      </c>
      <c r="CN151">
        <f t="shared" si="14"/>
        <v>1</v>
      </c>
    </row>
    <row r="152" spans="1:92" x14ac:dyDescent="0.25">
      <c r="A152">
        <v>2024</v>
      </c>
      <c r="B152" t="s">
        <v>564</v>
      </c>
      <c r="C152" t="s">
        <v>564</v>
      </c>
      <c r="D152">
        <v>594479</v>
      </c>
      <c r="E152">
        <v>4</v>
      </c>
      <c r="F152" s="107">
        <v>40985</v>
      </c>
      <c r="G152" s="107">
        <v>41044</v>
      </c>
      <c r="H152">
        <v>594479</v>
      </c>
      <c r="I152" s="107">
        <v>40985</v>
      </c>
      <c r="J152" s="107">
        <v>41044</v>
      </c>
      <c r="K152">
        <v>5000</v>
      </c>
      <c r="L152" t="s">
        <v>567</v>
      </c>
      <c r="N152" t="s">
        <v>564</v>
      </c>
      <c r="O152" t="s">
        <v>913</v>
      </c>
      <c r="P152" t="s">
        <v>38</v>
      </c>
      <c r="Q152">
        <v>60</v>
      </c>
      <c r="R152">
        <v>60</v>
      </c>
      <c r="S152">
        <v>3</v>
      </c>
      <c r="T152">
        <v>11</v>
      </c>
      <c r="U152">
        <v>1</v>
      </c>
      <c r="AD152" s="107">
        <v>22308</v>
      </c>
      <c r="AE152" t="s">
        <v>31</v>
      </c>
      <c r="AF152" t="s">
        <v>39</v>
      </c>
      <c r="AG152" t="s">
        <v>40</v>
      </c>
      <c r="AH152" t="s">
        <v>40</v>
      </c>
      <c r="AI152" t="s">
        <v>70</v>
      </c>
      <c r="AJ152" t="s">
        <v>88</v>
      </c>
      <c r="AK152">
        <v>3</v>
      </c>
      <c r="AL152" t="s">
        <v>986</v>
      </c>
      <c r="AO152">
        <v>120</v>
      </c>
      <c r="AP152" t="s">
        <v>59</v>
      </c>
      <c r="AR152" t="s">
        <v>43</v>
      </c>
      <c r="AS152" t="s">
        <v>60</v>
      </c>
      <c r="BC152" t="s">
        <v>37</v>
      </c>
      <c r="BF152">
        <v>60</v>
      </c>
      <c r="BG152">
        <v>60</v>
      </c>
      <c r="BH152">
        <v>60</v>
      </c>
      <c r="BI152">
        <v>51.030054644808743</v>
      </c>
      <c r="BJ152">
        <f t="shared" si="10"/>
        <v>51</v>
      </c>
      <c r="BK152">
        <v>0</v>
      </c>
      <c r="BL152">
        <v>0</v>
      </c>
      <c r="BM152" t="s">
        <v>1050</v>
      </c>
      <c r="BN152" t="s">
        <v>913</v>
      </c>
      <c r="BO152" t="s">
        <v>564</v>
      </c>
      <c r="BQ152" t="s">
        <v>1050</v>
      </c>
      <c r="BR152" t="s">
        <v>87</v>
      </c>
      <c r="BS152" t="s">
        <v>572</v>
      </c>
      <c r="BT152" t="s">
        <v>1252</v>
      </c>
      <c r="BU152" t="s">
        <v>87</v>
      </c>
      <c r="BV152">
        <v>1</v>
      </c>
      <c r="BW152">
        <v>1</v>
      </c>
      <c r="BX152">
        <v>0</v>
      </c>
      <c r="BY152">
        <v>0</v>
      </c>
      <c r="BZ152">
        <v>-60</v>
      </c>
      <c r="CA152">
        <v>0</v>
      </c>
      <c r="CB152">
        <v>60</v>
      </c>
      <c r="CC152" t="e">
        <v>#VALUE!</v>
      </c>
      <c r="CD152">
        <v>60</v>
      </c>
      <c r="CE152">
        <v>0</v>
      </c>
      <c r="CF152">
        <v>0</v>
      </c>
      <c r="CG152">
        <v>59</v>
      </c>
      <c r="CH152">
        <f t="shared" si="11"/>
        <v>1</v>
      </c>
      <c r="CI152" t="s">
        <v>1401</v>
      </c>
      <c r="CJ152">
        <v>3</v>
      </c>
      <c r="CK152" t="s">
        <v>1399</v>
      </c>
      <c r="CL152">
        <f t="shared" si="12"/>
        <v>0</v>
      </c>
      <c r="CM152">
        <f t="shared" si="13"/>
        <v>1</v>
      </c>
      <c r="CN152">
        <f t="shared" si="14"/>
        <v>1</v>
      </c>
    </row>
    <row r="153" spans="1:92" x14ac:dyDescent="0.25">
      <c r="A153">
        <v>1352</v>
      </c>
      <c r="B153" t="s">
        <v>564</v>
      </c>
      <c r="C153" t="s">
        <v>564</v>
      </c>
      <c r="D153">
        <v>601169</v>
      </c>
      <c r="E153">
        <v>5</v>
      </c>
      <c r="F153" s="107">
        <v>40958</v>
      </c>
      <c r="G153" s="107">
        <v>40960</v>
      </c>
      <c r="H153">
        <v>601169</v>
      </c>
      <c r="I153" s="107">
        <v>40959</v>
      </c>
      <c r="J153" s="107">
        <v>40960</v>
      </c>
      <c r="K153">
        <v>15000</v>
      </c>
      <c r="L153" t="s">
        <v>569</v>
      </c>
      <c r="N153" t="s">
        <v>564</v>
      </c>
      <c r="O153" t="s">
        <v>913</v>
      </c>
      <c r="P153" t="s">
        <v>38</v>
      </c>
      <c r="Q153">
        <v>2</v>
      </c>
      <c r="R153">
        <v>3</v>
      </c>
      <c r="S153">
        <v>6</v>
      </c>
      <c r="T153">
        <v>3</v>
      </c>
      <c r="U153">
        <v>5</v>
      </c>
      <c r="AD153" s="107">
        <v>20304</v>
      </c>
      <c r="AE153" t="s">
        <v>31</v>
      </c>
      <c r="AF153" t="s">
        <v>32</v>
      </c>
      <c r="AG153" t="s">
        <v>868</v>
      </c>
      <c r="AH153" t="s">
        <v>57</v>
      </c>
      <c r="AI153" t="s">
        <v>61</v>
      </c>
      <c r="AJ153" t="s">
        <v>88</v>
      </c>
      <c r="AK153">
        <v>2</v>
      </c>
      <c r="AL153" t="s">
        <v>987</v>
      </c>
      <c r="AN153">
        <v>6</v>
      </c>
      <c r="AP153" t="s">
        <v>42</v>
      </c>
      <c r="AR153" t="s">
        <v>43</v>
      </c>
      <c r="AS153" t="s">
        <v>44</v>
      </c>
      <c r="BC153" t="s">
        <v>37</v>
      </c>
      <c r="BF153">
        <v>2</v>
      </c>
      <c r="BG153">
        <v>2</v>
      </c>
      <c r="BH153">
        <v>3</v>
      </c>
      <c r="BI153">
        <v>56.431693989071036</v>
      </c>
      <c r="BJ153">
        <f t="shared" si="10"/>
        <v>57</v>
      </c>
      <c r="BK153">
        <v>0</v>
      </c>
      <c r="BL153">
        <v>0</v>
      </c>
      <c r="BM153" t="s">
        <v>1050</v>
      </c>
      <c r="BN153" t="s">
        <v>913</v>
      </c>
      <c r="BO153" t="s">
        <v>564</v>
      </c>
      <c r="BQ153" t="s">
        <v>1050</v>
      </c>
      <c r="BR153" t="s">
        <v>87</v>
      </c>
      <c r="BS153" t="s">
        <v>572</v>
      </c>
      <c r="BT153" t="s">
        <v>1252</v>
      </c>
      <c r="BU153" t="s">
        <v>87</v>
      </c>
      <c r="BV153">
        <v>0.66666666666666663</v>
      </c>
      <c r="BW153">
        <v>1</v>
      </c>
      <c r="BX153">
        <v>0.33333333333333337</v>
      </c>
      <c r="BY153">
        <v>0</v>
      </c>
      <c r="BZ153">
        <v>-2</v>
      </c>
      <c r="CA153">
        <v>0</v>
      </c>
      <c r="CB153">
        <v>2</v>
      </c>
      <c r="CC153" t="e">
        <v>#VALUE!</v>
      </c>
      <c r="CD153">
        <v>2</v>
      </c>
      <c r="CE153">
        <v>0</v>
      </c>
      <c r="CF153">
        <v>0</v>
      </c>
      <c r="CG153">
        <v>1</v>
      </c>
      <c r="CH153">
        <f t="shared" si="11"/>
        <v>1</v>
      </c>
      <c r="CI153" t="s">
        <v>1405</v>
      </c>
      <c r="CJ153">
        <v>1</v>
      </c>
      <c r="CK153" t="s">
        <v>1399</v>
      </c>
      <c r="CL153">
        <f t="shared" si="12"/>
        <v>0</v>
      </c>
      <c r="CM153">
        <f t="shared" si="13"/>
        <v>1</v>
      </c>
      <c r="CN153">
        <f t="shared" si="14"/>
        <v>1</v>
      </c>
    </row>
    <row r="154" spans="1:92" x14ac:dyDescent="0.25">
      <c r="A154">
        <v>3203</v>
      </c>
      <c r="B154" t="s">
        <v>564</v>
      </c>
      <c r="C154" t="s">
        <v>564</v>
      </c>
      <c r="D154">
        <v>605069</v>
      </c>
      <c r="E154">
        <v>4</v>
      </c>
      <c r="F154" s="107">
        <v>41026</v>
      </c>
      <c r="G154" s="107">
        <v>41029</v>
      </c>
      <c r="H154">
        <v>605069</v>
      </c>
      <c r="I154" s="107">
        <v>41027</v>
      </c>
      <c r="J154" s="107">
        <v>41029</v>
      </c>
      <c r="K154">
        <v>5000</v>
      </c>
      <c r="L154" t="s">
        <v>567</v>
      </c>
      <c r="N154" t="s">
        <v>564</v>
      </c>
      <c r="O154" t="s">
        <v>913</v>
      </c>
      <c r="P154" t="s">
        <v>38</v>
      </c>
      <c r="Q154">
        <v>3</v>
      </c>
      <c r="R154">
        <v>4</v>
      </c>
      <c r="S154">
        <v>2</v>
      </c>
      <c r="T154">
        <v>1</v>
      </c>
      <c r="U154">
        <v>1</v>
      </c>
      <c r="AD154" s="107">
        <v>19111</v>
      </c>
      <c r="AE154" t="s">
        <v>31</v>
      </c>
      <c r="AF154" t="s">
        <v>32</v>
      </c>
      <c r="AG154" t="s">
        <v>868</v>
      </c>
      <c r="AH154" t="s">
        <v>57</v>
      </c>
      <c r="AI154" t="s">
        <v>64</v>
      </c>
      <c r="AJ154" t="s">
        <v>88</v>
      </c>
      <c r="AK154">
        <v>1</v>
      </c>
      <c r="AL154" t="s">
        <v>986</v>
      </c>
      <c r="AO154">
        <v>180</v>
      </c>
      <c r="AP154" t="s">
        <v>42</v>
      </c>
      <c r="AR154" t="s">
        <v>43</v>
      </c>
      <c r="AS154" t="s">
        <v>44</v>
      </c>
      <c r="BC154" t="s">
        <v>37</v>
      </c>
      <c r="BF154">
        <v>3</v>
      </c>
      <c r="BG154">
        <v>3</v>
      </c>
      <c r="BH154">
        <v>4</v>
      </c>
      <c r="BI154">
        <v>59.877049180327866</v>
      </c>
      <c r="BJ154">
        <f t="shared" si="10"/>
        <v>60</v>
      </c>
      <c r="BK154">
        <v>0</v>
      </c>
      <c r="BL154">
        <v>0</v>
      </c>
      <c r="BM154" t="s">
        <v>1050</v>
      </c>
      <c r="BN154" t="s">
        <v>913</v>
      </c>
      <c r="BO154" t="s">
        <v>564</v>
      </c>
      <c r="BQ154" t="s">
        <v>1050</v>
      </c>
      <c r="BR154" t="s">
        <v>87</v>
      </c>
      <c r="BS154" t="s">
        <v>572</v>
      </c>
      <c r="BT154" t="s">
        <v>1252</v>
      </c>
      <c r="BU154" t="s">
        <v>87</v>
      </c>
      <c r="BV154">
        <v>0.75</v>
      </c>
      <c r="BW154">
        <v>1</v>
      </c>
      <c r="BX154">
        <v>0.25</v>
      </c>
      <c r="BY154">
        <v>0</v>
      </c>
      <c r="BZ154">
        <v>-3</v>
      </c>
      <c r="CA154">
        <v>0</v>
      </c>
      <c r="CB154">
        <v>3</v>
      </c>
      <c r="CC154" t="e">
        <v>#VALUE!</v>
      </c>
      <c r="CD154">
        <v>3</v>
      </c>
      <c r="CE154">
        <v>0</v>
      </c>
      <c r="CF154">
        <v>0</v>
      </c>
      <c r="CG154">
        <v>2</v>
      </c>
      <c r="CH154">
        <f t="shared" si="11"/>
        <v>1</v>
      </c>
      <c r="CI154" t="s">
        <v>1405</v>
      </c>
      <c r="CJ154">
        <v>1</v>
      </c>
      <c r="CK154" t="s">
        <v>1399</v>
      </c>
      <c r="CL154">
        <f t="shared" si="12"/>
        <v>0</v>
      </c>
      <c r="CM154">
        <f t="shared" si="13"/>
        <v>1</v>
      </c>
      <c r="CN154">
        <f t="shared" si="14"/>
        <v>1</v>
      </c>
    </row>
    <row r="155" spans="1:92" x14ac:dyDescent="0.25">
      <c r="A155">
        <v>1602</v>
      </c>
      <c r="B155" t="s">
        <v>564</v>
      </c>
      <c r="C155" t="s">
        <v>564</v>
      </c>
      <c r="D155">
        <v>606579</v>
      </c>
      <c r="E155">
        <v>5</v>
      </c>
      <c r="F155" s="107">
        <v>40968</v>
      </c>
      <c r="G155" s="107">
        <v>41222</v>
      </c>
      <c r="H155">
        <v>606579</v>
      </c>
      <c r="I155" s="107">
        <v>41104</v>
      </c>
      <c r="J155" s="107">
        <v>41222</v>
      </c>
      <c r="K155">
        <v>40000</v>
      </c>
      <c r="L155" t="s">
        <v>570</v>
      </c>
      <c r="N155" t="s">
        <v>564</v>
      </c>
      <c r="O155" t="s">
        <v>913</v>
      </c>
      <c r="P155" t="s">
        <v>38</v>
      </c>
      <c r="Q155">
        <v>119</v>
      </c>
      <c r="R155">
        <v>255</v>
      </c>
      <c r="S155">
        <v>4</v>
      </c>
      <c r="T155">
        <v>0</v>
      </c>
      <c r="AD155" s="107">
        <v>19876</v>
      </c>
      <c r="AE155" t="s">
        <v>45</v>
      </c>
      <c r="AF155" t="s">
        <v>32</v>
      </c>
      <c r="AG155" t="s">
        <v>868</v>
      </c>
      <c r="AH155" t="s">
        <v>57</v>
      </c>
      <c r="AI155" t="s">
        <v>70</v>
      </c>
      <c r="AJ155" t="s">
        <v>88</v>
      </c>
      <c r="AK155">
        <v>6</v>
      </c>
      <c r="AL155" t="s">
        <v>987</v>
      </c>
      <c r="AN155">
        <v>8</v>
      </c>
      <c r="AP155" t="s">
        <v>190</v>
      </c>
      <c r="AR155" t="s">
        <v>49</v>
      </c>
      <c r="AS155" t="s">
        <v>81</v>
      </c>
      <c r="BC155" t="s">
        <v>37</v>
      </c>
      <c r="BF155">
        <v>119</v>
      </c>
      <c r="BG155">
        <v>119</v>
      </c>
      <c r="BH155">
        <v>255</v>
      </c>
      <c r="BI155">
        <v>57.62841530054645</v>
      </c>
      <c r="BJ155">
        <f t="shared" si="10"/>
        <v>58</v>
      </c>
      <c r="BK155">
        <v>0</v>
      </c>
      <c r="BL155">
        <v>0</v>
      </c>
      <c r="BM155" t="s">
        <v>1050</v>
      </c>
      <c r="BN155" t="s">
        <v>913</v>
      </c>
      <c r="BO155" t="s">
        <v>564</v>
      </c>
      <c r="BQ155" t="s">
        <v>1050</v>
      </c>
      <c r="BR155" t="s">
        <v>87</v>
      </c>
      <c r="BS155" t="s">
        <v>572</v>
      </c>
      <c r="BT155" t="s">
        <v>1252</v>
      </c>
      <c r="BU155" t="s">
        <v>87</v>
      </c>
      <c r="BV155">
        <v>0.46666666666666667</v>
      </c>
      <c r="BW155">
        <v>1</v>
      </c>
      <c r="BX155">
        <v>0.53333333333333333</v>
      </c>
      <c r="BY155">
        <v>0</v>
      </c>
      <c r="BZ155">
        <v>-119</v>
      </c>
      <c r="CA155">
        <v>0</v>
      </c>
      <c r="CB155">
        <v>119</v>
      </c>
      <c r="CC155" t="e">
        <v>#VALUE!</v>
      </c>
      <c r="CD155">
        <v>119</v>
      </c>
      <c r="CE155">
        <v>0</v>
      </c>
      <c r="CF155">
        <v>0</v>
      </c>
      <c r="CG155">
        <v>118</v>
      </c>
      <c r="CH155">
        <f t="shared" si="11"/>
        <v>1</v>
      </c>
      <c r="CI155" t="s">
        <v>1408</v>
      </c>
      <c r="CJ155">
        <v>0</v>
      </c>
      <c r="CK155" t="s">
        <v>1399</v>
      </c>
      <c r="CL155">
        <f t="shared" si="12"/>
        <v>0</v>
      </c>
      <c r="CM155">
        <f t="shared" si="13"/>
        <v>1</v>
      </c>
      <c r="CN155">
        <f t="shared" si="14"/>
        <v>0</v>
      </c>
    </row>
    <row r="156" spans="1:92" x14ac:dyDescent="0.25">
      <c r="A156">
        <v>2902</v>
      </c>
      <c r="B156" t="s">
        <v>564</v>
      </c>
      <c r="C156" t="s">
        <v>564</v>
      </c>
      <c r="D156">
        <v>609541</v>
      </c>
      <c r="E156">
        <v>5</v>
      </c>
      <c r="F156" s="107">
        <v>41016</v>
      </c>
      <c r="G156" s="107">
        <v>41131</v>
      </c>
      <c r="H156">
        <v>609541</v>
      </c>
      <c r="I156" s="107">
        <v>41017</v>
      </c>
      <c r="J156" s="107">
        <v>41131</v>
      </c>
      <c r="K156">
        <v>15000</v>
      </c>
      <c r="L156" t="s">
        <v>569</v>
      </c>
      <c r="N156" t="s">
        <v>564</v>
      </c>
      <c r="O156" t="s">
        <v>913</v>
      </c>
      <c r="P156" t="s">
        <v>38</v>
      </c>
      <c r="Q156">
        <v>115</v>
      </c>
      <c r="R156">
        <v>116</v>
      </c>
      <c r="S156">
        <v>13</v>
      </c>
      <c r="T156">
        <v>8</v>
      </c>
      <c r="U156">
        <v>4</v>
      </c>
      <c r="V156">
        <v>1</v>
      </c>
      <c r="AD156" s="107">
        <v>23374</v>
      </c>
      <c r="AE156" t="s">
        <v>45</v>
      </c>
      <c r="AF156" t="s">
        <v>32</v>
      </c>
      <c r="AG156" t="s">
        <v>868</v>
      </c>
      <c r="AH156" t="s">
        <v>57</v>
      </c>
      <c r="AI156" t="s">
        <v>112</v>
      </c>
      <c r="AJ156" t="s">
        <v>88</v>
      </c>
      <c r="AK156">
        <v>6</v>
      </c>
      <c r="AL156" t="s">
        <v>987</v>
      </c>
      <c r="AN156">
        <v>7</v>
      </c>
      <c r="AP156" t="s">
        <v>42</v>
      </c>
      <c r="AR156" t="s">
        <v>43</v>
      </c>
      <c r="AS156" t="s">
        <v>44</v>
      </c>
      <c r="BC156" t="s">
        <v>37</v>
      </c>
      <c r="BF156">
        <v>115</v>
      </c>
      <c r="BG156">
        <v>115</v>
      </c>
      <c r="BH156">
        <v>116</v>
      </c>
      <c r="BI156">
        <v>48.202185792349724</v>
      </c>
      <c r="BJ156">
        <f t="shared" si="10"/>
        <v>48</v>
      </c>
      <c r="BK156">
        <v>0</v>
      </c>
      <c r="BL156">
        <v>0</v>
      </c>
      <c r="BM156" t="s">
        <v>1050</v>
      </c>
      <c r="BN156" t="s">
        <v>913</v>
      </c>
      <c r="BO156" t="s">
        <v>564</v>
      </c>
      <c r="BQ156" t="s">
        <v>1050</v>
      </c>
      <c r="BR156" t="s">
        <v>87</v>
      </c>
      <c r="BS156" t="s">
        <v>572</v>
      </c>
      <c r="BT156" t="s">
        <v>1252</v>
      </c>
      <c r="BU156" t="s">
        <v>87</v>
      </c>
      <c r="BV156">
        <v>0.99137931034482762</v>
      </c>
      <c r="BW156">
        <v>1</v>
      </c>
      <c r="BX156">
        <v>8.6206896551723755E-3</v>
      </c>
      <c r="BY156">
        <v>0</v>
      </c>
      <c r="BZ156">
        <v>-115</v>
      </c>
      <c r="CA156">
        <v>0</v>
      </c>
      <c r="CB156">
        <v>115</v>
      </c>
      <c r="CC156" t="e">
        <v>#VALUE!</v>
      </c>
      <c r="CD156">
        <v>115</v>
      </c>
      <c r="CE156">
        <v>0</v>
      </c>
      <c r="CF156">
        <v>0</v>
      </c>
      <c r="CG156">
        <v>114</v>
      </c>
      <c r="CH156">
        <f t="shared" si="11"/>
        <v>1</v>
      </c>
      <c r="CI156" t="s">
        <v>1408</v>
      </c>
      <c r="CJ156">
        <v>0</v>
      </c>
      <c r="CK156" t="s">
        <v>1399</v>
      </c>
      <c r="CL156">
        <f t="shared" si="12"/>
        <v>0</v>
      </c>
      <c r="CM156">
        <f t="shared" si="13"/>
        <v>1</v>
      </c>
      <c r="CN156">
        <f t="shared" si="14"/>
        <v>1</v>
      </c>
    </row>
    <row r="157" spans="1:92" x14ac:dyDescent="0.25">
      <c r="A157">
        <v>2495</v>
      </c>
      <c r="B157" t="s">
        <v>564</v>
      </c>
      <c r="C157" t="s">
        <v>564</v>
      </c>
      <c r="D157">
        <v>610775</v>
      </c>
      <c r="E157">
        <v>6</v>
      </c>
      <c r="F157" s="107">
        <v>41003</v>
      </c>
      <c r="G157" s="107">
        <v>41240</v>
      </c>
      <c r="H157">
        <v>610775</v>
      </c>
      <c r="I157" s="107">
        <v>41003</v>
      </c>
      <c r="J157" s="107">
        <v>41240</v>
      </c>
      <c r="K157" t="s">
        <v>562</v>
      </c>
      <c r="L157" t="s">
        <v>562</v>
      </c>
      <c r="N157" t="s">
        <v>564</v>
      </c>
      <c r="O157" t="s">
        <v>913</v>
      </c>
      <c r="P157" t="s">
        <v>38</v>
      </c>
      <c r="Q157">
        <v>238</v>
      </c>
      <c r="R157">
        <v>238</v>
      </c>
      <c r="S157">
        <v>11</v>
      </c>
      <c r="T157">
        <v>2</v>
      </c>
      <c r="U157">
        <v>5</v>
      </c>
      <c r="AD157" s="107">
        <v>23050</v>
      </c>
      <c r="AE157" t="s">
        <v>31</v>
      </c>
      <c r="AF157" t="s">
        <v>32</v>
      </c>
      <c r="AG157" t="s">
        <v>868</v>
      </c>
      <c r="AH157" t="s">
        <v>30</v>
      </c>
      <c r="AI157" t="s">
        <v>82</v>
      </c>
      <c r="AJ157" t="s">
        <v>88</v>
      </c>
      <c r="AK157">
        <v>11</v>
      </c>
      <c r="AL157" t="s">
        <v>361</v>
      </c>
      <c r="AM157">
        <v>11</v>
      </c>
      <c r="AP157" t="s">
        <v>80</v>
      </c>
      <c r="AR157" t="s">
        <v>49</v>
      </c>
      <c r="AS157" t="s">
        <v>81</v>
      </c>
      <c r="BC157" t="s">
        <v>51</v>
      </c>
      <c r="BF157">
        <v>238</v>
      </c>
      <c r="BG157">
        <v>238</v>
      </c>
      <c r="BH157">
        <v>238</v>
      </c>
      <c r="BI157">
        <v>49.051912568306008</v>
      </c>
      <c r="BJ157">
        <f t="shared" si="10"/>
        <v>49</v>
      </c>
      <c r="BK157">
        <v>0</v>
      </c>
      <c r="BL157">
        <v>0</v>
      </c>
      <c r="BM157" t="s">
        <v>1050</v>
      </c>
      <c r="BN157" t="s">
        <v>913</v>
      </c>
      <c r="BO157" t="s">
        <v>564</v>
      </c>
      <c r="BQ157" t="s">
        <v>1050</v>
      </c>
      <c r="BR157" t="s">
        <v>87</v>
      </c>
      <c r="BS157" t="s">
        <v>572</v>
      </c>
      <c r="BT157" t="s">
        <v>1252</v>
      </c>
      <c r="BU157" t="s">
        <v>87</v>
      </c>
      <c r="BV157">
        <v>1</v>
      </c>
      <c r="BW157">
        <v>1</v>
      </c>
      <c r="BX157">
        <v>0</v>
      </c>
      <c r="BY157">
        <v>0</v>
      </c>
      <c r="BZ157">
        <v>-238</v>
      </c>
      <c r="CA157">
        <v>0</v>
      </c>
      <c r="CB157">
        <v>238</v>
      </c>
      <c r="CC157" t="e">
        <v>#VALUE!</v>
      </c>
      <c r="CD157">
        <v>238</v>
      </c>
      <c r="CE157">
        <v>0</v>
      </c>
      <c r="CF157">
        <v>0</v>
      </c>
      <c r="CG157">
        <v>237</v>
      </c>
      <c r="CH157">
        <f t="shared" si="11"/>
        <v>1</v>
      </c>
      <c r="CI157" t="s">
        <v>1403</v>
      </c>
      <c r="CJ157">
        <v>6</v>
      </c>
      <c r="CK157" t="s">
        <v>1399</v>
      </c>
      <c r="CL157">
        <f t="shared" si="12"/>
        <v>0</v>
      </c>
      <c r="CM157">
        <f t="shared" si="13"/>
        <v>1</v>
      </c>
      <c r="CN157">
        <f t="shared" si="14"/>
        <v>1</v>
      </c>
    </row>
    <row r="158" spans="1:92" x14ac:dyDescent="0.25">
      <c r="A158">
        <v>2465</v>
      </c>
      <c r="B158" t="s">
        <v>564</v>
      </c>
      <c r="C158" t="s">
        <v>564</v>
      </c>
      <c r="D158">
        <v>619916</v>
      </c>
      <c r="E158">
        <v>6</v>
      </c>
      <c r="F158" s="107">
        <v>41002</v>
      </c>
      <c r="G158" s="107">
        <v>41040</v>
      </c>
      <c r="H158">
        <v>619916</v>
      </c>
      <c r="I158" s="107">
        <v>41002</v>
      </c>
      <c r="J158" s="107">
        <v>41040</v>
      </c>
      <c r="K158">
        <v>15000</v>
      </c>
      <c r="L158" t="s">
        <v>569</v>
      </c>
      <c r="N158" t="s">
        <v>564</v>
      </c>
      <c r="O158" t="s">
        <v>913</v>
      </c>
      <c r="P158" t="s">
        <v>38</v>
      </c>
      <c r="Q158">
        <v>39</v>
      </c>
      <c r="R158">
        <v>39</v>
      </c>
      <c r="S158">
        <v>11</v>
      </c>
      <c r="T158">
        <v>4</v>
      </c>
      <c r="U158">
        <v>9</v>
      </c>
      <c r="AD158" s="107">
        <v>20106</v>
      </c>
      <c r="AE158" t="s">
        <v>31</v>
      </c>
      <c r="AF158" t="s">
        <v>32</v>
      </c>
      <c r="AG158" t="s">
        <v>868</v>
      </c>
      <c r="AH158" t="s">
        <v>57</v>
      </c>
      <c r="AI158" t="s">
        <v>117</v>
      </c>
      <c r="AJ158" t="s">
        <v>88</v>
      </c>
      <c r="AK158">
        <v>2</v>
      </c>
      <c r="AL158" t="s">
        <v>361</v>
      </c>
      <c r="AM158">
        <v>2</v>
      </c>
      <c r="AP158" t="s">
        <v>126</v>
      </c>
      <c r="AR158" t="s">
        <v>43</v>
      </c>
      <c r="AS158" t="s">
        <v>81</v>
      </c>
      <c r="BC158" t="s">
        <v>37</v>
      </c>
      <c r="BF158">
        <v>39</v>
      </c>
      <c r="BG158">
        <v>39</v>
      </c>
      <c r="BH158">
        <v>39</v>
      </c>
      <c r="BI158">
        <v>57.092896174863391</v>
      </c>
      <c r="BJ158">
        <f t="shared" si="10"/>
        <v>57</v>
      </c>
      <c r="BK158">
        <v>0</v>
      </c>
      <c r="BL158">
        <v>0</v>
      </c>
      <c r="BM158" t="s">
        <v>1050</v>
      </c>
      <c r="BN158" t="s">
        <v>913</v>
      </c>
      <c r="BO158" t="s">
        <v>564</v>
      </c>
      <c r="BQ158" t="s">
        <v>1050</v>
      </c>
      <c r="BR158" t="s">
        <v>87</v>
      </c>
      <c r="BS158" t="s">
        <v>572</v>
      </c>
      <c r="BT158" t="s">
        <v>1252</v>
      </c>
      <c r="BU158" t="s">
        <v>87</v>
      </c>
      <c r="BV158">
        <v>1</v>
      </c>
      <c r="BW158">
        <v>1</v>
      </c>
      <c r="BX158">
        <v>0</v>
      </c>
      <c r="BY158">
        <v>0</v>
      </c>
      <c r="BZ158">
        <v>-39</v>
      </c>
      <c r="CA158">
        <v>0</v>
      </c>
      <c r="CB158">
        <v>39</v>
      </c>
      <c r="CC158" t="e">
        <v>#VALUE!</v>
      </c>
      <c r="CD158">
        <v>39</v>
      </c>
      <c r="CE158">
        <v>0</v>
      </c>
      <c r="CF158">
        <v>0</v>
      </c>
      <c r="CG158">
        <v>38</v>
      </c>
      <c r="CH158">
        <f t="shared" si="11"/>
        <v>1</v>
      </c>
      <c r="CI158" t="s">
        <v>1401</v>
      </c>
      <c r="CJ158">
        <v>3</v>
      </c>
      <c r="CK158" t="s">
        <v>1399</v>
      </c>
      <c r="CL158">
        <f t="shared" si="12"/>
        <v>0</v>
      </c>
      <c r="CM158">
        <f t="shared" si="13"/>
        <v>1</v>
      </c>
      <c r="CN158">
        <f t="shared" si="14"/>
        <v>1</v>
      </c>
    </row>
    <row r="159" spans="1:92" x14ac:dyDescent="0.25">
      <c r="A159">
        <v>2400</v>
      </c>
      <c r="B159" t="s">
        <v>564</v>
      </c>
      <c r="C159" t="s">
        <v>564</v>
      </c>
      <c r="D159">
        <v>622909</v>
      </c>
      <c r="E159">
        <v>3</v>
      </c>
      <c r="F159" s="107">
        <v>40999</v>
      </c>
      <c r="G159" s="107">
        <v>41240</v>
      </c>
      <c r="H159">
        <v>622909</v>
      </c>
      <c r="I159" s="107" t="s">
        <v>560</v>
      </c>
      <c r="J159" s="107" t="s">
        <v>560</v>
      </c>
      <c r="K159">
        <v>10000</v>
      </c>
      <c r="L159" t="s">
        <v>568</v>
      </c>
      <c r="M159" s="107">
        <v>41000</v>
      </c>
      <c r="N159" t="s">
        <v>87</v>
      </c>
      <c r="O159" t="s">
        <v>583</v>
      </c>
      <c r="P159" t="s">
        <v>38</v>
      </c>
      <c r="Q159">
        <v>0</v>
      </c>
      <c r="R159">
        <v>242</v>
      </c>
      <c r="S159">
        <v>0</v>
      </c>
      <c r="T159">
        <v>2</v>
      </c>
      <c r="AD159" s="107">
        <v>17358</v>
      </c>
      <c r="AE159" t="s">
        <v>31</v>
      </c>
      <c r="AF159" t="s">
        <v>39</v>
      </c>
      <c r="AG159" t="s">
        <v>40</v>
      </c>
      <c r="AH159" t="s">
        <v>40</v>
      </c>
      <c r="AI159" t="s">
        <v>140</v>
      </c>
      <c r="AJ159" t="s">
        <v>88</v>
      </c>
      <c r="AK159">
        <v>10</v>
      </c>
      <c r="AL159" t="s">
        <v>184</v>
      </c>
      <c r="AO159">
        <v>10</v>
      </c>
      <c r="AP159" t="s">
        <v>65</v>
      </c>
      <c r="AR159" t="s">
        <v>66</v>
      </c>
      <c r="AS159" t="s">
        <v>67</v>
      </c>
      <c r="BC159" t="s">
        <v>51</v>
      </c>
      <c r="BF159">
        <v>0</v>
      </c>
      <c r="BG159">
        <v>0</v>
      </c>
      <c r="BH159">
        <v>242</v>
      </c>
      <c r="BI159">
        <v>64.592896174863384</v>
      </c>
      <c r="BJ159" t="e">
        <f t="shared" si="10"/>
        <v>#VALUE!</v>
      </c>
      <c r="BK159" t="e">
        <v>#VALUE!</v>
      </c>
      <c r="BL159" t="e">
        <v>#VALUE!</v>
      </c>
      <c r="BM159" t="s">
        <v>1050</v>
      </c>
      <c r="BN159" t="s">
        <v>75</v>
      </c>
      <c r="BO159" t="s">
        <v>87</v>
      </c>
      <c r="BQ159" t="s">
        <v>1050</v>
      </c>
      <c r="BR159">
        <v>0</v>
      </c>
      <c r="BS159" t="s">
        <v>573</v>
      </c>
      <c r="BT159" t="s">
        <v>1252</v>
      </c>
      <c r="BU159" t="s">
        <v>564</v>
      </c>
      <c r="BV159">
        <v>0</v>
      </c>
      <c r="BW159">
        <v>0</v>
      </c>
      <c r="BX159">
        <v>0</v>
      </c>
      <c r="BY159">
        <v>0</v>
      </c>
      <c r="BZ159" t="e">
        <v>#VALUE!</v>
      </c>
      <c r="CA159" t="e">
        <v>#VALUE!</v>
      </c>
      <c r="CB159" t="e">
        <v>#VALUE!</v>
      </c>
      <c r="CC159">
        <v>0</v>
      </c>
      <c r="CD159">
        <v>0</v>
      </c>
      <c r="CE159">
        <v>0</v>
      </c>
      <c r="CF159" t="e">
        <v>#VALUE!</v>
      </c>
      <c r="CG159" t="e">
        <v>#VALUE!</v>
      </c>
      <c r="CH159">
        <f t="shared" si="11"/>
        <v>1</v>
      </c>
      <c r="CI159" t="s">
        <v>1405</v>
      </c>
      <c r="CJ159">
        <v>1</v>
      </c>
      <c r="CK159" t="s">
        <v>1400</v>
      </c>
      <c r="CL159">
        <f t="shared" si="12"/>
        <v>1</v>
      </c>
      <c r="CM159">
        <f t="shared" si="13"/>
        <v>0</v>
      </c>
      <c r="CN159">
        <f t="shared" si="14"/>
        <v>1</v>
      </c>
    </row>
    <row r="160" spans="1:92" x14ac:dyDescent="0.25">
      <c r="A160">
        <v>932</v>
      </c>
      <c r="B160" t="s">
        <v>564</v>
      </c>
      <c r="C160" t="s">
        <v>564</v>
      </c>
      <c r="D160">
        <v>623556</v>
      </c>
      <c r="E160">
        <v>5</v>
      </c>
      <c r="F160" s="107">
        <v>40943</v>
      </c>
      <c r="G160" s="107">
        <v>40974</v>
      </c>
      <c r="H160">
        <v>623556</v>
      </c>
      <c r="I160" s="107">
        <v>40943</v>
      </c>
      <c r="J160" s="107">
        <v>40974</v>
      </c>
      <c r="K160">
        <v>15000</v>
      </c>
      <c r="L160" t="s">
        <v>569</v>
      </c>
      <c r="N160" t="s">
        <v>564</v>
      </c>
      <c r="O160" t="s">
        <v>913</v>
      </c>
      <c r="P160" t="s">
        <v>38</v>
      </c>
      <c r="Q160">
        <v>32</v>
      </c>
      <c r="R160">
        <v>32</v>
      </c>
      <c r="S160">
        <v>5</v>
      </c>
      <c r="T160">
        <v>1</v>
      </c>
      <c r="U160">
        <v>5</v>
      </c>
      <c r="AD160" s="107">
        <v>23175</v>
      </c>
      <c r="AE160" t="s">
        <v>31</v>
      </c>
      <c r="AF160" t="s">
        <v>32</v>
      </c>
      <c r="AG160" t="s">
        <v>868</v>
      </c>
      <c r="AH160" t="s">
        <v>57</v>
      </c>
      <c r="AI160" t="s">
        <v>140</v>
      </c>
      <c r="AJ160" t="s">
        <v>88</v>
      </c>
      <c r="AK160">
        <v>2</v>
      </c>
      <c r="AL160" t="s">
        <v>987</v>
      </c>
      <c r="AN160">
        <v>7</v>
      </c>
      <c r="AP160" t="s">
        <v>42</v>
      </c>
      <c r="AR160" t="s">
        <v>43</v>
      </c>
      <c r="AS160" t="s">
        <v>44</v>
      </c>
      <c r="BC160" t="s">
        <v>37</v>
      </c>
      <c r="BF160">
        <v>32</v>
      </c>
      <c r="BG160">
        <v>32</v>
      </c>
      <c r="BH160">
        <v>32</v>
      </c>
      <c r="BI160">
        <v>48.546448087431692</v>
      </c>
      <c r="BJ160">
        <f t="shared" si="10"/>
        <v>49</v>
      </c>
      <c r="BK160">
        <v>0</v>
      </c>
      <c r="BL160">
        <v>0</v>
      </c>
      <c r="BM160" t="s">
        <v>1050</v>
      </c>
      <c r="BN160" t="s">
        <v>913</v>
      </c>
      <c r="BO160" t="s">
        <v>564</v>
      </c>
      <c r="BQ160" t="s">
        <v>1050</v>
      </c>
      <c r="BR160" t="s">
        <v>87</v>
      </c>
      <c r="BS160" t="s">
        <v>572</v>
      </c>
      <c r="BT160" t="s">
        <v>1252</v>
      </c>
      <c r="BU160" t="s">
        <v>87</v>
      </c>
      <c r="BV160">
        <v>1</v>
      </c>
      <c r="BW160">
        <v>1</v>
      </c>
      <c r="BX160">
        <v>0</v>
      </c>
      <c r="BY160">
        <v>0</v>
      </c>
      <c r="BZ160">
        <v>-32</v>
      </c>
      <c r="CA160">
        <v>0</v>
      </c>
      <c r="CB160">
        <v>32</v>
      </c>
      <c r="CC160" t="e">
        <v>#VALUE!</v>
      </c>
      <c r="CD160">
        <v>32</v>
      </c>
      <c r="CE160">
        <v>0</v>
      </c>
      <c r="CF160">
        <v>0</v>
      </c>
      <c r="CG160">
        <v>31</v>
      </c>
      <c r="CH160">
        <f t="shared" si="11"/>
        <v>1</v>
      </c>
      <c r="CI160" t="s">
        <v>1401</v>
      </c>
      <c r="CJ160">
        <v>3</v>
      </c>
      <c r="CK160" t="s">
        <v>1399</v>
      </c>
      <c r="CL160">
        <f t="shared" si="12"/>
        <v>0</v>
      </c>
      <c r="CM160">
        <f t="shared" si="13"/>
        <v>1</v>
      </c>
      <c r="CN160">
        <f t="shared" si="14"/>
        <v>1</v>
      </c>
    </row>
    <row r="161" spans="1:92" x14ac:dyDescent="0.25">
      <c r="A161">
        <v>2480</v>
      </c>
      <c r="B161" t="s">
        <v>564</v>
      </c>
      <c r="C161" t="s">
        <v>564</v>
      </c>
      <c r="D161">
        <v>625891</v>
      </c>
      <c r="E161">
        <v>6</v>
      </c>
      <c r="F161" s="107">
        <v>41002</v>
      </c>
      <c r="G161" s="107">
        <v>41114</v>
      </c>
      <c r="H161">
        <v>625891</v>
      </c>
      <c r="I161" s="107">
        <v>41093</v>
      </c>
      <c r="J161" s="107">
        <v>41114</v>
      </c>
      <c r="K161">
        <v>10000</v>
      </c>
      <c r="L161" t="s">
        <v>568</v>
      </c>
      <c r="N161" t="s">
        <v>564</v>
      </c>
      <c r="O161" t="s">
        <v>913</v>
      </c>
      <c r="P161" t="s">
        <v>38</v>
      </c>
      <c r="Q161">
        <v>22</v>
      </c>
      <c r="R161">
        <v>113</v>
      </c>
      <c r="S161">
        <v>4</v>
      </c>
      <c r="T161">
        <v>5</v>
      </c>
      <c r="U161">
        <v>3</v>
      </c>
      <c r="AD161" s="107">
        <v>24391</v>
      </c>
      <c r="AE161" t="s">
        <v>31</v>
      </c>
      <c r="AF161" t="s">
        <v>39</v>
      </c>
      <c r="AG161" t="s">
        <v>40</v>
      </c>
      <c r="AH161" t="s">
        <v>40</v>
      </c>
      <c r="AI161" t="s">
        <v>84</v>
      </c>
      <c r="AJ161" t="s">
        <v>88</v>
      </c>
      <c r="AK161">
        <v>2</v>
      </c>
      <c r="AL161" t="s">
        <v>361</v>
      </c>
      <c r="AM161">
        <v>2</v>
      </c>
      <c r="AP161" t="s">
        <v>169</v>
      </c>
      <c r="AR161" t="s">
        <v>66</v>
      </c>
      <c r="AS161" t="s">
        <v>63</v>
      </c>
      <c r="BC161" t="s">
        <v>37</v>
      </c>
      <c r="BF161">
        <v>22</v>
      </c>
      <c r="BG161">
        <v>22</v>
      </c>
      <c r="BH161">
        <v>113</v>
      </c>
      <c r="BI161">
        <v>45.385245901639344</v>
      </c>
      <c r="BJ161">
        <f t="shared" si="10"/>
        <v>46</v>
      </c>
      <c r="BK161">
        <v>0</v>
      </c>
      <c r="BL161">
        <v>0</v>
      </c>
      <c r="BM161" t="s">
        <v>1050</v>
      </c>
      <c r="BN161" t="s">
        <v>913</v>
      </c>
      <c r="BO161" t="s">
        <v>564</v>
      </c>
      <c r="BQ161" t="s">
        <v>1050</v>
      </c>
      <c r="BR161" t="s">
        <v>87</v>
      </c>
      <c r="BS161" t="s">
        <v>572</v>
      </c>
      <c r="BT161" t="s">
        <v>1252</v>
      </c>
      <c r="BU161" t="s">
        <v>87</v>
      </c>
      <c r="BV161">
        <v>0.19469026548672566</v>
      </c>
      <c r="BW161">
        <v>1</v>
      </c>
      <c r="BX161">
        <v>0.80530973451327437</v>
      </c>
      <c r="BY161">
        <v>0</v>
      </c>
      <c r="BZ161">
        <v>-22</v>
      </c>
      <c r="CA161">
        <v>0</v>
      </c>
      <c r="CB161">
        <v>22</v>
      </c>
      <c r="CC161" t="e">
        <v>#VALUE!</v>
      </c>
      <c r="CD161">
        <v>22</v>
      </c>
      <c r="CE161">
        <v>0</v>
      </c>
      <c r="CF161">
        <v>0</v>
      </c>
      <c r="CG161">
        <v>21</v>
      </c>
      <c r="CH161">
        <f t="shared" si="11"/>
        <v>1</v>
      </c>
      <c r="CI161" t="s">
        <v>1404</v>
      </c>
      <c r="CJ161">
        <v>2</v>
      </c>
      <c r="CK161" t="s">
        <v>1399</v>
      </c>
      <c r="CL161">
        <f t="shared" si="12"/>
        <v>0</v>
      </c>
      <c r="CM161">
        <f t="shared" si="13"/>
        <v>1</v>
      </c>
      <c r="CN161">
        <f t="shared" si="14"/>
        <v>1</v>
      </c>
    </row>
    <row r="162" spans="1:92" x14ac:dyDescent="0.25">
      <c r="A162">
        <v>1907</v>
      </c>
      <c r="B162" t="s">
        <v>564</v>
      </c>
      <c r="C162" t="s">
        <v>564</v>
      </c>
      <c r="D162">
        <v>626507</v>
      </c>
      <c r="E162">
        <v>4</v>
      </c>
      <c r="F162" s="107">
        <v>40979</v>
      </c>
      <c r="G162" s="107">
        <v>41177</v>
      </c>
      <c r="H162">
        <v>626507</v>
      </c>
      <c r="I162" s="107">
        <v>41045</v>
      </c>
      <c r="J162" s="107">
        <v>41110</v>
      </c>
      <c r="K162">
        <v>10000</v>
      </c>
      <c r="L162" t="s">
        <v>568</v>
      </c>
      <c r="M162" s="107">
        <v>41110</v>
      </c>
      <c r="N162" t="s">
        <v>87</v>
      </c>
      <c r="O162" t="s">
        <v>583</v>
      </c>
      <c r="P162" t="s">
        <v>38</v>
      </c>
      <c r="Q162">
        <v>66</v>
      </c>
      <c r="R162">
        <v>199</v>
      </c>
      <c r="S162">
        <v>0</v>
      </c>
      <c r="T162">
        <v>4</v>
      </c>
      <c r="AD162" s="107">
        <v>24114</v>
      </c>
      <c r="AE162" t="s">
        <v>31</v>
      </c>
      <c r="AF162" t="s">
        <v>68</v>
      </c>
      <c r="AG162" t="s">
        <v>870</v>
      </c>
      <c r="AH162" t="s">
        <v>30</v>
      </c>
      <c r="AI162" t="s">
        <v>89</v>
      </c>
      <c r="AJ162" t="s">
        <v>88</v>
      </c>
      <c r="AK162">
        <v>8</v>
      </c>
      <c r="AL162" t="s">
        <v>986</v>
      </c>
      <c r="AO162">
        <v>60</v>
      </c>
      <c r="AP162" t="s">
        <v>55</v>
      </c>
      <c r="AR162" t="s">
        <v>49</v>
      </c>
      <c r="AS162" t="s">
        <v>56</v>
      </c>
      <c r="BC162" t="s">
        <v>37</v>
      </c>
      <c r="BF162">
        <v>66</v>
      </c>
      <c r="BG162">
        <v>133</v>
      </c>
      <c r="BH162">
        <v>199</v>
      </c>
      <c r="BI162">
        <v>46.079234972677597</v>
      </c>
      <c r="BJ162">
        <f t="shared" si="10"/>
        <v>46</v>
      </c>
      <c r="BK162">
        <v>0</v>
      </c>
      <c r="BL162">
        <v>-67</v>
      </c>
      <c r="BM162" t="s">
        <v>1050</v>
      </c>
      <c r="BN162" t="s">
        <v>75</v>
      </c>
      <c r="BO162" t="s">
        <v>87</v>
      </c>
      <c r="BQ162" t="s">
        <v>1050</v>
      </c>
      <c r="BR162" t="s">
        <v>87</v>
      </c>
      <c r="BS162" t="s">
        <v>573</v>
      </c>
      <c r="BT162" t="s">
        <v>1252</v>
      </c>
      <c r="BU162" t="s">
        <v>564</v>
      </c>
      <c r="BV162">
        <v>0.33165829145728642</v>
      </c>
      <c r="BW162">
        <v>0.49624060150375937</v>
      </c>
      <c r="BX162">
        <v>0.16458231004647295</v>
      </c>
      <c r="BY162">
        <v>0</v>
      </c>
      <c r="BZ162">
        <v>-66</v>
      </c>
      <c r="CA162">
        <v>0</v>
      </c>
      <c r="CB162">
        <v>66</v>
      </c>
      <c r="CC162" t="e">
        <v>#VALUE!</v>
      </c>
      <c r="CD162">
        <v>66</v>
      </c>
      <c r="CE162">
        <v>0</v>
      </c>
      <c r="CF162">
        <v>67</v>
      </c>
      <c r="CG162">
        <v>65</v>
      </c>
      <c r="CH162">
        <f t="shared" si="11"/>
        <v>1</v>
      </c>
      <c r="CI162" t="s">
        <v>1402</v>
      </c>
      <c r="CJ162">
        <v>4</v>
      </c>
      <c r="CK162" t="s">
        <v>1399</v>
      </c>
      <c r="CL162">
        <f t="shared" si="12"/>
        <v>1</v>
      </c>
      <c r="CM162">
        <f t="shared" si="13"/>
        <v>0</v>
      </c>
      <c r="CN162">
        <f t="shared" si="14"/>
        <v>1</v>
      </c>
    </row>
    <row r="163" spans="1:92" x14ac:dyDescent="0.25">
      <c r="A163">
        <v>65</v>
      </c>
      <c r="B163" t="s">
        <v>564</v>
      </c>
      <c r="C163" t="s">
        <v>564</v>
      </c>
      <c r="D163">
        <v>631030</v>
      </c>
      <c r="E163">
        <v>5</v>
      </c>
      <c r="F163" s="107">
        <v>40912</v>
      </c>
      <c r="G163" s="107">
        <v>40913</v>
      </c>
      <c r="H163">
        <v>631030</v>
      </c>
      <c r="I163" s="107">
        <v>40912</v>
      </c>
      <c r="J163" s="107">
        <v>40913</v>
      </c>
      <c r="K163">
        <v>15000</v>
      </c>
      <c r="L163" t="s">
        <v>569</v>
      </c>
      <c r="N163" t="s">
        <v>564</v>
      </c>
      <c r="O163" t="s">
        <v>913</v>
      </c>
      <c r="P163" t="s">
        <v>38</v>
      </c>
      <c r="Q163">
        <v>2</v>
      </c>
      <c r="R163">
        <v>2</v>
      </c>
      <c r="S163">
        <v>4</v>
      </c>
      <c r="T163">
        <v>1</v>
      </c>
      <c r="U163">
        <v>3</v>
      </c>
      <c r="AD163" s="107">
        <v>23665</v>
      </c>
      <c r="AE163" t="s">
        <v>31</v>
      </c>
      <c r="AF163" t="s">
        <v>32</v>
      </c>
      <c r="AG163" t="s">
        <v>868</v>
      </c>
      <c r="AH163" t="s">
        <v>57</v>
      </c>
      <c r="AI163" t="s">
        <v>89</v>
      </c>
      <c r="AJ163" t="s">
        <v>88</v>
      </c>
      <c r="AK163">
        <v>1</v>
      </c>
      <c r="AL163" t="s">
        <v>987</v>
      </c>
      <c r="AN163">
        <v>8</v>
      </c>
      <c r="AP163" t="s">
        <v>126</v>
      </c>
      <c r="AR163" t="s">
        <v>43</v>
      </c>
      <c r="AS163" t="s">
        <v>81</v>
      </c>
      <c r="BC163" t="s">
        <v>37</v>
      </c>
      <c r="BF163">
        <v>2</v>
      </c>
      <c r="BG163">
        <v>2</v>
      </c>
      <c r="BH163">
        <v>2</v>
      </c>
      <c r="BI163">
        <v>47.122950819672134</v>
      </c>
      <c r="BJ163">
        <f t="shared" si="10"/>
        <v>47</v>
      </c>
      <c r="BK163">
        <v>0</v>
      </c>
      <c r="BL163">
        <v>0</v>
      </c>
      <c r="BM163" t="s">
        <v>1050</v>
      </c>
      <c r="BN163" t="s">
        <v>913</v>
      </c>
      <c r="BO163" t="s">
        <v>564</v>
      </c>
      <c r="BQ163" t="s">
        <v>1050</v>
      </c>
      <c r="BR163" t="s">
        <v>87</v>
      </c>
      <c r="BS163" t="s">
        <v>572</v>
      </c>
      <c r="BT163" t="s">
        <v>1252</v>
      </c>
      <c r="BU163" t="s">
        <v>87</v>
      </c>
      <c r="BV163">
        <v>1</v>
      </c>
      <c r="BW163">
        <v>1</v>
      </c>
      <c r="BX163">
        <v>0</v>
      </c>
      <c r="BY163">
        <v>0</v>
      </c>
      <c r="BZ163">
        <v>-2</v>
      </c>
      <c r="CA163">
        <v>0</v>
      </c>
      <c r="CB163">
        <v>2</v>
      </c>
      <c r="CC163" t="e">
        <v>#VALUE!</v>
      </c>
      <c r="CD163">
        <v>2</v>
      </c>
      <c r="CE163">
        <v>0</v>
      </c>
      <c r="CF163">
        <v>0</v>
      </c>
      <c r="CG163">
        <v>1</v>
      </c>
      <c r="CH163">
        <f t="shared" si="11"/>
        <v>1</v>
      </c>
      <c r="CI163" t="s">
        <v>1405</v>
      </c>
      <c r="CJ163">
        <v>1</v>
      </c>
      <c r="CK163" t="s">
        <v>1399</v>
      </c>
      <c r="CL163">
        <f t="shared" si="12"/>
        <v>0</v>
      </c>
      <c r="CM163">
        <f t="shared" si="13"/>
        <v>1</v>
      </c>
      <c r="CN163">
        <f t="shared" si="14"/>
        <v>1</v>
      </c>
    </row>
    <row r="164" spans="1:92" x14ac:dyDescent="0.25">
      <c r="A164">
        <v>814</v>
      </c>
      <c r="B164" t="s">
        <v>564</v>
      </c>
      <c r="C164" t="s">
        <v>564</v>
      </c>
      <c r="D164">
        <v>634518</v>
      </c>
      <c r="E164">
        <v>4</v>
      </c>
      <c r="F164" s="107">
        <v>40940</v>
      </c>
      <c r="G164" s="107">
        <v>40981</v>
      </c>
      <c r="H164">
        <v>634518</v>
      </c>
      <c r="I164" s="107">
        <v>40975</v>
      </c>
      <c r="J164" s="107">
        <v>40981</v>
      </c>
      <c r="K164">
        <v>2000</v>
      </c>
      <c r="L164" t="s">
        <v>566</v>
      </c>
      <c r="N164" t="s">
        <v>564</v>
      </c>
      <c r="O164" t="s">
        <v>913</v>
      </c>
      <c r="P164" t="s">
        <v>38</v>
      </c>
      <c r="Q164">
        <v>7</v>
      </c>
      <c r="R164">
        <v>42</v>
      </c>
      <c r="S164">
        <v>1</v>
      </c>
      <c r="T164">
        <v>1</v>
      </c>
      <c r="AD164" s="107">
        <v>19031</v>
      </c>
      <c r="AE164" t="s">
        <v>31</v>
      </c>
      <c r="AF164" t="s">
        <v>32</v>
      </c>
      <c r="AG164" t="s">
        <v>868</v>
      </c>
      <c r="AH164" t="s">
        <v>57</v>
      </c>
      <c r="AI164" t="s">
        <v>113</v>
      </c>
      <c r="AJ164" t="s">
        <v>88</v>
      </c>
      <c r="AK164">
        <v>2</v>
      </c>
      <c r="AL164" t="s">
        <v>986</v>
      </c>
      <c r="AO164">
        <v>60</v>
      </c>
      <c r="AP164" t="s">
        <v>42</v>
      </c>
      <c r="AR164" t="s">
        <v>43</v>
      </c>
      <c r="AS164" t="s">
        <v>44</v>
      </c>
      <c r="BC164" t="s">
        <v>37</v>
      </c>
      <c r="BF164">
        <v>7</v>
      </c>
      <c r="BG164">
        <v>7</v>
      </c>
      <c r="BH164">
        <v>42</v>
      </c>
      <c r="BI164">
        <v>59.860655737704917</v>
      </c>
      <c r="BJ164">
        <f t="shared" si="10"/>
        <v>60</v>
      </c>
      <c r="BK164">
        <v>0</v>
      </c>
      <c r="BL164">
        <v>0</v>
      </c>
      <c r="BM164" t="s">
        <v>1050</v>
      </c>
      <c r="BN164" t="s">
        <v>913</v>
      </c>
      <c r="BO164" t="s">
        <v>564</v>
      </c>
      <c r="BQ164" t="s">
        <v>1050</v>
      </c>
      <c r="BR164" t="s">
        <v>87</v>
      </c>
      <c r="BS164" t="s">
        <v>572</v>
      </c>
      <c r="BT164" t="s">
        <v>1252</v>
      </c>
      <c r="BU164" t="s">
        <v>87</v>
      </c>
      <c r="BV164">
        <v>0.16666666666666666</v>
      </c>
      <c r="BW164">
        <v>1</v>
      </c>
      <c r="BX164">
        <v>0.83333333333333337</v>
      </c>
      <c r="BY164">
        <v>0</v>
      </c>
      <c r="BZ164">
        <v>-7</v>
      </c>
      <c r="CA164">
        <v>0</v>
      </c>
      <c r="CB164">
        <v>7</v>
      </c>
      <c r="CC164" t="e">
        <v>#VALUE!</v>
      </c>
      <c r="CD164">
        <v>7</v>
      </c>
      <c r="CE164">
        <v>0</v>
      </c>
      <c r="CF164">
        <v>0</v>
      </c>
      <c r="CG164">
        <v>6</v>
      </c>
      <c r="CH164">
        <f t="shared" si="11"/>
        <v>1</v>
      </c>
      <c r="CI164" t="s">
        <v>1405</v>
      </c>
      <c r="CJ164">
        <v>1</v>
      </c>
      <c r="CK164" t="s">
        <v>1399</v>
      </c>
      <c r="CL164">
        <f t="shared" si="12"/>
        <v>0</v>
      </c>
      <c r="CM164">
        <f t="shared" si="13"/>
        <v>1</v>
      </c>
      <c r="CN164">
        <f t="shared" si="14"/>
        <v>1</v>
      </c>
    </row>
    <row r="165" spans="1:92" x14ac:dyDescent="0.25">
      <c r="A165">
        <v>3077</v>
      </c>
      <c r="B165" t="s">
        <v>564</v>
      </c>
      <c r="C165" t="s">
        <v>564</v>
      </c>
      <c r="D165">
        <v>635008</v>
      </c>
      <c r="E165">
        <v>5</v>
      </c>
      <c r="F165" s="107">
        <v>41023</v>
      </c>
      <c r="G165" s="107">
        <v>41026</v>
      </c>
      <c r="H165">
        <v>635008</v>
      </c>
      <c r="I165" s="107">
        <v>41023</v>
      </c>
      <c r="J165" s="107">
        <v>41026</v>
      </c>
      <c r="K165">
        <v>15000</v>
      </c>
      <c r="L165" t="s">
        <v>569</v>
      </c>
      <c r="N165" t="s">
        <v>564</v>
      </c>
      <c r="O165" t="s">
        <v>913</v>
      </c>
      <c r="P165" t="s">
        <v>38</v>
      </c>
      <c r="Q165">
        <v>4</v>
      </c>
      <c r="R165">
        <v>4</v>
      </c>
      <c r="S165">
        <v>3</v>
      </c>
      <c r="T165">
        <v>5</v>
      </c>
      <c r="U165">
        <v>2</v>
      </c>
      <c r="AD165" s="107">
        <v>22447</v>
      </c>
      <c r="AE165" t="s">
        <v>31</v>
      </c>
      <c r="AF165" t="s">
        <v>39</v>
      </c>
      <c r="AG165" t="s">
        <v>40</v>
      </c>
      <c r="AH165" t="s">
        <v>40</v>
      </c>
      <c r="AI165" t="s">
        <v>70</v>
      </c>
      <c r="AJ165" t="s">
        <v>88</v>
      </c>
      <c r="AK165">
        <v>3</v>
      </c>
      <c r="AL165" t="s">
        <v>987</v>
      </c>
      <c r="AN165">
        <v>8</v>
      </c>
      <c r="AP165" t="s">
        <v>42</v>
      </c>
      <c r="AR165" t="s">
        <v>43</v>
      </c>
      <c r="AS165" t="s">
        <v>44</v>
      </c>
      <c r="BC165" t="s">
        <v>37</v>
      </c>
      <c r="BF165">
        <v>4</v>
      </c>
      <c r="BG165">
        <v>4</v>
      </c>
      <c r="BH165">
        <v>4</v>
      </c>
      <c r="BI165">
        <v>50.754098360655739</v>
      </c>
      <c r="BJ165">
        <f t="shared" si="10"/>
        <v>51</v>
      </c>
      <c r="BK165">
        <v>0</v>
      </c>
      <c r="BL165">
        <v>0</v>
      </c>
      <c r="BM165" t="s">
        <v>1050</v>
      </c>
      <c r="BN165" t="s">
        <v>913</v>
      </c>
      <c r="BO165" t="s">
        <v>564</v>
      </c>
      <c r="BQ165" t="s">
        <v>1050</v>
      </c>
      <c r="BR165" t="s">
        <v>87</v>
      </c>
      <c r="BS165" t="s">
        <v>572</v>
      </c>
      <c r="BT165" t="s">
        <v>1252</v>
      </c>
      <c r="BU165" t="s">
        <v>87</v>
      </c>
      <c r="BV165">
        <v>1</v>
      </c>
      <c r="BW165">
        <v>1</v>
      </c>
      <c r="BX165">
        <v>0</v>
      </c>
      <c r="BY165">
        <v>0</v>
      </c>
      <c r="BZ165">
        <v>-4</v>
      </c>
      <c r="CA165">
        <v>0</v>
      </c>
      <c r="CB165">
        <v>4</v>
      </c>
      <c r="CC165" t="e">
        <v>#VALUE!</v>
      </c>
      <c r="CD165">
        <v>4</v>
      </c>
      <c r="CE165">
        <v>0</v>
      </c>
      <c r="CF165">
        <v>0</v>
      </c>
      <c r="CG165">
        <v>3</v>
      </c>
      <c r="CH165">
        <f t="shared" si="11"/>
        <v>1</v>
      </c>
      <c r="CI165" t="s">
        <v>1405</v>
      </c>
      <c r="CJ165">
        <v>1</v>
      </c>
      <c r="CK165" t="s">
        <v>1399</v>
      </c>
      <c r="CL165">
        <f t="shared" si="12"/>
        <v>0</v>
      </c>
      <c r="CM165">
        <f t="shared" si="13"/>
        <v>1</v>
      </c>
      <c r="CN165">
        <f t="shared" si="14"/>
        <v>1</v>
      </c>
    </row>
    <row r="166" spans="1:92" x14ac:dyDescent="0.25">
      <c r="A166">
        <v>3032</v>
      </c>
      <c r="B166" t="s">
        <v>564</v>
      </c>
      <c r="C166" t="s">
        <v>564</v>
      </c>
      <c r="D166">
        <v>636243</v>
      </c>
      <c r="E166">
        <v>1</v>
      </c>
      <c r="F166" s="107">
        <v>41021</v>
      </c>
      <c r="G166" s="107">
        <v>41135</v>
      </c>
      <c r="H166">
        <v>636243</v>
      </c>
      <c r="I166" s="107">
        <v>41021</v>
      </c>
      <c r="J166" s="107">
        <v>41135</v>
      </c>
      <c r="K166" t="s">
        <v>562</v>
      </c>
      <c r="L166" t="s">
        <v>562</v>
      </c>
      <c r="N166" t="s">
        <v>564</v>
      </c>
      <c r="O166" t="s">
        <v>913</v>
      </c>
      <c r="P166" t="s">
        <v>54</v>
      </c>
      <c r="Q166">
        <v>115</v>
      </c>
      <c r="R166">
        <v>115</v>
      </c>
      <c r="S166">
        <v>5</v>
      </c>
      <c r="T166">
        <v>5</v>
      </c>
      <c r="U166">
        <v>4</v>
      </c>
      <c r="AD166" s="107">
        <v>17481</v>
      </c>
      <c r="AE166" t="s">
        <v>31</v>
      </c>
      <c r="AF166" t="s">
        <v>32</v>
      </c>
      <c r="AG166" t="s">
        <v>868</v>
      </c>
      <c r="AH166" t="s">
        <v>30</v>
      </c>
      <c r="AI166" t="s">
        <v>69</v>
      </c>
      <c r="AJ166" t="s">
        <v>54</v>
      </c>
      <c r="AK166">
        <v>11</v>
      </c>
      <c r="AL166" t="s">
        <v>54</v>
      </c>
      <c r="AP166" t="s">
        <v>72</v>
      </c>
      <c r="AR166" t="s">
        <v>49</v>
      </c>
      <c r="AS166" t="s">
        <v>73</v>
      </c>
      <c r="AT166" t="s">
        <v>513</v>
      </c>
      <c r="BC166" t="s">
        <v>98</v>
      </c>
      <c r="BF166">
        <v>115</v>
      </c>
      <c r="BG166">
        <v>115</v>
      </c>
      <c r="BH166">
        <v>115</v>
      </c>
      <c r="BI166">
        <v>64.316939890710387</v>
      </c>
      <c r="BJ166">
        <f t="shared" si="10"/>
        <v>64</v>
      </c>
      <c r="BK166">
        <v>0</v>
      </c>
      <c r="BL166">
        <v>0</v>
      </c>
      <c r="BM166" t="s">
        <v>1051</v>
      </c>
      <c r="BN166" t="s">
        <v>913</v>
      </c>
      <c r="BO166" t="s">
        <v>564</v>
      </c>
      <c r="BQ166" t="s">
        <v>1051</v>
      </c>
      <c r="BR166" t="s">
        <v>87</v>
      </c>
      <c r="BS166" t="s">
        <v>572</v>
      </c>
      <c r="BT166" t="s">
        <v>1252</v>
      </c>
      <c r="BU166" t="s">
        <v>87</v>
      </c>
      <c r="BV166">
        <v>1</v>
      </c>
      <c r="BW166">
        <v>1</v>
      </c>
      <c r="BX166">
        <v>0</v>
      </c>
      <c r="BY166">
        <v>0</v>
      </c>
      <c r="BZ166">
        <v>-115</v>
      </c>
      <c r="CA166">
        <v>0</v>
      </c>
      <c r="CB166">
        <v>115</v>
      </c>
      <c r="CC166" t="e">
        <v>#VALUE!</v>
      </c>
      <c r="CD166">
        <v>115</v>
      </c>
      <c r="CE166">
        <v>0</v>
      </c>
      <c r="CF166">
        <v>0</v>
      </c>
      <c r="CG166">
        <v>114</v>
      </c>
      <c r="CH166">
        <f t="shared" si="11"/>
        <v>1</v>
      </c>
      <c r="CI166" t="s">
        <v>1408</v>
      </c>
      <c r="CJ166">
        <v>0</v>
      </c>
      <c r="CK166" t="s">
        <v>1399</v>
      </c>
      <c r="CL166">
        <f t="shared" si="12"/>
        <v>0</v>
      </c>
      <c r="CM166">
        <f t="shared" si="13"/>
        <v>1</v>
      </c>
      <c r="CN166">
        <f t="shared" si="14"/>
        <v>1</v>
      </c>
    </row>
    <row r="167" spans="1:92" x14ac:dyDescent="0.25">
      <c r="A167">
        <v>1831</v>
      </c>
      <c r="B167" t="s">
        <v>564</v>
      </c>
      <c r="C167" t="s">
        <v>564</v>
      </c>
      <c r="D167">
        <v>636779</v>
      </c>
      <c r="E167">
        <v>2</v>
      </c>
      <c r="F167" s="107">
        <v>40976</v>
      </c>
      <c r="G167" s="107">
        <v>41158</v>
      </c>
      <c r="H167">
        <v>636779</v>
      </c>
      <c r="I167" s="107">
        <v>40977</v>
      </c>
      <c r="J167" s="107">
        <v>40978</v>
      </c>
      <c r="K167">
        <v>20000</v>
      </c>
      <c r="L167" t="s">
        <v>569</v>
      </c>
      <c r="M167" s="107">
        <v>40978</v>
      </c>
      <c r="N167" t="s">
        <v>87</v>
      </c>
      <c r="O167" t="s">
        <v>583</v>
      </c>
      <c r="P167" t="s">
        <v>587</v>
      </c>
      <c r="Q167">
        <v>2</v>
      </c>
      <c r="R167">
        <v>183</v>
      </c>
      <c r="S167">
        <v>0</v>
      </c>
      <c r="T167">
        <v>3</v>
      </c>
      <c r="AD167" s="107">
        <v>18838</v>
      </c>
      <c r="AE167" t="s">
        <v>45</v>
      </c>
      <c r="AF167" t="s">
        <v>68</v>
      </c>
      <c r="AG167" t="s">
        <v>870</v>
      </c>
      <c r="AH167" t="s">
        <v>30</v>
      </c>
      <c r="AI167" t="s">
        <v>70</v>
      </c>
      <c r="AJ167" t="s">
        <v>47</v>
      </c>
      <c r="AK167">
        <v>6</v>
      </c>
      <c r="AL167" t="s">
        <v>47</v>
      </c>
      <c r="AP167" t="s">
        <v>253</v>
      </c>
      <c r="AR167" t="s">
        <v>91</v>
      </c>
      <c r="AS167" t="s">
        <v>81</v>
      </c>
      <c r="BC167" t="s">
        <v>51</v>
      </c>
      <c r="BF167">
        <v>2</v>
      </c>
      <c r="BG167">
        <v>182</v>
      </c>
      <c r="BH167">
        <v>183</v>
      </c>
      <c r="BI167">
        <v>60.486338797814206</v>
      </c>
      <c r="BJ167">
        <f t="shared" si="10"/>
        <v>61</v>
      </c>
      <c r="BK167">
        <v>0</v>
      </c>
      <c r="BL167">
        <v>-180</v>
      </c>
      <c r="BM167" t="s">
        <v>47</v>
      </c>
      <c r="BN167" t="s">
        <v>75</v>
      </c>
      <c r="BO167" t="s">
        <v>87</v>
      </c>
      <c r="BQ167" t="s">
        <v>47</v>
      </c>
      <c r="BR167" t="s">
        <v>87</v>
      </c>
      <c r="BS167" t="s">
        <v>573</v>
      </c>
      <c r="BT167" t="s">
        <v>1252</v>
      </c>
      <c r="BU167" t="s">
        <v>564</v>
      </c>
      <c r="BV167">
        <v>1.092896174863388E-2</v>
      </c>
      <c r="BW167">
        <v>1.098901098901099E-2</v>
      </c>
      <c r="BX167">
        <v>6.0049240377110097E-5</v>
      </c>
      <c r="BY167">
        <v>0</v>
      </c>
      <c r="BZ167">
        <v>-2</v>
      </c>
      <c r="CA167">
        <v>0</v>
      </c>
      <c r="CB167">
        <v>2</v>
      </c>
      <c r="CC167" t="e">
        <v>#VALUE!</v>
      </c>
      <c r="CD167">
        <v>2</v>
      </c>
      <c r="CE167">
        <v>0</v>
      </c>
      <c r="CF167">
        <v>180</v>
      </c>
      <c r="CG167">
        <v>1</v>
      </c>
      <c r="CH167">
        <f t="shared" si="11"/>
        <v>1</v>
      </c>
      <c r="CI167" t="s">
        <v>1405</v>
      </c>
      <c r="CJ167">
        <v>1</v>
      </c>
      <c r="CK167" t="s">
        <v>1399</v>
      </c>
      <c r="CL167">
        <f t="shared" si="12"/>
        <v>1</v>
      </c>
      <c r="CM167">
        <f t="shared" si="13"/>
        <v>0</v>
      </c>
      <c r="CN167">
        <f t="shared" si="14"/>
        <v>1</v>
      </c>
    </row>
    <row r="168" spans="1:92" x14ac:dyDescent="0.25">
      <c r="A168">
        <v>3045</v>
      </c>
      <c r="B168" t="s">
        <v>564</v>
      </c>
      <c r="C168" t="s">
        <v>564</v>
      </c>
      <c r="D168">
        <v>640047</v>
      </c>
      <c r="E168">
        <v>1</v>
      </c>
      <c r="F168" s="107">
        <v>41022</v>
      </c>
      <c r="G168" s="107">
        <v>41180</v>
      </c>
      <c r="H168">
        <v>640047</v>
      </c>
      <c r="I168" s="107">
        <v>41022</v>
      </c>
      <c r="J168" s="107">
        <v>41180</v>
      </c>
      <c r="K168" t="s">
        <v>562</v>
      </c>
      <c r="L168" t="s">
        <v>562</v>
      </c>
      <c r="N168" t="s">
        <v>564</v>
      </c>
      <c r="O168" t="s">
        <v>913</v>
      </c>
      <c r="P168" t="s">
        <v>54</v>
      </c>
      <c r="Q168">
        <v>159</v>
      </c>
      <c r="R168">
        <v>159</v>
      </c>
      <c r="S168">
        <v>2</v>
      </c>
      <c r="T168">
        <v>4</v>
      </c>
      <c r="AD168" s="107">
        <v>20512</v>
      </c>
      <c r="AE168" t="s">
        <v>45</v>
      </c>
      <c r="AF168" t="s">
        <v>68</v>
      </c>
      <c r="AG168" t="s">
        <v>870</v>
      </c>
      <c r="AH168" t="s">
        <v>30</v>
      </c>
      <c r="AI168" t="s">
        <v>58</v>
      </c>
      <c r="AJ168" t="s">
        <v>54</v>
      </c>
      <c r="AK168">
        <v>8</v>
      </c>
      <c r="AL168" t="s">
        <v>54</v>
      </c>
      <c r="AP168" t="s">
        <v>92</v>
      </c>
      <c r="AR168" t="s">
        <v>66</v>
      </c>
      <c r="AS168" t="s">
        <v>44</v>
      </c>
      <c r="AT168" t="s">
        <v>516</v>
      </c>
      <c r="BC168" t="s">
        <v>37</v>
      </c>
      <c r="BF168">
        <v>159</v>
      </c>
      <c r="BG168">
        <v>159</v>
      </c>
      <c r="BH168">
        <v>159</v>
      </c>
      <c r="BI168">
        <v>56.038251366120221</v>
      </c>
      <c r="BJ168">
        <f t="shared" si="10"/>
        <v>56</v>
      </c>
      <c r="BK168">
        <v>0</v>
      </c>
      <c r="BL168">
        <v>0</v>
      </c>
      <c r="BM168" t="s">
        <v>1051</v>
      </c>
      <c r="BN168" t="s">
        <v>913</v>
      </c>
      <c r="BO168" t="s">
        <v>564</v>
      </c>
      <c r="BQ168" t="s">
        <v>1051</v>
      </c>
      <c r="BR168" t="s">
        <v>87</v>
      </c>
      <c r="BS168" t="s">
        <v>572</v>
      </c>
      <c r="BT168" t="s">
        <v>1252</v>
      </c>
      <c r="BU168" t="s">
        <v>87</v>
      </c>
      <c r="BV168">
        <v>1</v>
      </c>
      <c r="BW168">
        <v>1</v>
      </c>
      <c r="BX168">
        <v>0</v>
      </c>
      <c r="BY168">
        <v>0</v>
      </c>
      <c r="BZ168">
        <v>-159</v>
      </c>
      <c r="CA168">
        <v>0</v>
      </c>
      <c r="CB168">
        <v>159</v>
      </c>
      <c r="CC168" t="e">
        <v>#VALUE!</v>
      </c>
      <c r="CD168">
        <v>159</v>
      </c>
      <c r="CE168">
        <v>0</v>
      </c>
      <c r="CF168">
        <v>0</v>
      </c>
      <c r="CG168">
        <v>158</v>
      </c>
      <c r="CH168">
        <f t="shared" si="11"/>
        <v>1</v>
      </c>
      <c r="CI168" t="s">
        <v>1403</v>
      </c>
      <c r="CJ168">
        <v>6</v>
      </c>
      <c r="CK168" t="s">
        <v>1399</v>
      </c>
      <c r="CL168">
        <f t="shared" si="12"/>
        <v>0</v>
      </c>
      <c r="CM168">
        <f t="shared" si="13"/>
        <v>1</v>
      </c>
      <c r="CN168">
        <f t="shared" si="14"/>
        <v>1</v>
      </c>
    </row>
    <row r="169" spans="1:92" x14ac:dyDescent="0.25">
      <c r="A169">
        <v>441</v>
      </c>
      <c r="B169" t="s">
        <v>564</v>
      </c>
      <c r="C169" t="s">
        <v>564</v>
      </c>
      <c r="D169">
        <v>645780</v>
      </c>
      <c r="E169">
        <v>6</v>
      </c>
      <c r="F169" s="107">
        <v>40927</v>
      </c>
      <c r="G169" s="107">
        <v>41113</v>
      </c>
      <c r="H169">
        <v>645780</v>
      </c>
      <c r="I169" s="107">
        <v>41083</v>
      </c>
      <c r="J169" s="107">
        <v>41113</v>
      </c>
      <c r="K169">
        <v>10000</v>
      </c>
      <c r="L169" t="s">
        <v>568</v>
      </c>
      <c r="N169" t="s">
        <v>564</v>
      </c>
      <c r="O169" t="s">
        <v>913</v>
      </c>
      <c r="P169" t="s">
        <v>38</v>
      </c>
      <c r="Q169">
        <v>31</v>
      </c>
      <c r="R169">
        <v>187</v>
      </c>
      <c r="S169">
        <v>4</v>
      </c>
      <c r="T169">
        <v>4</v>
      </c>
      <c r="U169">
        <v>4</v>
      </c>
      <c r="AD169" s="107">
        <v>24621</v>
      </c>
      <c r="AE169" t="s">
        <v>31</v>
      </c>
      <c r="AF169" t="s">
        <v>32</v>
      </c>
      <c r="AG169" t="s">
        <v>868</v>
      </c>
      <c r="AH169" t="s">
        <v>57</v>
      </c>
      <c r="AI169" t="s">
        <v>52</v>
      </c>
      <c r="AJ169" t="s">
        <v>88</v>
      </c>
      <c r="AK169">
        <v>3</v>
      </c>
      <c r="AL169" t="s">
        <v>361</v>
      </c>
      <c r="AM169">
        <v>5</v>
      </c>
      <c r="AP169" t="s">
        <v>107</v>
      </c>
      <c r="AR169" t="s">
        <v>43</v>
      </c>
      <c r="AS169" t="s">
        <v>60</v>
      </c>
      <c r="BC169" t="s">
        <v>37</v>
      </c>
      <c r="BF169">
        <v>31</v>
      </c>
      <c r="BG169">
        <v>31</v>
      </c>
      <c r="BH169">
        <v>187</v>
      </c>
      <c r="BI169">
        <v>44.551912568306008</v>
      </c>
      <c r="BJ169">
        <f t="shared" si="10"/>
        <v>45</v>
      </c>
      <c r="BK169">
        <v>0</v>
      </c>
      <c r="BL169">
        <v>0</v>
      </c>
      <c r="BM169" t="s">
        <v>1050</v>
      </c>
      <c r="BN169" t="s">
        <v>913</v>
      </c>
      <c r="BO169" t="s">
        <v>564</v>
      </c>
      <c r="BQ169" t="s">
        <v>1050</v>
      </c>
      <c r="BR169" t="s">
        <v>87</v>
      </c>
      <c r="BS169" t="s">
        <v>572</v>
      </c>
      <c r="BT169" t="s">
        <v>1252</v>
      </c>
      <c r="BU169" t="s">
        <v>87</v>
      </c>
      <c r="BV169">
        <v>0.16577540106951871</v>
      </c>
      <c r="BW169">
        <v>1</v>
      </c>
      <c r="BX169">
        <v>0.83422459893048129</v>
      </c>
      <c r="BY169">
        <v>0</v>
      </c>
      <c r="BZ169">
        <v>-31</v>
      </c>
      <c r="CA169">
        <v>0</v>
      </c>
      <c r="CB169">
        <v>31</v>
      </c>
      <c r="CC169" t="e">
        <v>#VALUE!</v>
      </c>
      <c r="CD169">
        <v>31</v>
      </c>
      <c r="CE169">
        <v>0</v>
      </c>
      <c r="CF169">
        <v>0</v>
      </c>
      <c r="CG169">
        <v>30</v>
      </c>
      <c r="CH169">
        <f t="shared" si="11"/>
        <v>1</v>
      </c>
      <c r="CI169" t="s">
        <v>1401</v>
      </c>
      <c r="CJ169">
        <v>3</v>
      </c>
      <c r="CK169" t="s">
        <v>1399</v>
      </c>
      <c r="CL169">
        <f t="shared" si="12"/>
        <v>0</v>
      </c>
      <c r="CM169">
        <f t="shared" si="13"/>
        <v>1</v>
      </c>
      <c r="CN169">
        <f t="shared" si="14"/>
        <v>1</v>
      </c>
    </row>
    <row r="170" spans="1:92" x14ac:dyDescent="0.25">
      <c r="A170">
        <v>2208</v>
      </c>
      <c r="B170" t="s">
        <v>564</v>
      </c>
      <c r="C170" t="s">
        <v>87</v>
      </c>
      <c r="D170">
        <v>646800</v>
      </c>
      <c r="E170">
        <v>2</v>
      </c>
      <c r="F170" s="107">
        <v>40991</v>
      </c>
      <c r="G170" s="107">
        <v>41037</v>
      </c>
      <c r="H170">
        <v>646800</v>
      </c>
      <c r="I170" s="107">
        <v>40992</v>
      </c>
      <c r="J170" s="107">
        <v>40994</v>
      </c>
      <c r="K170">
        <v>5000</v>
      </c>
      <c r="L170" t="s">
        <v>567</v>
      </c>
      <c r="M170" s="107">
        <v>40994</v>
      </c>
      <c r="N170" t="s">
        <v>87</v>
      </c>
      <c r="O170" t="s">
        <v>159</v>
      </c>
      <c r="P170" t="s">
        <v>587</v>
      </c>
      <c r="Q170">
        <v>19</v>
      </c>
      <c r="R170">
        <v>47</v>
      </c>
      <c r="S170">
        <v>0</v>
      </c>
      <c r="T170">
        <v>3</v>
      </c>
      <c r="AD170" s="107">
        <v>21165</v>
      </c>
      <c r="AE170" t="s">
        <v>31</v>
      </c>
      <c r="AF170" t="s">
        <v>32</v>
      </c>
      <c r="AG170" t="s">
        <v>868</v>
      </c>
      <c r="AH170" t="s">
        <v>57</v>
      </c>
      <c r="AI170" t="s">
        <v>82</v>
      </c>
      <c r="AJ170" t="s">
        <v>47</v>
      </c>
      <c r="AK170">
        <v>5</v>
      </c>
      <c r="AL170" t="s">
        <v>47</v>
      </c>
      <c r="AP170" t="s">
        <v>42</v>
      </c>
      <c r="AR170" t="s">
        <v>43</v>
      </c>
      <c r="AS170" t="s">
        <v>44</v>
      </c>
      <c r="AU170" t="s">
        <v>756</v>
      </c>
      <c r="AX170" t="s">
        <v>87</v>
      </c>
      <c r="BC170" t="s">
        <v>37</v>
      </c>
      <c r="BF170">
        <v>19</v>
      </c>
      <c r="BG170">
        <v>46</v>
      </c>
      <c r="BH170">
        <v>47</v>
      </c>
      <c r="BI170">
        <v>54.169398907103826</v>
      </c>
      <c r="BJ170">
        <f t="shared" si="10"/>
        <v>54</v>
      </c>
      <c r="BK170">
        <v>0</v>
      </c>
      <c r="BL170">
        <v>-43</v>
      </c>
      <c r="BM170" t="s">
        <v>47</v>
      </c>
      <c r="BN170" t="s">
        <v>159</v>
      </c>
      <c r="BO170" t="s">
        <v>87</v>
      </c>
      <c r="BQ170" t="s">
        <v>47</v>
      </c>
      <c r="BR170" t="s">
        <v>87</v>
      </c>
      <c r="BS170" t="s">
        <v>572</v>
      </c>
      <c r="BT170" t="s">
        <v>1252</v>
      </c>
      <c r="BU170" t="s">
        <v>564</v>
      </c>
      <c r="BV170">
        <v>0.40425531914893614</v>
      </c>
      <c r="BW170">
        <v>6.5217391304347824E-2</v>
      </c>
      <c r="BX170">
        <v>-0.3390379278445883</v>
      </c>
      <c r="BY170">
        <v>0</v>
      </c>
      <c r="BZ170">
        <v>-3</v>
      </c>
      <c r="CA170">
        <v>16</v>
      </c>
      <c r="CB170">
        <v>46</v>
      </c>
      <c r="CC170">
        <v>19</v>
      </c>
      <c r="CD170">
        <v>46</v>
      </c>
      <c r="CE170">
        <v>43</v>
      </c>
      <c r="CF170">
        <v>43</v>
      </c>
      <c r="CG170">
        <v>-2</v>
      </c>
      <c r="CH170">
        <f t="shared" si="11"/>
        <v>1</v>
      </c>
      <c r="CI170" t="s">
        <v>1404</v>
      </c>
      <c r="CJ170">
        <v>2</v>
      </c>
      <c r="CK170" t="s">
        <v>1399</v>
      </c>
      <c r="CL170">
        <f t="shared" si="12"/>
        <v>1</v>
      </c>
      <c r="CM170">
        <f t="shared" si="13"/>
        <v>0</v>
      </c>
      <c r="CN170">
        <f t="shared" si="14"/>
        <v>1</v>
      </c>
    </row>
    <row r="171" spans="1:92" x14ac:dyDescent="0.25">
      <c r="A171">
        <v>1789</v>
      </c>
      <c r="B171" t="s">
        <v>564</v>
      </c>
      <c r="C171" t="s">
        <v>564</v>
      </c>
      <c r="D171">
        <v>646949</v>
      </c>
      <c r="E171">
        <v>5</v>
      </c>
      <c r="F171" s="107">
        <v>40975</v>
      </c>
      <c r="G171" s="107">
        <v>40984</v>
      </c>
      <c r="H171">
        <v>646949</v>
      </c>
      <c r="I171" s="107">
        <v>40982</v>
      </c>
      <c r="J171" s="107">
        <v>40984</v>
      </c>
      <c r="K171">
        <v>5000</v>
      </c>
      <c r="L171" t="s">
        <v>567</v>
      </c>
      <c r="N171" t="s">
        <v>564</v>
      </c>
      <c r="O171" t="s">
        <v>913</v>
      </c>
      <c r="P171" t="s">
        <v>38</v>
      </c>
      <c r="Q171">
        <v>3</v>
      </c>
      <c r="R171">
        <v>10</v>
      </c>
      <c r="S171">
        <v>4</v>
      </c>
      <c r="T171">
        <v>3</v>
      </c>
      <c r="U171">
        <v>1</v>
      </c>
      <c r="V171">
        <v>1</v>
      </c>
      <c r="AD171" s="107">
        <v>24007</v>
      </c>
      <c r="AE171" t="s">
        <v>31</v>
      </c>
      <c r="AF171" t="s">
        <v>32</v>
      </c>
      <c r="AG171" t="s">
        <v>868</v>
      </c>
      <c r="AH171" t="s">
        <v>57</v>
      </c>
      <c r="AI171" t="s">
        <v>64</v>
      </c>
      <c r="AJ171" t="s">
        <v>88</v>
      </c>
      <c r="AK171">
        <v>3</v>
      </c>
      <c r="AL171" t="s">
        <v>987</v>
      </c>
      <c r="AN171">
        <v>10</v>
      </c>
      <c r="AP171" t="s">
        <v>211</v>
      </c>
      <c r="AR171" t="s">
        <v>66</v>
      </c>
      <c r="AS171" t="s">
        <v>81</v>
      </c>
      <c r="BC171" t="s">
        <v>37</v>
      </c>
      <c r="BF171">
        <v>3</v>
      </c>
      <c r="BG171">
        <v>3</v>
      </c>
      <c r="BH171">
        <v>10</v>
      </c>
      <c r="BI171">
        <v>46.360655737704917</v>
      </c>
      <c r="BJ171">
        <f t="shared" si="10"/>
        <v>47</v>
      </c>
      <c r="BK171">
        <v>0</v>
      </c>
      <c r="BL171">
        <v>0</v>
      </c>
      <c r="BM171" t="s">
        <v>1050</v>
      </c>
      <c r="BN171" t="s">
        <v>913</v>
      </c>
      <c r="BO171" t="s">
        <v>564</v>
      </c>
      <c r="BQ171" t="s">
        <v>1050</v>
      </c>
      <c r="BR171" t="s">
        <v>87</v>
      </c>
      <c r="BS171" t="s">
        <v>572</v>
      </c>
      <c r="BT171" t="s">
        <v>1252</v>
      </c>
      <c r="BU171" t="s">
        <v>87</v>
      </c>
      <c r="BV171">
        <v>0.3</v>
      </c>
      <c r="BW171">
        <v>1</v>
      </c>
      <c r="BX171">
        <v>0.7</v>
      </c>
      <c r="BY171">
        <v>0</v>
      </c>
      <c r="BZ171">
        <v>-3</v>
      </c>
      <c r="CA171">
        <v>0</v>
      </c>
      <c r="CB171">
        <v>3</v>
      </c>
      <c r="CC171" t="e">
        <v>#VALUE!</v>
      </c>
      <c r="CD171">
        <v>3</v>
      </c>
      <c r="CE171">
        <v>0</v>
      </c>
      <c r="CF171">
        <v>0</v>
      </c>
      <c r="CG171">
        <v>2</v>
      </c>
      <c r="CH171">
        <f t="shared" si="11"/>
        <v>1</v>
      </c>
      <c r="CI171" t="s">
        <v>1405</v>
      </c>
      <c r="CJ171">
        <v>1</v>
      </c>
      <c r="CK171" t="s">
        <v>1399</v>
      </c>
      <c r="CL171">
        <f t="shared" si="12"/>
        <v>0</v>
      </c>
      <c r="CM171">
        <f t="shared" si="13"/>
        <v>1</v>
      </c>
      <c r="CN171">
        <f t="shared" si="14"/>
        <v>1</v>
      </c>
    </row>
    <row r="172" spans="1:92" x14ac:dyDescent="0.25">
      <c r="A172">
        <v>1024</v>
      </c>
      <c r="B172" t="s">
        <v>564</v>
      </c>
      <c r="C172" t="s">
        <v>564</v>
      </c>
      <c r="D172">
        <v>651447</v>
      </c>
      <c r="E172">
        <v>2</v>
      </c>
      <c r="F172" s="107">
        <v>40947</v>
      </c>
      <c r="G172" s="107">
        <v>41039</v>
      </c>
      <c r="H172">
        <v>651447</v>
      </c>
      <c r="I172" s="107">
        <v>40947</v>
      </c>
      <c r="J172" s="107">
        <v>41039</v>
      </c>
      <c r="K172">
        <v>15000</v>
      </c>
      <c r="L172" t="s">
        <v>569</v>
      </c>
      <c r="N172" t="s">
        <v>564</v>
      </c>
      <c r="O172" t="s">
        <v>913</v>
      </c>
      <c r="P172" t="s">
        <v>587</v>
      </c>
      <c r="Q172">
        <v>93</v>
      </c>
      <c r="R172">
        <v>93</v>
      </c>
      <c r="S172">
        <v>4</v>
      </c>
      <c r="T172">
        <v>3</v>
      </c>
      <c r="U172">
        <v>2</v>
      </c>
      <c r="AD172" s="107">
        <v>20004</v>
      </c>
      <c r="AE172" t="s">
        <v>31</v>
      </c>
      <c r="AF172" t="s">
        <v>32</v>
      </c>
      <c r="AG172" t="s">
        <v>868</v>
      </c>
      <c r="AH172" t="s">
        <v>30</v>
      </c>
      <c r="AI172" t="s">
        <v>69</v>
      </c>
      <c r="AJ172" t="s">
        <v>47</v>
      </c>
      <c r="AK172">
        <v>10</v>
      </c>
      <c r="AL172" t="s">
        <v>47</v>
      </c>
      <c r="AP172" t="s">
        <v>42</v>
      </c>
      <c r="AR172" t="s">
        <v>43</v>
      </c>
      <c r="AS172" t="s">
        <v>44</v>
      </c>
      <c r="BC172" t="s">
        <v>37</v>
      </c>
      <c r="BF172">
        <v>93</v>
      </c>
      <c r="BG172">
        <v>93</v>
      </c>
      <c r="BH172">
        <v>93</v>
      </c>
      <c r="BI172">
        <v>57.221311475409834</v>
      </c>
      <c r="BJ172">
        <f t="shared" si="10"/>
        <v>57</v>
      </c>
      <c r="BK172">
        <v>0</v>
      </c>
      <c r="BL172">
        <v>0</v>
      </c>
      <c r="BM172" t="s">
        <v>47</v>
      </c>
      <c r="BN172" t="s">
        <v>913</v>
      </c>
      <c r="BO172" t="s">
        <v>564</v>
      </c>
      <c r="BQ172" t="s">
        <v>47</v>
      </c>
      <c r="BR172" t="s">
        <v>87</v>
      </c>
      <c r="BS172" t="s">
        <v>572</v>
      </c>
      <c r="BT172" t="s">
        <v>1252</v>
      </c>
      <c r="BU172" t="s">
        <v>87</v>
      </c>
      <c r="BV172">
        <v>1</v>
      </c>
      <c r="BW172">
        <v>1</v>
      </c>
      <c r="BX172">
        <v>0</v>
      </c>
      <c r="BY172">
        <v>0</v>
      </c>
      <c r="BZ172">
        <v>-93</v>
      </c>
      <c r="CA172">
        <v>0</v>
      </c>
      <c r="CB172">
        <v>93</v>
      </c>
      <c r="CC172" t="e">
        <v>#VALUE!</v>
      </c>
      <c r="CD172">
        <v>93</v>
      </c>
      <c r="CE172">
        <v>0</v>
      </c>
      <c r="CF172">
        <v>0</v>
      </c>
      <c r="CG172">
        <v>92</v>
      </c>
      <c r="CH172">
        <f t="shared" si="11"/>
        <v>1</v>
      </c>
      <c r="CI172" t="s">
        <v>1408</v>
      </c>
      <c r="CJ172">
        <v>0</v>
      </c>
      <c r="CK172" t="s">
        <v>1399</v>
      </c>
      <c r="CL172">
        <f t="shared" si="12"/>
        <v>0</v>
      </c>
      <c r="CM172">
        <f t="shared" si="13"/>
        <v>1</v>
      </c>
      <c r="CN172">
        <f t="shared" si="14"/>
        <v>1</v>
      </c>
    </row>
    <row r="173" spans="1:92" x14ac:dyDescent="0.25">
      <c r="A173">
        <v>2956</v>
      </c>
      <c r="B173" t="s">
        <v>564</v>
      </c>
      <c r="C173" t="s">
        <v>564</v>
      </c>
      <c r="D173">
        <v>655707</v>
      </c>
      <c r="E173">
        <v>5</v>
      </c>
      <c r="F173" s="107">
        <v>41018</v>
      </c>
      <c r="G173" s="107">
        <v>41050</v>
      </c>
      <c r="H173">
        <v>655707</v>
      </c>
      <c r="I173" s="107">
        <v>41018</v>
      </c>
      <c r="J173" s="107">
        <v>41050</v>
      </c>
      <c r="K173">
        <v>15000</v>
      </c>
      <c r="L173" t="s">
        <v>569</v>
      </c>
      <c r="N173" t="s">
        <v>564</v>
      </c>
      <c r="O173" t="s">
        <v>913</v>
      </c>
      <c r="P173" t="s">
        <v>38</v>
      </c>
      <c r="Q173">
        <v>33</v>
      </c>
      <c r="R173">
        <v>33</v>
      </c>
      <c r="S173">
        <v>9</v>
      </c>
      <c r="T173">
        <v>7</v>
      </c>
      <c r="U173">
        <v>7</v>
      </c>
      <c r="AD173" s="107">
        <v>23051</v>
      </c>
      <c r="AE173" t="s">
        <v>31</v>
      </c>
      <c r="AF173" t="s">
        <v>68</v>
      </c>
      <c r="AG173" t="s">
        <v>870</v>
      </c>
      <c r="AH173" t="s">
        <v>57</v>
      </c>
      <c r="AI173" t="s">
        <v>86</v>
      </c>
      <c r="AJ173" t="s">
        <v>88</v>
      </c>
      <c r="AK173">
        <v>4</v>
      </c>
      <c r="AL173" t="s">
        <v>987</v>
      </c>
      <c r="AN173">
        <v>7</v>
      </c>
      <c r="AP173" t="s">
        <v>42</v>
      </c>
      <c r="AR173" t="s">
        <v>43</v>
      </c>
      <c r="AS173" t="s">
        <v>44</v>
      </c>
      <c r="BC173" t="s">
        <v>37</v>
      </c>
      <c r="BF173">
        <v>33</v>
      </c>
      <c r="BG173">
        <v>33</v>
      </c>
      <c r="BH173">
        <v>33</v>
      </c>
      <c r="BI173">
        <v>49.090163934426229</v>
      </c>
      <c r="BJ173">
        <f t="shared" si="10"/>
        <v>49</v>
      </c>
      <c r="BK173">
        <v>0</v>
      </c>
      <c r="BL173">
        <v>0</v>
      </c>
      <c r="BM173" t="s">
        <v>1050</v>
      </c>
      <c r="BN173" t="s">
        <v>913</v>
      </c>
      <c r="BO173" t="s">
        <v>564</v>
      </c>
      <c r="BQ173" t="s">
        <v>1050</v>
      </c>
      <c r="BR173" t="s">
        <v>87</v>
      </c>
      <c r="BS173" t="s">
        <v>572</v>
      </c>
      <c r="BT173" t="s">
        <v>1252</v>
      </c>
      <c r="BU173" t="s">
        <v>87</v>
      </c>
      <c r="BV173">
        <v>1</v>
      </c>
      <c r="BW173">
        <v>1</v>
      </c>
      <c r="BX173">
        <v>0</v>
      </c>
      <c r="BY173">
        <v>0</v>
      </c>
      <c r="BZ173">
        <v>-33</v>
      </c>
      <c r="CA173">
        <v>0</v>
      </c>
      <c r="CB173">
        <v>33</v>
      </c>
      <c r="CC173" t="e">
        <v>#VALUE!</v>
      </c>
      <c r="CD173">
        <v>33</v>
      </c>
      <c r="CE173">
        <v>0</v>
      </c>
      <c r="CF173">
        <v>0</v>
      </c>
      <c r="CG173">
        <v>32</v>
      </c>
      <c r="CH173">
        <f t="shared" si="11"/>
        <v>1</v>
      </c>
      <c r="CI173" t="s">
        <v>1401</v>
      </c>
      <c r="CJ173">
        <v>3</v>
      </c>
      <c r="CK173" t="s">
        <v>1399</v>
      </c>
      <c r="CL173">
        <f t="shared" si="12"/>
        <v>0</v>
      </c>
      <c r="CM173">
        <f t="shared" si="13"/>
        <v>1</v>
      </c>
      <c r="CN173">
        <f t="shared" si="14"/>
        <v>1</v>
      </c>
    </row>
    <row r="174" spans="1:92" x14ac:dyDescent="0.25">
      <c r="A174">
        <v>1181</v>
      </c>
      <c r="B174" t="s">
        <v>564</v>
      </c>
      <c r="C174" t="s">
        <v>564</v>
      </c>
      <c r="D174">
        <v>656870</v>
      </c>
      <c r="E174">
        <v>5</v>
      </c>
      <c r="F174" s="107">
        <v>40952</v>
      </c>
      <c r="G174" s="107">
        <v>40953</v>
      </c>
      <c r="H174">
        <v>656870</v>
      </c>
      <c r="I174" s="107">
        <v>40952</v>
      </c>
      <c r="J174" s="107">
        <v>40953</v>
      </c>
      <c r="K174">
        <v>15000</v>
      </c>
      <c r="L174" t="s">
        <v>569</v>
      </c>
      <c r="N174" t="s">
        <v>564</v>
      </c>
      <c r="O174" t="s">
        <v>913</v>
      </c>
      <c r="P174" t="s">
        <v>38</v>
      </c>
      <c r="Q174">
        <v>2</v>
      </c>
      <c r="R174">
        <v>2</v>
      </c>
      <c r="S174">
        <v>2</v>
      </c>
      <c r="T174">
        <v>4</v>
      </c>
      <c r="U174">
        <v>2</v>
      </c>
      <c r="AD174" s="107">
        <v>24160</v>
      </c>
      <c r="AE174" t="s">
        <v>31</v>
      </c>
      <c r="AF174" t="s">
        <v>32</v>
      </c>
      <c r="AG174" t="s">
        <v>868</v>
      </c>
      <c r="AH174" t="s">
        <v>30</v>
      </c>
      <c r="AI174" t="s">
        <v>94</v>
      </c>
      <c r="AJ174" t="s">
        <v>88</v>
      </c>
      <c r="AK174">
        <v>1</v>
      </c>
      <c r="AL174" t="s">
        <v>987</v>
      </c>
      <c r="AN174">
        <v>6</v>
      </c>
      <c r="AP174" t="s">
        <v>42</v>
      </c>
      <c r="AR174" t="s">
        <v>43</v>
      </c>
      <c r="AS174" t="s">
        <v>44</v>
      </c>
      <c r="BC174" t="s">
        <v>37</v>
      </c>
      <c r="BF174">
        <v>2</v>
      </c>
      <c r="BG174">
        <v>2</v>
      </c>
      <c r="BH174">
        <v>2</v>
      </c>
      <c r="BI174">
        <v>45.879781420765028</v>
      </c>
      <c r="BJ174">
        <f t="shared" si="10"/>
        <v>46</v>
      </c>
      <c r="BK174">
        <v>0</v>
      </c>
      <c r="BL174">
        <v>0</v>
      </c>
      <c r="BM174" t="s">
        <v>1050</v>
      </c>
      <c r="BN174" t="s">
        <v>913</v>
      </c>
      <c r="BO174" t="s">
        <v>564</v>
      </c>
      <c r="BQ174" t="s">
        <v>1050</v>
      </c>
      <c r="BR174" t="s">
        <v>87</v>
      </c>
      <c r="BS174" t="s">
        <v>572</v>
      </c>
      <c r="BT174" t="s">
        <v>1252</v>
      </c>
      <c r="BU174" t="s">
        <v>87</v>
      </c>
      <c r="BV174">
        <v>1</v>
      </c>
      <c r="BW174">
        <v>1</v>
      </c>
      <c r="BX174">
        <v>0</v>
      </c>
      <c r="BY174">
        <v>0</v>
      </c>
      <c r="BZ174">
        <v>-2</v>
      </c>
      <c r="CA174">
        <v>0</v>
      </c>
      <c r="CB174">
        <v>2</v>
      </c>
      <c r="CC174" t="e">
        <v>#VALUE!</v>
      </c>
      <c r="CD174">
        <v>2</v>
      </c>
      <c r="CE174">
        <v>0</v>
      </c>
      <c r="CF174">
        <v>0</v>
      </c>
      <c r="CG174">
        <v>1</v>
      </c>
      <c r="CH174">
        <f t="shared" si="11"/>
        <v>1</v>
      </c>
      <c r="CI174" t="s">
        <v>1405</v>
      </c>
      <c r="CJ174">
        <v>1</v>
      </c>
      <c r="CK174" t="s">
        <v>1399</v>
      </c>
      <c r="CL174">
        <f t="shared" si="12"/>
        <v>0</v>
      </c>
      <c r="CM174">
        <f t="shared" si="13"/>
        <v>1</v>
      </c>
      <c r="CN174">
        <f t="shared" si="14"/>
        <v>1</v>
      </c>
    </row>
    <row r="175" spans="1:92" x14ac:dyDescent="0.25">
      <c r="A175">
        <v>1527</v>
      </c>
      <c r="B175" t="s">
        <v>564</v>
      </c>
      <c r="C175" t="s">
        <v>564</v>
      </c>
      <c r="D175">
        <v>657428</v>
      </c>
      <c r="E175">
        <v>5</v>
      </c>
      <c r="F175" s="107">
        <v>40965</v>
      </c>
      <c r="G175" s="107">
        <v>41012</v>
      </c>
      <c r="H175">
        <v>657428</v>
      </c>
      <c r="I175" s="107">
        <v>40965</v>
      </c>
      <c r="J175" s="107">
        <v>41012</v>
      </c>
      <c r="K175">
        <v>15000</v>
      </c>
      <c r="L175" t="s">
        <v>569</v>
      </c>
      <c r="N175" t="s">
        <v>564</v>
      </c>
      <c r="O175" t="s">
        <v>913</v>
      </c>
      <c r="P175" t="s">
        <v>38</v>
      </c>
      <c r="Q175">
        <v>48</v>
      </c>
      <c r="R175">
        <v>48</v>
      </c>
      <c r="S175">
        <v>7</v>
      </c>
      <c r="T175">
        <v>4</v>
      </c>
      <c r="U175">
        <v>2</v>
      </c>
      <c r="AD175" s="107">
        <v>22909</v>
      </c>
      <c r="AE175" t="s">
        <v>45</v>
      </c>
      <c r="AF175" t="s">
        <v>32</v>
      </c>
      <c r="AG175" t="s">
        <v>868</v>
      </c>
      <c r="AH175" t="s">
        <v>57</v>
      </c>
      <c r="AI175" t="s">
        <v>52</v>
      </c>
      <c r="AJ175" t="s">
        <v>88</v>
      </c>
      <c r="AK175">
        <v>3</v>
      </c>
      <c r="AL175" t="s">
        <v>987</v>
      </c>
      <c r="AN175">
        <v>9</v>
      </c>
      <c r="AP175" t="s">
        <v>59</v>
      </c>
      <c r="AR175" t="s">
        <v>43</v>
      </c>
      <c r="AS175" t="s">
        <v>60</v>
      </c>
      <c r="BC175" t="s">
        <v>51</v>
      </c>
      <c r="BF175">
        <v>48</v>
      </c>
      <c r="BG175">
        <v>48</v>
      </c>
      <c r="BH175">
        <v>48</v>
      </c>
      <c r="BI175">
        <v>49.333333333333336</v>
      </c>
      <c r="BJ175">
        <f t="shared" si="10"/>
        <v>49</v>
      </c>
      <c r="BK175">
        <v>0</v>
      </c>
      <c r="BL175">
        <v>0</v>
      </c>
      <c r="BM175" t="s">
        <v>1050</v>
      </c>
      <c r="BN175" t="s">
        <v>913</v>
      </c>
      <c r="BO175" t="s">
        <v>564</v>
      </c>
      <c r="BQ175" t="s">
        <v>1050</v>
      </c>
      <c r="BR175" t="s">
        <v>87</v>
      </c>
      <c r="BS175" t="s">
        <v>572</v>
      </c>
      <c r="BT175" t="s">
        <v>1252</v>
      </c>
      <c r="BU175" t="s">
        <v>87</v>
      </c>
      <c r="BV175">
        <v>1</v>
      </c>
      <c r="BW175">
        <v>1</v>
      </c>
      <c r="BX175">
        <v>0</v>
      </c>
      <c r="BY175">
        <v>0</v>
      </c>
      <c r="BZ175">
        <v>-48</v>
      </c>
      <c r="CA175">
        <v>0</v>
      </c>
      <c r="CB175">
        <v>48</v>
      </c>
      <c r="CC175" t="e">
        <v>#VALUE!</v>
      </c>
      <c r="CD175">
        <v>48</v>
      </c>
      <c r="CE175">
        <v>0</v>
      </c>
      <c r="CF175">
        <v>0</v>
      </c>
      <c r="CG175">
        <v>47</v>
      </c>
      <c r="CH175">
        <f t="shared" si="11"/>
        <v>1</v>
      </c>
      <c r="CI175" t="s">
        <v>1401</v>
      </c>
      <c r="CJ175">
        <v>3</v>
      </c>
      <c r="CK175" t="s">
        <v>1399</v>
      </c>
      <c r="CL175">
        <f t="shared" si="12"/>
        <v>0</v>
      </c>
      <c r="CM175">
        <f t="shared" si="13"/>
        <v>1</v>
      </c>
      <c r="CN175">
        <f t="shared" si="14"/>
        <v>1</v>
      </c>
    </row>
    <row r="176" spans="1:92" x14ac:dyDescent="0.25">
      <c r="A176">
        <v>2366</v>
      </c>
      <c r="B176" t="s">
        <v>564</v>
      </c>
      <c r="C176" t="s">
        <v>564</v>
      </c>
      <c r="D176">
        <v>661628</v>
      </c>
      <c r="E176">
        <v>4</v>
      </c>
      <c r="F176" s="107">
        <v>40998</v>
      </c>
      <c r="G176" s="107">
        <v>41001</v>
      </c>
      <c r="H176">
        <v>661628</v>
      </c>
      <c r="I176" s="107">
        <v>40998</v>
      </c>
      <c r="J176" s="107">
        <v>41001</v>
      </c>
      <c r="K176">
        <v>15000</v>
      </c>
      <c r="L176" t="s">
        <v>569</v>
      </c>
      <c r="N176" t="s">
        <v>564</v>
      </c>
      <c r="O176" t="s">
        <v>913</v>
      </c>
      <c r="P176" t="s">
        <v>38</v>
      </c>
      <c r="Q176">
        <v>4</v>
      </c>
      <c r="R176">
        <v>4</v>
      </c>
      <c r="S176">
        <v>10</v>
      </c>
      <c r="T176">
        <v>6</v>
      </c>
      <c r="U176">
        <v>7</v>
      </c>
      <c r="AD176" s="107">
        <v>21491</v>
      </c>
      <c r="AE176" t="s">
        <v>31</v>
      </c>
      <c r="AF176" t="s">
        <v>32</v>
      </c>
      <c r="AG176" t="s">
        <v>868</v>
      </c>
      <c r="AH176" t="s">
        <v>57</v>
      </c>
      <c r="AI176" t="s">
        <v>41</v>
      </c>
      <c r="AJ176" t="s">
        <v>88</v>
      </c>
      <c r="AK176">
        <v>1</v>
      </c>
      <c r="AL176" t="s">
        <v>986</v>
      </c>
      <c r="AO176">
        <v>75</v>
      </c>
      <c r="AP176" t="s">
        <v>42</v>
      </c>
      <c r="AR176" t="s">
        <v>43</v>
      </c>
      <c r="AS176" t="s">
        <v>44</v>
      </c>
      <c r="BC176" t="s">
        <v>37</v>
      </c>
      <c r="BF176">
        <v>4</v>
      </c>
      <c r="BG176">
        <v>4</v>
      </c>
      <c r="BH176">
        <v>4</v>
      </c>
      <c r="BI176">
        <v>53.297814207650276</v>
      </c>
      <c r="BJ176">
        <f t="shared" si="10"/>
        <v>53</v>
      </c>
      <c r="BK176">
        <v>0</v>
      </c>
      <c r="BL176">
        <v>0</v>
      </c>
      <c r="BM176" t="s">
        <v>1050</v>
      </c>
      <c r="BN176" t="s">
        <v>913</v>
      </c>
      <c r="BO176" t="s">
        <v>564</v>
      </c>
      <c r="BQ176" t="s">
        <v>1050</v>
      </c>
      <c r="BR176" t="s">
        <v>87</v>
      </c>
      <c r="BS176" t="s">
        <v>572</v>
      </c>
      <c r="BT176" t="s">
        <v>1252</v>
      </c>
      <c r="BU176" t="s">
        <v>87</v>
      </c>
      <c r="BV176">
        <v>1</v>
      </c>
      <c r="BW176">
        <v>1</v>
      </c>
      <c r="BX176">
        <v>0</v>
      </c>
      <c r="BY176">
        <v>0</v>
      </c>
      <c r="BZ176">
        <v>-4</v>
      </c>
      <c r="CA176">
        <v>0</v>
      </c>
      <c r="CB176">
        <v>4</v>
      </c>
      <c r="CC176" t="e">
        <v>#VALUE!</v>
      </c>
      <c r="CD176">
        <v>4</v>
      </c>
      <c r="CE176">
        <v>0</v>
      </c>
      <c r="CF176">
        <v>0</v>
      </c>
      <c r="CG176">
        <v>3</v>
      </c>
      <c r="CH176">
        <f t="shared" si="11"/>
        <v>1</v>
      </c>
      <c r="CI176" t="s">
        <v>1405</v>
      </c>
      <c r="CJ176">
        <v>1</v>
      </c>
      <c r="CK176" t="s">
        <v>1399</v>
      </c>
      <c r="CL176">
        <f t="shared" si="12"/>
        <v>0</v>
      </c>
      <c r="CM176">
        <f t="shared" si="13"/>
        <v>1</v>
      </c>
      <c r="CN176">
        <f t="shared" si="14"/>
        <v>1</v>
      </c>
    </row>
    <row r="177" spans="1:92" x14ac:dyDescent="0.25">
      <c r="A177">
        <v>364</v>
      </c>
      <c r="B177" t="s">
        <v>564</v>
      </c>
      <c r="C177" t="s">
        <v>564</v>
      </c>
      <c r="D177">
        <v>663668</v>
      </c>
      <c r="E177">
        <v>6</v>
      </c>
      <c r="F177" s="107">
        <v>40923</v>
      </c>
      <c r="G177" s="107">
        <v>40998</v>
      </c>
      <c r="H177">
        <v>663668</v>
      </c>
      <c r="I177" s="107">
        <v>40923</v>
      </c>
      <c r="J177" s="107">
        <v>40998</v>
      </c>
      <c r="K177" t="s">
        <v>562</v>
      </c>
      <c r="L177" t="s">
        <v>562</v>
      </c>
      <c r="N177" t="s">
        <v>564</v>
      </c>
      <c r="O177" t="s">
        <v>913</v>
      </c>
      <c r="P177" t="s">
        <v>38</v>
      </c>
      <c r="Q177">
        <v>76</v>
      </c>
      <c r="R177">
        <v>76</v>
      </c>
      <c r="S177">
        <v>4</v>
      </c>
      <c r="T177">
        <v>5</v>
      </c>
      <c r="U177">
        <v>2</v>
      </c>
      <c r="AD177" s="107">
        <v>23547</v>
      </c>
      <c r="AE177" t="s">
        <v>31</v>
      </c>
      <c r="AF177" t="s">
        <v>39</v>
      </c>
      <c r="AG177" t="s">
        <v>40</v>
      </c>
      <c r="AH177" t="s">
        <v>40</v>
      </c>
      <c r="AI177" t="s">
        <v>117</v>
      </c>
      <c r="AJ177" t="s">
        <v>88</v>
      </c>
      <c r="AK177">
        <v>3</v>
      </c>
      <c r="AL177" t="s">
        <v>361</v>
      </c>
      <c r="AM177">
        <v>6</v>
      </c>
      <c r="AP177" t="s">
        <v>65</v>
      </c>
      <c r="AR177" t="s">
        <v>66</v>
      </c>
      <c r="AS177" t="s">
        <v>67</v>
      </c>
      <c r="BC177" t="s">
        <v>37</v>
      </c>
      <c r="BF177">
        <v>76</v>
      </c>
      <c r="BG177">
        <v>76</v>
      </c>
      <c r="BH177">
        <v>76</v>
      </c>
      <c r="BI177">
        <v>47.475409836065573</v>
      </c>
      <c r="BJ177">
        <f t="shared" si="10"/>
        <v>48</v>
      </c>
      <c r="BK177">
        <v>0</v>
      </c>
      <c r="BL177">
        <v>0</v>
      </c>
      <c r="BM177" t="s">
        <v>1050</v>
      </c>
      <c r="BN177" t="s">
        <v>913</v>
      </c>
      <c r="BO177" t="s">
        <v>564</v>
      </c>
      <c r="BQ177" t="s">
        <v>1050</v>
      </c>
      <c r="BR177" t="s">
        <v>87</v>
      </c>
      <c r="BS177" t="s">
        <v>572</v>
      </c>
      <c r="BT177" t="s">
        <v>1252</v>
      </c>
      <c r="BU177" t="s">
        <v>87</v>
      </c>
      <c r="BV177">
        <v>1</v>
      </c>
      <c r="BW177">
        <v>1</v>
      </c>
      <c r="BX177">
        <v>0</v>
      </c>
      <c r="BY177">
        <v>0</v>
      </c>
      <c r="BZ177">
        <v>-76</v>
      </c>
      <c r="CA177">
        <v>0</v>
      </c>
      <c r="CB177">
        <v>76</v>
      </c>
      <c r="CC177" t="e">
        <v>#VALUE!</v>
      </c>
      <c r="CD177">
        <v>76</v>
      </c>
      <c r="CE177">
        <v>0</v>
      </c>
      <c r="CF177">
        <v>0</v>
      </c>
      <c r="CG177">
        <v>75</v>
      </c>
      <c r="CH177">
        <f t="shared" si="11"/>
        <v>1</v>
      </c>
      <c r="CI177" t="s">
        <v>1402</v>
      </c>
      <c r="CJ177">
        <v>4</v>
      </c>
      <c r="CK177" t="s">
        <v>1399</v>
      </c>
      <c r="CL177">
        <f t="shared" si="12"/>
        <v>0</v>
      </c>
      <c r="CM177">
        <f t="shared" si="13"/>
        <v>1</v>
      </c>
      <c r="CN177">
        <f t="shared" si="14"/>
        <v>1</v>
      </c>
    </row>
    <row r="178" spans="1:92" x14ac:dyDescent="0.25">
      <c r="A178">
        <v>1298</v>
      </c>
      <c r="B178" t="s">
        <v>564</v>
      </c>
      <c r="C178" t="s">
        <v>564</v>
      </c>
      <c r="D178">
        <v>665017</v>
      </c>
      <c r="E178">
        <v>5</v>
      </c>
      <c r="F178" s="107">
        <v>40956</v>
      </c>
      <c r="G178" s="107">
        <v>40959</v>
      </c>
      <c r="H178">
        <v>665017</v>
      </c>
      <c r="I178" s="107">
        <v>40956</v>
      </c>
      <c r="J178" s="107">
        <v>40959</v>
      </c>
      <c r="K178">
        <v>15000</v>
      </c>
      <c r="L178" t="s">
        <v>569</v>
      </c>
      <c r="N178" t="s">
        <v>564</v>
      </c>
      <c r="O178" t="s">
        <v>913</v>
      </c>
      <c r="P178" t="s">
        <v>38</v>
      </c>
      <c r="Q178">
        <v>4</v>
      </c>
      <c r="R178">
        <v>4</v>
      </c>
      <c r="S178">
        <v>5</v>
      </c>
      <c r="T178">
        <v>7</v>
      </c>
      <c r="U178">
        <v>4</v>
      </c>
      <c r="AD178" s="107">
        <v>23389</v>
      </c>
      <c r="AE178" t="s">
        <v>31</v>
      </c>
      <c r="AF178" t="s">
        <v>32</v>
      </c>
      <c r="AG178" t="s">
        <v>868</v>
      </c>
      <c r="AH178" t="s">
        <v>57</v>
      </c>
      <c r="AI178" t="s">
        <v>82</v>
      </c>
      <c r="AJ178" t="s">
        <v>88</v>
      </c>
      <c r="AK178">
        <v>1</v>
      </c>
      <c r="AL178" t="s">
        <v>987</v>
      </c>
      <c r="AN178">
        <v>6</v>
      </c>
      <c r="AP178" t="s">
        <v>42</v>
      </c>
      <c r="AR178" t="s">
        <v>43</v>
      </c>
      <c r="AS178" t="s">
        <v>44</v>
      </c>
      <c r="BC178" t="s">
        <v>37</v>
      </c>
      <c r="BF178">
        <v>4</v>
      </c>
      <c r="BG178">
        <v>4</v>
      </c>
      <c r="BH178">
        <v>4</v>
      </c>
      <c r="BI178">
        <v>47.997267759562838</v>
      </c>
      <c r="BJ178">
        <f t="shared" si="10"/>
        <v>48</v>
      </c>
      <c r="BK178">
        <v>0</v>
      </c>
      <c r="BL178">
        <v>0</v>
      </c>
      <c r="BM178" t="s">
        <v>1050</v>
      </c>
      <c r="BN178" t="s">
        <v>913</v>
      </c>
      <c r="BO178" t="s">
        <v>564</v>
      </c>
      <c r="BQ178" t="s">
        <v>1050</v>
      </c>
      <c r="BR178" t="s">
        <v>87</v>
      </c>
      <c r="BS178" t="s">
        <v>572</v>
      </c>
      <c r="BT178" t="s">
        <v>1252</v>
      </c>
      <c r="BU178" t="s">
        <v>87</v>
      </c>
      <c r="BV178">
        <v>1</v>
      </c>
      <c r="BW178">
        <v>1</v>
      </c>
      <c r="BX178">
        <v>0</v>
      </c>
      <c r="BY178">
        <v>0</v>
      </c>
      <c r="BZ178">
        <v>-4</v>
      </c>
      <c r="CA178">
        <v>0</v>
      </c>
      <c r="CB178">
        <v>4</v>
      </c>
      <c r="CC178" t="e">
        <v>#VALUE!</v>
      </c>
      <c r="CD178">
        <v>4</v>
      </c>
      <c r="CE178">
        <v>0</v>
      </c>
      <c r="CF178">
        <v>0</v>
      </c>
      <c r="CG178">
        <v>3</v>
      </c>
      <c r="CH178">
        <f t="shared" si="11"/>
        <v>1</v>
      </c>
      <c r="CI178" t="s">
        <v>1405</v>
      </c>
      <c r="CJ178">
        <v>1</v>
      </c>
      <c r="CK178" t="s">
        <v>1399</v>
      </c>
      <c r="CL178">
        <f t="shared" si="12"/>
        <v>0</v>
      </c>
      <c r="CM178">
        <f t="shared" si="13"/>
        <v>1</v>
      </c>
      <c r="CN178">
        <f t="shared" si="14"/>
        <v>1</v>
      </c>
    </row>
    <row r="179" spans="1:92" x14ac:dyDescent="0.25">
      <c r="A179">
        <v>564</v>
      </c>
      <c r="B179" t="s">
        <v>564</v>
      </c>
      <c r="C179" t="s">
        <v>564</v>
      </c>
      <c r="D179">
        <v>665600</v>
      </c>
      <c r="E179">
        <v>1</v>
      </c>
      <c r="F179" s="107">
        <v>40931</v>
      </c>
      <c r="G179" s="107">
        <v>41240</v>
      </c>
      <c r="H179">
        <v>665600</v>
      </c>
      <c r="I179" s="107" t="s">
        <v>560</v>
      </c>
      <c r="J179" s="107" t="s">
        <v>560</v>
      </c>
      <c r="K179">
        <v>15000</v>
      </c>
      <c r="L179" t="s">
        <v>569</v>
      </c>
      <c r="M179" s="107">
        <v>40948</v>
      </c>
      <c r="N179" t="s">
        <v>87</v>
      </c>
      <c r="O179" t="s">
        <v>75</v>
      </c>
      <c r="P179" t="s">
        <v>54</v>
      </c>
      <c r="Q179">
        <v>0</v>
      </c>
      <c r="R179">
        <v>310</v>
      </c>
      <c r="S179">
        <v>2</v>
      </c>
      <c r="T179">
        <v>1</v>
      </c>
      <c r="U179">
        <v>2</v>
      </c>
      <c r="AD179" s="107">
        <v>24960</v>
      </c>
      <c r="AE179" t="s">
        <v>45</v>
      </c>
      <c r="AF179" t="s">
        <v>32</v>
      </c>
      <c r="AG179" t="s">
        <v>868</v>
      </c>
      <c r="AH179" t="s">
        <v>30</v>
      </c>
      <c r="AI179" t="s">
        <v>84</v>
      </c>
      <c r="AJ179" t="s">
        <v>54</v>
      </c>
      <c r="AK179">
        <v>13</v>
      </c>
      <c r="AL179" t="s">
        <v>54</v>
      </c>
      <c r="AP179" t="s">
        <v>107</v>
      </c>
      <c r="AR179" t="s">
        <v>43</v>
      </c>
      <c r="AS179" t="s">
        <v>60</v>
      </c>
      <c r="BC179" t="s">
        <v>51</v>
      </c>
      <c r="BF179">
        <v>0</v>
      </c>
      <c r="BG179">
        <v>0</v>
      </c>
      <c r="BH179">
        <v>310</v>
      </c>
      <c r="BI179">
        <v>43.636612021857921</v>
      </c>
      <c r="BJ179" t="e">
        <f t="shared" si="10"/>
        <v>#VALUE!</v>
      </c>
      <c r="BK179" t="e">
        <v>#VALUE!</v>
      </c>
      <c r="BL179" t="e">
        <v>#VALUE!</v>
      </c>
      <c r="BM179" t="s">
        <v>1051</v>
      </c>
      <c r="BN179" t="s">
        <v>75</v>
      </c>
      <c r="BO179" t="s">
        <v>87</v>
      </c>
      <c r="BQ179" t="s">
        <v>1051</v>
      </c>
      <c r="BR179">
        <v>0</v>
      </c>
      <c r="BS179" t="s">
        <v>573</v>
      </c>
      <c r="BT179" t="s">
        <v>1252</v>
      </c>
      <c r="BU179" t="s">
        <v>87</v>
      </c>
      <c r="BV179">
        <v>0</v>
      </c>
      <c r="BW179">
        <v>0</v>
      </c>
      <c r="BX179">
        <v>0</v>
      </c>
      <c r="BY179">
        <v>0</v>
      </c>
      <c r="BZ179" t="e">
        <v>#VALUE!</v>
      </c>
      <c r="CA179" t="e">
        <v>#VALUE!</v>
      </c>
      <c r="CB179" t="e">
        <v>#VALUE!</v>
      </c>
      <c r="CC179">
        <v>0</v>
      </c>
      <c r="CD179">
        <v>0</v>
      </c>
      <c r="CE179">
        <v>0</v>
      </c>
      <c r="CF179" t="e">
        <v>#VALUE!</v>
      </c>
      <c r="CG179" t="e">
        <v>#VALUE!</v>
      </c>
      <c r="CH179">
        <f t="shared" si="11"/>
        <v>1</v>
      </c>
      <c r="CI179" t="s">
        <v>1405</v>
      </c>
      <c r="CJ179">
        <v>1</v>
      </c>
      <c r="CK179" t="s">
        <v>1400</v>
      </c>
      <c r="CL179">
        <f t="shared" si="12"/>
        <v>1</v>
      </c>
      <c r="CM179">
        <f t="shared" si="13"/>
        <v>1</v>
      </c>
      <c r="CN179">
        <f t="shared" si="14"/>
        <v>1</v>
      </c>
    </row>
    <row r="180" spans="1:92" x14ac:dyDescent="0.25">
      <c r="A180">
        <v>1566</v>
      </c>
      <c r="B180" t="s">
        <v>564</v>
      </c>
      <c r="C180" t="s">
        <v>564</v>
      </c>
      <c r="D180">
        <v>665751</v>
      </c>
      <c r="E180">
        <v>1</v>
      </c>
      <c r="F180" s="107">
        <v>40967</v>
      </c>
      <c r="G180" s="107">
        <v>40989</v>
      </c>
      <c r="H180">
        <v>665751</v>
      </c>
      <c r="I180" s="107">
        <v>40967</v>
      </c>
      <c r="J180" s="107">
        <v>40968</v>
      </c>
      <c r="K180">
        <v>2000</v>
      </c>
      <c r="L180" t="s">
        <v>566</v>
      </c>
      <c r="M180" s="107">
        <v>40968</v>
      </c>
      <c r="N180" t="s">
        <v>87</v>
      </c>
      <c r="O180" t="s">
        <v>159</v>
      </c>
      <c r="P180" t="s">
        <v>54</v>
      </c>
      <c r="Q180">
        <v>2</v>
      </c>
      <c r="R180">
        <v>23</v>
      </c>
      <c r="S180">
        <v>0</v>
      </c>
      <c r="T180">
        <v>1</v>
      </c>
      <c r="AD180" s="107">
        <v>22660</v>
      </c>
      <c r="AE180" t="s">
        <v>45</v>
      </c>
      <c r="AF180" t="s">
        <v>68</v>
      </c>
      <c r="AG180" t="s">
        <v>870</v>
      </c>
      <c r="AH180" t="s">
        <v>30</v>
      </c>
      <c r="AI180" t="s">
        <v>96</v>
      </c>
      <c r="AJ180" t="s">
        <v>54</v>
      </c>
      <c r="AK180">
        <v>2</v>
      </c>
      <c r="AL180" t="s">
        <v>54</v>
      </c>
      <c r="AP180" t="s">
        <v>42</v>
      </c>
      <c r="AR180" t="s">
        <v>43</v>
      </c>
      <c r="AS180" t="s">
        <v>44</v>
      </c>
      <c r="BC180" t="s">
        <v>98</v>
      </c>
      <c r="BF180">
        <v>2</v>
      </c>
      <c r="BG180">
        <v>23</v>
      </c>
      <c r="BH180">
        <v>23</v>
      </c>
      <c r="BI180">
        <v>50.019125683060111</v>
      </c>
      <c r="BJ180">
        <f t="shared" si="10"/>
        <v>50</v>
      </c>
      <c r="BK180">
        <v>0</v>
      </c>
      <c r="BL180">
        <v>-21</v>
      </c>
      <c r="BM180" t="s">
        <v>1051</v>
      </c>
      <c r="BN180" t="s">
        <v>159</v>
      </c>
      <c r="BO180" t="s">
        <v>87</v>
      </c>
      <c r="BQ180" t="s">
        <v>1051</v>
      </c>
      <c r="BR180" t="s">
        <v>87</v>
      </c>
      <c r="BS180" t="s">
        <v>573</v>
      </c>
      <c r="BT180" t="s">
        <v>1252</v>
      </c>
      <c r="BU180" t="s">
        <v>564</v>
      </c>
      <c r="BV180">
        <v>8.6956521739130432E-2</v>
      </c>
      <c r="BW180">
        <v>8.6956521739130432E-2</v>
      </c>
      <c r="BX180">
        <v>0</v>
      </c>
      <c r="BY180">
        <v>0</v>
      </c>
      <c r="BZ180">
        <v>-2</v>
      </c>
      <c r="CA180">
        <v>0</v>
      </c>
      <c r="CB180">
        <v>2</v>
      </c>
      <c r="CC180" t="e">
        <v>#VALUE!</v>
      </c>
      <c r="CD180">
        <v>2</v>
      </c>
      <c r="CE180">
        <v>0</v>
      </c>
      <c r="CF180">
        <v>21</v>
      </c>
      <c r="CG180">
        <v>1</v>
      </c>
      <c r="CH180">
        <f t="shared" si="11"/>
        <v>1</v>
      </c>
      <c r="CI180" t="s">
        <v>1405</v>
      </c>
      <c r="CJ180">
        <v>1</v>
      </c>
      <c r="CK180" t="s">
        <v>1399</v>
      </c>
      <c r="CL180">
        <f t="shared" si="12"/>
        <v>1</v>
      </c>
      <c r="CM180">
        <f t="shared" si="13"/>
        <v>0</v>
      </c>
      <c r="CN180">
        <f t="shared" si="14"/>
        <v>1</v>
      </c>
    </row>
    <row r="181" spans="1:92" x14ac:dyDescent="0.25">
      <c r="A181">
        <v>1367</v>
      </c>
      <c r="B181" t="s">
        <v>564</v>
      </c>
      <c r="C181" t="s">
        <v>564</v>
      </c>
      <c r="D181">
        <v>677607</v>
      </c>
      <c r="E181">
        <v>4</v>
      </c>
      <c r="F181" s="107">
        <v>40959</v>
      </c>
      <c r="G181" s="107">
        <v>41067</v>
      </c>
      <c r="H181">
        <v>677607</v>
      </c>
      <c r="I181" s="107">
        <v>40959</v>
      </c>
      <c r="J181" s="107">
        <v>41067</v>
      </c>
      <c r="K181">
        <v>15000</v>
      </c>
      <c r="L181" t="s">
        <v>569</v>
      </c>
      <c r="N181" t="s">
        <v>564</v>
      </c>
      <c r="O181" t="s">
        <v>913</v>
      </c>
      <c r="P181" t="s">
        <v>38</v>
      </c>
      <c r="Q181">
        <v>109</v>
      </c>
      <c r="R181">
        <v>109</v>
      </c>
      <c r="S181">
        <v>5</v>
      </c>
      <c r="T181">
        <v>3</v>
      </c>
      <c r="U181">
        <v>3</v>
      </c>
      <c r="AD181" s="107">
        <v>22410</v>
      </c>
      <c r="AE181" t="s">
        <v>31</v>
      </c>
      <c r="AF181" t="s">
        <v>32</v>
      </c>
      <c r="AG181" t="s">
        <v>868</v>
      </c>
      <c r="AH181" t="s">
        <v>57</v>
      </c>
      <c r="AI181" t="s">
        <v>99</v>
      </c>
      <c r="AJ181" t="s">
        <v>88</v>
      </c>
      <c r="AK181">
        <v>6</v>
      </c>
      <c r="AL181" t="s">
        <v>986</v>
      </c>
      <c r="AO181">
        <v>240</v>
      </c>
      <c r="AP181" t="s">
        <v>42</v>
      </c>
      <c r="AR181" t="s">
        <v>43</v>
      </c>
      <c r="AS181" t="s">
        <v>44</v>
      </c>
      <c r="BC181" t="s">
        <v>37</v>
      </c>
      <c r="BF181">
        <v>109</v>
      </c>
      <c r="BG181">
        <v>109</v>
      </c>
      <c r="BH181">
        <v>109</v>
      </c>
      <c r="BI181">
        <v>50.680327868852459</v>
      </c>
      <c r="BJ181">
        <f t="shared" si="10"/>
        <v>51</v>
      </c>
      <c r="BK181">
        <v>0</v>
      </c>
      <c r="BL181">
        <v>0</v>
      </c>
      <c r="BM181" t="s">
        <v>1050</v>
      </c>
      <c r="BN181" t="s">
        <v>913</v>
      </c>
      <c r="BO181" t="s">
        <v>564</v>
      </c>
      <c r="BQ181" t="s">
        <v>1050</v>
      </c>
      <c r="BR181" t="s">
        <v>87</v>
      </c>
      <c r="BS181" t="s">
        <v>572</v>
      </c>
      <c r="BT181" t="s">
        <v>1252</v>
      </c>
      <c r="BU181" t="s">
        <v>87</v>
      </c>
      <c r="BV181">
        <v>1</v>
      </c>
      <c r="BW181">
        <v>1</v>
      </c>
      <c r="BX181">
        <v>0</v>
      </c>
      <c r="BY181">
        <v>0</v>
      </c>
      <c r="BZ181">
        <v>-109</v>
      </c>
      <c r="CA181">
        <v>0</v>
      </c>
      <c r="CB181">
        <v>109</v>
      </c>
      <c r="CC181" t="e">
        <v>#VALUE!</v>
      </c>
      <c r="CD181">
        <v>109</v>
      </c>
      <c r="CE181">
        <v>0</v>
      </c>
      <c r="CF181">
        <v>0</v>
      </c>
      <c r="CG181">
        <v>108</v>
      </c>
      <c r="CH181">
        <f t="shared" si="11"/>
        <v>1</v>
      </c>
      <c r="CI181" t="s">
        <v>1408</v>
      </c>
      <c r="CJ181">
        <v>0</v>
      </c>
      <c r="CK181" t="s">
        <v>1399</v>
      </c>
      <c r="CL181">
        <f t="shared" si="12"/>
        <v>0</v>
      </c>
      <c r="CM181">
        <f t="shared" si="13"/>
        <v>1</v>
      </c>
      <c r="CN181">
        <f t="shared" si="14"/>
        <v>1</v>
      </c>
    </row>
    <row r="182" spans="1:92" x14ac:dyDescent="0.25">
      <c r="A182">
        <v>1799</v>
      </c>
      <c r="B182" t="s">
        <v>564</v>
      </c>
      <c r="C182" t="s">
        <v>564</v>
      </c>
      <c r="D182">
        <v>679715</v>
      </c>
      <c r="E182">
        <v>4</v>
      </c>
      <c r="F182" s="107">
        <v>40975</v>
      </c>
      <c r="G182" s="107">
        <v>40981</v>
      </c>
      <c r="H182">
        <v>679715</v>
      </c>
      <c r="I182" s="107">
        <v>40976</v>
      </c>
      <c r="J182" s="107">
        <v>40981</v>
      </c>
      <c r="K182">
        <v>15000</v>
      </c>
      <c r="L182" t="s">
        <v>569</v>
      </c>
      <c r="N182" t="s">
        <v>564</v>
      </c>
      <c r="O182" t="s">
        <v>913</v>
      </c>
      <c r="P182" t="s">
        <v>38</v>
      </c>
      <c r="Q182">
        <v>6</v>
      </c>
      <c r="R182">
        <v>7</v>
      </c>
      <c r="S182">
        <v>6</v>
      </c>
      <c r="T182">
        <v>6</v>
      </c>
      <c r="U182">
        <v>4</v>
      </c>
      <c r="AD182" s="107">
        <v>23554</v>
      </c>
      <c r="AE182" t="s">
        <v>31</v>
      </c>
      <c r="AF182" t="s">
        <v>32</v>
      </c>
      <c r="AG182" t="s">
        <v>868</v>
      </c>
      <c r="AH182" t="s">
        <v>57</v>
      </c>
      <c r="AI182" t="s">
        <v>84</v>
      </c>
      <c r="AJ182" t="s">
        <v>88</v>
      </c>
      <c r="AK182">
        <v>2</v>
      </c>
      <c r="AL182" t="s">
        <v>986</v>
      </c>
      <c r="AO182">
        <v>17</v>
      </c>
      <c r="AP182" t="s">
        <v>59</v>
      </c>
      <c r="AR182" t="s">
        <v>43</v>
      </c>
      <c r="AS182" t="s">
        <v>60</v>
      </c>
      <c r="BC182" t="s">
        <v>37</v>
      </c>
      <c r="BF182">
        <v>6</v>
      </c>
      <c r="BG182">
        <v>6</v>
      </c>
      <c r="BH182">
        <v>7</v>
      </c>
      <c r="BI182">
        <v>47.598360655737707</v>
      </c>
      <c r="BJ182">
        <f t="shared" si="10"/>
        <v>48</v>
      </c>
      <c r="BK182">
        <v>0</v>
      </c>
      <c r="BL182">
        <v>0</v>
      </c>
      <c r="BM182" t="s">
        <v>1050</v>
      </c>
      <c r="BN182" t="s">
        <v>913</v>
      </c>
      <c r="BO182" t="s">
        <v>564</v>
      </c>
      <c r="BQ182" t="s">
        <v>1050</v>
      </c>
      <c r="BR182" t="s">
        <v>87</v>
      </c>
      <c r="BS182" t="s">
        <v>572</v>
      </c>
      <c r="BT182" t="s">
        <v>1252</v>
      </c>
      <c r="BU182" t="s">
        <v>87</v>
      </c>
      <c r="BV182">
        <v>0.8571428571428571</v>
      </c>
      <c r="BW182">
        <v>1</v>
      </c>
      <c r="BX182">
        <v>0.1428571428571429</v>
      </c>
      <c r="BY182">
        <v>0</v>
      </c>
      <c r="BZ182">
        <v>-6</v>
      </c>
      <c r="CA182">
        <v>0</v>
      </c>
      <c r="CB182">
        <v>6</v>
      </c>
      <c r="CC182" t="e">
        <v>#VALUE!</v>
      </c>
      <c r="CD182">
        <v>6</v>
      </c>
      <c r="CE182">
        <v>0</v>
      </c>
      <c r="CF182">
        <v>0</v>
      </c>
      <c r="CG182">
        <v>5</v>
      </c>
      <c r="CH182">
        <f t="shared" si="11"/>
        <v>1</v>
      </c>
      <c r="CI182" t="s">
        <v>1405</v>
      </c>
      <c r="CJ182">
        <v>1</v>
      </c>
      <c r="CK182" t="s">
        <v>1399</v>
      </c>
      <c r="CL182">
        <f t="shared" si="12"/>
        <v>0</v>
      </c>
      <c r="CM182">
        <f t="shared" si="13"/>
        <v>1</v>
      </c>
      <c r="CN182">
        <f t="shared" si="14"/>
        <v>1</v>
      </c>
    </row>
    <row r="183" spans="1:92" x14ac:dyDescent="0.25">
      <c r="A183">
        <v>1079</v>
      </c>
      <c r="B183" t="s">
        <v>564</v>
      </c>
      <c r="C183" t="s">
        <v>87</v>
      </c>
      <c r="D183">
        <v>682570</v>
      </c>
      <c r="E183">
        <v>6</v>
      </c>
      <c r="F183" s="107">
        <v>40948</v>
      </c>
      <c r="G183" s="107">
        <v>41283</v>
      </c>
      <c r="H183">
        <v>682570</v>
      </c>
      <c r="I183" s="107">
        <v>40999</v>
      </c>
      <c r="J183" s="107">
        <v>41031</v>
      </c>
      <c r="K183">
        <v>30000</v>
      </c>
      <c r="L183" t="s">
        <v>570</v>
      </c>
      <c r="M183" s="107">
        <v>41031</v>
      </c>
      <c r="N183" t="s">
        <v>87</v>
      </c>
      <c r="O183" t="s">
        <v>75</v>
      </c>
      <c r="P183" t="s">
        <v>38</v>
      </c>
      <c r="Q183">
        <v>68</v>
      </c>
      <c r="R183">
        <v>336</v>
      </c>
      <c r="S183">
        <v>15</v>
      </c>
      <c r="T183">
        <v>7</v>
      </c>
      <c r="U183">
        <v>6</v>
      </c>
      <c r="V183">
        <v>1</v>
      </c>
      <c r="AD183" s="107">
        <v>24088</v>
      </c>
      <c r="AE183" t="s">
        <v>31</v>
      </c>
      <c r="AF183" t="s">
        <v>32</v>
      </c>
      <c r="AG183" t="s">
        <v>868</v>
      </c>
      <c r="AH183" t="s">
        <v>57</v>
      </c>
      <c r="AI183" t="s">
        <v>94</v>
      </c>
      <c r="AJ183" t="s">
        <v>88</v>
      </c>
      <c r="AK183">
        <v>4</v>
      </c>
      <c r="AL183" t="s">
        <v>361</v>
      </c>
      <c r="AM183">
        <v>3</v>
      </c>
      <c r="AP183" t="s">
        <v>104</v>
      </c>
      <c r="AR183" t="s">
        <v>91</v>
      </c>
      <c r="AS183" t="s">
        <v>105</v>
      </c>
      <c r="AT183" t="s">
        <v>1068</v>
      </c>
      <c r="AU183" t="s">
        <v>814</v>
      </c>
      <c r="AV183" t="s">
        <v>87</v>
      </c>
      <c r="AW183">
        <v>41116</v>
      </c>
      <c r="AZ183">
        <v>41217</v>
      </c>
      <c r="BA183">
        <v>41226</v>
      </c>
      <c r="BB183">
        <v>433</v>
      </c>
      <c r="BC183" t="s">
        <v>37</v>
      </c>
      <c r="BF183">
        <v>68</v>
      </c>
      <c r="BG183">
        <v>285</v>
      </c>
      <c r="BH183">
        <v>336</v>
      </c>
      <c r="BI183">
        <v>46.065573770491802</v>
      </c>
      <c r="BJ183">
        <f t="shared" si="10"/>
        <v>46</v>
      </c>
      <c r="BK183">
        <v>0</v>
      </c>
      <c r="BL183">
        <v>-252</v>
      </c>
      <c r="BM183" t="s">
        <v>1050</v>
      </c>
      <c r="BN183" t="s">
        <v>75</v>
      </c>
      <c r="BO183" t="s">
        <v>87</v>
      </c>
      <c r="BQ183" t="s">
        <v>1050</v>
      </c>
      <c r="BR183" t="s">
        <v>87</v>
      </c>
      <c r="BS183" t="s">
        <v>572</v>
      </c>
      <c r="BT183" t="s">
        <v>1252</v>
      </c>
      <c r="BU183" t="s">
        <v>87</v>
      </c>
      <c r="BV183">
        <v>0.20238095238095238</v>
      </c>
      <c r="BW183">
        <v>0.11578947368421053</v>
      </c>
      <c r="BX183">
        <v>-8.6591478696741858E-2</v>
      </c>
      <c r="BY183">
        <v>0</v>
      </c>
      <c r="BZ183">
        <v>-33</v>
      </c>
      <c r="CA183">
        <v>35</v>
      </c>
      <c r="CB183">
        <v>285</v>
      </c>
      <c r="CC183">
        <v>68</v>
      </c>
      <c r="CD183">
        <v>285</v>
      </c>
      <c r="CE183">
        <v>252</v>
      </c>
      <c r="CF183">
        <v>252</v>
      </c>
      <c r="CG183">
        <v>-32</v>
      </c>
      <c r="CH183">
        <f t="shared" si="11"/>
        <v>1</v>
      </c>
      <c r="CI183" t="s">
        <v>1402</v>
      </c>
      <c r="CJ183">
        <v>4</v>
      </c>
      <c r="CK183" t="s">
        <v>1399</v>
      </c>
      <c r="CL183">
        <f t="shared" si="12"/>
        <v>1</v>
      </c>
      <c r="CM183">
        <f t="shared" si="13"/>
        <v>1</v>
      </c>
      <c r="CN183">
        <f t="shared" si="14"/>
        <v>1</v>
      </c>
    </row>
    <row r="184" spans="1:92" x14ac:dyDescent="0.25">
      <c r="A184">
        <v>1388</v>
      </c>
      <c r="B184" t="s">
        <v>564</v>
      </c>
      <c r="C184" t="s">
        <v>564</v>
      </c>
      <c r="D184">
        <v>684804</v>
      </c>
      <c r="E184">
        <v>5</v>
      </c>
      <c r="F184" s="107">
        <v>40960</v>
      </c>
      <c r="G184" s="107">
        <v>40963</v>
      </c>
      <c r="H184">
        <v>684804</v>
      </c>
      <c r="I184" s="107">
        <v>40962</v>
      </c>
      <c r="J184" s="107">
        <v>40963</v>
      </c>
      <c r="K184">
        <v>15000</v>
      </c>
      <c r="L184" t="s">
        <v>569</v>
      </c>
      <c r="N184" t="s">
        <v>564</v>
      </c>
      <c r="O184" t="s">
        <v>913</v>
      </c>
      <c r="P184" t="s">
        <v>38</v>
      </c>
      <c r="Q184">
        <v>2</v>
      </c>
      <c r="R184">
        <v>4</v>
      </c>
      <c r="S184">
        <v>5</v>
      </c>
      <c r="T184">
        <v>8</v>
      </c>
      <c r="U184">
        <v>3</v>
      </c>
      <c r="AD184" s="107">
        <v>24873</v>
      </c>
      <c r="AE184" t="s">
        <v>31</v>
      </c>
      <c r="AF184" t="s">
        <v>32</v>
      </c>
      <c r="AG184" t="s">
        <v>868</v>
      </c>
      <c r="AH184" t="s">
        <v>57</v>
      </c>
      <c r="AI184" t="s">
        <v>69</v>
      </c>
      <c r="AJ184" t="s">
        <v>88</v>
      </c>
      <c r="AK184">
        <v>2</v>
      </c>
      <c r="AL184" t="s">
        <v>987</v>
      </c>
      <c r="AN184">
        <v>9</v>
      </c>
      <c r="AP184" t="s">
        <v>59</v>
      </c>
      <c r="AR184" t="s">
        <v>43</v>
      </c>
      <c r="AS184" t="s">
        <v>60</v>
      </c>
      <c r="BC184" t="s">
        <v>37</v>
      </c>
      <c r="BF184">
        <v>2</v>
      </c>
      <c r="BG184">
        <v>2</v>
      </c>
      <c r="BH184">
        <v>4</v>
      </c>
      <c r="BI184">
        <v>43.953551912568308</v>
      </c>
      <c r="BJ184">
        <f t="shared" si="10"/>
        <v>44</v>
      </c>
      <c r="BK184">
        <v>0</v>
      </c>
      <c r="BL184">
        <v>0</v>
      </c>
      <c r="BM184" t="s">
        <v>1050</v>
      </c>
      <c r="BN184" t="s">
        <v>913</v>
      </c>
      <c r="BO184" t="s">
        <v>564</v>
      </c>
      <c r="BQ184" t="s">
        <v>1050</v>
      </c>
      <c r="BR184" t="s">
        <v>87</v>
      </c>
      <c r="BS184" t="s">
        <v>572</v>
      </c>
      <c r="BT184" t="s">
        <v>1252</v>
      </c>
      <c r="BU184" t="s">
        <v>87</v>
      </c>
      <c r="BV184">
        <v>0.5</v>
      </c>
      <c r="BW184">
        <v>1</v>
      </c>
      <c r="BX184">
        <v>0.5</v>
      </c>
      <c r="BY184">
        <v>0</v>
      </c>
      <c r="BZ184">
        <v>-2</v>
      </c>
      <c r="CA184">
        <v>0</v>
      </c>
      <c r="CB184">
        <v>2</v>
      </c>
      <c r="CC184" t="e">
        <v>#VALUE!</v>
      </c>
      <c r="CD184">
        <v>2</v>
      </c>
      <c r="CE184">
        <v>0</v>
      </c>
      <c r="CF184">
        <v>0</v>
      </c>
      <c r="CG184">
        <v>1</v>
      </c>
      <c r="CH184">
        <f t="shared" si="11"/>
        <v>1</v>
      </c>
      <c r="CI184" t="s">
        <v>1405</v>
      </c>
      <c r="CJ184">
        <v>1</v>
      </c>
      <c r="CK184" t="s">
        <v>1399</v>
      </c>
      <c r="CL184">
        <f t="shared" si="12"/>
        <v>0</v>
      </c>
      <c r="CM184">
        <f t="shared" si="13"/>
        <v>1</v>
      </c>
      <c r="CN184">
        <f t="shared" si="14"/>
        <v>1</v>
      </c>
    </row>
    <row r="185" spans="1:92" x14ac:dyDescent="0.25">
      <c r="A185">
        <v>3125</v>
      </c>
      <c r="B185" t="s">
        <v>564</v>
      </c>
      <c r="C185" t="s">
        <v>564</v>
      </c>
      <c r="D185">
        <v>687443</v>
      </c>
      <c r="E185">
        <v>5</v>
      </c>
      <c r="F185" s="107">
        <v>41024</v>
      </c>
      <c r="G185" s="107">
        <v>41064</v>
      </c>
      <c r="H185">
        <v>687443</v>
      </c>
      <c r="I185" s="107">
        <v>41025</v>
      </c>
      <c r="J185" s="107">
        <v>41064</v>
      </c>
      <c r="K185" t="s">
        <v>562</v>
      </c>
      <c r="L185" t="s">
        <v>562</v>
      </c>
      <c r="N185" t="s">
        <v>564</v>
      </c>
      <c r="O185" t="s">
        <v>913</v>
      </c>
      <c r="P185" t="s">
        <v>38</v>
      </c>
      <c r="Q185">
        <v>40</v>
      </c>
      <c r="R185">
        <v>41</v>
      </c>
      <c r="S185">
        <v>0</v>
      </c>
      <c r="T185">
        <v>1</v>
      </c>
      <c r="AD185" s="107">
        <v>20977</v>
      </c>
      <c r="AE185" t="s">
        <v>31</v>
      </c>
      <c r="AF185" t="s">
        <v>32</v>
      </c>
      <c r="AG185" t="s">
        <v>868</v>
      </c>
      <c r="AH185" t="s">
        <v>57</v>
      </c>
      <c r="AI185" t="s">
        <v>33</v>
      </c>
      <c r="AJ185" t="s">
        <v>88</v>
      </c>
      <c r="AK185">
        <v>2</v>
      </c>
      <c r="AL185" t="s">
        <v>987</v>
      </c>
      <c r="AN185">
        <v>6</v>
      </c>
      <c r="AP185" t="s">
        <v>106</v>
      </c>
      <c r="AR185" t="s">
        <v>43</v>
      </c>
      <c r="AS185" t="s">
        <v>56</v>
      </c>
      <c r="BC185" t="s">
        <v>37</v>
      </c>
      <c r="BF185">
        <v>40</v>
      </c>
      <c r="BG185">
        <v>40</v>
      </c>
      <c r="BH185">
        <v>41</v>
      </c>
      <c r="BI185">
        <v>54.77322404371585</v>
      </c>
      <c r="BJ185">
        <f t="shared" si="10"/>
        <v>55</v>
      </c>
      <c r="BK185">
        <v>0</v>
      </c>
      <c r="BL185">
        <v>0</v>
      </c>
      <c r="BM185" t="s">
        <v>1050</v>
      </c>
      <c r="BN185" t="s">
        <v>913</v>
      </c>
      <c r="BO185" t="s">
        <v>564</v>
      </c>
      <c r="BQ185" t="s">
        <v>1050</v>
      </c>
      <c r="BR185" t="s">
        <v>87</v>
      </c>
      <c r="BS185" t="s">
        <v>572</v>
      </c>
      <c r="BT185" t="s">
        <v>1252</v>
      </c>
      <c r="BU185" t="s">
        <v>564</v>
      </c>
      <c r="BV185">
        <v>0.97560975609756095</v>
      </c>
      <c r="BW185">
        <v>1</v>
      </c>
      <c r="BX185">
        <v>2.4390243902439046E-2</v>
      </c>
      <c r="BY185">
        <v>0</v>
      </c>
      <c r="BZ185">
        <v>-40</v>
      </c>
      <c r="CA185">
        <v>0</v>
      </c>
      <c r="CB185">
        <v>40</v>
      </c>
      <c r="CC185" t="e">
        <v>#VALUE!</v>
      </c>
      <c r="CD185">
        <v>40</v>
      </c>
      <c r="CE185">
        <v>0</v>
      </c>
      <c r="CF185">
        <v>0</v>
      </c>
      <c r="CG185">
        <v>39</v>
      </c>
      <c r="CH185">
        <f t="shared" si="11"/>
        <v>1</v>
      </c>
      <c r="CI185" t="s">
        <v>1401</v>
      </c>
      <c r="CJ185">
        <v>3</v>
      </c>
      <c r="CK185" t="s">
        <v>1399</v>
      </c>
      <c r="CL185">
        <f t="shared" si="12"/>
        <v>0</v>
      </c>
      <c r="CM185">
        <f t="shared" si="13"/>
        <v>0</v>
      </c>
      <c r="CN185">
        <f t="shared" si="14"/>
        <v>1</v>
      </c>
    </row>
    <row r="186" spans="1:92" x14ac:dyDescent="0.25">
      <c r="A186">
        <v>145</v>
      </c>
      <c r="B186" t="s">
        <v>564</v>
      </c>
      <c r="C186" t="s">
        <v>564</v>
      </c>
      <c r="D186">
        <v>688282</v>
      </c>
      <c r="E186">
        <v>6</v>
      </c>
      <c r="F186" s="107">
        <v>40915</v>
      </c>
      <c r="G186" s="107">
        <v>40990</v>
      </c>
      <c r="H186">
        <v>688282</v>
      </c>
      <c r="I186" s="107">
        <v>40915</v>
      </c>
      <c r="J186" s="107">
        <v>40990</v>
      </c>
      <c r="K186">
        <v>20000</v>
      </c>
      <c r="L186" t="s">
        <v>569</v>
      </c>
      <c r="N186" t="s">
        <v>564</v>
      </c>
      <c r="O186" t="s">
        <v>913</v>
      </c>
      <c r="P186" t="s">
        <v>38</v>
      </c>
      <c r="Q186">
        <v>76</v>
      </c>
      <c r="R186">
        <v>76</v>
      </c>
      <c r="S186">
        <v>6</v>
      </c>
      <c r="T186">
        <v>8</v>
      </c>
      <c r="U186">
        <v>3</v>
      </c>
      <c r="AD186" s="107">
        <v>24517</v>
      </c>
      <c r="AE186" t="s">
        <v>31</v>
      </c>
      <c r="AF186" t="s">
        <v>32</v>
      </c>
      <c r="AG186" t="s">
        <v>868</v>
      </c>
      <c r="AH186" t="s">
        <v>57</v>
      </c>
      <c r="AI186" t="s">
        <v>52</v>
      </c>
      <c r="AJ186" t="s">
        <v>88</v>
      </c>
      <c r="AK186">
        <v>6</v>
      </c>
      <c r="AL186" t="s">
        <v>361</v>
      </c>
      <c r="AM186">
        <v>8</v>
      </c>
      <c r="AP186" t="s">
        <v>65</v>
      </c>
      <c r="AR186" t="s">
        <v>66</v>
      </c>
      <c r="AS186" t="s">
        <v>67</v>
      </c>
      <c r="BC186" t="s">
        <v>51</v>
      </c>
      <c r="BF186">
        <v>76</v>
      </c>
      <c r="BG186">
        <v>76</v>
      </c>
      <c r="BH186">
        <v>76</v>
      </c>
      <c r="BI186">
        <v>44.803278688524593</v>
      </c>
      <c r="BJ186">
        <f t="shared" si="10"/>
        <v>45</v>
      </c>
      <c r="BK186">
        <v>0</v>
      </c>
      <c r="BL186">
        <v>0</v>
      </c>
      <c r="BM186" t="s">
        <v>1050</v>
      </c>
      <c r="BN186" t="s">
        <v>913</v>
      </c>
      <c r="BO186" t="s">
        <v>564</v>
      </c>
      <c r="BQ186" t="s">
        <v>1050</v>
      </c>
      <c r="BR186" t="s">
        <v>87</v>
      </c>
      <c r="BS186" t="s">
        <v>572</v>
      </c>
      <c r="BT186" t="s">
        <v>1252</v>
      </c>
      <c r="BU186" t="s">
        <v>87</v>
      </c>
      <c r="BV186">
        <v>1</v>
      </c>
      <c r="BW186">
        <v>1</v>
      </c>
      <c r="BX186">
        <v>0</v>
      </c>
      <c r="BY186">
        <v>0</v>
      </c>
      <c r="BZ186">
        <v>-76</v>
      </c>
      <c r="CA186">
        <v>0</v>
      </c>
      <c r="CB186">
        <v>76</v>
      </c>
      <c r="CC186" t="e">
        <v>#VALUE!</v>
      </c>
      <c r="CD186">
        <v>76</v>
      </c>
      <c r="CE186">
        <v>0</v>
      </c>
      <c r="CF186">
        <v>0</v>
      </c>
      <c r="CG186">
        <v>75</v>
      </c>
      <c r="CH186">
        <f t="shared" si="11"/>
        <v>1</v>
      </c>
      <c r="CI186" t="s">
        <v>1402</v>
      </c>
      <c r="CJ186">
        <v>4</v>
      </c>
      <c r="CK186" t="s">
        <v>1399</v>
      </c>
      <c r="CL186">
        <f t="shared" si="12"/>
        <v>0</v>
      </c>
      <c r="CM186">
        <f t="shared" si="13"/>
        <v>1</v>
      </c>
      <c r="CN186">
        <f t="shared" si="14"/>
        <v>1</v>
      </c>
    </row>
    <row r="187" spans="1:92" x14ac:dyDescent="0.25">
      <c r="A187">
        <v>118</v>
      </c>
      <c r="B187" t="s">
        <v>564</v>
      </c>
      <c r="C187" t="s">
        <v>564</v>
      </c>
      <c r="D187">
        <v>690356</v>
      </c>
      <c r="E187">
        <v>6</v>
      </c>
      <c r="F187" s="107">
        <v>40914</v>
      </c>
      <c r="G187" s="107">
        <v>40955</v>
      </c>
      <c r="H187">
        <v>690356</v>
      </c>
      <c r="I187" s="107">
        <v>40914</v>
      </c>
      <c r="J187" s="107">
        <v>40955</v>
      </c>
      <c r="K187" t="s">
        <v>562</v>
      </c>
      <c r="L187" t="s">
        <v>562</v>
      </c>
      <c r="N187" t="s">
        <v>564</v>
      </c>
      <c r="O187" t="s">
        <v>913</v>
      </c>
      <c r="P187" t="s">
        <v>38</v>
      </c>
      <c r="Q187">
        <v>42</v>
      </c>
      <c r="R187">
        <v>42</v>
      </c>
      <c r="S187">
        <v>6</v>
      </c>
      <c r="T187">
        <v>7</v>
      </c>
      <c r="U187">
        <v>1</v>
      </c>
      <c r="AD187" s="107">
        <v>24656</v>
      </c>
      <c r="AE187" t="s">
        <v>31</v>
      </c>
      <c r="AF187" t="s">
        <v>68</v>
      </c>
      <c r="AG187" t="s">
        <v>870</v>
      </c>
      <c r="AH187" t="s">
        <v>57</v>
      </c>
      <c r="AI187" t="s">
        <v>69</v>
      </c>
      <c r="AJ187" t="s">
        <v>88</v>
      </c>
      <c r="AK187">
        <v>3</v>
      </c>
      <c r="AL187" t="s">
        <v>361</v>
      </c>
      <c r="AM187">
        <v>3</v>
      </c>
      <c r="AP187" t="s">
        <v>120</v>
      </c>
      <c r="AR187" t="s">
        <v>43</v>
      </c>
      <c r="AS187" t="s">
        <v>121</v>
      </c>
      <c r="BC187" t="s">
        <v>37</v>
      </c>
      <c r="BF187">
        <v>42</v>
      </c>
      <c r="BG187">
        <v>42</v>
      </c>
      <c r="BH187">
        <v>42</v>
      </c>
      <c r="BI187">
        <v>44.420765027322403</v>
      </c>
      <c r="BJ187">
        <f t="shared" si="10"/>
        <v>45</v>
      </c>
      <c r="BK187">
        <v>0</v>
      </c>
      <c r="BL187">
        <v>0</v>
      </c>
      <c r="BM187" t="s">
        <v>1050</v>
      </c>
      <c r="BN187" t="s">
        <v>913</v>
      </c>
      <c r="BO187" t="s">
        <v>564</v>
      </c>
      <c r="BQ187" t="s">
        <v>1050</v>
      </c>
      <c r="BR187" t="s">
        <v>87</v>
      </c>
      <c r="BS187" t="s">
        <v>572</v>
      </c>
      <c r="BT187" t="s">
        <v>1252</v>
      </c>
      <c r="BU187" t="s">
        <v>87</v>
      </c>
      <c r="BV187">
        <v>1</v>
      </c>
      <c r="BW187">
        <v>1</v>
      </c>
      <c r="BX187">
        <v>0</v>
      </c>
      <c r="BY187">
        <v>0</v>
      </c>
      <c r="BZ187">
        <v>-42</v>
      </c>
      <c r="CA187">
        <v>0</v>
      </c>
      <c r="CB187">
        <v>42</v>
      </c>
      <c r="CC187" t="e">
        <v>#VALUE!</v>
      </c>
      <c r="CD187">
        <v>42</v>
      </c>
      <c r="CE187">
        <v>0</v>
      </c>
      <c r="CF187">
        <v>0</v>
      </c>
      <c r="CG187">
        <v>41</v>
      </c>
      <c r="CH187">
        <f t="shared" si="11"/>
        <v>1</v>
      </c>
      <c r="CI187" t="s">
        <v>1401</v>
      </c>
      <c r="CJ187">
        <v>3</v>
      </c>
      <c r="CK187" t="s">
        <v>1399</v>
      </c>
      <c r="CL187">
        <f t="shared" si="12"/>
        <v>0</v>
      </c>
      <c r="CM187">
        <f t="shared" si="13"/>
        <v>1</v>
      </c>
      <c r="CN187">
        <f t="shared" si="14"/>
        <v>1</v>
      </c>
    </row>
    <row r="188" spans="1:92" x14ac:dyDescent="0.25">
      <c r="A188">
        <v>1689</v>
      </c>
      <c r="B188" t="s">
        <v>564</v>
      </c>
      <c r="C188" t="s">
        <v>564</v>
      </c>
      <c r="D188">
        <v>690924</v>
      </c>
      <c r="E188">
        <v>5</v>
      </c>
      <c r="F188" s="107">
        <v>40971</v>
      </c>
      <c r="G188" s="107">
        <v>40973</v>
      </c>
      <c r="H188">
        <v>690924</v>
      </c>
      <c r="I188" s="107">
        <v>40971</v>
      </c>
      <c r="J188" s="107">
        <v>40973</v>
      </c>
      <c r="K188">
        <v>15000</v>
      </c>
      <c r="L188" t="s">
        <v>569</v>
      </c>
      <c r="N188" t="s">
        <v>564</v>
      </c>
      <c r="O188" t="s">
        <v>913</v>
      </c>
      <c r="P188" t="s">
        <v>38</v>
      </c>
      <c r="Q188">
        <v>3</v>
      </c>
      <c r="R188">
        <v>3</v>
      </c>
      <c r="S188">
        <v>6</v>
      </c>
      <c r="T188">
        <v>0</v>
      </c>
      <c r="U188">
        <v>3</v>
      </c>
      <c r="AD188" s="107">
        <v>24858</v>
      </c>
      <c r="AE188" t="s">
        <v>31</v>
      </c>
      <c r="AF188" t="s">
        <v>32</v>
      </c>
      <c r="AG188" t="s">
        <v>868</v>
      </c>
      <c r="AH188" t="s">
        <v>57</v>
      </c>
      <c r="AI188" t="s">
        <v>82</v>
      </c>
      <c r="AJ188" t="s">
        <v>88</v>
      </c>
      <c r="AK188">
        <v>1</v>
      </c>
      <c r="AL188" t="s">
        <v>987</v>
      </c>
      <c r="AN188">
        <v>6</v>
      </c>
      <c r="AP188" t="s">
        <v>42</v>
      </c>
      <c r="AR188" t="s">
        <v>43</v>
      </c>
      <c r="AS188" t="s">
        <v>44</v>
      </c>
      <c r="BC188" t="s">
        <v>37</v>
      </c>
      <c r="BF188">
        <v>3</v>
      </c>
      <c r="BG188">
        <v>3</v>
      </c>
      <c r="BH188">
        <v>3</v>
      </c>
      <c r="BI188">
        <v>44.024590163934427</v>
      </c>
      <c r="BJ188">
        <f t="shared" si="10"/>
        <v>44</v>
      </c>
      <c r="BK188">
        <v>0</v>
      </c>
      <c r="BL188">
        <v>0</v>
      </c>
      <c r="BM188" t="s">
        <v>1050</v>
      </c>
      <c r="BN188" t="s">
        <v>913</v>
      </c>
      <c r="BO188" t="s">
        <v>564</v>
      </c>
      <c r="BQ188" t="s">
        <v>1050</v>
      </c>
      <c r="BR188" t="s">
        <v>87</v>
      </c>
      <c r="BS188" t="s">
        <v>572</v>
      </c>
      <c r="BT188" t="s">
        <v>1252</v>
      </c>
      <c r="BU188" t="s">
        <v>87</v>
      </c>
      <c r="BV188">
        <v>1</v>
      </c>
      <c r="BW188">
        <v>1</v>
      </c>
      <c r="BX188">
        <v>0</v>
      </c>
      <c r="BY188">
        <v>0</v>
      </c>
      <c r="BZ188">
        <v>-3</v>
      </c>
      <c r="CA188">
        <v>0</v>
      </c>
      <c r="CB188">
        <v>3</v>
      </c>
      <c r="CC188" t="e">
        <v>#VALUE!</v>
      </c>
      <c r="CD188">
        <v>3</v>
      </c>
      <c r="CE188">
        <v>0</v>
      </c>
      <c r="CF188">
        <v>0</v>
      </c>
      <c r="CG188">
        <v>2</v>
      </c>
      <c r="CH188">
        <f t="shared" si="11"/>
        <v>1</v>
      </c>
      <c r="CI188" t="s">
        <v>1405</v>
      </c>
      <c r="CJ188">
        <v>1</v>
      </c>
      <c r="CK188" t="s">
        <v>1399</v>
      </c>
      <c r="CL188">
        <f t="shared" si="12"/>
        <v>0</v>
      </c>
      <c r="CM188">
        <f t="shared" si="13"/>
        <v>1</v>
      </c>
      <c r="CN188">
        <f t="shared" si="14"/>
        <v>0</v>
      </c>
    </row>
    <row r="189" spans="1:92" x14ac:dyDescent="0.25">
      <c r="A189">
        <v>1445</v>
      </c>
      <c r="B189" t="s">
        <v>564</v>
      </c>
      <c r="C189" t="s">
        <v>564</v>
      </c>
      <c r="D189">
        <v>692542</v>
      </c>
      <c r="E189">
        <v>2</v>
      </c>
      <c r="F189" s="107">
        <v>40962</v>
      </c>
      <c r="G189" s="107">
        <v>41292</v>
      </c>
      <c r="H189">
        <v>692542</v>
      </c>
      <c r="I189" s="107">
        <v>40967</v>
      </c>
      <c r="J189" s="107">
        <v>40976</v>
      </c>
      <c r="K189">
        <v>5000</v>
      </c>
      <c r="L189" t="s">
        <v>567</v>
      </c>
      <c r="M189" s="107">
        <v>40976</v>
      </c>
      <c r="N189" t="s">
        <v>87</v>
      </c>
      <c r="O189" t="s">
        <v>75</v>
      </c>
      <c r="P189" t="s">
        <v>587</v>
      </c>
      <c r="Q189">
        <v>10</v>
      </c>
      <c r="R189">
        <v>331</v>
      </c>
      <c r="S189">
        <v>1</v>
      </c>
      <c r="T189">
        <v>2</v>
      </c>
      <c r="AD189" s="107">
        <v>21834</v>
      </c>
      <c r="AE189" t="s">
        <v>31</v>
      </c>
      <c r="AF189" t="s">
        <v>68</v>
      </c>
      <c r="AG189" t="s">
        <v>870</v>
      </c>
      <c r="AH189" t="s">
        <v>57</v>
      </c>
      <c r="AI189" t="s">
        <v>64</v>
      </c>
      <c r="AJ189" t="s">
        <v>47</v>
      </c>
      <c r="AK189">
        <v>13</v>
      </c>
      <c r="AL189" t="s">
        <v>47</v>
      </c>
      <c r="AP189" t="s">
        <v>59</v>
      </c>
      <c r="AR189" t="s">
        <v>43</v>
      </c>
      <c r="AS189" t="s">
        <v>60</v>
      </c>
      <c r="BC189" t="s">
        <v>51</v>
      </c>
      <c r="BF189">
        <v>10</v>
      </c>
      <c r="BG189">
        <v>326</v>
      </c>
      <c r="BH189">
        <v>331</v>
      </c>
      <c r="BI189">
        <v>52.26229508196721</v>
      </c>
      <c r="BJ189">
        <f t="shared" si="10"/>
        <v>52</v>
      </c>
      <c r="BK189">
        <v>0</v>
      </c>
      <c r="BL189">
        <v>-316</v>
      </c>
      <c r="BM189" t="s">
        <v>47</v>
      </c>
      <c r="BN189" t="s">
        <v>75</v>
      </c>
      <c r="BO189" t="s">
        <v>87</v>
      </c>
      <c r="BQ189" t="s">
        <v>47</v>
      </c>
      <c r="BR189" t="s">
        <v>87</v>
      </c>
      <c r="BS189" t="s">
        <v>573</v>
      </c>
      <c r="BT189" t="s">
        <v>1252</v>
      </c>
      <c r="BU189" t="s">
        <v>87</v>
      </c>
      <c r="BV189">
        <v>3.0211480362537766E-2</v>
      </c>
      <c r="BW189">
        <v>3.0674846625766871E-2</v>
      </c>
      <c r="BX189">
        <v>4.6336626322910496E-4</v>
      </c>
      <c r="BY189">
        <v>0</v>
      </c>
      <c r="BZ189">
        <v>-10</v>
      </c>
      <c r="CA189">
        <v>0</v>
      </c>
      <c r="CB189">
        <v>10</v>
      </c>
      <c r="CC189" t="e">
        <v>#VALUE!</v>
      </c>
      <c r="CD189">
        <v>10</v>
      </c>
      <c r="CE189">
        <v>0</v>
      </c>
      <c r="CF189">
        <v>316</v>
      </c>
      <c r="CG189">
        <v>9</v>
      </c>
      <c r="CH189">
        <f t="shared" si="11"/>
        <v>1</v>
      </c>
      <c r="CI189" t="s">
        <v>1405</v>
      </c>
      <c r="CJ189">
        <v>1</v>
      </c>
      <c r="CK189" t="s">
        <v>1399</v>
      </c>
      <c r="CL189">
        <f t="shared" si="12"/>
        <v>1</v>
      </c>
      <c r="CM189">
        <f t="shared" si="13"/>
        <v>1</v>
      </c>
      <c r="CN189">
        <f t="shared" si="14"/>
        <v>1</v>
      </c>
    </row>
    <row r="190" spans="1:92" x14ac:dyDescent="0.25">
      <c r="A190">
        <v>3177</v>
      </c>
      <c r="B190" t="s">
        <v>564</v>
      </c>
      <c r="C190" t="s">
        <v>564</v>
      </c>
      <c r="D190">
        <v>694052</v>
      </c>
      <c r="E190">
        <v>5</v>
      </c>
      <c r="F190" s="107">
        <v>41025</v>
      </c>
      <c r="G190" s="107">
        <v>41138</v>
      </c>
      <c r="H190">
        <v>694052</v>
      </c>
      <c r="I190" s="107">
        <v>41026</v>
      </c>
      <c r="J190" s="107">
        <v>41138</v>
      </c>
      <c r="K190">
        <v>15000</v>
      </c>
      <c r="L190" t="s">
        <v>569</v>
      </c>
      <c r="N190" t="s">
        <v>564</v>
      </c>
      <c r="O190" t="s">
        <v>913</v>
      </c>
      <c r="P190" t="s">
        <v>38</v>
      </c>
      <c r="Q190">
        <v>113</v>
      </c>
      <c r="R190">
        <v>114</v>
      </c>
      <c r="S190">
        <v>6</v>
      </c>
      <c r="T190">
        <v>2</v>
      </c>
      <c r="U190">
        <v>5</v>
      </c>
      <c r="AD190" s="107">
        <v>23394</v>
      </c>
      <c r="AE190" t="s">
        <v>31</v>
      </c>
      <c r="AF190" t="s">
        <v>32</v>
      </c>
      <c r="AG190" t="s">
        <v>868</v>
      </c>
      <c r="AH190" t="s">
        <v>57</v>
      </c>
      <c r="AI190" t="s">
        <v>117</v>
      </c>
      <c r="AJ190" t="s">
        <v>88</v>
      </c>
      <c r="AK190">
        <v>4</v>
      </c>
      <c r="AL190" t="s">
        <v>987</v>
      </c>
      <c r="AN190">
        <v>6</v>
      </c>
      <c r="AP190" t="s">
        <v>135</v>
      </c>
      <c r="AR190" t="s">
        <v>66</v>
      </c>
      <c r="AS190" t="s">
        <v>63</v>
      </c>
      <c r="BC190" t="s">
        <v>37</v>
      </c>
      <c r="BF190">
        <v>113</v>
      </c>
      <c r="BG190">
        <v>113</v>
      </c>
      <c r="BH190">
        <v>114</v>
      </c>
      <c r="BI190">
        <v>48.172131147540981</v>
      </c>
      <c r="BJ190">
        <f t="shared" si="10"/>
        <v>48</v>
      </c>
      <c r="BK190">
        <v>0</v>
      </c>
      <c r="BL190">
        <v>0</v>
      </c>
      <c r="BM190" t="s">
        <v>1050</v>
      </c>
      <c r="BN190" t="s">
        <v>913</v>
      </c>
      <c r="BO190" t="s">
        <v>564</v>
      </c>
      <c r="BQ190" t="s">
        <v>1050</v>
      </c>
      <c r="BR190" t="s">
        <v>87</v>
      </c>
      <c r="BS190" t="s">
        <v>572</v>
      </c>
      <c r="BT190" t="s">
        <v>1252</v>
      </c>
      <c r="BU190" t="s">
        <v>87</v>
      </c>
      <c r="BV190">
        <v>0.99122807017543857</v>
      </c>
      <c r="BW190">
        <v>1</v>
      </c>
      <c r="BX190">
        <v>8.7719298245614308E-3</v>
      </c>
      <c r="BY190">
        <v>0</v>
      </c>
      <c r="BZ190">
        <v>-113</v>
      </c>
      <c r="CA190">
        <v>0</v>
      </c>
      <c r="CB190">
        <v>113</v>
      </c>
      <c r="CC190" t="e">
        <v>#VALUE!</v>
      </c>
      <c r="CD190">
        <v>113</v>
      </c>
      <c r="CE190">
        <v>0</v>
      </c>
      <c r="CF190">
        <v>0</v>
      </c>
      <c r="CG190">
        <v>112</v>
      </c>
      <c r="CH190">
        <f t="shared" si="11"/>
        <v>1</v>
      </c>
      <c r="CI190" t="s">
        <v>1408</v>
      </c>
      <c r="CJ190">
        <v>0</v>
      </c>
      <c r="CK190" t="s">
        <v>1399</v>
      </c>
      <c r="CL190">
        <f t="shared" si="12"/>
        <v>0</v>
      </c>
      <c r="CM190">
        <f t="shared" si="13"/>
        <v>1</v>
      </c>
      <c r="CN190">
        <f t="shared" si="14"/>
        <v>1</v>
      </c>
    </row>
    <row r="191" spans="1:92" x14ac:dyDescent="0.25">
      <c r="A191">
        <v>3065</v>
      </c>
      <c r="B191" t="s">
        <v>564</v>
      </c>
      <c r="C191" t="s">
        <v>564</v>
      </c>
      <c r="D191">
        <v>694596</v>
      </c>
      <c r="E191">
        <v>5</v>
      </c>
      <c r="F191" s="107">
        <v>41022</v>
      </c>
      <c r="G191" s="107">
        <v>41045</v>
      </c>
      <c r="H191">
        <v>694596</v>
      </c>
      <c r="I191" s="107">
        <v>41023</v>
      </c>
      <c r="J191" s="107">
        <v>41045</v>
      </c>
      <c r="K191">
        <v>15000</v>
      </c>
      <c r="L191" t="s">
        <v>569</v>
      </c>
      <c r="N191" t="s">
        <v>564</v>
      </c>
      <c r="O191" t="s">
        <v>913</v>
      </c>
      <c r="P191" t="s">
        <v>38</v>
      </c>
      <c r="Q191">
        <v>23</v>
      </c>
      <c r="R191">
        <v>24</v>
      </c>
      <c r="S191">
        <v>5</v>
      </c>
      <c r="T191">
        <v>4</v>
      </c>
      <c r="U191">
        <v>3</v>
      </c>
      <c r="AD191" s="107">
        <v>23984</v>
      </c>
      <c r="AE191" t="s">
        <v>31</v>
      </c>
      <c r="AF191" t="s">
        <v>32</v>
      </c>
      <c r="AG191" t="s">
        <v>868</v>
      </c>
      <c r="AH191" t="s">
        <v>57</v>
      </c>
      <c r="AI191" t="s">
        <v>70</v>
      </c>
      <c r="AJ191" t="s">
        <v>88</v>
      </c>
      <c r="AK191">
        <v>2</v>
      </c>
      <c r="AL191" t="s">
        <v>987</v>
      </c>
      <c r="AN191">
        <v>6</v>
      </c>
      <c r="AP191" t="s">
        <v>59</v>
      </c>
      <c r="AR191" t="s">
        <v>43</v>
      </c>
      <c r="AS191" t="s">
        <v>60</v>
      </c>
      <c r="BC191" t="s">
        <v>37</v>
      </c>
      <c r="BF191">
        <v>23</v>
      </c>
      <c r="BG191">
        <v>23</v>
      </c>
      <c r="BH191">
        <v>24</v>
      </c>
      <c r="BI191">
        <v>46.551912568306008</v>
      </c>
      <c r="BJ191">
        <f t="shared" si="10"/>
        <v>47</v>
      </c>
      <c r="BK191">
        <v>0</v>
      </c>
      <c r="BL191">
        <v>0</v>
      </c>
      <c r="BM191" t="s">
        <v>1050</v>
      </c>
      <c r="BN191" t="s">
        <v>913</v>
      </c>
      <c r="BO191" t="s">
        <v>564</v>
      </c>
      <c r="BQ191" t="s">
        <v>1050</v>
      </c>
      <c r="BR191" t="s">
        <v>87</v>
      </c>
      <c r="BS191" t="s">
        <v>572</v>
      </c>
      <c r="BT191" t="s">
        <v>1252</v>
      </c>
      <c r="BU191" t="s">
        <v>87</v>
      </c>
      <c r="BV191">
        <v>0.95833333333333337</v>
      </c>
      <c r="BW191">
        <v>1</v>
      </c>
      <c r="BX191">
        <v>4.166666666666663E-2</v>
      </c>
      <c r="BY191">
        <v>0</v>
      </c>
      <c r="BZ191">
        <v>-23</v>
      </c>
      <c r="CA191">
        <v>0</v>
      </c>
      <c r="CB191">
        <v>23</v>
      </c>
      <c r="CC191" t="e">
        <v>#VALUE!</v>
      </c>
      <c r="CD191">
        <v>23</v>
      </c>
      <c r="CE191">
        <v>0</v>
      </c>
      <c r="CF191">
        <v>0</v>
      </c>
      <c r="CG191">
        <v>22</v>
      </c>
      <c r="CH191">
        <f t="shared" si="11"/>
        <v>1</v>
      </c>
      <c r="CI191" t="s">
        <v>1404</v>
      </c>
      <c r="CJ191">
        <v>2</v>
      </c>
      <c r="CK191" t="s">
        <v>1399</v>
      </c>
      <c r="CL191">
        <f t="shared" si="12"/>
        <v>0</v>
      </c>
      <c r="CM191">
        <f t="shared" si="13"/>
        <v>1</v>
      </c>
      <c r="CN191">
        <f t="shared" si="14"/>
        <v>1</v>
      </c>
    </row>
    <row r="192" spans="1:92" x14ac:dyDescent="0.25">
      <c r="A192">
        <v>2033</v>
      </c>
      <c r="B192" t="s">
        <v>564</v>
      </c>
      <c r="C192" t="s">
        <v>564</v>
      </c>
      <c r="D192">
        <v>695175</v>
      </c>
      <c r="E192">
        <v>3</v>
      </c>
      <c r="F192" s="107">
        <v>40985</v>
      </c>
      <c r="G192" s="107">
        <v>41205</v>
      </c>
      <c r="H192">
        <v>695175</v>
      </c>
      <c r="I192" s="107">
        <v>40985</v>
      </c>
      <c r="J192" s="107">
        <v>40986</v>
      </c>
      <c r="K192">
        <v>20000</v>
      </c>
      <c r="L192" t="s">
        <v>569</v>
      </c>
      <c r="M192" s="107">
        <v>40986</v>
      </c>
      <c r="N192" t="s">
        <v>87</v>
      </c>
      <c r="O192" t="s">
        <v>583</v>
      </c>
      <c r="P192" t="s">
        <v>38</v>
      </c>
      <c r="Q192">
        <v>2</v>
      </c>
      <c r="R192">
        <v>221</v>
      </c>
      <c r="S192">
        <v>1</v>
      </c>
      <c r="T192">
        <v>7</v>
      </c>
      <c r="AD192" s="107">
        <v>24626</v>
      </c>
      <c r="AE192" t="s">
        <v>31</v>
      </c>
      <c r="AF192" t="s">
        <v>39</v>
      </c>
      <c r="AG192" t="s">
        <v>40</v>
      </c>
      <c r="AH192" t="s">
        <v>40</v>
      </c>
      <c r="AI192" t="s">
        <v>33</v>
      </c>
      <c r="AJ192" t="s">
        <v>88</v>
      </c>
      <c r="AK192">
        <v>11</v>
      </c>
      <c r="AL192" t="s">
        <v>184</v>
      </c>
      <c r="AO192">
        <v>15</v>
      </c>
      <c r="AP192" t="s">
        <v>65</v>
      </c>
      <c r="AR192" t="s">
        <v>66</v>
      </c>
      <c r="AS192" t="s">
        <v>67</v>
      </c>
      <c r="BC192" t="s">
        <v>51</v>
      </c>
      <c r="BF192">
        <v>2</v>
      </c>
      <c r="BG192">
        <v>221</v>
      </c>
      <c r="BH192">
        <v>221</v>
      </c>
      <c r="BI192">
        <v>44.696721311475407</v>
      </c>
      <c r="BJ192">
        <f t="shared" si="10"/>
        <v>45</v>
      </c>
      <c r="BK192">
        <v>0</v>
      </c>
      <c r="BL192">
        <v>-219</v>
      </c>
      <c r="BM192" t="s">
        <v>1050</v>
      </c>
      <c r="BN192" t="s">
        <v>75</v>
      </c>
      <c r="BO192" t="s">
        <v>87</v>
      </c>
      <c r="BQ192" t="s">
        <v>1050</v>
      </c>
      <c r="BR192" t="s">
        <v>87</v>
      </c>
      <c r="BS192" t="s">
        <v>573</v>
      </c>
      <c r="BT192" t="s">
        <v>1252</v>
      </c>
      <c r="BU192" t="s">
        <v>87</v>
      </c>
      <c r="BV192">
        <v>9.0497737556561094E-3</v>
      </c>
      <c r="BW192">
        <v>9.0497737556561094E-3</v>
      </c>
      <c r="BX192">
        <v>0</v>
      </c>
      <c r="BY192">
        <v>0</v>
      </c>
      <c r="BZ192">
        <v>-2</v>
      </c>
      <c r="CA192">
        <v>0</v>
      </c>
      <c r="CB192">
        <v>2</v>
      </c>
      <c r="CC192" t="e">
        <v>#VALUE!</v>
      </c>
      <c r="CD192">
        <v>2</v>
      </c>
      <c r="CE192">
        <v>0</v>
      </c>
      <c r="CF192">
        <v>219</v>
      </c>
      <c r="CG192">
        <v>1</v>
      </c>
      <c r="CH192">
        <f t="shared" si="11"/>
        <v>1</v>
      </c>
      <c r="CI192" t="s">
        <v>1405</v>
      </c>
      <c r="CJ192">
        <v>1</v>
      </c>
      <c r="CK192" t="s">
        <v>1399</v>
      </c>
      <c r="CL192">
        <f t="shared" si="12"/>
        <v>1</v>
      </c>
      <c r="CM192">
        <f t="shared" si="13"/>
        <v>1</v>
      </c>
      <c r="CN192">
        <f t="shared" si="14"/>
        <v>1</v>
      </c>
    </row>
    <row r="193" spans="1:92" x14ac:dyDescent="0.25">
      <c r="A193">
        <v>801</v>
      </c>
      <c r="B193" t="s">
        <v>564</v>
      </c>
      <c r="C193" t="s">
        <v>564</v>
      </c>
      <c r="D193">
        <v>695643</v>
      </c>
      <c r="E193">
        <v>6</v>
      </c>
      <c r="F193" s="107">
        <v>40939</v>
      </c>
      <c r="G193" s="107">
        <v>41138</v>
      </c>
      <c r="H193">
        <v>695643</v>
      </c>
      <c r="I193" s="107">
        <v>40948</v>
      </c>
      <c r="J193" s="107">
        <v>40995</v>
      </c>
      <c r="K193">
        <v>50000</v>
      </c>
      <c r="L193" t="s">
        <v>570</v>
      </c>
      <c r="M193" s="107">
        <v>40995</v>
      </c>
      <c r="N193" t="s">
        <v>87</v>
      </c>
      <c r="O193" t="s">
        <v>75</v>
      </c>
      <c r="P193" t="s">
        <v>38</v>
      </c>
      <c r="Q193">
        <v>48</v>
      </c>
      <c r="R193">
        <v>200</v>
      </c>
      <c r="S193">
        <v>5</v>
      </c>
      <c r="T193">
        <v>6</v>
      </c>
      <c r="U193">
        <v>4</v>
      </c>
      <c r="AD193" s="107">
        <v>23572</v>
      </c>
      <c r="AE193" t="s">
        <v>31</v>
      </c>
      <c r="AF193" t="s">
        <v>32</v>
      </c>
      <c r="AG193" t="s">
        <v>868</v>
      </c>
      <c r="AH193" t="s">
        <v>57</v>
      </c>
      <c r="AI193" t="s">
        <v>82</v>
      </c>
      <c r="AJ193" t="s">
        <v>88</v>
      </c>
      <c r="AK193">
        <v>11</v>
      </c>
      <c r="AL193" t="s">
        <v>361</v>
      </c>
      <c r="AM193">
        <v>3</v>
      </c>
      <c r="AP193" t="s">
        <v>72</v>
      </c>
      <c r="AR193" t="s">
        <v>49</v>
      </c>
      <c r="AS193" t="s">
        <v>73</v>
      </c>
      <c r="BC193" t="s">
        <v>37</v>
      </c>
      <c r="BF193">
        <v>48</v>
      </c>
      <c r="BG193">
        <v>191</v>
      </c>
      <c r="BH193">
        <v>200</v>
      </c>
      <c r="BI193">
        <v>47.450819672131146</v>
      </c>
      <c r="BJ193">
        <f t="shared" si="10"/>
        <v>48</v>
      </c>
      <c r="BK193">
        <v>0</v>
      </c>
      <c r="BL193">
        <v>-143</v>
      </c>
      <c r="BM193" t="s">
        <v>1050</v>
      </c>
      <c r="BN193" t="s">
        <v>75</v>
      </c>
      <c r="BO193" t="s">
        <v>87</v>
      </c>
      <c r="BQ193" t="s">
        <v>1050</v>
      </c>
      <c r="BR193" t="s">
        <v>87</v>
      </c>
      <c r="BS193" t="s">
        <v>573</v>
      </c>
      <c r="BT193" t="s">
        <v>1252</v>
      </c>
      <c r="BU193" t="s">
        <v>87</v>
      </c>
      <c r="BV193">
        <v>0.24</v>
      </c>
      <c r="BW193">
        <v>0.2513089005235602</v>
      </c>
      <c r="BX193">
        <v>1.1308900523560206E-2</v>
      </c>
      <c r="BY193">
        <v>0</v>
      </c>
      <c r="BZ193">
        <v>-48</v>
      </c>
      <c r="CA193">
        <v>0</v>
      </c>
      <c r="CB193">
        <v>48</v>
      </c>
      <c r="CC193" t="e">
        <v>#VALUE!</v>
      </c>
      <c r="CD193">
        <v>48</v>
      </c>
      <c r="CE193">
        <v>0</v>
      </c>
      <c r="CF193">
        <v>143</v>
      </c>
      <c r="CG193">
        <v>47</v>
      </c>
      <c r="CH193">
        <f t="shared" si="11"/>
        <v>1</v>
      </c>
      <c r="CI193" t="s">
        <v>1401</v>
      </c>
      <c r="CJ193">
        <v>3</v>
      </c>
      <c r="CK193" t="s">
        <v>1399</v>
      </c>
      <c r="CL193">
        <f t="shared" si="12"/>
        <v>1</v>
      </c>
      <c r="CM193">
        <f t="shared" si="13"/>
        <v>1</v>
      </c>
      <c r="CN193">
        <f t="shared" si="14"/>
        <v>1</v>
      </c>
    </row>
    <row r="194" spans="1:92" x14ac:dyDescent="0.25">
      <c r="A194">
        <v>1830</v>
      </c>
      <c r="B194" t="s">
        <v>564</v>
      </c>
      <c r="C194" t="s">
        <v>564</v>
      </c>
      <c r="D194">
        <v>698582</v>
      </c>
      <c r="E194">
        <v>5</v>
      </c>
      <c r="F194" s="107">
        <v>40976</v>
      </c>
      <c r="G194" s="107">
        <v>41145</v>
      </c>
      <c r="H194">
        <v>698582</v>
      </c>
      <c r="I194" s="107">
        <v>41069</v>
      </c>
      <c r="J194" s="107">
        <v>41145</v>
      </c>
      <c r="K194" t="s">
        <v>562</v>
      </c>
      <c r="L194" t="s">
        <v>562</v>
      </c>
      <c r="N194" t="s">
        <v>564</v>
      </c>
      <c r="O194" t="s">
        <v>913</v>
      </c>
      <c r="P194" t="s">
        <v>38</v>
      </c>
      <c r="Q194">
        <v>77</v>
      </c>
      <c r="R194">
        <v>170</v>
      </c>
      <c r="S194">
        <v>7</v>
      </c>
      <c r="T194">
        <v>2</v>
      </c>
      <c r="U194">
        <v>6</v>
      </c>
      <c r="AD194" s="107">
        <v>20448</v>
      </c>
      <c r="AE194" t="s">
        <v>31</v>
      </c>
      <c r="AF194" t="s">
        <v>32</v>
      </c>
      <c r="AG194" t="s">
        <v>868</v>
      </c>
      <c r="AH194" t="s">
        <v>57</v>
      </c>
      <c r="AI194" t="s">
        <v>96</v>
      </c>
      <c r="AJ194" t="s">
        <v>88</v>
      </c>
      <c r="AK194">
        <v>6</v>
      </c>
      <c r="AL194" t="s">
        <v>987</v>
      </c>
      <c r="AN194">
        <v>9</v>
      </c>
      <c r="AP194" t="s">
        <v>62</v>
      </c>
      <c r="AR194" t="s">
        <v>43</v>
      </c>
      <c r="AS194" t="s">
        <v>63</v>
      </c>
      <c r="BC194" t="s">
        <v>98</v>
      </c>
      <c r="BF194">
        <v>77</v>
      </c>
      <c r="BG194">
        <v>77</v>
      </c>
      <c r="BH194">
        <v>170</v>
      </c>
      <c r="BI194">
        <v>56.087431693989068</v>
      </c>
      <c r="BJ194">
        <f t="shared" si="10"/>
        <v>56</v>
      </c>
      <c r="BK194">
        <v>0</v>
      </c>
      <c r="BL194">
        <v>0</v>
      </c>
      <c r="BM194" t="s">
        <v>1050</v>
      </c>
      <c r="BN194" t="s">
        <v>913</v>
      </c>
      <c r="BO194" t="s">
        <v>564</v>
      </c>
      <c r="BQ194" t="s">
        <v>1050</v>
      </c>
      <c r="BR194" t="s">
        <v>87</v>
      </c>
      <c r="BS194" t="s">
        <v>572</v>
      </c>
      <c r="BT194" t="s">
        <v>1252</v>
      </c>
      <c r="BU194" t="s">
        <v>87</v>
      </c>
      <c r="BV194">
        <v>0.45294117647058824</v>
      </c>
      <c r="BW194">
        <v>1</v>
      </c>
      <c r="BX194">
        <v>0.54705882352941182</v>
      </c>
      <c r="BY194">
        <v>0</v>
      </c>
      <c r="BZ194">
        <v>-77</v>
      </c>
      <c r="CA194">
        <v>0</v>
      </c>
      <c r="CB194">
        <v>77</v>
      </c>
      <c r="CC194" t="e">
        <v>#VALUE!</v>
      </c>
      <c r="CD194">
        <v>77</v>
      </c>
      <c r="CE194">
        <v>0</v>
      </c>
      <c r="CF194">
        <v>0</v>
      </c>
      <c r="CG194">
        <v>76</v>
      </c>
      <c r="CH194">
        <f t="shared" si="11"/>
        <v>1</v>
      </c>
      <c r="CI194" t="s">
        <v>1402</v>
      </c>
      <c r="CJ194">
        <v>4</v>
      </c>
      <c r="CK194" t="s">
        <v>1399</v>
      </c>
      <c r="CL194">
        <f t="shared" si="12"/>
        <v>0</v>
      </c>
      <c r="CM194">
        <f t="shared" si="13"/>
        <v>1</v>
      </c>
      <c r="CN194">
        <f t="shared" si="14"/>
        <v>1</v>
      </c>
    </row>
    <row r="195" spans="1:92" x14ac:dyDescent="0.25">
      <c r="A195">
        <v>2923</v>
      </c>
      <c r="B195" t="s">
        <v>564</v>
      </c>
      <c r="C195" t="s">
        <v>564</v>
      </c>
      <c r="D195">
        <v>698802</v>
      </c>
      <c r="E195">
        <v>2</v>
      </c>
      <c r="F195" s="107">
        <v>41017</v>
      </c>
      <c r="G195" s="107">
        <v>41358</v>
      </c>
      <c r="H195">
        <v>698802</v>
      </c>
      <c r="I195" s="107" t="s">
        <v>560</v>
      </c>
      <c r="J195" s="107" t="s">
        <v>560</v>
      </c>
      <c r="K195">
        <v>35000</v>
      </c>
      <c r="L195" t="s">
        <v>570</v>
      </c>
      <c r="M195" s="107">
        <v>41018</v>
      </c>
      <c r="N195" t="s">
        <v>87</v>
      </c>
      <c r="O195" t="s">
        <v>75</v>
      </c>
      <c r="P195" t="s">
        <v>587</v>
      </c>
      <c r="Q195">
        <v>0</v>
      </c>
      <c r="R195">
        <v>342</v>
      </c>
      <c r="S195">
        <v>0</v>
      </c>
      <c r="T195">
        <v>0</v>
      </c>
      <c r="AD195" s="107">
        <v>21285</v>
      </c>
      <c r="AE195" t="s">
        <v>31</v>
      </c>
      <c r="AF195" t="s">
        <v>32</v>
      </c>
      <c r="AG195" t="s">
        <v>868</v>
      </c>
      <c r="AH195" t="s">
        <v>30</v>
      </c>
      <c r="AI195" t="s">
        <v>82</v>
      </c>
      <c r="AJ195" t="s">
        <v>47</v>
      </c>
      <c r="AK195">
        <v>13</v>
      </c>
      <c r="AL195" t="s">
        <v>47</v>
      </c>
      <c r="AP195" t="s">
        <v>314</v>
      </c>
      <c r="AR195" t="s">
        <v>91</v>
      </c>
      <c r="AS195" t="s">
        <v>81</v>
      </c>
      <c r="BC195" t="s">
        <v>51</v>
      </c>
      <c r="BF195">
        <v>0</v>
      </c>
      <c r="BG195" t="e">
        <v>#VALUE!</v>
      </c>
      <c r="BH195">
        <v>342</v>
      </c>
      <c r="BI195">
        <v>53.912568306010932</v>
      </c>
      <c r="BJ195" t="e">
        <f t="shared" ref="BJ195:BJ258" si="15">ROUND((I195-AD195)/365,0)</f>
        <v>#VALUE!</v>
      </c>
      <c r="BK195" t="e">
        <v>#VALUE!</v>
      </c>
      <c r="BL195" t="e">
        <v>#VALUE!</v>
      </c>
      <c r="BM195" t="s">
        <v>47</v>
      </c>
      <c r="BN195" t="s">
        <v>75</v>
      </c>
      <c r="BO195" t="s">
        <v>87</v>
      </c>
      <c r="BQ195" t="s">
        <v>47</v>
      </c>
      <c r="BR195">
        <v>0</v>
      </c>
      <c r="BS195" t="s">
        <v>573</v>
      </c>
      <c r="BT195" t="s">
        <v>1252</v>
      </c>
      <c r="BU195" t="s">
        <v>564</v>
      </c>
      <c r="BV195">
        <v>0</v>
      </c>
      <c r="BW195">
        <v>0</v>
      </c>
      <c r="BX195">
        <v>0</v>
      </c>
      <c r="BY195">
        <v>0</v>
      </c>
      <c r="BZ195" t="e">
        <v>#VALUE!</v>
      </c>
      <c r="CA195" t="e">
        <v>#VALUE!</v>
      </c>
      <c r="CB195" t="e">
        <v>#VALUE!</v>
      </c>
      <c r="CC195">
        <v>0</v>
      </c>
      <c r="CD195">
        <v>0</v>
      </c>
      <c r="CE195">
        <v>0</v>
      </c>
      <c r="CF195" t="e">
        <v>#VALUE!</v>
      </c>
      <c r="CG195" t="e">
        <v>#VALUE!</v>
      </c>
      <c r="CH195">
        <f t="shared" ref="CH195:CH258" si="16">IF(CM195+CN195&gt;0,1,0)</f>
        <v>0</v>
      </c>
      <c r="CI195" t="s">
        <v>1405</v>
      </c>
      <c r="CJ195">
        <v>1</v>
      </c>
      <c r="CK195" t="s">
        <v>1400</v>
      </c>
      <c r="CL195">
        <f t="shared" ref="CL195:CL258" si="17">IF(BN195="None",0,1)</f>
        <v>1</v>
      </c>
      <c r="CM195">
        <f t="shared" ref="CM195:CM258" si="18">IF(S195&gt;0,1,0)</f>
        <v>0</v>
      </c>
      <c r="CN195">
        <f t="shared" ref="CN195:CN258" si="19">IF(T195&gt;0,1,0)</f>
        <v>0</v>
      </c>
    </row>
    <row r="196" spans="1:92" x14ac:dyDescent="0.25">
      <c r="A196">
        <v>1626</v>
      </c>
      <c r="B196" t="s">
        <v>564</v>
      </c>
      <c r="C196" t="s">
        <v>564</v>
      </c>
      <c r="D196">
        <v>703514</v>
      </c>
      <c r="E196">
        <v>4</v>
      </c>
      <c r="F196" s="107">
        <v>40969</v>
      </c>
      <c r="G196" s="107">
        <v>41065</v>
      </c>
      <c r="H196">
        <v>703514</v>
      </c>
      <c r="I196" s="107">
        <v>40969</v>
      </c>
      <c r="J196" s="107">
        <v>41065</v>
      </c>
      <c r="K196">
        <v>15000</v>
      </c>
      <c r="L196" t="s">
        <v>569</v>
      </c>
      <c r="N196" t="s">
        <v>564</v>
      </c>
      <c r="O196" t="s">
        <v>913</v>
      </c>
      <c r="P196" t="s">
        <v>38</v>
      </c>
      <c r="Q196">
        <v>97</v>
      </c>
      <c r="R196">
        <v>97</v>
      </c>
      <c r="S196">
        <v>4</v>
      </c>
      <c r="T196">
        <v>5</v>
      </c>
      <c r="U196">
        <v>2</v>
      </c>
      <c r="AD196" s="107">
        <v>21187</v>
      </c>
      <c r="AE196" t="s">
        <v>31</v>
      </c>
      <c r="AF196" t="s">
        <v>32</v>
      </c>
      <c r="AG196" t="s">
        <v>868</v>
      </c>
      <c r="AH196" t="s">
        <v>57</v>
      </c>
      <c r="AI196" t="s">
        <v>96</v>
      </c>
      <c r="AJ196" t="s">
        <v>88</v>
      </c>
      <c r="AK196">
        <v>6</v>
      </c>
      <c r="AL196" t="s">
        <v>986</v>
      </c>
      <c r="AO196">
        <v>120</v>
      </c>
      <c r="AP196" t="s">
        <v>42</v>
      </c>
      <c r="AR196" t="s">
        <v>43</v>
      </c>
      <c r="AS196" t="s">
        <v>44</v>
      </c>
      <c r="BC196" t="s">
        <v>98</v>
      </c>
      <c r="BF196">
        <v>97</v>
      </c>
      <c r="BG196">
        <v>97</v>
      </c>
      <c r="BH196">
        <v>97</v>
      </c>
      <c r="BI196">
        <v>54.049180327868854</v>
      </c>
      <c r="BJ196">
        <f t="shared" si="15"/>
        <v>54</v>
      </c>
      <c r="BK196">
        <v>0</v>
      </c>
      <c r="BL196">
        <v>0</v>
      </c>
      <c r="BM196" t="s">
        <v>1050</v>
      </c>
      <c r="BN196" t="s">
        <v>913</v>
      </c>
      <c r="BO196" t="s">
        <v>564</v>
      </c>
      <c r="BQ196" t="s">
        <v>1050</v>
      </c>
      <c r="BR196" t="s">
        <v>87</v>
      </c>
      <c r="BS196" t="s">
        <v>572</v>
      </c>
      <c r="BT196" t="s">
        <v>1252</v>
      </c>
      <c r="BU196" t="s">
        <v>87</v>
      </c>
      <c r="BV196">
        <v>1</v>
      </c>
      <c r="BW196">
        <v>1</v>
      </c>
      <c r="BX196">
        <v>0</v>
      </c>
      <c r="BY196">
        <v>0</v>
      </c>
      <c r="BZ196">
        <v>-97</v>
      </c>
      <c r="CA196">
        <v>0</v>
      </c>
      <c r="CB196">
        <v>97</v>
      </c>
      <c r="CC196" t="e">
        <v>#VALUE!</v>
      </c>
      <c r="CD196">
        <v>97</v>
      </c>
      <c r="CE196">
        <v>0</v>
      </c>
      <c r="CF196">
        <v>0</v>
      </c>
      <c r="CG196">
        <v>96</v>
      </c>
      <c r="CH196">
        <f t="shared" si="16"/>
        <v>1</v>
      </c>
      <c r="CI196" t="s">
        <v>1408</v>
      </c>
      <c r="CJ196">
        <v>0</v>
      </c>
      <c r="CK196" t="s">
        <v>1399</v>
      </c>
      <c r="CL196">
        <f t="shared" si="17"/>
        <v>0</v>
      </c>
      <c r="CM196">
        <f t="shared" si="18"/>
        <v>1</v>
      </c>
      <c r="CN196">
        <f t="shared" si="19"/>
        <v>1</v>
      </c>
    </row>
    <row r="197" spans="1:92" x14ac:dyDescent="0.25">
      <c r="A197">
        <v>378</v>
      </c>
      <c r="B197" t="s">
        <v>564</v>
      </c>
      <c r="C197" t="s">
        <v>564</v>
      </c>
      <c r="D197">
        <v>704131</v>
      </c>
      <c r="E197">
        <v>6</v>
      </c>
      <c r="F197" s="107">
        <v>40924</v>
      </c>
      <c r="G197" s="107">
        <v>40956</v>
      </c>
      <c r="H197">
        <v>704131</v>
      </c>
      <c r="I197" s="107">
        <v>40954</v>
      </c>
      <c r="J197" s="107">
        <v>40956</v>
      </c>
      <c r="K197" t="s">
        <v>562</v>
      </c>
      <c r="L197" t="s">
        <v>562</v>
      </c>
      <c r="N197" t="s">
        <v>564</v>
      </c>
      <c r="O197" t="s">
        <v>913</v>
      </c>
      <c r="P197" t="s">
        <v>38</v>
      </c>
      <c r="Q197">
        <v>3</v>
      </c>
      <c r="R197">
        <v>33</v>
      </c>
      <c r="S197">
        <v>8</v>
      </c>
      <c r="T197">
        <v>1</v>
      </c>
      <c r="U197">
        <v>7</v>
      </c>
      <c r="AD197" s="107">
        <v>23936</v>
      </c>
      <c r="AE197" t="s">
        <v>31</v>
      </c>
      <c r="AF197" t="s">
        <v>32</v>
      </c>
      <c r="AG197" t="s">
        <v>868</v>
      </c>
      <c r="AH197" t="s">
        <v>30</v>
      </c>
      <c r="AI197" t="s">
        <v>113</v>
      </c>
      <c r="AJ197" t="s">
        <v>88</v>
      </c>
      <c r="AK197">
        <v>2</v>
      </c>
      <c r="AL197" t="s">
        <v>361</v>
      </c>
      <c r="AM197">
        <v>3</v>
      </c>
      <c r="AP197" t="s">
        <v>108</v>
      </c>
      <c r="AR197" t="s">
        <v>66</v>
      </c>
      <c r="AS197" t="s">
        <v>60</v>
      </c>
      <c r="BC197" t="s">
        <v>37</v>
      </c>
      <c r="BF197">
        <v>3</v>
      </c>
      <c r="BG197">
        <v>3</v>
      </c>
      <c r="BH197">
        <v>33</v>
      </c>
      <c r="BI197">
        <v>46.415300546448087</v>
      </c>
      <c r="BJ197">
        <f t="shared" si="15"/>
        <v>47</v>
      </c>
      <c r="BK197">
        <v>0</v>
      </c>
      <c r="BL197">
        <v>0</v>
      </c>
      <c r="BM197" t="s">
        <v>1050</v>
      </c>
      <c r="BN197" t="s">
        <v>913</v>
      </c>
      <c r="BO197" t="s">
        <v>564</v>
      </c>
      <c r="BQ197" t="s">
        <v>1050</v>
      </c>
      <c r="BR197" t="s">
        <v>87</v>
      </c>
      <c r="BS197" t="s">
        <v>572</v>
      </c>
      <c r="BT197" t="s">
        <v>1252</v>
      </c>
      <c r="BU197" t="s">
        <v>87</v>
      </c>
      <c r="BV197">
        <v>9.0909090909090912E-2</v>
      </c>
      <c r="BW197">
        <v>1</v>
      </c>
      <c r="BX197">
        <v>0.90909090909090906</v>
      </c>
      <c r="BY197">
        <v>0</v>
      </c>
      <c r="BZ197">
        <v>-3</v>
      </c>
      <c r="CA197">
        <v>0</v>
      </c>
      <c r="CB197">
        <v>3</v>
      </c>
      <c r="CC197" t="e">
        <v>#VALUE!</v>
      </c>
      <c r="CD197">
        <v>3</v>
      </c>
      <c r="CE197">
        <v>0</v>
      </c>
      <c r="CF197">
        <v>0</v>
      </c>
      <c r="CG197">
        <v>2</v>
      </c>
      <c r="CH197">
        <f t="shared" si="16"/>
        <v>1</v>
      </c>
      <c r="CI197" t="s">
        <v>1405</v>
      </c>
      <c r="CJ197">
        <v>1</v>
      </c>
      <c r="CK197" t="s">
        <v>1399</v>
      </c>
      <c r="CL197">
        <f t="shared" si="17"/>
        <v>0</v>
      </c>
      <c r="CM197">
        <f t="shared" si="18"/>
        <v>1</v>
      </c>
      <c r="CN197">
        <f t="shared" si="19"/>
        <v>1</v>
      </c>
    </row>
    <row r="198" spans="1:92" x14ac:dyDescent="0.25">
      <c r="A198">
        <v>2928</v>
      </c>
      <c r="B198" t="s">
        <v>564</v>
      </c>
      <c r="C198" t="s">
        <v>564</v>
      </c>
      <c r="D198">
        <v>705238</v>
      </c>
      <c r="E198">
        <v>5</v>
      </c>
      <c r="F198" s="107">
        <v>41017</v>
      </c>
      <c r="G198" s="107">
        <v>41102</v>
      </c>
      <c r="H198">
        <v>705238</v>
      </c>
      <c r="I198" s="107">
        <v>41017</v>
      </c>
      <c r="J198" s="107">
        <v>41102</v>
      </c>
      <c r="K198">
        <v>15000</v>
      </c>
      <c r="L198" t="s">
        <v>569</v>
      </c>
      <c r="N198" t="s">
        <v>564</v>
      </c>
      <c r="O198" t="s">
        <v>913</v>
      </c>
      <c r="P198" t="s">
        <v>38</v>
      </c>
      <c r="Q198">
        <v>86</v>
      </c>
      <c r="R198">
        <v>86</v>
      </c>
      <c r="S198">
        <v>2</v>
      </c>
      <c r="T198">
        <v>0</v>
      </c>
      <c r="U198">
        <v>1</v>
      </c>
      <c r="V198">
        <v>1</v>
      </c>
      <c r="AD198" s="107">
        <v>20621</v>
      </c>
      <c r="AE198" t="s">
        <v>31</v>
      </c>
      <c r="AF198" t="s">
        <v>32</v>
      </c>
      <c r="AG198" t="s">
        <v>868</v>
      </c>
      <c r="AH198" t="s">
        <v>30</v>
      </c>
      <c r="AI198" t="s">
        <v>58</v>
      </c>
      <c r="AJ198" t="s">
        <v>88</v>
      </c>
      <c r="AK198">
        <v>7</v>
      </c>
      <c r="AL198" t="s">
        <v>987</v>
      </c>
      <c r="AN198">
        <v>6</v>
      </c>
      <c r="AP198" t="s">
        <v>42</v>
      </c>
      <c r="AR198" t="s">
        <v>43</v>
      </c>
      <c r="AS198" t="s">
        <v>44</v>
      </c>
      <c r="BC198" t="s">
        <v>98</v>
      </c>
      <c r="BF198">
        <v>86</v>
      </c>
      <c r="BG198">
        <v>86</v>
      </c>
      <c r="BH198">
        <v>86</v>
      </c>
      <c r="BI198">
        <v>55.72677595628415</v>
      </c>
      <c r="BJ198">
        <f t="shared" si="15"/>
        <v>56</v>
      </c>
      <c r="BK198">
        <v>0</v>
      </c>
      <c r="BL198">
        <v>0</v>
      </c>
      <c r="BM198" t="s">
        <v>1050</v>
      </c>
      <c r="BN198" t="s">
        <v>913</v>
      </c>
      <c r="BO198" t="s">
        <v>564</v>
      </c>
      <c r="BQ198" t="s">
        <v>1050</v>
      </c>
      <c r="BR198" t="s">
        <v>87</v>
      </c>
      <c r="BS198" t="s">
        <v>572</v>
      </c>
      <c r="BT198" t="s">
        <v>1252</v>
      </c>
      <c r="BU198" t="s">
        <v>87</v>
      </c>
      <c r="BV198">
        <v>1</v>
      </c>
      <c r="BW198">
        <v>1</v>
      </c>
      <c r="BX198">
        <v>0</v>
      </c>
      <c r="BY198">
        <v>0</v>
      </c>
      <c r="BZ198">
        <v>-86</v>
      </c>
      <c r="CA198">
        <v>0</v>
      </c>
      <c r="CB198">
        <v>86</v>
      </c>
      <c r="CC198" t="e">
        <v>#VALUE!</v>
      </c>
      <c r="CD198">
        <v>86</v>
      </c>
      <c r="CE198">
        <v>0</v>
      </c>
      <c r="CF198">
        <v>0</v>
      </c>
      <c r="CG198">
        <v>85</v>
      </c>
      <c r="CH198">
        <f t="shared" si="16"/>
        <v>1</v>
      </c>
      <c r="CI198" t="s">
        <v>1402</v>
      </c>
      <c r="CJ198">
        <v>4</v>
      </c>
      <c r="CK198" t="s">
        <v>1399</v>
      </c>
      <c r="CL198">
        <f t="shared" si="17"/>
        <v>0</v>
      </c>
      <c r="CM198">
        <f t="shared" si="18"/>
        <v>1</v>
      </c>
      <c r="CN198">
        <f t="shared" si="19"/>
        <v>0</v>
      </c>
    </row>
    <row r="199" spans="1:92" x14ac:dyDescent="0.25">
      <c r="A199">
        <v>3025</v>
      </c>
      <c r="B199" t="s">
        <v>564</v>
      </c>
      <c r="C199" t="s">
        <v>564</v>
      </c>
      <c r="D199">
        <v>707803</v>
      </c>
      <c r="E199">
        <v>6</v>
      </c>
      <c r="F199" s="107">
        <v>41020</v>
      </c>
      <c r="G199" s="107">
        <v>41149</v>
      </c>
      <c r="H199">
        <v>707803</v>
      </c>
      <c r="I199" s="107">
        <v>41021</v>
      </c>
      <c r="J199" s="107">
        <v>41149</v>
      </c>
      <c r="K199" t="s">
        <v>562</v>
      </c>
      <c r="L199" t="s">
        <v>562</v>
      </c>
      <c r="N199" t="s">
        <v>564</v>
      </c>
      <c r="O199" t="s">
        <v>913</v>
      </c>
      <c r="P199" t="s">
        <v>38</v>
      </c>
      <c r="Q199">
        <v>129</v>
      </c>
      <c r="R199">
        <v>130</v>
      </c>
      <c r="S199">
        <v>9</v>
      </c>
      <c r="T199">
        <v>8</v>
      </c>
      <c r="U199">
        <v>4</v>
      </c>
      <c r="AD199" s="107">
        <v>25002</v>
      </c>
      <c r="AE199" t="s">
        <v>45</v>
      </c>
      <c r="AF199" t="s">
        <v>32</v>
      </c>
      <c r="AG199" t="s">
        <v>868</v>
      </c>
      <c r="AH199" t="s">
        <v>57</v>
      </c>
      <c r="AI199" t="s">
        <v>112</v>
      </c>
      <c r="AJ199" t="s">
        <v>88</v>
      </c>
      <c r="AK199">
        <v>8</v>
      </c>
      <c r="AL199" t="s">
        <v>361</v>
      </c>
      <c r="AM199">
        <v>8</v>
      </c>
      <c r="AP199" t="s">
        <v>426</v>
      </c>
      <c r="AR199" t="s">
        <v>66</v>
      </c>
      <c r="AS199" t="s">
        <v>63</v>
      </c>
      <c r="BC199" t="s">
        <v>37</v>
      </c>
      <c r="BF199">
        <v>129</v>
      </c>
      <c r="BG199">
        <v>129</v>
      </c>
      <c r="BH199">
        <v>130</v>
      </c>
      <c r="BI199">
        <v>43.765027322404372</v>
      </c>
      <c r="BJ199">
        <f t="shared" si="15"/>
        <v>44</v>
      </c>
      <c r="BK199">
        <v>0</v>
      </c>
      <c r="BL199">
        <v>0</v>
      </c>
      <c r="BM199" t="s">
        <v>1050</v>
      </c>
      <c r="BN199" t="s">
        <v>913</v>
      </c>
      <c r="BO199" t="s">
        <v>564</v>
      </c>
      <c r="BQ199" t="s">
        <v>1050</v>
      </c>
      <c r="BR199" t="s">
        <v>87</v>
      </c>
      <c r="BS199" t="s">
        <v>572</v>
      </c>
      <c r="BT199" t="s">
        <v>1252</v>
      </c>
      <c r="BU199" t="s">
        <v>87</v>
      </c>
      <c r="BV199">
        <v>0.99230769230769234</v>
      </c>
      <c r="BW199">
        <v>1</v>
      </c>
      <c r="BX199">
        <v>7.692307692307665E-3</v>
      </c>
      <c r="BY199">
        <v>0</v>
      </c>
      <c r="BZ199">
        <v>-129</v>
      </c>
      <c r="CA199">
        <v>0</v>
      </c>
      <c r="CB199">
        <v>129</v>
      </c>
      <c r="CC199" t="e">
        <v>#VALUE!</v>
      </c>
      <c r="CD199">
        <v>129</v>
      </c>
      <c r="CE199">
        <v>0</v>
      </c>
      <c r="CF199">
        <v>0</v>
      </c>
      <c r="CG199">
        <v>128</v>
      </c>
      <c r="CH199">
        <f t="shared" si="16"/>
        <v>1</v>
      </c>
      <c r="CI199" t="s">
        <v>1403</v>
      </c>
      <c r="CJ199">
        <v>6</v>
      </c>
      <c r="CK199" t="s">
        <v>1399</v>
      </c>
      <c r="CL199">
        <f t="shared" si="17"/>
        <v>0</v>
      </c>
      <c r="CM199">
        <f t="shared" si="18"/>
        <v>1</v>
      </c>
      <c r="CN199">
        <f t="shared" si="19"/>
        <v>1</v>
      </c>
    </row>
    <row r="200" spans="1:92" x14ac:dyDescent="0.25">
      <c r="A200">
        <v>1800</v>
      </c>
      <c r="B200" t="s">
        <v>564</v>
      </c>
      <c r="C200" t="s">
        <v>564</v>
      </c>
      <c r="D200">
        <v>709427</v>
      </c>
      <c r="E200">
        <v>5</v>
      </c>
      <c r="F200" s="107">
        <v>40976</v>
      </c>
      <c r="G200" s="107">
        <v>40977</v>
      </c>
      <c r="H200">
        <v>709427</v>
      </c>
      <c r="I200" s="107">
        <v>40976</v>
      </c>
      <c r="J200" s="107">
        <v>40977</v>
      </c>
      <c r="K200">
        <v>5000</v>
      </c>
      <c r="L200" t="s">
        <v>567</v>
      </c>
      <c r="N200" t="s">
        <v>564</v>
      </c>
      <c r="O200" t="s">
        <v>913</v>
      </c>
      <c r="P200" t="s">
        <v>38</v>
      </c>
      <c r="Q200">
        <v>2</v>
      </c>
      <c r="R200">
        <v>2</v>
      </c>
      <c r="S200">
        <v>2</v>
      </c>
      <c r="T200">
        <v>2</v>
      </c>
      <c r="U200">
        <v>1</v>
      </c>
      <c r="V200">
        <v>1</v>
      </c>
      <c r="AD200" s="107">
        <v>24179</v>
      </c>
      <c r="AE200" t="s">
        <v>31</v>
      </c>
      <c r="AF200" t="s">
        <v>68</v>
      </c>
      <c r="AG200" t="s">
        <v>870</v>
      </c>
      <c r="AH200" t="s">
        <v>30</v>
      </c>
      <c r="AI200" t="s">
        <v>117</v>
      </c>
      <c r="AJ200" t="s">
        <v>88</v>
      </c>
      <c r="AK200">
        <v>1</v>
      </c>
      <c r="AL200" t="s">
        <v>987</v>
      </c>
      <c r="AN200">
        <v>6</v>
      </c>
      <c r="AP200" t="s">
        <v>126</v>
      </c>
      <c r="AR200" t="s">
        <v>43</v>
      </c>
      <c r="AS200" t="s">
        <v>81</v>
      </c>
      <c r="BC200" t="s">
        <v>37</v>
      </c>
      <c r="BF200">
        <v>2</v>
      </c>
      <c r="BG200">
        <v>2</v>
      </c>
      <c r="BH200">
        <v>2</v>
      </c>
      <c r="BI200">
        <v>45.893442622950822</v>
      </c>
      <c r="BJ200">
        <f t="shared" si="15"/>
        <v>46</v>
      </c>
      <c r="BK200">
        <v>0</v>
      </c>
      <c r="BL200">
        <v>0</v>
      </c>
      <c r="BM200" t="s">
        <v>1050</v>
      </c>
      <c r="BN200" t="s">
        <v>913</v>
      </c>
      <c r="BO200" t="s">
        <v>564</v>
      </c>
      <c r="BQ200" t="s">
        <v>1050</v>
      </c>
      <c r="BR200" t="s">
        <v>87</v>
      </c>
      <c r="BS200" t="s">
        <v>572</v>
      </c>
      <c r="BT200" t="s">
        <v>1252</v>
      </c>
      <c r="BU200" t="s">
        <v>87</v>
      </c>
      <c r="BV200">
        <v>1</v>
      </c>
      <c r="BW200">
        <v>1</v>
      </c>
      <c r="BX200">
        <v>0</v>
      </c>
      <c r="BY200">
        <v>0</v>
      </c>
      <c r="BZ200">
        <v>-2</v>
      </c>
      <c r="CA200">
        <v>0</v>
      </c>
      <c r="CB200">
        <v>2</v>
      </c>
      <c r="CC200" t="e">
        <v>#VALUE!</v>
      </c>
      <c r="CD200">
        <v>2</v>
      </c>
      <c r="CE200">
        <v>0</v>
      </c>
      <c r="CF200">
        <v>0</v>
      </c>
      <c r="CG200">
        <v>1</v>
      </c>
      <c r="CH200">
        <f t="shared" si="16"/>
        <v>1</v>
      </c>
      <c r="CI200" t="s">
        <v>1405</v>
      </c>
      <c r="CJ200">
        <v>1</v>
      </c>
      <c r="CK200" t="s">
        <v>1399</v>
      </c>
      <c r="CL200">
        <f t="shared" si="17"/>
        <v>0</v>
      </c>
      <c r="CM200">
        <f t="shared" si="18"/>
        <v>1</v>
      </c>
      <c r="CN200">
        <f t="shared" si="19"/>
        <v>1</v>
      </c>
    </row>
    <row r="201" spans="1:92" x14ac:dyDescent="0.25">
      <c r="A201">
        <v>1027</v>
      </c>
      <c r="B201" t="s">
        <v>564</v>
      </c>
      <c r="C201" t="s">
        <v>564</v>
      </c>
      <c r="D201">
        <v>714546</v>
      </c>
      <c r="E201">
        <v>5</v>
      </c>
      <c r="F201" s="107">
        <v>40947</v>
      </c>
      <c r="G201" s="107">
        <v>41081</v>
      </c>
      <c r="H201">
        <v>714546</v>
      </c>
      <c r="I201" s="107">
        <v>40947</v>
      </c>
      <c r="J201" s="107">
        <v>41081</v>
      </c>
      <c r="K201">
        <v>15000</v>
      </c>
      <c r="L201" t="s">
        <v>569</v>
      </c>
      <c r="N201" t="s">
        <v>564</v>
      </c>
      <c r="O201" t="s">
        <v>913</v>
      </c>
      <c r="P201" t="s">
        <v>38</v>
      </c>
      <c r="Q201">
        <v>135</v>
      </c>
      <c r="R201">
        <v>135</v>
      </c>
      <c r="S201">
        <v>8</v>
      </c>
      <c r="T201">
        <v>1</v>
      </c>
      <c r="U201">
        <v>4</v>
      </c>
      <c r="AD201" s="107">
        <v>20700</v>
      </c>
      <c r="AE201" t="s">
        <v>31</v>
      </c>
      <c r="AF201" t="s">
        <v>32</v>
      </c>
      <c r="AG201" t="s">
        <v>868</v>
      </c>
      <c r="AH201" t="s">
        <v>57</v>
      </c>
      <c r="AI201" t="s">
        <v>112</v>
      </c>
      <c r="AJ201" t="s">
        <v>88</v>
      </c>
      <c r="AK201">
        <v>6</v>
      </c>
      <c r="AL201" t="s">
        <v>987</v>
      </c>
      <c r="AN201">
        <v>6</v>
      </c>
      <c r="AP201" t="s">
        <v>126</v>
      </c>
      <c r="AR201" t="s">
        <v>43</v>
      </c>
      <c r="AS201" t="s">
        <v>81</v>
      </c>
      <c r="BC201" t="s">
        <v>37</v>
      </c>
      <c r="BF201">
        <v>135</v>
      </c>
      <c r="BG201">
        <v>135</v>
      </c>
      <c r="BH201">
        <v>135</v>
      </c>
      <c r="BI201">
        <v>55.319672131147541</v>
      </c>
      <c r="BJ201">
        <f t="shared" si="15"/>
        <v>55</v>
      </c>
      <c r="BK201">
        <v>0</v>
      </c>
      <c r="BL201">
        <v>0</v>
      </c>
      <c r="BM201" t="s">
        <v>1050</v>
      </c>
      <c r="BN201" t="s">
        <v>913</v>
      </c>
      <c r="BO201" t="s">
        <v>564</v>
      </c>
      <c r="BQ201" t="s">
        <v>1050</v>
      </c>
      <c r="BR201" t="s">
        <v>87</v>
      </c>
      <c r="BS201" t="s">
        <v>572</v>
      </c>
      <c r="BT201" t="s">
        <v>1252</v>
      </c>
      <c r="BU201" t="s">
        <v>87</v>
      </c>
      <c r="BV201">
        <v>1</v>
      </c>
      <c r="BW201">
        <v>1</v>
      </c>
      <c r="BX201">
        <v>0</v>
      </c>
      <c r="BY201">
        <v>0</v>
      </c>
      <c r="BZ201">
        <v>-135</v>
      </c>
      <c r="CA201">
        <v>0</v>
      </c>
      <c r="CB201">
        <v>135</v>
      </c>
      <c r="CC201" t="e">
        <v>#VALUE!</v>
      </c>
      <c r="CD201">
        <v>135</v>
      </c>
      <c r="CE201">
        <v>0</v>
      </c>
      <c r="CF201">
        <v>0</v>
      </c>
      <c r="CG201">
        <v>134</v>
      </c>
      <c r="CH201">
        <f t="shared" si="16"/>
        <v>1</v>
      </c>
      <c r="CI201" t="s">
        <v>1403</v>
      </c>
      <c r="CJ201">
        <v>6</v>
      </c>
      <c r="CK201" t="s">
        <v>1399</v>
      </c>
      <c r="CL201">
        <f t="shared" si="17"/>
        <v>0</v>
      </c>
      <c r="CM201">
        <f t="shared" si="18"/>
        <v>1</v>
      </c>
      <c r="CN201">
        <f t="shared" si="19"/>
        <v>1</v>
      </c>
    </row>
    <row r="202" spans="1:92" x14ac:dyDescent="0.25">
      <c r="A202">
        <v>1638</v>
      </c>
      <c r="B202" t="s">
        <v>564</v>
      </c>
      <c r="C202" t="s">
        <v>564</v>
      </c>
      <c r="D202">
        <v>720311</v>
      </c>
      <c r="E202">
        <v>5</v>
      </c>
      <c r="F202" s="107">
        <v>40969</v>
      </c>
      <c r="G202" s="107">
        <v>40973</v>
      </c>
      <c r="H202">
        <v>720311</v>
      </c>
      <c r="I202" s="107">
        <v>40969</v>
      </c>
      <c r="J202" s="107">
        <v>40973</v>
      </c>
      <c r="K202">
        <v>15000</v>
      </c>
      <c r="L202" t="s">
        <v>569</v>
      </c>
      <c r="N202" t="s">
        <v>564</v>
      </c>
      <c r="O202" t="s">
        <v>913</v>
      </c>
      <c r="P202" t="s">
        <v>38</v>
      </c>
      <c r="Q202">
        <v>5</v>
      </c>
      <c r="R202">
        <v>5</v>
      </c>
      <c r="S202">
        <v>10</v>
      </c>
      <c r="T202">
        <v>5</v>
      </c>
      <c r="U202">
        <v>7</v>
      </c>
      <c r="AD202" s="107">
        <v>23144</v>
      </c>
      <c r="AE202" t="s">
        <v>31</v>
      </c>
      <c r="AF202" t="s">
        <v>32</v>
      </c>
      <c r="AG202" t="s">
        <v>868</v>
      </c>
      <c r="AH202" t="s">
        <v>57</v>
      </c>
      <c r="AI202" t="s">
        <v>46</v>
      </c>
      <c r="AJ202" t="s">
        <v>88</v>
      </c>
      <c r="AK202">
        <v>1</v>
      </c>
      <c r="AL202" t="s">
        <v>987</v>
      </c>
      <c r="AN202">
        <v>6</v>
      </c>
      <c r="AP202" t="s">
        <v>42</v>
      </c>
      <c r="AR202" t="s">
        <v>43</v>
      </c>
      <c r="AS202" t="s">
        <v>44</v>
      </c>
      <c r="BC202" t="s">
        <v>37</v>
      </c>
      <c r="BF202">
        <v>5</v>
      </c>
      <c r="BG202">
        <v>5</v>
      </c>
      <c r="BH202">
        <v>5</v>
      </c>
      <c r="BI202">
        <v>48.702185792349724</v>
      </c>
      <c r="BJ202">
        <f t="shared" si="15"/>
        <v>49</v>
      </c>
      <c r="BK202">
        <v>0</v>
      </c>
      <c r="BL202">
        <v>0</v>
      </c>
      <c r="BM202" t="s">
        <v>1050</v>
      </c>
      <c r="BN202" t="s">
        <v>913</v>
      </c>
      <c r="BO202" t="s">
        <v>564</v>
      </c>
      <c r="BQ202" t="s">
        <v>1050</v>
      </c>
      <c r="BR202" t="s">
        <v>87</v>
      </c>
      <c r="BS202" t="s">
        <v>572</v>
      </c>
      <c r="BT202" t="s">
        <v>1252</v>
      </c>
      <c r="BU202" t="s">
        <v>87</v>
      </c>
      <c r="BV202">
        <v>1</v>
      </c>
      <c r="BW202">
        <v>1</v>
      </c>
      <c r="BX202">
        <v>0</v>
      </c>
      <c r="BY202">
        <v>0</v>
      </c>
      <c r="BZ202">
        <v>-5</v>
      </c>
      <c r="CA202">
        <v>0</v>
      </c>
      <c r="CB202">
        <v>5</v>
      </c>
      <c r="CC202" t="e">
        <v>#VALUE!</v>
      </c>
      <c r="CD202">
        <v>5</v>
      </c>
      <c r="CE202">
        <v>0</v>
      </c>
      <c r="CF202">
        <v>0</v>
      </c>
      <c r="CG202">
        <v>4</v>
      </c>
      <c r="CH202">
        <f t="shared" si="16"/>
        <v>1</v>
      </c>
      <c r="CI202" t="s">
        <v>1405</v>
      </c>
      <c r="CJ202">
        <v>1</v>
      </c>
      <c r="CK202" t="s">
        <v>1399</v>
      </c>
      <c r="CL202">
        <f t="shared" si="17"/>
        <v>0</v>
      </c>
      <c r="CM202">
        <f t="shared" si="18"/>
        <v>1</v>
      </c>
      <c r="CN202">
        <f t="shared" si="19"/>
        <v>1</v>
      </c>
    </row>
    <row r="203" spans="1:92" x14ac:dyDescent="0.25">
      <c r="A203">
        <v>1480</v>
      </c>
      <c r="B203" t="s">
        <v>564</v>
      </c>
      <c r="C203" t="s">
        <v>564</v>
      </c>
      <c r="D203">
        <v>724312</v>
      </c>
      <c r="E203">
        <v>6</v>
      </c>
      <c r="F203" s="107">
        <v>40963</v>
      </c>
      <c r="G203" s="107">
        <v>40966</v>
      </c>
      <c r="H203">
        <v>724312</v>
      </c>
      <c r="I203" s="107">
        <v>40964</v>
      </c>
      <c r="J203" s="107">
        <v>40966</v>
      </c>
      <c r="K203" t="s">
        <v>562</v>
      </c>
      <c r="L203" t="s">
        <v>562</v>
      </c>
      <c r="N203" t="s">
        <v>564</v>
      </c>
      <c r="O203" t="s">
        <v>913</v>
      </c>
      <c r="P203" t="s">
        <v>38</v>
      </c>
      <c r="Q203">
        <v>3</v>
      </c>
      <c r="R203">
        <v>4</v>
      </c>
      <c r="S203">
        <v>6</v>
      </c>
      <c r="T203">
        <v>3</v>
      </c>
      <c r="U203">
        <v>5</v>
      </c>
      <c r="AD203" s="107">
        <v>23816</v>
      </c>
      <c r="AE203" t="s">
        <v>31</v>
      </c>
      <c r="AF203" t="s">
        <v>32</v>
      </c>
      <c r="AG203" t="s">
        <v>868</v>
      </c>
      <c r="AH203" t="s">
        <v>57</v>
      </c>
      <c r="AI203" t="s">
        <v>61</v>
      </c>
      <c r="AJ203" t="s">
        <v>88</v>
      </c>
      <c r="AK203">
        <v>1</v>
      </c>
      <c r="AL203" t="s">
        <v>361</v>
      </c>
      <c r="AM203">
        <v>5</v>
      </c>
      <c r="AP203" t="s">
        <v>130</v>
      </c>
      <c r="AR203" t="s">
        <v>49</v>
      </c>
      <c r="AS203" t="s">
        <v>105</v>
      </c>
      <c r="BC203" t="s">
        <v>37</v>
      </c>
      <c r="BF203">
        <v>3</v>
      </c>
      <c r="BG203">
        <v>3</v>
      </c>
      <c r="BH203">
        <v>4</v>
      </c>
      <c r="BI203">
        <v>46.849726775956285</v>
      </c>
      <c r="BJ203">
        <f t="shared" si="15"/>
        <v>47</v>
      </c>
      <c r="BK203">
        <v>0</v>
      </c>
      <c r="BL203">
        <v>0</v>
      </c>
      <c r="BM203" t="s">
        <v>1050</v>
      </c>
      <c r="BN203" t="s">
        <v>913</v>
      </c>
      <c r="BO203" t="s">
        <v>564</v>
      </c>
      <c r="BQ203" t="s">
        <v>1050</v>
      </c>
      <c r="BR203" t="s">
        <v>87</v>
      </c>
      <c r="BS203" t="s">
        <v>572</v>
      </c>
      <c r="BT203" t="s">
        <v>1252</v>
      </c>
      <c r="BU203" t="s">
        <v>87</v>
      </c>
      <c r="BV203">
        <v>0.75</v>
      </c>
      <c r="BW203">
        <v>1</v>
      </c>
      <c r="BX203">
        <v>0.25</v>
      </c>
      <c r="BY203">
        <v>0</v>
      </c>
      <c r="BZ203">
        <v>-3</v>
      </c>
      <c r="CA203">
        <v>0</v>
      </c>
      <c r="CB203">
        <v>3</v>
      </c>
      <c r="CC203" t="e">
        <v>#VALUE!</v>
      </c>
      <c r="CD203">
        <v>3</v>
      </c>
      <c r="CE203">
        <v>0</v>
      </c>
      <c r="CF203">
        <v>0</v>
      </c>
      <c r="CG203">
        <v>2</v>
      </c>
      <c r="CH203">
        <f t="shared" si="16"/>
        <v>1</v>
      </c>
      <c r="CI203" t="s">
        <v>1405</v>
      </c>
      <c r="CJ203">
        <v>1</v>
      </c>
      <c r="CK203" t="s">
        <v>1399</v>
      </c>
      <c r="CL203">
        <f t="shared" si="17"/>
        <v>0</v>
      </c>
      <c r="CM203">
        <f t="shared" si="18"/>
        <v>1</v>
      </c>
      <c r="CN203">
        <f t="shared" si="19"/>
        <v>1</v>
      </c>
    </row>
    <row r="204" spans="1:92" x14ac:dyDescent="0.25">
      <c r="A204">
        <v>1395</v>
      </c>
      <c r="B204" t="s">
        <v>564</v>
      </c>
      <c r="C204" t="s">
        <v>564</v>
      </c>
      <c r="D204">
        <v>728093</v>
      </c>
      <c r="E204">
        <v>4</v>
      </c>
      <c r="F204" s="107">
        <v>40960</v>
      </c>
      <c r="G204" s="107">
        <v>41151</v>
      </c>
      <c r="H204">
        <v>728093</v>
      </c>
      <c r="I204" s="107" t="s">
        <v>560</v>
      </c>
      <c r="J204" s="107" t="s">
        <v>560</v>
      </c>
      <c r="K204">
        <v>2000</v>
      </c>
      <c r="L204" t="s">
        <v>566</v>
      </c>
      <c r="M204" s="107">
        <v>40961</v>
      </c>
      <c r="N204" t="s">
        <v>87</v>
      </c>
      <c r="O204" t="s">
        <v>75</v>
      </c>
      <c r="P204" t="s">
        <v>38</v>
      </c>
      <c r="Q204">
        <v>0</v>
      </c>
      <c r="R204">
        <v>192</v>
      </c>
      <c r="S204">
        <v>0</v>
      </c>
      <c r="T204">
        <v>2</v>
      </c>
      <c r="AB204" t="s">
        <v>111</v>
      </c>
      <c r="AD204" s="107">
        <v>23172</v>
      </c>
      <c r="AE204" t="s">
        <v>31</v>
      </c>
      <c r="AF204" t="s">
        <v>39</v>
      </c>
      <c r="AG204" t="s">
        <v>40</v>
      </c>
      <c r="AH204" t="s">
        <v>30</v>
      </c>
      <c r="AI204" t="s">
        <v>117</v>
      </c>
      <c r="AJ204" t="s">
        <v>88</v>
      </c>
      <c r="AK204">
        <v>8</v>
      </c>
      <c r="AL204" t="s">
        <v>986</v>
      </c>
      <c r="AO204">
        <v>8</v>
      </c>
      <c r="AP204" t="s">
        <v>62</v>
      </c>
      <c r="AR204" t="s">
        <v>43</v>
      </c>
      <c r="AS204" t="s">
        <v>63</v>
      </c>
      <c r="BC204" t="s">
        <v>51</v>
      </c>
      <c r="BF204">
        <v>0</v>
      </c>
      <c r="BG204">
        <v>0</v>
      </c>
      <c r="BH204">
        <v>192</v>
      </c>
      <c r="BI204">
        <v>48.601092896174862</v>
      </c>
      <c r="BJ204" t="e">
        <f t="shared" si="15"/>
        <v>#VALUE!</v>
      </c>
      <c r="BK204" t="e">
        <v>#VALUE!</v>
      </c>
      <c r="BL204" t="e">
        <v>#VALUE!</v>
      </c>
      <c r="BM204" t="s">
        <v>1050</v>
      </c>
      <c r="BN204" t="s">
        <v>75</v>
      </c>
      <c r="BO204" t="s">
        <v>87</v>
      </c>
      <c r="BQ204" t="s">
        <v>1050</v>
      </c>
      <c r="BR204">
        <v>0</v>
      </c>
      <c r="BS204" t="s">
        <v>573</v>
      </c>
      <c r="BT204" t="s">
        <v>1252</v>
      </c>
      <c r="BU204" t="s">
        <v>564</v>
      </c>
      <c r="BV204">
        <v>0</v>
      </c>
      <c r="BW204">
        <v>0</v>
      </c>
      <c r="BX204">
        <v>0</v>
      </c>
      <c r="BY204">
        <v>0</v>
      </c>
      <c r="BZ204" t="e">
        <v>#VALUE!</v>
      </c>
      <c r="CA204" t="e">
        <v>#VALUE!</v>
      </c>
      <c r="CB204" t="e">
        <v>#VALUE!</v>
      </c>
      <c r="CC204">
        <v>0</v>
      </c>
      <c r="CD204">
        <v>0</v>
      </c>
      <c r="CE204">
        <v>0</v>
      </c>
      <c r="CF204" t="e">
        <v>#VALUE!</v>
      </c>
      <c r="CG204" t="e">
        <v>#VALUE!</v>
      </c>
      <c r="CH204">
        <f t="shared" si="16"/>
        <v>1</v>
      </c>
      <c r="CI204" t="s">
        <v>1405</v>
      </c>
      <c r="CJ204">
        <v>1</v>
      </c>
      <c r="CK204" t="s">
        <v>1400</v>
      </c>
      <c r="CL204">
        <f t="shared" si="17"/>
        <v>1</v>
      </c>
      <c r="CM204">
        <f t="shared" si="18"/>
        <v>0</v>
      </c>
      <c r="CN204">
        <f t="shared" si="19"/>
        <v>1</v>
      </c>
    </row>
    <row r="205" spans="1:92" x14ac:dyDescent="0.25">
      <c r="A205">
        <v>2938</v>
      </c>
      <c r="B205" t="s">
        <v>564</v>
      </c>
      <c r="C205" t="s">
        <v>564</v>
      </c>
      <c r="D205">
        <v>730440</v>
      </c>
      <c r="E205">
        <v>5</v>
      </c>
      <c r="F205" s="107">
        <v>41017</v>
      </c>
      <c r="G205" s="107">
        <v>41024</v>
      </c>
      <c r="H205">
        <v>730440</v>
      </c>
      <c r="I205" s="107">
        <v>41019</v>
      </c>
      <c r="J205" s="107">
        <v>41024</v>
      </c>
      <c r="K205">
        <v>15000</v>
      </c>
      <c r="L205" t="s">
        <v>569</v>
      </c>
      <c r="N205" t="s">
        <v>564</v>
      </c>
      <c r="O205" t="s">
        <v>913</v>
      </c>
      <c r="P205" t="s">
        <v>38</v>
      </c>
      <c r="Q205">
        <v>6</v>
      </c>
      <c r="R205">
        <v>8</v>
      </c>
      <c r="S205">
        <v>9</v>
      </c>
      <c r="T205">
        <v>5</v>
      </c>
      <c r="U205">
        <v>6</v>
      </c>
      <c r="V205">
        <v>1</v>
      </c>
      <c r="AD205" s="107">
        <v>24269</v>
      </c>
      <c r="AE205" t="s">
        <v>31</v>
      </c>
      <c r="AF205" t="s">
        <v>68</v>
      </c>
      <c r="AG205" t="s">
        <v>870</v>
      </c>
      <c r="AH205" t="s">
        <v>57</v>
      </c>
      <c r="AI205" t="s">
        <v>61</v>
      </c>
      <c r="AJ205" t="s">
        <v>88</v>
      </c>
      <c r="AK205">
        <v>2</v>
      </c>
      <c r="AL205" t="s">
        <v>987</v>
      </c>
      <c r="AN205">
        <v>12</v>
      </c>
      <c r="AP205" t="s">
        <v>59</v>
      </c>
      <c r="AR205" t="s">
        <v>43</v>
      </c>
      <c r="AS205" t="s">
        <v>60</v>
      </c>
      <c r="BC205" t="s">
        <v>37</v>
      </c>
      <c r="BF205">
        <v>6</v>
      </c>
      <c r="BG205">
        <v>6</v>
      </c>
      <c r="BH205">
        <v>8</v>
      </c>
      <c r="BI205">
        <v>45.759562841530055</v>
      </c>
      <c r="BJ205">
        <f t="shared" si="15"/>
        <v>46</v>
      </c>
      <c r="BK205">
        <v>0</v>
      </c>
      <c r="BL205">
        <v>0</v>
      </c>
      <c r="BM205" t="s">
        <v>1050</v>
      </c>
      <c r="BN205" t="s">
        <v>913</v>
      </c>
      <c r="BO205" t="s">
        <v>564</v>
      </c>
      <c r="BQ205" t="s">
        <v>1050</v>
      </c>
      <c r="BR205" t="s">
        <v>87</v>
      </c>
      <c r="BS205" t="s">
        <v>572</v>
      </c>
      <c r="BT205" t="s">
        <v>1252</v>
      </c>
      <c r="BU205" t="s">
        <v>87</v>
      </c>
      <c r="BV205">
        <v>0.75</v>
      </c>
      <c r="BW205">
        <v>1</v>
      </c>
      <c r="BX205">
        <v>0.25</v>
      </c>
      <c r="BY205">
        <v>0</v>
      </c>
      <c r="BZ205">
        <v>-6</v>
      </c>
      <c r="CA205">
        <v>0</v>
      </c>
      <c r="CB205">
        <v>6</v>
      </c>
      <c r="CC205" t="e">
        <v>#VALUE!</v>
      </c>
      <c r="CD205">
        <v>6</v>
      </c>
      <c r="CE205">
        <v>0</v>
      </c>
      <c r="CF205">
        <v>0</v>
      </c>
      <c r="CG205">
        <v>5</v>
      </c>
      <c r="CH205">
        <f t="shared" si="16"/>
        <v>1</v>
      </c>
      <c r="CI205" t="s">
        <v>1405</v>
      </c>
      <c r="CJ205">
        <v>1</v>
      </c>
      <c r="CK205" t="s">
        <v>1399</v>
      </c>
      <c r="CL205">
        <f t="shared" si="17"/>
        <v>0</v>
      </c>
      <c r="CM205">
        <f t="shared" si="18"/>
        <v>1</v>
      </c>
      <c r="CN205">
        <f t="shared" si="19"/>
        <v>1</v>
      </c>
    </row>
    <row r="206" spans="1:92" x14ac:dyDescent="0.25">
      <c r="A206">
        <v>778</v>
      </c>
      <c r="B206" t="s">
        <v>564</v>
      </c>
      <c r="C206" t="s">
        <v>564</v>
      </c>
      <c r="D206">
        <v>731980</v>
      </c>
      <c r="E206">
        <v>5</v>
      </c>
      <c r="F206" s="107">
        <v>40939</v>
      </c>
      <c r="G206" s="107">
        <v>41039</v>
      </c>
      <c r="H206">
        <v>731980</v>
      </c>
      <c r="I206" s="107">
        <v>40939</v>
      </c>
      <c r="J206" s="107">
        <v>41039</v>
      </c>
      <c r="K206">
        <v>15000</v>
      </c>
      <c r="L206" t="s">
        <v>569</v>
      </c>
      <c r="N206" t="s">
        <v>564</v>
      </c>
      <c r="O206" t="s">
        <v>913</v>
      </c>
      <c r="P206" t="s">
        <v>38</v>
      </c>
      <c r="Q206">
        <v>101</v>
      </c>
      <c r="R206">
        <v>101</v>
      </c>
      <c r="S206">
        <v>6</v>
      </c>
      <c r="T206">
        <v>11</v>
      </c>
      <c r="U206">
        <v>5</v>
      </c>
      <c r="AD206" s="107">
        <v>22477</v>
      </c>
      <c r="AE206" t="s">
        <v>31</v>
      </c>
      <c r="AF206" t="s">
        <v>68</v>
      </c>
      <c r="AG206" t="s">
        <v>870</v>
      </c>
      <c r="AH206" t="s">
        <v>57</v>
      </c>
      <c r="AI206" t="s">
        <v>58</v>
      </c>
      <c r="AJ206" t="s">
        <v>88</v>
      </c>
      <c r="AK206">
        <v>5</v>
      </c>
      <c r="AL206" t="s">
        <v>987</v>
      </c>
      <c r="AN206">
        <v>6</v>
      </c>
      <c r="AP206" t="s">
        <v>120</v>
      </c>
      <c r="AR206" t="s">
        <v>43</v>
      </c>
      <c r="AS206" t="s">
        <v>121</v>
      </c>
      <c r="BC206" t="s">
        <v>37</v>
      </c>
      <c r="BF206">
        <v>101</v>
      </c>
      <c r="BG206">
        <v>101</v>
      </c>
      <c r="BH206">
        <v>101</v>
      </c>
      <c r="BI206">
        <v>50.442622950819676</v>
      </c>
      <c r="BJ206">
        <f t="shared" si="15"/>
        <v>51</v>
      </c>
      <c r="BK206">
        <v>0</v>
      </c>
      <c r="BL206">
        <v>0</v>
      </c>
      <c r="BM206" t="s">
        <v>1050</v>
      </c>
      <c r="BN206" t="s">
        <v>913</v>
      </c>
      <c r="BO206" t="s">
        <v>564</v>
      </c>
      <c r="BQ206" t="s">
        <v>1050</v>
      </c>
      <c r="BR206" t="s">
        <v>87</v>
      </c>
      <c r="BS206" t="s">
        <v>572</v>
      </c>
      <c r="BT206" t="s">
        <v>1252</v>
      </c>
      <c r="BU206" t="s">
        <v>87</v>
      </c>
      <c r="BV206">
        <v>1</v>
      </c>
      <c r="BW206">
        <v>1</v>
      </c>
      <c r="BX206">
        <v>0</v>
      </c>
      <c r="BY206">
        <v>0</v>
      </c>
      <c r="BZ206">
        <v>-101</v>
      </c>
      <c r="CA206">
        <v>0</v>
      </c>
      <c r="CB206">
        <v>101</v>
      </c>
      <c r="CC206" t="e">
        <v>#VALUE!</v>
      </c>
      <c r="CD206">
        <v>101</v>
      </c>
      <c r="CE206">
        <v>0</v>
      </c>
      <c r="CF206">
        <v>0</v>
      </c>
      <c r="CG206">
        <v>100</v>
      </c>
      <c r="CH206">
        <f t="shared" si="16"/>
        <v>1</v>
      </c>
      <c r="CI206" t="s">
        <v>1408</v>
      </c>
      <c r="CJ206">
        <v>0</v>
      </c>
      <c r="CK206" t="s">
        <v>1399</v>
      </c>
      <c r="CL206">
        <f t="shared" si="17"/>
        <v>0</v>
      </c>
      <c r="CM206">
        <f t="shared" si="18"/>
        <v>1</v>
      </c>
      <c r="CN206">
        <f t="shared" si="19"/>
        <v>1</v>
      </c>
    </row>
    <row r="207" spans="1:92" x14ac:dyDescent="0.25">
      <c r="A207">
        <v>1630</v>
      </c>
      <c r="B207" t="s">
        <v>87</v>
      </c>
      <c r="C207" t="s">
        <v>87</v>
      </c>
      <c r="D207">
        <v>734485</v>
      </c>
      <c r="E207">
        <v>2</v>
      </c>
      <c r="F207" s="107">
        <v>40969</v>
      </c>
      <c r="G207" s="107">
        <v>41745</v>
      </c>
      <c r="H207">
        <v>734485</v>
      </c>
      <c r="I207" s="107">
        <v>40969</v>
      </c>
      <c r="J207" s="107">
        <v>40971</v>
      </c>
      <c r="K207">
        <v>2000</v>
      </c>
      <c r="L207" t="s">
        <v>566</v>
      </c>
      <c r="M207" s="107">
        <v>40971</v>
      </c>
      <c r="N207" t="s">
        <v>87</v>
      </c>
      <c r="O207" t="s">
        <v>75</v>
      </c>
      <c r="P207" t="s">
        <v>587</v>
      </c>
      <c r="Q207">
        <v>6</v>
      </c>
      <c r="R207">
        <v>777</v>
      </c>
      <c r="S207">
        <v>0</v>
      </c>
      <c r="T207">
        <v>1</v>
      </c>
      <c r="AD207" s="107">
        <v>24713</v>
      </c>
      <c r="AE207" t="s">
        <v>31</v>
      </c>
      <c r="AF207" t="s">
        <v>39</v>
      </c>
      <c r="AG207" t="s">
        <v>40</v>
      </c>
      <c r="AH207" t="s">
        <v>40</v>
      </c>
      <c r="AI207" t="s">
        <v>79</v>
      </c>
      <c r="AJ207" t="s">
        <v>47</v>
      </c>
      <c r="AK207">
        <v>24</v>
      </c>
      <c r="AL207" t="s">
        <v>47</v>
      </c>
      <c r="AP207" t="s">
        <v>42</v>
      </c>
      <c r="AR207" t="s">
        <v>43</v>
      </c>
      <c r="AS207" t="s">
        <v>44</v>
      </c>
      <c r="AT207" t="s">
        <v>1118</v>
      </c>
      <c r="AV207" t="s">
        <v>87</v>
      </c>
      <c r="AW207" t="s">
        <v>864</v>
      </c>
      <c r="BA207">
        <v>41499</v>
      </c>
      <c r="BB207">
        <v>238</v>
      </c>
      <c r="BC207" t="s">
        <v>51</v>
      </c>
      <c r="BD207" t="s">
        <v>1343</v>
      </c>
      <c r="BF207">
        <v>6</v>
      </c>
      <c r="BG207">
        <v>777</v>
      </c>
      <c r="BH207">
        <v>777</v>
      </c>
      <c r="BI207">
        <v>44.415300546448087</v>
      </c>
      <c r="BJ207">
        <f t="shared" si="15"/>
        <v>45</v>
      </c>
      <c r="BK207">
        <v>0</v>
      </c>
      <c r="BL207">
        <v>-774</v>
      </c>
      <c r="BM207" t="s">
        <v>47</v>
      </c>
      <c r="BN207" t="s">
        <v>75</v>
      </c>
      <c r="BO207" t="s">
        <v>564</v>
      </c>
      <c r="BQ207" t="s">
        <v>47</v>
      </c>
      <c r="BR207" t="s">
        <v>87</v>
      </c>
      <c r="BS207" t="s">
        <v>573</v>
      </c>
      <c r="BT207" t="s">
        <v>1252</v>
      </c>
      <c r="BU207" t="s">
        <v>564</v>
      </c>
      <c r="BV207">
        <v>7.7220077220077222E-3</v>
      </c>
      <c r="BW207" t="s">
        <v>586</v>
      </c>
      <c r="BX207">
        <v>0</v>
      </c>
      <c r="BY207">
        <v>0</v>
      </c>
      <c r="BZ207">
        <v>-3</v>
      </c>
      <c r="CA207">
        <v>3</v>
      </c>
      <c r="CB207">
        <v>3</v>
      </c>
      <c r="CC207" t="e">
        <v>#VALUE!</v>
      </c>
      <c r="CD207">
        <v>6</v>
      </c>
      <c r="CF207">
        <v>774</v>
      </c>
      <c r="CG207">
        <v>-2</v>
      </c>
      <c r="CH207">
        <f t="shared" si="16"/>
        <v>1</v>
      </c>
      <c r="CI207" t="s">
        <v>1405</v>
      </c>
      <c r="CJ207">
        <v>1</v>
      </c>
      <c r="CK207" t="s">
        <v>1399</v>
      </c>
      <c r="CL207">
        <f t="shared" si="17"/>
        <v>1</v>
      </c>
      <c r="CM207">
        <f t="shared" si="18"/>
        <v>0</v>
      </c>
      <c r="CN207">
        <f t="shared" si="19"/>
        <v>1</v>
      </c>
    </row>
    <row r="208" spans="1:92" x14ac:dyDescent="0.25">
      <c r="A208">
        <v>1453</v>
      </c>
      <c r="B208" t="s">
        <v>564</v>
      </c>
      <c r="C208" t="s">
        <v>564</v>
      </c>
      <c r="D208">
        <v>734546</v>
      </c>
      <c r="E208">
        <v>5</v>
      </c>
      <c r="F208" s="107">
        <v>40962</v>
      </c>
      <c r="G208" s="107">
        <v>41050</v>
      </c>
      <c r="H208">
        <v>734546</v>
      </c>
      <c r="I208" s="107">
        <v>40963</v>
      </c>
      <c r="J208" s="107">
        <v>41050</v>
      </c>
      <c r="K208">
        <v>15000</v>
      </c>
      <c r="L208" t="s">
        <v>569</v>
      </c>
      <c r="N208" t="s">
        <v>564</v>
      </c>
      <c r="O208" t="s">
        <v>913</v>
      </c>
      <c r="P208" t="s">
        <v>38</v>
      </c>
      <c r="Q208">
        <v>88</v>
      </c>
      <c r="R208">
        <v>89</v>
      </c>
      <c r="S208">
        <v>5</v>
      </c>
      <c r="T208">
        <v>3</v>
      </c>
      <c r="U208">
        <v>3</v>
      </c>
      <c r="AD208" s="107">
        <v>24468</v>
      </c>
      <c r="AE208" t="s">
        <v>31</v>
      </c>
      <c r="AF208" t="s">
        <v>32</v>
      </c>
      <c r="AG208" t="s">
        <v>868</v>
      </c>
      <c r="AH208" t="s">
        <v>57</v>
      </c>
      <c r="AI208" t="s">
        <v>46</v>
      </c>
      <c r="AJ208" t="s">
        <v>88</v>
      </c>
      <c r="AK208">
        <v>4</v>
      </c>
      <c r="AL208" t="s">
        <v>987</v>
      </c>
      <c r="AN208">
        <v>6</v>
      </c>
      <c r="AP208" t="s">
        <v>107</v>
      </c>
      <c r="AR208" t="s">
        <v>43</v>
      </c>
      <c r="AS208" t="s">
        <v>60</v>
      </c>
      <c r="BC208" t="s">
        <v>37</v>
      </c>
      <c r="BF208">
        <v>88</v>
      </c>
      <c r="BG208">
        <v>88</v>
      </c>
      <c r="BH208">
        <v>89</v>
      </c>
      <c r="BI208">
        <v>45.065573770491802</v>
      </c>
      <c r="BJ208">
        <f t="shared" si="15"/>
        <v>45</v>
      </c>
      <c r="BK208">
        <v>0</v>
      </c>
      <c r="BL208">
        <v>0</v>
      </c>
      <c r="BM208" t="s">
        <v>1050</v>
      </c>
      <c r="BN208" t="s">
        <v>913</v>
      </c>
      <c r="BO208" t="s">
        <v>564</v>
      </c>
      <c r="BQ208" t="s">
        <v>1050</v>
      </c>
      <c r="BR208" t="s">
        <v>87</v>
      </c>
      <c r="BS208" t="s">
        <v>572</v>
      </c>
      <c r="BT208" t="s">
        <v>1252</v>
      </c>
      <c r="BU208" t="s">
        <v>87</v>
      </c>
      <c r="BV208">
        <v>0.9887640449438202</v>
      </c>
      <c r="BW208">
        <v>1</v>
      </c>
      <c r="BX208">
        <v>1.1235955056179803E-2</v>
      </c>
      <c r="BY208">
        <v>0</v>
      </c>
      <c r="BZ208">
        <v>-88</v>
      </c>
      <c r="CA208">
        <v>0</v>
      </c>
      <c r="CB208">
        <v>88</v>
      </c>
      <c r="CC208" t="e">
        <v>#VALUE!</v>
      </c>
      <c r="CD208">
        <v>88</v>
      </c>
      <c r="CE208">
        <v>0</v>
      </c>
      <c r="CF208">
        <v>0</v>
      </c>
      <c r="CG208">
        <v>87</v>
      </c>
      <c r="CH208">
        <f t="shared" si="16"/>
        <v>1</v>
      </c>
      <c r="CI208" t="s">
        <v>1402</v>
      </c>
      <c r="CJ208">
        <v>4</v>
      </c>
      <c r="CK208" t="s">
        <v>1399</v>
      </c>
      <c r="CL208">
        <f t="shared" si="17"/>
        <v>0</v>
      </c>
      <c r="CM208">
        <f t="shared" si="18"/>
        <v>1</v>
      </c>
      <c r="CN208">
        <f t="shared" si="19"/>
        <v>1</v>
      </c>
    </row>
    <row r="209" spans="1:92" x14ac:dyDescent="0.25">
      <c r="A209">
        <v>2246</v>
      </c>
      <c r="B209" t="s">
        <v>564</v>
      </c>
      <c r="C209" t="s">
        <v>564</v>
      </c>
      <c r="D209">
        <v>741821</v>
      </c>
      <c r="E209">
        <v>5</v>
      </c>
      <c r="F209" s="107">
        <v>40994</v>
      </c>
      <c r="G209" s="107">
        <v>40995</v>
      </c>
      <c r="H209">
        <v>741821</v>
      </c>
      <c r="I209" s="107">
        <v>40994</v>
      </c>
      <c r="J209" s="107">
        <v>40995</v>
      </c>
      <c r="K209">
        <v>15000</v>
      </c>
      <c r="L209" t="s">
        <v>569</v>
      </c>
      <c r="N209" t="s">
        <v>564</v>
      </c>
      <c r="O209" t="s">
        <v>913</v>
      </c>
      <c r="P209" t="s">
        <v>38</v>
      </c>
      <c r="Q209">
        <v>2</v>
      </c>
      <c r="R209">
        <v>2</v>
      </c>
      <c r="S209">
        <v>9</v>
      </c>
      <c r="T209">
        <v>1</v>
      </c>
      <c r="U209">
        <v>7</v>
      </c>
      <c r="AD209" s="107">
        <v>19004</v>
      </c>
      <c r="AE209" t="s">
        <v>31</v>
      </c>
      <c r="AF209" t="s">
        <v>32</v>
      </c>
      <c r="AG209" t="s">
        <v>868</v>
      </c>
      <c r="AH209" t="s">
        <v>57</v>
      </c>
      <c r="AI209" t="s">
        <v>64</v>
      </c>
      <c r="AJ209" t="s">
        <v>88</v>
      </c>
      <c r="AK209">
        <v>1</v>
      </c>
      <c r="AL209" t="s">
        <v>987</v>
      </c>
      <c r="AN209">
        <v>7</v>
      </c>
      <c r="AP209" t="s">
        <v>42</v>
      </c>
      <c r="AR209" t="s">
        <v>43</v>
      </c>
      <c r="AS209" t="s">
        <v>44</v>
      </c>
      <c r="BC209" t="s">
        <v>37</v>
      </c>
      <c r="BF209">
        <v>2</v>
      </c>
      <c r="BG209">
        <v>2</v>
      </c>
      <c r="BH209">
        <v>2</v>
      </c>
      <c r="BI209">
        <v>60.081967213114751</v>
      </c>
      <c r="BJ209">
        <f t="shared" si="15"/>
        <v>60</v>
      </c>
      <c r="BK209">
        <v>0</v>
      </c>
      <c r="BL209">
        <v>0</v>
      </c>
      <c r="BM209" t="s">
        <v>1050</v>
      </c>
      <c r="BN209" t="s">
        <v>913</v>
      </c>
      <c r="BO209" t="s">
        <v>564</v>
      </c>
      <c r="BQ209" t="s">
        <v>1050</v>
      </c>
      <c r="BR209" t="s">
        <v>87</v>
      </c>
      <c r="BS209" t="s">
        <v>572</v>
      </c>
      <c r="BT209" t="s">
        <v>1252</v>
      </c>
      <c r="BU209" t="s">
        <v>87</v>
      </c>
      <c r="BV209">
        <v>1</v>
      </c>
      <c r="BW209">
        <v>1</v>
      </c>
      <c r="BX209">
        <v>0</v>
      </c>
      <c r="BY209">
        <v>0</v>
      </c>
      <c r="BZ209">
        <v>-2</v>
      </c>
      <c r="CA209">
        <v>0</v>
      </c>
      <c r="CB209">
        <v>2</v>
      </c>
      <c r="CC209" t="e">
        <v>#VALUE!</v>
      </c>
      <c r="CD209">
        <v>2</v>
      </c>
      <c r="CE209">
        <v>0</v>
      </c>
      <c r="CF209">
        <v>0</v>
      </c>
      <c r="CG209">
        <v>1</v>
      </c>
      <c r="CH209">
        <f t="shared" si="16"/>
        <v>1</v>
      </c>
      <c r="CI209" t="s">
        <v>1405</v>
      </c>
      <c r="CJ209">
        <v>1</v>
      </c>
      <c r="CK209" t="s">
        <v>1399</v>
      </c>
      <c r="CL209">
        <f t="shared" si="17"/>
        <v>0</v>
      </c>
      <c r="CM209">
        <f t="shared" si="18"/>
        <v>1</v>
      </c>
      <c r="CN209">
        <f t="shared" si="19"/>
        <v>1</v>
      </c>
    </row>
    <row r="210" spans="1:92" x14ac:dyDescent="0.25">
      <c r="A210">
        <v>2440</v>
      </c>
      <c r="B210" t="s">
        <v>564</v>
      </c>
      <c r="C210" t="s">
        <v>564</v>
      </c>
      <c r="D210">
        <v>743342</v>
      </c>
      <c r="E210">
        <v>5</v>
      </c>
      <c r="F210" s="107">
        <v>41001</v>
      </c>
      <c r="G210" s="107">
        <v>41010</v>
      </c>
      <c r="H210">
        <v>743342</v>
      </c>
      <c r="I210" s="107">
        <v>41001</v>
      </c>
      <c r="J210" s="107">
        <v>41010</v>
      </c>
      <c r="K210" t="s">
        <v>562</v>
      </c>
      <c r="L210" t="s">
        <v>562</v>
      </c>
      <c r="N210" t="s">
        <v>564</v>
      </c>
      <c r="O210" t="s">
        <v>913</v>
      </c>
      <c r="P210" t="s">
        <v>38</v>
      </c>
      <c r="Q210">
        <v>10</v>
      </c>
      <c r="R210">
        <v>10</v>
      </c>
      <c r="S210">
        <v>7</v>
      </c>
      <c r="T210">
        <v>4</v>
      </c>
      <c r="U210">
        <v>46</v>
      </c>
      <c r="AD210" s="107">
        <v>24202</v>
      </c>
      <c r="AE210" t="s">
        <v>31</v>
      </c>
      <c r="AF210" t="s">
        <v>32</v>
      </c>
      <c r="AG210" t="s">
        <v>868</v>
      </c>
      <c r="AH210" t="s">
        <v>57</v>
      </c>
      <c r="AI210" t="s">
        <v>46</v>
      </c>
      <c r="AJ210" t="s">
        <v>88</v>
      </c>
      <c r="AK210">
        <v>2</v>
      </c>
      <c r="AL210" t="s">
        <v>987</v>
      </c>
      <c r="AN210">
        <v>10</v>
      </c>
      <c r="AP210" t="s">
        <v>42</v>
      </c>
      <c r="AR210" t="s">
        <v>43</v>
      </c>
      <c r="AS210" t="s">
        <v>44</v>
      </c>
      <c r="BC210" t="s">
        <v>37</v>
      </c>
      <c r="BF210">
        <v>10</v>
      </c>
      <c r="BG210">
        <v>10</v>
      </c>
      <c r="BH210">
        <v>10</v>
      </c>
      <c r="BI210">
        <v>45.898907103825138</v>
      </c>
      <c r="BJ210">
        <f t="shared" si="15"/>
        <v>46</v>
      </c>
      <c r="BK210">
        <v>0</v>
      </c>
      <c r="BL210">
        <v>0</v>
      </c>
      <c r="BM210" t="s">
        <v>1050</v>
      </c>
      <c r="BN210" t="s">
        <v>913</v>
      </c>
      <c r="BO210" t="s">
        <v>564</v>
      </c>
      <c r="BQ210" t="s">
        <v>1050</v>
      </c>
      <c r="BR210" t="s">
        <v>87</v>
      </c>
      <c r="BS210" t="s">
        <v>572</v>
      </c>
      <c r="BT210" t="s">
        <v>1252</v>
      </c>
      <c r="BU210" t="s">
        <v>87</v>
      </c>
      <c r="BV210">
        <v>1</v>
      </c>
      <c r="BW210">
        <v>1</v>
      </c>
      <c r="BX210">
        <v>0</v>
      </c>
      <c r="BY210">
        <v>0</v>
      </c>
      <c r="BZ210">
        <v>-10</v>
      </c>
      <c r="CA210">
        <v>0</v>
      </c>
      <c r="CB210">
        <v>10</v>
      </c>
      <c r="CC210" t="e">
        <v>#VALUE!</v>
      </c>
      <c r="CD210">
        <v>10</v>
      </c>
      <c r="CE210">
        <v>0</v>
      </c>
      <c r="CF210">
        <v>0</v>
      </c>
      <c r="CG210">
        <v>9</v>
      </c>
      <c r="CH210">
        <f t="shared" si="16"/>
        <v>1</v>
      </c>
      <c r="CI210" t="s">
        <v>1405</v>
      </c>
      <c r="CJ210">
        <v>1</v>
      </c>
      <c r="CK210" t="s">
        <v>1399</v>
      </c>
      <c r="CL210">
        <f t="shared" si="17"/>
        <v>0</v>
      </c>
      <c r="CM210">
        <f t="shared" si="18"/>
        <v>1</v>
      </c>
      <c r="CN210">
        <f t="shared" si="19"/>
        <v>1</v>
      </c>
    </row>
    <row r="211" spans="1:92" x14ac:dyDescent="0.25">
      <c r="A211">
        <v>2941</v>
      </c>
      <c r="B211" t="s">
        <v>564</v>
      </c>
      <c r="C211" t="s">
        <v>564</v>
      </c>
      <c r="D211">
        <v>745249</v>
      </c>
      <c r="E211">
        <v>5</v>
      </c>
      <c r="F211" s="107">
        <v>41017</v>
      </c>
      <c r="G211" s="107">
        <v>41127</v>
      </c>
      <c r="H211">
        <v>745249</v>
      </c>
      <c r="I211" s="107">
        <v>41017</v>
      </c>
      <c r="J211" s="107">
        <v>41127</v>
      </c>
      <c r="K211">
        <v>15000</v>
      </c>
      <c r="L211" t="s">
        <v>569</v>
      </c>
      <c r="N211" t="s">
        <v>564</v>
      </c>
      <c r="O211" t="s">
        <v>913</v>
      </c>
      <c r="P211" t="s">
        <v>38</v>
      </c>
      <c r="Q211">
        <v>111</v>
      </c>
      <c r="R211">
        <v>111</v>
      </c>
      <c r="S211">
        <v>10</v>
      </c>
      <c r="T211">
        <v>6</v>
      </c>
      <c r="U211">
        <v>6</v>
      </c>
      <c r="AD211" s="107">
        <v>25079</v>
      </c>
      <c r="AE211" t="s">
        <v>31</v>
      </c>
      <c r="AF211" t="s">
        <v>68</v>
      </c>
      <c r="AG211" t="s">
        <v>870</v>
      </c>
      <c r="AH211" t="s">
        <v>57</v>
      </c>
      <c r="AI211" t="s">
        <v>89</v>
      </c>
      <c r="AJ211" t="s">
        <v>88</v>
      </c>
      <c r="AK211">
        <v>5</v>
      </c>
      <c r="AL211" t="s">
        <v>987</v>
      </c>
      <c r="AN211">
        <v>12</v>
      </c>
      <c r="AP211" t="s">
        <v>42</v>
      </c>
      <c r="AR211" t="s">
        <v>43</v>
      </c>
      <c r="AS211" t="s">
        <v>44</v>
      </c>
      <c r="BC211" t="s">
        <v>37</v>
      </c>
      <c r="BF211">
        <v>111</v>
      </c>
      <c r="BG211">
        <v>111</v>
      </c>
      <c r="BH211">
        <v>111</v>
      </c>
      <c r="BI211">
        <v>43.546448087431692</v>
      </c>
      <c r="BJ211">
        <f t="shared" si="15"/>
        <v>44</v>
      </c>
      <c r="BK211">
        <v>0</v>
      </c>
      <c r="BL211">
        <v>0</v>
      </c>
      <c r="BM211" t="s">
        <v>1050</v>
      </c>
      <c r="BN211" t="s">
        <v>913</v>
      </c>
      <c r="BO211" t="s">
        <v>564</v>
      </c>
      <c r="BQ211" t="s">
        <v>1050</v>
      </c>
      <c r="BR211" t="s">
        <v>87</v>
      </c>
      <c r="BS211" t="s">
        <v>572</v>
      </c>
      <c r="BT211" t="s">
        <v>1252</v>
      </c>
      <c r="BU211" t="s">
        <v>87</v>
      </c>
      <c r="BV211">
        <v>1</v>
      </c>
      <c r="BW211">
        <v>1</v>
      </c>
      <c r="BX211">
        <v>0</v>
      </c>
      <c r="BY211">
        <v>0</v>
      </c>
      <c r="BZ211">
        <v>-111</v>
      </c>
      <c r="CA211">
        <v>0</v>
      </c>
      <c r="CB211">
        <v>111</v>
      </c>
      <c r="CC211" t="e">
        <v>#VALUE!</v>
      </c>
      <c r="CD211">
        <v>111</v>
      </c>
      <c r="CE211">
        <v>0</v>
      </c>
      <c r="CF211">
        <v>0</v>
      </c>
      <c r="CG211">
        <v>110</v>
      </c>
      <c r="CH211">
        <f t="shared" si="16"/>
        <v>1</v>
      </c>
      <c r="CI211" t="s">
        <v>1408</v>
      </c>
      <c r="CJ211">
        <v>0</v>
      </c>
      <c r="CK211" t="s">
        <v>1399</v>
      </c>
      <c r="CL211">
        <f t="shared" si="17"/>
        <v>0</v>
      </c>
      <c r="CM211">
        <f t="shared" si="18"/>
        <v>1</v>
      </c>
      <c r="CN211">
        <f t="shared" si="19"/>
        <v>1</v>
      </c>
    </row>
    <row r="212" spans="1:92" x14ac:dyDescent="0.25">
      <c r="A212">
        <v>2046</v>
      </c>
      <c r="B212" t="s">
        <v>564</v>
      </c>
      <c r="C212" t="s">
        <v>564</v>
      </c>
      <c r="D212">
        <v>747962</v>
      </c>
      <c r="E212">
        <v>5</v>
      </c>
      <c r="F212" s="107">
        <v>40985</v>
      </c>
      <c r="G212" s="107">
        <v>40987</v>
      </c>
      <c r="H212">
        <v>747962</v>
      </c>
      <c r="I212" s="107">
        <v>40986</v>
      </c>
      <c r="J212" s="107">
        <v>40987</v>
      </c>
      <c r="K212">
        <v>15000</v>
      </c>
      <c r="L212" t="s">
        <v>569</v>
      </c>
      <c r="N212" t="s">
        <v>564</v>
      </c>
      <c r="O212" t="s">
        <v>913</v>
      </c>
      <c r="P212" t="s">
        <v>38</v>
      </c>
      <c r="Q212">
        <v>2</v>
      </c>
      <c r="R212">
        <v>3</v>
      </c>
      <c r="S212">
        <v>5</v>
      </c>
      <c r="T212">
        <v>6</v>
      </c>
      <c r="U212">
        <v>3</v>
      </c>
      <c r="AD212" s="107">
        <v>24127</v>
      </c>
      <c r="AE212" t="s">
        <v>45</v>
      </c>
      <c r="AF212" t="s">
        <v>32</v>
      </c>
      <c r="AG212" t="s">
        <v>868</v>
      </c>
      <c r="AH212" t="s">
        <v>57</v>
      </c>
      <c r="AI212" t="s">
        <v>112</v>
      </c>
      <c r="AJ212" t="s">
        <v>88</v>
      </c>
      <c r="AK212">
        <v>1</v>
      </c>
      <c r="AL212" t="s">
        <v>987</v>
      </c>
      <c r="AN212">
        <v>9</v>
      </c>
      <c r="AP212" t="s">
        <v>59</v>
      </c>
      <c r="AR212" t="s">
        <v>43</v>
      </c>
      <c r="AS212" t="s">
        <v>60</v>
      </c>
      <c r="BC212" t="s">
        <v>37</v>
      </c>
      <c r="BF212">
        <v>2</v>
      </c>
      <c r="BG212">
        <v>2</v>
      </c>
      <c r="BH212">
        <v>3</v>
      </c>
      <c r="BI212">
        <v>46.060109289617486</v>
      </c>
      <c r="BJ212">
        <f t="shared" si="15"/>
        <v>46</v>
      </c>
      <c r="BK212">
        <v>0</v>
      </c>
      <c r="BL212">
        <v>0</v>
      </c>
      <c r="BM212" t="s">
        <v>1050</v>
      </c>
      <c r="BN212" t="s">
        <v>913</v>
      </c>
      <c r="BO212" t="s">
        <v>564</v>
      </c>
      <c r="BQ212" t="s">
        <v>1050</v>
      </c>
      <c r="BR212" t="s">
        <v>87</v>
      </c>
      <c r="BS212" t="s">
        <v>572</v>
      </c>
      <c r="BT212" t="s">
        <v>1252</v>
      </c>
      <c r="BU212" t="s">
        <v>87</v>
      </c>
      <c r="BV212">
        <v>0.66666666666666663</v>
      </c>
      <c r="BW212">
        <v>1</v>
      </c>
      <c r="BX212">
        <v>0.33333333333333337</v>
      </c>
      <c r="BY212">
        <v>0</v>
      </c>
      <c r="BZ212">
        <v>-2</v>
      </c>
      <c r="CA212">
        <v>0</v>
      </c>
      <c r="CB212">
        <v>2</v>
      </c>
      <c r="CC212" t="e">
        <v>#VALUE!</v>
      </c>
      <c r="CD212">
        <v>2</v>
      </c>
      <c r="CE212">
        <v>0</v>
      </c>
      <c r="CF212">
        <v>0</v>
      </c>
      <c r="CG212">
        <v>1</v>
      </c>
      <c r="CH212">
        <f t="shared" si="16"/>
        <v>1</v>
      </c>
      <c r="CI212" t="s">
        <v>1405</v>
      </c>
      <c r="CJ212">
        <v>1</v>
      </c>
      <c r="CK212" t="s">
        <v>1399</v>
      </c>
      <c r="CL212">
        <f t="shared" si="17"/>
        <v>0</v>
      </c>
      <c r="CM212">
        <f t="shared" si="18"/>
        <v>1</v>
      </c>
      <c r="CN212">
        <f t="shared" si="19"/>
        <v>1</v>
      </c>
    </row>
    <row r="213" spans="1:92" x14ac:dyDescent="0.25">
      <c r="A213">
        <v>2163</v>
      </c>
      <c r="B213" t="s">
        <v>564</v>
      </c>
      <c r="C213" t="s">
        <v>564</v>
      </c>
      <c r="D213">
        <v>749020</v>
      </c>
      <c r="E213">
        <v>2</v>
      </c>
      <c r="F213" s="107">
        <v>40990</v>
      </c>
      <c r="G213" s="107">
        <v>40991</v>
      </c>
      <c r="H213">
        <v>749020</v>
      </c>
      <c r="I213" s="107" t="s">
        <v>560</v>
      </c>
      <c r="J213" s="107" t="s">
        <v>560</v>
      </c>
      <c r="K213">
        <v>2000</v>
      </c>
      <c r="L213" t="s">
        <v>566</v>
      </c>
      <c r="M213" s="107">
        <v>40990</v>
      </c>
      <c r="N213" t="s">
        <v>87</v>
      </c>
      <c r="O213" t="s">
        <v>75</v>
      </c>
      <c r="P213" t="s">
        <v>587</v>
      </c>
      <c r="Q213">
        <v>0</v>
      </c>
      <c r="R213">
        <v>2</v>
      </c>
      <c r="S213">
        <v>0</v>
      </c>
      <c r="T213">
        <v>2</v>
      </c>
      <c r="AD213" s="107">
        <v>22114</v>
      </c>
      <c r="AE213" t="s">
        <v>31</v>
      </c>
      <c r="AF213" t="s">
        <v>68</v>
      </c>
      <c r="AG213" t="s">
        <v>870</v>
      </c>
      <c r="AH213" t="s">
        <v>30</v>
      </c>
      <c r="AI213" t="s">
        <v>84</v>
      </c>
      <c r="AJ213" t="s">
        <v>47</v>
      </c>
      <c r="AK213">
        <v>1</v>
      </c>
      <c r="AL213" t="s">
        <v>47</v>
      </c>
      <c r="AP213" t="s">
        <v>42</v>
      </c>
      <c r="AR213" t="s">
        <v>43</v>
      </c>
      <c r="AS213" t="s">
        <v>44</v>
      </c>
      <c r="BC213" t="s">
        <v>37</v>
      </c>
      <c r="BF213">
        <v>0</v>
      </c>
      <c r="BG213">
        <v>0</v>
      </c>
      <c r="BH213">
        <v>2</v>
      </c>
      <c r="BI213">
        <v>51.57377049180328</v>
      </c>
      <c r="BJ213" t="e">
        <f t="shared" si="15"/>
        <v>#VALUE!</v>
      </c>
      <c r="BK213" t="e">
        <v>#VALUE!</v>
      </c>
      <c r="BL213" t="e">
        <v>#VALUE!</v>
      </c>
      <c r="BM213" t="s">
        <v>47</v>
      </c>
      <c r="BN213" t="s">
        <v>75</v>
      </c>
      <c r="BO213" t="s">
        <v>87</v>
      </c>
      <c r="BQ213" t="s">
        <v>47</v>
      </c>
      <c r="BR213">
        <v>0</v>
      </c>
      <c r="BS213" t="s">
        <v>573</v>
      </c>
      <c r="BT213" t="s">
        <v>1252</v>
      </c>
      <c r="BU213" t="s">
        <v>564</v>
      </c>
      <c r="BV213">
        <v>0</v>
      </c>
      <c r="BW213">
        <v>0</v>
      </c>
      <c r="BX213">
        <v>0</v>
      </c>
      <c r="BY213">
        <v>0</v>
      </c>
      <c r="BZ213" t="e">
        <v>#VALUE!</v>
      </c>
      <c r="CA213" t="e">
        <v>#VALUE!</v>
      </c>
      <c r="CB213" t="e">
        <v>#VALUE!</v>
      </c>
      <c r="CC213">
        <v>0</v>
      </c>
      <c r="CD213">
        <v>0</v>
      </c>
      <c r="CE213">
        <v>0</v>
      </c>
      <c r="CF213" t="e">
        <v>#VALUE!</v>
      </c>
      <c r="CG213" t="e">
        <v>#VALUE!</v>
      </c>
      <c r="CH213">
        <f t="shared" si="16"/>
        <v>1</v>
      </c>
      <c r="CI213" t="s">
        <v>1405</v>
      </c>
      <c r="CJ213">
        <v>1</v>
      </c>
      <c r="CK213" t="s">
        <v>1400</v>
      </c>
      <c r="CL213">
        <f t="shared" si="17"/>
        <v>1</v>
      </c>
      <c r="CM213">
        <f t="shared" si="18"/>
        <v>0</v>
      </c>
      <c r="CN213">
        <f t="shared" si="19"/>
        <v>1</v>
      </c>
    </row>
    <row r="214" spans="1:92" x14ac:dyDescent="0.25">
      <c r="A214">
        <v>615</v>
      </c>
      <c r="B214" t="s">
        <v>564</v>
      </c>
      <c r="C214" t="s">
        <v>564</v>
      </c>
      <c r="D214">
        <v>751107</v>
      </c>
      <c r="E214">
        <v>5</v>
      </c>
      <c r="F214" s="107">
        <v>40933</v>
      </c>
      <c r="G214" s="107">
        <v>41109</v>
      </c>
      <c r="H214">
        <v>751107</v>
      </c>
      <c r="I214" s="107">
        <v>40933</v>
      </c>
      <c r="J214" s="107">
        <v>40968</v>
      </c>
      <c r="K214">
        <v>7500</v>
      </c>
      <c r="L214" t="s">
        <v>568</v>
      </c>
      <c r="M214" s="107">
        <v>40968</v>
      </c>
      <c r="N214" t="s">
        <v>87</v>
      </c>
      <c r="O214" t="s">
        <v>75</v>
      </c>
      <c r="P214" t="s">
        <v>38</v>
      </c>
      <c r="Q214">
        <v>36</v>
      </c>
      <c r="R214">
        <v>177</v>
      </c>
      <c r="S214">
        <v>1</v>
      </c>
      <c r="T214">
        <v>1</v>
      </c>
      <c r="U214">
        <v>1</v>
      </c>
      <c r="AD214" s="107">
        <v>23569</v>
      </c>
      <c r="AE214" t="s">
        <v>31</v>
      </c>
      <c r="AF214" t="s">
        <v>68</v>
      </c>
      <c r="AG214" t="s">
        <v>870</v>
      </c>
      <c r="AH214" t="s">
        <v>57</v>
      </c>
      <c r="AI214" t="s">
        <v>58</v>
      </c>
      <c r="AJ214" t="s">
        <v>88</v>
      </c>
      <c r="AK214">
        <v>6</v>
      </c>
      <c r="AL214" t="s">
        <v>987</v>
      </c>
      <c r="AN214">
        <v>10</v>
      </c>
      <c r="AP214" t="s">
        <v>120</v>
      </c>
      <c r="AR214" t="s">
        <v>43</v>
      </c>
      <c r="AS214" t="s">
        <v>121</v>
      </c>
      <c r="BC214" t="s">
        <v>37</v>
      </c>
      <c r="BF214">
        <v>36</v>
      </c>
      <c r="BG214">
        <v>177</v>
      </c>
      <c r="BH214">
        <v>177</v>
      </c>
      <c r="BI214">
        <v>47.442622950819676</v>
      </c>
      <c r="BJ214">
        <f t="shared" si="15"/>
        <v>48</v>
      </c>
      <c r="BK214">
        <v>0</v>
      </c>
      <c r="BL214">
        <v>-141</v>
      </c>
      <c r="BM214" t="s">
        <v>1050</v>
      </c>
      <c r="BN214" t="s">
        <v>75</v>
      </c>
      <c r="BO214" t="s">
        <v>87</v>
      </c>
      <c r="BQ214" t="s">
        <v>1050</v>
      </c>
      <c r="BR214" t="s">
        <v>87</v>
      </c>
      <c r="BS214" t="s">
        <v>573</v>
      </c>
      <c r="BT214" t="s">
        <v>1252</v>
      </c>
      <c r="BU214" t="s">
        <v>87</v>
      </c>
      <c r="BV214">
        <v>0.20338983050847459</v>
      </c>
      <c r="BW214">
        <v>0.20338983050847459</v>
      </c>
      <c r="BX214">
        <v>0</v>
      </c>
      <c r="BY214">
        <v>0</v>
      </c>
      <c r="BZ214">
        <v>-36</v>
      </c>
      <c r="CA214">
        <v>0</v>
      </c>
      <c r="CB214">
        <v>36</v>
      </c>
      <c r="CC214" t="e">
        <v>#VALUE!</v>
      </c>
      <c r="CD214">
        <v>36</v>
      </c>
      <c r="CE214">
        <v>0</v>
      </c>
      <c r="CF214">
        <v>141</v>
      </c>
      <c r="CG214">
        <v>35</v>
      </c>
      <c r="CH214">
        <f t="shared" si="16"/>
        <v>1</v>
      </c>
      <c r="CI214" t="s">
        <v>1401</v>
      </c>
      <c r="CJ214">
        <v>3</v>
      </c>
      <c r="CK214" t="s">
        <v>1399</v>
      </c>
      <c r="CL214">
        <f t="shared" si="17"/>
        <v>1</v>
      </c>
      <c r="CM214">
        <f t="shared" si="18"/>
        <v>1</v>
      </c>
      <c r="CN214">
        <f t="shared" si="19"/>
        <v>1</v>
      </c>
    </row>
    <row r="215" spans="1:92" x14ac:dyDescent="0.25">
      <c r="A215">
        <v>2218</v>
      </c>
      <c r="B215" t="s">
        <v>564</v>
      </c>
      <c r="C215" t="s">
        <v>564</v>
      </c>
      <c r="D215">
        <v>751239</v>
      </c>
      <c r="E215">
        <v>6</v>
      </c>
      <c r="F215" s="107">
        <v>40992</v>
      </c>
      <c r="G215" s="107">
        <v>41092</v>
      </c>
      <c r="H215">
        <v>751239</v>
      </c>
      <c r="I215" s="107">
        <v>40992</v>
      </c>
      <c r="J215" s="107">
        <v>41092</v>
      </c>
      <c r="K215" t="s">
        <v>562</v>
      </c>
      <c r="L215" t="s">
        <v>562</v>
      </c>
      <c r="N215" t="s">
        <v>564</v>
      </c>
      <c r="O215" t="s">
        <v>913</v>
      </c>
      <c r="P215" t="s">
        <v>38</v>
      </c>
      <c r="Q215">
        <v>101</v>
      </c>
      <c r="R215">
        <v>101</v>
      </c>
      <c r="S215">
        <v>3</v>
      </c>
      <c r="T215">
        <v>1</v>
      </c>
      <c r="U215">
        <v>37</v>
      </c>
      <c r="AD215" s="107">
        <v>21938</v>
      </c>
      <c r="AE215" t="s">
        <v>31</v>
      </c>
      <c r="AF215" t="s">
        <v>32</v>
      </c>
      <c r="AG215" t="s">
        <v>868</v>
      </c>
      <c r="AH215" t="s">
        <v>57</v>
      </c>
      <c r="AI215" t="s">
        <v>46</v>
      </c>
      <c r="AJ215" t="s">
        <v>88</v>
      </c>
      <c r="AK215">
        <v>5</v>
      </c>
      <c r="AL215" t="s">
        <v>361</v>
      </c>
      <c r="AM215">
        <v>11</v>
      </c>
      <c r="AP215" t="s">
        <v>42</v>
      </c>
      <c r="AR215" t="s">
        <v>43</v>
      </c>
      <c r="AS215" t="s">
        <v>44</v>
      </c>
      <c r="BC215" t="s">
        <v>51</v>
      </c>
      <c r="BF215">
        <v>101</v>
      </c>
      <c r="BG215">
        <v>101</v>
      </c>
      <c r="BH215">
        <v>101</v>
      </c>
      <c r="BI215">
        <v>52.060109289617486</v>
      </c>
      <c r="BJ215">
        <f t="shared" si="15"/>
        <v>52</v>
      </c>
      <c r="BK215">
        <v>0</v>
      </c>
      <c r="BL215">
        <v>0</v>
      </c>
      <c r="BM215" t="s">
        <v>1050</v>
      </c>
      <c r="BN215" t="s">
        <v>913</v>
      </c>
      <c r="BO215" t="s">
        <v>564</v>
      </c>
      <c r="BQ215" t="s">
        <v>1050</v>
      </c>
      <c r="BR215" t="s">
        <v>87</v>
      </c>
      <c r="BS215" t="s">
        <v>572</v>
      </c>
      <c r="BT215" t="s">
        <v>1252</v>
      </c>
      <c r="BU215" t="s">
        <v>87</v>
      </c>
      <c r="BV215">
        <v>1</v>
      </c>
      <c r="BW215">
        <v>1</v>
      </c>
      <c r="BX215">
        <v>0</v>
      </c>
      <c r="BY215">
        <v>0</v>
      </c>
      <c r="BZ215">
        <v>-101</v>
      </c>
      <c r="CA215">
        <v>0</v>
      </c>
      <c r="CB215">
        <v>101</v>
      </c>
      <c r="CC215" t="e">
        <v>#VALUE!</v>
      </c>
      <c r="CD215">
        <v>101</v>
      </c>
      <c r="CE215">
        <v>0</v>
      </c>
      <c r="CF215">
        <v>0</v>
      </c>
      <c r="CG215">
        <v>100</v>
      </c>
      <c r="CH215">
        <f t="shared" si="16"/>
        <v>1</v>
      </c>
      <c r="CI215" t="s">
        <v>1408</v>
      </c>
      <c r="CJ215">
        <v>0</v>
      </c>
      <c r="CK215" t="s">
        <v>1399</v>
      </c>
      <c r="CL215">
        <f t="shared" si="17"/>
        <v>0</v>
      </c>
      <c r="CM215">
        <f t="shared" si="18"/>
        <v>1</v>
      </c>
      <c r="CN215">
        <f t="shared" si="19"/>
        <v>1</v>
      </c>
    </row>
    <row r="216" spans="1:92" x14ac:dyDescent="0.25">
      <c r="A216">
        <v>1562</v>
      </c>
      <c r="B216" t="s">
        <v>564</v>
      </c>
      <c r="C216" t="s">
        <v>564</v>
      </c>
      <c r="D216">
        <v>751260</v>
      </c>
      <c r="E216">
        <v>5</v>
      </c>
      <c r="F216" s="107">
        <v>40967</v>
      </c>
      <c r="G216" s="107">
        <v>41009</v>
      </c>
      <c r="H216">
        <v>751260</v>
      </c>
      <c r="I216" s="107">
        <v>40967</v>
      </c>
      <c r="J216" s="107">
        <v>41009</v>
      </c>
      <c r="K216">
        <v>15000</v>
      </c>
      <c r="L216" t="s">
        <v>569</v>
      </c>
      <c r="N216" t="s">
        <v>564</v>
      </c>
      <c r="O216" t="s">
        <v>913</v>
      </c>
      <c r="P216" t="s">
        <v>38</v>
      </c>
      <c r="Q216">
        <v>43</v>
      </c>
      <c r="R216">
        <v>43</v>
      </c>
      <c r="S216">
        <v>6</v>
      </c>
      <c r="T216">
        <v>3</v>
      </c>
      <c r="U216">
        <v>5</v>
      </c>
      <c r="AD216" s="107">
        <v>22459</v>
      </c>
      <c r="AE216" t="s">
        <v>31</v>
      </c>
      <c r="AF216" t="s">
        <v>32</v>
      </c>
      <c r="AG216" t="s">
        <v>868</v>
      </c>
      <c r="AH216" t="s">
        <v>57</v>
      </c>
      <c r="AI216" t="s">
        <v>71</v>
      </c>
      <c r="AJ216" t="s">
        <v>88</v>
      </c>
      <c r="AK216">
        <v>3</v>
      </c>
      <c r="AL216" t="s">
        <v>987</v>
      </c>
      <c r="AN216">
        <v>7</v>
      </c>
      <c r="AP216" t="s">
        <v>42</v>
      </c>
      <c r="AR216" t="s">
        <v>43</v>
      </c>
      <c r="AS216" t="s">
        <v>44</v>
      </c>
      <c r="BC216" t="s">
        <v>37</v>
      </c>
      <c r="BF216">
        <v>43</v>
      </c>
      <c r="BG216">
        <v>43</v>
      </c>
      <c r="BH216">
        <v>43</v>
      </c>
      <c r="BI216">
        <v>50.568306010928964</v>
      </c>
      <c r="BJ216">
        <f t="shared" si="15"/>
        <v>51</v>
      </c>
      <c r="BK216">
        <v>0</v>
      </c>
      <c r="BL216">
        <v>0</v>
      </c>
      <c r="BM216" t="s">
        <v>1050</v>
      </c>
      <c r="BN216" t="s">
        <v>913</v>
      </c>
      <c r="BO216" t="s">
        <v>564</v>
      </c>
      <c r="BQ216" t="s">
        <v>1050</v>
      </c>
      <c r="BR216" t="s">
        <v>87</v>
      </c>
      <c r="BS216" t="s">
        <v>572</v>
      </c>
      <c r="BT216" t="s">
        <v>1252</v>
      </c>
      <c r="BU216" t="s">
        <v>87</v>
      </c>
      <c r="BV216">
        <v>1</v>
      </c>
      <c r="BW216">
        <v>1</v>
      </c>
      <c r="BX216">
        <v>0</v>
      </c>
      <c r="BY216">
        <v>0</v>
      </c>
      <c r="BZ216">
        <v>-43</v>
      </c>
      <c r="CA216">
        <v>0</v>
      </c>
      <c r="CB216">
        <v>43</v>
      </c>
      <c r="CC216" t="e">
        <v>#VALUE!</v>
      </c>
      <c r="CD216">
        <v>43</v>
      </c>
      <c r="CE216">
        <v>0</v>
      </c>
      <c r="CF216">
        <v>0</v>
      </c>
      <c r="CG216">
        <v>42</v>
      </c>
      <c r="CH216">
        <f t="shared" si="16"/>
        <v>1</v>
      </c>
      <c r="CI216" t="s">
        <v>1401</v>
      </c>
      <c r="CJ216">
        <v>3</v>
      </c>
      <c r="CK216" t="s">
        <v>1399</v>
      </c>
      <c r="CL216">
        <f t="shared" si="17"/>
        <v>0</v>
      </c>
      <c r="CM216">
        <f t="shared" si="18"/>
        <v>1</v>
      </c>
      <c r="CN216">
        <f t="shared" si="19"/>
        <v>1</v>
      </c>
    </row>
    <row r="217" spans="1:92" x14ac:dyDescent="0.25">
      <c r="A217">
        <v>1667</v>
      </c>
      <c r="B217" t="s">
        <v>564</v>
      </c>
      <c r="C217" t="s">
        <v>564</v>
      </c>
      <c r="D217">
        <v>752558</v>
      </c>
      <c r="E217">
        <v>6</v>
      </c>
      <c r="F217" s="107">
        <v>40970</v>
      </c>
      <c r="G217" s="107">
        <v>41095</v>
      </c>
      <c r="H217">
        <v>752558</v>
      </c>
      <c r="I217" s="107">
        <v>41092</v>
      </c>
      <c r="J217" s="107">
        <v>41095</v>
      </c>
      <c r="K217">
        <v>15000</v>
      </c>
      <c r="L217" t="s">
        <v>569</v>
      </c>
      <c r="N217" t="s">
        <v>564</v>
      </c>
      <c r="O217" t="s">
        <v>913</v>
      </c>
      <c r="P217" t="s">
        <v>38</v>
      </c>
      <c r="Q217">
        <v>4</v>
      </c>
      <c r="R217">
        <v>126</v>
      </c>
      <c r="S217">
        <v>4</v>
      </c>
      <c r="T217">
        <v>3</v>
      </c>
      <c r="U217">
        <v>2</v>
      </c>
      <c r="V217">
        <v>1</v>
      </c>
      <c r="AD217" s="107">
        <v>24355</v>
      </c>
      <c r="AE217" t="s">
        <v>31</v>
      </c>
      <c r="AF217" t="s">
        <v>68</v>
      </c>
      <c r="AG217" t="s">
        <v>870</v>
      </c>
      <c r="AH217" t="s">
        <v>30</v>
      </c>
      <c r="AI217" t="s">
        <v>113</v>
      </c>
      <c r="AJ217" t="s">
        <v>88</v>
      </c>
      <c r="AK217">
        <v>2</v>
      </c>
      <c r="AL217" t="s">
        <v>361</v>
      </c>
      <c r="AM217">
        <v>2</v>
      </c>
      <c r="AP217" t="s">
        <v>97</v>
      </c>
      <c r="AR217" t="s">
        <v>43</v>
      </c>
      <c r="AS217" t="s">
        <v>63</v>
      </c>
      <c r="BC217" t="s">
        <v>37</v>
      </c>
      <c r="BF217">
        <v>4</v>
      </c>
      <c r="BG217">
        <v>4</v>
      </c>
      <c r="BH217">
        <v>126</v>
      </c>
      <c r="BI217">
        <v>45.396174863387976</v>
      </c>
      <c r="BJ217">
        <f t="shared" si="15"/>
        <v>46</v>
      </c>
      <c r="BK217">
        <v>0</v>
      </c>
      <c r="BL217">
        <v>0</v>
      </c>
      <c r="BM217" t="s">
        <v>1050</v>
      </c>
      <c r="BN217" t="s">
        <v>913</v>
      </c>
      <c r="BO217" t="s">
        <v>564</v>
      </c>
      <c r="BQ217" t="s">
        <v>1050</v>
      </c>
      <c r="BR217" t="s">
        <v>87</v>
      </c>
      <c r="BS217" t="s">
        <v>572</v>
      </c>
      <c r="BT217" t="s">
        <v>1252</v>
      </c>
      <c r="BU217" t="s">
        <v>87</v>
      </c>
      <c r="BV217">
        <v>3.1746031746031744E-2</v>
      </c>
      <c r="BW217">
        <v>1</v>
      </c>
      <c r="BX217">
        <v>0.96825396825396826</v>
      </c>
      <c r="BY217">
        <v>0</v>
      </c>
      <c r="BZ217">
        <v>-4</v>
      </c>
      <c r="CA217">
        <v>0</v>
      </c>
      <c r="CB217">
        <v>4</v>
      </c>
      <c r="CC217" t="e">
        <v>#VALUE!</v>
      </c>
      <c r="CD217">
        <v>4</v>
      </c>
      <c r="CE217">
        <v>0</v>
      </c>
      <c r="CF217">
        <v>0</v>
      </c>
      <c r="CG217">
        <v>3</v>
      </c>
      <c r="CH217">
        <f t="shared" si="16"/>
        <v>1</v>
      </c>
      <c r="CI217" t="s">
        <v>1405</v>
      </c>
      <c r="CJ217">
        <v>1</v>
      </c>
      <c r="CK217" t="s">
        <v>1399</v>
      </c>
      <c r="CL217">
        <f t="shared" si="17"/>
        <v>0</v>
      </c>
      <c r="CM217">
        <f t="shared" si="18"/>
        <v>1</v>
      </c>
      <c r="CN217">
        <f t="shared" si="19"/>
        <v>1</v>
      </c>
    </row>
    <row r="218" spans="1:92" x14ac:dyDescent="0.25">
      <c r="A218">
        <v>1537</v>
      </c>
      <c r="B218" t="s">
        <v>564</v>
      </c>
      <c r="C218" t="s">
        <v>564</v>
      </c>
      <c r="D218">
        <v>753825</v>
      </c>
      <c r="E218">
        <v>6</v>
      </c>
      <c r="F218" s="107">
        <v>40966</v>
      </c>
      <c r="G218" s="107">
        <v>41165</v>
      </c>
      <c r="H218">
        <v>753825</v>
      </c>
      <c r="I218" s="107">
        <v>40966</v>
      </c>
      <c r="J218" s="107">
        <v>41165</v>
      </c>
      <c r="K218" t="s">
        <v>562</v>
      </c>
      <c r="L218" t="s">
        <v>562</v>
      </c>
      <c r="N218" t="s">
        <v>564</v>
      </c>
      <c r="O218" t="s">
        <v>913</v>
      </c>
      <c r="P218" t="s">
        <v>547</v>
      </c>
      <c r="Q218">
        <v>200</v>
      </c>
      <c r="R218">
        <v>200</v>
      </c>
      <c r="S218">
        <v>3</v>
      </c>
      <c r="T218">
        <v>6</v>
      </c>
      <c r="U218">
        <v>3</v>
      </c>
      <c r="AD218" s="107">
        <v>20211</v>
      </c>
      <c r="AE218" t="s">
        <v>31</v>
      </c>
      <c r="AF218" t="s">
        <v>32</v>
      </c>
      <c r="AG218" t="s">
        <v>868</v>
      </c>
      <c r="AH218" t="s">
        <v>57</v>
      </c>
      <c r="AI218" t="s">
        <v>86</v>
      </c>
      <c r="AJ218" t="s">
        <v>88</v>
      </c>
      <c r="AK218">
        <v>13</v>
      </c>
      <c r="AL218" t="s">
        <v>361</v>
      </c>
      <c r="AM218">
        <v>12</v>
      </c>
      <c r="AP218" t="s">
        <v>109</v>
      </c>
      <c r="AR218" t="s">
        <v>49</v>
      </c>
      <c r="AS218" t="s">
        <v>73</v>
      </c>
      <c r="BC218" t="s">
        <v>37</v>
      </c>
      <c r="BF218">
        <v>200</v>
      </c>
      <c r="BG218">
        <v>200</v>
      </c>
      <c r="BH218">
        <v>200</v>
      </c>
      <c r="BI218">
        <v>56.707650273224047</v>
      </c>
      <c r="BJ218">
        <f t="shared" si="15"/>
        <v>57</v>
      </c>
      <c r="BK218">
        <v>0</v>
      </c>
      <c r="BL218">
        <v>0</v>
      </c>
      <c r="BM218" t="s">
        <v>1050</v>
      </c>
      <c r="BN218" t="s">
        <v>913</v>
      </c>
      <c r="BO218" t="s">
        <v>564</v>
      </c>
      <c r="BQ218" t="s">
        <v>1050</v>
      </c>
      <c r="BR218" t="s">
        <v>87</v>
      </c>
      <c r="BS218" t="s">
        <v>572</v>
      </c>
      <c r="BT218" t="s">
        <v>1252</v>
      </c>
      <c r="BU218" t="s">
        <v>87</v>
      </c>
      <c r="BV218">
        <v>1</v>
      </c>
      <c r="BW218">
        <v>1</v>
      </c>
      <c r="BX218">
        <v>0</v>
      </c>
      <c r="BY218">
        <v>0</v>
      </c>
      <c r="BZ218">
        <v>-200</v>
      </c>
      <c r="CA218">
        <v>0</v>
      </c>
      <c r="CB218">
        <v>200</v>
      </c>
      <c r="CC218" t="e">
        <v>#VALUE!</v>
      </c>
      <c r="CD218">
        <v>200</v>
      </c>
      <c r="CE218">
        <v>0</v>
      </c>
      <c r="CF218">
        <v>0</v>
      </c>
      <c r="CG218">
        <v>199</v>
      </c>
      <c r="CH218">
        <f t="shared" si="16"/>
        <v>1</v>
      </c>
      <c r="CI218" t="s">
        <v>1403</v>
      </c>
      <c r="CJ218">
        <v>6</v>
      </c>
      <c r="CK218" t="s">
        <v>1399</v>
      </c>
      <c r="CL218">
        <f t="shared" si="17"/>
        <v>0</v>
      </c>
      <c r="CM218">
        <f t="shared" si="18"/>
        <v>1</v>
      </c>
      <c r="CN218">
        <f t="shared" si="19"/>
        <v>1</v>
      </c>
    </row>
    <row r="219" spans="1:92" x14ac:dyDescent="0.25">
      <c r="A219">
        <v>108</v>
      </c>
      <c r="B219" t="s">
        <v>564</v>
      </c>
      <c r="C219" t="s">
        <v>564</v>
      </c>
      <c r="D219">
        <v>754144</v>
      </c>
      <c r="E219">
        <v>1</v>
      </c>
      <c r="F219" s="107">
        <v>40913</v>
      </c>
      <c r="G219" s="107">
        <v>40995</v>
      </c>
      <c r="H219">
        <v>754144</v>
      </c>
      <c r="I219" s="107">
        <v>40914</v>
      </c>
      <c r="J219" s="107">
        <v>40923</v>
      </c>
      <c r="K219">
        <v>2000</v>
      </c>
      <c r="L219" t="s">
        <v>566</v>
      </c>
      <c r="M219" s="107">
        <v>40923</v>
      </c>
      <c r="N219" t="s">
        <v>87</v>
      </c>
      <c r="O219" t="s">
        <v>75</v>
      </c>
      <c r="P219" t="s">
        <v>54</v>
      </c>
      <c r="Q219">
        <v>10</v>
      </c>
      <c r="R219">
        <v>83</v>
      </c>
      <c r="S219">
        <v>0</v>
      </c>
      <c r="T219">
        <v>3</v>
      </c>
      <c r="AD219" s="107">
        <v>19564</v>
      </c>
      <c r="AE219" t="s">
        <v>45</v>
      </c>
      <c r="AF219" t="s">
        <v>32</v>
      </c>
      <c r="AG219" t="s">
        <v>868</v>
      </c>
      <c r="AH219" t="s">
        <v>57</v>
      </c>
      <c r="AI219" t="s">
        <v>99</v>
      </c>
      <c r="AJ219" t="s">
        <v>54</v>
      </c>
      <c r="AK219">
        <v>5</v>
      </c>
      <c r="AL219" t="s">
        <v>54</v>
      </c>
      <c r="AP219" t="s">
        <v>126</v>
      </c>
      <c r="AR219" t="s">
        <v>43</v>
      </c>
      <c r="AS219" t="s">
        <v>81</v>
      </c>
      <c r="BC219" t="s">
        <v>37</v>
      </c>
      <c r="BF219">
        <v>10</v>
      </c>
      <c r="BG219">
        <v>82</v>
      </c>
      <c r="BH219">
        <v>83</v>
      </c>
      <c r="BI219">
        <v>58.330601092896174</v>
      </c>
      <c r="BJ219">
        <f t="shared" si="15"/>
        <v>58</v>
      </c>
      <c r="BK219">
        <v>0</v>
      </c>
      <c r="BL219">
        <v>-72</v>
      </c>
      <c r="BM219" t="s">
        <v>1051</v>
      </c>
      <c r="BN219" t="s">
        <v>75</v>
      </c>
      <c r="BO219" t="s">
        <v>87</v>
      </c>
      <c r="BQ219" t="s">
        <v>1051</v>
      </c>
      <c r="BR219" t="s">
        <v>87</v>
      </c>
      <c r="BS219" t="s">
        <v>573</v>
      </c>
      <c r="BT219" t="s">
        <v>1252</v>
      </c>
      <c r="BU219" t="s">
        <v>564</v>
      </c>
      <c r="BV219">
        <v>0.12048192771084337</v>
      </c>
      <c r="BW219">
        <v>0.12195121951219512</v>
      </c>
      <c r="BX219">
        <v>1.4692918013517464E-3</v>
      </c>
      <c r="BY219">
        <v>0</v>
      </c>
      <c r="BZ219">
        <v>-10</v>
      </c>
      <c r="CA219">
        <v>0</v>
      </c>
      <c r="CB219">
        <v>10</v>
      </c>
      <c r="CC219" t="e">
        <v>#VALUE!</v>
      </c>
      <c r="CD219">
        <v>10</v>
      </c>
      <c r="CE219">
        <v>0</v>
      </c>
      <c r="CF219">
        <v>72</v>
      </c>
      <c r="CG219">
        <v>9</v>
      </c>
      <c r="CH219">
        <f t="shared" si="16"/>
        <v>1</v>
      </c>
      <c r="CI219" t="s">
        <v>1405</v>
      </c>
      <c r="CJ219">
        <v>1</v>
      </c>
      <c r="CK219" t="s">
        <v>1399</v>
      </c>
      <c r="CL219">
        <f t="shared" si="17"/>
        <v>1</v>
      </c>
      <c r="CM219">
        <f t="shared" si="18"/>
        <v>0</v>
      </c>
      <c r="CN219">
        <f t="shared" si="19"/>
        <v>1</v>
      </c>
    </row>
    <row r="220" spans="1:92" x14ac:dyDescent="0.25">
      <c r="A220">
        <v>2514</v>
      </c>
      <c r="B220" t="s">
        <v>564</v>
      </c>
      <c r="C220" t="s">
        <v>564</v>
      </c>
      <c r="D220">
        <v>755226</v>
      </c>
      <c r="E220">
        <v>5</v>
      </c>
      <c r="F220" s="107">
        <v>41003</v>
      </c>
      <c r="G220" s="107">
        <v>41061</v>
      </c>
      <c r="H220">
        <v>755226</v>
      </c>
      <c r="I220" s="107">
        <v>41004</v>
      </c>
      <c r="J220" s="107">
        <v>41061</v>
      </c>
      <c r="K220" t="s">
        <v>562</v>
      </c>
      <c r="L220" t="s">
        <v>562</v>
      </c>
      <c r="N220" t="s">
        <v>564</v>
      </c>
      <c r="O220" t="s">
        <v>913</v>
      </c>
      <c r="P220" t="s">
        <v>38</v>
      </c>
      <c r="Q220">
        <v>58</v>
      </c>
      <c r="R220">
        <v>59</v>
      </c>
      <c r="S220">
        <v>8</v>
      </c>
      <c r="T220">
        <v>3</v>
      </c>
      <c r="U220">
        <v>6</v>
      </c>
      <c r="AD220" s="107">
        <v>22203</v>
      </c>
      <c r="AE220" t="s">
        <v>31</v>
      </c>
      <c r="AF220" t="s">
        <v>32</v>
      </c>
      <c r="AG220" t="s">
        <v>868</v>
      </c>
      <c r="AH220" t="s">
        <v>30</v>
      </c>
      <c r="AI220" t="s">
        <v>69</v>
      </c>
      <c r="AJ220" t="s">
        <v>88</v>
      </c>
      <c r="AK220">
        <v>3</v>
      </c>
      <c r="AL220" t="s">
        <v>987</v>
      </c>
      <c r="AN220">
        <v>12</v>
      </c>
      <c r="AP220" t="s">
        <v>62</v>
      </c>
      <c r="AR220" t="s">
        <v>43</v>
      </c>
      <c r="AS220" t="s">
        <v>63</v>
      </c>
      <c r="BC220" t="s">
        <v>37</v>
      </c>
      <c r="BF220">
        <v>58</v>
      </c>
      <c r="BG220">
        <v>58</v>
      </c>
      <c r="BH220">
        <v>59</v>
      </c>
      <c r="BI220">
        <v>51.366120218579233</v>
      </c>
      <c r="BJ220">
        <f t="shared" si="15"/>
        <v>52</v>
      </c>
      <c r="BK220">
        <v>0</v>
      </c>
      <c r="BL220">
        <v>0</v>
      </c>
      <c r="BM220" t="s">
        <v>1050</v>
      </c>
      <c r="BN220" t="s">
        <v>913</v>
      </c>
      <c r="BO220" t="s">
        <v>564</v>
      </c>
      <c r="BQ220" t="s">
        <v>1050</v>
      </c>
      <c r="BR220" t="s">
        <v>87</v>
      </c>
      <c r="BS220" t="s">
        <v>572</v>
      </c>
      <c r="BT220" t="s">
        <v>1252</v>
      </c>
      <c r="BU220" t="s">
        <v>87</v>
      </c>
      <c r="BV220">
        <v>0.98305084745762716</v>
      </c>
      <c r="BW220">
        <v>1</v>
      </c>
      <c r="BX220">
        <v>1.6949152542372836E-2</v>
      </c>
      <c r="BY220">
        <v>0</v>
      </c>
      <c r="BZ220">
        <v>-58</v>
      </c>
      <c r="CA220">
        <v>0</v>
      </c>
      <c r="CB220">
        <v>58</v>
      </c>
      <c r="CC220" t="e">
        <v>#VALUE!</v>
      </c>
      <c r="CD220">
        <v>58</v>
      </c>
      <c r="CE220">
        <v>0</v>
      </c>
      <c r="CF220">
        <v>0</v>
      </c>
      <c r="CG220">
        <v>57</v>
      </c>
      <c r="CH220">
        <f t="shared" si="16"/>
        <v>1</v>
      </c>
      <c r="CI220" t="s">
        <v>1401</v>
      </c>
      <c r="CJ220">
        <v>3</v>
      </c>
      <c r="CK220" t="s">
        <v>1399</v>
      </c>
      <c r="CL220">
        <f t="shared" si="17"/>
        <v>0</v>
      </c>
      <c r="CM220">
        <f t="shared" si="18"/>
        <v>1</v>
      </c>
      <c r="CN220">
        <f t="shared" si="19"/>
        <v>1</v>
      </c>
    </row>
    <row r="221" spans="1:92" x14ac:dyDescent="0.25">
      <c r="A221">
        <v>1640</v>
      </c>
      <c r="B221" t="s">
        <v>564</v>
      </c>
      <c r="C221" t="s">
        <v>564</v>
      </c>
      <c r="D221">
        <v>755895</v>
      </c>
      <c r="E221">
        <v>5</v>
      </c>
      <c r="F221" s="107">
        <v>40969</v>
      </c>
      <c r="G221" s="107">
        <v>41025</v>
      </c>
      <c r="H221">
        <v>755895</v>
      </c>
      <c r="I221" s="107">
        <v>40969</v>
      </c>
      <c r="J221" s="107">
        <v>41025</v>
      </c>
      <c r="K221">
        <v>15000</v>
      </c>
      <c r="L221" t="s">
        <v>569</v>
      </c>
      <c r="N221" t="s">
        <v>564</v>
      </c>
      <c r="O221" t="s">
        <v>913</v>
      </c>
      <c r="P221" t="s">
        <v>38</v>
      </c>
      <c r="Q221">
        <v>57</v>
      </c>
      <c r="R221">
        <v>57</v>
      </c>
      <c r="S221">
        <v>4</v>
      </c>
      <c r="T221">
        <v>5</v>
      </c>
      <c r="U221">
        <v>3</v>
      </c>
      <c r="AD221" s="107">
        <v>23812</v>
      </c>
      <c r="AE221" t="s">
        <v>45</v>
      </c>
      <c r="AF221" t="s">
        <v>32</v>
      </c>
      <c r="AG221" t="s">
        <v>868</v>
      </c>
      <c r="AH221" t="s">
        <v>57</v>
      </c>
      <c r="AI221" t="s">
        <v>70</v>
      </c>
      <c r="AJ221" t="s">
        <v>88</v>
      </c>
      <c r="AK221">
        <v>4</v>
      </c>
      <c r="AL221" t="s">
        <v>987</v>
      </c>
      <c r="AN221">
        <v>6</v>
      </c>
      <c r="AP221" t="s">
        <v>42</v>
      </c>
      <c r="AR221" t="s">
        <v>43</v>
      </c>
      <c r="AS221" t="s">
        <v>44</v>
      </c>
      <c r="BC221" t="s">
        <v>98</v>
      </c>
      <c r="BF221">
        <v>57</v>
      </c>
      <c r="BG221">
        <v>57</v>
      </c>
      <c r="BH221">
        <v>57</v>
      </c>
      <c r="BI221">
        <v>46.877049180327866</v>
      </c>
      <c r="BJ221">
        <f t="shared" si="15"/>
        <v>47</v>
      </c>
      <c r="BK221">
        <v>0</v>
      </c>
      <c r="BL221">
        <v>0</v>
      </c>
      <c r="BM221" t="s">
        <v>1050</v>
      </c>
      <c r="BN221" t="s">
        <v>913</v>
      </c>
      <c r="BO221" t="s">
        <v>564</v>
      </c>
      <c r="BQ221" t="s">
        <v>1050</v>
      </c>
      <c r="BR221" t="s">
        <v>87</v>
      </c>
      <c r="BS221" t="s">
        <v>572</v>
      </c>
      <c r="BT221" t="s">
        <v>1252</v>
      </c>
      <c r="BU221" t="s">
        <v>87</v>
      </c>
      <c r="BV221">
        <v>1</v>
      </c>
      <c r="BW221">
        <v>1</v>
      </c>
      <c r="BX221">
        <v>0</v>
      </c>
      <c r="BY221">
        <v>0</v>
      </c>
      <c r="BZ221">
        <v>-57</v>
      </c>
      <c r="CA221">
        <v>0</v>
      </c>
      <c r="CB221">
        <v>57</v>
      </c>
      <c r="CC221" t="e">
        <v>#VALUE!</v>
      </c>
      <c r="CD221">
        <v>57</v>
      </c>
      <c r="CE221">
        <v>0</v>
      </c>
      <c r="CF221">
        <v>0</v>
      </c>
      <c r="CG221">
        <v>56</v>
      </c>
      <c r="CH221">
        <f t="shared" si="16"/>
        <v>1</v>
      </c>
      <c r="CI221" t="s">
        <v>1401</v>
      </c>
      <c r="CJ221">
        <v>3</v>
      </c>
      <c r="CK221" t="s">
        <v>1399</v>
      </c>
      <c r="CL221">
        <f t="shared" si="17"/>
        <v>0</v>
      </c>
      <c r="CM221">
        <f t="shared" si="18"/>
        <v>1</v>
      </c>
      <c r="CN221">
        <f t="shared" si="19"/>
        <v>1</v>
      </c>
    </row>
    <row r="222" spans="1:92" x14ac:dyDescent="0.25">
      <c r="A222">
        <v>935</v>
      </c>
      <c r="B222" t="s">
        <v>564</v>
      </c>
      <c r="C222" t="s">
        <v>564</v>
      </c>
      <c r="D222">
        <v>759413</v>
      </c>
      <c r="E222">
        <v>5</v>
      </c>
      <c r="F222" s="107">
        <v>40943</v>
      </c>
      <c r="G222" s="107">
        <v>40946</v>
      </c>
      <c r="H222">
        <v>759413</v>
      </c>
      <c r="I222" s="107">
        <v>40943</v>
      </c>
      <c r="J222" s="107">
        <v>40946</v>
      </c>
      <c r="K222">
        <v>15000</v>
      </c>
      <c r="L222" t="s">
        <v>569</v>
      </c>
      <c r="N222" t="s">
        <v>564</v>
      </c>
      <c r="O222" t="s">
        <v>913</v>
      </c>
      <c r="P222" t="s">
        <v>38</v>
      </c>
      <c r="Q222">
        <v>4</v>
      </c>
      <c r="R222">
        <v>4</v>
      </c>
      <c r="S222">
        <v>3</v>
      </c>
      <c r="T222">
        <v>0</v>
      </c>
      <c r="U222">
        <v>3</v>
      </c>
      <c r="AD222" s="107">
        <v>22611</v>
      </c>
      <c r="AE222" t="s">
        <v>31</v>
      </c>
      <c r="AF222" t="s">
        <v>32</v>
      </c>
      <c r="AG222" t="s">
        <v>868</v>
      </c>
      <c r="AH222" t="s">
        <v>30</v>
      </c>
      <c r="AI222" t="s">
        <v>46</v>
      </c>
      <c r="AJ222" t="s">
        <v>88</v>
      </c>
      <c r="AK222">
        <v>2</v>
      </c>
      <c r="AL222" t="s">
        <v>987</v>
      </c>
      <c r="AN222">
        <v>9</v>
      </c>
      <c r="AP222" t="s">
        <v>42</v>
      </c>
      <c r="AR222" t="s">
        <v>43</v>
      </c>
      <c r="AS222" t="s">
        <v>44</v>
      </c>
      <c r="BC222" t="s">
        <v>37</v>
      </c>
      <c r="BF222">
        <v>4</v>
      </c>
      <c r="BG222">
        <v>4</v>
      </c>
      <c r="BH222">
        <v>4</v>
      </c>
      <c r="BI222">
        <v>50.087431693989068</v>
      </c>
      <c r="BJ222">
        <f t="shared" si="15"/>
        <v>50</v>
      </c>
      <c r="BK222">
        <v>0</v>
      </c>
      <c r="BL222">
        <v>0</v>
      </c>
      <c r="BM222" t="s">
        <v>1050</v>
      </c>
      <c r="BN222" t="s">
        <v>913</v>
      </c>
      <c r="BO222" t="s">
        <v>564</v>
      </c>
      <c r="BQ222" t="s">
        <v>1050</v>
      </c>
      <c r="BR222" t="s">
        <v>87</v>
      </c>
      <c r="BS222" t="s">
        <v>572</v>
      </c>
      <c r="BT222" t="s">
        <v>1252</v>
      </c>
      <c r="BU222" t="s">
        <v>87</v>
      </c>
      <c r="BV222">
        <v>1</v>
      </c>
      <c r="BW222">
        <v>1</v>
      </c>
      <c r="BX222">
        <v>0</v>
      </c>
      <c r="BY222">
        <v>0</v>
      </c>
      <c r="BZ222">
        <v>-4</v>
      </c>
      <c r="CA222">
        <v>0</v>
      </c>
      <c r="CB222">
        <v>4</v>
      </c>
      <c r="CC222" t="e">
        <v>#VALUE!</v>
      </c>
      <c r="CD222">
        <v>4</v>
      </c>
      <c r="CE222">
        <v>0</v>
      </c>
      <c r="CF222">
        <v>0</v>
      </c>
      <c r="CG222">
        <v>3</v>
      </c>
      <c r="CH222">
        <f t="shared" si="16"/>
        <v>1</v>
      </c>
      <c r="CI222" t="s">
        <v>1405</v>
      </c>
      <c r="CJ222">
        <v>1</v>
      </c>
      <c r="CK222" t="s">
        <v>1399</v>
      </c>
      <c r="CL222">
        <f t="shared" si="17"/>
        <v>0</v>
      </c>
      <c r="CM222">
        <f t="shared" si="18"/>
        <v>1</v>
      </c>
      <c r="CN222">
        <f t="shared" si="19"/>
        <v>0</v>
      </c>
    </row>
    <row r="223" spans="1:92" x14ac:dyDescent="0.25">
      <c r="A223">
        <v>1730</v>
      </c>
      <c r="B223" t="s">
        <v>564</v>
      </c>
      <c r="C223" t="s">
        <v>564</v>
      </c>
      <c r="D223">
        <v>769441</v>
      </c>
      <c r="E223">
        <v>6</v>
      </c>
      <c r="F223" s="107">
        <v>40973</v>
      </c>
      <c r="G223" s="107">
        <v>40974</v>
      </c>
      <c r="H223">
        <v>769441</v>
      </c>
      <c r="I223" s="107">
        <v>40973</v>
      </c>
      <c r="J223" s="107">
        <v>40974</v>
      </c>
      <c r="K223">
        <v>10000</v>
      </c>
      <c r="L223" t="s">
        <v>568</v>
      </c>
      <c r="N223" t="s">
        <v>564</v>
      </c>
      <c r="O223" t="s">
        <v>913</v>
      </c>
      <c r="P223" t="s">
        <v>38</v>
      </c>
      <c r="Q223">
        <v>2</v>
      </c>
      <c r="R223">
        <v>2</v>
      </c>
      <c r="S223">
        <v>0</v>
      </c>
      <c r="T223">
        <v>3</v>
      </c>
      <c r="AD223" s="107">
        <v>25035</v>
      </c>
      <c r="AE223" t="s">
        <v>31</v>
      </c>
      <c r="AF223" t="s">
        <v>32</v>
      </c>
      <c r="AG223" t="s">
        <v>868</v>
      </c>
      <c r="AH223" t="s">
        <v>57</v>
      </c>
      <c r="AI223" t="s">
        <v>61</v>
      </c>
      <c r="AJ223" t="s">
        <v>88</v>
      </c>
      <c r="AK223">
        <v>1</v>
      </c>
      <c r="AL223" t="s">
        <v>361</v>
      </c>
      <c r="AM223">
        <v>2</v>
      </c>
      <c r="AP223" t="s">
        <v>65</v>
      </c>
      <c r="AR223" t="s">
        <v>66</v>
      </c>
      <c r="AS223" t="s">
        <v>67</v>
      </c>
      <c r="BC223" t="s">
        <v>37</v>
      </c>
      <c r="BF223">
        <v>2</v>
      </c>
      <c r="BG223">
        <v>2</v>
      </c>
      <c r="BH223">
        <v>2</v>
      </c>
      <c r="BI223">
        <v>43.546448087431692</v>
      </c>
      <c r="BJ223">
        <f t="shared" si="15"/>
        <v>44</v>
      </c>
      <c r="BK223">
        <v>0</v>
      </c>
      <c r="BL223">
        <v>0</v>
      </c>
      <c r="BM223" t="s">
        <v>1050</v>
      </c>
      <c r="BN223" t="s">
        <v>913</v>
      </c>
      <c r="BO223" t="s">
        <v>564</v>
      </c>
      <c r="BQ223" t="s">
        <v>1050</v>
      </c>
      <c r="BR223" t="s">
        <v>87</v>
      </c>
      <c r="BS223" t="s">
        <v>572</v>
      </c>
      <c r="BT223" t="s">
        <v>1252</v>
      </c>
      <c r="BU223" t="s">
        <v>564</v>
      </c>
      <c r="BV223">
        <v>1</v>
      </c>
      <c r="BW223">
        <v>1</v>
      </c>
      <c r="BX223">
        <v>0</v>
      </c>
      <c r="BY223">
        <v>0</v>
      </c>
      <c r="BZ223">
        <v>-2</v>
      </c>
      <c r="CA223">
        <v>0</v>
      </c>
      <c r="CB223">
        <v>2</v>
      </c>
      <c r="CC223" t="e">
        <v>#VALUE!</v>
      </c>
      <c r="CD223">
        <v>2</v>
      </c>
      <c r="CE223">
        <v>0</v>
      </c>
      <c r="CF223">
        <v>0</v>
      </c>
      <c r="CG223">
        <v>1</v>
      </c>
      <c r="CH223">
        <f t="shared" si="16"/>
        <v>1</v>
      </c>
      <c r="CI223" t="s">
        <v>1405</v>
      </c>
      <c r="CJ223">
        <v>1</v>
      </c>
      <c r="CK223" t="s">
        <v>1399</v>
      </c>
      <c r="CL223">
        <f t="shared" si="17"/>
        <v>0</v>
      </c>
      <c r="CM223">
        <f t="shared" si="18"/>
        <v>0</v>
      </c>
      <c r="CN223">
        <f t="shared" si="19"/>
        <v>1</v>
      </c>
    </row>
    <row r="224" spans="1:92" x14ac:dyDescent="0.25">
      <c r="A224">
        <v>706</v>
      </c>
      <c r="B224" t="s">
        <v>564</v>
      </c>
      <c r="C224" t="s">
        <v>564</v>
      </c>
      <c r="D224">
        <v>774151</v>
      </c>
      <c r="E224">
        <v>6</v>
      </c>
      <c r="F224" s="107">
        <v>40936</v>
      </c>
      <c r="G224" s="107">
        <v>41128</v>
      </c>
      <c r="H224">
        <v>774151</v>
      </c>
      <c r="I224" s="107">
        <v>40936</v>
      </c>
      <c r="J224" s="107">
        <v>41128</v>
      </c>
      <c r="K224">
        <v>15000</v>
      </c>
      <c r="L224" t="s">
        <v>569</v>
      </c>
      <c r="N224" t="s">
        <v>564</v>
      </c>
      <c r="O224" t="s">
        <v>913</v>
      </c>
      <c r="P224" t="s">
        <v>38</v>
      </c>
      <c r="Q224">
        <v>193</v>
      </c>
      <c r="R224">
        <v>193</v>
      </c>
      <c r="S224">
        <v>6</v>
      </c>
      <c r="T224">
        <v>8</v>
      </c>
      <c r="U224">
        <v>5</v>
      </c>
      <c r="AD224" s="107">
        <v>24529</v>
      </c>
      <c r="AE224" t="s">
        <v>31</v>
      </c>
      <c r="AF224" t="s">
        <v>32</v>
      </c>
      <c r="AG224" t="s">
        <v>868</v>
      </c>
      <c r="AH224" t="s">
        <v>30</v>
      </c>
      <c r="AI224" t="s">
        <v>64</v>
      </c>
      <c r="AJ224" t="s">
        <v>88</v>
      </c>
      <c r="AK224">
        <v>8</v>
      </c>
      <c r="AL224" t="s">
        <v>361</v>
      </c>
      <c r="AM224">
        <v>1</v>
      </c>
      <c r="AP224" t="s">
        <v>106</v>
      </c>
      <c r="AR224" t="s">
        <v>43</v>
      </c>
      <c r="AS224" t="s">
        <v>56</v>
      </c>
      <c r="BC224" t="s">
        <v>37</v>
      </c>
      <c r="BF224">
        <v>193</v>
      </c>
      <c r="BG224">
        <v>193</v>
      </c>
      <c r="BH224">
        <v>193</v>
      </c>
      <c r="BI224">
        <v>44.827868852459019</v>
      </c>
      <c r="BJ224">
        <f t="shared" si="15"/>
        <v>45</v>
      </c>
      <c r="BK224">
        <v>0</v>
      </c>
      <c r="BL224">
        <v>0</v>
      </c>
      <c r="BM224" t="s">
        <v>1050</v>
      </c>
      <c r="BN224" t="s">
        <v>913</v>
      </c>
      <c r="BO224" t="s">
        <v>564</v>
      </c>
      <c r="BQ224" t="s">
        <v>1050</v>
      </c>
      <c r="BR224" t="s">
        <v>87</v>
      </c>
      <c r="BS224" t="s">
        <v>572</v>
      </c>
      <c r="BT224" t="s">
        <v>1252</v>
      </c>
      <c r="BU224" t="s">
        <v>87</v>
      </c>
      <c r="BV224">
        <v>1</v>
      </c>
      <c r="BW224">
        <v>1</v>
      </c>
      <c r="BX224">
        <v>0</v>
      </c>
      <c r="BY224">
        <v>0</v>
      </c>
      <c r="BZ224">
        <v>-193</v>
      </c>
      <c r="CA224">
        <v>0</v>
      </c>
      <c r="CB224">
        <v>193</v>
      </c>
      <c r="CC224" t="e">
        <v>#VALUE!</v>
      </c>
      <c r="CD224">
        <v>193</v>
      </c>
      <c r="CE224">
        <v>0</v>
      </c>
      <c r="CF224">
        <v>0</v>
      </c>
      <c r="CG224">
        <v>192</v>
      </c>
      <c r="CH224">
        <f t="shared" si="16"/>
        <v>1</v>
      </c>
      <c r="CI224" t="s">
        <v>1403</v>
      </c>
      <c r="CJ224">
        <v>6</v>
      </c>
      <c r="CK224" t="s">
        <v>1399</v>
      </c>
      <c r="CL224">
        <f t="shared" si="17"/>
        <v>0</v>
      </c>
      <c r="CM224">
        <f t="shared" si="18"/>
        <v>1</v>
      </c>
      <c r="CN224">
        <f t="shared" si="19"/>
        <v>1</v>
      </c>
    </row>
    <row r="225" spans="1:92" x14ac:dyDescent="0.25">
      <c r="A225">
        <v>1898</v>
      </c>
      <c r="B225" t="s">
        <v>564</v>
      </c>
      <c r="C225" t="s">
        <v>564</v>
      </c>
      <c r="D225">
        <v>776679</v>
      </c>
      <c r="E225">
        <v>2</v>
      </c>
      <c r="F225" s="107">
        <v>40979</v>
      </c>
      <c r="G225" s="107">
        <v>40980</v>
      </c>
      <c r="H225">
        <v>776679</v>
      </c>
      <c r="I225" s="107">
        <v>40979</v>
      </c>
      <c r="J225" s="107">
        <v>40980</v>
      </c>
      <c r="K225">
        <v>2000</v>
      </c>
      <c r="L225" t="s">
        <v>566</v>
      </c>
      <c r="N225" t="s">
        <v>564</v>
      </c>
      <c r="O225" t="s">
        <v>913</v>
      </c>
      <c r="P225" t="s">
        <v>587</v>
      </c>
      <c r="Q225">
        <v>2</v>
      </c>
      <c r="R225">
        <v>2</v>
      </c>
      <c r="S225">
        <v>0</v>
      </c>
      <c r="T225">
        <v>2</v>
      </c>
      <c r="AD225" s="107">
        <v>21748</v>
      </c>
      <c r="AE225" t="s">
        <v>31</v>
      </c>
      <c r="AF225" t="s">
        <v>32</v>
      </c>
      <c r="AG225" t="s">
        <v>868</v>
      </c>
      <c r="AH225" t="s">
        <v>57</v>
      </c>
      <c r="AI225" t="s">
        <v>58</v>
      </c>
      <c r="AJ225" t="s">
        <v>47</v>
      </c>
      <c r="AK225">
        <v>1</v>
      </c>
      <c r="AL225" t="s">
        <v>47</v>
      </c>
      <c r="AP225" t="s">
        <v>42</v>
      </c>
      <c r="AR225" t="s">
        <v>43</v>
      </c>
      <c r="AS225" t="s">
        <v>44</v>
      </c>
      <c r="AT225" t="s">
        <v>385</v>
      </c>
      <c r="BC225" t="s">
        <v>37</v>
      </c>
      <c r="BF225">
        <v>2</v>
      </c>
      <c r="BG225">
        <v>2</v>
      </c>
      <c r="BH225">
        <v>2</v>
      </c>
      <c r="BI225">
        <v>52.543715846994537</v>
      </c>
      <c r="BJ225">
        <f t="shared" si="15"/>
        <v>53</v>
      </c>
      <c r="BK225">
        <v>0</v>
      </c>
      <c r="BL225">
        <v>0</v>
      </c>
      <c r="BM225" t="s">
        <v>47</v>
      </c>
      <c r="BN225" t="s">
        <v>913</v>
      </c>
      <c r="BO225" t="s">
        <v>564</v>
      </c>
      <c r="BQ225" t="s">
        <v>47</v>
      </c>
      <c r="BR225" t="s">
        <v>87</v>
      </c>
      <c r="BS225" t="s">
        <v>572</v>
      </c>
      <c r="BT225" t="s">
        <v>1252</v>
      </c>
      <c r="BU225" t="s">
        <v>564</v>
      </c>
      <c r="BV225">
        <v>1</v>
      </c>
      <c r="BW225">
        <v>1</v>
      </c>
      <c r="BX225">
        <v>0</v>
      </c>
      <c r="BY225">
        <v>0</v>
      </c>
      <c r="BZ225">
        <v>-2</v>
      </c>
      <c r="CA225">
        <v>0</v>
      </c>
      <c r="CB225">
        <v>2</v>
      </c>
      <c r="CC225" t="e">
        <v>#VALUE!</v>
      </c>
      <c r="CD225">
        <v>2</v>
      </c>
      <c r="CE225">
        <v>0</v>
      </c>
      <c r="CF225">
        <v>0</v>
      </c>
      <c r="CG225">
        <v>1</v>
      </c>
      <c r="CH225">
        <f t="shared" si="16"/>
        <v>1</v>
      </c>
      <c r="CI225" t="s">
        <v>1405</v>
      </c>
      <c r="CJ225">
        <v>1</v>
      </c>
      <c r="CK225" t="s">
        <v>1399</v>
      </c>
      <c r="CL225">
        <f t="shared" si="17"/>
        <v>0</v>
      </c>
      <c r="CM225">
        <f t="shared" si="18"/>
        <v>0</v>
      </c>
      <c r="CN225">
        <f t="shared" si="19"/>
        <v>1</v>
      </c>
    </row>
    <row r="226" spans="1:92" x14ac:dyDescent="0.25">
      <c r="A226">
        <v>8</v>
      </c>
      <c r="B226" t="s">
        <v>564</v>
      </c>
      <c r="C226" t="s">
        <v>564</v>
      </c>
      <c r="D226">
        <v>778190</v>
      </c>
      <c r="E226">
        <v>1</v>
      </c>
      <c r="F226" s="107">
        <v>40909</v>
      </c>
      <c r="G226" s="107">
        <v>40973</v>
      </c>
      <c r="H226">
        <v>778190</v>
      </c>
      <c r="I226" s="107">
        <v>40913</v>
      </c>
      <c r="J226" s="107">
        <v>40973</v>
      </c>
      <c r="K226" t="s">
        <v>562</v>
      </c>
      <c r="L226" t="s">
        <v>562</v>
      </c>
      <c r="N226" t="s">
        <v>564</v>
      </c>
      <c r="O226" t="s">
        <v>913</v>
      </c>
      <c r="P226" t="s">
        <v>54</v>
      </c>
      <c r="Q226">
        <v>61</v>
      </c>
      <c r="R226">
        <v>65</v>
      </c>
      <c r="S226">
        <v>8</v>
      </c>
      <c r="T226">
        <v>3</v>
      </c>
      <c r="U226">
        <v>6</v>
      </c>
      <c r="V226">
        <v>1</v>
      </c>
      <c r="AD226" s="107">
        <v>25193</v>
      </c>
      <c r="AE226" t="s">
        <v>31</v>
      </c>
      <c r="AF226" t="s">
        <v>32</v>
      </c>
      <c r="AG226" t="s">
        <v>868</v>
      </c>
      <c r="AH226" t="s">
        <v>57</v>
      </c>
      <c r="AI226" t="s">
        <v>61</v>
      </c>
      <c r="AJ226" t="s">
        <v>54</v>
      </c>
      <c r="AK226">
        <v>7</v>
      </c>
      <c r="AL226" t="s">
        <v>54</v>
      </c>
      <c r="AP226" t="s">
        <v>62</v>
      </c>
      <c r="AR226" t="s">
        <v>43</v>
      </c>
      <c r="AS226" t="s">
        <v>63</v>
      </c>
      <c r="BC226" t="s">
        <v>51</v>
      </c>
      <c r="BF226">
        <v>61</v>
      </c>
      <c r="BG226">
        <v>61</v>
      </c>
      <c r="BH226">
        <v>65</v>
      </c>
      <c r="BI226">
        <v>42.939890710382514</v>
      </c>
      <c r="BJ226">
        <f t="shared" si="15"/>
        <v>43</v>
      </c>
      <c r="BK226">
        <v>0</v>
      </c>
      <c r="BL226">
        <v>0</v>
      </c>
      <c r="BM226" t="s">
        <v>1051</v>
      </c>
      <c r="BN226" t="s">
        <v>913</v>
      </c>
      <c r="BO226" t="s">
        <v>564</v>
      </c>
      <c r="BQ226" t="s">
        <v>1051</v>
      </c>
      <c r="BR226" t="s">
        <v>87</v>
      </c>
      <c r="BS226" t="s">
        <v>572</v>
      </c>
      <c r="BT226" t="s">
        <v>1252</v>
      </c>
      <c r="BU226" t="s">
        <v>87</v>
      </c>
      <c r="BV226">
        <v>0.93846153846153846</v>
      </c>
      <c r="BW226">
        <v>1</v>
      </c>
      <c r="BX226">
        <v>6.1538461538461542E-2</v>
      </c>
      <c r="BY226">
        <v>0</v>
      </c>
      <c r="BZ226">
        <v>-61</v>
      </c>
      <c r="CA226">
        <v>0</v>
      </c>
      <c r="CB226">
        <v>61</v>
      </c>
      <c r="CC226" t="e">
        <v>#VALUE!</v>
      </c>
      <c r="CD226">
        <v>61</v>
      </c>
      <c r="CE226">
        <v>0</v>
      </c>
      <c r="CF226">
        <v>0</v>
      </c>
      <c r="CG226">
        <v>60</v>
      </c>
      <c r="CH226">
        <f t="shared" si="16"/>
        <v>1</v>
      </c>
      <c r="CI226" t="s">
        <v>1402</v>
      </c>
      <c r="CJ226">
        <v>4</v>
      </c>
      <c r="CK226" t="s">
        <v>1399</v>
      </c>
      <c r="CL226">
        <f t="shared" si="17"/>
        <v>0</v>
      </c>
      <c r="CM226">
        <f t="shared" si="18"/>
        <v>1</v>
      </c>
      <c r="CN226">
        <f t="shared" si="19"/>
        <v>1</v>
      </c>
    </row>
    <row r="227" spans="1:92" x14ac:dyDescent="0.25">
      <c r="A227">
        <v>1311</v>
      </c>
      <c r="B227" t="s">
        <v>564</v>
      </c>
      <c r="C227" t="s">
        <v>87</v>
      </c>
      <c r="D227">
        <v>779388</v>
      </c>
      <c r="E227">
        <v>4</v>
      </c>
      <c r="F227" s="107">
        <v>40956</v>
      </c>
      <c r="G227" s="107">
        <v>41598</v>
      </c>
      <c r="H227">
        <v>779388</v>
      </c>
      <c r="I227" s="107">
        <v>40956</v>
      </c>
      <c r="J227" s="107">
        <v>41014</v>
      </c>
      <c r="K227">
        <v>10000</v>
      </c>
      <c r="L227" t="s">
        <v>568</v>
      </c>
      <c r="M227" s="107">
        <v>41014</v>
      </c>
      <c r="N227" t="s">
        <v>87</v>
      </c>
      <c r="O227" t="s">
        <v>75</v>
      </c>
      <c r="P227" t="s">
        <v>38</v>
      </c>
      <c r="Q227">
        <v>101</v>
      </c>
      <c r="R227">
        <v>643</v>
      </c>
      <c r="S227">
        <v>8</v>
      </c>
      <c r="T227">
        <v>6</v>
      </c>
      <c r="U227">
        <v>4</v>
      </c>
      <c r="AD227" s="107">
        <v>22107</v>
      </c>
      <c r="AE227" t="s">
        <v>45</v>
      </c>
      <c r="AF227" t="s">
        <v>68</v>
      </c>
      <c r="AG227" t="s">
        <v>870</v>
      </c>
      <c r="AH227" t="s">
        <v>57</v>
      </c>
      <c r="AI227" t="s">
        <v>61</v>
      </c>
      <c r="AJ227" t="s">
        <v>88</v>
      </c>
      <c r="AK227">
        <v>17</v>
      </c>
      <c r="AL227" t="s">
        <v>986</v>
      </c>
      <c r="AO227">
        <v>104</v>
      </c>
      <c r="AP227" t="s">
        <v>59</v>
      </c>
      <c r="AR227" t="s">
        <v>43</v>
      </c>
      <c r="AS227" t="s">
        <v>60</v>
      </c>
      <c r="AT227" t="s">
        <v>1073</v>
      </c>
      <c r="AU227" t="s">
        <v>828</v>
      </c>
      <c r="AV227" t="s">
        <v>50</v>
      </c>
      <c r="AW227">
        <v>41480</v>
      </c>
      <c r="AX227" t="s">
        <v>87</v>
      </c>
      <c r="BA227">
        <v>41530</v>
      </c>
      <c r="BB227">
        <v>259</v>
      </c>
      <c r="BC227" t="s">
        <v>37</v>
      </c>
      <c r="BF227">
        <v>101</v>
      </c>
      <c r="BG227">
        <v>643</v>
      </c>
      <c r="BH227">
        <v>643</v>
      </c>
      <c r="BI227">
        <v>51.5</v>
      </c>
      <c r="BJ227">
        <f t="shared" si="15"/>
        <v>52</v>
      </c>
      <c r="BK227">
        <v>0</v>
      </c>
      <c r="BL227">
        <v>-584</v>
      </c>
      <c r="BM227" t="s">
        <v>1050</v>
      </c>
      <c r="BN227" t="s">
        <v>75</v>
      </c>
      <c r="BO227" t="s">
        <v>564</v>
      </c>
      <c r="BQ227" t="s">
        <v>1050</v>
      </c>
      <c r="BR227" t="s">
        <v>87</v>
      </c>
      <c r="BS227" t="s">
        <v>573</v>
      </c>
      <c r="BT227" t="s">
        <v>1252</v>
      </c>
      <c r="BU227" t="s">
        <v>87</v>
      </c>
      <c r="BV227">
        <v>0.15707620528771385</v>
      </c>
      <c r="BW227">
        <v>9.1757387247278388E-2</v>
      </c>
      <c r="BX227">
        <v>-6.5318818040435461E-2</v>
      </c>
      <c r="BY227">
        <v>0</v>
      </c>
      <c r="BZ227">
        <v>-59</v>
      </c>
      <c r="CA227">
        <v>42</v>
      </c>
      <c r="CB227">
        <v>59</v>
      </c>
      <c r="CC227">
        <v>101</v>
      </c>
      <c r="CE227">
        <v>584</v>
      </c>
      <c r="CF227">
        <v>584</v>
      </c>
      <c r="CG227">
        <v>-58</v>
      </c>
      <c r="CH227">
        <f t="shared" si="16"/>
        <v>1</v>
      </c>
      <c r="CI227" t="s">
        <v>1408</v>
      </c>
      <c r="CJ227">
        <v>0</v>
      </c>
      <c r="CK227" t="s">
        <v>1399</v>
      </c>
      <c r="CL227">
        <f t="shared" si="17"/>
        <v>1</v>
      </c>
      <c r="CM227">
        <f t="shared" si="18"/>
        <v>1</v>
      </c>
      <c r="CN227">
        <f t="shared" si="19"/>
        <v>1</v>
      </c>
    </row>
    <row r="228" spans="1:92" x14ac:dyDescent="0.25">
      <c r="A228">
        <v>2229</v>
      </c>
      <c r="B228" t="s">
        <v>564</v>
      </c>
      <c r="C228" t="s">
        <v>564</v>
      </c>
      <c r="D228">
        <v>779984</v>
      </c>
      <c r="E228">
        <v>4</v>
      </c>
      <c r="F228" s="107">
        <v>40992</v>
      </c>
      <c r="G228" s="107">
        <v>40994</v>
      </c>
      <c r="H228">
        <v>779984</v>
      </c>
      <c r="I228" s="107">
        <v>40993</v>
      </c>
      <c r="J228" s="107">
        <v>40994</v>
      </c>
      <c r="K228">
        <v>15000</v>
      </c>
      <c r="L228" t="s">
        <v>569</v>
      </c>
      <c r="N228" t="s">
        <v>564</v>
      </c>
      <c r="O228" t="s">
        <v>913</v>
      </c>
      <c r="P228" t="s">
        <v>38</v>
      </c>
      <c r="Q228">
        <v>2</v>
      </c>
      <c r="R228">
        <v>3</v>
      </c>
      <c r="S228">
        <v>5</v>
      </c>
      <c r="T228">
        <v>7</v>
      </c>
      <c r="U228">
        <v>3</v>
      </c>
      <c r="AD228" s="107">
        <v>23609</v>
      </c>
      <c r="AE228" t="s">
        <v>31</v>
      </c>
      <c r="AF228" t="s">
        <v>32</v>
      </c>
      <c r="AG228" t="s">
        <v>868</v>
      </c>
      <c r="AH228" t="s">
        <v>57</v>
      </c>
      <c r="AI228" t="s">
        <v>58</v>
      </c>
      <c r="AJ228" t="s">
        <v>88</v>
      </c>
      <c r="AK228">
        <v>1</v>
      </c>
      <c r="AL228" t="s">
        <v>986</v>
      </c>
      <c r="AO228">
        <v>240</v>
      </c>
      <c r="AP228" t="s">
        <v>59</v>
      </c>
      <c r="AR228" t="s">
        <v>43</v>
      </c>
      <c r="AS228" t="s">
        <v>60</v>
      </c>
      <c r="AT228" t="s">
        <v>418</v>
      </c>
      <c r="BC228" t="s">
        <v>37</v>
      </c>
      <c r="BF228">
        <v>2</v>
      </c>
      <c r="BG228">
        <v>2</v>
      </c>
      <c r="BH228">
        <v>3</v>
      </c>
      <c r="BI228">
        <v>47.494535519125684</v>
      </c>
      <c r="BJ228">
        <f t="shared" si="15"/>
        <v>48</v>
      </c>
      <c r="BK228">
        <v>0</v>
      </c>
      <c r="BL228">
        <v>0</v>
      </c>
      <c r="BM228" t="s">
        <v>1050</v>
      </c>
      <c r="BN228" t="s">
        <v>913</v>
      </c>
      <c r="BO228" t="s">
        <v>564</v>
      </c>
      <c r="BQ228" t="s">
        <v>1050</v>
      </c>
      <c r="BR228" t="s">
        <v>87</v>
      </c>
      <c r="BS228" t="s">
        <v>572</v>
      </c>
      <c r="BT228" t="s">
        <v>1252</v>
      </c>
      <c r="BU228" t="s">
        <v>87</v>
      </c>
      <c r="BV228">
        <v>0.66666666666666663</v>
      </c>
      <c r="BW228">
        <v>1</v>
      </c>
      <c r="BX228">
        <v>0.33333333333333337</v>
      </c>
      <c r="BY228">
        <v>0</v>
      </c>
      <c r="BZ228">
        <v>-2</v>
      </c>
      <c r="CA228">
        <v>0</v>
      </c>
      <c r="CB228">
        <v>2</v>
      </c>
      <c r="CC228" t="e">
        <v>#VALUE!</v>
      </c>
      <c r="CD228">
        <v>2</v>
      </c>
      <c r="CE228">
        <v>0</v>
      </c>
      <c r="CF228">
        <v>0</v>
      </c>
      <c r="CG228">
        <v>1</v>
      </c>
      <c r="CH228">
        <f t="shared" si="16"/>
        <v>1</v>
      </c>
      <c r="CI228" t="s">
        <v>1405</v>
      </c>
      <c r="CJ228">
        <v>1</v>
      </c>
      <c r="CK228" t="s">
        <v>1399</v>
      </c>
      <c r="CL228">
        <f t="shared" si="17"/>
        <v>0</v>
      </c>
      <c r="CM228">
        <f t="shared" si="18"/>
        <v>1</v>
      </c>
      <c r="CN228">
        <f t="shared" si="19"/>
        <v>1</v>
      </c>
    </row>
    <row r="229" spans="1:92" x14ac:dyDescent="0.25">
      <c r="A229">
        <v>1539</v>
      </c>
      <c r="B229" t="s">
        <v>564</v>
      </c>
      <c r="C229" t="s">
        <v>564</v>
      </c>
      <c r="D229">
        <v>780535</v>
      </c>
      <c r="E229">
        <v>5</v>
      </c>
      <c r="F229" s="107">
        <v>40966</v>
      </c>
      <c r="G229" s="107">
        <v>40967</v>
      </c>
      <c r="H229">
        <v>780535</v>
      </c>
      <c r="I229" s="107">
        <v>40966</v>
      </c>
      <c r="J229" s="107">
        <v>40967</v>
      </c>
      <c r="K229">
        <v>15000</v>
      </c>
      <c r="L229" t="s">
        <v>569</v>
      </c>
      <c r="N229" t="s">
        <v>564</v>
      </c>
      <c r="O229" t="s">
        <v>913</v>
      </c>
      <c r="P229" t="s">
        <v>38</v>
      </c>
      <c r="Q229">
        <v>2</v>
      </c>
      <c r="R229">
        <v>2</v>
      </c>
      <c r="S229">
        <v>8</v>
      </c>
      <c r="T229">
        <v>6</v>
      </c>
      <c r="U229">
        <v>6</v>
      </c>
      <c r="AD229" s="107">
        <v>23619</v>
      </c>
      <c r="AE229" t="s">
        <v>45</v>
      </c>
      <c r="AF229" t="s">
        <v>68</v>
      </c>
      <c r="AG229" t="s">
        <v>870</v>
      </c>
      <c r="AH229" t="s">
        <v>57</v>
      </c>
      <c r="AI229" t="s">
        <v>61</v>
      </c>
      <c r="AJ229" t="s">
        <v>88</v>
      </c>
      <c r="AK229">
        <v>1</v>
      </c>
      <c r="AL229" t="s">
        <v>987</v>
      </c>
      <c r="AN229">
        <v>10</v>
      </c>
      <c r="AP229" t="s">
        <v>42</v>
      </c>
      <c r="AR229" t="s">
        <v>43</v>
      </c>
      <c r="AS229" t="s">
        <v>44</v>
      </c>
      <c r="BC229" t="s">
        <v>37</v>
      </c>
      <c r="BF229">
        <v>2</v>
      </c>
      <c r="BG229">
        <v>2</v>
      </c>
      <c r="BH229">
        <v>2</v>
      </c>
      <c r="BI229">
        <v>47.396174863387976</v>
      </c>
      <c r="BJ229">
        <f t="shared" si="15"/>
        <v>48</v>
      </c>
      <c r="BK229">
        <v>0</v>
      </c>
      <c r="BL229">
        <v>0</v>
      </c>
      <c r="BM229" t="s">
        <v>1050</v>
      </c>
      <c r="BN229" t="s">
        <v>913</v>
      </c>
      <c r="BO229" t="s">
        <v>564</v>
      </c>
      <c r="BQ229" t="s">
        <v>1050</v>
      </c>
      <c r="BR229" t="s">
        <v>87</v>
      </c>
      <c r="BS229" t="s">
        <v>572</v>
      </c>
      <c r="BT229" t="s">
        <v>1252</v>
      </c>
      <c r="BU229" t="s">
        <v>87</v>
      </c>
      <c r="BV229">
        <v>1</v>
      </c>
      <c r="BW229">
        <v>1</v>
      </c>
      <c r="BX229">
        <v>0</v>
      </c>
      <c r="BY229">
        <v>0</v>
      </c>
      <c r="BZ229">
        <v>-2</v>
      </c>
      <c r="CA229">
        <v>0</v>
      </c>
      <c r="CB229">
        <v>2</v>
      </c>
      <c r="CC229" t="e">
        <v>#VALUE!</v>
      </c>
      <c r="CD229">
        <v>2</v>
      </c>
      <c r="CE229">
        <v>0</v>
      </c>
      <c r="CF229">
        <v>0</v>
      </c>
      <c r="CG229">
        <v>1</v>
      </c>
      <c r="CH229">
        <f t="shared" si="16"/>
        <v>1</v>
      </c>
      <c r="CI229" t="s">
        <v>1405</v>
      </c>
      <c r="CJ229">
        <v>1</v>
      </c>
      <c r="CK229" t="s">
        <v>1399</v>
      </c>
      <c r="CL229">
        <f t="shared" si="17"/>
        <v>0</v>
      </c>
      <c r="CM229">
        <f t="shared" si="18"/>
        <v>1</v>
      </c>
      <c r="CN229">
        <f t="shared" si="19"/>
        <v>1</v>
      </c>
    </row>
    <row r="230" spans="1:92" x14ac:dyDescent="0.25">
      <c r="A230">
        <v>1470</v>
      </c>
      <c r="B230" t="s">
        <v>564</v>
      </c>
      <c r="C230" t="s">
        <v>564</v>
      </c>
      <c r="D230">
        <v>787915</v>
      </c>
      <c r="E230">
        <v>6</v>
      </c>
      <c r="F230" s="107">
        <v>40962</v>
      </c>
      <c r="G230" s="107">
        <v>41723</v>
      </c>
      <c r="H230">
        <v>787915</v>
      </c>
      <c r="I230" s="107">
        <v>40963</v>
      </c>
      <c r="J230" s="107"/>
      <c r="K230" t="s">
        <v>562</v>
      </c>
      <c r="L230" t="s">
        <v>562</v>
      </c>
      <c r="N230" t="s">
        <v>564</v>
      </c>
      <c r="O230" t="s">
        <v>913</v>
      </c>
      <c r="P230" t="s">
        <v>38</v>
      </c>
      <c r="Q230">
        <v>761</v>
      </c>
      <c r="R230">
        <v>762</v>
      </c>
      <c r="S230">
        <v>8</v>
      </c>
      <c r="T230">
        <v>6</v>
      </c>
      <c r="U230">
        <v>7</v>
      </c>
      <c r="AD230" s="107">
        <v>24705</v>
      </c>
      <c r="AE230" t="s">
        <v>31</v>
      </c>
      <c r="AF230" t="s">
        <v>32</v>
      </c>
      <c r="AG230" t="s">
        <v>868</v>
      </c>
      <c r="AH230" t="s">
        <v>57</v>
      </c>
      <c r="AI230" t="s">
        <v>79</v>
      </c>
      <c r="AJ230" t="s">
        <v>88</v>
      </c>
      <c r="AK230">
        <v>19</v>
      </c>
      <c r="AL230" t="s">
        <v>361</v>
      </c>
      <c r="AM230">
        <v>4</v>
      </c>
      <c r="AP230" t="s">
        <v>144</v>
      </c>
      <c r="AR230" t="s">
        <v>49</v>
      </c>
      <c r="AS230" t="s">
        <v>125</v>
      </c>
      <c r="BC230" t="s">
        <v>37</v>
      </c>
      <c r="BF230">
        <v>761</v>
      </c>
      <c r="BG230">
        <v>761</v>
      </c>
      <c r="BH230">
        <v>762</v>
      </c>
      <c r="BI230">
        <v>44.418032786885249</v>
      </c>
      <c r="BJ230">
        <f t="shared" si="15"/>
        <v>45</v>
      </c>
      <c r="BK230">
        <v>41723</v>
      </c>
      <c r="BL230">
        <v>-41723</v>
      </c>
      <c r="BM230" t="s">
        <v>1050</v>
      </c>
      <c r="BN230" t="s">
        <v>913</v>
      </c>
      <c r="BO230" t="s">
        <v>564</v>
      </c>
      <c r="BQ230" t="s">
        <v>1050</v>
      </c>
      <c r="BR230" t="s">
        <v>87</v>
      </c>
      <c r="BS230" t="s">
        <v>572</v>
      </c>
      <c r="BT230" t="s">
        <v>1252</v>
      </c>
      <c r="BU230" t="s">
        <v>87</v>
      </c>
      <c r="BV230">
        <v>0.99868766404199472</v>
      </c>
      <c r="BW230">
        <v>0.99870000000000003</v>
      </c>
      <c r="BX230">
        <v>0</v>
      </c>
      <c r="BY230">
        <v>0</v>
      </c>
      <c r="BZ230">
        <v>40962</v>
      </c>
      <c r="CA230">
        <v>41723</v>
      </c>
      <c r="CB230">
        <v>761</v>
      </c>
      <c r="CC230" t="e">
        <v>#VALUE!</v>
      </c>
      <c r="CD230">
        <v>761</v>
      </c>
      <c r="CF230">
        <v>41723</v>
      </c>
      <c r="CG230">
        <v>-40963</v>
      </c>
      <c r="CH230">
        <f t="shared" si="16"/>
        <v>1</v>
      </c>
      <c r="CI230" t="s">
        <v>1407</v>
      </c>
      <c r="CJ230">
        <v>8</v>
      </c>
      <c r="CK230" t="s">
        <v>1399</v>
      </c>
      <c r="CL230">
        <f t="shared" si="17"/>
        <v>0</v>
      </c>
      <c r="CM230">
        <f t="shared" si="18"/>
        <v>1</v>
      </c>
      <c r="CN230">
        <f t="shared" si="19"/>
        <v>1</v>
      </c>
    </row>
    <row r="231" spans="1:92" x14ac:dyDescent="0.25">
      <c r="A231">
        <v>2891</v>
      </c>
      <c r="B231" t="s">
        <v>564</v>
      </c>
      <c r="C231" t="s">
        <v>564</v>
      </c>
      <c r="D231">
        <v>792069</v>
      </c>
      <c r="E231">
        <v>6</v>
      </c>
      <c r="F231" s="107">
        <v>41016</v>
      </c>
      <c r="G231" s="107">
        <v>41067</v>
      </c>
      <c r="H231">
        <v>792069</v>
      </c>
      <c r="I231" s="107">
        <v>41016</v>
      </c>
      <c r="J231" s="107">
        <v>41067</v>
      </c>
      <c r="K231">
        <v>10000</v>
      </c>
      <c r="L231" t="s">
        <v>568</v>
      </c>
      <c r="N231" t="s">
        <v>564</v>
      </c>
      <c r="O231" t="s">
        <v>913</v>
      </c>
      <c r="P231" t="s">
        <v>38</v>
      </c>
      <c r="Q231">
        <v>52</v>
      </c>
      <c r="R231">
        <v>52</v>
      </c>
      <c r="S231">
        <v>2</v>
      </c>
      <c r="T231">
        <v>4</v>
      </c>
      <c r="U231">
        <v>2</v>
      </c>
      <c r="AD231" s="107">
        <v>17839</v>
      </c>
      <c r="AE231" t="s">
        <v>31</v>
      </c>
      <c r="AF231" t="s">
        <v>68</v>
      </c>
      <c r="AG231" t="s">
        <v>870</v>
      </c>
      <c r="AH231" t="s">
        <v>57</v>
      </c>
      <c r="AI231" t="s">
        <v>58</v>
      </c>
      <c r="AJ231" t="s">
        <v>88</v>
      </c>
      <c r="AK231">
        <v>3</v>
      </c>
      <c r="AL231" t="s">
        <v>361</v>
      </c>
      <c r="AM231">
        <v>2</v>
      </c>
      <c r="AP231" t="s">
        <v>169</v>
      </c>
      <c r="AR231" t="s">
        <v>66</v>
      </c>
      <c r="AS231" t="s">
        <v>63</v>
      </c>
      <c r="BC231" t="s">
        <v>37</v>
      </c>
      <c r="BF231">
        <v>52</v>
      </c>
      <c r="BG231">
        <v>52</v>
      </c>
      <c r="BH231">
        <v>52</v>
      </c>
      <c r="BI231">
        <v>63.325136612021858</v>
      </c>
      <c r="BJ231">
        <f t="shared" si="15"/>
        <v>63</v>
      </c>
      <c r="BK231">
        <v>0</v>
      </c>
      <c r="BL231">
        <v>0</v>
      </c>
      <c r="BM231" t="s">
        <v>1050</v>
      </c>
      <c r="BN231" t="s">
        <v>913</v>
      </c>
      <c r="BO231" t="s">
        <v>564</v>
      </c>
      <c r="BQ231" t="s">
        <v>1050</v>
      </c>
      <c r="BR231" t="s">
        <v>87</v>
      </c>
      <c r="BS231" t="s">
        <v>572</v>
      </c>
      <c r="BT231" t="s">
        <v>1252</v>
      </c>
      <c r="BU231" t="s">
        <v>87</v>
      </c>
      <c r="BV231">
        <v>1</v>
      </c>
      <c r="BW231">
        <v>1</v>
      </c>
      <c r="BX231">
        <v>0</v>
      </c>
      <c r="BY231">
        <v>0</v>
      </c>
      <c r="BZ231">
        <v>-52</v>
      </c>
      <c r="CA231">
        <v>0</v>
      </c>
      <c r="CB231">
        <v>52</v>
      </c>
      <c r="CC231" t="e">
        <v>#VALUE!</v>
      </c>
      <c r="CD231">
        <v>52</v>
      </c>
      <c r="CE231">
        <v>0</v>
      </c>
      <c r="CF231">
        <v>0</v>
      </c>
      <c r="CG231">
        <v>51</v>
      </c>
      <c r="CH231">
        <f t="shared" si="16"/>
        <v>1</v>
      </c>
      <c r="CI231" t="s">
        <v>1401</v>
      </c>
      <c r="CJ231">
        <v>3</v>
      </c>
      <c r="CK231" t="s">
        <v>1399</v>
      </c>
      <c r="CL231">
        <f t="shared" si="17"/>
        <v>0</v>
      </c>
      <c r="CM231">
        <f t="shared" si="18"/>
        <v>1</v>
      </c>
      <c r="CN231">
        <f t="shared" si="19"/>
        <v>1</v>
      </c>
    </row>
    <row r="232" spans="1:92" x14ac:dyDescent="0.25">
      <c r="A232">
        <v>759</v>
      </c>
      <c r="B232" t="s">
        <v>564</v>
      </c>
      <c r="C232" t="s">
        <v>564</v>
      </c>
      <c r="D232">
        <v>793569</v>
      </c>
      <c r="E232">
        <v>4</v>
      </c>
      <c r="F232" s="107">
        <v>40938</v>
      </c>
      <c r="G232" s="107">
        <v>41144</v>
      </c>
      <c r="H232">
        <v>793569</v>
      </c>
      <c r="I232" s="107">
        <v>40939</v>
      </c>
      <c r="J232" s="107">
        <v>40946</v>
      </c>
      <c r="K232">
        <v>15000</v>
      </c>
      <c r="L232" t="s">
        <v>569</v>
      </c>
      <c r="M232" s="107">
        <v>40946</v>
      </c>
      <c r="N232" t="s">
        <v>87</v>
      </c>
      <c r="O232" t="s">
        <v>75</v>
      </c>
      <c r="P232" t="s">
        <v>38</v>
      </c>
      <c r="Q232">
        <v>8</v>
      </c>
      <c r="R232">
        <v>207</v>
      </c>
      <c r="S232">
        <v>3</v>
      </c>
      <c r="T232">
        <v>1</v>
      </c>
      <c r="U232">
        <v>3</v>
      </c>
      <c r="AD232" s="107">
        <v>15541</v>
      </c>
      <c r="AE232" t="s">
        <v>31</v>
      </c>
      <c r="AF232" t="s">
        <v>32</v>
      </c>
      <c r="AG232" t="s">
        <v>868</v>
      </c>
      <c r="AH232" t="s">
        <v>30</v>
      </c>
      <c r="AI232" t="s">
        <v>64</v>
      </c>
      <c r="AJ232" t="s">
        <v>88</v>
      </c>
      <c r="AK232">
        <v>8</v>
      </c>
      <c r="AL232" t="s">
        <v>986</v>
      </c>
      <c r="AO232">
        <v>15</v>
      </c>
      <c r="AP232" t="s">
        <v>106</v>
      </c>
      <c r="AR232" t="s">
        <v>43</v>
      </c>
      <c r="AS232" t="s">
        <v>56</v>
      </c>
      <c r="BC232" t="s">
        <v>51</v>
      </c>
      <c r="BF232">
        <v>8</v>
      </c>
      <c r="BG232">
        <v>206</v>
      </c>
      <c r="BH232">
        <v>207</v>
      </c>
      <c r="BI232">
        <v>69.39071038251366</v>
      </c>
      <c r="BJ232">
        <f t="shared" si="15"/>
        <v>70</v>
      </c>
      <c r="BK232">
        <v>0</v>
      </c>
      <c r="BL232">
        <v>-198</v>
      </c>
      <c r="BM232" t="s">
        <v>1050</v>
      </c>
      <c r="BN232" t="s">
        <v>75</v>
      </c>
      <c r="BO232" t="s">
        <v>87</v>
      </c>
      <c r="BQ232" t="s">
        <v>1050</v>
      </c>
      <c r="BR232" t="s">
        <v>87</v>
      </c>
      <c r="BS232" t="s">
        <v>573</v>
      </c>
      <c r="BT232" t="s">
        <v>1252</v>
      </c>
      <c r="BU232" t="s">
        <v>87</v>
      </c>
      <c r="BV232">
        <v>3.864734299516908E-2</v>
      </c>
      <c r="BW232">
        <v>3.8834951456310676E-2</v>
      </c>
      <c r="BX232">
        <v>1.8760846114159596E-4</v>
      </c>
      <c r="BY232">
        <v>0</v>
      </c>
      <c r="BZ232">
        <v>-8</v>
      </c>
      <c r="CA232">
        <v>0</v>
      </c>
      <c r="CB232">
        <v>8</v>
      </c>
      <c r="CC232" t="e">
        <v>#VALUE!</v>
      </c>
      <c r="CD232">
        <v>8</v>
      </c>
      <c r="CE232">
        <v>0</v>
      </c>
      <c r="CF232">
        <v>198</v>
      </c>
      <c r="CG232">
        <v>7</v>
      </c>
      <c r="CH232">
        <f t="shared" si="16"/>
        <v>1</v>
      </c>
      <c r="CI232" t="s">
        <v>1405</v>
      </c>
      <c r="CJ232">
        <v>1</v>
      </c>
      <c r="CK232" t="s">
        <v>1399</v>
      </c>
      <c r="CL232">
        <f t="shared" si="17"/>
        <v>1</v>
      </c>
      <c r="CM232">
        <f t="shared" si="18"/>
        <v>1</v>
      </c>
      <c r="CN232">
        <f t="shared" si="19"/>
        <v>1</v>
      </c>
    </row>
    <row r="233" spans="1:92" x14ac:dyDescent="0.25">
      <c r="A233">
        <v>2970</v>
      </c>
      <c r="B233" t="s">
        <v>564</v>
      </c>
      <c r="C233" t="s">
        <v>564</v>
      </c>
      <c r="D233">
        <v>794207</v>
      </c>
      <c r="E233">
        <v>5</v>
      </c>
      <c r="F233" s="107">
        <v>41018</v>
      </c>
      <c r="G233" s="107">
        <v>41157</v>
      </c>
      <c r="H233">
        <v>794207</v>
      </c>
      <c r="I233" s="107">
        <v>41027</v>
      </c>
      <c r="J233" s="107">
        <v>41157</v>
      </c>
      <c r="K233">
        <v>15000</v>
      </c>
      <c r="L233" t="s">
        <v>569</v>
      </c>
      <c r="N233" t="s">
        <v>564</v>
      </c>
      <c r="O233" t="s">
        <v>913</v>
      </c>
      <c r="P233" t="s">
        <v>38</v>
      </c>
      <c r="Q233">
        <v>131</v>
      </c>
      <c r="R233">
        <v>140</v>
      </c>
      <c r="S233">
        <v>4</v>
      </c>
      <c r="T233">
        <v>14</v>
      </c>
      <c r="U233">
        <v>4</v>
      </c>
      <c r="AD233" s="107">
        <v>24723</v>
      </c>
      <c r="AE233" t="s">
        <v>31</v>
      </c>
      <c r="AF233" t="s">
        <v>68</v>
      </c>
      <c r="AG233" t="s">
        <v>870</v>
      </c>
      <c r="AH233" t="s">
        <v>57</v>
      </c>
      <c r="AI233" t="s">
        <v>71</v>
      </c>
      <c r="AJ233" t="s">
        <v>88</v>
      </c>
      <c r="AK233">
        <v>6</v>
      </c>
      <c r="AL233" t="s">
        <v>987</v>
      </c>
      <c r="AN233">
        <v>6</v>
      </c>
      <c r="AP233" t="s">
        <v>141</v>
      </c>
      <c r="AR233" t="s">
        <v>43</v>
      </c>
      <c r="AS233" t="s">
        <v>63</v>
      </c>
      <c r="BC233" t="s">
        <v>37</v>
      </c>
      <c r="BF233">
        <v>131</v>
      </c>
      <c r="BG233">
        <v>131</v>
      </c>
      <c r="BH233">
        <v>140</v>
      </c>
      <c r="BI233">
        <v>44.521857923497265</v>
      </c>
      <c r="BJ233">
        <f t="shared" si="15"/>
        <v>45</v>
      </c>
      <c r="BK233">
        <v>0</v>
      </c>
      <c r="BL233">
        <v>0</v>
      </c>
      <c r="BM233" t="s">
        <v>1050</v>
      </c>
      <c r="BN233" t="s">
        <v>913</v>
      </c>
      <c r="BO233" t="s">
        <v>564</v>
      </c>
      <c r="BQ233" t="s">
        <v>1050</v>
      </c>
      <c r="BR233" t="s">
        <v>87</v>
      </c>
      <c r="BS233" t="s">
        <v>572</v>
      </c>
      <c r="BT233" t="s">
        <v>1252</v>
      </c>
      <c r="BU233" t="s">
        <v>87</v>
      </c>
      <c r="BV233">
        <v>0.93571428571428572</v>
      </c>
      <c r="BW233">
        <v>1</v>
      </c>
      <c r="BX233">
        <v>6.4285714285714279E-2</v>
      </c>
      <c r="BY233">
        <v>0</v>
      </c>
      <c r="BZ233">
        <v>-131</v>
      </c>
      <c r="CA233">
        <v>0</v>
      </c>
      <c r="CB233">
        <v>131</v>
      </c>
      <c r="CC233" t="e">
        <v>#VALUE!</v>
      </c>
      <c r="CD233">
        <v>131</v>
      </c>
      <c r="CE233">
        <v>0</v>
      </c>
      <c r="CF233">
        <v>0</v>
      </c>
      <c r="CG233">
        <v>130</v>
      </c>
      <c r="CH233">
        <f t="shared" si="16"/>
        <v>1</v>
      </c>
      <c r="CI233" t="s">
        <v>1403</v>
      </c>
      <c r="CJ233">
        <v>6</v>
      </c>
      <c r="CK233" t="s">
        <v>1399</v>
      </c>
      <c r="CL233">
        <f t="shared" si="17"/>
        <v>0</v>
      </c>
      <c r="CM233">
        <f t="shared" si="18"/>
        <v>1</v>
      </c>
      <c r="CN233">
        <f t="shared" si="19"/>
        <v>1</v>
      </c>
    </row>
    <row r="234" spans="1:92" x14ac:dyDescent="0.25">
      <c r="A234">
        <v>1371</v>
      </c>
      <c r="B234" t="s">
        <v>564</v>
      </c>
      <c r="C234" t="s">
        <v>564</v>
      </c>
      <c r="D234">
        <v>794876</v>
      </c>
      <c r="E234">
        <v>2</v>
      </c>
      <c r="F234" s="107">
        <v>40959</v>
      </c>
      <c r="G234" s="107">
        <v>41001</v>
      </c>
      <c r="H234">
        <v>794876</v>
      </c>
      <c r="I234" s="107">
        <v>40959</v>
      </c>
      <c r="J234" s="107">
        <v>41001</v>
      </c>
      <c r="K234">
        <v>20000</v>
      </c>
      <c r="L234" t="s">
        <v>569</v>
      </c>
      <c r="N234" t="s">
        <v>564</v>
      </c>
      <c r="O234" t="s">
        <v>913</v>
      </c>
      <c r="P234" t="s">
        <v>587</v>
      </c>
      <c r="Q234">
        <v>43</v>
      </c>
      <c r="R234">
        <v>43</v>
      </c>
      <c r="S234">
        <v>2</v>
      </c>
      <c r="T234">
        <v>4</v>
      </c>
      <c r="U234">
        <v>1</v>
      </c>
      <c r="AD234" s="107">
        <v>24919</v>
      </c>
      <c r="AE234" t="s">
        <v>31</v>
      </c>
      <c r="AF234" t="s">
        <v>32</v>
      </c>
      <c r="AG234" t="s">
        <v>868</v>
      </c>
      <c r="AH234" t="s">
        <v>57</v>
      </c>
      <c r="AI234" t="s">
        <v>99</v>
      </c>
      <c r="AJ234" t="s">
        <v>47</v>
      </c>
      <c r="AK234">
        <v>3</v>
      </c>
      <c r="AL234" t="s">
        <v>47</v>
      </c>
      <c r="AP234" t="s">
        <v>149</v>
      </c>
      <c r="AR234" t="s">
        <v>66</v>
      </c>
      <c r="AS234" t="s">
        <v>73</v>
      </c>
      <c r="BC234" t="s">
        <v>37</v>
      </c>
      <c r="BF234">
        <v>43</v>
      </c>
      <c r="BG234">
        <v>43</v>
      </c>
      <c r="BH234">
        <v>43</v>
      </c>
      <c r="BI234">
        <v>43.825136612021858</v>
      </c>
      <c r="BJ234">
        <f t="shared" si="15"/>
        <v>44</v>
      </c>
      <c r="BK234">
        <v>0</v>
      </c>
      <c r="BL234">
        <v>0</v>
      </c>
      <c r="BM234" t="s">
        <v>47</v>
      </c>
      <c r="BN234" t="s">
        <v>913</v>
      </c>
      <c r="BO234" t="s">
        <v>564</v>
      </c>
      <c r="BQ234" t="s">
        <v>47</v>
      </c>
      <c r="BR234" t="s">
        <v>87</v>
      </c>
      <c r="BS234" t="s">
        <v>572</v>
      </c>
      <c r="BT234" t="s">
        <v>1252</v>
      </c>
      <c r="BU234" t="s">
        <v>87</v>
      </c>
      <c r="BV234">
        <v>1</v>
      </c>
      <c r="BW234">
        <v>1</v>
      </c>
      <c r="BX234">
        <v>0</v>
      </c>
      <c r="BY234">
        <v>0</v>
      </c>
      <c r="BZ234">
        <v>-43</v>
      </c>
      <c r="CA234">
        <v>0</v>
      </c>
      <c r="CB234">
        <v>43</v>
      </c>
      <c r="CC234" t="e">
        <v>#VALUE!</v>
      </c>
      <c r="CD234">
        <v>43</v>
      </c>
      <c r="CE234">
        <v>0</v>
      </c>
      <c r="CF234">
        <v>0</v>
      </c>
      <c r="CG234">
        <v>42</v>
      </c>
      <c r="CH234">
        <f t="shared" si="16"/>
        <v>1</v>
      </c>
      <c r="CI234" t="s">
        <v>1401</v>
      </c>
      <c r="CJ234">
        <v>3</v>
      </c>
      <c r="CK234" t="s">
        <v>1399</v>
      </c>
      <c r="CL234">
        <f t="shared" si="17"/>
        <v>0</v>
      </c>
      <c r="CM234">
        <f t="shared" si="18"/>
        <v>1</v>
      </c>
      <c r="CN234">
        <f t="shared" si="19"/>
        <v>1</v>
      </c>
    </row>
    <row r="235" spans="1:92" x14ac:dyDescent="0.25">
      <c r="A235">
        <v>948</v>
      </c>
      <c r="B235" t="s">
        <v>564</v>
      </c>
      <c r="C235" t="s">
        <v>564</v>
      </c>
      <c r="D235">
        <v>796534</v>
      </c>
      <c r="E235">
        <v>5</v>
      </c>
      <c r="F235" s="107">
        <v>40943</v>
      </c>
      <c r="G235" s="107">
        <v>40945</v>
      </c>
      <c r="H235">
        <v>796534</v>
      </c>
      <c r="I235" s="107">
        <v>40944</v>
      </c>
      <c r="J235" s="107">
        <v>40945</v>
      </c>
      <c r="K235">
        <v>15000</v>
      </c>
      <c r="L235" t="s">
        <v>569</v>
      </c>
      <c r="N235" t="s">
        <v>564</v>
      </c>
      <c r="O235" t="s">
        <v>913</v>
      </c>
      <c r="P235" t="s">
        <v>38</v>
      </c>
      <c r="Q235">
        <v>2</v>
      </c>
      <c r="R235">
        <v>3</v>
      </c>
      <c r="S235">
        <v>9</v>
      </c>
      <c r="T235">
        <v>6</v>
      </c>
      <c r="U235">
        <v>8</v>
      </c>
      <c r="AD235" s="107">
        <v>24029</v>
      </c>
      <c r="AE235" t="s">
        <v>31</v>
      </c>
      <c r="AF235" t="s">
        <v>32</v>
      </c>
      <c r="AG235" t="s">
        <v>868</v>
      </c>
      <c r="AH235" t="s">
        <v>57</v>
      </c>
      <c r="AI235" t="s">
        <v>61</v>
      </c>
      <c r="AJ235" t="s">
        <v>88</v>
      </c>
      <c r="AK235">
        <v>1</v>
      </c>
      <c r="AL235" t="s">
        <v>987</v>
      </c>
      <c r="AN235">
        <v>6</v>
      </c>
      <c r="AP235" t="s">
        <v>59</v>
      </c>
      <c r="AR235" t="s">
        <v>43</v>
      </c>
      <c r="AS235" t="s">
        <v>60</v>
      </c>
      <c r="BC235" t="s">
        <v>37</v>
      </c>
      <c r="BF235">
        <v>2</v>
      </c>
      <c r="BG235">
        <v>2</v>
      </c>
      <c r="BH235">
        <v>3</v>
      </c>
      <c r="BI235">
        <v>46.213114754098363</v>
      </c>
      <c r="BJ235">
        <f t="shared" si="15"/>
        <v>46</v>
      </c>
      <c r="BK235">
        <v>0</v>
      </c>
      <c r="BL235">
        <v>0</v>
      </c>
      <c r="BM235" t="s">
        <v>1050</v>
      </c>
      <c r="BN235" t="s">
        <v>913</v>
      </c>
      <c r="BO235" t="s">
        <v>564</v>
      </c>
      <c r="BQ235" t="s">
        <v>1050</v>
      </c>
      <c r="BR235" t="s">
        <v>87</v>
      </c>
      <c r="BS235" t="s">
        <v>572</v>
      </c>
      <c r="BT235" t="s">
        <v>1252</v>
      </c>
      <c r="BU235" t="s">
        <v>87</v>
      </c>
      <c r="BV235">
        <v>0.66666666666666663</v>
      </c>
      <c r="BW235">
        <v>1</v>
      </c>
      <c r="BX235">
        <v>0.33333333333333337</v>
      </c>
      <c r="BY235">
        <v>0</v>
      </c>
      <c r="BZ235">
        <v>-2</v>
      </c>
      <c r="CA235">
        <v>0</v>
      </c>
      <c r="CB235">
        <v>2</v>
      </c>
      <c r="CC235" t="e">
        <v>#VALUE!</v>
      </c>
      <c r="CD235">
        <v>2</v>
      </c>
      <c r="CE235">
        <v>0</v>
      </c>
      <c r="CF235">
        <v>0</v>
      </c>
      <c r="CG235">
        <v>1</v>
      </c>
      <c r="CH235">
        <f t="shared" si="16"/>
        <v>1</v>
      </c>
      <c r="CI235" t="s">
        <v>1405</v>
      </c>
      <c r="CJ235">
        <v>1</v>
      </c>
      <c r="CK235" t="s">
        <v>1399</v>
      </c>
      <c r="CL235">
        <f t="shared" si="17"/>
        <v>0</v>
      </c>
      <c r="CM235">
        <f t="shared" si="18"/>
        <v>1</v>
      </c>
      <c r="CN235">
        <f t="shared" si="19"/>
        <v>1</v>
      </c>
    </row>
    <row r="236" spans="1:92" x14ac:dyDescent="0.25">
      <c r="A236">
        <v>971</v>
      </c>
      <c r="B236" t="s">
        <v>564</v>
      </c>
      <c r="C236" t="s">
        <v>87</v>
      </c>
      <c r="D236">
        <v>799361</v>
      </c>
      <c r="E236">
        <v>2</v>
      </c>
      <c r="F236" s="107">
        <v>40944</v>
      </c>
      <c r="G236" s="107">
        <v>41148</v>
      </c>
      <c r="H236">
        <v>799361</v>
      </c>
      <c r="I236" s="107">
        <v>40944</v>
      </c>
      <c r="J236" s="107">
        <v>40945</v>
      </c>
      <c r="K236">
        <v>30000</v>
      </c>
      <c r="L236" t="s">
        <v>570</v>
      </c>
      <c r="M236" s="107">
        <v>40945</v>
      </c>
      <c r="N236" t="s">
        <v>87</v>
      </c>
      <c r="O236" t="s">
        <v>583</v>
      </c>
      <c r="P236" t="s">
        <v>587</v>
      </c>
      <c r="Q236">
        <v>2</v>
      </c>
      <c r="R236">
        <v>205</v>
      </c>
      <c r="S236">
        <v>0</v>
      </c>
      <c r="T236">
        <v>3</v>
      </c>
      <c r="AD236" s="107">
        <v>24756</v>
      </c>
      <c r="AE236" t="s">
        <v>31</v>
      </c>
      <c r="AF236" t="s">
        <v>39</v>
      </c>
      <c r="AG236" t="s">
        <v>40</v>
      </c>
      <c r="AH236" t="s">
        <v>40</v>
      </c>
      <c r="AI236" t="s">
        <v>69</v>
      </c>
      <c r="AJ236" t="s">
        <v>47</v>
      </c>
      <c r="AK236">
        <v>9</v>
      </c>
      <c r="AL236" t="s">
        <v>47</v>
      </c>
      <c r="AP236" t="s">
        <v>109</v>
      </c>
      <c r="AR236" t="s">
        <v>49</v>
      </c>
      <c r="AS236" t="s">
        <v>73</v>
      </c>
      <c r="AU236" t="s">
        <v>808</v>
      </c>
      <c r="AX236" t="s">
        <v>87</v>
      </c>
      <c r="BC236" t="s">
        <v>51</v>
      </c>
      <c r="BF236">
        <v>2</v>
      </c>
      <c r="BG236">
        <v>205</v>
      </c>
      <c r="BH236">
        <v>205</v>
      </c>
      <c r="BI236">
        <v>44.229508196721312</v>
      </c>
      <c r="BJ236">
        <f t="shared" si="15"/>
        <v>44</v>
      </c>
      <c r="BK236">
        <v>0</v>
      </c>
      <c r="BL236">
        <v>-203</v>
      </c>
      <c r="BM236" t="s">
        <v>47</v>
      </c>
      <c r="BN236" t="s">
        <v>75</v>
      </c>
      <c r="BO236" t="s">
        <v>87</v>
      </c>
      <c r="BQ236" t="s">
        <v>47</v>
      </c>
      <c r="BR236" t="s">
        <v>87</v>
      </c>
      <c r="BS236" t="s">
        <v>573</v>
      </c>
      <c r="BT236" t="s">
        <v>1252</v>
      </c>
      <c r="BU236" t="s">
        <v>564</v>
      </c>
      <c r="BV236">
        <v>9.7560975609756097E-3</v>
      </c>
      <c r="BW236">
        <v>9.7560975609756097E-3</v>
      </c>
      <c r="BX236">
        <v>0</v>
      </c>
      <c r="BY236">
        <v>0</v>
      </c>
      <c r="BZ236">
        <v>-2</v>
      </c>
      <c r="CA236">
        <v>0</v>
      </c>
      <c r="CB236">
        <v>2</v>
      </c>
      <c r="CC236" t="e">
        <v>#VALUE!</v>
      </c>
      <c r="CE236">
        <v>203</v>
      </c>
      <c r="CF236">
        <v>203</v>
      </c>
      <c r="CG236">
        <v>-1</v>
      </c>
      <c r="CH236">
        <f t="shared" si="16"/>
        <v>1</v>
      </c>
      <c r="CI236" t="s">
        <v>1405</v>
      </c>
      <c r="CJ236">
        <v>1</v>
      </c>
      <c r="CK236" t="s">
        <v>1399</v>
      </c>
      <c r="CL236">
        <f t="shared" si="17"/>
        <v>1</v>
      </c>
      <c r="CM236">
        <f t="shared" si="18"/>
        <v>0</v>
      </c>
      <c r="CN236">
        <f t="shared" si="19"/>
        <v>1</v>
      </c>
    </row>
    <row r="237" spans="1:92" x14ac:dyDescent="0.25">
      <c r="A237">
        <v>1792</v>
      </c>
      <c r="B237" t="s">
        <v>564</v>
      </c>
      <c r="C237" t="s">
        <v>564</v>
      </c>
      <c r="D237">
        <v>809343</v>
      </c>
      <c r="E237">
        <v>4</v>
      </c>
      <c r="F237" s="107">
        <v>40975</v>
      </c>
      <c r="G237" s="107">
        <v>40977</v>
      </c>
      <c r="H237">
        <v>809343</v>
      </c>
      <c r="I237" s="107">
        <v>40976</v>
      </c>
      <c r="J237" s="107">
        <v>40977</v>
      </c>
      <c r="K237">
        <v>15000</v>
      </c>
      <c r="L237" t="s">
        <v>569</v>
      </c>
      <c r="N237" t="s">
        <v>564</v>
      </c>
      <c r="O237" t="s">
        <v>913</v>
      </c>
      <c r="P237" t="s">
        <v>38</v>
      </c>
      <c r="Q237">
        <v>2</v>
      </c>
      <c r="R237">
        <v>3</v>
      </c>
      <c r="S237">
        <v>12</v>
      </c>
      <c r="T237">
        <v>13</v>
      </c>
      <c r="U237">
        <v>8</v>
      </c>
      <c r="AD237" s="107">
        <v>24243</v>
      </c>
      <c r="AE237" t="s">
        <v>45</v>
      </c>
      <c r="AF237" t="s">
        <v>32</v>
      </c>
      <c r="AG237" t="s">
        <v>868</v>
      </c>
      <c r="AH237" t="s">
        <v>57</v>
      </c>
      <c r="AI237" t="s">
        <v>89</v>
      </c>
      <c r="AJ237" t="s">
        <v>88</v>
      </c>
      <c r="AK237">
        <v>1</v>
      </c>
      <c r="AL237" t="s">
        <v>986</v>
      </c>
      <c r="AO237">
        <v>300</v>
      </c>
      <c r="AP237" t="s">
        <v>42</v>
      </c>
      <c r="AR237" t="s">
        <v>43</v>
      </c>
      <c r="AS237" t="s">
        <v>44</v>
      </c>
      <c r="BC237" t="s">
        <v>37</v>
      </c>
      <c r="BF237">
        <v>2</v>
      </c>
      <c r="BG237">
        <v>2</v>
      </c>
      <c r="BH237">
        <v>3</v>
      </c>
      <c r="BI237">
        <v>45.715846994535518</v>
      </c>
      <c r="BJ237">
        <f t="shared" si="15"/>
        <v>46</v>
      </c>
      <c r="BK237">
        <v>0</v>
      </c>
      <c r="BL237">
        <v>0</v>
      </c>
      <c r="BM237" t="s">
        <v>1050</v>
      </c>
      <c r="BN237" t="s">
        <v>913</v>
      </c>
      <c r="BO237" t="s">
        <v>564</v>
      </c>
      <c r="BQ237" t="s">
        <v>1050</v>
      </c>
      <c r="BR237" t="s">
        <v>87</v>
      </c>
      <c r="BS237" t="s">
        <v>572</v>
      </c>
      <c r="BT237" t="s">
        <v>1252</v>
      </c>
      <c r="BU237" t="s">
        <v>87</v>
      </c>
      <c r="BV237">
        <v>0.66666666666666663</v>
      </c>
      <c r="BW237">
        <v>1</v>
      </c>
      <c r="BX237">
        <v>0.33333333333333337</v>
      </c>
      <c r="BY237">
        <v>0</v>
      </c>
      <c r="BZ237">
        <v>-2</v>
      </c>
      <c r="CA237">
        <v>0</v>
      </c>
      <c r="CB237">
        <v>2</v>
      </c>
      <c r="CC237" t="e">
        <v>#VALUE!</v>
      </c>
      <c r="CD237">
        <v>2</v>
      </c>
      <c r="CE237">
        <v>0</v>
      </c>
      <c r="CF237">
        <v>0</v>
      </c>
      <c r="CG237">
        <v>1</v>
      </c>
      <c r="CH237">
        <f t="shared" si="16"/>
        <v>1</v>
      </c>
      <c r="CI237" t="s">
        <v>1405</v>
      </c>
      <c r="CJ237">
        <v>1</v>
      </c>
      <c r="CK237" t="s">
        <v>1399</v>
      </c>
      <c r="CL237">
        <f t="shared" si="17"/>
        <v>0</v>
      </c>
      <c r="CM237">
        <f t="shared" si="18"/>
        <v>1</v>
      </c>
      <c r="CN237">
        <f t="shared" si="19"/>
        <v>1</v>
      </c>
    </row>
    <row r="238" spans="1:92" x14ac:dyDescent="0.25">
      <c r="A238">
        <v>1515</v>
      </c>
      <c r="B238" t="s">
        <v>564</v>
      </c>
      <c r="C238" t="s">
        <v>564</v>
      </c>
      <c r="D238">
        <v>812192</v>
      </c>
      <c r="E238">
        <v>6</v>
      </c>
      <c r="F238" s="107">
        <v>40964</v>
      </c>
      <c r="G238" s="107">
        <v>41088</v>
      </c>
      <c r="H238">
        <v>812192</v>
      </c>
      <c r="I238" s="107">
        <v>40965</v>
      </c>
      <c r="J238" s="107">
        <v>41088</v>
      </c>
      <c r="K238" t="s">
        <v>562</v>
      </c>
      <c r="L238" t="s">
        <v>562</v>
      </c>
      <c r="N238" t="s">
        <v>564</v>
      </c>
      <c r="O238" t="s">
        <v>913</v>
      </c>
      <c r="P238" t="s">
        <v>38</v>
      </c>
      <c r="Q238">
        <v>124</v>
      </c>
      <c r="R238">
        <v>125</v>
      </c>
      <c r="S238">
        <v>10</v>
      </c>
      <c r="T238">
        <v>3</v>
      </c>
      <c r="U238">
        <v>8</v>
      </c>
      <c r="AD238" s="107">
        <v>25270</v>
      </c>
      <c r="AE238" t="s">
        <v>31</v>
      </c>
      <c r="AF238" t="s">
        <v>32</v>
      </c>
      <c r="AG238" t="s">
        <v>868</v>
      </c>
      <c r="AH238" t="s">
        <v>57</v>
      </c>
      <c r="AI238" t="s">
        <v>33</v>
      </c>
      <c r="AJ238" t="s">
        <v>88</v>
      </c>
      <c r="AK238">
        <v>6</v>
      </c>
      <c r="AL238" t="s">
        <v>361</v>
      </c>
      <c r="AM238">
        <v>7</v>
      </c>
      <c r="AP238" t="s">
        <v>92</v>
      </c>
      <c r="AR238" t="s">
        <v>66</v>
      </c>
      <c r="AS238" t="s">
        <v>44</v>
      </c>
      <c r="BC238" t="s">
        <v>51</v>
      </c>
      <c r="BF238">
        <v>124</v>
      </c>
      <c r="BG238">
        <v>124</v>
      </c>
      <c r="BH238">
        <v>125</v>
      </c>
      <c r="BI238">
        <v>42.879781420765028</v>
      </c>
      <c r="BJ238">
        <f t="shared" si="15"/>
        <v>43</v>
      </c>
      <c r="BK238">
        <v>0</v>
      </c>
      <c r="BL238">
        <v>0</v>
      </c>
      <c r="BM238" t="s">
        <v>1050</v>
      </c>
      <c r="BN238" t="s">
        <v>913</v>
      </c>
      <c r="BO238" t="s">
        <v>564</v>
      </c>
      <c r="BQ238" t="s">
        <v>1050</v>
      </c>
      <c r="BR238" t="s">
        <v>87</v>
      </c>
      <c r="BS238" t="s">
        <v>572</v>
      </c>
      <c r="BT238" t="s">
        <v>1252</v>
      </c>
      <c r="BU238" t="s">
        <v>87</v>
      </c>
      <c r="BV238">
        <v>0.99199999999999999</v>
      </c>
      <c r="BW238">
        <v>1</v>
      </c>
      <c r="BX238">
        <v>8.0000000000000071E-3</v>
      </c>
      <c r="BY238">
        <v>0</v>
      </c>
      <c r="BZ238">
        <v>-124</v>
      </c>
      <c r="CA238">
        <v>0</v>
      </c>
      <c r="CB238">
        <v>124</v>
      </c>
      <c r="CC238" t="e">
        <v>#VALUE!</v>
      </c>
      <c r="CD238">
        <v>124</v>
      </c>
      <c r="CE238">
        <v>0</v>
      </c>
      <c r="CF238">
        <v>0</v>
      </c>
      <c r="CG238">
        <v>123</v>
      </c>
      <c r="CH238">
        <f t="shared" si="16"/>
        <v>1</v>
      </c>
      <c r="CI238" t="s">
        <v>1403</v>
      </c>
      <c r="CJ238">
        <v>6</v>
      </c>
      <c r="CK238" t="s">
        <v>1399</v>
      </c>
      <c r="CL238">
        <f t="shared" si="17"/>
        <v>0</v>
      </c>
      <c r="CM238">
        <f t="shared" si="18"/>
        <v>1</v>
      </c>
      <c r="CN238">
        <f t="shared" si="19"/>
        <v>1</v>
      </c>
    </row>
    <row r="239" spans="1:92" x14ac:dyDescent="0.25">
      <c r="A239">
        <v>403</v>
      </c>
      <c r="B239" t="s">
        <v>564</v>
      </c>
      <c r="C239" t="s">
        <v>564</v>
      </c>
      <c r="D239">
        <v>813286</v>
      </c>
      <c r="E239">
        <v>5</v>
      </c>
      <c r="F239" s="107">
        <v>40925</v>
      </c>
      <c r="G239" s="107">
        <v>40927</v>
      </c>
      <c r="H239">
        <v>813286</v>
      </c>
      <c r="I239" s="107">
        <v>40925</v>
      </c>
      <c r="J239" s="107">
        <v>40927</v>
      </c>
      <c r="K239">
        <v>15000</v>
      </c>
      <c r="L239" t="s">
        <v>569</v>
      </c>
      <c r="N239" t="s">
        <v>564</v>
      </c>
      <c r="O239" t="s">
        <v>913</v>
      </c>
      <c r="P239" t="s">
        <v>38</v>
      </c>
      <c r="Q239">
        <v>3</v>
      </c>
      <c r="R239">
        <v>3</v>
      </c>
      <c r="S239">
        <v>12</v>
      </c>
      <c r="T239">
        <v>4</v>
      </c>
      <c r="U239">
        <v>10</v>
      </c>
      <c r="AD239" s="107">
        <v>24199</v>
      </c>
      <c r="AE239" t="s">
        <v>45</v>
      </c>
      <c r="AF239" t="s">
        <v>32</v>
      </c>
      <c r="AG239" t="s">
        <v>868</v>
      </c>
      <c r="AH239" t="s">
        <v>30</v>
      </c>
      <c r="AI239" t="s">
        <v>64</v>
      </c>
      <c r="AJ239" t="s">
        <v>88</v>
      </c>
      <c r="AK239">
        <v>1</v>
      </c>
      <c r="AL239" t="s">
        <v>987</v>
      </c>
      <c r="AN239">
        <v>7</v>
      </c>
      <c r="AP239" t="s">
        <v>42</v>
      </c>
      <c r="AR239" t="s">
        <v>43</v>
      </c>
      <c r="AS239" t="s">
        <v>44</v>
      </c>
      <c r="BC239" t="s">
        <v>37</v>
      </c>
      <c r="BF239">
        <v>3</v>
      </c>
      <c r="BG239">
        <v>3</v>
      </c>
      <c r="BH239">
        <v>3</v>
      </c>
      <c r="BI239">
        <v>45.699453551912569</v>
      </c>
      <c r="BJ239">
        <f t="shared" si="15"/>
        <v>46</v>
      </c>
      <c r="BK239">
        <v>0</v>
      </c>
      <c r="BL239">
        <v>0</v>
      </c>
      <c r="BM239" t="s">
        <v>1050</v>
      </c>
      <c r="BN239" t="s">
        <v>913</v>
      </c>
      <c r="BO239" t="s">
        <v>564</v>
      </c>
      <c r="BQ239" t="s">
        <v>1050</v>
      </c>
      <c r="BR239" t="s">
        <v>87</v>
      </c>
      <c r="BS239" t="s">
        <v>572</v>
      </c>
      <c r="BT239" t="s">
        <v>1252</v>
      </c>
      <c r="BU239" t="s">
        <v>87</v>
      </c>
      <c r="BV239">
        <v>1</v>
      </c>
      <c r="BW239">
        <v>1</v>
      </c>
      <c r="BX239">
        <v>0</v>
      </c>
      <c r="BY239">
        <v>0</v>
      </c>
      <c r="BZ239">
        <v>-3</v>
      </c>
      <c r="CA239">
        <v>0</v>
      </c>
      <c r="CB239">
        <v>3</v>
      </c>
      <c r="CC239" t="e">
        <v>#VALUE!</v>
      </c>
      <c r="CD239">
        <v>3</v>
      </c>
      <c r="CE239">
        <v>0</v>
      </c>
      <c r="CF239">
        <v>0</v>
      </c>
      <c r="CG239">
        <v>2</v>
      </c>
      <c r="CH239">
        <f t="shared" si="16"/>
        <v>1</v>
      </c>
      <c r="CI239" t="s">
        <v>1405</v>
      </c>
      <c r="CJ239">
        <v>1</v>
      </c>
      <c r="CK239" t="s">
        <v>1399</v>
      </c>
      <c r="CL239">
        <f t="shared" si="17"/>
        <v>0</v>
      </c>
      <c r="CM239">
        <f t="shared" si="18"/>
        <v>1</v>
      </c>
      <c r="CN239">
        <f t="shared" si="19"/>
        <v>1</v>
      </c>
    </row>
    <row r="240" spans="1:92" x14ac:dyDescent="0.25">
      <c r="A240">
        <v>2974</v>
      </c>
      <c r="B240" t="s">
        <v>564</v>
      </c>
      <c r="C240" t="s">
        <v>564</v>
      </c>
      <c r="D240">
        <v>816065</v>
      </c>
      <c r="E240">
        <v>5</v>
      </c>
      <c r="F240" s="107">
        <v>41018</v>
      </c>
      <c r="G240" s="107">
        <v>41337</v>
      </c>
      <c r="H240">
        <v>816065</v>
      </c>
      <c r="I240" s="107">
        <v>41043</v>
      </c>
      <c r="J240" s="107">
        <v>41337</v>
      </c>
      <c r="K240">
        <v>15000</v>
      </c>
      <c r="L240" t="s">
        <v>569</v>
      </c>
      <c r="N240" t="s">
        <v>564</v>
      </c>
      <c r="O240" t="s">
        <v>913</v>
      </c>
      <c r="P240" t="s">
        <v>38</v>
      </c>
      <c r="Q240">
        <v>295</v>
      </c>
      <c r="R240">
        <v>320</v>
      </c>
      <c r="S240">
        <v>14</v>
      </c>
      <c r="T240">
        <v>3</v>
      </c>
      <c r="U240">
        <v>8</v>
      </c>
      <c r="AD240" s="107">
        <v>25047</v>
      </c>
      <c r="AE240" t="s">
        <v>31</v>
      </c>
      <c r="AF240" t="s">
        <v>32</v>
      </c>
      <c r="AG240" t="s">
        <v>868</v>
      </c>
      <c r="AH240" t="s">
        <v>40</v>
      </c>
      <c r="AI240" t="s">
        <v>117</v>
      </c>
      <c r="AJ240" t="s">
        <v>88</v>
      </c>
      <c r="AK240">
        <v>8</v>
      </c>
      <c r="AL240" t="s">
        <v>987</v>
      </c>
      <c r="AN240">
        <v>6</v>
      </c>
      <c r="AP240" t="s">
        <v>120</v>
      </c>
      <c r="AR240" t="s">
        <v>43</v>
      </c>
      <c r="AS240" t="s">
        <v>121</v>
      </c>
      <c r="BC240" t="s">
        <v>37</v>
      </c>
      <c r="BF240">
        <v>295</v>
      </c>
      <c r="BG240">
        <v>295</v>
      </c>
      <c r="BH240">
        <v>320</v>
      </c>
      <c r="BI240">
        <v>43.636612021857921</v>
      </c>
      <c r="BJ240">
        <f t="shared" si="15"/>
        <v>44</v>
      </c>
      <c r="BK240">
        <v>0</v>
      </c>
      <c r="BL240">
        <v>0</v>
      </c>
      <c r="BM240" t="s">
        <v>1050</v>
      </c>
      <c r="BN240" t="s">
        <v>913</v>
      </c>
      <c r="BO240" t="s">
        <v>564</v>
      </c>
      <c r="BQ240" t="s">
        <v>1050</v>
      </c>
      <c r="BR240" t="s">
        <v>87</v>
      </c>
      <c r="BS240" t="s">
        <v>572</v>
      </c>
      <c r="BT240" t="s">
        <v>1252</v>
      </c>
      <c r="BU240" t="s">
        <v>87</v>
      </c>
      <c r="BV240">
        <v>0.921875</v>
      </c>
      <c r="BW240">
        <v>1</v>
      </c>
      <c r="BX240">
        <v>7.8125E-2</v>
      </c>
      <c r="BY240">
        <v>0</v>
      </c>
      <c r="BZ240">
        <v>-295</v>
      </c>
      <c r="CA240">
        <v>0</v>
      </c>
      <c r="CB240">
        <v>295</v>
      </c>
      <c r="CC240" t="e">
        <v>#VALUE!</v>
      </c>
      <c r="CD240">
        <v>295</v>
      </c>
      <c r="CE240">
        <v>0</v>
      </c>
      <c r="CF240">
        <v>0</v>
      </c>
      <c r="CG240">
        <v>294</v>
      </c>
      <c r="CH240">
        <f t="shared" si="16"/>
        <v>1</v>
      </c>
      <c r="CI240" t="s">
        <v>1403</v>
      </c>
      <c r="CJ240">
        <v>6</v>
      </c>
      <c r="CK240" t="s">
        <v>1399</v>
      </c>
      <c r="CL240">
        <f t="shared" si="17"/>
        <v>0</v>
      </c>
      <c r="CM240">
        <f t="shared" si="18"/>
        <v>1</v>
      </c>
      <c r="CN240">
        <f t="shared" si="19"/>
        <v>1</v>
      </c>
    </row>
    <row r="241" spans="1:92" x14ac:dyDescent="0.25">
      <c r="A241">
        <v>743</v>
      </c>
      <c r="B241" t="s">
        <v>564</v>
      </c>
      <c r="C241" t="s">
        <v>564</v>
      </c>
      <c r="D241">
        <v>816267</v>
      </c>
      <c r="E241">
        <v>6</v>
      </c>
      <c r="F241" s="107">
        <v>40938</v>
      </c>
      <c r="G241" s="107">
        <v>41366</v>
      </c>
      <c r="H241">
        <v>816267</v>
      </c>
      <c r="I241" s="107">
        <v>40938</v>
      </c>
      <c r="J241" s="107">
        <v>41366</v>
      </c>
      <c r="K241" t="s">
        <v>562</v>
      </c>
      <c r="L241" t="s">
        <v>562</v>
      </c>
      <c r="N241" t="s">
        <v>564</v>
      </c>
      <c r="O241" t="s">
        <v>913</v>
      </c>
      <c r="P241" t="s">
        <v>38</v>
      </c>
      <c r="Q241">
        <v>429</v>
      </c>
      <c r="R241">
        <v>429</v>
      </c>
      <c r="S241">
        <v>9</v>
      </c>
      <c r="T241">
        <v>9</v>
      </c>
      <c r="U241">
        <v>7</v>
      </c>
      <c r="AD241" s="107">
        <v>25242</v>
      </c>
      <c r="AE241" t="s">
        <v>31</v>
      </c>
      <c r="AF241" t="s">
        <v>68</v>
      </c>
      <c r="AG241" t="s">
        <v>870</v>
      </c>
      <c r="AH241" t="s">
        <v>57</v>
      </c>
      <c r="AI241" t="s">
        <v>99</v>
      </c>
      <c r="AJ241" t="s">
        <v>88</v>
      </c>
      <c r="AK241">
        <v>13</v>
      </c>
      <c r="AL241" t="s">
        <v>361</v>
      </c>
      <c r="AM241">
        <v>5</v>
      </c>
      <c r="AP241" t="s">
        <v>65</v>
      </c>
      <c r="AR241" t="s">
        <v>66</v>
      </c>
      <c r="AS241" t="s">
        <v>67</v>
      </c>
      <c r="BC241" t="s">
        <v>37</v>
      </c>
      <c r="BF241">
        <v>429</v>
      </c>
      <c r="BG241">
        <v>429</v>
      </c>
      <c r="BH241">
        <v>429</v>
      </c>
      <c r="BI241">
        <v>42.885245901639344</v>
      </c>
      <c r="BJ241">
        <f t="shared" si="15"/>
        <v>43</v>
      </c>
      <c r="BK241">
        <v>0</v>
      </c>
      <c r="BL241">
        <v>0</v>
      </c>
      <c r="BM241" t="s">
        <v>1050</v>
      </c>
      <c r="BN241" t="s">
        <v>913</v>
      </c>
      <c r="BO241" t="s">
        <v>564</v>
      </c>
      <c r="BQ241" t="s">
        <v>1050</v>
      </c>
      <c r="BR241" t="s">
        <v>87</v>
      </c>
      <c r="BS241" t="s">
        <v>572</v>
      </c>
      <c r="BT241" t="s">
        <v>1252</v>
      </c>
      <c r="BU241" t="s">
        <v>87</v>
      </c>
      <c r="BV241">
        <v>1</v>
      </c>
      <c r="BW241">
        <v>1</v>
      </c>
      <c r="BX241">
        <v>0</v>
      </c>
      <c r="BY241">
        <v>0</v>
      </c>
      <c r="BZ241">
        <v>-429</v>
      </c>
      <c r="CA241">
        <v>0</v>
      </c>
      <c r="CB241">
        <v>429</v>
      </c>
      <c r="CC241" t="e">
        <v>#VALUE!</v>
      </c>
      <c r="CD241">
        <v>429</v>
      </c>
      <c r="CE241">
        <v>0</v>
      </c>
      <c r="CF241">
        <v>0</v>
      </c>
      <c r="CG241">
        <v>428</v>
      </c>
      <c r="CH241">
        <f t="shared" si="16"/>
        <v>1</v>
      </c>
      <c r="CI241" t="s">
        <v>1406</v>
      </c>
      <c r="CJ241">
        <v>0</v>
      </c>
      <c r="CK241" t="s">
        <v>1399</v>
      </c>
      <c r="CL241">
        <f t="shared" si="17"/>
        <v>0</v>
      </c>
      <c r="CM241">
        <f t="shared" si="18"/>
        <v>1</v>
      </c>
      <c r="CN241">
        <f t="shared" si="19"/>
        <v>1</v>
      </c>
    </row>
    <row r="242" spans="1:92" x14ac:dyDescent="0.25">
      <c r="A242">
        <v>2322</v>
      </c>
      <c r="B242" t="s">
        <v>564</v>
      </c>
      <c r="C242" t="s">
        <v>564</v>
      </c>
      <c r="D242">
        <v>816934</v>
      </c>
      <c r="E242">
        <v>6</v>
      </c>
      <c r="F242" s="107">
        <v>40996</v>
      </c>
      <c r="G242" s="107">
        <v>41121</v>
      </c>
      <c r="H242">
        <v>816934</v>
      </c>
      <c r="I242" s="107">
        <v>40996</v>
      </c>
      <c r="J242" s="107">
        <v>41121</v>
      </c>
      <c r="K242">
        <v>110000</v>
      </c>
      <c r="L242" t="s">
        <v>570</v>
      </c>
      <c r="N242" t="s">
        <v>564</v>
      </c>
      <c r="O242" t="s">
        <v>913</v>
      </c>
      <c r="P242" t="s">
        <v>38</v>
      </c>
      <c r="Q242">
        <v>126</v>
      </c>
      <c r="R242">
        <v>126</v>
      </c>
      <c r="S242">
        <v>5</v>
      </c>
      <c r="T242">
        <v>1</v>
      </c>
      <c r="U242">
        <v>2</v>
      </c>
      <c r="AD242" s="107">
        <v>23119</v>
      </c>
      <c r="AE242" t="s">
        <v>31</v>
      </c>
      <c r="AF242" t="s">
        <v>68</v>
      </c>
      <c r="AG242" t="s">
        <v>870</v>
      </c>
      <c r="AH242" t="s">
        <v>57</v>
      </c>
      <c r="AI242" t="s">
        <v>94</v>
      </c>
      <c r="AJ242" t="s">
        <v>88</v>
      </c>
      <c r="AK242">
        <v>6</v>
      </c>
      <c r="AL242" t="s">
        <v>361</v>
      </c>
      <c r="AM242">
        <v>12</v>
      </c>
      <c r="AP242" t="s">
        <v>90</v>
      </c>
      <c r="AR242" t="s">
        <v>91</v>
      </c>
      <c r="AS242" t="s">
        <v>73</v>
      </c>
      <c r="BC242" t="s">
        <v>98</v>
      </c>
      <c r="BF242">
        <v>126</v>
      </c>
      <c r="BG242">
        <v>126</v>
      </c>
      <c r="BH242">
        <v>126</v>
      </c>
      <c r="BI242">
        <v>48.844262295081968</v>
      </c>
      <c r="BJ242">
        <f t="shared" si="15"/>
        <v>49</v>
      </c>
      <c r="BK242">
        <v>0</v>
      </c>
      <c r="BL242">
        <v>0</v>
      </c>
      <c r="BM242" t="s">
        <v>1050</v>
      </c>
      <c r="BN242" t="s">
        <v>913</v>
      </c>
      <c r="BO242" t="s">
        <v>564</v>
      </c>
      <c r="BQ242" t="s">
        <v>1050</v>
      </c>
      <c r="BR242" t="s">
        <v>87</v>
      </c>
      <c r="BS242" t="s">
        <v>572</v>
      </c>
      <c r="BT242" t="s">
        <v>1252</v>
      </c>
      <c r="BU242" t="s">
        <v>87</v>
      </c>
      <c r="BV242">
        <v>1</v>
      </c>
      <c r="BW242">
        <v>1</v>
      </c>
      <c r="BX242">
        <v>0</v>
      </c>
      <c r="BY242">
        <v>0</v>
      </c>
      <c r="BZ242">
        <v>-126</v>
      </c>
      <c r="CA242">
        <v>0</v>
      </c>
      <c r="CB242">
        <v>126</v>
      </c>
      <c r="CC242" t="e">
        <v>#VALUE!</v>
      </c>
      <c r="CD242">
        <v>126</v>
      </c>
      <c r="CE242">
        <v>0</v>
      </c>
      <c r="CF242">
        <v>0</v>
      </c>
      <c r="CG242">
        <v>125</v>
      </c>
      <c r="CH242">
        <f t="shared" si="16"/>
        <v>1</v>
      </c>
      <c r="CI242" t="s">
        <v>1403</v>
      </c>
      <c r="CJ242">
        <v>6</v>
      </c>
      <c r="CK242" t="s">
        <v>1399</v>
      </c>
      <c r="CL242">
        <f t="shared" si="17"/>
        <v>0</v>
      </c>
      <c r="CM242">
        <f t="shared" si="18"/>
        <v>1</v>
      </c>
      <c r="CN242">
        <f t="shared" si="19"/>
        <v>1</v>
      </c>
    </row>
    <row r="243" spans="1:92" x14ac:dyDescent="0.25">
      <c r="A243">
        <v>2795</v>
      </c>
      <c r="B243" t="s">
        <v>564</v>
      </c>
      <c r="C243" t="s">
        <v>564</v>
      </c>
      <c r="D243">
        <v>817860</v>
      </c>
      <c r="E243">
        <v>6</v>
      </c>
      <c r="F243" s="107">
        <v>41012</v>
      </c>
      <c r="G243" s="107">
        <v>41215</v>
      </c>
      <c r="H243">
        <v>817860</v>
      </c>
      <c r="I243" s="107">
        <v>41012</v>
      </c>
      <c r="J243" s="107">
        <v>41215</v>
      </c>
      <c r="K243" t="s">
        <v>562</v>
      </c>
      <c r="L243" t="s">
        <v>562</v>
      </c>
      <c r="N243" t="s">
        <v>564</v>
      </c>
      <c r="O243" t="s">
        <v>913</v>
      </c>
      <c r="P243" t="s">
        <v>38</v>
      </c>
      <c r="Q243">
        <v>204</v>
      </c>
      <c r="R243">
        <v>204</v>
      </c>
      <c r="S243">
        <v>4</v>
      </c>
      <c r="T243">
        <v>2</v>
      </c>
      <c r="U243">
        <v>4</v>
      </c>
      <c r="AD243" s="107">
        <v>24675</v>
      </c>
      <c r="AE243" t="s">
        <v>31</v>
      </c>
      <c r="AF243" t="s">
        <v>32</v>
      </c>
      <c r="AG243" t="s">
        <v>868</v>
      </c>
      <c r="AH243" t="s">
        <v>30</v>
      </c>
      <c r="AI243" t="s">
        <v>82</v>
      </c>
      <c r="AJ243" t="s">
        <v>88</v>
      </c>
      <c r="AK243">
        <v>10</v>
      </c>
      <c r="AL243" t="s">
        <v>361</v>
      </c>
      <c r="AM243">
        <v>15</v>
      </c>
      <c r="AP243" t="s">
        <v>80</v>
      </c>
      <c r="AR243" t="s">
        <v>49</v>
      </c>
      <c r="AS243" t="s">
        <v>81</v>
      </c>
      <c r="BC243" t="s">
        <v>51</v>
      </c>
      <c r="BF243">
        <v>204</v>
      </c>
      <c r="BG243">
        <v>204</v>
      </c>
      <c r="BH243">
        <v>204</v>
      </c>
      <c r="BI243">
        <v>44.636612021857921</v>
      </c>
      <c r="BJ243">
        <f t="shared" si="15"/>
        <v>45</v>
      </c>
      <c r="BK243">
        <v>0</v>
      </c>
      <c r="BL243">
        <v>0</v>
      </c>
      <c r="BM243" t="s">
        <v>1050</v>
      </c>
      <c r="BN243" t="s">
        <v>913</v>
      </c>
      <c r="BO243" t="s">
        <v>564</v>
      </c>
      <c r="BQ243" t="s">
        <v>1050</v>
      </c>
      <c r="BR243" t="s">
        <v>87</v>
      </c>
      <c r="BS243" t="s">
        <v>572</v>
      </c>
      <c r="BT243" t="s">
        <v>1252</v>
      </c>
      <c r="BU243" t="s">
        <v>87</v>
      </c>
      <c r="BV243">
        <v>1</v>
      </c>
      <c r="BW243">
        <v>1</v>
      </c>
      <c r="BX243">
        <v>0</v>
      </c>
      <c r="BY243">
        <v>0</v>
      </c>
      <c r="BZ243">
        <v>-204</v>
      </c>
      <c r="CA243">
        <v>0</v>
      </c>
      <c r="CB243">
        <v>204</v>
      </c>
      <c r="CC243" t="e">
        <v>#VALUE!</v>
      </c>
      <c r="CD243">
        <v>204</v>
      </c>
      <c r="CE243">
        <v>0</v>
      </c>
      <c r="CF243">
        <v>0</v>
      </c>
      <c r="CG243">
        <v>203</v>
      </c>
      <c r="CH243">
        <f t="shared" si="16"/>
        <v>1</v>
      </c>
      <c r="CI243" t="s">
        <v>1403</v>
      </c>
      <c r="CJ243">
        <v>6</v>
      </c>
      <c r="CK243" t="s">
        <v>1399</v>
      </c>
      <c r="CL243">
        <f t="shared" si="17"/>
        <v>0</v>
      </c>
      <c r="CM243">
        <f t="shared" si="18"/>
        <v>1</v>
      </c>
      <c r="CN243">
        <f t="shared" si="19"/>
        <v>1</v>
      </c>
    </row>
    <row r="244" spans="1:92" x14ac:dyDescent="0.25">
      <c r="A244">
        <v>2482</v>
      </c>
      <c r="B244" t="s">
        <v>564</v>
      </c>
      <c r="C244" t="s">
        <v>564</v>
      </c>
      <c r="D244">
        <v>818852</v>
      </c>
      <c r="E244">
        <v>6</v>
      </c>
      <c r="F244" s="107">
        <v>41002</v>
      </c>
      <c r="G244" s="107">
        <v>41543</v>
      </c>
      <c r="H244">
        <v>818852</v>
      </c>
      <c r="I244" s="107">
        <v>41120</v>
      </c>
      <c r="J244" s="107">
        <v>41543</v>
      </c>
      <c r="K244" t="s">
        <v>562</v>
      </c>
      <c r="L244" t="s">
        <v>562</v>
      </c>
      <c r="N244" t="s">
        <v>564</v>
      </c>
      <c r="O244" t="s">
        <v>913</v>
      </c>
      <c r="P244" t="s">
        <v>38</v>
      </c>
      <c r="Q244">
        <v>424</v>
      </c>
      <c r="R244">
        <v>542</v>
      </c>
      <c r="S244">
        <v>0</v>
      </c>
      <c r="T244">
        <v>2</v>
      </c>
      <c r="AD244" s="107">
        <v>21756</v>
      </c>
      <c r="AE244" t="s">
        <v>31</v>
      </c>
      <c r="AF244" t="s">
        <v>68</v>
      </c>
      <c r="AG244" t="s">
        <v>870</v>
      </c>
      <c r="AH244" t="s">
        <v>30</v>
      </c>
      <c r="AI244" t="s">
        <v>117</v>
      </c>
      <c r="AJ244" t="s">
        <v>88</v>
      </c>
      <c r="AK244">
        <v>7</v>
      </c>
      <c r="AL244" t="s">
        <v>361</v>
      </c>
      <c r="AM244">
        <v>40</v>
      </c>
      <c r="AP244" t="s">
        <v>34</v>
      </c>
      <c r="AR244" t="s">
        <v>35</v>
      </c>
      <c r="AS244" t="s">
        <v>36</v>
      </c>
      <c r="BC244" t="s">
        <v>37</v>
      </c>
      <c r="BF244">
        <v>424</v>
      </c>
      <c r="BG244">
        <v>424</v>
      </c>
      <c r="BH244">
        <v>542</v>
      </c>
      <c r="BI244">
        <v>52.584699453551913</v>
      </c>
      <c r="BJ244">
        <f t="shared" si="15"/>
        <v>53</v>
      </c>
      <c r="BK244">
        <v>0</v>
      </c>
      <c r="BL244">
        <v>0</v>
      </c>
      <c r="BM244" t="s">
        <v>1050</v>
      </c>
      <c r="BN244" t="s">
        <v>913</v>
      </c>
      <c r="BO244" t="s">
        <v>564</v>
      </c>
      <c r="BQ244" t="s">
        <v>1050</v>
      </c>
      <c r="BR244" t="s">
        <v>87</v>
      </c>
      <c r="BS244" t="s">
        <v>572</v>
      </c>
      <c r="BT244" t="s">
        <v>1252</v>
      </c>
      <c r="BU244" t="s">
        <v>564</v>
      </c>
      <c r="BV244">
        <v>0.78228782287822873</v>
      </c>
      <c r="BW244">
        <v>1</v>
      </c>
      <c r="BX244">
        <v>0.21771217712177127</v>
      </c>
      <c r="BY244">
        <v>0</v>
      </c>
      <c r="BZ244">
        <v>-424</v>
      </c>
      <c r="CA244">
        <v>0</v>
      </c>
      <c r="CB244">
        <v>424</v>
      </c>
      <c r="CC244" t="e">
        <v>#VALUE!</v>
      </c>
      <c r="CD244">
        <v>424</v>
      </c>
      <c r="CE244">
        <v>0</v>
      </c>
      <c r="CF244">
        <v>0</v>
      </c>
      <c r="CG244">
        <v>423</v>
      </c>
      <c r="CH244">
        <f t="shared" si="16"/>
        <v>1</v>
      </c>
      <c r="CI244" t="s">
        <v>1406</v>
      </c>
      <c r="CJ244">
        <v>0</v>
      </c>
      <c r="CK244" t="s">
        <v>1399</v>
      </c>
      <c r="CL244">
        <f t="shared" si="17"/>
        <v>0</v>
      </c>
      <c r="CM244">
        <f t="shared" si="18"/>
        <v>0</v>
      </c>
      <c r="CN244">
        <f t="shared" si="19"/>
        <v>1</v>
      </c>
    </row>
    <row r="245" spans="1:92" x14ac:dyDescent="0.25">
      <c r="A245">
        <v>2478</v>
      </c>
      <c r="B245" t="s">
        <v>564</v>
      </c>
      <c r="C245" t="s">
        <v>564</v>
      </c>
      <c r="D245">
        <v>818911</v>
      </c>
      <c r="E245">
        <v>4</v>
      </c>
      <c r="F245" s="107">
        <v>41002</v>
      </c>
      <c r="G245" s="107">
        <v>41032</v>
      </c>
      <c r="H245">
        <v>818911</v>
      </c>
      <c r="I245" s="107">
        <v>41002</v>
      </c>
      <c r="J245" s="107">
        <v>41032</v>
      </c>
      <c r="K245">
        <v>5000</v>
      </c>
      <c r="L245" t="s">
        <v>567</v>
      </c>
      <c r="N245" t="s">
        <v>564</v>
      </c>
      <c r="O245" t="s">
        <v>913</v>
      </c>
      <c r="P245" t="s">
        <v>38</v>
      </c>
      <c r="Q245">
        <v>31</v>
      </c>
      <c r="R245">
        <v>31</v>
      </c>
      <c r="S245">
        <v>1</v>
      </c>
      <c r="T245">
        <v>2</v>
      </c>
      <c r="U245">
        <v>1</v>
      </c>
      <c r="AD245" s="107">
        <v>20395</v>
      </c>
      <c r="AE245" t="s">
        <v>31</v>
      </c>
      <c r="AF245" t="s">
        <v>32</v>
      </c>
      <c r="AG245" t="s">
        <v>868</v>
      </c>
      <c r="AH245" t="s">
        <v>57</v>
      </c>
      <c r="AI245" t="s">
        <v>70</v>
      </c>
      <c r="AJ245" t="s">
        <v>88</v>
      </c>
      <c r="AK245">
        <v>2</v>
      </c>
      <c r="AL245" t="s">
        <v>986</v>
      </c>
      <c r="AO245">
        <v>60</v>
      </c>
      <c r="AP245" t="s">
        <v>42</v>
      </c>
      <c r="AR245" t="s">
        <v>43</v>
      </c>
      <c r="AS245" t="s">
        <v>44</v>
      </c>
      <c r="BC245" t="s">
        <v>37</v>
      </c>
      <c r="BF245">
        <v>31</v>
      </c>
      <c r="BG245">
        <v>31</v>
      </c>
      <c r="BH245">
        <v>31</v>
      </c>
      <c r="BI245">
        <v>56.303278688524593</v>
      </c>
      <c r="BJ245">
        <f t="shared" si="15"/>
        <v>56</v>
      </c>
      <c r="BK245">
        <v>0</v>
      </c>
      <c r="BL245">
        <v>0</v>
      </c>
      <c r="BM245" t="s">
        <v>1050</v>
      </c>
      <c r="BN245" t="s">
        <v>913</v>
      </c>
      <c r="BO245" t="s">
        <v>564</v>
      </c>
      <c r="BQ245" t="s">
        <v>1050</v>
      </c>
      <c r="BR245" t="s">
        <v>87</v>
      </c>
      <c r="BS245" t="s">
        <v>572</v>
      </c>
      <c r="BT245" t="s">
        <v>1252</v>
      </c>
      <c r="BU245" t="s">
        <v>87</v>
      </c>
      <c r="BV245">
        <v>1</v>
      </c>
      <c r="BW245">
        <v>1</v>
      </c>
      <c r="BX245">
        <v>0</v>
      </c>
      <c r="BY245">
        <v>0</v>
      </c>
      <c r="BZ245">
        <v>-31</v>
      </c>
      <c r="CA245">
        <v>0</v>
      </c>
      <c r="CB245">
        <v>31</v>
      </c>
      <c r="CC245" t="e">
        <v>#VALUE!</v>
      </c>
      <c r="CD245">
        <v>31</v>
      </c>
      <c r="CE245">
        <v>0</v>
      </c>
      <c r="CF245">
        <v>0</v>
      </c>
      <c r="CG245">
        <v>30</v>
      </c>
      <c r="CH245">
        <f t="shared" si="16"/>
        <v>1</v>
      </c>
      <c r="CI245" t="s">
        <v>1401</v>
      </c>
      <c r="CJ245">
        <v>3</v>
      </c>
      <c r="CK245" t="s">
        <v>1399</v>
      </c>
      <c r="CL245">
        <f t="shared" si="17"/>
        <v>0</v>
      </c>
      <c r="CM245">
        <f t="shared" si="18"/>
        <v>1</v>
      </c>
      <c r="CN245">
        <f t="shared" si="19"/>
        <v>1</v>
      </c>
    </row>
    <row r="246" spans="1:92" x14ac:dyDescent="0.25">
      <c r="A246">
        <v>2876</v>
      </c>
      <c r="B246" t="s">
        <v>564</v>
      </c>
      <c r="C246" t="s">
        <v>564</v>
      </c>
      <c r="D246">
        <v>829760</v>
      </c>
      <c r="E246">
        <v>6</v>
      </c>
      <c r="F246" s="107">
        <v>41016</v>
      </c>
      <c r="G246" s="107">
        <v>41316</v>
      </c>
      <c r="H246">
        <v>829760</v>
      </c>
      <c r="I246" s="107">
        <v>41016</v>
      </c>
      <c r="J246" s="107">
        <v>41316</v>
      </c>
      <c r="K246" t="s">
        <v>562</v>
      </c>
      <c r="L246" t="s">
        <v>562</v>
      </c>
      <c r="N246" t="s">
        <v>564</v>
      </c>
      <c r="O246" t="s">
        <v>913</v>
      </c>
      <c r="P246" t="s">
        <v>38</v>
      </c>
      <c r="Q246">
        <v>301</v>
      </c>
      <c r="R246">
        <v>301</v>
      </c>
      <c r="S246">
        <v>9</v>
      </c>
      <c r="T246">
        <v>11</v>
      </c>
      <c r="U246">
        <v>6</v>
      </c>
      <c r="AD246" s="107">
        <v>22859</v>
      </c>
      <c r="AE246" t="s">
        <v>31</v>
      </c>
      <c r="AF246" t="s">
        <v>68</v>
      </c>
      <c r="AG246" t="s">
        <v>870</v>
      </c>
      <c r="AH246" t="s">
        <v>30</v>
      </c>
      <c r="AI246" t="s">
        <v>96</v>
      </c>
      <c r="AJ246" t="s">
        <v>88</v>
      </c>
      <c r="AK246">
        <v>11</v>
      </c>
      <c r="AL246" t="s">
        <v>361</v>
      </c>
      <c r="AM246">
        <v>35</v>
      </c>
      <c r="AP246" t="s">
        <v>104</v>
      </c>
      <c r="AR246" t="s">
        <v>66</v>
      </c>
      <c r="AS246" t="s">
        <v>105</v>
      </c>
      <c r="BC246" t="s">
        <v>37</v>
      </c>
      <c r="BF246">
        <v>301</v>
      </c>
      <c r="BG246">
        <v>301</v>
      </c>
      <c r="BH246">
        <v>301</v>
      </c>
      <c r="BI246">
        <v>49.60928961748634</v>
      </c>
      <c r="BJ246">
        <f t="shared" si="15"/>
        <v>50</v>
      </c>
      <c r="BK246">
        <v>0</v>
      </c>
      <c r="BL246">
        <v>0</v>
      </c>
      <c r="BM246" t="s">
        <v>1050</v>
      </c>
      <c r="BN246" t="s">
        <v>913</v>
      </c>
      <c r="BO246" t="s">
        <v>564</v>
      </c>
      <c r="BQ246" t="s">
        <v>1050</v>
      </c>
      <c r="BR246" t="s">
        <v>87</v>
      </c>
      <c r="BS246" t="s">
        <v>572</v>
      </c>
      <c r="BT246" t="s">
        <v>1252</v>
      </c>
      <c r="BU246" t="s">
        <v>87</v>
      </c>
      <c r="BV246">
        <v>1</v>
      </c>
      <c r="BW246">
        <v>1</v>
      </c>
      <c r="BX246">
        <v>0</v>
      </c>
      <c r="BY246">
        <v>0</v>
      </c>
      <c r="BZ246">
        <v>-301</v>
      </c>
      <c r="CA246">
        <v>0</v>
      </c>
      <c r="CB246">
        <v>301</v>
      </c>
      <c r="CC246" t="e">
        <v>#VALUE!</v>
      </c>
      <c r="CD246">
        <v>301</v>
      </c>
      <c r="CE246">
        <v>0</v>
      </c>
      <c r="CF246">
        <v>0</v>
      </c>
      <c r="CG246">
        <v>300</v>
      </c>
      <c r="CH246">
        <f t="shared" si="16"/>
        <v>1</v>
      </c>
      <c r="CI246" t="s">
        <v>1403</v>
      </c>
      <c r="CJ246">
        <v>6</v>
      </c>
      <c r="CK246" t="s">
        <v>1399</v>
      </c>
      <c r="CL246">
        <f t="shared" si="17"/>
        <v>0</v>
      </c>
      <c r="CM246">
        <f t="shared" si="18"/>
        <v>1</v>
      </c>
      <c r="CN246">
        <f t="shared" si="19"/>
        <v>1</v>
      </c>
    </row>
    <row r="247" spans="1:92" x14ac:dyDescent="0.25">
      <c r="A247">
        <v>1755</v>
      </c>
      <c r="B247" t="s">
        <v>564</v>
      </c>
      <c r="C247" t="s">
        <v>564</v>
      </c>
      <c r="D247">
        <v>835934</v>
      </c>
      <c r="E247">
        <v>1</v>
      </c>
      <c r="F247" s="107">
        <v>40974</v>
      </c>
      <c r="G247" s="107">
        <v>41087</v>
      </c>
      <c r="H247">
        <v>835934</v>
      </c>
      <c r="I247" s="107">
        <v>40974</v>
      </c>
      <c r="J247" s="107">
        <v>41003</v>
      </c>
      <c r="K247">
        <v>15000</v>
      </c>
      <c r="L247" t="s">
        <v>569</v>
      </c>
      <c r="M247" s="107">
        <v>41003</v>
      </c>
      <c r="N247" t="s">
        <v>87</v>
      </c>
      <c r="O247" t="s">
        <v>583</v>
      </c>
      <c r="P247" t="s">
        <v>54</v>
      </c>
      <c r="Q247">
        <v>30</v>
      </c>
      <c r="R247">
        <v>114</v>
      </c>
      <c r="S247">
        <v>5</v>
      </c>
      <c r="T247">
        <v>4</v>
      </c>
      <c r="U247">
        <v>2</v>
      </c>
      <c r="AD247" s="107">
        <v>18981</v>
      </c>
      <c r="AE247" t="s">
        <v>31</v>
      </c>
      <c r="AF247" t="s">
        <v>39</v>
      </c>
      <c r="AG247" t="s">
        <v>40</v>
      </c>
      <c r="AH247" t="s">
        <v>40</v>
      </c>
      <c r="AI247" t="s">
        <v>69</v>
      </c>
      <c r="AJ247" t="s">
        <v>54</v>
      </c>
      <c r="AK247">
        <v>6</v>
      </c>
      <c r="AL247" t="s">
        <v>54</v>
      </c>
      <c r="AP247" t="s">
        <v>42</v>
      </c>
      <c r="AR247" t="s">
        <v>43</v>
      </c>
      <c r="AS247" t="s">
        <v>44</v>
      </c>
      <c r="BC247" t="s">
        <v>51</v>
      </c>
      <c r="BF247">
        <v>30</v>
      </c>
      <c r="BG247">
        <v>114</v>
      </c>
      <c r="BH247">
        <v>114</v>
      </c>
      <c r="BI247">
        <v>60.090163934426229</v>
      </c>
      <c r="BJ247">
        <f t="shared" si="15"/>
        <v>60</v>
      </c>
      <c r="BK247">
        <v>0</v>
      </c>
      <c r="BL247">
        <v>-84</v>
      </c>
      <c r="BM247" t="s">
        <v>1051</v>
      </c>
      <c r="BN247" t="s">
        <v>75</v>
      </c>
      <c r="BO247" t="s">
        <v>87</v>
      </c>
      <c r="BQ247" t="s">
        <v>1051</v>
      </c>
      <c r="BR247" t="s">
        <v>87</v>
      </c>
      <c r="BS247" t="s">
        <v>573</v>
      </c>
      <c r="BT247" t="s">
        <v>1252</v>
      </c>
      <c r="BU247" t="s">
        <v>87</v>
      </c>
      <c r="BV247">
        <v>0.26315789473684209</v>
      </c>
      <c r="BW247">
        <v>0.26315789473684209</v>
      </c>
      <c r="BX247">
        <v>0</v>
      </c>
      <c r="BY247">
        <v>0</v>
      </c>
      <c r="BZ247">
        <v>-30</v>
      </c>
      <c r="CA247">
        <v>0</v>
      </c>
      <c r="CB247">
        <v>30</v>
      </c>
      <c r="CC247" t="e">
        <v>#VALUE!</v>
      </c>
      <c r="CD247">
        <v>30</v>
      </c>
      <c r="CE247">
        <v>0</v>
      </c>
      <c r="CF247">
        <v>84</v>
      </c>
      <c r="CG247">
        <v>29</v>
      </c>
      <c r="CH247">
        <f t="shared" si="16"/>
        <v>1</v>
      </c>
      <c r="CI247" t="s">
        <v>1404</v>
      </c>
      <c r="CJ247">
        <v>2</v>
      </c>
      <c r="CK247" t="s">
        <v>1399</v>
      </c>
      <c r="CL247">
        <f t="shared" si="17"/>
        <v>1</v>
      </c>
      <c r="CM247">
        <f t="shared" si="18"/>
        <v>1</v>
      </c>
      <c r="CN247">
        <f t="shared" si="19"/>
        <v>1</v>
      </c>
    </row>
    <row r="248" spans="1:92" x14ac:dyDescent="0.25">
      <c r="A248">
        <v>400</v>
      </c>
      <c r="B248" t="s">
        <v>564</v>
      </c>
      <c r="C248" t="s">
        <v>87</v>
      </c>
      <c r="D248">
        <v>841951</v>
      </c>
      <c r="E248">
        <v>6</v>
      </c>
      <c r="F248" s="107">
        <v>40925</v>
      </c>
      <c r="G248" s="107">
        <v>41530</v>
      </c>
      <c r="H248">
        <v>841951</v>
      </c>
      <c r="I248" s="107">
        <v>41410</v>
      </c>
      <c r="J248" s="107">
        <v>40926</v>
      </c>
      <c r="K248">
        <v>60000</v>
      </c>
      <c r="L248" t="s">
        <v>570</v>
      </c>
      <c r="M248" s="107">
        <v>40926</v>
      </c>
      <c r="N248" t="s">
        <v>87</v>
      </c>
      <c r="O248" t="s">
        <v>75</v>
      </c>
      <c r="P248" t="s">
        <v>38</v>
      </c>
      <c r="Q248">
        <v>111</v>
      </c>
      <c r="R248">
        <v>606</v>
      </c>
      <c r="S248">
        <v>0</v>
      </c>
      <c r="T248">
        <v>0</v>
      </c>
      <c r="AD248" s="107">
        <v>20302</v>
      </c>
      <c r="AE248" t="s">
        <v>31</v>
      </c>
      <c r="AF248" t="s">
        <v>68</v>
      </c>
      <c r="AG248" t="s">
        <v>870</v>
      </c>
      <c r="AH248" t="s">
        <v>30</v>
      </c>
      <c r="AI248" t="s">
        <v>71</v>
      </c>
      <c r="AJ248" t="s">
        <v>88</v>
      </c>
      <c r="AK248">
        <v>15</v>
      </c>
      <c r="AL248" t="s">
        <v>361</v>
      </c>
      <c r="AM248">
        <v>7</v>
      </c>
      <c r="AP248" t="s">
        <v>187</v>
      </c>
      <c r="AR248" t="s">
        <v>66</v>
      </c>
      <c r="AS248" t="s">
        <v>63</v>
      </c>
      <c r="AT248" t="s">
        <v>1121</v>
      </c>
      <c r="AV248" t="s">
        <v>87</v>
      </c>
      <c r="AW248">
        <v>41397</v>
      </c>
      <c r="BC248" t="s">
        <v>51</v>
      </c>
      <c r="BF248">
        <v>111</v>
      </c>
      <c r="BG248">
        <v>121</v>
      </c>
      <c r="BH248">
        <v>606</v>
      </c>
      <c r="BI248">
        <v>56.346994535519123</v>
      </c>
      <c r="BJ248">
        <f t="shared" si="15"/>
        <v>58</v>
      </c>
      <c r="BK248">
        <v>604</v>
      </c>
      <c r="BL248">
        <v>-604</v>
      </c>
      <c r="BM248" t="s">
        <v>1050</v>
      </c>
      <c r="BN248" t="s">
        <v>75</v>
      </c>
      <c r="BO248" t="s">
        <v>87</v>
      </c>
      <c r="BQ248" t="s">
        <v>1050</v>
      </c>
      <c r="BR248" t="s">
        <v>87</v>
      </c>
      <c r="BS248" t="s">
        <v>572</v>
      </c>
      <c r="BT248" t="s">
        <v>1252</v>
      </c>
      <c r="BU248" t="s">
        <v>564</v>
      </c>
      <c r="BV248">
        <v>0.18316831683168316</v>
      </c>
      <c r="BW248">
        <v>-3.9917355371900825</v>
      </c>
      <c r="BX248">
        <v>-4.1749038540217658</v>
      </c>
      <c r="BY248">
        <v>0</v>
      </c>
      <c r="BZ248">
        <v>483</v>
      </c>
      <c r="CA248">
        <v>594</v>
      </c>
      <c r="CB248">
        <v>121</v>
      </c>
      <c r="CC248">
        <v>111</v>
      </c>
      <c r="CD248">
        <v>121</v>
      </c>
      <c r="CE248">
        <v>604</v>
      </c>
      <c r="CF248">
        <v>604</v>
      </c>
      <c r="CG248" t="s">
        <v>1330</v>
      </c>
      <c r="CH248">
        <f t="shared" si="16"/>
        <v>0</v>
      </c>
      <c r="CI248" t="s">
        <v>1408</v>
      </c>
      <c r="CJ248">
        <v>0</v>
      </c>
      <c r="CK248" t="s">
        <v>1399</v>
      </c>
      <c r="CL248">
        <f t="shared" si="17"/>
        <v>1</v>
      </c>
      <c r="CM248">
        <f t="shared" si="18"/>
        <v>0</v>
      </c>
      <c r="CN248">
        <f t="shared" si="19"/>
        <v>0</v>
      </c>
    </row>
    <row r="249" spans="1:92" x14ac:dyDescent="0.25">
      <c r="A249">
        <v>107</v>
      </c>
      <c r="B249" t="s">
        <v>564</v>
      </c>
      <c r="C249" t="s">
        <v>564</v>
      </c>
      <c r="D249">
        <v>841986</v>
      </c>
      <c r="E249">
        <v>5</v>
      </c>
      <c r="F249" s="107">
        <v>40913</v>
      </c>
      <c r="G249" s="107">
        <v>41100</v>
      </c>
      <c r="H249">
        <v>841986</v>
      </c>
      <c r="I249" s="107">
        <v>40914</v>
      </c>
      <c r="J249" s="107">
        <v>41100</v>
      </c>
      <c r="K249">
        <v>45000</v>
      </c>
      <c r="L249" t="s">
        <v>570</v>
      </c>
      <c r="N249" t="s">
        <v>564</v>
      </c>
      <c r="O249" t="s">
        <v>913</v>
      </c>
      <c r="P249" t="s">
        <v>38</v>
      </c>
      <c r="Q249">
        <v>187</v>
      </c>
      <c r="R249">
        <v>188</v>
      </c>
      <c r="S249">
        <v>14</v>
      </c>
      <c r="T249">
        <v>1</v>
      </c>
      <c r="U249">
        <v>9</v>
      </c>
      <c r="AD249" s="107">
        <v>22624</v>
      </c>
      <c r="AE249" t="s">
        <v>31</v>
      </c>
      <c r="AF249" t="s">
        <v>32</v>
      </c>
      <c r="AG249" t="s">
        <v>868</v>
      </c>
      <c r="AH249" t="s">
        <v>30</v>
      </c>
      <c r="AI249" t="s">
        <v>140</v>
      </c>
      <c r="AJ249" t="s">
        <v>88</v>
      </c>
      <c r="AK249">
        <v>9</v>
      </c>
      <c r="AL249" t="s">
        <v>987</v>
      </c>
      <c r="AN249">
        <v>6</v>
      </c>
      <c r="AP249" t="s">
        <v>120</v>
      </c>
      <c r="AR249" t="s">
        <v>43</v>
      </c>
      <c r="AS249" t="s">
        <v>121</v>
      </c>
      <c r="BC249" t="s">
        <v>37</v>
      </c>
      <c r="BF249">
        <v>187</v>
      </c>
      <c r="BG249">
        <v>187</v>
      </c>
      <c r="BH249">
        <v>188</v>
      </c>
      <c r="BI249">
        <v>49.969945355191257</v>
      </c>
      <c r="BJ249">
        <f t="shared" si="15"/>
        <v>50</v>
      </c>
      <c r="BK249">
        <v>0</v>
      </c>
      <c r="BL249">
        <v>0</v>
      </c>
      <c r="BM249" t="s">
        <v>1050</v>
      </c>
      <c r="BN249" t="s">
        <v>913</v>
      </c>
      <c r="BO249" t="s">
        <v>564</v>
      </c>
      <c r="BQ249" t="s">
        <v>1050</v>
      </c>
      <c r="BR249" t="s">
        <v>87</v>
      </c>
      <c r="BS249" t="s">
        <v>572</v>
      </c>
      <c r="BT249" t="s">
        <v>1252</v>
      </c>
      <c r="BU249" t="s">
        <v>87</v>
      </c>
      <c r="BV249">
        <v>0.99468085106382975</v>
      </c>
      <c r="BW249">
        <v>1</v>
      </c>
      <c r="BX249">
        <v>5.3191489361702482E-3</v>
      </c>
      <c r="BY249">
        <v>0</v>
      </c>
      <c r="BZ249">
        <v>-187</v>
      </c>
      <c r="CA249">
        <v>0</v>
      </c>
      <c r="CB249">
        <v>187</v>
      </c>
      <c r="CC249" t="e">
        <v>#VALUE!</v>
      </c>
      <c r="CD249">
        <v>187</v>
      </c>
      <c r="CE249">
        <v>0</v>
      </c>
      <c r="CF249">
        <v>0</v>
      </c>
      <c r="CH249">
        <f t="shared" si="16"/>
        <v>1</v>
      </c>
      <c r="CI249" t="s">
        <v>1403</v>
      </c>
      <c r="CJ249">
        <v>6</v>
      </c>
      <c r="CK249" t="s">
        <v>1399</v>
      </c>
      <c r="CL249">
        <f t="shared" si="17"/>
        <v>0</v>
      </c>
      <c r="CM249">
        <f t="shared" si="18"/>
        <v>1</v>
      </c>
      <c r="CN249">
        <f t="shared" si="19"/>
        <v>1</v>
      </c>
    </row>
    <row r="250" spans="1:92" x14ac:dyDescent="0.25">
      <c r="A250">
        <v>1659</v>
      </c>
      <c r="B250" t="s">
        <v>564</v>
      </c>
      <c r="C250" t="s">
        <v>564</v>
      </c>
      <c r="D250">
        <v>842272</v>
      </c>
      <c r="E250">
        <v>4</v>
      </c>
      <c r="F250" s="107">
        <v>40970</v>
      </c>
      <c r="G250" s="107">
        <v>40973</v>
      </c>
      <c r="H250">
        <v>842272</v>
      </c>
      <c r="I250" s="107">
        <v>40970</v>
      </c>
      <c r="J250" s="107">
        <v>40973</v>
      </c>
      <c r="K250">
        <v>5000</v>
      </c>
      <c r="L250" t="s">
        <v>567</v>
      </c>
      <c r="N250" t="s">
        <v>564</v>
      </c>
      <c r="O250" t="s">
        <v>913</v>
      </c>
      <c r="P250" t="s">
        <v>38</v>
      </c>
      <c r="Q250">
        <v>4</v>
      </c>
      <c r="R250">
        <v>4</v>
      </c>
      <c r="S250">
        <v>0</v>
      </c>
      <c r="T250">
        <v>3</v>
      </c>
      <c r="AD250" s="107">
        <v>21862</v>
      </c>
      <c r="AE250" t="s">
        <v>31</v>
      </c>
      <c r="AF250" t="s">
        <v>32</v>
      </c>
      <c r="AG250" t="s">
        <v>868</v>
      </c>
      <c r="AH250" t="s">
        <v>30</v>
      </c>
      <c r="AI250" t="s">
        <v>61</v>
      </c>
      <c r="AJ250" t="s">
        <v>88</v>
      </c>
      <c r="AK250">
        <v>1</v>
      </c>
      <c r="AL250" t="s">
        <v>986</v>
      </c>
      <c r="AO250">
        <v>60</v>
      </c>
      <c r="AP250" t="s">
        <v>42</v>
      </c>
      <c r="AR250" t="s">
        <v>43</v>
      </c>
      <c r="AS250" t="s">
        <v>44</v>
      </c>
      <c r="BC250" t="s">
        <v>37</v>
      </c>
      <c r="BF250">
        <v>4</v>
      </c>
      <c r="BG250">
        <v>4</v>
      </c>
      <c r="BH250">
        <v>4</v>
      </c>
      <c r="BI250">
        <v>52.207650273224047</v>
      </c>
      <c r="BJ250">
        <f t="shared" si="15"/>
        <v>52</v>
      </c>
      <c r="BK250">
        <v>0</v>
      </c>
      <c r="BL250">
        <v>0</v>
      </c>
      <c r="BM250" t="s">
        <v>1050</v>
      </c>
      <c r="BN250" t="s">
        <v>913</v>
      </c>
      <c r="BO250" t="s">
        <v>564</v>
      </c>
      <c r="BQ250" t="s">
        <v>1050</v>
      </c>
      <c r="BR250" t="s">
        <v>87</v>
      </c>
      <c r="BS250" t="s">
        <v>572</v>
      </c>
      <c r="BT250" t="s">
        <v>1252</v>
      </c>
      <c r="BU250" t="s">
        <v>564</v>
      </c>
      <c r="BV250">
        <v>1</v>
      </c>
      <c r="BW250">
        <v>1</v>
      </c>
      <c r="BX250">
        <v>0</v>
      </c>
      <c r="BY250">
        <v>0</v>
      </c>
      <c r="BZ250">
        <v>-4</v>
      </c>
      <c r="CA250">
        <v>0</v>
      </c>
      <c r="CB250">
        <v>4</v>
      </c>
      <c r="CC250" t="e">
        <v>#VALUE!</v>
      </c>
      <c r="CD250">
        <v>4</v>
      </c>
      <c r="CE250">
        <v>0</v>
      </c>
      <c r="CF250">
        <v>0</v>
      </c>
      <c r="CH250">
        <f t="shared" si="16"/>
        <v>1</v>
      </c>
      <c r="CI250" t="s">
        <v>1405</v>
      </c>
      <c r="CJ250">
        <v>1</v>
      </c>
      <c r="CK250" t="s">
        <v>1399</v>
      </c>
      <c r="CL250">
        <f t="shared" si="17"/>
        <v>0</v>
      </c>
      <c r="CM250">
        <f t="shared" si="18"/>
        <v>0</v>
      </c>
      <c r="CN250">
        <f t="shared" si="19"/>
        <v>1</v>
      </c>
    </row>
    <row r="251" spans="1:92" x14ac:dyDescent="0.25">
      <c r="A251">
        <v>2361</v>
      </c>
      <c r="B251" t="s">
        <v>564</v>
      </c>
      <c r="C251" t="s">
        <v>564</v>
      </c>
      <c r="D251">
        <v>845625</v>
      </c>
      <c r="E251">
        <v>5</v>
      </c>
      <c r="F251" s="107">
        <v>40998</v>
      </c>
      <c r="G251" s="107">
        <v>41031</v>
      </c>
      <c r="H251">
        <v>845625</v>
      </c>
      <c r="I251" s="107">
        <v>40998</v>
      </c>
      <c r="J251" s="107">
        <v>41031</v>
      </c>
      <c r="K251">
        <v>15000</v>
      </c>
      <c r="L251" t="s">
        <v>569</v>
      </c>
      <c r="N251" t="s">
        <v>564</v>
      </c>
      <c r="O251" t="s">
        <v>913</v>
      </c>
      <c r="P251" t="s">
        <v>38</v>
      </c>
      <c r="Q251">
        <v>34</v>
      </c>
      <c r="R251">
        <v>34</v>
      </c>
      <c r="S251">
        <v>18</v>
      </c>
      <c r="T251">
        <v>17</v>
      </c>
      <c r="U251">
        <v>9</v>
      </c>
      <c r="AD251" s="107">
        <v>21065</v>
      </c>
      <c r="AE251" t="s">
        <v>31</v>
      </c>
      <c r="AF251" t="s">
        <v>32</v>
      </c>
      <c r="AG251" t="s">
        <v>868</v>
      </c>
      <c r="AH251" t="s">
        <v>57</v>
      </c>
      <c r="AI251" t="s">
        <v>96</v>
      </c>
      <c r="AJ251" t="s">
        <v>88</v>
      </c>
      <c r="AK251">
        <v>4</v>
      </c>
      <c r="AL251" t="s">
        <v>987</v>
      </c>
      <c r="AN251">
        <v>8</v>
      </c>
      <c r="AP251" t="s">
        <v>59</v>
      </c>
      <c r="AR251" t="s">
        <v>43</v>
      </c>
      <c r="AS251" t="s">
        <v>60</v>
      </c>
      <c r="BC251" t="s">
        <v>37</v>
      </c>
      <c r="BF251">
        <v>34</v>
      </c>
      <c r="BG251">
        <v>34</v>
      </c>
      <c r="BH251">
        <v>34</v>
      </c>
      <c r="BI251">
        <v>54.461748633879779</v>
      </c>
      <c r="BJ251">
        <f t="shared" si="15"/>
        <v>55</v>
      </c>
      <c r="BK251">
        <v>0</v>
      </c>
      <c r="BL251">
        <v>0</v>
      </c>
      <c r="BM251" t="s">
        <v>1050</v>
      </c>
      <c r="BN251" t="s">
        <v>913</v>
      </c>
      <c r="BO251" t="s">
        <v>564</v>
      </c>
      <c r="BQ251" t="s">
        <v>1050</v>
      </c>
      <c r="BR251" t="s">
        <v>87</v>
      </c>
      <c r="BS251" t="s">
        <v>572</v>
      </c>
      <c r="BT251" t="s">
        <v>1252</v>
      </c>
      <c r="BU251" t="s">
        <v>87</v>
      </c>
      <c r="BV251">
        <v>1</v>
      </c>
      <c r="BW251">
        <v>1</v>
      </c>
      <c r="BX251">
        <v>0</v>
      </c>
      <c r="BY251">
        <v>0</v>
      </c>
      <c r="BZ251">
        <v>-34</v>
      </c>
      <c r="CA251">
        <v>0</v>
      </c>
      <c r="CB251">
        <v>34</v>
      </c>
      <c r="CC251" t="e">
        <v>#VALUE!</v>
      </c>
      <c r="CD251">
        <v>34</v>
      </c>
      <c r="CE251">
        <v>0</v>
      </c>
      <c r="CF251">
        <v>0</v>
      </c>
      <c r="CH251">
        <f t="shared" si="16"/>
        <v>1</v>
      </c>
      <c r="CI251" t="s">
        <v>1401</v>
      </c>
      <c r="CJ251">
        <v>3</v>
      </c>
      <c r="CK251" t="s">
        <v>1399</v>
      </c>
      <c r="CL251">
        <f t="shared" si="17"/>
        <v>0</v>
      </c>
      <c r="CM251">
        <f t="shared" si="18"/>
        <v>1</v>
      </c>
      <c r="CN251">
        <f t="shared" si="19"/>
        <v>1</v>
      </c>
    </row>
    <row r="252" spans="1:92" x14ac:dyDescent="0.25">
      <c r="A252">
        <v>2787</v>
      </c>
      <c r="B252" t="s">
        <v>564</v>
      </c>
      <c r="C252" t="s">
        <v>564</v>
      </c>
      <c r="D252">
        <v>846800</v>
      </c>
      <c r="E252">
        <v>6</v>
      </c>
      <c r="F252" s="107">
        <v>41012</v>
      </c>
      <c r="G252" s="107">
        <v>41040</v>
      </c>
      <c r="H252">
        <v>846800</v>
      </c>
      <c r="I252" s="107">
        <v>41012</v>
      </c>
      <c r="J252" s="107">
        <v>41040</v>
      </c>
      <c r="K252">
        <v>20000</v>
      </c>
      <c r="L252" t="s">
        <v>569</v>
      </c>
      <c r="N252" t="s">
        <v>564</v>
      </c>
      <c r="O252" t="s">
        <v>913</v>
      </c>
      <c r="P252" t="s">
        <v>38</v>
      </c>
      <c r="Q252">
        <v>29</v>
      </c>
      <c r="R252">
        <v>29</v>
      </c>
      <c r="S252">
        <v>3</v>
      </c>
      <c r="T252">
        <v>6</v>
      </c>
      <c r="U252">
        <v>2</v>
      </c>
      <c r="V252">
        <v>1</v>
      </c>
      <c r="AD252" s="107">
        <v>23704</v>
      </c>
      <c r="AE252" t="s">
        <v>31</v>
      </c>
      <c r="AF252" t="s">
        <v>68</v>
      </c>
      <c r="AG252" t="s">
        <v>870</v>
      </c>
      <c r="AH252" t="s">
        <v>57</v>
      </c>
      <c r="AI252" t="s">
        <v>52</v>
      </c>
      <c r="AJ252" t="s">
        <v>88</v>
      </c>
      <c r="AK252">
        <v>3</v>
      </c>
      <c r="AL252" t="s">
        <v>361</v>
      </c>
      <c r="AM252">
        <v>3</v>
      </c>
      <c r="AP252" t="s">
        <v>65</v>
      </c>
      <c r="AR252" t="s">
        <v>66</v>
      </c>
      <c r="AS252" t="s">
        <v>67</v>
      </c>
      <c r="BC252" t="s">
        <v>37</v>
      </c>
      <c r="BF252">
        <v>29</v>
      </c>
      <c r="BG252">
        <v>29</v>
      </c>
      <c r="BH252">
        <v>29</v>
      </c>
      <c r="BI252">
        <v>47.289617486338798</v>
      </c>
      <c r="BJ252">
        <f t="shared" si="15"/>
        <v>47</v>
      </c>
      <c r="BK252">
        <v>0</v>
      </c>
      <c r="BL252">
        <v>0</v>
      </c>
      <c r="BM252" t="s">
        <v>1050</v>
      </c>
      <c r="BN252" t="s">
        <v>913</v>
      </c>
      <c r="BO252" t="s">
        <v>564</v>
      </c>
      <c r="BQ252" t="s">
        <v>1050</v>
      </c>
      <c r="BR252" t="s">
        <v>87</v>
      </c>
      <c r="BS252" t="s">
        <v>572</v>
      </c>
      <c r="BT252" t="s">
        <v>1252</v>
      </c>
      <c r="BU252" t="s">
        <v>87</v>
      </c>
      <c r="BV252">
        <v>1</v>
      </c>
      <c r="BW252">
        <v>1</v>
      </c>
      <c r="BX252">
        <v>0</v>
      </c>
      <c r="BY252">
        <v>0</v>
      </c>
      <c r="BZ252">
        <v>-29</v>
      </c>
      <c r="CA252">
        <v>0</v>
      </c>
      <c r="CB252">
        <v>29</v>
      </c>
      <c r="CC252" t="e">
        <v>#VALUE!</v>
      </c>
      <c r="CD252">
        <v>29</v>
      </c>
      <c r="CE252">
        <v>0</v>
      </c>
      <c r="CF252">
        <v>0</v>
      </c>
      <c r="CH252">
        <f t="shared" si="16"/>
        <v>1</v>
      </c>
      <c r="CI252" t="s">
        <v>1404</v>
      </c>
      <c r="CJ252">
        <v>2</v>
      </c>
      <c r="CK252" t="s">
        <v>1399</v>
      </c>
      <c r="CL252">
        <f t="shared" si="17"/>
        <v>0</v>
      </c>
      <c r="CM252">
        <f t="shared" si="18"/>
        <v>1</v>
      </c>
      <c r="CN252">
        <f t="shared" si="19"/>
        <v>1</v>
      </c>
    </row>
    <row r="253" spans="1:92" x14ac:dyDescent="0.25">
      <c r="A253">
        <v>249</v>
      </c>
      <c r="B253" t="s">
        <v>564</v>
      </c>
      <c r="C253" t="s">
        <v>564</v>
      </c>
      <c r="D253">
        <v>848371</v>
      </c>
      <c r="E253">
        <v>5</v>
      </c>
      <c r="F253" s="107">
        <v>40919</v>
      </c>
      <c r="G253" s="107">
        <v>40967</v>
      </c>
      <c r="H253">
        <v>848371</v>
      </c>
      <c r="I253" s="107">
        <v>40929</v>
      </c>
      <c r="J253" s="107">
        <v>40967</v>
      </c>
      <c r="K253">
        <v>15000</v>
      </c>
      <c r="L253" t="s">
        <v>569</v>
      </c>
      <c r="N253" t="s">
        <v>564</v>
      </c>
      <c r="O253" t="s">
        <v>913</v>
      </c>
      <c r="P253" t="s">
        <v>38</v>
      </c>
      <c r="Q253">
        <v>39</v>
      </c>
      <c r="R253">
        <v>49</v>
      </c>
      <c r="S253">
        <v>7</v>
      </c>
      <c r="T253">
        <v>11</v>
      </c>
      <c r="U253">
        <v>7</v>
      </c>
      <c r="AD253" s="107">
        <v>24040</v>
      </c>
      <c r="AE253" t="s">
        <v>31</v>
      </c>
      <c r="AF253" t="s">
        <v>32</v>
      </c>
      <c r="AG253" t="s">
        <v>868</v>
      </c>
      <c r="AH253" t="s">
        <v>30</v>
      </c>
      <c r="AI253" t="s">
        <v>112</v>
      </c>
      <c r="AJ253" t="s">
        <v>88</v>
      </c>
      <c r="AK253">
        <v>3</v>
      </c>
      <c r="AL253" t="s">
        <v>987</v>
      </c>
      <c r="AN253">
        <v>15</v>
      </c>
      <c r="AP253" t="s">
        <v>107</v>
      </c>
      <c r="AR253" t="s">
        <v>43</v>
      </c>
      <c r="AS253" t="s">
        <v>60</v>
      </c>
      <c r="BC253" t="s">
        <v>37</v>
      </c>
      <c r="BF253">
        <v>39</v>
      </c>
      <c r="BG253">
        <v>39</v>
      </c>
      <c r="BH253">
        <v>49</v>
      </c>
      <c r="BI253">
        <v>46.117486338797811</v>
      </c>
      <c r="BJ253">
        <f t="shared" si="15"/>
        <v>46</v>
      </c>
      <c r="BK253">
        <v>0</v>
      </c>
      <c r="BL253">
        <v>0</v>
      </c>
      <c r="BM253" t="s">
        <v>1050</v>
      </c>
      <c r="BN253" t="s">
        <v>913</v>
      </c>
      <c r="BO253" t="s">
        <v>564</v>
      </c>
      <c r="BQ253" t="s">
        <v>1050</v>
      </c>
      <c r="BR253" t="s">
        <v>87</v>
      </c>
      <c r="BS253" t="s">
        <v>572</v>
      </c>
      <c r="BT253" t="s">
        <v>1252</v>
      </c>
      <c r="BU253" t="s">
        <v>87</v>
      </c>
      <c r="BV253">
        <v>0.79591836734693877</v>
      </c>
      <c r="BW253">
        <v>1</v>
      </c>
      <c r="BX253">
        <v>0.20408163265306123</v>
      </c>
      <c r="BY253">
        <v>0</v>
      </c>
      <c r="BZ253">
        <v>-39</v>
      </c>
      <c r="CA253">
        <v>0</v>
      </c>
      <c r="CB253">
        <v>39</v>
      </c>
      <c r="CC253" t="e">
        <v>#VALUE!</v>
      </c>
      <c r="CD253">
        <v>39</v>
      </c>
      <c r="CE253">
        <v>0</v>
      </c>
      <c r="CF253">
        <v>0</v>
      </c>
      <c r="CH253">
        <f t="shared" si="16"/>
        <v>1</v>
      </c>
      <c r="CI253" t="s">
        <v>1401</v>
      </c>
      <c r="CJ253">
        <v>3</v>
      </c>
      <c r="CK253" t="s">
        <v>1399</v>
      </c>
      <c r="CL253">
        <f t="shared" si="17"/>
        <v>0</v>
      </c>
      <c r="CM253">
        <f t="shared" si="18"/>
        <v>1</v>
      </c>
      <c r="CN253">
        <f t="shared" si="19"/>
        <v>1</v>
      </c>
    </row>
    <row r="254" spans="1:92" x14ac:dyDescent="0.25">
      <c r="A254">
        <v>135</v>
      </c>
      <c r="B254" t="s">
        <v>564</v>
      </c>
      <c r="C254" t="s">
        <v>564</v>
      </c>
      <c r="D254">
        <v>852028</v>
      </c>
      <c r="E254">
        <v>2</v>
      </c>
      <c r="F254" s="107">
        <v>40914</v>
      </c>
      <c r="G254" s="107">
        <v>41114</v>
      </c>
      <c r="H254">
        <v>852028</v>
      </c>
      <c r="I254" s="107">
        <v>40915</v>
      </c>
      <c r="J254" s="107">
        <v>40916</v>
      </c>
      <c r="K254">
        <v>30000</v>
      </c>
      <c r="L254" t="s">
        <v>570</v>
      </c>
      <c r="M254" s="107">
        <v>40916</v>
      </c>
      <c r="N254" t="s">
        <v>87</v>
      </c>
      <c r="O254" t="s">
        <v>75</v>
      </c>
      <c r="P254" t="s">
        <v>587</v>
      </c>
      <c r="Q254">
        <v>2</v>
      </c>
      <c r="R254">
        <v>201</v>
      </c>
      <c r="S254">
        <v>0</v>
      </c>
      <c r="T254">
        <v>0</v>
      </c>
      <c r="AD254" s="107">
        <v>24593</v>
      </c>
      <c r="AE254" t="s">
        <v>31</v>
      </c>
      <c r="AF254" t="s">
        <v>68</v>
      </c>
      <c r="AG254" t="s">
        <v>870</v>
      </c>
      <c r="AH254" t="s">
        <v>57</v>
      </c>
      <c r="AI254" t="s">
        <v>99</v>
      </c>
      <c r="AJ254" t="s">
        <v>47</v>
      </c>
      <c r="AK254">
        <v>7</v>
      </c>
      <c r="AL254" t="s">
        <v>47</v>
      </c>
      <c r="AP254" t="s">
        <v>151</v>
      </c>
      <c r="AR254" t="s">
        <v>66</v>
      </c>
      <c r="AS254" t="s">
        <v>125</v>
      </c>
      <c r="BC254" t="s">
        <v>51</v>
      </c>
      <c r="BF254">
        <v>2</v>
      </c>
      <c r="BG254">
        <v>200</v>
      </c>
      <c r="BH254">
        <v>201</v>
      </c>
      <c r="BI254">
        <v>44.592896174863391</v>
      </c>
      <c r="BJ254">
        <f t="shared" si="15"/>
        <v>45</v>
      </c>
      <c r="BK254">
        <v>0</v>
      </c>
      <c r="BL254">
        <v>-198</v>
      </c>
      <c r="BM254" t="s">
        <v>47</v>
      </c>
      <c r="BN254" t="s">
        <v>75</v>
      </c>
      <c r="BO254" t="s">
        <v>87</v>
      </c>
      <c r="BQ254" t="s">
        <v>47</v>
      </c>
      <c r="BR254" t="s">
        <v>87</v>
      </c>
      <c r="BS254" t="s">
        <v>573</v>
      </c>
      <c r="BT254" t="s">
        <v>1252</v>
      </c>
      <c r="BU254" t="s">
        <v>564</v>
      </c>
      <c r="BV254">
        <v>9.9502487562189053E-3</v>
      </c>
      <c r="BW254">
        <v>0.01</v>
      </c>
      <c r="BX254">
        <v>4.9751243781094925E-5</v>
      </c>
      <c r="BY254">
        <v>0</v>
      </c>
      <c r="BZ254">
        <v>-2</v>
      </c>
      <c r="CA254">
        <v>0</v>
      </c>
      <c r="CB254">
        <v>2</v>
      </c>
      <c r="CC254" t="e">
        <v>#VALUE!</v>
      </c>
      <c r="CD254">
        <v>2</v>
      </c>
      <c r="CE254">
        <v>0</v>
      </c>
      <c r="CF254">
        <v>198</v>
      </c>
      <c r="CH254">
        <f t="shared" si="16"/>
        <v>0</v>
      </c>
      <c r="CI254" t="s">
        <v>1405</v>
      </c>
      <c r="CJ254">
        <v>1</v>
      </c>
      <c r="CK254" t="s">
        <v>1399</v>
      </c>
      <c r="CL254">
        <f t="shared" si="17"/>
        <v>1</v>
      </c>
      <c r="CM254">
        <f t="shared" si="18"/>
        <v>0</v>
      </c>
      <c r="CN254">
        <f t="shared" si="19"/>
        <v>0</v>
      </c>
    </row>
    <row r="255" spans="1:92" x14ac:dyDescent="0.25">
      <c r="A255">
        <v>1955</v>
      </c>
      <c r="B255" t="s">
        <v>564</v>
      </c>
      <c r="C255" t="s">
        <v>564</v>
      </c>
      <c r="D255">
        <v>852400</v>
      </c>
      <c r="E255">
        <v>6</v>
      </c>
      <c r="F255" s="107">
        <v>40982</v>
      </c>
      <c r="G255" s="107">
        <v>40983</v>
      </c>
      <c r="H255">
        <v>852400</v>
      </c>
      <c r="I255" s="107">
        <v>40982</v>
      </c>
      <c r="J255" s="107">
        <v>40983</v>
      </c>
      <c r="K255">
        <v>15000</v>
      </c>
      <c r="L255" t="s">
        <v>569</v>
      </c>
      <c r="N255" t="s">
        <v>564</v>
      </c>
      <c r="O255" t="s">
        <v>913</v>
      </c>
      <c r="P255" t="s">
        <v>38</v>
      </c>
      <c r="Q255">
        <v>2</v>
      </c>
      <c r="R255">
        <v>2</v>
      </c>
      <c r="S255">
        <v>4</v>
      </c>
      <c r="T255">
        <v>0</v>
      </c>
      <c r="U255">
        <v>2</v>
      </c>
      <c r="AD255" s="107">
        <v>24902</v>
      </c>
      <c r="AE255" t="s">
        <v>31</v>
      </c>
      <c r="AF255" t="s">
        <v>32</v>
      </c>
      <c r="AG255" t="s">
        <v>868</v>
      </c>
      <c r="AH255" t="s">
        <v>57</v>
      </c>
      <c r="AI255" t="s">
        <v>82</v>
      </c>
      <c r="AJ255" t="s">
        <v>88</v>
      </c>
      <c r="AK255">
        <v>1</v>
      </c>
      <c r="AL255" t="s">
        <v>361</v>
      </c>
      <c r="AM255">
        <v>2</v>
      </c>
      <c r="AP255" t="s">
        <v>42</v>
      </c>
      <c r="AR255" t="s">
        <v>43</v>
      </c>
      <c r="AS255" t="s">
        <v>44</v>
      </c>
      <c r="BC255" t="s">
        <v>37</v>
      </c>
      <c r="BF255">
        <v>2</v>
      </c>
      <c r="BG255">
        <v>2</v>
      </c>
      <c r="BH255">
        <v>2</v>
      </c>
      <c r="BI255">
        <v>43.934426229508198</v>
      </c>
      <c r="BJ255">
        <f t="shared" si="15"/>
        <v>44</v>
      </c>
      <c r="BK255">
        <v>0</v>
      </c>
      <c r="BL255">
        <v>0</v>
      </c>
      <c r="BM255" t="s">
        <v>1050</v>
      </c>
      <c r="BN255" t="s">
        <v>913</v>
      </c>
      <c r="BO255" t="s">
        <v>564</v>
      </c>
      <c r="BQ255" t="s">
        <v>1050</v>
      </c>
      <c r="BR255" t="s">
        <v>87</v>
      </c>
      <c r="BS255" t="s">
        <v>572</v>
      </c>
      <c r="BT255" t="s">
        <v>1252</v>
      </c>
      <c r="BU255" t="s">
        <v>87</v>
      </c>
      <c r="BV255">
        <v>1</v>
      </c>
      <c r="BW255">
        <v>1</v>
      </c>
      <c r="BX255">
        <v>0</v>
      </c>
      <c r="BY255">
        <v>0</v>
      </c>
      <c r="BZ255">
        <v>-2</v>
      </c>
      <c r="CA255">
        <v>0</v>
      </c>
      <c r="CB255">
        <v>2</v>
      </c>
      <c r="CC255" t="e">
        <v>#VALUE!</v>
      </c>
      <c r="CD255">
        <v>2</v>
      </c>
      <c r="CE255">
        <v>0</v>
      </c>
      <c r="CF255">
        <v>0</v>
      </c>
      <c r="CH255">
        <f t="shared" si="16"/>
        <v>1</v>
      </c>
      <c r="CI255" t="s">
        <v>1405</v>
      </c>
      <c r="CJ255">
        <v>1</v>
      </c>
      <c r="CK255" t="s">
        <v>1399</v>
      </c>
      <c r="CL255">
        <f t="shared" si="17"/>
        <v>0</v>
      </c>
      <c r="CM255">
        <f t="shared" si="18"/>
        <v>1</v>
      </c>
      <c r="CN255">
        <f t="shared" si="19"/>
        <v>0</v>
      </c>
    </row>
    <row r="256" spans="1:92" x14ac:dyDescent="0.25">
      <c r="A256">
        <v>1237</v>
      </c>
      <c r="B256" t="s">
        <v>564</v>
      </c>
      <c r="C256" t="s">
        <v>564</v>
      </c>
      <c r="D256">
        <v>854555</v>
      </c>
      <c r="E256">
        <v>6</v>
      </c>
      <c r="F256" s="107">
        <v>40954</v>
      </c>
      <c r="G256" s="107">
        <v>40955</v>
      </c>
      <c r="H256">
        <v>854555</v>
      </c>
      <c r="I256" s="107">
        <v>40954</v>
      </c>
      <c r="J256" s="107">
        <v>40955</v>
      </c>
      <c r="K256" t="s">
        <v>562</v>
      </c>
      <c r="L256" t="s">
        <v>562</v>
      </c>
      <c r="N256" t="s">
        <v>564</v>
      </c>
      <c r="O256" t="s">
        <v>913</v>
      </c>
      <c r="P256" t="s">
        <v>38</v>
      </c>
      <c r="Q256">
        <v>2</v>
      </c>
      <c r="R256">
        <v>2</v>
      </c>
      <c r="S256">
        <v>7</v>
      </c>
      <c r="T256">
        <v>3</v>
      </c>
      <c r="U256">
        <v>4</v>
      </c>
      <c r="AD256" s="107">
        <v>25413</v>
      </c>
      <c r="AE256" t="s">
        <v>31</v>
      </c>
      <c r="AF256" t="s">
        <v>32</v>
      </c>
      <c r="AG256" t="s">
        <v>868</v>
      </c>
      <c r="AH256" t="s">
        <v>57</v>
      </c>
      <c r="AI256" t="s">
        <v>46</v>
      </c>
      <c r="AJ256" t="s">
        <v>88</v>
      </c>
      <c r="AK256">
        <v>1</v>
      </c>
      <c r="AL256" t="s">
        <v>361</v>
      </c>
      <c r="AM256">
        <v>4</v>
      </c>
      <c r="AP256" t="s">
        <v>92</v>
      </c>
      <c r="AR256" t="s">
        <v>66</v>
      </c>
      <c r="AS256" t="s">
        <v>44</v>
      </c>
      <c r="BC256" t="s">
        <v>37</v>
      </c>
      <c r="BF256">
        <v>2</v>
      </c>
      <c r="BG256">
        <v>2</v>
      </c>
      <c r="BH256">
        <v>2</v>
      </c>
      <c r="BI256">
        <v>42.461748633879779</v>
      </c>
      <c r="BJ256">
        <f t="shared" si="15"/>
        <v>43</v>
      </c>
      <c r="BK256">
        <v>0</v>
      </c>
      <c r="BL256">
        <v>0</v>
      </c>
      <c r="BM256" t="s">
        <v>1050</v>
      </c>
      <c r="BN256" t="s">
        <v>913</v>
      </c>
      <c r="BO256" t="s">
        <v>564</v>
      </c>
      <c r="BQ256" t="s">
        <v>1050</v>
      </c>
      <c r="BR256" t="s">
        <v>87</v>
      </c>
      <c r="BS256" t="s">
        <v>572</v>
      </c>
      <c r="BT256" t="s">
        <v>1252</v>
      </c>
      <c r="BU256" t="s">
        <v>87</v>
      </c>
      <c r="BV256">
        <v>1</v>
      </c>
      <c r="BW256">
        <v>1</v>
      </c>
      <c r="BX256">
        <v>0</v>
      </c>
      <c r="BY256">
        <v>0</v>
      </c>
      <c r="BZ256">
        <v>-2</v>
      </c>
      <c r="CA256">
        <v>0</v>
      </c>
      <c r="CB256">
        <v>2</v>
      </c>
      <c r="CC256" t="e">
        <v>#VALUE!</v>
      </c>
      <c r="CD256">
        <v>2</v>
      </c>
      <c r="CE256">
        <v>0</v>
      </c>
      <c r="CF256">
        <v>0</v>
      </c>
      <c r="CH256">
        <f t="shared" si="16"/>
        <v>1</v>
      </c>
      <c r="CI256" t="s">
        <v>1405</v>
      </c>
      <c r="CJ256">
        <v>1</v>
      </c>
      <c r="CK256" t="s">
        <v>1399</v>
      </c>
      <c r="CL256">
        <f t="shared" si="17"/>
        <v>0</v>
      </c>
      <c r="CM256">
        <f t="shared" si="18"/>
        <v>1</v>
      </c>
      <c r="CN256">
        <f t="shared" si="19"/>
        <v>1</v>
      </c>
    </row>
    <row r="257" spans="1:92" x14ac:dyDescent="0.25">
      <c r="A257">
        <v>970</v>
      </c>
      <c r="B257" t="s">
        <v>564</v>
      </c>
      <c r="C257" t="s">
        <v>564</v>
      </c>
      <c r="D257">
        <v>855081</v>
      </c>
      <c r="E257">
        <v>6</v>
      </c>
      <c r="F257" s="107">
        <v>40944</v>
      </c>
      <c r="G257" s="107">
        <v>40960</v>
      </c>
      <c r="H257">
        <v>855081</v>
      </c>
      <c r="I257" s="107">
        <v>40945</v>
      </c>
      <c r="J257" s="107">
        <v>40960</v>
      </c>
      <c r="K257">
        <v>5000</v>
      </c>
      <c r="L257" t="s">
        <v>567</v>
      </c>
      <c r="N257" t="s">
        <v>564</v>
      </c>
      <c r="O257" t="s">
        <v>913</v>
      </c>
      <c r="P257" t="s">
        <v>38</v>
      </c>
      <c r="Q257">
        <v>16</v>
      </c>
      <c r="R257">
        <v>17</v>
      </c>
      <c r="S257">
        <v>1</v>
      </c>
      <c r="T257">
        <v>3</v>
      </c>
      <c r="AD257" s="107">
        <v>21375</v>
      </c>
      <c r="AE257" t="s">
        <v>31</v>
      </c>
      <c r="AF257" t="s">
        <v>39</v>
      </c>
      <c r="AG257" t="s">
        <v>40</v>
      </c>
      <c r="AH257" t="s">
        <v>40</v>
      </c>
      <c r="AI257" t="s">
        <v>58</v>
      </c>
      <c r="AJ257" t="s">
        <v>88</v>
      </c>
      <c r="AK257">
        <v>2</v>
      </c>
      <c r="AL257" t="s">
        <v>361</v>
      </c>
      <c r="AM257">
        <v>2</v>
      </c>
      <c r="AP257" t="s">
        <v>65</v>
      </c>
      <c r="AR257" t="s">
        <v>66</v>
      </c>
      <c r="AS257" t="s">
        <v>67</v>
      </c>
      <c r="BC257" t="s">
        <v>37</v>
      </c>
      <c r="BF257">
        <v>16</v>
      </c>
      <c r="BG257">
        <v>16</v>
      </c>
      <c r="BH257">
        <v>17</v>
      </c>
      <c r="BI257">
        <v>53.467213114754095</v>
      </c>
      <c r="BJ257">
        <f t="shared" si="15"/>
        <v>54</v>
      </c>
      <c r="BK257">
        <v>0</v>
      </c>
      <c r="BL257">
        <v>0</v>
      </c>
      <c r="BM257" t="s">
        <v>1050</v>
      </c>
      <c r="BN257" t="s">
        <v>913</v>
      </c>
      <c r="BO257" t="s">
        <v>564</v>
      </c>
      <c r="BQ257" t="s">
        <v>1050</v>
      </c>
      <c r="BR257" t="s">
        <v>87</v>
      </c>
      <c r="BS257" t="s">
        <v>572</v>
      </c>
      <c r="BT257" t="s">
        <v>1252</v>
      </c>
      <c r="BU257" t="s">
        <v>87</v>
      </c>
      <c r="BV257">
        <v>0.94117647058823528</v>
      </c>
      <c r="BW257">
        <v>1</v>
      </c>
      <c r="BX257">
        <v>5.8823529411764719E-2</v>
      </c>
      <c r="BY257">
        <v>0</v>
      </c>
      <c r="BZ257">
        <v>-16</v>
      </c>
      <c r="CA257">
        <v>0</v>
      </c>
      <c r="CB257">
        <v>16</v>
      </c>
      <c r="CC257" t="e">
        <v>#VALUE!</v>
      </c>
      <c r="CD257">
        <v>16</v>
      </c>
      <c r="CE257">
        <v>0</v>
      </c>
      <c r="CF257">
        <v>0</v>
      </c>
      <c r="CH257">
        <f t="shared" si="16"/>
        <v>1</v>
      </c>
      <c r="CI257" t="s">
        <v>1404</v>
      </c>
      <c r="CJ257">
        <v>2</v>
      </c>
      <c r="CK257" t="s">
        <v>1399</v>
      </c>
      <c r="CL257">
        <f t="shared" si="17"/>
        <v>0</v>
      </c>
      <c r="CM257">
        <f t="shared" si="18"/>
        <v>1</v>
      </c>
      <c r="CN257">
        <f t="shared" si="19"/>
        <v>1</v>
      </c>
    </row>
    <row r="258" spans="1:92" x14ac:dyDescent="0.25">
      <c r="A258">
        <v>495</v>
      </c>
      <c r="B258" t="s">
        <v>564</v>
      </c>
      <c r="C258" t="s">
        <v>564</v>
      </c>
      <c r="D258">
        <v>856366</v>
      </c>
      <c r="E258">
        <v>5</v>
      </c>
      <c r="F258" s="107">
        <v>40928</v>
      </c>
      <c r="G258" s="107">
        <v>40967</v>
      </c>
      <c r="H258">
        <v>856366</v>
      </c>
      <c r="I258" s="107">
        <v>40928</v>
      </c>
      <c r="J258" s="107">
        <v>40967</v>
      </c>
      <c r="K258">
        <v>5000</v>
      </c>
      <c r="L258" t="s">
        <v>567</v>
      </c>
      <c r="N258" t="s">
        <v>564</v>
      </c>
      <c r="O258" t="s">
        <v>913</v>
      </c>
      <c r="P258" t="s">
        <v>38</v>
      </c>
      <c r="Q258">
        <v>40</v>
      </c>
      <c r="R258">
        <v>40</v>
      </c>
      <c r="S258">
        <v>7</v>
      </c>
      <c r="T258">
        <v>2</v>
      </c>
      <c r="U258">
        <v>6</v>
      </c>
      <c r="AD258" s="107">
        <v>24493</v>
      </c>
      <c r="AE258" t="s">
        <v>31</v>
      </c>
      <c r="AF258" t="s">
        <v>32</v>
      </c>
      <c r="AG258" t="s">
        <v>868</v>
      </c>
      <c r="AH258" t="s">
        <v>57</v>
      </c>
      <c r="AI258" t="s">
        <v>86</v>
      </c>
      <c r="AJ258" t="s">
        <v>88</v>
      </c>
      <c r="AK258">
        <v>3</v>
      </c>
      <c r="AL258" t="s">
        <v>987</v>
      </c>
      <c r="AN258">
        <v>6</v>
      </c>
      <c r="AP258" t="s">
        <v>59</v>
      </c>
      <c r="AR258" t="s">
        <v>43</v>
      </c>
      <c r="AS258" t="s">
        <v>60</v>
      </c>
      <c r="BC258" t="s">
        <v>37</v>
      </c>
      <c r="BF258">
        <v>40</v>
      </c>
      <c r="BG258">
        <v>40</v>
      </c>
      <c r="BH258">
        <v>40</v>
      </c>
      <c r="BI258">
        <v>44.904371584699454</v>
      </c>
      <c r="BJ258">
        <f t="shared" si="15"/>
        <v>45</v>
      </c>
      <c r="BK258">
        <v>0</v>
      </c>
      <c r="BL258">
        <v>0</v>
      </c>
      <c r="BM258" t="s">
        <v>1050</v>
      </c>
      <c r="BN258" t="s">
        <v>913</v>
      </c>
      <c r="BO258" t="s">
        <v>564</v>
      </c>
      <c r="BQ258" t="s">
        <v>1050</v>
      </c>
      <c r="BR258" t="s">
        <v>87</v>
      </c>
      <c r="BS258" t="s">
        <v>572</v>
      </c>
      <c r="BT258" t="s">
        <v>1252</v>
      </c>
      <c r="BU258" t="s">
        <v>87</v>
      </c>
      <c r="BV258">
        <v>1</v>
      </c>
      <c r="BW258">
        <v>1</v>
      </c>
      <c r="BX258">
        <v>0</v>
      </c>
      <c r="BY258">
        <v>0</v>
      </c>
      <c r="BZ258">
        <v>-40</v>
      </c>
      <c r="CA258">
        <v>0</v>
      </c>
      <c r="CB258">
        <v>40</v>
      </c>
      <c r="CC258" t="e">
        <v>#VALUE!</v>
      </c>
      <c r="CD258">
        <v>40</v>
      </c>
      <c r="CE258">
        <v>0</v>
      </c>
      <c r="CF258">
        <v>0</v>
      </c>
      <c r="CH258">
        <f t="shared" si="16"/>
        <v>1</v>
      </c>
      <c r="CI258" t="s">
        <v>1401</v>
      </c>
      <c r="CJ258">
        <v>3</v>
      </c>
      <c r="CK258" t="s">
        <v>1399</v>
      </c>
      <c r="CL258">
        <f t="shared" si="17"/>
        <v>0</v>
      </c>
      <c r="CM258">
        <f t="shared" si="18"/>
        <v>1</v>
      </c>
      <c r="CN258">
        <f t="shared" si="19"/>
        <v>1</v>
      </c>
    </row>
    <row r="259" spans="1:92" x14ac:dyDescent="0.25">
      <c r="A259">
        <v>1554</v>
      </c>
      <c r="B259" t="s">
        <v>564</v>
      </c>
      <c r="C259" t="s">
        <v>564</v>
      </c>
      <c r="D259">
        <v>857348</v>
      </c>
      <c r="E259">
        <v>6</v>
      </c>
      <c r="F259" s="107">
        <v>40966</v>
      </c>
      <c r="G259" s="107">
        <v>41009</v>
      </c>
      <c r="H259">
        <v>857348</v>
      </c>
      <c r="I259" s="107">
        <v>40967</v>
      </c>
      <c r="J259" s="107">
        <v>41009</v>
      </c>
      <c r="K259" t="s">
        <v>562</v>
      </c>
      <c r="L259" t="s">
        <v>562</v>
      </c>
      <c r="N259" t="s">
        <v>564</v>
      </c>
      <c r="O259" t="s">
        <v>913</v>
      </c>
      <c r="P259" t="s">
        <v>38</v>
      </c>
      <c r="Q259">
        <v>43</v>
      </c>
      <c r="R259">
        <v>44</v>
      </c>
      <c r="S259">
        <v>0</v>
      </c>
      <c r="T259">
        <v>2</v>
      </c>
      <c r="AD259" s="107">
        <v>20688</v>
      </c>
      <c r="AE259" t="s">
        <v>45</v>
      </c>
      <c r="AF259" t="s">
        <v>32</v>
      </c>
      <c r="AG259" t="s">
        <v>868</v>
      </c>
      <c r="AH259" t="s">
        <v>57</v>
      </c>
      <c r="AI259" t="s">
        <v>52</v>
      </c>
      <c r="AJ259" t="s">
        <v>88</v>
      </c>
      <c r="AK259">
        <v>3</v>
      </c>
      <c r="AL259" t="s">
        <v>361</v>
      </c>
      <c r="AM259">
        <v>2</v>
      </c>
      <c r="AP259" t="s">
        <v>110</v>
      </c>
      <c r="AR259" t="s">
        <v>66</v>
      </c>
      <c r="AS259" t="s">
        <v>44</v>
      </c>
      <c r="BC259" t="s">
        <v>37</v>
      </c>
      <c r="BF259">
        <v>43</v>
      </c>
      <c r="BG259">
        <v>43</v>
      </c>
      <c r="BH259">
        <v>44</v>
      </c>
      <c r="BI259">
        <v>55.404371584699454</v>
      </c>
      <c r="BJ259">
        <f t="shared" ref="BJ259:BJ322" si="20">ROUND((I259-AD259)/365,0)</f>
        <v>56</v>
      </c>
      <c r="BK259">
        <v>0</v>
      </c>
      <c r="BL259">
        <v>0</v>
      </c>
      <c r="BM259" t="s">
        <v>1050</v>
      </c>
      <c r="BN259" t="s">
        <v>913</v>
      </c>
      <c r="BO259" t="s">
        <v>564</v>
      </c>
      <c r="BQ259" t="s">
        <v>1050</v>
      </c>
      <c r="BR259" t="s">
        <v>87</v>
      </c>
      <c r="BS259" t="s">
        <v>572</v>
      </c>
      <c r="BT259" t="s">
        <v>1252</v>
      </c>
      <c r="BU259" t="s">
        <v>564</v>
      </c>
      <c r="BV259">
        <v>0.97727272727272729</v>
      </c>
      <c r="BW259">
        <v>1</v>
      </c>
      <c r="BX259">
        <v>2.2727272727272707E-2</v>
      </c>
      <c r="BY259">
        <v>0</v>
      </c>
      <c r="BZ259">
        <v>-43</v>
      </c>
      <c r="CA259">
        <v>0</v>
      </c>
      <c r="CB259">
        <v>43</v>
      </c>
      <c r="CC259" t="e">
        <v>#VALUE!</v>
      </c>
      <c r="CD259">
        <v>43</v>
      </c>
      <c r="CE259">
        <v>0</v>
      </c>
      <c r="CF259">
        <v>0</v>
      </c>
      <c r="CH259">
        <f t="shared" ref="CH259:CH322" si="21">IF(CM259+CN259&gt;0,1,0)</f>
        <v>1</v>
      </c>
      <c r="CI259" t="s">
        <v>1401</v>
      </c>
      <c r="CJ259">
        <v>3</v>
      </c>
      <c r="CK259" t="s">
        <v>1399</v>
      </c>
      <c r="CL259">
        <f t="shared" ref="CL259:CL322" si="22">IF(BN259="None",0,1)</f>
        <v>0</v>
      </c>
      <c r="CM259">
        <f t="shared" ref="CM259:CM322" si="23">IF(S259&gt;0,1,0)</f>
        <v>0</v>
      </c>
      <c r="CN259">
        <f t="shared" ref="CN259:CN322" si="24">IF(T259&gt;0,1,0)</f>
        <v>1</v>
      </c>
    </row>
    <row r="260" spans="1:92" x14ac:dyDescent="0.25">
      <c r="A260">
        <v>3261</v>
      </c>
      <c r="B260" t="s">
        <v>564</v>
      </c>
      <c r="C260" t="s">
        <v>564</v>
      </c>
      <c r="D260">
        <v>857762</v>
      </c>
      <c r="E260">
        <v>6</v>
      </c>
      <c r="F260" s="107">
        <v>41029</v>
      </c>
      <c r="G260" s="107">
        <v>41233</v>
      </c>
      <c r="H260">
        <v>857762</v>
      </c>
      <c r="I260" s="107">
        <v>41029</v>
      </c>
      <c r="J260" s="107">
        <v>41233</v>
      </c>
      <c r="K260" t="s">
        <v>562</v>
      </c>
      <c r="L260" t="s">
        <v>562</v>
      </c>
      <c r="N260" t="s">
        <v>564</v>
      </c>
      <c r="O260" t="s">
        <v>913</v>
      </c>
      <c r="P260" t="s">
        <v>38</v>
      </c>
      <c r="Q260">
        <v>205</v>
      </c>
      <c r="R260">
        <v>205</v>
      </c>
      <c r="S260">
        <v>5</v>
      </c>
      <c r="T260">
        <v>0</v>
      </c>
      <c r="U260">
        <v>3</v>
      </c>
      <c r="V260">
        <v>1</v>
      </c>
      <c r="AD260" s="107">
        <v>23232</v>
      </c>
      <c r="AE260" t="s">
        <v>31</v>
      </c>
      <c r="AF260" t="s">
        <v>191</v>
      </c>
      <c r="AG260" t="s">
        <v>869</v>
      </c>
      <c r="AH260" t="s">
        <v>57</v>
      </c>
      <c r="AI260" t="s">
        <v>70</v>
      </c>
      <c r="AJ260" t="s">
        <v>88</v>
      </c>
      <c r="AK260">
        <v>8</v>
      </c>
      <c r="AL260" t="s">
        <v>361</v>
      </c>
      <c r="AM260">
        <v>27</v>
      </c>
      <c r="AP260" t="s">
        <v>130</v>
      </c>
      <c r="AR260" t="s">
        <v>49</v>
      </c>
      <c r="AS260" t="s">
        <v>105</v>
      </c>
      <c r="BC260" t="s">
        <v>37</v>
      </c>
      <c r="BF260">
        <v>205</v>
      </c>
      <c r="BG260">
        <v>205</v>
      </c>
      <c r="BH260">
        <v>205</v>
      </c>
      <c r="BI260">
        <v>48.625683060109289</v>
      </c>
      <c r="BJ260">
        <f t="shared" si="20"/>
        <v>49</v>
      </c>
      <c r="BK260">
        <v>0</v>
      </c>
      <c r="BL260">
        <v>0</v>
      </c>
      <c r="BM260" t="s">
        <v>1050</v>
      </c>
      <c r="BN260" t="s">
        <v>913</v>
      </c>
      <c r="BO260" t="s">
        <v>564</v>
      </c>
      <c r="BQ260" t="s">
        <v>1050</v>
      </c>
      <c r="BR260" t="s">
        <v>87</v>
      </c>
      <c r="BS260" t="s">
        <v>572</v>
      </c>
      <c r="BT260" t="s">
        <v>1252</v>
      </c>
      <c r="BU260" t="s">
        <v>87</v>
      </c>
      <c r="BV260">
        <v>1</v>
      </c>
      <c r="BW260">
        <v>1</v>
      </c>
      <c r="BX260">
        <v>0</v>
      </c>
      <c r="BY260">
        <v>0</v>
      </c>
      <c r="BZ260">
        <v>-205</v>
      </c>
      <c r="CA260">
        <v>0</v>
      </c>
      <c r="CB260">
        <v>205</v>
      </c>
      <c r="CC260" t="e">
        <v>#VALUE!</v>
      </c>
      <c r="CD260">
        <v>205</v>
      </c>
      <c r="CE260">
        <v>0</v>
      </c>
      <c r="CF260">
        <v>0</v>
      </c>
      <c r="CH260">
        <f t="shared" si="21"/>
        <v>1</v>
      </c>
      <c r="CI260" t="s">
        <v>1403</v>
      </c>
      <c r="CJ260">
        <v>6</v>
      </c>
      <c r="CK260" t="s">
        <v>1399</v>
      </c>
      <c r="CL260">
        <f t="shared" si="22"/>
        <v>0</v>
      </c>
      <c r="CM260">
        <f t="shared" si="23"/>
        <v>1</v>
      </c>
      <c r="CN260">
        <f t="shared" si="24"/>
        <v>0</v>
      </c>
    </row>
    <row r="261" spans="1:92" x14ac:dyDescent="0.25">
      <c r="A261">
        <v>1916</v>
      </c>
      <c r="B261" t="s">
        <v>564</v>
      </c>
      <c r="C261" t="s">
        <v>564</v>
      </c>
      <c r="D261">
        <v>858463</v>
      </c>
      <c r="E261">
        <v>3</v>
      </c>
      <c r="F261" s="107">
        <v>40980</v>
      </c>
      <c r="G261" s="107">
        <v>40990</v>
      </c>
      <c r="H261">
        <v>858463</v>
      </c>
      <c r="I261" s="107">
        <v>40980</v>
      </c>
      <c r="J261" s="107">
        <v>40990</v>
      </c>
      <c r="K261">
        <v>30000</v>
      </c>
      <c r="L261" t="s">
        <v>570</v>
      </c>
      <c r="N261" t="s">
        <v>564</v>
      </c>
      <c r="O261" t="s">
        <v>913</v>
      </c>
      <c r="P261" t="s">
        <v>38</v>
      </c>
      <c r="Q261">
        <v>11</v>
      </c>
      <c r="R261">
        <v>11</v>
      </c>
      <c r="S261">
        <v>2</v>
      </c>
      <c r="T261">
        <v>2</v>
      </c>
      <c r="U261">
        <v>1</v>
      </c>
      <c r="AD261" s="107">
        <v>25445</v>
      </c>
      <c r="AE261" t="s">
        <v>31</v>
      </c>
      <c r="AF261" t="s">
        <v>68</v>
      </c>
      <c r="AG261" t="s">
        <v>870</v>
      </c>
      <c r="AH261" t="s">
        <v>57</v>
      </c>
      <c r="AI261" t="s">
        <v>52</v>
      </c>
      <c r="AJ261" t="s">
        <v>88</v>
      </c>
      <c r="AK261">
        <v>1</v>
      </c>
      <c r="AL261" t="s">
        <v>184</v>
      </c>
      <c r="AP261" t="s">
        <v>149</v>
      </c>
      <c r="AR261" t="s">
        <v>66</v>
      </c>
      <c r="AS261" t="s">
        <v>73</v>
      </c>
      <c r="BC261" t="s">
        <v>51</v>
      </c>
      <c r="BF261">
        <v>11</v>
      </c>
      <c r="BG261">
        <v>11</v>
      </c>
      <c r="BH261">
        <v>11</v>
      </c>
      <c r="BI261">
        <v>42.44535519125683</v>
      </c>
      <c r="BJ261">
        <f t="shared" si="20"/>
        <v>43</v>
      </c>
      <c r="BK261">
        <v>0</v>
      </c>
      <c r="BL261">
        <v>0</v>
      </c>
      <c r="BM261" t="s">
        <v>1050</v>
      </c>
      <c r="BN261" t="s">
        <v>913</v>
      </c>
      <c r="BO261" t="s">
        <v>564</v>
      </c>
      <c r="BQ261" t="s">
        <v>1050</v>
      </c>
      <c r="BR261" t="s">
        <v>87</v>
      </c>
      <c r="BS261" t="s">
        <v>572</v>
      </c>
      <c r="BT261" t="s">
        <v>1252</v>
      </c>
      <c r="BU261" t="s">
        <v>87</v>
      </c>
      <c r="BV261">
        <v>1</v>
      </c>
      <c r="BW261">
        <v>1</v>
      </c>
      <c r="BX261">
        <v>0</v>
      </c>
      <c r="BY261">
        <v>0</v>
      </c>
      <c r="BZ261">
        <v>-11</v>
      </c>
      <c r="CA261">
        <v>0</v>
      </c>
      <c r="CB261">
        <v>11</v>
      </c>
      <c r="CC261" t="e">
        <v>#VALUE!</v>
      </c>
      <c r="CD261">
        <v>11</v>
      </c>
      <c r="CE261">
        <v>0</v>
      </c>
      <c r="CF261">
        <v>0</v>
      </c>
      <c r="CH261">
        <f t="shared" si="21"/>
        <v>1</v>
      </c>
      <c r="CI261" t="s">
        <v>1404</v>
      </c>
      <c r="CJ261">
        <v>2</v>
      </c>
      <c r="CK261" t="s">
        <v>1399</v>
      </c>
      <c r="CL261">
        <f t="shared" si="22"/>
        <v>0</v>
      </c>
      <c r="CM261">
        <f t="shared" si="23"/>
        <v>1</v>
      </c>
      <c r="CN261">
        <f t="shared" si="24"/>
        <v>1</v>
      </c>
    </row>
    <row r="262" spans="1:92" x14ac:dyDescent="0.25">
      <c r="A262">
        <v>2865</v>
      </c>
      <c r="B262" t="s">
        <v>564</v>
      </c>
      <c r="C262" t="s">
        <v>564</v>
      </c>
      <c r="D262">
        <v>861498</v>
      </c>
      <c r="E262">
        <v>5</v>
      </c>
      <c r="F262" s="107">
        <v>41014</v>
      </c>
      <c r="G262" s="107">
        <v>41040</v>
      </c>
      <c r="H262">
        <v>861498</v>
      </c>
      <c r="I262" s="107">
        <v>41015</v>
      </c>
      <c r="J262" s="107">
        <v>41040</v>
      </c>
      <c r="K262">
        <v>15000</v>
      </c>
      <c r="L262" t="s">
        <v>569</v>
      </c>
      <c r="N262" t="s">
        <v>564</v>
      </c>
      <c r="O262" t="s">
        <v>913</v>
      </c>
      <c r="P262" t="s">
        <v>38</v>
      </c>
      <c r="Q262">
        <v>26</v>
      </c>
      <c r="R262">
        <v>27</v>
      </c>
      <c r="S262">
        <v>5</v>
      </c>
      <c r="T262">
        <v>2</v>
      </c>
      <c r="U262">
        <v>4</v>
      </c>
      <c r="AD262" s="107">
        <v>19492</v>
      </c>
      <c r="AE262" t="s">
        <v>31</v>
      </c>
      <c r="AF262" t="s">
        <v>32</v>
      </c>
      <c r="AG262" t="s">
        <v>868</v>
      </c>
      <c r="AH262" t="s">
        <v>30</v>
      </c>
      <c r="AI262" t="s">
        <v>69</v>
      </c>
      <c r="AJ262" t="s">
        <v>88</v>
      </c>
      <c r="AK262">
        <v>2</v>
      </c>
      <c r="AL262" t="s">
        <v>987</v>
      </c>
      <c r="AN262">
        <v>7</v>
      </c>
      <c r="AP262" t="s">
        <v>42</v>
      </c>
      <c r="AR262" t="s">
        <v>43</v>
      </c>
      <c r="AS262" t="s">
        <v>44</v>
      </c>
      <c r="BC262" t="s">
        <v>37</v>
      </c>
      <c r="BF262">
        <v>26</v>
      </c>
      <c r="BG262">
        <v>26</v>
      </c>
      <c r="BH262">
        <v>27</v>
      </c>
      <c r="BI262">
        <v>58.803278688524593</v>
      </c>
      <c r="BJ262">
        <f t="shared" si="20"/>
        <v>59</v>
      </c>
      <c r="BK262">
        <v>0</v>
      </c>
      <c r="BL262">
        <v>0</v>
      </c>
      <c r="BM262" t="s">
        <v>1050</v>
      </c>
      <c r="BN262" t="s">
        <v>913</v>
      </c>
      <c r="BO262" t="s">
        <v>564</v>
      </c>
      <c r="BQ262" t="s">
        <v>1050</v>
      </c>
      <c r="BR262" t="s">
        <v>87</v>
      </c>
      <c r="BS262" t="s">
        <v>572</v>
      </c>
      <c r="BT262" t="s">
        <v>1252</v>
      </c>
      <c r="BU262" t="s">
        <v>87</v>
      </c>
      <c r="BV262">
        <v>0.96296296296296291</v>
      </c>
      <c r="BW262">
        <v>1</v>
      </c>
      <c r="BX262">
        <v>3.703703703703709E-2</v>
      </c>
      <c r="BY262">
        <v>0</v>
      </c>
      <c r="BZ262">
        <v>-26</v>
      </c>
      <c r="CA262">
        <v>0</v>
      </c>
      <c r="CB262">
        <v>26</v>
      </c>
      <c r="CC262" t="e">
        <v>#VALUE!</v>
      </c>
      <c r="CD262">
        <v>26</v>
      </c>
      <c r="CE262">
        <v>0</v>
      </c>
      <c r="CF262">
        <v>0</v>
      </c>
      <c r="CH262">
        <f t="shared" si="21"/>
        <v>1</v>
      </c>
      <c r="CI262" t="s">
        <v>1404</v>
      </c>
      <c r="CJ262">
        <v>2</v>
      </c>
      <c r="CK262" t="s">
        <v>1399</v>
      </c>
      <c r="CL262">
        <f t="shared" si="22"/>
        <v>0</v>
      </c>
      <c r="CM262">
        <f t="shared" si="23"/>
        <v>1</v>
      </c>
      <c r="CN262">
        <f t="shared" si="24"/>
        <v>1</v>
      </c>
    </row>
    <row r="263" spans="1:92" x14ac:dyDescent="0.25">
      <c r="A263">
        <v>2801</v>
      </c>
      <c r="B263" t="s">
        <v>564</v>
      </c>
      <c r="C263" t="s">
        <v>564</v>
      </c>
      <c r="D263">
        <v>862811</v>
      </c>
      <c r="E263">
        <v>6</v>
      </c>
      <c r="F263" s="107">
        <v>41012</v>
      </c>
      <c r="G263" s="107">
        <v>41681</v>
      </c>
      <c r="H263">
        <v>862811</v>
      </c>
      <c r="I263" s="107">
        <v>41051</v>
      </c>
      <c r="J263" s="107"/>
      <c r="K263" t="s">
        <v>562</v>
      </c>
      <c r="L263" t="s">
        <v>562</v>
      </c>
      <c r="N263" t="s">
        <v>564</v>
      </c>
      <c r="O263" t="s">
        <v>913</v>
      </c>
      <c r="P263" t="s">
        <v>38</v>
      </c>
      <c r="Q263">
        <v>39</v>
      </c>
      <c r="R263">
        <v>670</v>
      </c>
      <c r="S263">
        <v>4</v>
      </c>
      <c r="T263">
        <v>0</v>
      </c>
      <c r="U263">
        <v>2</v>
      </c>
      <c r="V263">
        <v>8</v>
      </c>
      <c r="AD263" s="107">
        <v>25570</v>
      </c>
      <c r="AE263" t="s">
        <v>31</v>
      </c>
      <c r="AF263" t="s">
        <v>32</v>
      </c>
      <c r="AG263" t="s">
        <v>868</v>
      </c>
      <c r="AH263" t="s">
        <v>30</v>
      </c>
      <c r="AI263" t="s">
        <v>86</v>
      </c>
      <c r="AJ263" t="s">
        <v>88</v>
      </c>
      <c r="AK263">
        <v>20</v>
      </c>
      <c r="AL263" t="s">
        <v>361</v>
      </c>
      <c r="AM263">
        <v>30</v>
      </c>
      <c r="AP263" t="s">
        <v>169</v>
      </c>
      <c r="AR263" t="s">
        <v>66</v>
      </c>
      <c r="AS263" t="s">
        <v>63</v>
      </c>
      <c r="BC263" t="s">
        <v>37</v>
      </c>
      <c r="BF263">
        <v>39</v>
      </c>
      <c r="BG263">
        <v>631</v>
      </c>
      <c r="BH263">
        <v>670</v>
      </c>
      <c r="BI263">
        <v>42.191256830601091</v>
      </c>
      <c r="BJ263">
        <f t="shared" si="20"/>
        <v>42</v>
      </c>
      <c r="BK263">
        <v>41681</v>
      </c>
      <c r="BL263">
        <v>-41681</v>
      </c>
      <c r="BM263" t="s">
        <v>1050</v>
      </c>
      <c r="BN263" t="s">
        <v>913</v>
      </c>
      <c r="BO263" t="s">
        <v>564</v>
      </c>
      <c r="BQ263" t="s">
        <v>1050</v>
      </c>
      <c r="BR263" t="s">
        <v>87</v>
      </c>
      <c r="BS263" t="s">
        <v>572</v>
      </c>
      <c r="BT263" t="s">
        <v>1252</v>
      </c>
      <c r="BU263" t="s">
        <v>87</v>
      </c>
      <c r="BV263">
        <v>0.94199999999999995</v>
      </c>
      <c r="BW263">
        <v>0.94199999999999995</v>
      </c>
      <c r="BX263">
        <v>0</v>
      </c>
      <c r="BY263">
        <v>0</v>
      </c>
      <c r="BZ263">
        <v>41050</v>
      </c>
      <c r="CA263">
        <v>41089</v>
      </c>
      <c r="CB263">
        <v>631</v>
      </c>
      <c r="CC263" t="e">
        <v>#VALUE!</v>
      </c>
      <c r="CD263">
        <v>39</v>
      </c>
      <c r="CF263">
        <v>41681</v>
      </c>
      <c r="CH263">
        <f t="shared" si="21"/>
        <v>1</v>
      </c>
      <c r="CI263" t="s">
        <v>1401</v>
      </c>
      <c r="CJ263">
        <v>3</v>
      </c>
      <c r="CK263" t="s">
        <v>1399</v>
      </c>
      <c r="CL263">
        <f t="shared" si="22"/>
        <v>0</v>
      </c>
      <c r="CM263">
        <f t="shared" si="23"/>
        <v>1</v>
      </c>
      <c r="CN263">
        <f t="shared" si="24"/>
        <v>0</v>
      </c>
    </row>
    <row r="264" spans="1:92" x14ac:dyDescent="0.25">
      <c r="A264">
        <v>2169</v>
      </c>
      <c r="B264" t="s">
        <v>564</v>
      </c>
      <c r="C264" t="s">
        <v>564</v>
      </c>
      <c r="D264">
        <v>865441</v>
      </c>
      <c r="E264">
        <v>6</v>
      </c>
      <c r="F264" s="107">
        <v>40990</v>
      </c>
      <c r="G264" s="107">
        <v>41045</v>
      </c>
      <c r="H264">
        <v>865441</v>
      </c>
      <c r="I264" s="107">
        <v>40990</v>
      </c>
      <c r="J264" s="107">
        <v>41045</v>
      </c>
      <c r="K264" t="s">
        <v>562</v>
      </c>
      <c r="L264" t="s">
        <v>562</v>
      </c>
      <c r="N264" t="s">
        <v>564</v>
      </c>
      <c r="O264" t="s">
        <v>913</v>
      </c>
      <c r="P264" t="s">
        <v>38</v>
      </c>
      <c r="Q264">
        <v>56</v>
      </c>
      <c r="R264">
        <v>56</v>
      </c>
      <c r="S264">
        <v>2</v>
      </c>
      <c r="T264">
        <v>1</v>
      </c>
      <c r="U264">
        <v>2</v>
      </c>
      <c r="AD264" s="107">
        <v>25521</v>
      </c>
      <c r="AE264" t="s">
        <v>31</v>
      </c>
      <c r="AF264" t="s">
        <v>32</v>
      </c>
      <c r="AG264" t="s">
        <v>868</v>
      </c>
      <c r="AH264" t="s">
        <v>30</v>
      </c>
      <c r="AI264" t="s">
        <v>89</v>
      </c>
      <c r="AJ264" t="s">
        <v>88</v>
      </c>
      <c r="AK264">
        <v>4</v>
      </c>
      <c r="AL264" t="s">
        <v>361</v>
      </c>
      <c r="AM264">
        <v>8</v>
      </c>
      <c r="AP264" t="s">
        <v>207</v>
      </c>
      <c r="AR264" t="s">
        <v>66</v>
      </c>
      <c r="AS264" t="s">
        <v>56</v>
      </c>
      <c r="BC264" t="s">
        <v>37</v>
      </c>
      <c r="BF264">
        <v>56</v>
      </c>
      <c r="BG264">
        <v>56</v>
      </c>
      <c r="BH264">
        <v>56</v>
      </c>
      <c r="BI264">
        <v>42.265027322404372</v>
      </c>
      <c r="BJ264">
        <f t="shared" si="20"/>
        <v>42</v>
      </c>
      <c r="BK264">
        <v>0</v>
      </c>
      <c r="BL264">
        <v>0</v>
      </c>
      <c r="BM264" t="s">
        <v>1050</v>
      </c>
      <c r="BN264" t="s">
        <v>913</v>
      </c>
      <c r="BO264" t="s">
        <v>564</v>
      </c>
      <c r="BQ264" t="s">
        <v>1050</v>
      </c>
      <c r="BR264" t="s">
        <v>87</v>
      </c>
      <c r="BS264" t="s">
        <v>572</v>
      </c>
      <c r="BT264" t="s">
        <v>1252</v>
      </c>
      <c r="BU264" t="s">
        <v>87</v>
      </c>
      <c r="BV264">
        <v>1</v>
      </c>
      <c r="BW264">
        <v>1</v>
      </c>
      <c r="BX264">
        <v>0</v>
      </c>
      <c r="BY264">
        <v>0</v>
      </c>
      <c r="BZ264">
        <v>-56</v>
      </c>
      <c r="CA264">
        <v>0</v>
      </c>
      <c r="CB264">
        <v>56</v>
      </c>
      <c r="CC264" t="e">
        <v>#VALUE!</v>
      </c>
      <c r="CD264">
        <v>56</v>
      </c>
      <c r="CE264">
        <v>0</v>
      </c>
      <c r="CF264">
        <v>0</v>
      </c>
      <c r="CH264">
        <f t="shared" si="21"/>
        <v>1</v>
      </c>
      <c r="CI264" t="s">
        <v>1401</v>
      </c>
      <c r="CJ264">
        <v>3</v>
      </c>
      <c r="CK264" t="s">
        <v>1399</v>
      </c>
      <c r="CL264">
        <f t="shared" si="22"/>
        <v>0</v>
      </c>
      <c r="CM264">
        <f t="shared" si="23"/>
        <v>1</v>
      </c>
      <c r="CN264">
        <f t="shared" si="24"/>
        <v>1</v>
      </c>
    </row>
    <row r="265" spans="1:92" x14ac:dyDescent="0.25">
      <c r="A265">
        <v>878</v>
      </c>
      <c r="B265" t="s">
        <v>564</v>
      </c>
      <c r="C265" t="s">
        <v>564</v>
      </c>
      <c r="D265">
        <v>867397</v>
      </c>
      <c r="E265">
        <v>1</v>
      </c>
      <c r="F265" s="107">
        <v>40941</v>
      </c>
      <c r="G265" s="107">
        <v>40996</v>
      </c>
      <c r="H265">
        <v>867397</v>
      </c>
      <c r="I265" s="107">
        <v>40941</v>
      </c>
      <c r="J265" s="107">
        <v>40943</v>
      </c>
      <c r="K265">
        <v>2000</v>
      </c>
      <c r="L265" t="s">
        <v>566</v>
      </c>
      <c r="M265" s="107">
        <v>40943</v>
      </c>
      <c r="N265" t="s">
        <v>87</v>
      </c>
      <c r="O265" t="s">
        <v>75</v>
      </c>
      <c r="P265" t="s">
        <v>54</v>
      </c>
      <c r="Q265">
        <v>3</v>
      </c>
      <c r="R265">
        <v>56</v>
      </c>
      <c r="S265">
        <v>0</v>
      </c>
      <c r="T265">
        <v>0</v>
      </c>
      <c r="AD265" s="107">
        <v>22301</v>
      </c>
      <c r="AE265" t="s">
        <v>45</v>
      </c>
      <c r="AF265" t="s">
        <v>39</v>
      </c>
      <c r="AG265" t="s">
        <v>40</v>
      </c>
      <c r="AH265" t="s">
        <v>40</v>
      </c>
      <c r="AI265" t="s">
        <v>69</v>
      </c>
      <c r="AJ265" t="s">
        <v>54</v>
      </c>
      <c r="AK265">
        <v>3</v>
      </c>
      <c r="AL265" t="s">
        <v>54</v>
      </c>
      <c r="AP265" t="s">
        <v>103</v>
      </c>
      <c r="AR265" t="s">
        <v>43</v>
      </c>
      <c r="AS265" t="s">
        <v>63</v>
      </c>
      <c r="BC265" t="s">
        <v>51</v>
      </c>
      <c r="BF265">
        <v>3</v>
      </c>
      <c r="BG265">
        <v>56</v>
      </c>
      <c r="BH265">
        <v>56</v>
      </c>
      <c r="BI265">
        <v>50.928961748633881</v>
      </c>
      <c r="BJ265">
        <f t="shared" si="20"/>
        <v>51</v>
      </c>
      <c r="BK265">
        <v>0</v>
      </c>
      <c r="BL265">
        <v>-53</v>
      </c>
      <c r="BM265" t="s">
        <v>1051</v>
      </c>
      <c r="BN265" t="s">
        <v>75</v>
      </c>
      <c r="BO265" t="s">
        <v>87</v>
      </c>
      <c r="BQ265" t="s">
        <v>1051</v>
      </c>
      <c r="BR265" t="s">
        <v>87</v>
      </c>
      <c r="BS265" t="s">
        <v>573</v>
      </c>
      <c r="BT265" t="s">
        <v>1252</v>
      </c>
      <c r="BU265" t="s">
        <v>564</v>
      </c>
      <c r="BV265">
        <v>5.3571428571428568E-2</v>
      </c>
      <c r="BW265">
        <v>5.3571428571428568E-2</v>
      </c>
      <c r="BX265">
        <v>0</v>
      </c>
      <c r="BY265">
        <v>0</v>
      </c>
      <c r="BZ265">
        <v>-3</v>
      </c>
      <c r="CA265">
        <v>0</v>
      </c>
      <c r="CB265">
        <v>3</v>
      </c>
      <c r="CC265" t="e">
        <v>#VALUE!</v>
      </c>
      <c r="CD265">
        <v>3</v>
      </c>
      <c r="CE265">
        <v>0</v>
      </c>
      <c r="CF265">
        <v>53</v>
      </c>
      <c r="CH265">
        <f t="shared" si="21"/>
        <v>0</v>
      </c>
      <c r="CI265" t="s">
        <v>1405</v>
      </c>
      <c r="CJ265">
        <v>1</v>
      </c>
      <c r="CK265" t="s">
        <v>1399</v>
      </c>
      <c r="CL265">
        <f t="shared" si="22"/>
        <v>1</v>
      </c>
      <c r="CM265">
        <f t="shared" si="23"/>
        <v>0</v>
      </c>
      <c r="CN265">
        <f t="shared" si="24"/>
        <v>0</v>
      </c>
    </row>
    <row r="266" spans="1:92" x14ac:dyDescent="0.25">
      <c r="A266">
        <v>2180</v>
      </c>
      <c r="B266" t="s">
        <v>564</v>
      </c>
      <c r="C266" t="s">
        <v>564</v>
      </c>
      <c r="D266">
        <v>867473</v>
      </c>
      <c r="E266">
        <v>1</v>
      </c>
      <c r="F266" s="107">
        <v>40990</v>
      </c>
      <c r="G266" s="107">
        <v>40994</v>
      </c>
      <c r="H266">
        <v>867473</v>
      </c>
      <c r="I266" s="107">
        <v>40991</v>
      </c>
      <c r="J266" s="107">
        <v>40994</v>
      </c>
      <c r="K266">
        <v>15000</v>
      </c>
      <c r="L266" t="s">
        <v>569</v>
      </c>
      <c r="N266" t="s">
        <v>564</v>
      </c>
      <c r="O266" t="s">
        <v>913</v>
      </c>
      <c r="P266" t="s">
        <v>54</v>
      </c>
      <c r="Q266">
        <v>4</v>
      </c>
      <c r="R266">
        <v>5</v>
      </c>
      <c r="S266">
        <v>2</v>
      </c>
      <c r="T266">
        <v>2</v>
      </c>
      <c r="U266">
        <v>2</v>
      </c>
      <c r="AD266" s="107">
        <v>25449</v>
      </c>
      <c r="AE266" t="s">
        <v>31</v>
      </c>
      <c r="AF266" t="s">
        <v>68</v>
      </c>
      <c r="AG266" t="s">
        <v>870</v>
      </c>
      <c r="AH266" t="s">
        <v>57</v>
      </c>
      <c r="AI266" t="s">
        <v>69</v>
      </c>
      <c r="AJ266" t="s">
        <v>54</v>
      </c>
      <c r="AK266">
        <v>1</v>
      </c>
      <c r="AL266" t="s">
        <v>54</v>
      </c>
      <c r="AP266" t="s">
        <v>42</v>
      </c>
      <c r="AR266" t="s">
        <v>43</v>
      </c>
      <c r="AS266" t="s">
        <v>44</v>
      </c>
      <c r="BC266" t="s">
        <v>37</v>
      </c>
      <c r="BF266">
        <v>4</v>
      </c>
      <c r="BG266">
        <v>4</v>
      </c>
      <c r="BH266">
        <v>5</v>
      </c>
      <c r="BI266">
        <v>42.461748633879779</v>
      </c>
      <c r="BJ266">
        <f t="shared" si="20"/>
        <v>43</v>
      </c>
      <c r="BK266">
        <v>0</v>
      </c>
      <c r="BL266">
        <v>0</v>
      </c>
      <c r="BM266" t="s">
        <v>1051</v>
      </c>
      <c r="BN266" t="s">
        <v>913</v>
      </c>
      <c r="BO266" t="s">
        <v>564</v>
      </c>
      <c r="BQ266" t="s">
        <v>1051</v>
      </c>
      <c r="BR266" t="s">
        <v>87</v>
      </c>
      <c r="BS266" t="s">
        <v>572</v>
      </c>
      <c r="BT266" t="s">
        <v>1252</v>
      </c>
      <c r="BU266" t="s">
        <v>87</v>
      </c>
      <c r="BV266">
        <v>0.8</v>
      </c>
      <c r="BW266">
        <v>1</v>
      </c>
      <c r="BX266">
        <v>0.19999999999999996</v>
      </c>
      <c r="BY266">
        <v>0</v>
      </c>
      <c r="BZ266">
        <v>-4</v>
      </c>
      <c r="CA266">
        <v>0</v>
      </c>
      <c r="CB266">
        <v>4</v>
      </c>
      <c r="CC266" t="e">
        <v>#VALUE!</v>
      </c>
      <c r="CD266">
        <v>4</v>
      </c>
      <c r="CE266">
        <v>0</v>
      </c>
      <c r="CF266">
        <v>0</v>
      </c>
      <c r="CH266">
        <f t="shared" si="21"/>
        <v>1</v>
      </c>
      <c r="CI266" t="s">
        <v>1405</v>
      </c>
      <c r="CJ266">
        <v>1</v>
      </c>
      <c r="CK266" t="s">
        <v>1399</v>
      </c>
      <c r="CL266">
        <f t="shared" si="22"/>
        <v>0</v>
      </c>
      <c r="CM266">
        <f t="shared" si="23"/>
        <v>1</v>
      </c>
      <c r="CN266">
        <f t="shared" si="24"/>
        <v>1</v>
      </c>
    </row>
    <row r="267" spans="1:92" x14ac:dyDescent="0.25">
      <c r="A267">
        <v>974</v>
      </c>
      <c r="B267" t="s">
        <v>564</v>
      </c>
      <c r="C267" t="s">
        <v>564</v>
      </c>
      <c r="D267">
        <v>868348</v>
      </c>
      <c r="E267">
        <v>6</v>
      </c>
      <c r="F267" s="107">
        <v>40945</v>
      </c>
      <c r="G267" s="107">
        <v>41152</v>
      </c>
      <c r="H267">
        <v>868348</v>
      </c>
      <c r="I267" s="107">
        <v>40945</v>
      </c>
      <c r="J267" s="107">
        <v>41152</v>
      </c>
      <c r="K267">
        <v>30000</v>
      </c>
      <c r="L267" t="s">
        <v>570</v>
      </c>
      <c r="N267" t="s">
        <v>564</v>
      </c>
      <c r="O267" t="s">
        <v>913</v>
      </c>
      <c r="P267" t="s">
        <v>38</v>
      </c>
      <c r="Q267">
        <v>208</v>
      </c>
      <c r="R267">
        <v>208</v>
      </c>
      <c r="S267">
        <v>5</v>
      </c>
      <c r="T267">
        <v>6</v>
      </c>
      <c r="U267">
        <v>4</v>
      </c>
      <c r="AD267" s="107">
        <v>25536</v>
      </c>
      <c r="AE267" t="s">
        <v>31</v>
      </c>
      <c r="AF267" t="s">
        <v>32</v>
      </c>
      <c r="AG267" t="s">
        <v>868</v>
      </c>
      <c r="AH267" t="s">
        <v>30</v>
      </c>
      <c r="AI267" t="s">
        <v>69</v>
      </c>
      <c r="AJ267" t="s">
        <v>88</v>
      </c>
      <c r="AK267">
        <v>10</v>
      </c>
      <c r="AL267" t="s">
        <v>361</v>
      </c>
      <c r="AM267">
        <v>5</v>
      </c>
      <c r="AP267" t="s">
        <v>147</v>
      </c>
      <c r="AR267" t="s">
        <v>66</v>
      </c>
      <c r="AS267" t="s">
        <v>44</v>
      </c>
      <c r="BC267" t="s">
        <v>51</v>
      </c>
      <c r="BF267">
        <v>208</v>
      </c>
      <c r="BG267">
        <v>208</v>
      </c>
      <c r="BH267">
        <v>208</v>
      </c>
      <c r="BI267">
        <v>42.101092896174862</v>
      </c>
      <c r="BJ267">
        <f t="shared" si="20"/>
        <v>42</v>
      </c>
      <c r="BK267">
        <v>0</v>
      </c>
      <c r="BL267">
        <v>0</v>
      </c>
      <c r="BM267" t="s">
        <v>1050</v>
      </c>
      <c r="BN267" t="s">
        <v>913</v>
      </c>
      <c r="BO267" t="s">
        <v>564</v>
      </c>
      <c r="BQ267" t="s">
        <v>1050</v>
      </c>
      <c r="BR267" t="s">
        <v>87</v>
      </c>
      <c r="BS267" t="s">
        <v>572</v>
      </c>
      <c r="BT267" t="s">
        <v>1252</v>
      </c>
      <c r="BU267" t="s">
        <v>87</v>
      </c>
      <c r="BV267">
        <v>1</v>
      </c>
      <c r="BW267">
        <v>1</v>
      </c>
      <c r="BX267">
        <v>0</v>
      </c>
      <c r="BY267">
        <v>0</v>
      </c>
      <c r="BZ267">
        <v>-208</v>
      </c>
      <c r="CA267">
        <v>0</v>
      </c>
      <c r="CB267">
        <v>208</v>
      </c>
      <c r="CC267" t="e">
        <v>#VALUE!</v>
      </c>
      <c r="CD267">
        <v>208</v>
      </c>
      <c r="CE267">
        <v>0</v>
      </c>
      <c r="CF267">
        <v>0</v>
      </c>
      <c r="CH267">
        <f t="shared" si="21"/>
        <v>1</v>
      </c>
      <c r="CI267" t="s">
        <v>1403</v>
      </c>
      <c r="CJ267">
        <v>6</v>
      </c>
      <c r="CK267" t="s">
        <v>1399</v>
      </c>
      <c r="CL267">
        <f t="shared" si="22"/>
        <v>0</v>
      </c>
      <c r="CM267">
        <f t="shared" si="23"/>
        <v>1</v>
      </c>
      <c r="CN267">
        <f t="shared" si="24"/>
        <v>1</v>
      </c>
    </row>
    <row r="268" spans="1:92" x14ac:dyDescent="0.25">
      <c r="A268">
        <v>349</v>
      </c>
      <c r="B268" t="s">
        <v>564</v>
      </c>
      <c r="C268" t="s">
        <v>564</v>
      </c>
      <c r="D268">
        <v>869523</v>
      </c>
      <c r="E268">
        <v>5</v>
      </c>
      <c r="F268" s="107">
        <v>40922</v>
      </c>
      <c r="G268" s="107">
        <v>40925</v>
      </c>
      <c r="H268">
        <v>869523</v>
      </c>
      <c r="I268" s="107">
        <v>40922</v>
      </c>
      <c r="J268" s="107">
        <v>40925</v>
      </c>
      <c r="K268">
        <v>15000</v>
      </c>
      <c r="L268" t="s">
        <v>569</v>
      </c>
      <c r="N268" t="s">
        <v>564</v>
      </c>
      <c r="O268" t="s">
        <v>913</v>
      </c>
      <c r="P268" t="s">
        <v>38</v>
      </c>
      <c r="Q268">
        <v>4</v>
      </c>
      <c r="R268">
        <v>4</v>
      </c>
      <c r="S268">
        <v>19</v>
      </c>
      <c r="T268">
        <v>4</v>
      </c>
      <c r="U268">
        <v>13</v>
      </c>
      <c r="AD268" s="107">
        <v>24328</v>
      </c>
      <c r="AE268" t="s">
        <v>31</v>
      </c>
      <c r="AF268" t="s">
        <v>68</v>
      </c>
      <c r="AG268" t="s">
        <v>870</v>
      </c>
      <c r="AH268" t="s">
        <v>57</v>
      </c>
      <c r="AI268" t="s">
        <v>52</v>
      </c>
      <c r="AJ268" t="s">
        <v>88</v>
      </c>
      <c r="AK268">
        <v>1</v>
      </c>
      <c r="AL268" t="s">
        <v>987</v>
      </c>
      <c r="AN268">
        <v>7</v>
      </c>
      <c r="AP268" t="s">
        <v>59</v>
      </c>
      <c r="AR268" t="s">
        <v>43</v>
      </c>
      <c r="AS268" t="s">
        <v>60</v>
      </c>
      <c r="BC268" t="s">
        <v>37</v>
      </c>
      <c r="BF268">
        <v>4</v>
      </c>
      <c r="BG268">
        <v>4</v>
      </c>
      <c r="BH268">
        <v>4</v>
      </c>
      <c r="BI268">
        <v>45.338797814207652</v>
      </c>
      <c r="BJ268">
        <f t="shared" si="20"/>
        <v>45</v>
      </c>
      <c r="BK268">
        <v>0</v>
      </c>
      <c r="BL268">
        <v>0</v>
      </c>
      <c r="BM268" t="s">
        <v>1050</v>
      </c>
      <c r="BN268" t="s">
        <v>913</v>
      </c>
      <c r="BO268" t="s">
        <v>564</v>
      </c>
      <c r="BQ268" t="s">
        <v>1050</v>
      </c>
      <c r="BR268" t="s">
        <v>87</v>
      </c>
      <c r="BS268" t="s">
        <v>572</v>
      </c>
      <c r="BT268" t="s">
        <v>1252</v>
      </c>
      <c r="BU268" t="s">
        <v>87</v>
      </c>
      <c r="BV268">
        <v>1</v>
      </c>
      <c r="BW268">
        <v>1</v>
      </c>
      <c r="BX268">
        <v>0</v>
      </c>
      <c r="BY268">
        <v>0</v>
      </c>
      <c r="BZ268">
        <v>-4</v>
      </c>
      <c r="CA268">
        <v>0</v>
      </c>
      <c r="CB268">
        <v>4</v>
      </c>
      <c r="CC268" t="e">
        <v>#VALUE!</v>
      </c>
      <c r="CD268">
        <v>4</v>
      </c>
      <c r="CE268">
        <v>0</v>
      </c>
      <c r="CF268">
        <v>0</v>
      </c>
      <c r="CH268">
        <f t="shared" si="21"/>
        <v>1</v>
      </c>
      <c r="CI268" t="s">
        <v>1405</v>
      </c>
      <c r="CJ268">
        <v>1</v>
      </c>
      <c r="CK268" t="s">
        <v>1399</v>
      </c>
      <c r="CL268">
        <f t="shared" si="22"/>
        <v>0</v>
      </c>
      <c r="CM268">
        <f t="shared" si="23"/>
        <v>1</v>
      </c>
      <c r="CN268">
        <f t="shared" si="24"/>
        <v>1</v>
      </c>
    </row>
    <row r="269" spans="1:92" x14ac:dyDescent="0.25">
      <c r="A269">
        <v>1281</v>
      </c>
      <c r="B269" t="s">
        <v>564</v>
      </c>
      <c r="C269" t="s">
        <v>564</v>
      </c>
      <c r="D269">
        <v>870706</v>
      </c>
      <c r="E269">
        <v>5</v>
      </c>
      <c r="F269" s="107">
        <v>40955</v>
      </c>
      <c r="G269" s="107">
        <v>41033</v>
      </c>
      <c r="H269">
        <v>870706</v>
      </c>
      <c r="I269" s="107">
        <v>40956</v>
      </c>
      <c r="J269" s="107">
        <v>41033</v>
      </c>
      <c r="K269">
        <v>10000</v>
      </c>
      <c r="L269" t="s">
        <v>568</v>
      </c>
      <c r="N269" t="s">
        <v>564</v>
      </c>
      <c r="O269" t="s">
        <v>913</v>
      </c>
      <c r="P269" t="s">
        <v>38</v>
      </c>
      <c r="Q269">
        <v>78</v>
      </c>
      <c r="R269">
        <v>79</v>
      </c>
      <c r="S269">
        <v>3</v>
      </c>
      <c r="T269">
        <v>4</v>
      </c>
      <c r="U269">
        <v>1</v>
      </c>
      <c r="AD269" s="107">
        <v>23258</v>
      </c>
      <c r="AE269" t="s">
        <v>45</v>
      </c>
      <c r="AF269" t="s">
        <v>32</v>
      </c>
      <c r="AG269" t="s">
        <v>868</v>
      </c>
      <c r="AH269" t="s">
        <v>57</v>
      </c>
      <c r="AI269" t="s">
        <v>96</v>
      </c>
      <c r="AJ269" t="s">
        <v>88</v>
      </c>
      <c r="AK269">
        <v>4</v>
      </c>
      <c r="AL269" t="s">
        <v>987</v>
      </c>
      <c r="AN269">
        <v>6</v>
      </c>
      <c r="AP269" t="s">
        <v>59</v>
      </c>
      <c r="AR269" t="s">
        <v>43</v>
      </c>
      <c r="AS269" t="s">
        <v>60</v>
      </c>
      <c r="BC269" t="s">
        <v>37</v>
      </c>
      <c r="BF269">
        <v>78</v>
      </c>
      <c r="BG269">
        <v>78</v>
      </c>
      <c r="BH269">
        <v>79</v>
      </c>
      <c r="BI269">
        <v>48.352459016393439</v>
      </c>
      <c r="BJ269">
        <f t="shared" si="20"/>
        <v>48</v>
      </c>
      <c r="BK269">
        <v>0</v>
      </c>
      <c r="BL269">
        <v>0</v>
      </c>
      <c r="BM269" t="s">
        <v>1050</v>
      </c>
      <c r="BN269" t="s">
        <v>913</v>
      </c>
      <c r="BO269" t="s">
        <v>564</v>
      </c>
      <c r="BQ269" t="s">
        <v>1050</v>
      </c>
      <c r="BR269" t="s">
        <v>87</v>
      </c>
      <c r="BS269" t="s">
        <v>572</v>
      </c>
      <c r="BT269" t="s">
        <v>1252</v>
      </c>
      <c r="BU269" t="s">
        <v>87</v>
      </c>
      <c r="BV269">
        <v>0.98734177215189878</v>
      </c>
      <c r="BW269">
        <v>1</v>
      </c>
      <c r="BX269">
        <v>1.2658227848101222E-2</v>
      </c>
      <c r="BY269">
        <v>0</v>
      </c>
      <c r="BZ269">
        <v>-78</v>
      </c>
      <c r="CA269">
        <v>0</v>
      </c>
      <c r="CB269">
        <v>78</v>
      </c>
      <c r="CC269" t="e">
        <v>#VALUE!</v>
      </c>
      <c r="CD269">
        <v>78</v>
      </c>
      <c r="CE269">
        <v>0</v>
      </c>
      <c r="CF269">
        <v>0</v>
      </c>
      <c r="CH269">
        <f t="shared" si="21"/>
        <v>1</v>
      </c>
      <c r="CI269" t="s">
        <v>1402</v>
      </c>
      <c r="CJ269">
        <v>4</v>
      </c>
      <c r="CK269" t="s">
        <v>1399</v>
      </c>
      <c r="CL269">
        <f t="shared" si="22"/>
        <v>0</v>
      </c>
      <c r="CM269">
        <f t="shared" si="23"/>
        <v>1</v>
      </c>
      <c r="CN269">
        <f t="shared" si="24"/>
        <v>1</v>
      </c>
    </row>
    <row r="270" spans="1:92" x14ac:dyDescent="0.25">
      <c r="A270">
        <v>2429</v>
      </c>
      <c r="B270" t="s">
        <v>564</v>
      </c>
      <c r="C270" t="s">
        <v>564</v>
      </c>
      <c r="D270">
        <v>875680</v>
      </c>
      <c r="E270">
        <v>1</v>
      </c>
      <c r="F270" s="107">
        <v>41000</v>
      </c>
      <c r="G270" s="107">
        <v>41064</v>
      </c>
      <c r="H270">
        <v>875680</v>
      </c>
      <c r="I270" s="107">
        <v>41001</v>
      </c>
      <c r="J270" s="107">
        <v>41020</v>
      </c>
      <c r="K270">
        <v>100000</v>
      </c>
      <c r="L270" t="s">
        <v>570</v>
      </c>
      <c r="M270" s="107">
        <v>41020</v>
      </c>
      <c r="N270" t="s">
        <v>87</v>
      </c>
      <c r="O270" t="s">
        <v>75</v>
      </c>
      <c r="P270" t="s">
        <v>122</v>
      </c>
      <c r="Q270">
        <v>20</v>
      </c>
      <c r="R270">
        <v>65</v>
      </c>
      <c r="S270">
        <v>0</v>
      </c>
      <c r="T270">
        <v>3</v>
      </c>
      <c r="AD270" s="107">
        <v>25490</v>
      </c>
      <c r="AE270" t="s">
        <v>31</v>
      </c>
      <c r="AF270" t="s">
        <v>32</v>
      </c>
      <c r="AG270" t="s">
        <v>868</v>
      </c>
      <c r="AH270" t="s">
        <v>57</v>
      </c>
      <c r="AI270" t="s">
        <v>52</v>
      </c>
      <c r="AJ270" t="s">
        <v>122</v>
      </c>
      <c r="AK270">
        <v>6</v>
      </c>
      <c r="AL270" t="s">
        <v>122</v>
      </c>
      <c r="AP270" t="s">
        <v>109</v>
      </c>
      <c r="AR270" t="s">
        <v>49</v>
      </c>
      <c r="AS270" t="s">
        <v>73</v>
      </c>
      <c r="BC270" t="s">
        <v>51</v>
      </c>
      <c r="BF270">
        <v>20</v>
      </c>
      <c r="BG270">
        <v>64</v>
      </c>
      <c r="BH270">
        <v>65</v>
      </c>
      <c r="BI270">
        <v>42.377049180327866</v>
      </c>
      <c r="BJ270">
        <f t="shared" si="20"/>
        <v>42</v>
      </c>
      <c r="BK270">
        <v>0</v>
      </c>
      <c r="BL270">
        <v>-44</v>
      </c>
      <c r="BM270" t="s">
        <v>1051</v>
      </c>
      <c r="BN270" t="s">
        <v>75</v>
      </c>
      <c r="BO270" t="s">
        <v>87</v>
      </c>
      <c r="BQ270" t="s">
        <v>1051</v>
      </c>
      <c r="BR270" t="s">
        <v>87</v>
      </c>
      <c r="BS270" t="s">
        <v>573</v>
      </c>
      <c r="BT270" t="s">
        <v>1252</v>
      </c>
      <c r="BU270" t="s">
        <v>564</v>
      </c>
      <c r="BV270">
        <v>0.30769230769230771</v>
      </c>
      <c r="BW270">
        <v>0.3125</v>
      </c>
      <c r="BX270">
        <v>4.8076923076922906E-3</v>
      </c>
      <c r="BY270">
        <v>0</v>
      </c>
      <c r="BZ270">
        <v>-20</v>
      </c>
      <c r="CA270">
        <v>0</v>
      </c>
      <c r="CB270">
        <v>20</v>
      </c>
      <c r="CC270" t="e">
        <v>#VALUE!</v>
      </c>
      <c r="CD270">
        <v>20</v>
      </c>
      <c r="CE270">
        <v>0</v>
      </c>
      <c r="CF270">
        <v>44</v>
      </c>
      <c r="CH270">
        <f t="shared" si="21"/>
        <v>1</v>
      </c>
      <c r="CI270" t="s">
        <v>1404</v>
      </c>
      <c r="CJ270">
        <v>2</v>
      </c>
      <c r="CK270" t="s">
        <v>1399</v>
      </c>
      <c r="CL270">
        <f t="shared" si="22"/>
        <v>1</v>
      </c>
      <c r="CM270">
        <f t="shared" si="23"/>
        <v>0</v>
      </c>
      <c r="CN270">
        <f t="shared" si="24"/>
        <v>1</v>
      </c>
    </row>
    <row r="271" spans="1:92" x14ac:dyDescent="0.25">
      <c r="A271">
        <v>1018</v>
      </c>
      <c r="B271" t="s">
        <v>564</v>
      </c>
      <c r="C271" t="s">
        <v>564</v>
      </c>
      <c r="D271">
        <v>875747</v>
      </c>
      <c r="E271">
        <v>4</v>
      </c>
      <c r="F271" s="107">
        <v>40947</v>
      </c>
      <c r="G271" s="107">
        <v>41165</v>
      </c>
      <c r="H271">
        <v>875747</v>
      </c>
      <c r="I271" s="107">
        <v>40947</v>
      </c>
      <c r="J271" s="107">
        <v>41165</v>
      </c>
      <c r="K271">
        <v>20000</v>
      </c>
      <c r="L271" t="s">
        <v>569</v>
      </c>
      <c r="N271" t="s">
        <v>564</v>
      </c>
      <c r="O271" t="s">
        <v>913</v>
      </c>
      <c r="P271" t="s">
        <v>38</v>
      </c>
      <c r="Q271">
        <v>219</v>
      </c>
      <c r="R271">
        <v>219</v>
      </c>
      <c r="S271">
        <v>1</v>
      </c>
      <c r="T271">
        <v>3</v>
      </c>
      <c r="V271">
        <v>1</v>
      </c>
      <c r="AD271" s="107">
        <v>19843</v>
      </c>
      <c r="AE271" t="s">
        <v>31</v>
      </c>
      <c r="AF271" t="s">
        <v>32</v>
      </c>
      <c r="AG271" t="s">
        <v>868</v>
      </c>
      <c r="AH271" t="s">
        <v>57</v>
      </c>
      <c r="AI271" t="s">
        <v>46</v>
      </c>
      <c r="AJ271" t="s">
        <v>88</v>
      </c>
      <c r="AK271">
        <v>8</v>
      </c>
      <c r="AL271" t="s">
        <v>986</v>
      </c>
      <c r="AO271">
        <v>365</v>
      </c>
      <c r="AP271" t="s">
        <v>72</v>
      </c>
      <c r="AR271" t="s">
        <v>49</v>
      </c>
      <c r="AS271" t="s">
        <v>73</v>
      </c>
      <c r="BC271" t="s">
        <v>37</v>
      </c>
      <c r="BF271">
        <v>219</v>
      </c>
      <c r="BG271">
        <v>219</v>
      </c>
      <c r="BH271">
        <v>219</v>
      </c>
      <c r="BI271">
        <v>57.661202185792348</v>
      </c>
      <c r="BJ271">
        <f t="shared" si="20"/>
        <v>58</v>
      </c>
      <c r="BK271">
        <v>0</v>
      </c>
      <c r="BL271">
        <v>0</v>
      </c>
      <c r="BM271" t="s">
        <v>1050</v>
      </c>
      <c r="BN271" t="s">
        <v>913</v>
      </c>
      <c r="BO271" t="s">
        <v>564</v>
      </c>
      <c r="BQ271" t="s">
        <v>1050</v>
      </c>
      <c r="BR271" t="s">
        <v>87</v>
      </c>
      <c r="BS271" t="s">
        <v>572</v>
      </c>
      <c r="BT271" t="s">
        <v>1252</v>
      </c>
      <c r="BU271" t="s">
        <v>87</v>
      </c>
      <c r="BV271">
        <v>1</v>
      </c>
      <c r="BW271">
        <v>1</v>
      </c>
      <c r="BX271">
        <v>0</v>
      </c>
      <c r="BY271">
        <v>0</v>
      </c>
      <c r="BZ271">
        <v>-219</v>
      </c>
      <c r="CA271">
        <v>0</v>
      </c>
      <c r="CB271">
        <v>219</v>
      </c>
      <c r="CC271" t="e">
        <v>#VALUE!</v>
      </c>
      <c r="CD271">
        <v>219</v>
      </c>
      <c r="CE271">
        <v>0</v>
      </c>
      <c r="CF271">
        <v>0</v>
      </c>
      <c r="CH271">
        <f t="shared" si="21"/>
        <v>1</v>
      </c>
      <c r="CI271" t="s">
        <v>1403</v>
      </c>
      <c r="CJ271">
        <v>6</v>
      </c>
      <c r="CK271" t="s">
        <v>1399</v>
      </c>
      <c r="CL271">
        <f t="shared" si="22"/>
        <v>0</v>
      </c>
      <c r="CM271">
        <f t="shared" si="23"/>
        <v>1</v>
      </c>
      <c r="CN271">
        <f t="shared" si="24"/>
        <v>1</v>
      </c>
    </row>
    <row r="272" spans="1:92" x14ac:dyDescent="0.25">
      <c r="A272">
        <v>1533</v>
      </c>
      <c r="B272" t="s">
        <v>564</v>
      </c>
      <c r="C272" t="s">
        <v>564</v>
      </c>
      <c r="D272">
        <v>880133</v>
      </c>
      <c r="E272">
        <v>2</v>
      </c>
      <c r="F272" s="107">
        <v>40965</v>
      </c>
      <c r="G272" s="107">
        <v>41130</v>
      </c>
      <c r="H272">
        <v>880133</v>
      </c>
      <c r="I272" s="107">
        <v>40966</v>
      </c>
      <c r="J272" s="107">
        <v>40967</v>
      </c>
      <c r="K272">
        <v>5000</v>
      </c>
      <c r="L272" t="s">
        <v>567</v>
      </c>
      <c r="M272" s="107">
        <v>40967</v>
      </c>
      <c r="N272" t="s">
        <v>87</v>
      </c>
      <c r="O272" t="s">
        <v>75</v>
      </c>
      <c r="P272" t="s">
        <v>587</v>
      </c>
      <c r="Q272">
        <v>2</v>
      </c>
      <c r="R272">
        <v>166</v>
      </c>
      <c r="S272">
        <v>1</v>
      </c>
      <c r="T272">
        <v>0</v>
      </c>
      <c r="V272">
        <v>1</v>
      </c>
      <c r="AD272" s="107">
        <v>25416</v>
      </c>
      <c r="AE272" t="s">
        <v>45</v>
      </c>
      <c r="AF272" t="s">
        <v>68</v>
      </c>
      <c r="AG272" t="s">
        <v>870</v>
      </c>
      <c r="AH272" t="s">
        <v>30</v>
      </c>
      <c r="AI272" t="s">
        <v>33</v>
      </c>
      <c r="AJ272" t="s">
        <v>47</v>
      </c>
      <c r="AK272">
        <v>7</v>
      </c>
      <c r="AL272" t="s">
        <v>47</v>
      </c>
      <c r="AP272" t="s">
        <v>92</v>
      </c>
      <c r="AR272" t="s">
        <v>66</v>
      </c>
      <c r="AS272" t="s">
        <v>44</v>
      </c>
      <c r="BC272" t="s">
        <v>51</v>
      </c>
      <c r="BF272">
        <v>2</v>
      </c>
      <c r="BG272">
        <v>165</v>
      </c>
      <c r="BH272">
        <v>166</v>
      </c>
      <c r="BI272">
        <v>42.483606557377051</v>
      </c>
      <c r="BJ272">
        <f t="shared" si="20"/>
        <v>43</v>
      </c>
      <c r="BK272">
        <v>0</v>
      </c>
      <c r="BL272">
        <v>-163</v>
      </c>
      <c r="BM272" t="s">
        <v>47</v>
      </c>
      <c r="BN272" t="s">
        <v>75</v>
      </c>
      <c r="BO272" t="s">
        <v>87</v>
      </c>
      <c r="BQ272" t="s">
        <v>47</v>
      </c>
      <c r="BR272" t="s">
        <v>87</v>
      </c>
      <c r="BS272" t="s">
        <v>573</v>
      </c>
      <c r="BT272" t="s">
        <v>1252</v>
      </c>
      <c r="BU272" t="s">
        <v>87</v>
      </c>
      <c r="BV272">
        <v>1.2048192771084338E-2</v>
      </c>
      <c r="BW272">
        <v>1.2121212121212121E-2</v>
      </c>
      <c r="BX272">
        <v>7.3019350127783225E-5</v>
      </c>
      <c r="BY272">
        <v>0</v>
      </c>
      <c r="BZ272">
        <v>-2</v>
      </c>
      <c r="CA272">
        <v>0</v>
      </c>
      <c r="CB272">
        <v>2</v>
      </c>
      <c r="CC272" t="e">
        <v>#VALUE!</v>
      </c>
      <c r="CD272">
        <v>2</v>
      </c>
      <c r="CE272">
        <v>0</v>
      </c>
      <c r="CF272">
        <v>163</v>
      </c>
      <c r="CH272">
        <f t="shared" si="21"/>
        <v>1</v>
      </c>
      <c r="CI272" t="s">
        <v>1405</v>
      </c>
      <c r="CJ272">
        <v>1</v>
      </c>
      <c r="CK272" t="s">
        <v>1399</v>
      </c>
      <c r="CL272">
        <f t="shared" si="22"/>
        <v>1</v>
      </c>
      <c r="CM272">
        <f t="shared" si="23"/>
        <v>1</v>
      </c>
      <c r="CN272">
        <f t="shared" si="24"/>
        <v>0</v>
      </c>
    </row>
    <row r="273" spans="1:92" x14ac:dyDescent="0.25">
      <c r="A273">
        <v>1136</v>
      </c>
      <c r="B273" t="s">
        <v>564</v>
      </c>
      <c r="C273" t="s">
        <v>564</v>
      </c>
      <c r="D273">
        <v>885062</v>
      </c>
      <c r="E273">
        <v>4</v>
      </c>
      <c r="F273" s="107">
        <v>40949</v>
      </c>
      <c r="G273" s="107">
        <v>41410</v>
      </c>
      <c r="H273">
        <v>885062</v>
      </c>
      <c r="I273" s="107">
        <v>40970</v>
      </c>
      <c r="J273" s="107">
        <v>41410</v>
      </c>
      <c r="K273">
        <v>30000</v>
      </c>
      <c r="L273" t="s">
        <v>570</v>
      </c>
      <c r="N273" t="s">
        <v>564</v>
      </c>
      <c r="O273" t="s">
        <v>913</v>
      </c>
      <c r="P273" t="s">
        <v>38</v>
      </c>
      <c r="Q273">
        <v>441</v>
      </c>
      <c r="R273">
        <v>462</v>
      </c>
      <c r="S273">
        <v>3</v>
      </c>
      <c r="T273">
        <v>7</v>
      </c>
      <c r="U273">
        <v>1</v>
      </c>
      <c r="V273">
        <v>1</v>
      </c>
      <c r="AD273" s="107">
        <v>24333</v>
      </c>
      <c r="AE273" t="s">
        <v>31</v>
      </c>
      <c r="AF273" t="s">
        <v>32</v>
      </c>
      <c r="AG273" t="s">
        <v>868</v>
      </c>
      <c r="AH273" t="s">
        <v>57</v>
      </c>
      <c r="AI273" t="s">
        <v>41</v>
      </c>
      <c r="AJ273" t="s">
        <v>88</v>
      </c>
      <c r="AK273">
        <v>14</v>
      </c>
      <c r="AL273" t="s">
        <v>986</v>
      </c>
      <c r="AO273">
        <v>365</v>
      </c>
      <c r="AP273" t="s">
        <v>149</v>
      </c>
      <c r="AR273" t="s">
        <v>66</v>
      </c>
      <c r="AS273" t="s">
        <v>73</v>
      </c>
      <c r="BC273" t="s">
        <v>37</v>
      </c>
      <c r="BF273">
        <v>441</v>
      </c>
      <c r="BG273">
        <v>441</v>
      </c>
      <c r="BH273">
        <v>462</v>
      </c>
      <c r="BI273">
        <v>45.398907103825138</v>
      </c>
      <c r="BJ273">
        <f t="shared" si="20"/>
        <v>46</v>
      </c>
      <c r="BK273">
        <v>0</v>
      </c>
      <c r="BL273">
        <v>0</v>
      </c>
      <c r="BM273" t="s">
        <v>1050</v>
      </c>
      <c r="BN273" t="s">
        <v>913</v>
      </c>
      <c r="BO273" t="s">
        <v>564</v>
      </c>
      <c r="BQ273" t="s">
        <v>1050</v>
      </c>
      <c r="BR273" t="s">
        <v>87</v>
      </c>
      <c r="BS273" t="s">
        <v>572</v>
      </c>
      <c r="BT273" t="s">
        <v>1252</v>
      </c>
      <c r="BU273" t="s">
        <v>87</v>
      </c>
      <c r="BV273">
        <v>0.95454545454545459</v>
      </c>
      <c r="BW273">
        <v>1</v>
      </c>
      <c r="BX273">
        <v>4.5454545454545414E-2</v>
      </c>
      <c r="BY273">
        <v>0</v>
      </c>
      <c r="BZ273">
        <v>-441</v>
      </c>
      <c r="CA273">
        <v>0</v>
      </c>
      <c r="CB273">
        <v>441</v>
      </c>
      <c r="CC273" t="e">
        <v>#VALUE!</v>
      </c>
      <c r="CD273">
        <v>441</v>
      </c>
      <c r="CE273">
        <v>0</v>
      </c>
      <c r="CF273">
        <v>0</v>
      </c>
      <c r="CH273">
        <f t="shared" si="21"/>
        <v>1</v>
      </c>
      <c r="CI273" t="s">
        <v>1406</v>
      </c>
      <c r="CJ273">
        <v>0</v>
      </c>
      <c r="CK273" t="s">
        <v>1399</v>
      </c>
      <c r="CL273">
        <f t="shared" si="22"/>
        <v>0</v>
      </c>
      <c r="CM273">
        <f t="shared" si="23"/>
        <v>1</v>
      </c>
      <c r="CN273">
        <f t="shared" si="24"/>
        <v>1</v>
      </c>
    </row>
    <row r="274" spans="1:92" x14ac:dyDescent="0.25">
      <c r="A274">
        <v>2385</v>
      </c>
      <c r="B274" t="s">
        <v>564</v>
      </c>
      <c r="C274" t="s">
        <v>564</v>
      </c>
      <c r="D274">
        <v>891246</v>
      </c>
      <c r="E274">
        <v>5</v>
      </c>
      <c r="F274" s="107">
        <v>40998</v>
      </c>
      <c r="G274" s="107">
        <v>41032</v>
      </c>
      <c r="H274">
        <v>891246</v>
      </c>
      <c r="I274" s="107">
        <v>40999</v>
      </c>
      <c r="J274" s="107">
        <v>41032</v>
      </c>
      <c r="K274">
        <v>15000</v>
      </c>
      <c r="L274" t="s">
        <v>569</v>
      </c>
      <c r="N274" t="s">
        <v>564</v>
      </c>
      <c r="O274" t="s">
        <v>913</v>
      </c>
      <c r="P274" t="s">
        <v>38</v>
      </c>
      <c r="Q274">
        <v>34</v>
      </c>
      <c r="R274">
        <v>35</v>
      </c>
      <c r="S274">
        <v>1</v>
      </c>
      <c r="T274">
        <v>8</v>
      </c>
      <c r="AD274" s="107">
        <v>25533</v>
      </c>
      <c r="AE274" t="s">
        <v>31</v>
      </c>
      <c r="AF274" t="s">
        <v>39</v>
      </c>
      <c r="AG274" t="s">
        <v>40</v>
      </c>
      <c r="AH274" t="s">
        <v>40</v>
      </c>
      <c r="AI274" t="s">
        <v>61</v>
      </c>
      <c r="AJ274" t="s">
        <v>88</v>
      </c>
      <c r="AK274">
        <v>3</v>
      </c>
      <c r="AL274" t="s">
        <v>987</v>
      </c>
      <c r="AN274">
        <v>6</v>
      </c>
      <c r="AP274" t="s">
        <v>42</v>
      </c>
      <c r="AR274" t="s">
        <v>43</v>
      </c>
      <c r="AS274" t="s">
        <v>44</v>
      </c>
      <c r="BC274" t="s">
        <v>37</v>
      </c>
      <c r="BF274">
        <v>34</v>
      </c>
      <c r="BG274">
        <v>34</v>
      </c>
      <c r="BH274">
        <v>35</v>
      </c>
      <c r="BI274">
        <v>42.254098360655739</v>
      </c>
      <c r="BJ274">
        <f t="shared" si="20"/>
        <v>42</v>
      </c>
      <c r="BK274">
        <v>0</v>
      </c>
      <c r="BL274">
        <v>0</v>
      </c>
      <c r="BM274" t="s">
        <v>1050</v>
      </c>
      <c r="BN274" t="s">
        <v>913</v>
      </c>
      <c r="BO274" t="s">
        <v>564</v>
      </c>
      <c r="BQ274" t="s">
        <v>1050</v>
      </c>
      <c r="BR274" t="s">
        <v>87</v>
      </c>
      <c r="BS274" t="s">
        <v>572</v>
      </c>
      <c r="BT274" t="s">
        <v>1252</v>
      </c>
      <c r="BU274" t="s">
        <v>87</v>
      </c>
      <c r="BV274">
        <v>0.97142857142857142</v>
      </c>
      <c r="BW274">
        <v>1</v>
      </c>
      <c r="BX274">
        <v>2.8571428571428581E-2</v>
      </c>
      <c r="BY274">
        <v>0</v>
      </c>
      <c r="BZ274">
        <v>-34</v>
      </c>
      <c r="CA274">
        <v>0</v>
      </c>
      <c r="CB274">
        <v>34</v>
      </c>
      <c r="CC274" t="e">
        <v>#VALUE!</v>
      </c>
      <c r="CD274">
        <v>34</v>
      </c>
      <c r="CE274">
        <v>0</v>
      </c>
      <c r="CF274">
        <v>0</v>
      </c>
      <c r="CH274">
        <f t="shared" si="21"/>
        <v>1</v>
      </c>
      <c r="CI274" t="s">
        <v>1401</v>
      </c>
      <c r="CJ274">
        <v>3</v>
      </c>
      <c r="CK274" t="s">
        <v>1399</v>
      </c>
      <c r="CL274">
        <f t="shared" si="22"/>
        <v>0</v>
      </c>
      <c r="CM274">
        <f t="shared" si="23"/>
        <v>1</v>
      </c>
      <c r="CN274">
        <f t="shared" si="24"/>
        <v>1</v>
      </c>
    </row>
    <row r="275" spans="1:92" x14ac:dyDescent="0.25">
      <c r="A275">
        <v>1748</v>
      </c>
      <c r="B275" t="s">
        <v>564</v>
      </c>
      <c r="C275" t="s">
        <v>564</v>
      </c>
      <c r="D275">
        <v>892044</v>
      </c>
      <c r="E275">
        <v>5</v>
      </c>
      <c r="F275" s="107">
        <v>40974</v>
      </c>
      <c r="G275" s="107">
        <v>41031</v>
      </c>
      <c r="H275">
        <v>892044</v>
      </c>
      <c r="I275" s="107">
        <v>40974</v>
      </c>
      <c r="J275" s="107">
        <v>41031</v>
      </c>
      <c r="K275" t="s">
        <v>562</v>
      </c>
      <c r="L275" t="s">
        <v>562</v>
      </c>
      <c r="N275" t="s">
        <v>564</v>
      </c>
      <c r="O275" t="s">
        <v>913</v>
      </c>
      <c r="P275" t="s">
        <v>38</v>
      </c>
      <c r="Q275">
        <v>58</v>
      </c>
      <c r="R275">
        <v>58</v>
      </c>
      <c r="S275">
        <v>5</v>
      </c>
      <c r="T275">
        <v>8</v>
      </c>
      <c r="U275">
        <v>4</v>
      </c>
      <c r="AD275" s="107">
        <v>24619</v>
      </c>
      <c r="AE275" t="s">
        <v>31</v>
      </c>
      <c r="AF275" t="s">
        <v>32</v>
      </c>
      <c r="AG275" t="s">
        <v>868</v>
      </c>
      <c r="AH275" t="s">
        <v>57</v>
      </c>
      <c r="AI275" t="s">
        <v>112</v>
      </c>
      <c r="AJ275" t="s">
        <v>88</v>
      </c>
      <c r="AK275">
        <v>4</v>
      </c>
      <c r="AL275" t="s">
        <v>987</v>
      </c>
      <c r="AN275">
        <v>9</v>
      </c>
      <c r="AP275" t="s">
        <v>59</v>
      </c>
      <c r="AR275" t="s">
        <v>43</v>
      </c>
      <c r="AS275" t="s">
        <v>60</v>
      </c>
      <c r="BC275" t="s">
        <v>37</v>
      </c>
      <c r="BF275">
        <v>58</v>
      </c>
      <c r="BG275">
        <v>58</v>
      </c>
      <c r="BH275">
        <v>58</v>
      </c>
      <c r="BI275">
        <v>44.685792349726775</v>
      </c>
      <c r="BJ275">
        <f t="shared" si="20"/>
        <v>45</v>
      </c>
      <c r="BK275">
        <v>0</v>
      </c>
      <c r="BL275">
        <v>0</v>
      </c>
      <c r="BM275" t="s">
        <v>1050</v>
      </c>
      <c r="BN275" t="s">
        <v>913</v>
      </c>
      <c r="BO275" t="s">
        <v>564</v>
      </c>
      <c r="BQ275" t="s">
        <v>1050</v>
      </c>
      <c r="BR275" t="s">
        <v>87</v>
      </c>
      <c r="BS275" t="s">
        <v>572</v>
      </c>
      <c r="BT275" t="s">
        <v>1252</v>
      </c>
      <c r="BU275" t="s">
        <v>87</v>
      </c>
      <c r="BV275">
        <v>1</v>
      </c>
      <c r="BW275">
        <v>1</v>
      </c>
      <c r="BX275">
        <v>0</v>
      </c>
      <c r="BY275">
        <v>0</v>
      </c>
      <c r="BZ275">
        <v>-58</v>
      </c>
      <c r="CA275">
        <v>0</v>
      </c>
      <c r="CB275">
        <v>58</v>
      </c>
      <c r="CC275" t="e">
        <v>#VALUE!</v>
      </c>
      <c r="CD275">
        <v>58</v>
      </c>
      <c r="CE275">
        <v>0</v>
      </c>
      <c r="CF275">
        <v>0</v>
      </c>
      <c r="CH275">
        <f t="shared" si="21"/>
        <v>1</v>
      </c>
      <c r="CI275" t="s">
        <v>1401</v>
      </c>
      <c r="CJ275">
        <v>3</v>
      </c>
      <c r="CK275" t="s">
        <v>1399</v>
      </c>
      <c r="CL275">
        <f t="shared" si="22"/>
        <v>0</v>
      </c>
      <c r="CM275">
        <f t="shared" si="23"/>
        <v>1</v>
      </c>
      <c r="CN275">
        <f t="shared" si="24"/>
        <v>1</v>
      </c>
    </row>
    <row r="276" spans="1:92" x14ac:dyDescent="0.25">
      <c r="A276">
        <v>2749</v>
      </c>
      <c r="B276" t="s">
        <v>564</v>
      </c>
      <c r="C276" t="s">
        <v>564</v>
      </c>
      <c r="D276">
        <v>892765</v>
      </c>
      <c r="E276">
        <v>6</v>
      </c>
      <c r="F276" s="107">
        <v>41011</v>
      </c>
      <c r="G276" s="107">
        <v>41136</v>
      </c>
      <c r="H276">
        <v>892765</v>
      </c>
      <c r="I276" s="107">
        <v>41011</v>
      </c>
      <c r="J276" s="107">
        <v>41136</v>
      </c>
      <c r="K276" t="s">
        <v>562</v>
      </c>
      <c r="L276" t="s">
        <v>562</v>
      </c>
      <c r="N276" t="s">
        <v>564</v>
      </c>
      <c r="O276" t="s">
        <v>913</v>
      </c>
      <c r="P276" t="s">
        <v>38</v>
      </c>
      <c r="Q276">
        <v>126</v>
      </c>
      <c r="R276">
        <v>126</v>
      </c>
      <c r="S276">
        <v>3</v>
      </c>
      <c r="T276">
        <v>2</v>
      </c>
      <c r="U276">
        <v>2</v>
      </c>
      <c r="AD276" s="107">
        <v>23879</v>
      </c>
      <c r="AE276" t="s">
        <v>31</v>
      </c>
      <c r="AF276" t="s">
        <v>68</v>
      </c>
      <c r="AG276" t="s">
        <v>870</v>
      </c>
      <c r="AH276" t="s">
        <v>30</v>
      </c>
      <c r="AI276" t="s">
        <v>117</v>
      </c>
      <c r="AJ276" t="s">
        <v>88</v>
      </c>
      <c r="AK276">
        <v>5</v>
      </c>
      <c r="AL276" t="s">
        <v>361</v>
      </c>
      <c r="AM276">
        <v>4</v>
      </c>
      <c r="AP276" t="s">
        <v>149</v>
      </c>
      <c r="AR276" t="s">
        <v>66</v>
      </c>
      <c r="AS276" t="s">
        <v>73</v>
      </c>
      <c r="BC276" t="s">
        <v>37</v>
      </c>
      <c r="BF276">
        <v>126</v>
      </c>
      <c r="BG276">
        <v>126</v>
      </c>
      <c r="BH276">
        <v>126</v>
      </c>
      <c r="BI276">
        <v>46.808743169398909</v>
      </c>
      <c r="BJ276">
        <f t="shared" si="20"/>
        <v>47</v>
      </c>
      <c r="BK276">
        <v>0</v>
      </c>
      <c r="BL276">
        <v>0</v>
      </c>
      <c r="BM276" t="s">
        <v>1050</v>
      </c>
      <c r="BN276" t="s">
        <v>913</v>
      </c>
      <c r="BO276" t="s">
        <v>564</v>
      </c>
      <c r="BQ276" t="s">
        <v>1050</v>
      </c>
      <c r="BR276" t="s">
        <v>87</v>
      </c>
      <c r="BS276" t="s">
        <v>572</v>
      </c>
      <c r="BT276" t="s">
        <v>1252</v>
      </c>
      <c r="BU276" t="s">
        <v>87</v>
      </c>
      <c r="BV276">
        <v>1</v>
      </c>
      <c r="BW276">
        <v>1</v>
      </c>
      <c r="BX276">
        <v>0</v>
      </c>
      <c r="BY276">
        <v>0</v>
      </c>
      <c r="BZ276">
        <v>-126</v>
      </c>
      <c r="CA276">
        <v>0</v>
      </c>
      <c r="CB276">
        <v>126</v>
      </c>
      <c r="CC276" t="e">
        <v>#VALUE!</v>
      </c>
      <c r="CD276">
        <v>126</v>
      </c>
      <c r="CE276">
        <v>0</v>
      </c>
      <c r="CF276">
        <v>0</v>
      </c>
      <c r="CH276">
        <f t="shared" si="21"/>
        <v>1</v>
      </c>
      <c r="CI276" t="s">
        <v>1403</v>
      </c>
      <c r="CJ276">
        <v>6</v>
      </c>
      <c r="CK276" t="s">
        <v>1399</v>
      </c>
      <c r="CL276">
        <f t="shared" si="22"/>
        <v>0</v>
      </c>
      <c r="CM276">
        <f t="shared" si="23"/>
        <v>1</v>
      </c>
      <c r="CN276">
        <f t="shared" si="24"/>
        <v>1</v>
      </c>
    </row>
    <row r="277" spans="1:92" x14ac:dyDescent="0.25">
      <c r="A277">
        <v>1330</v>
      </c>
      <c r="B277" t="s">
        <v>564</v>
      </c>
      <c r="C277" t="s">
        <v>564</v>
      </c>
      <c r="D277">
        <v>893183</v>
      </c>
      <c r="E277">
        <v>6</v>
      </c>
      <c r="F277" s="107">
        <v>40956</v>
      </c>
      <c r="G277" s="107">
        <v>41354</v>
      </c>
      <c r="H277">
        <v>893183</v>
      </c>
      <c r="I277" s="107">
        <v>40957</v>
      </c>
      <c r="J277" s="107">
        <v>41354</v>
      </c>
      <c r="K277" t="s">
        <v>562</v>
      </c>
      <c r="L277" t="s">
        <v>562</v>
      </c>
      <c r="N277" t="s">
        <v>564</v>
      </c>
      <c r="O277" t="s">
        <v>913</v>
      </c>
      <c r="P277" t="s">
        <v>38</v>
      </c>
      <c r="Q277">
        <v>398</v>
      </c>
      <c r="R277">
        <v>399</v>
      </c>
      <c r="S277">
        <v>4</v>
      </c>
      <c r="T277">
        <v>2</v>
      </c>
      <c r="U277">
        <v>2</v>
      </c>
      <c r="V277">
        <v>1</v>
      </c>
      <c r="AD277" s="107">
        <v>23643</v>
      </c>
      <c r="AE277" t="s">
        <v>31</v>
      </c>
      <c r="AF277" t="s">
        <v>68</v>
      </c>
      <c r="AG277" t="s">
        <v>870</v>
      </c>
      <c r="AH277" t="s">
        <v>30</v>
      </c>
      <c r="AI277" t="s">
        <v>46</v>
      </c>
      <c r="AJ277" t="s">
        <v>88</v>
      </c>
      <c r="AK277">
        <v>13</v>
      </c>
      <c r="AL277" t="s">
        <v>361</v>
      </c>
      <c r="AM277">
        <v>2</v>
      </c>
      <c r="AP277" t="s">
        <v>83</v>
      </c>
      <c r="AR277" t="s">
        <v>66</v>
      </c>
      <c r="AS277" t="s">
        <v>73</v>
      </c>
      <c r="AT277" t="s">
        <v>946</v>
      </c>
      <c r="BC277" t="s">
        <v>37</v>
      </c>
      <c r="BF277">
        <v>398</v>
      </c>
      <c r="BG277">
        <v>398</v>
      </c>
      <c r="BH277">
        <v>399</v>
      </c>
      <c r="BI277">
        <v>47.303278688524593</v>
      </c>
      <c r="BJ277">
        <f t="shared" si="20"/>
        <v>47</v>
      </c>
      <c r="BK277">
        <v>0</v>
      </c>
      <c r="BL277">
        <v>0</v>
      </c>
      <c r="BM277" t="s">
        <v>1050</v>
      </c>
      <c r="BN277" t="s">
        <v>913</v>
      </c>
      <c r="BO277" t="s">
        <v>564</v>
      </c>
      <c r="BQ277" t="s">
        <v>1050</v>
      </c>
      <c r="BR277" t="s">
        <v>87</v>
      </c>
      <c r="BS277" t="s">
        <v>572</v>
      </c>
      <c r="BT277" t="s">
        <v>1252</v>
      </c>
      <c r="BU277" t="s">
        <v>87</v>
      </c>
      <c r="BV277">
        <v>0.99749373433583954</v>
      </c>
      <c r="BW277">
        <v>1</v>
      </c>
      <c r="BX277">
        <v>2.5062656641604564E-3</v>
      </c>
      <c r="BY277">
        <v>0</v>
      </c>
      <c r="BZ277">
        <v>-398</v>
      </c>
      <c r="CA277">
        <v>0</v>
      </c>
      <c r="CB277">
        <v>398</v>
      </c>
      <c r="CC277" t="e">
        <v>#VALUE!</v>
      </c>
      <c r="CD277">
        <v>398</v>
      </c>
      <c r="CE277">
        <v>0</v>
      </c>
      <c r="CF277">
        <v>0</v>
      </c>
      <c r="CH277">
        <f t="shared" si="21"/>
        <v>1</v>
      </c>
      <c r="CI277" t="s">
        <v>1406</v>
      </c>
      <c r="CJ277">
        <v>0</v>
      </c>
      <c r="CK277" t="s">
        <v>1399</v>
      </c>
      <c r="CL277">
        <f t="shared" si="22"/>
        <v>0</v>
      </c>
      <c r="CM277">
        <f t="shared" si="23"/>
        <v>1</v>
      </c>
      <c r="CN277">
        <f t="shared" si="24"/>
        <v>1</v>
      </c>
    </row>
    <row r="278" spans="1:92" x14ac:dyDescent="0.25">
      <c r="A278">
        <v>3002</v>
      </c>
      <c r="B278" t="s">
        <v>564</v>
      </c>
      <c r="C278" t="s">
        <v>564</v>
      </c>
      <c r="D278">
        <v>897389</v>
      </c>
      <c r="E278">
        <v>4</v>
      </c>
      <c r="F278" s="107">
        <v>41019</v>
      </c>
      <c r="G278" s="107">
        <v>41066</v>
      </c>
      <c r="H278">
        <v>897389</v>
      </c>
      <c r="I278" s="107">
        <v>41058</v>
      </c>
      <c r="J278" s="107">
        <v>41066</v>
      </c>
      <c r="K278">
        <v>15000</v>
      </c>
      <c r="L278" t="s">
        <v>569</v>
      </c>
      <c r="N278" t="s">
        <v>564</v>
      </c>
      <c r="O278" t="s">
        <v>913</v>
      </c>
      <c r="P278" t="s">
        <v>38</v>
      </c>
      <c r="Q278">
        <v>9</v>
      </c>
      <c r="R278">
        <v>48</v>
      </c>
      <c r="S278">
        <v>5</v>
      </c>
      <c r="T278">
        <v>4</v>
      </c>
      <c r="U278">
        <v>3</v>
      </c>
      <c r="AD278" s="107">
        <v>24310</v>
      </c>
      <c r="AE278" t="s">
        <v>45</v>
      </c>
      <c r="AF278" t="s">
        <v>32</v>
      </c>
      <c r="AG278" t="s">
        <v>868</v>
      </c>
      <c r="AH278" t="s">
        <v>30</v>
      </c>
      <c r="AI278" t="s">
        <v>71</v>
      </c>
      <c r="AJ278" t="s">
        <v>88</v>
      </c>
      <c r="AK278">
        <v>2</v>
      </c>
      <c r="AL278" t="s">
        <v>986</v>
      </c>
      <c r="AO278">
        <v>180</v>
      </c>
      <c r="AP278" t="s">
        <v>59</v>
      </c>
      <c r="AR278" t="s">
        <v>43</v>
      </c>
      <c r="AS278" t="s">
        <v>60</v>
      </c>
      <c r="BC278" t="s">
        <v>37</v>
      </c>
      <c r="BF278">
        <v>9</v>
      </c>
      <c r="BG278">
        <v>9</v>
      </c>
      <c r="BH278">
        <v>48</v>
      </c>
      <c r="BI278">
        <v>45.653005464480877</v>
      </c>
      <c r="BJ278">
        <f t="shared" si="20"/>
        <v>46</v>
      </c>
      <c r="BK278">
        <v>0</v>
      </c>
      <c r="BL278">
        <v>0</v>
      </c>
      <c r="BM278" t="s">
        <v>1050</v>
      </c>
      <c r="BN278" t="s">
        <v>913</v>
      </c>
      <c r="BO278" t="s">
        <v>564</v>
      </c>
      <c r="BQ278" t="s">
        <v>1050</v>
      </c>
      <c r="BR278" t="s">
        <v>87</v>
      </c>
      <c r="BS278" t="s">
        <v>572</v>
      </c>
      <c r="BT278" t="s">
        <v>1252</v>
      </c>
      <c r="BU278" t="s">
        <v>87</v>
      </c>
      <c r="BV278">
        <v>0.1875</v>
      </c>
      <c r="BW278">
        <v>1</v>
      </c>
      <c r="BX278">
        <v>0.8125</v>
      </c>
      <c r="BY278">
        <v>0</v>
      </c>
      <c r="BZ278">
        <v>-9</v>
      </c>
      <c r="CA278">
        <v>0</v>
      </c>
      <c r="CB278">
        <v>9</v>
      </c>
      <c r="CC278" t="e">
        <v>#VALUE!</v>
      </c>
      <c r="CD278">
        <v>9</v>
      </c>
      <c r="CE278">
        <v>0</v>
      </c>
      <c r="CF278">
        <v>0</v>
      </c>
      <c r="CH278">
        <f t="shared" si="21"/>
        <v>1</v>
      </c>
      <c r="CI278" t="s">
        <v>1405</v>
      </c>
      <c r="CJ278">
        <v>1</v>
      </c>
      <c r="CK278" t="s">
        <v>1399</v>
      </c>
      <c r="CL278">
        <f t="shared" si="22"/>
        <v>0</v>
      </c>
      <c r="CM278">
        <f t="shared" si="23"/>
        <v>1</v>
      </c>
      <c r="CN278">
        <f t="shared" si="24"/>
        <v>1</v>
      </c>
    </row>
    <row r="279" spans="1:92" x14ac:dyDescent="0.25">
      <c r="A279">
        <v>163</v>
      </c>
      <c r="B279" t="s">
        <v>564</v>
      </c>
      <c r="C279" t="s">
        <v>564</v>
      </c>
      <c r="D279">
        <v>900638</v>
      </c>
      <c r="E279">
        <v>2</v>
      </c>
      <c r="F279" s="107">
        <v>40915</v>
      </c>
      <c r="G279" s="107">
        <v>41346</v>
      </c>
      <c r="H279">
        <v>900638</v>
      </c>
      <c r="I279" s="107" t="s">
        <v>560</v>
      </c>
      <c r="J279" s="107" t="s">
        <v>560</v>
      </c>
      <c r="K279">
        <v>15000</v>
      </c>
      <c r="L279" t="s">
        <v>569</v>
      </c>
      <c r="M279" s="107">
        <v>40916</v>
      </c>
      <c r="N279" t="s">
        <v>87</v>
      </c>
      <c r="O279" t="s">
        <v>75</v>
      </c>
      <c r="P279" t="s">
        <v>587</v>
      </c>
      <c r="Q279">
        <v>0</v>
      </c>
      <c r="R279">
        <v>432</v>
      </c>
      <c r="S279">
        <v>5</v>
      </c>
      <c r="T279">
        <v>6</v>
      </c>
      <c r="U279">
        <v>4</v>
      </c>
      <c r="AD279" s="107">
        <v>22559</v>
      </c>
      <c r="AE279" t="s">
        <v>31</v>
      </c>
      <c r="AF279" t="s">
        <v>32</v>
      </c>
      <c r="AG279" t="s">
        <v>868</v>
      </c>
      <c r="AH279" t="s">
        <v>57</v>
      </c>
      <c r="AI279" t="s">
        <v>71</v>
      </c>
      <c r="AJ279" t="s">
        <v>47</v>
      </c>
      <c r="AK279">
        <v>10</v>
      </c>
      <c r="AL279" t="s">
        <v>47</v>
      </c>
      <c r="AP279" t="s">
        <v>59</v>
      </c>
      <c r="AR279" t="s">
        <v>43</v>
      </c>
      <c r="AS279" t="s">
        <v>60</v>
      </c>
      <c r="BC279" t="s">
        <v>51</v>
      </c>
      <c r="BF279">
        <v>0</v>
      </c>
      <c r="BG279">
        <v>0</v>
      </c>
      <c r="BH279">
        <v>432</v>
      </c>
      <c r="BI279">
        <v>50.153005464480877</v>
      </c>
      <c r="BJ279" t="e">
        <f t="shared" si="20"/>
        <v>#VALUE!</v>
      </c>
      <c r="BK279" t="e">
        <v>#VALUE!</v>
      </c>
      <c r="BL279" t="e">
        <v>#VALUE!</v>
      </c>
      <c r="BM279" t="s">
        <v>47</v>
      </c>
      <c r="BN279" t="s">
        <v>75</v>
      </c>
      <c r="BO279" t="s">
        <v>87</v>
      </c>
      <c r="BQ279" t="s">
        <v>47</v>
      </c>
      <c r="BR279">
        <v>0</v>
      </c>
      <c r="BS279" t="s">
        <v>573</v>
      </c>
      <c r="BT279" t="s">
        <v>1252</v>
      </c>
      <c r="BU279" t="s">
        <v>87</v>
      </c>
      <c r="BV279">
        <v>0</v>
      </c>
      <c r="BW279">
        <v>0</v>
      </c>
      <c r="BX279">
        <v>0</v>
      </c>
      <c r="BY279">
        <v>0</v>
      </c>
      <c r="BZ279" t="e">
        <v>#VALUE!</v>
      </c>
      <c r="CA279" t="e">
        <v>#VALUE!</v>
      </c>
      <c r="CB279" t="e">
        <v>#VALUE!</v>
      </c>
      <c r="CC279">
        <v>0</v>
      </c>
      <c r="CD279">
        <v>0</v>
      </c>
      <c r="CE279">
        <v>0</v>
      </c>
      <c r="CF279" t="e">
        <v>#VALUE!</v>
      </c>
      <c r="CH279">
        <f t="shared" si="21"/>
        <v>1</v>
      </c>
      <c r="CI279" t="s">
        <v>1405</v>
      </c>
      <c r="CJ279">
        <v>1</v>
      </c>
      <c r="CK279" t="s">
        <v>1400</v>
      </c>
      <c r="CL279">
        <f t="shared" si="22"/>
        <v>1</v>
      </c>
      <c r="CM279">
        <f t="shared" si="23"/>
        <v>1</v>
      </c>
      <c r="CN279">
        <f t="shared" si="24"/>
        <v>1</v>
      </c>
    </row>
    <row r="280" spans="1:92" x14ac:dyDescent="0.25">
      <c r="A280">
        <v>1795</v>
      </c>
      <c r="B280" t="s">
        <v>564</v>
      </c>
      <c r="C280" t="s">
        <v>564</v>
      </c>
      <c r="D280">
        <v>900735</v>
      </c>
      <c r="E280">
        <v>5</v>
      </c>
      <c r="F280" s="107">
        <v>40975</v>
      </c>
      <c r="G280" s="107">
        <v>41003</v>
      </c>
      <c r="H280">
        <v>900735</v>
      </c>
      <c r="I280" s="107">
        <v>40976</v>
      </c>
      <c r="J280" s="107">
        <v>41003</v>
      </c>
      <c r="K280">
        <v>15000</v>
      </c>
      <c r="L280" t="s">
        <v>569</v>
      </c>
      <c r="N280" t="s">
        <v>564</v>
      </c>
      <c r="O280" t="s">
        <v>913</v>
      </c>
      <c r="P280" t="s">
        <v>38</v>
      </c>
      <c r="Q280">
        <v>28</v>
      </c>
      <c r="R280">
        <v>29</v>
      </c>
      <c r="S280">
        <v>3</v>
      </c>
      <c r="T280">
        <v>1</v>
      </c>
      <c r="U280">
        <v>1</v>
      </c>
      <c r="AD280" s="107">
        <v>23760</v>
      </c>
      <c r="AE280" t="s">
        <v>31</v>
      </c>
      <c r="AF280" t="s">
        <v>39</v>
      </c>
      <c r="AG280" t="s">
        <v>40</v>
      </c>
      <c r="AH280" t="s">
        <v>40</v>
      </c>
      <c r="AI280" t="s">
        <v>52</v>
      </c>
      <c r="AJ280" t="s">
        <v>88</v>
      </c>
      <c r="AK280">
        <v>3</v>
      </c>
      <c r="AL280" t="s">
        <v>987</v>
      </c>
      <c r="AN280">
        <v>6</v>
      </c>
      <c r="AP280" t="s">
        <v>126</v>
      </c>
      <c r="AR280" t="s">
        <v>43</v>
      </c>
      <c r="AS280" t="s">
        <v>81</v>
      </c>
      <c r="BC280" t="s">
        <v>37</v>
      </c>
      <c r="BF280">
        <v>28</v>
      </c>
      <c r="BG280">
        <v>28</v>
      </c>
      <c r="BH280">
        <v>29</v>
      </c>
      <c r="BI280">
        <v>47.035519125683059</v>
      </c>
      <c r="BJ280">
        <f t="shared" si="20"/>
        <v>47</v>
      </c>
      <c r="BK280">
        <v>0</v>
      </c>
      <c r="BL280">
        <v>0</v>
      </c>
      <c r="BM280" t="s">
        <v>1050</v>
      </c>
      <c r="BN280" t="s">
        <v>913</v>
      </c>
      <c r="BO280" t="s">
        <v>564</v>
      </c>
      <c r="BQ280" t="s">
        <v>1050</v>
      </c>
      <c r="BR280" t="s">
        <v>87</v>
      </c>
      <c r="BS280" t="s">
        <v>572</v>
      </c>
      <c r="BT280" t="s">
        <v>1252</v>
      </c>
      <c r="BU280" t="s">
        <v>87</v>
      </c>
      <c r="BV280">
        <v>0.96551724137931039</v>
      </c>
      <c r="BW280">
        <v>1</v>
      </c>
      <c r="BX280">
        <v>3.4482758620689613E-2</v>
      </c>
      <c r="BY280">
        <v>0</v>
      </c>
      <c r="BZ280">
        <v>-28</v>
      </c>
      <c r="CA280">
        <v>0</v>
      </c>
      <c r="CB280">
        <v>28</v>
      </c>
      <c r="CC280" t="e">
        <v>#VALUE!</v>
      </c>
      <c r="CD280">
        <v>28</v>
      </c>
      <c r="CE280">
        <v>0</v>
      </c>
      <c r="CF280">
        <v>0</v>
      </c>
      <c r="CH280">
        <f t="shared" si="21"/>
        <v>1</v>
      </c>
      <c r="CI280" t="s">
        <v>1404</v>
      </c>
      <c r="CJ280">
        <v>2</v>
      </c>
      <c r="CK280" t="s">
        <v>1399</v>
      </c>
      <c r="CL280">
        <f t="shared" si="22"/>
        <v>0</v>
      </c>
      <c r="CM280">
        <f t="shared" si="23"/>
        <v>1</v>
      </c>
      <c r="CN280">
        <f t="shared" si="24"/>
        <v>1</v>
      </c>
    </row>
    <row r="281" spans="1:92" x14ac:dyDescent="0.25">
      <c r="A281">
        <v>1359</v>
      </c>
      <c r="B281" t="s">
        <v>564</v>
      </c>
      <c r="C281" t="s">
        <v>564</v>
      </c>
      <c r="D281">
        <v>901214</v>
      </c>
      <c r="E281">
        <v>5</v>
      </c>
      <c r="F281" s="107">
        <v>40958</v>
      </c>
      <c r="G281" s="107">
        <v>41011</v>
      </c>
      <c r="H281">
        <v>901214</v>
      </c>
      <c r="I281" s="107">
        <v>40958</v>
      </c>
      <c r="J281" s="107">
        <v>41011</v>
      </c>
      <c r="K281">
        <v>15000</v>
      </c>
      <c r="L281" t="s">
        <v>569</v>
      </c>
      <c r="N281" t="s">
        <v>564</v>
      </c>
      <c r="O281" t="s">
        <v>913</v>
      </c>
      <c r="P281" t="s">
        <v>38</v>
      </c>
      <c r="Q281">
        <v>54</v>
      </c>
      <c r="R281">
        <v>54</v>
      </c>
      <c r="S281">
        <v>9</v>
      </c>
      <c r="T281">
        <v>8</v>
      </c>
      <c r="U281">
        <v>8</v>
      </c>
      <c r="AD281" s="107">
        <v>23809</v>
      </c>
      <c r="AE281" t="s">
        <v>45</v>
      </c>
      <c r="AF281" t="s">
        <v>39</v>
      </c>
      <c r="AG281" t="s">
        <v>40</v>
      </c>
      <c r="AH281" t="s">
        <v>40</v>
      </c>
      <c r="AI281" t="s">
        <v>117</v>
      </c>
      <c r="AJ281" t="s">
        <v>88</v>
      </c>
      <c r="AK281">
        <v>3</v>
      </c>
      <c r="AL281" t="s">
        <v>987</v>
      </c>
      <c r="AN281">
        <v>7</v>
      </c>
      <c r="AP281" t="s">
        <v>59</v>
      </c>
      <c r="AR281" t="s">
        <v>43</v>
      </c>
      <c r="AS281" t="s">
        <v>60</v>
      </c>
      <c r="BC281" t="s">
        <v>37</v>
      </c>
      <c r="BF281">
        <v>54</v>
      </c>
      <c r="BG281">
        <v>54</v>
      </c>
      <c r="BH281">
        <v>54</v>
      </c>
      <c r="BI281">
        <v>46.855191256830601</v>
      </c>
      <c r="BJ281">
        <f t="shared" si="20"/>
        <v>47</v>
      </c>
      <c r="BK281">
        <v>0</v>
      </c>
      <c r="BL281">
        <v>0</v>
      </c>
      <c r="BM281" t="s">
        <v>1050</v>
      </c>
      <c r="BN281" t="s">
        <v>913</v>
      </c>
      <c r="BO281" t="s">
        <v>564</v>
      </c>
      <c r="BQ281" t="s">
        <v>1050</v>
      </c>
      <c r="BR281" t="s">
        <v>87</v>
      </c>
      <c r="BS281" t="s">
        <v>572</v>
      </c>
      <c r="BT281" t="s">
        <v>1252</v>
      </c>
      <c r="BU281" t="s">
        <v>87</v>
      </c>
      <c r="BV281">
        <v>1</v>
      </c>
      <c r="BW281">
        <v>1</v>
      </c>
      <c r="BX281">
        <v>0</v>
      </c>
      <c r="BY281">
        <v>0</v>
      </c>
      <c r="BZ281">
        <v>-54</v>
      </c>
      <c r="CA281">
        <v>0</v>
      </c>
      <c r="CB281">
        <v>54</v>
      </c>
      <c r="CC281" t="e">
        <v>#VALUE!</v>
      </c>
      <c r="CD281">
        <v>54</v>
      </c>
      <c r="CE281">
        <v>0</v>
      </c>
      <c r="CF281">
        <v>0</v>
      </c>
      <c r="CH281">
        <f t="shared" si="21"/>
        <v>1</v>
      </c>
      <c r="CI281" t="s">
        <v>1401</v>
      </c>
      <c r="CJ281">
        <v>3</v>
      </c>
      <c r="CK281" t="s">
        <v>1399</v>
      </c>
      <c r="CL281">
        <f t="shared" si="22"/>
        <v>0</v>
      </c>
      <c r="CM281">
        <f t="shared" si="23"/>
        <v>1</v>
      </c>
      <c r="CN281">
        <f t="shared" si="24"/>
        <v>1</v>
      </c>
    </row>
    <row r="282" spans="1:92" x14ac:dyDescent="0.25">
      <c r="A282">
        <v>2396</v>
      </c>
      <c r="B282" t="s">
        <v>564</v>
      </c>
      <c r="C282" t="s">
        <v>564</v>
      </c>
      <c r="D282">
        <v>901873</v>
      </c>
      <c r="E282">
        <v>5</v>
      </c>
      <c r="F282" s="107">
        <v>40999</v>
      </c>
      <c r="G282" s="107">
        <v>41001</v>
      </c>
      <c r="H282">
        <v>901873</v>
      </c>
      <c r="I282" s="107">
        <v>40999</v>
      </c>
      <c r="J282" s="107">
        <v>41001</v>
      </c>
      <c r="K282">
        <v>15000</v>
      </c>
      <c r="L282" t="s">
        <v>569</v>
      </c>
      <c r="N282" t="s">
        <v>564</v>
      </c>
      <c r="O282" t="s">
        <v>913</v>
      </c>
      <c r="P282" t="s">
        <v>38</v>
      </c>
      <c r="Q282">
        <v>3</v>
      </c>
      <c r="R282">
        <v>3</v>
      </c>
      <c r="S282">
        <v>1</v>
      </c>
      <c r="T282">
        <v>0</v>
      </c>
      <c r="U282">
        <v>1</v>
      </c>
      <c r="AD282" s="107">
        <v>23390</v>
      </c>
      <c r="AE282" t="s">
        <v>31</v>
      </c>
      <c r="AF282" t="s">
        <v>68</v>
      </c>
      <c r="AG282" t="s">
        <v>870</v>
      </c>
      <c r="AH282" t="s">
        <v>57</v>
      </c>
      <c r="AI282" t="s">
        <v>113</v>
      </c>
      <c r="AJ282" t="s">
        <v>88</v>
      </c>
      <c r="AK282">
        <v>1</v>
      </c>
      <c r="AL282" t="s">
        <v>987</v>
      </c>
      <c r="AN282">
        <v>6</v>
      </c>
      <c r="AP282" t="s">
        <v>42</v>
      </c>
      <c r="AR282" t="s">
        <v>43</v>
      </c>
      <c r="AS282" t="s">
        <v>44</v>
      </c>
      <c r="BC282" t="s">
        <v>37</v>
      </c>
      <c r="BF282">
        <v>3</v>
      </c>
      <c r="BG282">
        <v>3</v>
      </c>
      <c r="BH282">
        <v>3</v>
      </c>
      <c r="BI282">
        <v>48.112021857923494</v>
      </c>
      <c r="BJ282">
        <f t="shared" si="20"/>
        <v>48</v>
      </c>
      <c r="BK282">
        <v>0</v>
      </c>
      <c r="BL282">
        <v>0</v>
      </c>
      <c r="BM282" t="s">
        <v>1050</v>
      </c>
      <c r="BN282" t="s">
        <v>913</v>
      </c>
      <c r="BO282" t="s">
        <v>564</v>
      </c>
      <c r="BQ282" t="s">
        <v>1050</v>
      </c>
      <c r="BR282" t="s">
        <v>87</v>
      </c>
      <c r="BS282" t="s">
        <v>572</v>
      </c>
      <c r="BT282" t="s">
        <v>1252</v>
      </c>
      <c r="BU282" t="s">
        <v>87</v>
      </c>
      <c r="BV282">
        <v>1</v>
      </c>
      <c r="BW282">
        <v>1</v>
      </c>
      <c r="BX282">
        <v>0</v>
      </c>
      <c r="BY282">
        <v>0</v>
      </c>
      <c r="BZ282">
        <v>-3</v>
      </c>
      <c r="CA282">
        <v>0</v>
      </c>
      <c r="CB282">
        <v>3</v>
      </c>
      <c r="CC282" t="e">
        <v>#VALUE!</v>
      </c>
      <c r="CD282">
        <v>3</v>
      </c>
      <c r="CE282">
        <v>0</v>
      </c>
      <c r="CF282">
        <v>0</v>
      </c>
      <c r="CH282">
        <f t="shared" si="21"/>
        <v>1</v>
      </c>
      <c r="CI282" t="s">
        <v>1405</v>
      </c>
      <c r="CJ282">
        <v>1</v>
      </c>
      <c r="CK282" t="s">
        <v>1399</v>
      </c>
      <c r="CL282">
        <f t="shared" si="22"/>
        <v>0</v>
      </c>
      <c r="CM282">
        <f t="shared" si="23"/>
        <v>1</v>
      </c>
      <c r="CN282">
        <f t="shared" si="24"/>
        <v>0</v>
      </c>
    </row>
    <row r="283" spans="1:92" x14ac:dyDescent="0.25">
      <c r="A283">
        <v>658</v>
      </c>
      <c r="B283" t="s">
        <v>564</v>
      </c>
      <c r="C283" t="s">
        <v>564</v>
      </c>
      <c r="D283">
        <v>905040</v>
      </c>
      <c r="E283">
        <v>4</v>
      </c>
      <c r="F283" s="107">
        <v>40935</v>
      </c>
      <c r="G283" s="107">
        <v>41058</v>
      </c>
      <c r="H283">
        <v>905040</v>
      </c>
      <c r="I283" s="107">
        <v>40935</v>
      </c>
      <c r="J283" s="107">
        <v>40936</v>
      </c>
      <c r="K283">
        <v>20000</v>
      </c>
      <c r="L283" t="s">
        <v>569</v>
      </c>
      <c r="M283" s="107">
        <v>40936</v>
      </c>
      <c r="N283" t="s">
        <v>87</v>
      </c>
      <c r="O283" t="s">
        <v>583</v>
      </c>
      <c r="P283" t="s">
        <v>38</v>
      </c>
      <c r="Q283">
        <v>2</v>
      </c>
      <c r="R283">
        <v>124</v>
      </c>
      <c r="S283">
        <v>6</v>
      </c>
      <c r="T283">
        <v>3</v>
      </c>
      <c r="U283">
        <v>6</v>
      </c>
      <c r="AD283" s="107">
        <v>23647</v>
      </c>
      <c r="AE283" t="s">
        <v>31</v>
      </c>
      <c r="AF283" t="s">
        <v>32</v>
      </c>
      <c r="AG283" t="s">
        <v>868</v>
      </c>
      <c r="AH283" t="s">
        <v>30</v>
      </c>
      <c r="AI283" t="s">
        <v>112</v>
      </c>
      <c r="AJ283" t="s">
        <v>88</v>
      </c>
      <c r="AK283">
        <v>7</v>
      </c>
      <c r="AL283" t="s">
        <v>986</v>
      </c>
      <c r="AO283">
        <v>365</v>
      </c>
      <c r="AP283" t="s">
        <v>42</v>
      </c>
      <c r="AR283" t="s">
        <v>43</v>
      </c>
      <c r="AS283" t="s">
        <v>44</v>
      </c>
      <c r="BC283" t="s">
        <v>51</v>
      </c>
      <c r="BF283">
        <v>2</v>
      </c>
      <c r="BG283">
        <v>124</v>
      </c>
      <c r="BH283">
        <v>124</v>
      </c>
      <c r="BI283">
        <v>47.234972677595628</v>
      </c>
      <c r="BJ283">
        <f t="shared" si="20"/>
        <v>47</v>
      </c>
      <c r="BK283">
        <v>0</v>
      </c>
      <c r="BL283">
        <v>-122</v>
      </c>
      <c r="BM283" t="s">
        <v>1050</v>
      </c>
      <c r="BN283" t="s">
        <v>75</v>
      </c>
      <c r="BO283" t="s">
        <v>87</v>
      </c>
      <c r="BQ283" t="s">
        <v>1050</v>
      </c>
      <c r="BR283" t="s">
        <v>87</v>
      </c>
      <c r="BS283" t="s">
        <v>573</v>
      </c>
      <c r="BT283" t="s">
        <v>1252</v>
      </c>
      <c r="BU283" t="s">
        <v>87</v>
      </c>
      <c r="BV283">
        <v>1.6129032258064516E-2</v>
      </c>
      <c r="BW283">
        <v>1.6129032258064516E-2</v>
      </c>
      <c r="BX283">
        <v>0</v>
      </c>
      <c r="BY283">
        <v>0</v>
      </c>
      <c r="BZ283">
        <v>-2</v>
      </c>
      <c r="CA283">
        <v>0</v>
      </c>
      <c r="CB283">
        <v>2</v>
      </c>
      <c r="CC283" t="e">
        <v>#VALUE!</v>
      </c>
      <c r="CD283">
        <v>2</v>
      </c>
      <c r="CE283">
        <v>0</v>
      </c>
      <c r="CF283">
        <v>122</v>
      </c>
      <c r="CH283">
        <f t="shared" si="21"/>
        <v>1</v>
      </c>
      <c r="CI283" t="s">
        <v>1405</v>
      </c>
      <c r="CJ283">
        <v>1</v>
      </c>
      <c r="CK283" t="s">
        <v>1399</v>
      </c>
      <c r="CL283">
        <f t="shared" si="22"/>
        <v>1</v>
      </c>
      <c r="CM283">
        <f t="shared" si="23"/>
        <v>1</v>
      </c>
      <c r="CN283">
        <f t="shared" si="24"/>
        <v>1</v>
      </c>
    </row>
    <row r="284" spans="1:92" x14ac:dyDescent="0.25">
      <c r="A284">
        <v>311</v>
      </c>
      <c r="B284" t="s">
        <v>564</v>
      </c>
      <c r="C284" t="s">
        <v>564</v>
      </c>
      <c r="D284">
        <v>905377</v>
      </c>
      <c r="E284">
        <v>4</v>
      </c>
      <c r="F284" s="107">
        <v>40921</v>
      </c>
      <c r="G284" s="107">
        <v>40956</v>
      </c>
      <c r="H284">
        <v>905377</v>
      </c>
      <c r="I284" s="107">
        <v>40921</v>
      </c>
      <c r="J284" s="107">
        <v>40956</v>
      </c>
      <c r="K284">
        <v>25000</v>
      </c>
      <c r="L284" t="s">
        <v>570</v>
      </c>
      <c r="N284" t="s">
        <v>564</v>
      </c>
      <c r="O284" t="s">
        <v>913</v>
      </c>
      <c r="P284" t="s">
        <v>38</v>
      </c>
      <c r="Q284">
        <v>36</v>
      </c>
      <c r="R284">
        <v>36</v>
      </c>
      <c r="S284">
        <v>3</v>
      </c>
      <c r="T284">
        <v>1</v>
      </c>
      <c r="U284">
        <v>3</v>
      </c>
      <c r="AD284" s="107">
        <v>21101</v>
      </c>
      <c r="AE284" t="s">
        <v>31</v>
      </c>
      <c r="AF284" t="s">
        <v>32</v>
      </c>
      <c r="AG284" t="s">
        <v>868</v>
      </c>
      <c r="AH284" t="s">
        <v>57</v>
      </c>
      <c r="AI284" t="s">
        <v>41</v>
      </c>
      <c r="AJ284" t="s">
        <v>88</v>
      </c>
      <c r="AK284">
        <v>2</v>
      </c>
      <c r="AL284" t="s">
        <v>986</v>
      </c>
      <c r="AO284">
        <v>180</v>
      </c>
      <c r="AP284" t="s">
        <v>42</v>
      </c>
      <c r="AR284" t="s">
        <v>43</v>
      </c>
      <c r="AS284" t="s">
        <v>44</v>
      </c>
      <c r="BC284" t="s">
        <v>37</v>
      </c>
      <c r="BF284">
        <v>36</v>
      </c>
      <c r="BG284">
        <v>36</v>
      </c>
      <c r="BH284">
        <v>36</v>
      </c>
      <c r="BI284">
        <v>54.153005464480877</v>
      </c>
      <c r="BJ284">
        <f t="shared" si="20"/>
        <v>54</v>
      </c>
      <c r="BK284">
        <v>0</v>
      </c>
      <c r="BL284">
        <v>0</v>
      </c>
      <c r="BM284" t="s">
        <v>1050</v>
      </c>
      <c r="BN284" t="s">
        <v>913</v>
      </c>
      <c r="BO284" t="s">
        <v>564</v>
      </c>
      <c r="BQ284" t="s">
        <v>1050</v>
      </c>
      <c r="BR284" t="s">
        <v>87</v>
      </c>
      <c r="BS284" t="s">
        <v>572</v>
      </c>
      <c r="BT284" t="s">
        <v>1252</v>
      </c>
      <c r="BU284" t="s">
        <v>87</v>
      </c>
      <c r="BV284">
        <v>1</v>
      </c>
      <c r="BW284">
        <v>1</v>
      </c>
      <c r="BX284">
        <v>0</v>
      </c>
      <c r="BY284">
        <v>0</v>
      </c>
      <c r="BZ284">
        <v>-36</v>
      </c>
      <c r="CA284">
        <v>0</v>
      </c>
      <c r="CB284">
        <v>36</v>
      </c>
      <c r="CC284" t="e">
        <v>#VALUE!</v>
      </c>
      <c r="CD284">
        <v>36</v>
      </c>
      <c r="CE284">
        <v>0</v>
      </c>
      <c r="CF284">
        <v>0</v>
      </c>
      <c r="CH284">
        <f t="shared" si="21"/>
        <v>1</v>
      </c>
      <c r="CI284" t="s">
        <v>1401</v>
      </c>
      <c r="CJ284">
        <v>3</v>
      </c>
      <c r="CK284" t="s">
        <v>1399</v>
      </c>
      <c r="CL284">
        <f t="shared" si="22"/>
        <v>0</v>
      </c>
      <c r="CM284">
        <f t="shared" si="23"/>
        <v>1</v>
      </c>
      <c r="CN284">
        <f t="shared" si="24"/>
        <v>1</v>
      </c>
    </row>
    <row r="285" spans="1:92" x14ac:dyDescent="0.25">
      <c r="A285">
        <v>907</v>
      </c>
      <c r="B285" t="s">
        <v>564</v>
      </c>
      <c r="C285" t="s">
        <v>564</v>
      </c>
      <c r="D285">
        <v>905995</v>
      </c>
      <c r="E285">
        <v>5</v>
      </c>
      <c r="F285" s="107">
        <v>40942</v>
      </c>
      <c r="G285" s="107">
        <v>41150</v>
      </c>
      <c r="H285">
        <v>905995</v>
      </c>
      <c r="I285" s="107">
        <v>40967</v>
      </c>
      <c r="J285" s="107">
        <v>41150</v>
      </c>
      <c r="K285" t="s">
        <v>562</v>
      </c>
      <c r="L285" t="s">
        <v>562</v>
      </c>
      <c r="N285" t="s">
        <v>564</v>
      </c>
      <c r="O285" t="s">
        <v>913</v>
      </c>
      <c r="P285" t="s">
        <v>38</v>
      </c>
      <c r="Q285">
        <v>184</v>
      </c>
      <c r="R285">
        <v>209</v>
      </c>
      <c r="S285">
        <v>4</v>
      </c>
      <c r="T285">
        <v>4</v>
      </c>
      <c r="U285">
        <v>3</v>
      </c>
      <c r="AD285" s="107">
        <v>25199</v>
      </c>
      <c r="AE285" t="s">
        <v>31</v>
      </c>
      <c r="AF285" t="s">
        <v>68</v>
      </c>
      <c r="AG285" t="s">
        <v>870</v>
      </c>
      <c r="AH285" t="s">
        <v>57</v>
      </c>
      <c r="AI285" t="s">
        <v>82</v>
      </c>
      <c r="AJ285" t="s">
        <v>88</v>
      </c>
      <c r="AK285">
        <v>7</v>
      </c>
      <c r="AL285" t="s">
        <v>987</v>
      </c>
      <c r="AN285">
        <v>6</v>
      </c>
      <c r="AP285" t="s">
        <v>169</v>
      </c>
      <c r="AR285" t="s">
        <v>66</v>
      </c>
      <c r="AS285" t="s">
        <v>63</v>
      </c>
      <c r="AT285" t="s">
        <v>608</v>
      </c>
      <c r="BC285" t="s">
        <v>37</v>
      </c>
      <c r="BF285">
        <v>184</v>
      </c>
      <c r="BG285">
        <v>184</v>
      </c>
      <c r="BH285">
        <v>209</v>
      </c>
      <c r="BI285">
        <v>43.013661202185794</v>
      </c>
      <c r="BJ285">
        <f t="shared" si="20"/>
        <v>43</v>
      </c>
      <c r="BK285">
        <v>0</v>
      </c>
      <c r="BL285">
        <v>0</v>
      </c>
      <c r="BM285" t="s">
        <v>1050</v>
      </c>
      <c r="BN285" t="s">
        <v>913</v>
      </c>
      <c r="BO285" t="s">
        <v>564</v>
      </c>
      <c r="BQ285" t="s">
        <v>1050</v>
      </c>
      <c r="BR285" t="s">
        <v>87</v>
      </c>
      <c r="BS285" t="s">
        <v>572</v>
      </c>
      <c r="BT285" t="s">
        <v>1252</v>
      </c>
      <c r="BU285" t="s">
        <v>87</v>
      </c>
      <c r="BV285">
        <v>0.88038277511961727</v>
      </c>
      <c r="BW285">
        <v>1</v>
      </c>
      <c r="BX285">
        <v>0.11961722488038273</v>
      </c>
      <c r="BY285">
        <v>0</v>
      </c>
      <c r="BZ285">
        <v>-184</v>
      </c>
      <c r="CA285">
        <v>0</v>
      </c>
      <c r="CB285">
        <v>184</v>
      </c>
      <c r="CC285" t="e">
        <v>#VALUE!</v>
      </c>
      <c r="CD285">
        <v>184</v>
      </c>
      <c r="CE285">
        <v>0</v>
      </c>
      <c r="CF285">
        <v>0</v>
      </c>
      <c r="CH285">
        <f t="shared" si="21"/>
        <v>1</v>
      </c>
      <c r="CI285" t="s">
        <v>1403</v>
      </c>
      <c r="CJ285">
        <v>6</v>
      </c>
      <c r="CK285" t="s">
        <v>1399</v>
      </c>
      <c r="CL285">
        <f t="shared" si="22"/>
        <v>0</v>
      </c>
      <c r="CM285">
        <f t="shared" si="23"/>
        <v>1</v>
      </c>
      <c r="CN285">
        <f t="shared" si="24"/>
        <v>1</v>
      </c>
    </row>
    <row r="286" spans="1:92" x14ac:dyDescent="0.25">
      <c r="A286">
        <v>870</v>
      </c>
      <c r="B286" t="s">
        <v>564</v>
      </c>
      <c r="C286" t="s">
        <v>564</v>
      </c>
      <c r="D286">
        <v>908154</v>
      </c>
      <c r="E286">
        <v>4</v>
      </c>
      <c r="F286" s="107">
        <v>40941</v>
      </c>
      <c r="G286" s="107">
        <v>40945</v>
      </c>
      <c r="H286">
        <v>908154</v>
      </c>
      <c r="I286" s="107">
        <v>40941</v>
      </c>
      <c r="J286" s="107">
        <v>40945</v>
      </c>
      <c r="K286">
        <v>15000</v>
      </c>
      <c r="L286" t="s">
        <v>569</v>
      </c>
      <c r="N286" t="s">
        <v>564</v>
      </c>
      <c r="O286" t="s">
        <v>913</v>
      </c>
      <c r="P286" t="s">
        <v>38</v>
      </c>
      <c r="Q286">
        <v>5</v>
      </c>
      <c r="R286">
        <v>5</v>
      </c>
      <c r="S286">
        <v>2</v>
      </c>
      <c r="T286">
        <v>0</v>
      </c>
      <c r="U286">
        <v>2</v>
      </c>
      <c r="AD286" s="107">
        <v>23444</v>
      </c>
      <c r="AE286" t="s">
        <v>31</v>
      </c>
      <c r="AF286" t="s">
        <v>32</v>
      </c>
      <c r="AG286" t="s">
        <v>868</v>
      </c>
      <c r="AH286" t="s">
        <v>30</v>
      </c>
      <c r="AI286" t="s">
        <v>52</v>
      </c>
      <c r="AJ286" t="s">
        <v>88</v>
      </c>
      <c r="AK286">
        <v>1</v>
      </c>
      <c r="AL286" t="s">
        <v>986</v>
      </c>
      <c r="AO286">
        <v>180</v>
      </c>
      <c r="AP286" t="s">
        <v>42</v>
      </c>
      <c r="AR286" t="s">
        <v>43</v>
      </c>
      <c r="AS286" t="s">
        <v>44</v>
      </c>
      <c r="BC286" t="s">
        <v>98</v>
      </c>
      <c r="BF286">
        <v>5</v>
      </c>
      <c r="BG286">
        <v>5</v>
      </c>
      <c r="BH286">
        <v>5</v>
      </c>
      <c r="BI286">
        <v>47.806010928961747</v>
      </c>
      <c r="BJ286">
        <f t="shared" si="20"/>
        <v>48</v>
      </c>
      <c r="BK286">
        <v>0</v>
      </c>
      <c r="BL286">
        <v>0</v>
      </c>
      <c r="BM286" t="s">
        <v>1050</v>
      </c>
      <c r="BN286" t="s">
        <v>913</v>
      </c>
      <c r="BO286" t="s">
        <v>564</v>
      </c>
      <c r="BQ286" t="s">
        <v>1050</v>
      </c>
      <c r="BR286" t="s">
        <v>87</v>
      </c>
      <c r="BS286" t="s">
        <v>572</v>
      </c>
      <c r="BT286" t="s">
        <v>1252</v>
      </c>
      <c r="BU286" t="s">
        <v>87</v>
      </c>
      <c r="BV286">
        <v>1</v>
      </c>
      <c r="BW286">
        <v>1</v>
      </c>
      <c r="BX286">
        <v>0</v>
      </c>
      <c r="BY286">
        <v>0</v>
      </c>
      <c r="BZ286">
        <v>-5</v>
      </c>
      <c r="CA286">
        <v>0</v>
      </c>
      <c r="CB286">
        <v>5</v>
      </c>
      <c r="CC286" t="e">
        <v>#VALUE!</v>
      </c>
      <c r="CD286">
        <v>5</v>
      </c>
      <c r="CE286">
        <v>0</v>
      </c>
      <c r="CF286">
        <v>0</v>
      </c>
      <c r="CH286">
        <f t="shared" si="21"/>
        <v>1</v>
      </c>
      <c r="CI286" t="s">
        <v>1405</v>
      </c>
      <c r="CJ286">
        <v>1</v>
      </c>
      <c r="CK286" t="s">
        <v>1399</v>
      </c>
      <c r="CL286">
        <f t="shared" si="22"/>
        <v>0</v>
      </c>
      <c r="CM286">
        <f t="shared" si="23"/>
        <v>1</v>
      </c>
      <c r="CN286">
        <f t="shared" si="24"/>
        <v>0</v>
      </c>
    </row>
    <row r="287" spans="1:92" x14ac:dyDescent="0.25">
      <c r="A287">
        <v>1688</v>
      </c>
      <c r="B287" t="s">
        <v>564</v>
      </c>
      <c r="C287" t="s">
        <v>564</v>
      </c>
      <c r="D287">
        <v>909453</v>
      </c>
      <c r="E287">
        <v>5</v>
      </c>
      <c r="F287" s="107">
        <v>40971</v>
      </c>
      <c r="G287" s="107">
        <v>41054</v>
      </c>
      <c r="H287">
        <v>909453</v>
      </c>
      <c r="I287" s="107">
        <v>40971</v>
      </c>
      <c r="J287" s="107">
        <v>41054</v>
      </c>
      <c r="K287">
        <v>15000</v>
      </c>
      <c r="L287" t="s">
        <v>569</v>
      </c>
      <c r="N287" t="s">
        <v>564</v>
      </c>
      <c r="O287" t="s">
        <v>913</v>
      </c>
      <c r="P287" t="s">
        <v>38</v>
      </c>
      <c r="Q287">
        <v>84</v>
      </c>
      <c r="R287">
        <v>84</v>
      </c>
      <c r="S287">
        <v>5</v>
      </c>
      <c r="T287">
        <v>4</v>
      </c>
      <c r="U287">
        <v>3</v>
      </c>
      <c r="V287">
        <v>1</v>
      </c>
      <c r="AD287" s="107">
        <v>25735</v>
      </c>
      <c r="AE287" t="s">
        <v>31</v>
      </c>
      <c r="AF287" t="s">
        <v>68</v>
      </c>
      <c r="AG287" t="s">
        <v>870</v>
      </c>
      <c r="AH287" t="s">
        <v>57</v>
      </c>
      <c r="AI287" t="s">
        <v>41</v>
      </c>
      <c r="AJ287" t="s">
        <v>88</v>
      </c>
      <c r="AK287">
        <v>5</v>
      </c>
      <c r="AL287" t="s">
        <v>987</v>
      </c>
      <c r="AN287">
        <v>6</v>
      </c>
      <c r="AP287" t="s">
        <v>42</v>
      </c>
      <c r="AR287" t="s">
        <v>43</v>
      </c>
      <c r="AS287" t="s">
        <v>44</v>
      </c>
      <c r="BC287" t="s">
        <v>37</v>
      </c>
      <c r="BF287">
        <v>84</v>
      </c>
      <c r="BG287">
        <v>84</v>
      </c>
      <c r="BH287">
        <v>84</v>
      </c>
      <c r="BI287">
        <v>41.62841530054645</v>
      </c>
      <c r="BJ287">
        <f t="shared" si="20"/>
        <v>42</v>
      </c>
      <c r="BK287">
        <v>0</v>
      </c>
      <c r="BL287">
        <v>0</v>
      </c>
      <c r="BM287" t="s">
        <v>1050</v>
      </c>
      <c r="BN287" t="s">
        <v>913</v>
      </c>
      <c r="BO287" t="s">
        <v>564</v>
      </c>
      <c r="BQ287" t="s">
        <v>1050</v>
      </c>
      <c r="BR287" t="s">
        <v>87</v>
      </c>
      <c r="BS287" t="s">
        <v>572</v>
      </c>
      <c r="BT287" t="s">
        <v>1252</v>
      </c>
      <c r="BU287" t="s">
        <v>87</v>
      </c>
      <c r="BV287">
        <v>1</v>
      </c>
      <c r="BW287">
        <v>1</v>
      </c>
      <c r="BX287">
        <v>0</v>
      </c>
      <c r="BY287">
        <v>0</v>
      </c>
      <c r="BZ287">
        <v>-84</v>
      </c>
      <c r="CA287">
        <v>0</v>
      </c>
      <c r="CB287">
        <v>84</v>
      </c>
      <c r="CC287" t="e">
        <v>#VALUE!</v>
      </c>
      <c r="CD287">
        <v>84</v>
      </c>
      <c r="CE287">
        <v>0</v>
      </c>
      <c r="CF287">
        <v>0</v>
      </c>
      <c r="CH287">
        <f t="shared" si="21"/>
        <v>1</v>
      </c>
      <c r="CI287" t="s">
        <v>1402</v>
      </c>
      <c r="CJ287">
        <v>4</v>
      </c>
      <c r="CK287" t="s">
        <v>1399</v>
      </c>
      <c r="CL287">
        <f t="shared" si="22"/>
        <v>0</v>
      </c>
      <c r="CM287">
        <f t="shared" si="23"/>
        <v>1</v>
      </c>
      <c r="CN287">
        <f t="shared" si="24"/>
        <v>1</v>
      </c>
    </row>
    <row r="288" spans="1:92" x14ac:dyDescent="0.25">
      <c r="A288">
        <v>2920</v>
      </c>
      <c r="B288" t="s">
        <v>564</v>
      </c>
      <c r="C288" t="s">
        <v>564</v>
      </c>
      <c r="D288">
        <v>910427</v>
      </c>
      <c r="E288">
        <v>2</v>
      </c>
      <c r="F288" s="107">
        <v>41017</v>
      </c>
      <c r="G288" s="107">
        <v>41256</v>
      </c>
      <c r="H288">
        <v>910427</v>
      </c>
      <c r="I288" s="107">
        <v>41017</v>
      </c>
      <c r="J288" s="107">
        <v>41256</v>
      </c>
      <c r="K288" t="s">
        <v>562</v>
      </c>
      <c r="L288" t="s">
        <v>562</v>
      </c>
      <c r="N288" t="s">
        <v>564</v>
      </c>
      <c r="O288" t="s">
        <v>913</v>
      </c>
      <c r="P288" t="s">
        <v>587</v>
      </c>
      <c r="Q288">
        <v>240</v>
      </c>
      <c r="R288">
        <v>240</v>
      </c>
      <c r="S288">
        <v>5</v>
      </c>
      <c r="T288">
        <v>0</v>
      </c>
      <c r="U288">
        <v>4</v>
      </c>
      <c r="AD288" s="107">
        <v>25368</v>
      </c>
      <c r="AE288" t="s">
        <v>31</v>
      </c>
      <c r="AF288" t="s">
        <v>32</v>
      </c>
      <c r="AG288" t="s">
        <v>868</v>
      </c>
      <c r="AH288" t="s">
        <v>30</v>
      </c>
      <c r="AI288" t="s">
        <v>33</v>
      </c>
      <c r="AJ288" t="s">
        <v>47</v>
      </c>
      <c r="AK288">
        <v>13</v>
      </c>
      <c r="AL288" t="s">
        <v>47</v>
      </c>
      <c r="AP288" t="s">
        <v>304</v>
      </c>
      <c r="AR288" t="s">
        <v>66</v>
      </c>
      <c r="AS288" t="s">
        <v>73</v>
      </c>
      <c r="AT288" t="s">
        <v>659</v>
      </c>
      <c r="BC288" t="s">
        <v>37</v>
      </c>
      <c r="BF288">
        <v>240</v>
      </c>
      <c r="BG288">
        <v>240</v>
      </c>
      <c r="BH288">
        <v>240</v>
      </c>
      <c r="BI288">
        <v>42.756830601092894</v>
      </c>
      <c r="BJ288">
        <f t="shared" si="20"/>
        <v>43</v>
      </c>
      <c r="BK288">
        <v>0</v>
      </c>
      <c r="BL288">
        <v>0</v>
      </c>
      <c r="BM288" t="s">
        <v>47</v>
      </c>
      <c r="BN288" t="s">
        <v>913</v>
      </c>
      <c r="BO288" t="s">
        <v>564</v>
      </c>
      <c r="BQ288" t="s">
        <v>47</v>
      </c>
      <c r="BR288" t="s">
        <v>87</v>
      </c>
      <c r="BS288" t="s">
        <v>572</v>
      </c>
      <c r="BT288" t="s">
        <v>1252</v>
      </c>
      <c r="BU288" t="s">
        <v>87</v>
      </c>
      <c r="BV288">
        <v>1</v>
      </c>
      <c r="BW288">
        <v>1</v>
      </c>
      <c r="BX288">
        <v>0</v>
      </c>
      <c r="BY288">
        <v>0</v>
      </c>
      <c r="BZ288">
        <v>-240</v>
      </c>
      <c r="CA288">
        <v>0</v>
      </c>
      <c r="CB288">
        <v>240</v>
      </c>
      <c r="CC288" t="e">
        <v>#VALUE!</v>
      </c>
      <c r="CD288">
        <v>240</v>
      </c>
      <c r="CE288">
        <v>0</v>
      </c>
      <c r="CF288">
        <v>0</v>
      </c>
      <c r="CH288">
        <f t="shared" si="21"/>
        <v>1</v>
      </c>
      <c r="CI288" t="s">
        <v>1403</v>
      </c>
      <c r="CJ288">
        <v>6</v>
      </c>
      <c r="CK288" t="s">
        <v>1399</v>
      </c>
      <c r="CL288">
        <f t="shared" si="22"/>
        <v>0</v>
      </c>
      <c r="CM288">
        <f t="shared" si="23"/>
        <v>1</v>
      </c>
      <c r="CN288">
        <f t="shared" si="24"/>
        <v>0</v>
      </c>
    </row>
    <row r="289" spans="1:92" x14ac:dyDescent="0.25">
      <c r="A289">
        <v>1256</v>
      </c>
      <c r="B289" t="s">
        <v>564</v>
      </c>
      <c r="C289" t="s">
        <v>564</v>
      </c>
      <c r="D289">
        <v>910571</v>
      </c>
      <c r="E289">
        <v>6</v>
      </c>
      <c r="F289" s="107">
        <v>40954</v>
      </c>
      <c r="G289" s="107">
        <v>40956</v>
      </c>
      <c r="H289">
        <v>910571</v>
      </c>
      <c r="I289" s="107">
        <v>40955</v>
      </c>
      <c r="J289" s="107">
        <v>40956</v>
      </c>
      <c r="K289">
        <v>15000</v>
      </c>
      <c r="L289" t="s">
        <v>569</v>
      </c>
      <c r="N289" t="s">
        <v>564</v>
      </c>
      <c r="O289" t="s">
        <v>913</v>
      </c>
      <c r="P289" t="s">
        <v>38</v>
      </c>
      <c r="Q289">
        <v>2</v>
      </c>
      <c r="R289">
        <v>3</v>
      </c>
      <c r="S289">
        <v>5</v>
      </c>
      <c r="T289">
        <v>4</v>
      </c>
      <c r="U289">
        <v>4</v>
      </c>
      <c r="AD289" s="107">
        <v>24908</v>
      </c>
      <c r="AE289" t="s">
        <v>31</v>
      </c>
      <c r="AF289" t="s">
        <v>32</v>
      </c>
      <c r="AG289" t="s">
        <v>868</v>
      </c>
      <c r="AH289" t="s">
        <v>57</v>
      </c>
      <c r="AI289" t="s">
        <v>69</v>
      </c>
      <c r="AJ289" t="s">
        <v>88</v>
      </c>
      <c r="AK289">
        <v>1</v>
      </c>
      <c r="AL289" t="s">
        <v>361</v>
      </c>
      <c r="AM289">
        <v>2</v>
      </c>
      <c r="AP289" t="s">
        <v>42</v>
      </c>
      <c r="AR289" t="s">
        <v>43</v>
      </c>
      <c r="AS289" t="s">
        <v>44</v>
      </c>
      <c r="BC289" t="s">
        <v>37</v>
      </c>
      <c r="BF289">
        <v>2</v>
      </c>
      <c r="BG289">
        <v>2</v>
      </c>
      <c r="BH289">
        <v>3</v>
      </c>
      <c r="BI289">
        <v>43.841530054644807</v>
      </c>
      <c r="BJ289">
        <f t="shared" si="20"/>
        <v>44</v>
      </c>
      <c r="BK289">
        <v>0</v>
      </c>
      <c r="BL289">
        <v>0</v>
      </c>
      <c r="BM289" t="s">
        <v>1050</v>
      </c>
      <c r="BN289" t="s">
        <v>913</v>
      </c>
      <c r="BO289" t="s">
        <v>564</v>
      </c>
      <c r="BQ289" t="s">
        <v>1050</v>
      </c>
      <c r="BR289" t="s">
        <v>87</v>
      </c>
      <c r="BS289" t="s">
        <v>572</v>
      </c>
      <c r="BT289" t="s">
        <v>1252</v>
      </c>
      <c r="BU289" t="s">
        <v>87</v>
      </c>
      <c r="BV289">
        <v>0.66666666666666663</v>
      </c>
      <c r="BW289">
        <v>1</v>
      </c>
      <c r="BX289">
        <v>0.33333333333333337</v>
      </c>
      <c r="BY289">
        <v>0</v>
      </c>
      <c r="BZ289">
        <v>-2</v>
      </c>
      <c r="CA289">
        <v>0</v>
      </c>
      <c r="CB289">
        <v>2</v>
      </c>
      <c r="CC289" t="e">
        <v>#VALUE!</v>
      </c>
      <c r="CD289">
        <v>2</v>
      </c>
      <c r="CE289">
        <v>0</v>
      </c>
      <c r="CF289">
        <v>0</v>
      </c>
      <c r="CH289">
        <f t="shared" si="21"/>
        <v>1</v>
      </c>
      <c r="CI289" t="s">
        <v>1405</v>
      </c>
      <c r="CJ289">
        <v>1</v>
      </c>
      <c r="CK289" t="s">
        <v>1399</v>
      </c>
      <c r="CL289">
        <f t="shared" si="22"/>
        <v>0</v>
      </c>
      <c r="CM289">
        <f t="shared" si="23"/>
        <v>1</v>
      </c>
      <c r="CN289">
        <f t="shared" si="24"/>
        <v>1</v>
      </c>
    </row>
    <row r="290" spans="1:92" x14ac:dyDescent="0.25">
      <c r="A290">
        <v>2706</v>
      </c>
      <c r="B290" t="s">
        <v>564</v>
      </c>
      <c r="C290" t="s">
        <v>564</v>
      </c>
      <c r="D290">
        <v>910840</v>
      </c>
      <c r="E290">
        <v>5</v>
      </c>
      <c r="F290" s="107">
        <v>41009</v>
      </c>
      <c r="G290" s="107">
        <v>41011</v>
      </c>
      <c r="H290">
        <v>910840</v>
      </c>
      <c r="I290" s="107">
        <v>41009</v>
      </c>
      <c r="J290" s="107">
        <v>41011</v>
      </c>
      <c r="K290">
        <v>15000</v>
      </c>
      <c r="L290" t="s">
        <v>569</v>
      </c>
      <c r="N290" t="s">
        <v>564</v>
      </c>
      <c r="O290" t="s">
        <v>913</v>
      </c>
      <c r="P290" t="s">
        <v>38</v>
      </c>
      <c r="Q290">
        <v>3</v>
      </c>
      <c r="R290">
        <v>3</v>
      </c>
      <c r="S290">
        <v>10</v>
      </c>
      <c r="T290">
        <v>5</v>
      </c>
      <c r="U290">
        <v>8</v>
      </c>
      <c r="AD290" s="107">
        <v>25163</v>
      </c>
      <c r="AE290" t="s">
        <v>31</v>
      </c>
      <c r="AF290" t="s">
        <v>32</v>
      </c>
      <c r="AG290" t="s">
        <v>868</v>
      </c>
      <c r="AH290" t="s">
        <v>57</v>
      </c>
      <c r="AI290" t="s">
        <v>64</v>
      </c>
      <c r="AJ290" t="s">
        <v>88</v>
      </c>
      <c r="AK290">
        <v>1</v>
      </c>
      <c r="AL290" t="s">
        <v>987</v>
      </c>
      <c r="AN290">
        <v>10</v>
      </c>
      <c r="AP290" t="s">
        <v>59</v>
      </c>
      <c r="AR290" t="s">
        <v>43</v>
      </c>
      <c r="AS290" t="s">
        <v>60</v>
      </c>
      <c r="BC290" t="s">
        <v>37</v>
      </c>
      <c r="BF290">
        <v>3</v>
      </c>
      <c r="BG290">
        <v>3</v>
      </c>
      <c r="BH290">
        <v>3</v>
      </c>
      <c r="BI290">
        <v>43.295081967213115</v>
      </c>
      <c r="BJ290">
        <f t="shared" si="20"/>
        <v>43</v>
      </c>
      <c r="BK290">
        <v>0</v>
      </c>
      <c r="BL290">
        <v>0</v>
      </c>
      <c r="BM290" t="s">
        <v>1050</v>
      </c>
      <c r="BN290" t="s">
        <v>913</v>
      </c>
      <c r="BO290" t="s">
        <v>564</v>
      </c>
      <c r="BQ290" t="s">
        <v>1050</v>
      </c>
      <c r="BR290" t="s">
        <v>87</v>
      </c>
      <c r="BS290" t="s">
        <v>572</v>
      </c>
      <c r="BT290" t="s">
        <v>1252</v>
      </c>
      <c r="BU290" t="s">
        <v>87</v>
      </c>
      <c r="BV290">
        <v>1</v>
      </c>
      <c r="BW290">
        <v>1</v>
      </c>
      <c r="BX290">
        <v>0</v>
      </c>
      <c r="BY290">
        <v>0</v>
      </c>
      <c r="BZ290">
        <v>-3</v>
      </c>
      <c r="CA290">
        <v>0</v>
      </c>
      <c r="CB290">
        <v>3</v>
      </c>
      <c r="CC290" t="e">
        <v>#VALUE!</v>
      </c>
      <c r="CD290">
        <v>3</v>
      </c>
      <c r="CE290">
        <v>0</v>
      </c>
      <c r="CF290">
        <v>0</v>
      </c>
      <c r="CH290">
        <f t="shared" si="21"/>
        <v>1</v>
      </c>
      <c r="CI290" t="s">
        <v>1405</v>
      </c>
      <c r="CJ290">
        <v>1</v>
      </c>
      <c r="CK290" t="s">
        <v>1399</v>
      </c>
      <c r="CL290">
        <f t="shared" si="22"/>
        <v>0</v>
      </c>
      <c r="CM290">
        <f t="shared" si="23"/>
        <v>1</v>
      </c>
      <c r="CN290">
        <f t="shared" si="24"/>
        <v>1</v>
      </c>
    </row>
    <row r="291" spans="1:92" x14ac:dyDescent="0.25">
      <c r="A291">
        <v>360</v>
      </c>
      <c r="B291" t="s">
        <v>564</v>
      </c>
      <c r="C291" t="s">
        <v>564</v>
      </c>
      <c r="D291">
        <v>910954</v>
      </c>
      <c r="E291">
        <v>2</v>
      </c>
      <c r="F291" s="107">
        <v>40923</v>
      </c>
      <c r="G291" s="107">
        <v>41024</v>
      </c>
      <c r="H291">
        <v>910954</v>
      </c>
      <c r="I291" s="107">
        <v>40923</v>
      </c>
      <c r="J291" s="107">
        <v>40927</v>
      </c>
      <c r="K291">
        <v>5000</v>
      </c>
      <c r="L291" t="s">
        <v>567</v>
      </c>
      <c r="M291" s="107">
        <v>40927</v>
      </c>
      <c r="N291" t="s">
        <v>87</v>
      </c>
      <c r="O291" t="s">
        <v>75</v>
      </c>
      <c r="P291" t="s">
        <v>587</v>
      </c>
      <c r="Q291">
        <v>5</v>
      </c>
      <c r="R291">
        <v>102</v>
      </c>
      <c r="S291">
        <v>0</v>
      </c>
      <c r="T291">
        <v>4</v>
      </c>
      <c r="AD291" s="107">
        <v>23410</v>
      </c>
      <c r="AE291" t="s">
        <v>31</v>
      </c>
      <c r="AF291" t="s">
        <v>32</v>
      </c>
      <c r="AG291" t="s">
        <v>868</v>
      </c>
      <c r="AH291" t="s">
        <v>30</v>
      </c>
      <c r="AI291" t="s">
        <v>89</v>
      </c>
      <c r="AJ291" t="s">
        <v>47</v>
      </c>
      <c r="AK291">
        <v>6</v>
      </c>
      <c r="AL291" t="s">
        <v>47</v>
      </c>
      <c r="AP291" t="s">
        <v>135</v>
      </c>
      <c r="AR291" t="s">
        <v>66</v>
      </c>
      <c r="AS291" t="s">
        <v>63</v>
      </c>
      <c r="BC291" t="s">
        <v>51</v>
      </c>
      <c r="BF291">
        <v>5</v>
      </c>
      <c r="BG291">
        <v>102</v>
      </c>
      <c r="BH291">
        <v>102</v>
      </c>
      <c r="BI291">
        <v>47.849726775956285</v>
      </c>
      <c r="BJ291">
        <f t="shared" si="20"/>
        <v>48</v>
      </c>
      <c r="BK291">
        <v>0</v>
      </c>
      <c r="BL291">
        <v>-97</v>
      </c>
      <c r="BM291" t="s">
        <v>47</v>
      </c>
      <c r="BN291" t="s">
        <v>75</v>
      </c>
      <c r="BO291" t="s">
        <v>87</v>
      </c>
      <c r="BQ291" t="s">
        <v>47</v>
      </c>
      <c r="BR291" t="s">
        <v>87</v>
      </c>
      <c r="BS291" t="s">
        <v>573</v>
      </c>
      <c r="BT291" t="s">
        <v>1252</v>
      </c>
      <c r="BU291" t="s">
        <v>564</v>
      </c>
      <c r="BV291">
        <v>4.9019607843137254E-2</v>
      </c>
      <c r="BW291">
        <v>4.9019607843137254E-2</v>
      </c>
      <c r="BX291">
        <v>0</v>
      </c>
      <c r="BY291">
        <v>0</v>
      </c>
      <c r="BZ291">
        <v>-5</v>
      </c>
      <c r="CA291">
        <v>0</v>
      </c>
      <c r="CB291">
        <v>5</v>
      </c>
      <c r="CC291" t="e">
        <v>#VALUE!</v>
      </c>
      <c r="CD291">
        <v>5</v>
      </c>
      <c r="CE291">
        <v>0</v>
      </c>
      <c r="CF291">
        <v>97</v>
      </c>
      <c r="CH291">
        <f t="shared" si="21"/>
        <v>1</v>
      </c>
      <c r="CI291" t="s">
        <v>1405</v>
      </c>
      <c r="CJ291">
        <v>1</v>
      </c>
      <c r="CK291" t="s">
        <v>1399</v>
      </c>
      <c r="CL291">
        <f t="shared" si="22"/>
        <v>1</v>
      </c>
      <c r="CM291">
        <f t="shared" si="23"/>
        <v>0</v>
      </c>
      <c r="CN291">
        <f t="shared" si="24"/>
        <v>1</v>
      </c>
    </row>
    <row r="292" spans="1:92" x14ac:dyDescent="0.25">
      <c r="A292">
        <v>1874</v>
      </c>
      <c r="B292" t="s">
        <v>564</v>
      </c>
      <c r="C292" t="s">
        <v>564</v>
      </c>
      <c r="D292">
        <v>911510</v>
      </c>
      <c r="E292">
        <v>2</v>
      </c>
      <c r="F292" s="107">
        <v>40978</v>
      </c>
      <c r="G292" s="107">
        <v>41213</v>
      </c>
      <c r="H292">
        <v>911510</v>
      </c>
      <c r="I292" s="107">
        <v>40978</v>
      </c>
      <c r="J292" s="107">
        <v>40979</v>
      </c>
      <c r="K292">
        <v>2000</v>
      </c>
      <c r="L292" t="s">
        <v>566</v>
      </c>
      <c r="M292" s="107">
        <v>40979</v>
      </c>
      <c r="N292" t="s">
        <v>87</v>
      </c>
      <c r="O292" t="s">
        <v>75</v>
      </c>
      <c r="P292" t="s">
        <v>587</v>
      </c>
      <c r="Q292">
        <v>2</v>
      </c>
      <c r="R292">
        <v>236</v>
      </c>
      <c r="S292">
        <v>0</v>
      </c>
      <c r="T292">
        <v>5</v>
      </c>
      <c r="AD292" s="107">
        <v>24026</v>
      </c>
      <c r="AE292" t="s">
        <v>45</v>
      </c>
      <c r="AF292" t="s">
        <v>32</v>
      </c>
      <c r="AG292" t="s">
        <v>868</v>
      </c>
      <c r="AH292" t="s">
        <v>57</v>
      </c>
      <c r="AI292" t="s">
        <v>46</v>
      </c>
      <c r="AJ292" t="s">
        <v>47</v>
      </c>
      <c r="AK292">
        <v>10</v>
      </c>
      <c r="AL292" t="s">
        <v>47</v>
      </c>
      <c r="AP292" t="s">
        <v>42</v>
      </c>
      <c r="AR292" t="s">
        <v>43</v>
      </c>
      <c r="AS292" t="s">
        <v>44</v>
      </c>
      <c r="BC292" t="s">
        <v>51</v>
      </c>
      <c r="BF292">
        <v>2</v>
      </c>
      <c r="BG292">
        <v>236</v>
      </c>
      <c r="BH292">
        <v>236</v>
      </c>
      <c r="BI292">
        <v>46.31693989071038</v>
      </c>
      <c r="BJ292">
        <f t="shared" si="20"/>
        <v>46</v>
      </c>
      <c r="BK292">
        <v>0</v>
      </c>
      <c r="BL292">
        <v>-234</v>
      </c>
      <c r="BM292" t="s">
        <v>47</v>
      </c>
      <c r="BN292" t="s">
        <v>75</v>
      </c>
      <c r="BO292" t="s">
        <v>87</v>
      </c>
      <c r="BQ292" t="s">
        <v>47</v>
      </c>
      <c r="BR292" t="s">
        <v>87</v>
      </c>
      <c r="BS292" t="s">
        <v>573</v>
      </c>
      <c r="BT292" t="s">
        <v>1252</v>
      </c>
      <c r="BU292" t="s">
        <v>564</v>
      </c>
      <c r="BV292">
        <v>8.4745762711864406E-3</v>
      </c>
      <c r="BW292">
        <v>8.4745762711864406E-3</v>
      </c>
      <c r="BX292">
        <v>0</v>
      </c>
      <c r="BY292">
        <v>0</v>
      </c>
      <c r="BZ292">
        <v>-2</v>
      </c>
      <c r="CA292">
        <v>0</v>
      </c>
      <c r="CB292">
        <v>2</v>
      </c>
      <c r="CC292" t="e">
        <v>#VALUE!</v>
      </c>
      <c r="CD292">
        <v>2</v>
      </c>
      <c r="CE292">
        <v>0</v>
      </c>
      <c r="CF292">
        <v>234</v>
      </c>
      <c r="CH292">
        <f t="shared" si="21"/>
        <v>1</v>
      </c>
      <c r="CI292" t="s">
        <v>1405</v>
      </c>
      <c r="CJ292">
        <v>1</v>
      </c>
      <c r="CK292" t="s">
        <v>1399</v>
      </c>
      <c r="CL292">
        <f t="shared" si="22"/>
        <v>1</v>
      </c>
      <c r="CM292">
        <f t="shared" si="23"/>
        <v>0</v>
      </c>
      <c r="CN292">
        <f t="shared" si="24"/>
        <v>1</v>
      </c>
    </row>
    <row r="293" spans="1:92" x14ac:dyDescent="0.25">
      <c r="A293">
        <v>2248</v>
      </c>
      <c r="B293" t="s">
        <v>564</v>
      </c>
      <c r="C293" t="s">
        <v>564</v>
      </c>
      <c r="D293">
        <v>912955</v>
      </c>
      <c r="E293">
        <v>1</v>
      </c>
      <c r="F293" s="107">
        <v>40994</v>
      </c>
      <c r="G293" s="107">
        <v>41621</v>
      </c>
      <c r="H293">
        <v>912955</v>
      </c>
      <c r="I293" s="107">
        <v>40994</v>
      </c>
      <c r="J293" s="107">
        <v>40996</v>
      </c>
      <c r="K293">
        <v>40000</v>
      </c>
      <c r="L293" t="s">
        <v>570</v>
      </c>
      <c r="M293" s="107">
        <v>40996</v>
      </c>
      <c r="N293" t="s">
        <v>87</v>
      </c>
      <c r="O293" t="s">
        <v>583</v>
      </c>
      <c r="P293" t="s">
        <v>54</v>
      </c>
      <c r="Q293">
        <v>3</v>
      </c>
      <c r="R293">
        <v>628</v>
      </c>
      <c r="S293">
        <v>1</v>
      </c>
      <c r="T293">
        <v>2</v>
      </c>
      <c r="U293">
        <v>1</v>
      </c>
      <c r="AD293" s="107">
        <v>23538</v>
      </c>
      <c r="AE293" t="s">
        <v>31</v>
      </c>
      <c r="AF293" t="s">
        <v>39</v>
      </c>
      <c r="AG293" t="s">
        <v>40</v>
      </c>
      <c r="AH293" t="s">
        <v>40</v>
      </c>
      <c r="AI293" t="s">
        <v>86</v>
      </c>
      <c r="AJ293" t="s">
        <v>54</v>
      </c>
      <c r="AK293">
        <v>17</v>
      </c>
      <c r="AL293" t="s">
        <v>54</v>
      </c>
      <c r="AP293" t="s">
        <v>90</v>
      </c>
      <c r="AR293" t="s">
        <v>91</v>
      </c>
      <c r="AS293" t="s">
        <v>73</v>
      </c>
      <c r="BC293" t="s">
        <v>98</v>
      </c>
      <c r="BF293">
        <v>3</v>
      </c>
      <c r="BG293">
        <v>628</v>
      </c>
      <c r="BH293">
        <v>628</v>
      </c>
      <c r="BI293">
        <v>47.693989071038253</v>
      </c>
      <c r="BJ293">
        <f t="shared" si="20"/>
        <v>48</v>
      </c>
      <c r="BK293">
        <v>0</v>
      </c>
      <c r="BL293">
        <v>-625</v>
      </c>
      <c r="BM293" t="s">
        <v>1051</v>
      </c>
      <c r="BN293" t="s">
        <v>75</v>
      </c>
      <c r="BO293" t="s">
        <v>87</v>
      </c>
      <c r="BQ293" t="s">
        <v>1051</v>
      </c>
      <c r="BR293" t="s">
        <v>87</v>
      </c>
      <c r="BS293" t="s">
        <v>573</v>
      </c>
      <c r="BT293" t="s">
        <v>1252</v>
      </c>
      <c r="BU293" t="s">
        <v>87</v>
      </c>
      <c r="BV293">
        <v>4.7770700636942673E-3</v>
      </c>
      <c r="BW293">
        <v>4.7770700636942673E-3</v>
      </c>
      <c r="BX293">
        <v>0</v>
      </c>
      <c r="BY293">
        <v>0</v>
      </c>
      <c r="BZ293">
        <v>-3</v>
      </c>
      <c r="CA293">
        <v>0</v>
      </c>
      <c r="CB293">
        <v>3</v>
      </c>
      <c r="CC293" t="e">
        <v>#VALUE!</v>
      </c>
      <c r="CD293">
        <v>3</v>
      </c>
      <c r="CE293">
        <v>0</v>
      </c>
      <c r="CF293">
        <v>625</v>
      </c>
      <c r="CH293">
        <f t="shared" si="21"/>
        <v>1</v>
      </c>
      <c r="CI293" t="s">
        <v>1405</v>
      </c>
      <c r="CJ293">
        <v>1</v>
      </c>
      <c r="CK293" t="s">
        <v>1399</v>
      </c>
      <c r="CL293">
        <f t="shared" si="22"/>
        <v>1</v>
      </c>
      <c r="CM293">
        <f t="shared" si="23"/>
        <v>1</v>
      </c>
      <c r="CN293">
        <f t="shared" si="24"/>
        <v>1</v>
      </c>
    </row>
    <row r="294" spans="1:92" x14ac:dyDescent="0.25">
      <c r="A294">
        <v>1652</v>
      </c>
      <c r="B294" t="s">
        <v>564</v>
      </c>
      <c r="C294" t="s">
        <v>564</v>
      </c>
      <c r="D294">
        <v>913106</v>
      </c>
      <c r="E294">
        <v>6</v>
      </c>
      <c r="F294" s="107">
        <v>40969</v>
      </c>
      <c r="G294" s="107">
        <v>40973</v>
      </c>
      <c r="H294">
        <v>913106</v>
      </c>
      <c r="I294" s="107">
        <v>40970</v>
      </c>
      <c r="J294" s="107">
        <v>40973</v>
      </c>
      <c r="K294" t="s">
        <v>562</v>
      </c>
      <c r="L294" t="s">
        <v>562</v>
      </c>
      <c r="N294" t="s">
        <v>564</v>
      </c>
      <c r="O294" t="s">
        <v>913</v>
      </c>
      <c r="P294" t="s">
        <v>38</v>
      </c>
      <c r="Q294">
        <v>4</v>
      </c>
      <c r="R294">
        <v>5</v>
      </c>
      <c r="S294">
        <v>5</v>
      </c>
      <c r="T294">
        <v>2</v>
      </c>
      <c r="U294">
        <v>3</v>
      </c>
      <c r="AD294" s="107">
        <v>25687</v>
      </c>
      <c r="AE294" t="s">
        <v>31</v>
      </c>
      <c r="AF294" t="s">
        <v>32</v>
      </c>
      <c r="AG294" t="s">
        <v>868</v>
      </c>
      <c r="AH294" t="s">
        <v>57</v>
      </c>
      <c r="AI294" t="s">
        <v>94</v>
      </c>
      <c r="AJ294" t="s">
        <v>88</v>
      </c>
      <c r="AK294">
        <v>1</v>
      </c>
      <c r="AL294" t="s">
        <v>361</v>
      </c>
      <c r="AM294">
        <v>11</v>
      </c>
      <c r="AP294" t="s">
        <v>358</v>
      </c>
      <c r="AR294" t="s">
        <v>66</v>
      </c>
      <c r="AS294" t="s">
        <v>81</v>
      </c>
      <c r="BC294" t="s">
        <v>37</v>
      </c>
      <c r="BF294">
        <v>4</v>
      </c>
      <c r="BG294">
        <v>4</v>
      </c>
      <c r="BH294">
        <v>5</v>
      </c>
      <c r="BI294">
        <v>41.754098360655739</v>
      </c>
      <c r="BJ294">
        <f t="shared" si="20"/>
        <v>42</v>
      </c>
      <c r="BK294">
        <v>0</v>
      </c>
      <c r="BL294">
        <v>0</v>
      </c>
      <c r="BM294" t="s">
        <v>1050</v>
      </c>
      <c r="BN294" t="s">
        <v>913</v>
      </c>
      <c r="BO294" t="s">
        <v>564</v>
      </c>
      <c r="BQ294" t="s">
        <v>1050</v>
      </c>
      <c r="BR294" t="s">
        <v>87</v>
      </c>
      <c r="BS294" t="s">
        <v>572</v>
      </c>
      <c r="BT294" t="s">
        <v>1252</v>
      </c>
      <c r="BU294" t="s">
        <v>87</v>
      </c>
      <c r="BV294">
        <v>0.8</v>
      </c>
      <c r="BW294">
        <v>1</v>
      </c>
      <c r="BX294">
        <v>0.19999999999999996</v>
      </c>
      <c r="BY294">
        <v>0</v>
      </c>
      <c r="BZ294">
        <v>-4</v>
      </c>
      <c r="CA294">
        <v>0</v>
      </c>
      <c r="CB294">
        <v>4</v>
      </c>
      <c r="CC294" t="e">
        <v>#VALUE!</v>
      </c>
      <c r="CD294">
        <v>4</v>
      </c>
      <c r="CE294">
        <v>0</v>
      </c>
      <c r="CF294">
        <v>0</v>
      </c>
      <c r="CH294">
        <f t="shared" si="21"/>
        <v>1</v>
      </c>
      <c r="CI294" t="s">
        <v>1405</v>
      </c>
      <c r="CJ294">
        <v>1</v>
      </c>
      <c r="CK294" t="s">
        <v>1399</v>
      </c>
      <c r="CL294">
        <f t="shared" si="22"/>
        <v>0</v>
      </c>
      <c r="CM294">
        <f t="shared" si="23"/>
        <v>1</v>
      </c>
      <c r="CN294">
        <f t="shared" si="24"/>
        <v>1</v>
      </c>
    </row>
    <row r="295" spans="1:92" x14ac:dyDescent="0.25">
      <c r="A295">
        <v>1021</v>
      </c>
      <c r="B295" t="s">
        <v>564</v>
      </c>
      <c r="C295" t="s">
        <v>564</v>
      </c>
      <c r="D295">
        <v>915536</v>
      </c>
      <c r="E295">
        <v>2</v>
      </c>
      <c r="F295" s="107">
        <v>40947</v>
      </c>
      <c r="G295" s="107">
        <v>41022</v>
      </c>
      <c r="H295">
        <v>915536</v>
      </c>
      <c r="I295" s="107">
        <v>40947</v>
      </c>
      <c r="J295" s="107">
        <v>41022</v>
      </c>
      <c r="K295">
        <v>20000</v>
      </c>
      <c r="L295" t="s">
        <v>569</v>
      </c>
      <c r="N295" t="s">
        <v>564</v>
      </c>
      <c r="O295" t="s">
        <v>913</v>
      </c>
      <c r="P295" t="s">
        <v>587</v>
      </c>
      <c r="Q295">
        <v>76</v>
      </c>
      <c r="R295">
        <v>76</v>
      </c>
      <c r="S295">
        <v>1</v>
      </c>
      <c r="T295">
        <v>5</v>
      </c>
      <c r="V295">
        <v>1</v>
      </c>
      <c r="AD295" s="107">
        <v>24981</v>
      </c>
      <c r="AE295" t="s">
        <v>31</v>
      </c>
      <c r="AF295" t="s">
        <v>68</v>
      </c>
      <c r="AG295" t="s">
        <v>870</v>
      </c>
      <c r="AH295" t="s">
        <v>57</v>
      </c>
      <c r="AI295" t="s">
        <v>89</v>
      </c>
      <c r="AJ295" t="s">
        <v>47</v>
      </c>
      <c r="AK295">
        <v>6</v>
      </c>
      <c r="AL295" t="s">
        <v>47</v>
      </c>
      <c r="AP295" t="s">
        <v>72</v>
      </c>
      <c r="AR295" t="s">
        <v>49</v>
      </c>
      <c r="AS295" t="s">
        <v>73</v>
      </c>
      <c r="BC295" t="s">
        <v>37</v>
      </c>
      <c r="BF295">
        <v>76</v>
      </c>
      <c r="BG295">
        <v>76</v>
      </c>
      <c r="BH295">
        <v>76</v>
      </c>
      <c r="BI295">
        <v>43.622950819672134</v>
      </c>
      <c r="BJ295">
        <f t="shared" si="20"/>
        <v>44</v>
      </c>
      <c r="BK295">
        <v>0</v>
      </c>
      <c r="BL295">
        <v>0</v>
      </c>
      <c r="BM295" t="s">
        <v>47</v>
      </c>
      <c r="BN295" t="s">
        <v>913</v>
      </c>
      <c r="BO295" t="s">
        <v>564</v>
      </c>
      <c r="BQ295" t="s">
        <v>47</v>
      </c>
      <c r="BR295" t="s">
        <v>87</v>
      </c>
      <c r="BS295" t="s">
        <v>572</v>
      </c>
      <c r="BT295" t="s">
        <v>1252</v>
      </c>
      <c r="BU295" t="s">
        <v>87</v>
      </c>
      <c r="BV295">
        <v>1</v>
      </c>
      <c r="BW295">
        <v>1</v>
      </c>
      <c r="BX295">
        <v>0</v>
      </c>
      <c r="BY295">
        <v>0</v>
      </c>
      <c r="BZ295">
        <v>-76</v>
      </c>
      <c r="CA295">
        <v>0</v>
      </c>
      <c r="CB295">
        <v>76</v>
      </c>
      <c r="CC295" t="e">
        <v>#VALUE!</v>
      </c>
      <c r="CD295">
        <v>76</v>
      </c>
      <c r="CE295">
        <v>0</v>
      </c>
      <c r="CF295">
        <v>0</v>
      </c>
      <c r="CH295">
        <f t="shared" si="21"/>
        <v>1</v>
      </c>
      <c r="CI295" t="s">
        <v>1402</v>
      </c>
      <c r="CJ295">
        <v>4</v>
      </c>
      <c r="CK295" t="s">
        <v>1399</v>
      </c>
      <c r="CL295">
        <f t="shared" si="22"/>
        <v>0</v>
      </c>
      <c r="CM295">
        <f t="shared" si="23"/>
        <v>1</v>
      </c>
      <c r="CN295">
        <f t="shared" si="24"/>
        <v>1</v>
      </c>
    </row>
    <row r="296" spans="1:92" x14ac:dyDescent="0.25">
      <c r="A296">
        <v>2458</v>
      </c>
      <c r="B296" t="s">
        <v>564</v>
      </c>
      <c r="C296" t="s">
        <v>564</v>
      </c>
      <c r="D296">
        <v>917228</v>
      </c>
      <c r="E296">
        <v>5</v>
      </c>
      <c r="F296" s="107">
        <v>41001</v>
      </c>
      <c r="G296" s="107">
        <v>41060</v>
      </c>
      <c r="H296">
        <v>917228</v>
      </c>
      <c r="I296" s="107">
        <v>41002</v>
      </c>
      <c r="J296" s="107">
        <v>41060</v>
      </c>
      <c r="K296">
        <v>15000</v>
      </c>
      <c r="L296" t="s">
        <v>569</v>
      </c>
      <c r="N296" t="s">
        <v>564</v>
      </c>
      <c r="O296" t="s">
        <v>913</v>
      </c>
      <c r="P296" t="s">
        <v>38</v>
      </c>
      <c r="Q296">
        <v>59</v>
      </c>
      <c r="R296">
        <v>60</v>
      </c>
      <c r="S296">
        <v>5</v>
      </c>
      <c r="T296">
        <v>8</v>
      </c>
      <c r="U296">
        <v>3</v>
      </c>
      <c r="AD296" s="107">
        <v>25348</v>
      </c>
      <c r="AE296" t="s">
        <v>31</v>
      </c>
      <c r="AF296" t="s">
        <v>32</v>
      </c>
      <c r="AG296" t="s">
        <v>868</v>
      </c>
      <c r="AH296" t="s">
        <v>57</v>
      </c>
      <c r="AI296" t="s">
        <v>41</v>
      </c>
      <c r="AJ296" t="s">
        <v>88</v>
      </c>
      <c r="AK296">
        <v>3</v>
      </c>
      <c r="AL296" t="s">
        <v>987</v>
      </c>
      <c r="AN296">
        <v>8</v>
      </c>
      <c r="AP296" t="s">
        <v>107</v>
      </c>
      <c r="AR296" t="s">
        <v>43</v>
      </c>
      <c r="AS296" t="s">
        <v>60</v>
      </c>
      <c r="BC296" t="s">
        <v>37</v>
      </c>
      <c r="BF296">
        <v>59</v>
      </c>
      <c r="BG296">
        <v>59</v>
      </c>
      <c r="BH296">
        <v>60</v>
      </c>
      <c r="BI296">
        <v>42.767759562841533</v>
      </c>
      <c r="BJ296">
        <f t="shared" si="20"/>
        <v>43</v>
      </c>
      <c r="BK296">
        <v>0</v>
      </c>
      <c r="BL296">
        <v>0</v>
      </c>
      <c r="BM296" t="s">
        <v>1050</v>
      </c>
      <c r="BN296" t="s">
        <v>913</v>
      </c>
      <c r="BO296" t="s">
        <v>564</v>
      </c>
      <c r="BQ296" t="s">
        <v>1050</v>
      </c>
      <c r="BR296" t="s">
        <v>87</v>
      </c>
      <c r="BS296" t="s">
        <v>572</v>
      </c>
      <c r="BT296" t="s">
        <v>1252</v>
      </c>
      <c r="BU296" t="s">
        <v>87</v>
      </c>
      <c r="BV296">
        <v>0.98333333333333328</v>
      </c>
      <c r="BW296">
        <v>1</v>
      </c>
      <c r="BX296">
        <v>1.6666666666666718E-2</v>
      </c>
      <c r="BY296">
        <v>0</v>
      </c>
      <c r="BZ296">
        <v>-59</v>
      </c>
      <c r="CA296">
        <v>0</v>
      </c>
      <c r="CB296">
        <v>59</v>
      </c>
      <c r="CC296" t="e">
        <v>#VALUE!</v>
      </c>
      <c r="CD296">
        <v>59</v>
      </c>
      <c r="CE296">
        <v>0</v>
      </c>
      <c r="CF296">
        <v>0</v>
      </c>
      <c r="CH296">
        <f t="shared" si="21"/>
        <v>1</v>
      </c>
      <c r="CI296" t="s">
        <v>1401</v>
      </c>
      <c r="CJ296">
        <v>3</v>
      </c>
      <c r="CK296" t="s">
        <v>1399</v>
      </c>
      <c r="CL296">
        <f t="shared" si="22"/>
        <v>0</v>
      </c>
      <c r="CM296">
        <f t="shared" si="23"/>
        <v>1</v>
      </c>
      <c r="CN296">
        <f t="shared" si="24"/>
        <v>1</v>
      </c>
    </row>
    <row r="297" spans="1:92" x14ac:dyDescent="0.25">
      <c r="A297">
        <v>2175</v>
      </c>
      <c r="B297" t="s">
        <v>87</v>
      </c>
      <c r="C297" t="s">
        <v>87</v>
      </c>
      <c r="D297">
        <v>917979</v>
      </c>
      <c r="E297">
        <v>1</v>
      </c>
      <c r="F297" s="107">
        <v>40990</v>
      </c>
      <c r="G297" s="107">
        <v>41513</v>
      </c>
      <c r="H297">
        <v>917979</v>
      </c>
      <c r="I297" s="107">
        <v>40996</v>
      </c>
      <c r="J297" s="107">
        <v>40997</v>
      </c>
      <c r="K297">
        <v>5000</v>
      </c>
      <c r="L297" t="s">
        <v>567</v>
      </c>
      <c r="M297" s="107">
        <v>40997</v>
      </c>
      <c r="N297" t="s">
        <v>87</v>
      </c>
      <c r="O297" t="s">
        <v>75</v>
      </c>
      <c r="P297" t="s">
        <v>54</v>
      </c>
      <c r="Q297">
        <v>27</v>
      </c>
      <c r="R297">
        <v>524</v>
      </c>
      <c r="S297">
        <v>0</v>
      </c>
      <c r="T297">
        <v>2</v>
      </c>
      <c r="AD297" s="107">
        <v>25606</v>
      </c>
      <c r="AE297" t="s">
        <v>31</v>
      </c>
      <c r="AF297" t="s">
        <v>32</v>
      </c>
      <c r="AG297" t="s">
        <v>868</v>
      </c>
      <c r="AH297" t="s">
        <v>57</v>
      </c>
      <c r="AI297" t="s">
        <v>112</v>
      </c>
      <c r="AJ297" t="s">
        <v>30</v>
      </c>
      <c r="AK297">
        <v>17</v>
      </c>
      <c r="AL297" t="s">
        <v>54</v>
      </c>
      <c r="AP297" t="s">
        <v>409</v>
      </c>
      <c r="AR297" t="s">
        <v>66</v>
      </c>
      <c r="AS297" t="s">
        <v>63</v>
      </c>
      <c r="AU297" t="s">
        <v>953</v>
      </c>
      <c r="AX297" t="s">
        <v>87</v>
      </c>
      <c r="BC297" t="s">
        <v>51</v>
      </c>
      <c r="BD297" t="s">
        <v>1158</v>
      </c>
      <c r="BF297">
        <v>27</v>
      </c>
      <c r="BG297">
        <v>518</v>
      </c>
      <c r="BH297">
        <v>524</v>
      </c>
      <c r="BI297">
        <v>42.032786885245905</v>
      </c>
      <c r="BJ297">
        <f t="shared" si="20"/>
        <v>42</v>
      </c>
      <c r="BK297">
        <v>0</v>
      </c>
      <c r="BL297">
        <v>-516</v>
      </c>
      <c r="BM297" t="s">
        <v>1051</v>
      </c>
      <c r="BN297" t="s">
        <v>75</v>
      </c>
      <c r="BO297" t="s">
        <v>87</v>
      </c>
      <c r="BQ297" t="s">
        <v>1051</v>
      </c>
      <c r="BR297" t="s">
        <v>87</v>
      </c>
      <c r="BS297" t="s">
        <v>573</v>
      </c>
      <c r="BT297" t="s">
        <v>1252</v>
      </c>
      <c r="BU297" t="s">
        <v>564</v>
      </c>
      <c r="BV297">
        <v>5.1526717557251911E-2</v>
      </c>
      <c r="BW297">
        <v>3.8610038610038611E-3</v>
      </c>
      <c r="BX297">
        <v>-4.7665713696248051E-2</v>
      </c>
      <c r="BY297">
        <v>0</v>
      </c>
      <c r="BZ297">
        <v>-2</v>
      </c>
      <c r="CA297">
        <v>25</v>
      </c>
      <c r="CB297">
        <v>2</v>
      </c>
      <c r="CC297">
        <v>27</v>
      </c>
      <c r="CE297">
        <v>516</v>
      </c>
      <c r="CF297">
        <v>516</v>
      </c>
      <c r="CH297">
        <f t="shared" si="21"/>
        <v>1</v>
      </c>
      <c r="CI297" t="s">
        <v>1404</v>
      </c>
      <c r="CJ297">
        <v>2</v>
      </c>
      <c r="CK297" t="s">
        <v>1399</v>
      </c>
      <c r="CL297">
        <f t="shared" si="22"/>
        <v>1</v>
      </c>
      <c r="CM297">
        <f t="shared" si="23"/>
        <v>0</v>
      </c>
      <c r="CN297">
        <f t="shared" si="24"/>
        <v>1</v>
      </c>
    </row>
    <row r="298" spans="1:92" x14ac:dyDescent="0.25">
      <c r="A298">
        <v>2302</v>
      </c>
      <c r="B298" t="s">
        <v>564</v>
      </c>
      <c r="C298" t="s">
        <v>564</v>
      </c>
      <c r="D298">
        <v>918538</v>
      </c>
      <c r="E298">
        <v>6</v>
      </c>
      <c r="F298" s="107">
        <v>40996</v>
      </c>
      <c r="G298" s="107">
        <v>41239</v>
      </c>
      <c r="H298">
        <v>918538</v>
      </c>
      <c r="I298" s="107">
        <v>40996</v>
      </c>
      <c r="J298" s="107">
        <v>40998</v>
      </c>
      <c r="K298">
        <v>15000</v>
      </c>
      <c r="L298" t="s">
        <v>569</v>
      </c>
      <c r="M298" s="107">
        <v>40998</v>
      </c>
      <c r="N298" t="s">
        <v>87</v>
      </c>
      <c r="O298" t="s">
        <v>75</v>
      </c>
      <c r="P298" t="s">
        <v>38</v>
      </c>
      <c r="Q298">
        <v>3</v>
      </c>
      <c r="R298">
        <v>244</v>
      </c>
      <c r="S298">
        <v>9</v>
      </c>
      <c r="T298">
        <v>8</v>
      </c>
      <c r="U298">
        <v>5</v>
      </c>
      <c r="AD298" s="107">
        <v>25587</v>
      </c>
      <c r="AE298" t="s">
        <v>31</v>
      </c>
      <c r="AF298" t="s">
        <v>32</v>
      </c>
      <c r="AG298" t="s">
        <v>868</v>
      </c>
      <c r="AH298" t="s">
        <v>57</v>
      </c>
      <c r="AI298" t="s">
        <v>112</v>
      </c>
      <c r="AJ298" t="s">
        <v>88</v>
      </c>
      <c r="AK298">
        <v>12</v>
      </c>
      <c r="AL298" t="s">
        <v>361</v>
      </c>
      <c r="AM298">
        <v>4</v>
      </c>
      <c r="AP298" t="s">
        <v>59</v>
      </c>
      <c r="AR298" t="s">
        <v>43</v>
      </c>
      <c r="AS298" t="s">
        <v>60</v>
      </c>
      <c r="BC298" t="s">
        <v>51</v>
      </c>
      <c r="BF298">
        <v>3</v>
      </c>
      <c r="BG298">
        <v>244</v>
      </c>
      <c r="BH298">
        <v>244</v>
      </c>
      <c r="BI298">
        <v>42.101092896174862</v>
      </c>
      <c r="BJ298">
        <f t="shared" si="20"/>
        <v>42</v>
      </c>
      <c r="BK298">
        <v>0</v>
      </c>
      <c r="BL298">
        <v>-241</v>
      </c>
      <c r="BM298" t="s">
        <v>1050</v>
      </c>
      <c r="BN298" t="s">
        <v>75</v>
      </c>
      <c r="BO298" t="s">
        <v>87</v>
      </c>
      <c r="BQ298" t="s">
        <v>1050</v>
      </c>
      <c r="BR298" t="s">
        <v>87</v>
      </c>
      <c r="BS298" t="s">
        <v>573</v>
      </c>
      <c r="BT298" t="s">
        <v>1252</v>
      </c>
      <c r="BU298" t="s">
        <v>87</v>
      </c>
      <c r="BV298">
        <v>1.2295081967213115E-2</v>
      </c>
      <c r="BW298">
        <v>1.2295081967213115E-2</v>
      </c>
      <c r="BX298">
        <v>0</v>
      </c>
      <c r="BY298">
        <v>0</v>
      </c>
      <c r="BZ298">
        <v>-3</v>
      </c>
      <c r="CA298">
        <v>0</v>
      </c>
      <c r="CB298">
        <v>3</v>
      </c>
      <c r="CC298" t="e">
        <v>#VALUE!</v>
      </c>
      <c r="CD298">
        <v>3</v>
      </c>
      <c r="CE298">
        <v>0</v>
      </c>
      <c r="CF298">
        <v>241</v>
      </c>
      <c r="CH298">
        <f t="shared" si="21"/>
        <v>1</v>
      </c>
      <c r="CI298" t="s">
        <v>1405</v>
      </c>
      <c r="CJ298">
        <v>1</v>
      </c>
      <c r="CK298" t="s">
        <v>1399</v>
      </c>
      <c r="CL298">
        <f t="shared" si="22"/>
        <v>1</v>
      </c>
      <c r="CM298">
        <f t="shared" si="23"/>
        <v>1</v>
      </c>
      <c r="CN298">
        <f t="shared" si="24"/>
        <v>1</v>
      </c>
    </row>
    <row r="299" spans="1:92" x14ac:dyDescent="0.25">
      <c r="A299">
        <v>2039</v>
      </c>
      <c r="B299" t="s">
        <v>564</v>
      </c>
      <c r="C299" t="s">
        <v>564</v>
      </c>
      <c r="D299">
        <v>918740</v>
      </c>
      <c r="E299">
        <v>5</v>
      </c>
      <c r="F299" s="107">
        <v>40985</v>
      </c>
      <c r="G299" s="107">
        <v>40987</v>
      </c>
      <c r="H299">
        <v>918740</v>
      </c>
      <c r="I299" s="107">
        <v>40986</v>
      </c>
      <c r="J299" s="107">
        <v>40987</v>
      </c>
      <c r="K299">
        <v>15000</v>
      </c>
      <c r="L299" t="s">
        <v>569</v>
      </c>
      <c r="N299" t="s">
        <v>564</v>
      </c>
      <c r="O299" t="s">
        <v>913</v>
      </c>
      <c r="P299" t="s">
        <v>38</v>
      </c>
      <c r="Q299">
        <v>2</v>
      </c>
      <c r="R299">
        <v>3</v>
      </c>
      <c r="S299">
        <v>3</v>
      </c>
      <c r="T299">
        <v>12</v>
      </c>
      <c r="U299">
        <v>1</v>
      </c>
      <c r="AD299" s="107">
        <v>22857</v>
      </c>
      <c r="AE299" t="s">
        <v>31</v>
      </c>
      <c r="AF299" t="s">
        <v>32</v>
      </c>
      <c r="AG299" t="s">
        <v>868</v>
      </c>
      <c r="AH299" t="s">
        <v>57</v>
      </c>
      <c r="AI299" t="s">
        <v>82</v>
      </c>
      <c r="AJ299" t="s">
        <v>88</v>
      </c>
      <c r="AK299">
        <v>1</v>
      </c>
      <c r="AL299" t="s">
        <v>987</v>
      </c>
      <c r="AN299">
        <v>6</v>
      </c>
      <c r="AP299" t="s">
        <v>59</v>
      </c>
      <c r="AR299" t="s">
        <v>43</v>
      </c>
      <c r="AS299" t="s">
        <v>60</v>
      </c>
      <c r="BC299" t="s">
        <v>37</v>
      </c>
      <c r="BF299">
        <v>2</v>
      </c>
      <c r="BG299">
        <v>2</v>
      </c>
      <c r="BH299">
        <v>3</v>
      </c>
      <c r="BI299">
        <v>49.530054644808743</v>
      </c>
      <c r="BJ299">
        <f t="shared" si="20"/>
        <v>50</v>
      </c>
      <c r="BK299">
        <v>0</v>
      </c>
      <c r="BL299">
        <v>0</v>
      </c>
      <c r="BM299" t="s">
        <v>1050</v>
      </c>
      <c r="BN299" t="s">
        <v>913</v>
      </c>
      <c r="BO299" t="s">
        <v>564</v>
      </c>
      <c r="BQ299" t="s">
        <v>1050</v>
      </c>
      <c r="BR299" t="s">
        <v>87</v>
      </c>
      <c r="BS299" t="s">
        <v>572</v>
      </c>
      <c r="BT299" t="s">
        <v>1252</v>
      </c>
      <c r="BU299" t="s">
        <v>87</v>
      </c>
      <c r="BV299">
        <v>0.66666666666666663</v>
      </c>
      <c r="BW299">
        <v>1</v>
      </c>
      <c r="BX299">
        <v>0.33333333333333337</v>
      </c>
      <c r="BY299">
        <v>0</v>
      </c>
      <c r="BZ299">
        <v>-2</v>
      </c>
      <c r="CA299">
        <v>0</v>
      </c>
      <c r="CB299">
        <v>2</v>
      </c>
      <c r="CC299" t="e">
        <v>#VALUE!</v>
      </c>
      <c r="CD299">
        <v>2</v>
      </c>
      <c r="CE299">
        <v>0</v>
      </c>
      <c r="CF299">
        <v>0</v>
      </c>
      <c r="CH299">
        <f t="shared" si="21"/>
        <v>1</v>
      </c>
      <c r="CI299" t="s">
        <v>1405</v>
      </c>
      <c r="CJ299">
        <v>1</v>
      </c>
      <c r="CK299" t="s">
        <v>1399</v>
      </c>
      <c r="CL299">
        <f t="shared" si="22"/>
        <v>0</v>
      </c>
      <c r="CM299">
        <f t="shared" si="23"/>
        <v>1</v>
      </c>
      <c r="CN299">
        <f t="shared" si="24"/>
        <v>1</v>
      </c>
    </row>
    <row r="300" spans="1:92" x14ac:dyDescent="0.25">
      <c r="A300">
        <v>2815</v>
      </c>
      <c r="B300" t="s">
        <v>564</v>
      </c>
      <c r="C300" t="s">
        <v>564</v>
      </c>
      <c r="D300">
        <v>922188</v>
      </c>
      <c r="E300">
        <v>1</v>
      </c>
      <c r="F300" s="107">
        <v>41012</v>
      </c>
      <c r="G300" s="107">
        <v>41395</v>
      </c>
      <c r="H300">
        <v>922188</v>
      </c>
      <c r="I300" s="107">
        <v>41013</v>
      </c>
      <c r="J300" s="107">
        <v>41395</v>
      </c>
      <c r="K300">
        <v>35000</v>
      </c>
      <c r="L300" t="s">
        <v>570</v>
      </c>
      <c r="N300" t="s">
        <v>564</v>
      </c>
      <c r="O300" t="s">
        <v>913</v>
      </c>
      <c r="P300" t="s">
        <v>54</v>
      </c>
      <c r="Q300">
        <v>383</v>
      </c>
      <c r="R300">
        <v>384</v>
      </c>
      <c r="S300">
        <v>5</v>
      </c>
      <c r="T300">
        <v>0</v>
      </c>
      <c r="U300">
        <v>3</v>
      </c>
      <c r="AD300" s="107">
        <v>24850</v>
      </c>
      <c r="AE300" t="s">
        <v>31</v>
      </c>
      <c r="AF300" t="s">
        <v>32</v>
      </c>
      <c r="AG300" t="s">
        <v>868</v>
      </c>
      <c r="AH300" t="s">
        <v>30</v>
      </c>
      <c r="AI300" t="s">
        <v>61</v>
      </c>
      <c r="AJ300" t="s">
        <v>54</v>
      </c>
      <c r="AK300">
        <v>11</v>
      </c>
      <c r="AL300" t="s">
        <v>54</v>
      </c>
      <c r="AP300" t="s">
        <v>131</v>
      </c>
      <c r="AR300" t="s">
        <v>91</v>
      </c>
      <c r="AS300" t="s">
        <v>81</v>
      </c>
      <c r="BC300" t="s">
        <v>37</v>
      </c>
      <c r="BF300">
        <v>383</v>
      </c>
      <c r="BG300">
        <v>383</v>
      </c>
      <c r="BH300">
        <v>384</v>
      </c>
      <c r="BI300">
        <v>44.158469945355193</v>
      </c>
      <c r="BJ300">
        <f t="shared" si="20"/>
        <v>44</v>
      </c>
      <c r="BK300">
        <v>0</v>
      </c>
      <c r="BL300">
        <v>0</v>
      </c>
      <c r="BM300" t="s">
        <v>1051</v>
      </c>
      <c r="BN300" t="s">
        <v>913</v>
      </c>
      <c r="BO300" t="s">
        <v>564</v>
      </c>
      <c r="BQ300" t="s">
        <v>1051</v>
      </c>
      <c r="BR300" t="s">
        <v>87</v>
      </c>
      <c r="BS300" t="s">
        <v>572</v>
      </c>
      <c r="BT300" t="s">
        <v>1252</v>
      </c>
      <c r="BU300" t="s">
        <v>87</v>
      </c>
      <c r="BV300">
        <v>0.99739583333333337</v>
      </c>
      <c r="BW300">
        <v>1</v>
      </c>
      <c r="BX300">
        <v>2.6041666666666297E-3</v>
      </c>
      <c r="BY300">
        <v>0</v>
      </c>
      <c r="BZ300">
        <v>-383</v>
      </c>
      <c r="CA300">
        <v>0</v>
      </c>
      <c r="CB300">
        <v>383</v>
      </c>
      <c r="CC300" t="e">
        <v>#VALUE!</v>
      </c>
      <c r="CD300">
        <v>383</v>
      </c>
      <c r="CE300">
        <v>0</v>
      </c>
      <c r="CF300">
        <v>0</v>
      </c>
      <c r="CH300">
        <f t="shared" si="21"/>
        <v>1</v>
      </c>
      <c r="CI300" t="s">
        <v>1406</v>
      </c>
      <c r="CJ300">
        <v>0</v>
      </c>
      <c r="CK300" t="s">
        <v>1399</v>
      </c>
      <c r="CL300">
        <f t="shared" si="22"/>
        <v>0</v>
      </c>
      <c r="CM300">
        <f t="shared" si="23"/>
        <v>1</v>
      </c>
      <c r="CN300">
        <f t="shared" si="24"/>
        <v>0</v>
      </c>
    </row>
    <row r="301" spans="1:92" x14ac:dyDescent="0.25">
      <c r="A301">
        <v>1014</v>
      </c>
      <c r="B301" t="s">
        <v>564</v>
      </c>
      <c r="C301" t="s">
        <v>564</v>
      </c>
      <c r="D301">
        <v>922619</v>
      </c>
      <c r="E301">
        <v>6</v>
      </c>
      <c r="F301" s="107">
        <v>40946</v>
      </c>
      <c r="G301" s="107">
        <v>41234</v>
      </c>
      <c r="H301">
        <v>922619</v>
      </c>
      <c r="I301" s="107">
        <v>40947</v>
      </c>
      <c r="J301" s="107">
        <v>41234</v>
      </c>
      <c r="K301">
        <v>30000</v>
      </c>
      <c r="L301" t="s">
        <v>570</v>
      </c>
      <c r="N301" t="s">
        <v>564</v>
      </c>
      <c r="O301" t="s">
        <v>913</v>
      </c>
      <c r="P301" t="s">
        <v>38</v>
      </c>
      <c r="Q301">
        <v>288</v>
      </c>
      <c r="R301">
        <v>289</v>
      </c>
      <c r="S301">
        <v>5</v>
      </c>
      <c r="T301">
        <v>6</v>
      </c>
      <c r="U301">
        <v>2</v>
      </c>
      <c r="AD301" s="107">
        <v>21166</v>
      </c>
      <c r="AE301" t="s">
        <v>31</v>
      </c>
      <c r="AF301" t="s">
        <v>32</v>
      </c>
      <c r="AG301" t="s">
        <v>868</v>
      </c>
      <c r="AH301" t="s">
        <v>57</v>
      </c>
      <c r="AI301" t="s">
        <v>79</v>
      </c>
      <c r="AJ301" t="s">
        <v>88</v>
      </c>
      <c r="AK301">
        <v>7</v>
      </c>
      <c r="AL301" t="s">
        <v>361</v>
      </c>
      <c r="AM301">
        <v>5</v>
      </c>
      <c r="AP301" t="s">
        <v>152</v>
      </c>
      <c r="AR301" t="s">
        <v>91</v>
      </c>
      <c r="AS301" t="s">
        <v>44</v>
      </c>
      <c r="BC301" t="s">
        <v>37</v>
      </c>
      <c r="BF301">
        <v>288</v>
      </c>
      <c r="BG301">
        <v>288</v>
      </c>
      <c r="BH301">
        <v>289</v>
      </c>
      <c r="BI301">
        <v>54.043715846994537</v>
      </c>
      <c r="BJ301">
        <f t="shared" si="20"/>
        <v>54</v>
      </c>
      <c r="BK301">
        <v>0</v>
      </c>
      <c r="BL301">
        <v>0</v>
      </c>
      <c r="BM301" t="s">
        <v>1050</v>
      </c>
      <c r="BN301" t="s">
        <v>913</v>
      </c>
      <c r="BO301" t="s">
        <v>564</v>
      </c>
      <c r="BQ301" t="s">
        <v>1050</v>
      </c>
      <c r="BR301" t="s">
        <v>87</v>
      </c>
      <c r="BS301" t="s">
        <v>572</v>
      </c>
      <c r="BT301" t="s">
        <v>1252</v>
      </c>
      <c r="BU301" t="s">
        <v>87</v>
      </c>
      <c r="BV301">
        <v>0.9965397923875432</v>
      </c>
      <c r="BW301">
        <v>1</v>
      </c>
      <c r="BX301">
        <v>3.4602076124568004E-3</v>
      </c>
      <c r="BY301">
        <v>0</v>
      </c>
      <c r="BZ301">
        <v>-288</v>
      </c>
      <c r="CA301">
        <v>0</v>
      </c>
      <c r="CB301">
        <v>288</v>
      </c>
      <c r="CC301" t="e">
        <v>#VALUE!</v>
      </c>
      <c r="CD301">
        <v>288</v>
      </c>
      <c r="CE301">
        <v>0</v>
      </c>
      <c r="CF301">
        <v>0</v>
      </c>
      <c r="CH301">
        <f t="shared" si="21"/>
        <v>1</v>
      </c>
      <c r="CI301" t="s">
        <v>1403</v>
      </c>
      <c r="CJ301">
        <v>6</v>
      </c>
      <c r="CK301" t="s">
        <v>1399</v>
      </c>
      <c r="CL301">
        <f t="shared" si="22"/>
        <v>0</v>
      </c>
      <c r="CM301">
        <f t="shared" si="23"/>
        <v>1</v>
      </c>
      <c r="CN301">
        <f t="shared" si="24"/>
        <v>1</v>
      </c>
    </row>
    <row r="302" spans="1:92" x14ac:dyDescent="0.25">
      <c r="A302">
        <v>831</v>
      </c>
      <c r="B302" t="s">
        <v>564</v>
      </c>
      <c r="C302" t="s">
        <v>564</v>
      </c>
      <c r="D302">
        <v>923126</v>
      </c>
      <c r="E302">
        <v>6</v>
      </c>
      <c r="F302" s="107">
        <v>40940</v>
      </c>
      <c r="G302" s="107">
        <v>40975</v>
      </c>
      <c r="H302">
        <v>923126</v>
      </c>
      <c r="I302" s="107">
        <v>40941</v>
      </c>
      <c r="J302" s="107">
        <v>40975</v>
      </c>
      <c r="K302" t="s">
        <v>562</v>
      </c>
      <c r="L302" t="s">
        <v>562</v>
      </c>
      <c r="N302" t="s">
        <v>564</v>
      </c>
      <c r="O302" t="s">
        <v>913</v>
      </c>
      <c r="P302" t="s">
        <v>38</v>
      </c>
      <c r="Q302">
        <v>35</v>
      </c>
      <c r="R302">
        <v>36</v>
      </c>
      <c r="S302">
        <v>6</v>
      </c>
      <c r="T302">
        <v>3</v>
      </c>
      <c r="U302">
        <v>6</v>
      </c>
      <c r="AD302" s="107">
        <v>25794</v>
      </c>
      <c r="AE302" t="s">
        <v>31</v>
      </c>
      <c r="AF302" t="s">
        <v>32</v>
      </c>
      <c r="AG302" t="s">
        <v>868</v>
      </c>
      <c r="AH302" t="s">
        <v>57</v>
      </c>
      <c r="AI302" t="s">
        <v>86</v>
      </c>
      <c r="AJ302" t="s">
        <v>88</v>
      </c>
      <c r="AK302">
        <v>2</v>
      </c>
      <c r="AL302" t="s">
        <v>361</v>
      </c>
      <c r="AM302">
        <v>12</v>
      </c>
      <c r="AP302" t="s">
        <v>65</v>
      </c>
      <c r="AR302" t="s">
        <v>66</v>
      </c>
      <c r="AS302" t="s">
        <v>67</v>
      </c>
      <c r="BC302" t="s">
        <v>37</v>
      </c>
      <c r="BF302">
        <v>35</v>
      </c>
      <c r="BG302">
        <v>35</v>
      </c>
      <c r="BH302">
        <v>36</v>
      </c>
      <c r="BI302">
        <v>41.382513661202189</v>
      </c>
      <c r="BJ302">
        <f t="shared" si="20"/>
        <v>41</v>
      </c>
      <c r="BK302">
        <v>0</v>
      </c>
      <c r="BL302">
        <v>0</v>
      </c>
      <c r="BM302" t="s">
        <v>1050</v>
      </c>
      <c r="BN302" t="s">
        <v>913</v>
      </c>
      <c r="BO302" t="s">
        <v>564</v>
      </c>
      <c r="BQ302" t="s">
        <v>1050</v>
      </c>
      <c r="BR302" t="s">
        <v>87</v>
      </c>
      <c r="BS302" t="s">
        <v>572</v>
      </c>
      <c r="BT302" t="s">
        <v>1252</v>
      </c>
      <c r="BU302" t="s">
        <v>87</v>
      </c>
      <c r="BV302">
        <v>0.97222222222222221</v>
      </c>
      <c r="BW302">
        <v>1</v>
      </c>
      <c r="BX302">
        <v>2.777777777777779E-2</v>
      </c>
      <c r="BY302">
        <v>0</v>
      </c>
      <c r="BZ302">
        <v>-35</v>
      </c>
      <c r="CA302">
        <v>0</v>
      </c>
      <c r="CB302">
        <v>35</v>
      </c>
      <c r="CC302" t="e">
        <v>#VALUE!</v>
      </c>
      <c r="CD302">
        <v>35</v>
      </c>
      <c r="CE302">
        <v>0</v>
      </c>
      <c r="CF302">
        <v>0</v>
      </c>
      <c r="CH302">
        <f t="shared" si="21"/>
        <v>1</v>
      </c>
      <c r="CI302" t="s">
        <v>1401</v>
      </c>
      <c r="CJ302">
        <v>3</v>
      </c>
      <c r="CK302" t="s">
        <v>1399</v>
      </c>
      <c r="CL302">
        <f t="shared" si="22"/>
        <v>0</v>
      </c>
      <c r="CM302">
        <f t="shared" si="23"/>
        <v>1</v>
      </c>
      <c r="CN302">
        <f t="shared" si="24"/>
        <v>1</v>
      </c>
    </row>
    <row r="303" spans="1:92" x14ac:dyDescent="0.25">
      <c r="A303">
        <v>3259</v>
      </c>
      <c r="B303" t="s">
        <v>564</v>
      </c>
      <c r="C303" t="s">
        <v>564</v>
      </c>
      <c r="D303">
        <v>926707</v>
      </c>
      <c r="E303">
        <v>6</v>
      </c>
      <c r="F303" s="107">
        <v>41029</v>
      </c>
      <c r="G303" s="107">
        <v>41064</v>
      </c>
      <c r="H303">
        <v>926707</v>
      </c>
      <c r="I303" s="107">
        <v>41030</v>
      </c>
      <c r="J303" s="107">
        <v>41064</v>
      </c>
      <c r="K303">
        <v>15000</v>
      </c>
      <c r="L303" t="s">
        <v>569</v>
      </c>
      <c r="N303" t="s">
        <v>564</v>
      </c>
      <c r="O303" t="s">
        <v>913</v>
      </c>
      <c r="P303" t="s">
        <v>38</v>
      </c>
      <c r="Q303">
        <v>35</v>
      </c>
      <c r="R303">
        <v>36</v>
      </c>
      <c r="S303">
        <v>5</v>
      </c>
      <c r="T303">
        <v>6</v>
      </c>
      <c r="U303">
        <v>3</v>
      </c>
      <c r="AD303" s="107">
        <v>25862</v>
      </c>
      <c r="AE303" t="s">
        <v>31</v>
      </c>
      <c r="AF303" t="s">
        <v>39</v>
      </c>
      <c r="AG303" t="s">
        <v>40</v>
      </c>
      <c r="AH303" t="s">
        <v>40</v>
      </c>
      <c r="AI303" t="s">
        <v>112</v>
      </c>
      <c r="AJ303" t="s">
        <v>88</v>
      </c>
      <c r="AK303">
        <v>3</v>
      </c>
      <c r="AL303" t="s">
        <v>361</v>
      </c>
      <c r="AM303">
        <v>2</v>
      </c>
      <c r="AP303" t="s">
        <v>106</v>
      </c>
      <c r="AR303" t="s">
        <v>43</v>
      </c>
      <c r="AS303" t="s">
        <v>56</v>
      </c>
      <c r="BC303" t="s">
        <v>37</v>
      </c>
      <c r="BF303">
        <v>35</v>
      </c>
      <c r="BG303">
        <v>35</v>
      </c>
      <c r="BH303">
        <v>36</v>
      </c>
      <c r="BI303">
        <v>41.439890710382514</v>
      </c>
      <c r="BJ303">
        <f t="shared" si="20"/>
        <v>42</v>
      </c>
      <c r="BK303">
        <v>0</v>
      </c>
      <c r="BL303">
        <v>0</v>
      </c>
      <c r="BM303" t="s">
        <v>1050</v>
      </c>
      <c r="BN303" t="s">
        <v>913</v>
      </c>
      <c r="BO303" t="s">
        <v>564</v>
      </c>
      <c r="BQ303" t="s">
        <v>1050</v>
      </c>
      <c r="BR303" t="s">
        <v>87</v>
      </c>
      <c r="BS303" t="s">
        <v>572</v>
      </c>
      <c r="BT303" t="s">
        <v>1252</v>
      </c>
      <c r="BU303" t="s">
        <v>87</v>
      </c>
      <c r="BV303">
        <v>0.97222222222222221</v>
      </c>
      <c r="BW303">
        <v>1</v>
      </c>
      <c r="BX303">
        <v>2.777777777777779E-2</v>
      </c>
      <c r="BY303">
        <v>0</v>
      </c>
      <c r="BZ303">
        <v>-35</v>
      </c>
      <c r="CA303">
        <v>0</v>
      </c>
      <c r="CB303">
        <v>35</v>
      </c>
      <c r="CC303" t="e">
        <v>#VALUE!</v>
      </c>
      <c r="CD303">
        <v>35</v>
      </c>
      <c r="CE303">
        <v>0</v>
      </c>
      <c r="CF303">
        <v>0</v>
      </c>
      <c r="CH303">
        <f t="shared" si="21"/>
        <v>1</v>
      </c>
      <c r="CI303" t="s">
        <v>1401</v>
      </c>
      <c r="CJ303">
        <v>3</v>
      </c>
      <c r="CK303" t="s">
        <v>1399</v>
      </c>
      <c r="CL303">
        <f t="shared" si="22"/>
        <v>0</v>
      </c>
      <c r="CM303">
        <f t="shared" si="23"/>
        <v>1</v>
      </c>
      <c r="CN303">
        <f t="shared" si="24"/>
        <v>1</v>
      </c>
    </row>
    <row r="304" spans="1:92" x14ac:dyDescent="0.25">
      <c r="A304">
        <v>1941</v>
      </c>
      <c r="B304" t="s">
        <v>564</v>
      </c>
      <c r="C304" t="s">
        <v>564</v>
      </c>
      <c r="D304">
        <v>928210</v>
      </c>
      <c r="E304">
        <v>6</v>
      </c>
      <c r="F304" s="107">
        <v>40981</v>
      </c>
      <c r="G304" s="107">
        <v>41262</v>
      </c>
      <c r="H304">
        <v>928210</v>
      </c>
      <c r="I304" s="107">
        <v>40982</v>
      </c>
      <c r="J304" s="107">
        <v>41262</v>
      </c>
      <c r="K304">
        <v>2000000</v>
      </c>
      <c r="L304" t="s">
        <v>570</v>
      </c>
      <c r="N304" t="s">
        <v>564</v>
      </c>
      <c r="O304" t="s">
        <v>913</v>
      </c>
      <c r="P304" t="s">
        <v>38</v>
      </c>
      <c r="Q304">
        <v>281</v>
      </c>
      <c r="R304">
        <v>282</v>
      </c>
      <c r="S304">
        <v>3</v>
      </c>
      <c r="T304">
        <v>4</v>
      </c>
      <c r="U304">
        <v>3</v>
      </c>
      <c r="AD304" s="107">
        <v>24702</v>
      </c>
      <c r="AE304" t="s">
        <v>31</v>
      </c>
      <c r="AF304" t="s">
        <v>39</v>
      </c>
      <c r="AG304" t="s">
        <v>40</v>
      </c>
      <c r="AH304" t="s">
        <v>40</v>
      </c>
      <c r="AI304" t="s">
        <v>61</v>
      </c>
      <c r="AJ304" t="s">
        <v>88</v>
      </c>
      <c r="AK304">
        <v>10</v>
      </c>
      <c r="AL304" t="s">
        <v>361</v>
      </c>
      <c r="AM304">
        <v>20</v>
      </c>
      <c r="AP304" t="s">
        <v>148</v>
      </c>
      <c r="AR304" t="s">
        <v>91</v>
      </c>
      <c r="AS304" t="s">
        <v>81</v>
      </c>
      <c r="BC304" t="s">
        <v>98</v>
      </c>
      <c r="BF304">
        <v>281</v>
      </c>
      <c r="BG304">
        <v>281</v>
      </c>
      <c r="BH304">
        <v>282</v>
      </c>
      <c r="BI304">
        <v>44.478142076502735</v>
      </c>
      <c r="BJ304">
        <f t="shared" si="20"/>
        <v>45</v>
      </c>
      <c r="BK304">
        <v>0</v>
      </c>
      <c r="BL304">
        <v>0</v>
      </c>
      <c r="BM304" t="s">
        <v>1050</v>
      </c>
      <c r="BN304" t="s">
        <v>913</v>
      </c>
      <c r="BO304" t="s">
        <v>564</v>
      </c>
      <c r="BQ304" t="s">
        <v>1050</v>
      </c>
      <c r="BR304" t="s">
        <v>87</v>
      </c>
      <c r="BS304" t="s">
        <v>572</v>
      </c>
      <c r="BT304" t="s">
        <v>1252</v>
      </c>
      <c r="BU304" t="s">
        <v>87</v>
      </c>
      <c r="BV304">
        <v>0.99645390070921991</v>
      </c>
      <c r="BW304">
        <v>1</v>
      </c>
      <c r="BX304">
        <v>3.5460992907800915E-3</v>
      </c>
      <c r="BY304">
        <v>0</v>
      </c>
      <c r="BZ304">
        <v>-281</v>
      </c>
      <c r="CA304">
        <v>0</v>
      </c>
      <c r="CB304">
        <v>281</v>
      </c>
      <c r="CC304" t="e">
        <v>#VALUE!</v>
      </c>
      <c r="CD304">
        <v>281</v>
      </c>
      <c r="CE304">
        <v>0</v>
      </c>
      <c r="CF304">
        <v>0</v>
      </c>
      <c r="CH304">
        <f t="shared" si="21"/>
        <v>1</v>
      </c>
      <c r="CI304" t="s">
        <v>1403</v>
      </c>
      <c r="CJ304">
        <v>6</v>
      </c>
      <c r="CK304" t="s">
        <v>1399</v>
      </c>
      <c r="CL304">
        <f t="shared" si="22"/>
        <v>0</v>
      </c>
      <c r="CM304">
        <f t="shared" si="23"/>
        <v>1</v>
      </c>
      <c r="CN304">
        <f t="shared" si="24"/>
        <v>1</v>
      </c>
    </row>
    <row r="305" spans="1:92" x14ac:dyDescent="0.25">
      <c r="A305">
        <v>2191</v>
      </c>
      <c r="B305" t="s">
        <v>564</v>
      </c>
      <c r="C305" t="s">
        <v>564</v>
      </c>
      <c r="D305">
        <v>935572</v>
      </c>
      <c r="E305">
        <v>6</v>
      </c>
      <c r="F305" s="107">
        <v>40990</v>
      </c>
      <c r="G305" s="107">
        <v>41108</v>
      </c>
      <c r="H305">
        <v>935572</v>
      </c>
      <c r="I305" s="107">
        <v>40991</v>
      </c>
      <c r="J305" s="107">
        <v>41108</v>
      </c>
      <c r="K305" t="s">
        <v>562</v>
      </c>
      <c r="L305" t="s">
        <v>562</v>
      </c>
      <c r="N305" t="s">
        <v>564</v>
      </c>
      <c r="O305" t="s">
        <v>913</v>
      </c>
      <c r="P305" t="s">
        <v>38</v>
      </c>
      <c r="Q305">
        <v>118</v>
      </c>
      <c r="R305">
        <v>119</v>
      </c>
      <c r="S305">
        <v>6</v>
      </c>
      <c r="T305">
        <v>3</v>
      </c>
      <c r="U305">
        <v>5</v>
      </c>
      <c r="AD305" s="107">
        <v>23408</v>
      </c>
      <c r="AE305" t="s">
        <v>31</v>
      </c>
      <c r="AF305" t="s">
        <v>32</v>
      </c>
      <c r="AG305" t="s">
        <v>868</v>
      </c>
      <c r="AH305" t="s">
        <v>30</v>
      </c>
      <c r="AI305" t="s">
        <v>117</v>
      </c>
      <c r="AJ305" t="s">
        <v>88</v>
      </c>
      <c r="AK305">
        <v>4</v>
      </c>
      <c r="AL305" t="s">
        <v>361</v>
      </c>
      <c r="AM305">
        <v>2</v>
      </c>
      <c r="AP305" t="s">
        <v>149</v>
      </c>
      <c r="AR305" t="s">
        <v>66</v>
      </c>
      <c r="AS305" t="s">
        <v>73</v>
      </c>
      <c r="BC305" t="s">
        <v>37</v>
      </c>
      <c r="BF305">
        <v>118</v>
      </c>
      <c r="BG305">
        <v>118</v>
      </c>
      <c r="BH305">
        <v>119</v>
      </c>
      <c r="BI305">
        <v>48.038251366120221</v>
      </c>
      <c r="BJ305">
        <f t="shared" si="20"/>
        <v>48</v>
      </c>
      <c r="BK305">
        <v>0</v>
      </c>
      <c r="BL305">
        <v>0</v>
      </c>
      <c r="BM305" t="s">
        <v>1050</v>
      </c>
      <c r="BN305" t="s">
        <v>913</v>
      </c>
      <c r="BO305" t="s">
        <v>564</v>
      </c>
      <c r="BQ305" t="s">
        <v>1050</v>
      </c>
      <c r="BR305" t="s">
        <v>87</v>
      </c>
      <c r="BS305" t="s">
        <v>572</v>
      </c>
      <c r="BT305" t="s">
        <v>1252</v>
      </c>
      <c r="BU305" t="s">
        <v>87</v>
      </c>
      <c r="BV305">
        <v>0.99159663865546221</v>
      </c>
      <c r="BW305">
        <v>1</v>
      </c>
      <c r="BX305">
        <v>8.4033613445377853E-3</v>
      </c>
      <c r="BY305">
        <v>0</v>
      </c>
      <c r="BZ305">
        <v>-118</v>
      </c>
      <c r="CA305">
        <v>0</v>
      </c>
      <c r="CB305">
        <v>118</v>
      </c>
      <c r="CC305" t="e">
        <v>#VALUE!</v>
      </c>
      <c r="CD305">
        <v>118</v>
      </c>
      <c r="CE305">
        <v>0</v>
      </c>
      <c r="CF305">
        <v>0</v>
      </c>
      <c r="CH305">
        <f t="shared" si="21"/>
        <v>1</v>
      </c>
      <c r="CI305" t="s">
        <v>1408</v>
      </c>
      <c r="CJ305">
        <v>0</v>
      </c>
      <c r="CK305" t="s">
        <v>1399</v>
      </c>
      <c r="CL305">
        <f t="shared" si="22"/>
        <v>0</v>
      </c>
      <c r="CM305">
        <f t="shared" si="23"/>
        <v>1</v>
      </c>
      <c r="CN305">
        <f t="shared" si="24"/>
        <v>1</v>
      </c>
    </row>
    <row r="306" spans="1:92" x14ac:dyDescent="0.25">
      <c r="A306">
        <v>2775</v>
      </c>
      <c r="B306" t="s">
        <v>564</v>
      </c>
      <c r="C306" t="s">
        <v>564</v>
      </c>
      <c r="D306">
        <v>936269</v>
      </c>
      <c r="E306">
        <v>6</v>
      </c>
      <c r="F306" s="107">
        <v>41011</v>
      </c>
      <c r="G306" s="107">
        <v>41089</v>
      </c>
      <c r="H306">
        <v>936269</v>
      </c>
      <c r="I306" s="107">
        <v>41011</v>
      </c>
      <c r="J306" s="107">
        <v>41089</v>
      </c>
      <c r="K306">
        <v>10000</v>
      </c>
      <c r="L306" t="s">
        <v>568</v>
      </c>
      <c r="N306" t="s">
        <v>564</v>
      </c>
      <c r="O306" t="s">
        <v>913</v>
      </c>
      <c r="P306" t="s">
        <v>38</v>
      </c>
      <c r="Q306">
        <v>79</v>
      </c>
      <c r="R306">
        <v>79</v>
      </c>
      <c r="S306">
        <v>2</v>
      </c>
      <c r="T306">
        <v>4</v>
      </c>
      <c r="U306">
        <v>1</v>
      </c>
      <c r="V306">
        <v>1</v>
      </c>
      <c r="AD306" s="107">
        <v>25801</v>
      </c>
      <c r="AE306" t="s">
        <v>45</v>
      </c>
      <c r="AF306" t="s">
        <v>32</v>
      </c>
      <c r="AG306" t="s">
        <v>868</v>
      </c>
      <c r="AH306" t="s">
        <v>57</v>
      </c>
      <c r="AI306" t="s">
        <v>58</v>
      </c>
      <c r="AJ306" t="s">
        <v>88</v>
      </c>
      <c r="AK306">
        <v>5</v>
      </c>
      <c r="AL306" t="s">
        <v>361</v>
      </c>
      <c r="AM306">
        <v>2</v>
      </c>
      <c r="AP306" t="s">
        <v>304</v>
      </c>
      <c r="AR306" t="s">
        <v>66</v>
      </c>
      <c r="AS306" t="s">
        <v>73</v>
      </c>
      <c r="BC306" t="s">
        <v>37</v>
      </c>
      <c r="BF306">
        <v>79</v>
      </c>
      <c r="BG306">
        <v>79</v>
      </c>
      <c r="BH306">
        <v>79</v>
      </c>
      <c r="BI306">
        <v>41.557377049180324</v>
      </c>
      <c r="BJ306">
        <f t="shared" si="20"/>
        <v>42</v>
      </c>
      <c r="BK306">
        <v>0</v>
      </c>
      <c r="BL306">
        <v>0</v>
      </c>
      <c r="BM306" t="s">
        <v>1050</v>
      </c>
      <c r="BN306" t="s">
        <v>913</v>
      </c>
      <c r="BO306" t="s">
        <v>564</v>
      </c>
      <c r="BQ306" t="s">
        <v>1050</v>
      </c>
      <c r="BR306" t="s">
        <v>87</v>
      </c>
      <c r="BS306" t="s">
        <v>572</v>
      </c>
      <c r="BT306" t="s">
        <v>1252</v>
      </c>
      <c r="BU306" t="s">
        <v>87</v>
      </c>
      <c r="BV306">
        <v>1</v>
      </c>
      <c r="BW306">
        <v>1</v>
      </c>
      <c r="BX306">
        <v>0</v>
      </c>
      <c r="BY306">
        <v>0</v>
      </c>
      <c r="BZ306">
        <v>-79</v>
      </c>
      <c r="CA306">
        <v>0</v>
      </c>
      <c r="CB306">
        <v>79</v>
      </c>
      <c r="CC306" t="e">
        <v>#VALUE!</v>
      </c>
      <c r="CD306">
        <v>79</v>
      </c>
      <c r="CE306">
        <v>0</v>
      </c>
      <c r="CF306">
        <v>0</v>
      </c>
      <c r="CH306">
        <f t="shared" si="21"/>
        <v>1</v>
      </c>
      <c r="CI306" t="s">
        <v>1402</v>
      </c>
      <c r="CJ306">
        <v>4</v>
      </c>
      <c r="CK306" t="s">
        <v>1399</v>
      </c>
      <c r="CL306">
        <f t="shared" si="22"/>
        <v>0</v>
      </c>
      <c r="CM306">
        <f t="shared" si="23"/>
        <v>1</v>
      </c>
      <c r="CN306">
        <f t="shared" si="24"/>
        <v>1</v>
      </c>
    </row>
    <row r="307" spans="1:92" x14ac:dyDescent="0.25">
      <c r="A307">
        <v>1673</v>
      </c>
      <c r="B307" t="s">
        <v>564</v>
      </c>
      <c r="C307" t="s">
        <v>564</v>
      </c>
      <c r="D307">
        <v>936709</v>
      </c>
      <c r="E307">
        <v>1</v>
      </c>
      <c r="F307" s="107">
        <v>40970</v>
      </c>
      <c r="G307" s="107">
        <v>41509</v>
      </c>
      <c r="H307">
        <v>936709</v>
      </c>
      <c r="I307" s="107">
        <v>40970</v>
      </c>
      <c r="J307" s="107">
        <v>40972</v>
      </c>
      <c r="K307">
        <v>10000</v>
      </c>
      <c r="L307" t="s">
        <v>568</v>
      </c>
      <c r="M307" s="107">
        <v>40972</v>
      </c>
      <c r="N307" t="s">
        <v>87</v>
      </c>
      <c r="O307" t="s">
        <v>75</v>
      </c>
      <c r="P307" t="s">
        <v>54</v>
      </c>
      <c r="Q307">
        <v>3</v>
      </c>
      <c r="R307">
        <v>540</v>
      </c>
      <c r="S307">
        <v>0</v>
      </c>
      <c r="T307">
        <v>0</v>
      </c>
      <c r="AD307" s="107">
        <v>25969</v>
      </c>
      <c r="AE307" t="s">
        <v>31</v>
      </c>
      <c r="AF307" t="s">
        <v>68</v>
      </c>
      <c r="AG307" t="s">
        <v>870</v>
      </c>
      <c r="AH307" t="s">
        <v>30</v>
      </c>
      <c r="AI307" t="s">
        <v>64</v>
      </c>
      <c r="AJ307" t="s">
        <v>54</v>
      </c>
      <c r="AK307">
        <v>15</v>
      </c>
      <c r="AL307" t="s">
        <v>54</v>
      </c>
      <c r="AP307" t="s">
        <v>190</v>
      </c>
      <c r="AR307" t="s">
        <v>49</v>
      </c>
      <c r="AS307" t="s">
        <v>81</v>
      </c>
      <c r="BC307" t="s">
        <v>51</v>
      </c>
      <c r="BF307">
        <v>3</v>
      </c>
      <c r="BG307">
        <v>540</v>
      </c>
      <c r="BH307">
        <v>540</v>
      </c>
      <c r="BI307">
        <v>40.986338797814206</v>
      </c>
      <c r="BJ307">
        <f t="shared" si="20"/>
        <v>41</v>
      </c>
      <c r="BK307">
        <v>0</v>
      </c>
      <c r="BL307">
        <v>-537</v>
      </c>
      <c r="BM307" t="s">
        <v>1051</v>
      </c>
      <c r="BN307" t="s">
        <v>75</v>
      </c>
      <c r="BO307" t="s">
        <v>564</v>
      </c>
      <c r="BQ307" t="s">
        <v>1051</v>
      </c>
      <c r="BR307" t="s">
        <v>87</v>
      </c>
      <c r="BS307" t="s">
        <v>573</v>
      </c>
      <c r="BT307" t="s">
        <v>1252</v>
      </c>
      <c r="BU307" t="s">
        <v>564</v>
      </c>
      <c r="BV307">
        <v>5.5555555555555558E-3</v>
      </c>
      <c r="BW307">
        <v>5.5555555555555558E-3</v>
      </c>
      <c r="BX307">
        <v>0</v>
      </c>
      <c r="BY307">
        <v>0</v>
      </c>
      <c r="BZ307">
        <v>-3</v>
      </c>
      <c r="CA307">
        <v>0</v>
      </c>
      <c r="CB307">
        <v>3</v>
      </c>
      <c r="CC307" t="e">
        <v>#VALUE!</v>
      </c>
      <c r="CD307">
        <v>3</v>
      </c>
      <c r="CE307">
        <v>0</v>
      </c>
      <c r="CF307">
        <v>537</v>
      </c>
      <c r="CH307">
        <f t="shared" si="21"/>
        <v>0</v>
      </c>
      <c r="CI307" t="s">
        <v>1405</v>
      </c>
      <c r="CJ307">
        <v>1</v>
      </c>
      <c r="CK307" t="s">
        <v>1399</v>
      </c>
      <c r="CL307">
        <f t="shared" si="22"/>
        <v>1</v>
      </c>
      <c r="CM307">
        <f t="shared" si="23"/>
        <v>0</v>
      </c>
      <c r="CN307">
        <f t="shared" si="24"/>
        <v>0</v>
      </c>
    </row>
    <row r="308" spans="1:92" x14ac:dyDescent="0.25">
      <c r="A308">
        <v>162</v>
      </c>
      <c r="B308" t="s">
        <v>564</v>
      </c>
      <c r="C308" t="s">
        <v>564</v>
      </c>
      <c r="D308">
        <v>937809</v>
      </c>
      <c r="E308">
        <v>6</v>
      </c>
      <c r="F308" s="107">
        <v>40915</v>
      </c>
      <c r="G308" s="107">
        <v>40920</v>
      </c>
      <c r="H308">
        <v>937809</v>
      </c>
      <c r="I308" s="107">
        <v>40916</v>
      </c>
      <c r="J308" s="107">
        <v>40920</v>
      </c>
      <c r="K308">
        <v>20000</v>
      </c>
      <c r="L308" t="s">
        <v>569</v>
      </c>
      <c r="N308" t="s">
        <v>564</v>
      </c>
      <c r="O308" t="s">
        <v>913</v>
      </c>
      <c r="P308" t="s">
        <v>38</v>
      </c>
      <c r="Q308">
        <v>5</v>
      </c>
      <c r="R308">
        <v>6</v>
      </c>
      <c r="S308">
        <v>2</v>
      </c>
      <c r="T308">
        <v>1</v>
      </c>
      <c r="U308">
        <v>2</v>
      </c>
      <c r="AD308" s="107">
        <v>21928</v>
      </c>
      <c r="AE308" t="s">
        <v>31</v>
      </c>
      <c r="AF308" t="s">
        <v>32</v>
      </c>
      <c r="AG308" t="s">
        <v>868</v>
      </c>
      <c r="AH308" t="s">
        <v>57</v>
      </c>
      <c r="AI308" t="s">
        <v>99</v>
      </c>
      <c r="AJ308" t="s">
        <v>88</v>
      </c>
      <c r="AK308">
        <v>2</v>
      </c>
      <c r="AL308" t="s">
        <v>361</v>
      </c>
      <c r="AM308">
        <v>10</v>
      </c>
      <c r="AP308" t="s">
        <v>130</v>
      </c>
      <c r="AR308" t="s">
        <v>49</v>
      </c>
      <c r="AS308" t="s">
        <v>105</v>
      </c>
      <c r="BC308" t="s">
        <v>37</v>
      </c>
      <c r="BF308">
        <v>5</v>
      </c>
      <c r="BG308">
        <v>5</v>
      </c>
      <c r="BH308">
        <v>6</v>
      </c>
      <c r="BI308">
        <v>51.877049180327866</v>
      </c>
      <c r="BJ308">
        <f t="shared" si="20"/>
        <v>52</v>
      </c>
      <c r="BK308">
        <v>0</v>
      </c>
      <c r="BL308">
        <v>0</v>
      </c>
      <c r="BM308" t="s">
        <v>1050</v>
      </c>
      <c r="BN308" t="s">
        <v>913</v>
      </c>
      <c r="BO308" t="s">
        <v>564</v>
      </c>
      <c r="BQ308" t="s">
        <v>1050</v>
      </c>
      <c r="BR308" t="s">
        <v>87</v>
      </c>
      <c r="BS308" t="s">
        <v>572</v>
      </c>
      <c r="BT308" t="s">
        <v>1252</v>
      </c>
      <c r="BU308" t="s">
        <v>87</v>
      </c>
      <c r="BV308">
        <v>0.83333333333333337</v>
      </c>
      <c r="BW308">
        <v>1</v>
      </c>
      <c r="BX308">
        <v>0.16666666666666663</v>
      </c>
      <c r="BY308">
        <v>0</v>
      </c>
      <c r="BZ308">
        <v>-5</v>
      </c>
      <c r="CA308">
        <v>0</v>
      </c>
      <c r="CB308">
        <v>5</v>
      </c>
      <c r="CC308" t="e">
        <v>#VALUE!</v>
      </c>
      <c r="CD308">
        <v>5</v>
      </c>
      <c r="CE308">
        <v>0</v>
      </c>
      <c r="CF308">
        <v>0</v>
      </c>
      <c r="CH308">
        <f t="shared" si="21"/>
        <v>1</v>
      </c>
      <c r="CI308" t="s">
        <v>1405</v>
      </c>
      <c r="CJ308">
        <v>1</v>
      </c>
      <c r="CK308" t="s">
        <v>1399</v>
      </c>
      <c r="CL308">
        <f t="shared" si="22"/>
        <v>0</v>
      </c>
      <c r="CM308">
        <f t="shared" si="23"/>
        <v>1</v>
      </c>
      <c r="CN308">
        <f t="shared" si="24"/>
        <v>1</v>
      </c>
    </row>
    <row r="309" spans="1:92" x14ac:dyDescent="0.25">
      <c r="A309">
        <v>1781</v>
      </c>
      <c r="B309" t="s">
        <v>564</v>
      </c>
      <c r="C309" t="s">
        <v>564</v>
      </c>
      <c r="D309">
        <v>938158</v>
      </c>
      <c r="E309">
        <v>1</v>
      </c>
      <c r="F309" s="107">
        <v>40975</v>
      </c>
      <c r="G309" s="107">
        <v>40977</v>
      </c>
      <c r="H309">
        <v>938158</v>
      </c>
      <c r="I309" s="107">
        <v>40975</v>
      </c>
      <c r="J309" s="107">
        <v>40977</v>
      </c>
      <c r="K309">
        <v>10000</v>
      </c>
      <c r="L309" t="s">
        <v>568</v>
      </c>
      <c r="N309" t="s">
        <v>564</v>
      </c>
      <c r="O309" t="s">
        <v>913</v>
      </c>
      <c r="P309" t="s">
        <v>54</v>
      </c>
      <c r="Q309">
        <v>3</v>
      </c>
      <c r="R309">
        <v>3</v>
      </c>
      <c r="S309">
        <v>3</v>
      </c>
      <c r="T309">
        <v>2</v>
      </c>
      <c r="U309">
        <v>2</v>
      </c>
      <c r="AD309" s="107">
        <v>22603</v>
      </c>
      <c r="AE309" t="s">
        <v>45</v>
      </c>
      <c r="AF309" t="s">
        <v>32</v>
      </c>
      <c r="AG309" t="s">
        <v>868</v>
      </c>
      <c r="AH309" t="s">
        <v>30</v>
      </c>
      <c r="AI309" t="s">
        <v>89</v>
      </c>
      <c r="AJ309" t="s">
        <v>54</v>
      </c>
      <c r="AK309">
        <v>1</v>
      </c>
      <c r="AL309" t="s">
        <v>54</v>
      </c>
      <c r="AP309" t="s">
        <v>135</v>
      </c>
      <c r="AR309" t="s">
        <v>66</v>
      </c>
      <c r="AS309" t="s">
        <v>63</v>
      </c>
      <c r="BC309" t="s">
        <v>37</v>
      </c>
      <c r="BF309">
        <v>3</v>
      </c>
      <c r="BG309">
        <v>3</v>
      </c>
      <c r="BH309">
        <v>3</v>
      </c>
      <c r="BI309">
        <v>50.196721311475407</v>
      </c>
      <c r="BJ309">
        <f t="shared" si="20"/>
        <v>50</v>
      </c>
      <c r="BK309">
        <v>0</v>
      </c>
      <c r="BL309">
        <v>0</v>
      </c>
      <c r="BM309" t="s">
        <v>1051</v>
      </c>
      <c r="BN309" t="s">
        <v>913</v>
      </c>
      <c r="BO309" t="s">
        <v>564</v>
      </c>
      <c r="BQ309" t="s">
        <v>1051</v>
      </c>
      <c r="BR309" t="s">
        <v>87</v>
      </c>
      <c r="BS309" t="s">
        <v>572</v>
      </c>
      <c r="BT309" t="s">
        <v>1252</v>
      </c>
      <c r="BU309" t="s">
        <v>87</v>
      </c>
      <c r="BV309">
        <v>1</v>
      </c>
      <c r="BW309">
        <v>1</v>
      </c>
      <c r="BX309">
        <v>0</v>
      </c>
      <c r="BY309">
        <v>0</v>
      </c>
      <c r="BZ309">
        <v>-3</v>
      </c>
      <c r="CA309">
        <v>0</v>
      </c>
      <c r="CB309">
        <v>3</v>
      </c>
      <c r="CC309" t="e">
        <v>#VALUE!</v>
      </c>
      <c r="CD309">
        <v>3</v>
      </c>
      <c r="CE309">
        <v>0</v>
      </c>
      <c r="CF309">
        <v>0</v>
      </c>
      <c r="CH309">
        <f t="shared" si="21"/>
        <v>1</v>
      </c>
      <c r="CI309" t="s">
        <v>1405</v>
      </c>
      <c r="CJ309">
        <v>1</v>
      </c>
      <c r="CK309" t="s">
        <v>1399</v>
      </c>
      <c r="CL309">
        <f t="shared" si="22"/>
        <v>0</v>
      </c>
      <c r="CM309">
        <f t="shared" si="23"/>
        <v>1</v>
      </c>
      <c r="CN309">
        <f t="shared" si="24"/>
        <v>1</v>
      </c>
    </row>
    <row r="310" spans="1:92" x14ac:dyDescent="0.25">
      <c r="A310">
        <v>738</v>
      </c>
      <c r="B310" t="s">
        <v>564</v>
      </c>
      <c r="C310" t="s">
        <v>564</v>
      </c>
      <c r="D310">
        <v>938963</v>
      </c>
      <c r="E310">
        <v>5</v>
      </c>
      <c r="F310" s="107">
        <v>40927</v>
      </c>
      <c r="G310" s="107">
        <v>41009</v>
      </c>
      <c r="H310">
        <v>938963</v>
      </c>
      <c r="I310" s="107">
        <v>40953</v>
      </c>
      <c r="J310" s="107">
        <v>41009</v>
      </c>
      <c r="K310" t="s">
        <v>562</v>
      </c>
      <c r="L310" t="s">
        <v>562</v>
      </c>
      <c r="N310" t="s">
        <v>564</v>
      </c>
      <c r="O310" t="s">
        <v>913</v>
      </c>
      <c r="P310" t="s">
        <v>38</v>
      </c>
      <c r="Q310">
        <v>57</v>
      </c>
      <c r="R310">
        <v>83</v>
      </c>
      <c r="S310">
        <v>13</v>
      </c>
      <c r="T310">
        <v>24</v>
      </c>
      <c r="U310">
        <v>10</v>
      </c>
      <c r="AD310" s="107">
        <v>20713</v>
      </c>
      <c r="AE310" t="s">
        <v>31</v>
      </c>
      <c r="AF310" t="s">
        <v>32</v>
      </c>
      <c r="AG310" t="s">
        <v>868</v>
      </c>
      <c r="AH310" t="s">
        <v>30</v>
      </c>
      <c r="AI310" t="s">
        <v>82</v>
      </c>
      <c r="AJ310" t="s">
        <v>88</v>
      </c>
      <c r="AK310">
        <v>4</v>
      </c>
      <c r="AL310" t="s">
        <v>987</v>
      </c>
      <c r="AN310">
        <v>9</v>
      </c>
      <c r="AP310" t="s">
        <v>59</v>
      </c>
      <c r="AR310" t="s">
        <v>43</v>
      </c>
      <c r="AS310" t="s">
        <v>60</v>
      </c>
      <c r="BC310" t="s">
        <v>37</v>
      </c>
      <c r="BF310">
        <v>57</v>
      </c>
      <c r="BG310">
        <v>57</v>
      </c>
      <c r="BH310">
        <v>83</v>
      </c>
      <c r="BI310">
        <v>55.229508196721312</v>
      </c>
      <c r="BJ310">
        <f t="shared" si="20"/>
        <v>55</v>
      </c>
      <c r="BK310">
        <v>0</v>
      </c>
      <c r="BL310">
        <v>0</v>
      </c>
      <c r="BM310" t="s">
        <v>1050</v>
      </c>
      <c r="BN310" t="s">
        <v>913</v>
      </c>
      <c r="BO310" t="s">
        <v>564</v>
      </c>
      <c r="BQ310" t="s">
        <v>1050</v>
      </c>
      <c r="BR310" t="s">
        <v>87</v>
      </c>
      <c r="BS310" t="s">
        <v>572</v>
      </c>
      <c r="BT310" t="s">
        <v>1252</v>
      </c>
      <c r="BU310" t="s">
        <v>87</v>
      </c>
      <c r="BV310">
        <v>0.68674698795180722</v>
      </c>
      <c r="BW310">
        <v>1</v>
      </c>
      <c r="BX310">
        <v>0.31325301204819278</v>
      </c>
      <c r="BY310">
        <v>0</v>
      </c>
      <c r="BZ310">
        <v>-57</v>
      </c>
      <c r="CA310">
        <v>0</v>
      </c>
      <c r="CB310">
        <v>57</v>
      </c>
      <c r="CC310" t="e">
        <v>#VALUE!</v>
      </c>
      <c r="CD310">
        <v>57</v>
      </c>
      <c r="CE310">
        <v>0</v>
      </c>
      <c r="CF310">
        <v>0</v>
      </c>
      <c r="CH310">
        <f t="shared" si="21"/>
        <v>1</v>
      </c>
      <c r="CI310" t="s">
        <v>1401</v>
      </c>
      <c r="CJ310">
        <v>3</v>
      </c>
      <c r="CK310" t="s">
        <v>1399</v>
      </c>
      <c r="CL310">
        <f t="shared" si="22"/>
        <v>0</v>
      </c>
      <c r="CM310">
        <f t="shared" si="23"/>
        <v>1</v>
      </c>
      <c r="CN310">
        <f t="shared" si="24"/>
        <v>1</v>
      </c>
    </row>
    <row r="311" spans="1:92" x14ac:dyDescent="0.25">
      <c r="A311">
        <v>398</v>
      </c>
      <c r="B311" t="s">
        <v>564</v>
      </c>
      <c r="C311" t="s">
        <v>564</v>
      </c>
      <c r="D311">
        <v>945291</v>
      </c>
      <c r="E311">
        <v>6</v>
      </c>
      <c r="F311" s="107">
        <v>40925</v>
      </c>
      <c r="G311" s="107">
        <v>41291</v>
      </c>
      <c r="H311">
        <v>945291</v>
      </c>
      <c r="I311" s="107">
        <v>40926</v>
      </c>
      <c r="J311" s="107">
        <v>41291</v>
      </c>
      <c r="K311" t="s">
        <v>562</v>
      </c>
      <c r="L311" t="s">
        <v>562</v>
      </c>
      <c r="N311" t="s">
        <v>564</v>
      </c>
      <c r="O311" t="s">
        <v>913</v>
      </c>
      <c r="P311" t="s">
        <v>38</v>
      </c>
      <c r="Q311">
        <v>366</v>
      </c>
      <c r="R311">
        <v>367</v>
      </c>
      <c r="S311">
        <v>3</v>
      </c>
      <c r="T311">
        <v>4</v>
      </c>
      <c r="U311">
        <v>2</v>
      </c>
      <c r="AD311" s="107">
        <v>24982</v>
      </c>
      <c r="AE311" t="s">
        <v>31</v>
      </c>
      <c r="AF311" t="s">
        <v>32</v>
      </c>
      <c r="AG311" t="s">
        <v>868</v>
      </c>
      <c r="AH311" t="s">
        <v>57</v>
      </c>
      <c r="AI311" t="s">
        <v>46</v>
      </c>
      <c r="AJ311" t="s">
        <v>88</v>
      </c>
      <c r="AK311">
        <v>14</v>
      </c>
      <c r="AL311" t="s">
        <v>361</v>
      </c>
      <c r="AM311">
        <v>2</v>
      </c>
      <c r="AP311" t="s">
        <v>108</v>
      </c>
      <c r="AR311" t="s">
        <v>66</v>
      </c>
      <c r="AS311" t="s">
        <v>60</v>
      </c>
      <c r="BC311" t="s">
        <v>51</v>
      </c>
      <c r="BF311">
        <v>366</v>
      </c>
      <c r="BG311">
        <v>366</v>
      </c>
      <c r="BH311">
        <v>367</v>
      </c>
      <c r="BI311">
        <v>43.560109289617486</v>
      </c>
      <c r="BJ311">
        <f t="shared" si="20"/>
        <v>44</v>
      </c>
      <c r="BK311">
        <v>0</v>
      </c>
      <c r="BL311">
        <v>0</v>
      </c>
      <c r="BM311" t="s">
        <v>1050</v>
      </c>
      <c r="BN311" t="s">
        <v>913</v>
      </c>
      <c r="BO311" t="s">
        <v>564</v>
      </c>
      <c r="BQ311" t="s">
        <v>1050</v>
      </c>
      <c r="BR311" t="s">
        <v>87</v>
      </c>
      <c r="BS311" t="s">
        <v>572</v>
      </c>
      <c r="BT311" t="s">
        <v>1252</v>
      </c>
      <c r="BU311" t="s">
        <v>87</v>
      </c>
      <c r="BV311">
        <v>0.99727520435967298</v>
      </c>
      <c r="BW311">
        <v>1</v>
      </c>
      <c r="BX311">
        <v>2.7247956403270157E-3</v>
      </c>
      <c r="BY311">
        <v>0</v>
      </c>
      <c r="BZ311">
        <v>-366</v>
      </c>
      <c r="CA311">
        <v>0</v>
      </c>
      <c r="CB311">
        <v>366</v>
      </c>
      <c r="CC311" t="e">
        <v>#VALUE!</v>
      </c>
      <c r="CD311">
        <v>366</v>
      </c>
      <c r="CE311">
        <v>0</v>
      </c>
      <c r="CF311">
        <v>0</v>
      </c>
      <c r="CH311">
        <f t="shared" si="21"/>
        <v>1</v>
      </c>
      <c r="CI311" t="s">
        <v>1406</v>
      </c>
      <c r="CJ311">
        <v>0</v>
      </c>
      <c r="CK311" t="s">
        <v>1399</v>
      </c>
      <c r="CL311">
        <f t="shared" si="22"/>
        <v>0</v>
      </c>
      <c r="CM311">
        <f t="shared" si="23"/>
        <v>1</v>
      </c>
      <c r="CN311">
        <f t="shared" si="24"/>
        <v>1</v>
      </c>
    </row>
    <row r="312" spans="1:92" x14ac:dyDescent="0.25">
      <c r="A312">
        <v>44</v>
      </c>
      <c r="B312" t="s">
        <v>564</v>
      </c>
      <c r="C312" t="s">
        <v>564</v>
      </c>
      <c r="D312">
        <v>945332</v>
      </c>
      <c r="E312">
        <v>6</v>
      </c>
      <c r="F312" s="107">
        <v>40911</v>
      </c>
      <c r="G312" s="107">
        <v>40913</v>
      </c>
      <c r="H312">
        <v>945332</v>
      </c>
      <c r="I312" s="107">
        <v>40911</v>
      </c>
      <c r="J312" s="107">
        <v>40913</v>
      </c>
      <c r="K312" t="s">
        <v>562</v>
      </c>
      <c r="L312" t="s">
        <v>562</v>
      </c>
      <c r="N312" t="s">
        <v>564</v>
      </c>
      <c r="O312" t="s">
        <v>913</v>
      </c>
      <c r="P312" t="s">
        <v>38</v>
      </c>
      <c r="Q312">
        <v>3</v>
      </c>
      <c r="R312">
        <v>3</v>
      </c>
      <c r="S312">
        <v>7</v>
      </c>
      <c r="T312">
        <v>1</v>
      </c>
      <c r="AD312" s="107">
        <v>23681</v>
      </c>
      <c r="AE312" t="s">
        <v>31</v>
      </c>
      <c r="AF312" t="s">
        <v>68</v>
      </c>
      <c r="AG312" t="s">
        <v>870</v>
      </c>
      <c r="AH312" t="s">
        <v>57</v>
      </c>
      <c r="AI312" t="s">
        <v>58</v>
      </c>
      <c r="AJ312" t="s">
        <v>88</v>
      </c>
      <c r="AK312">
        <v>1</v>
      </c>
      <c r="AL312" t="s">
        <v>361</v>
      </c>
      <c r="AM312">
        <v>1</v>
      </c>
      <c r="AP312" t="s">
        <v>59</v>
      </c>
      <c r="AR312" t="s">
        <v>43</v>
      </c>
      <c r="AS312" t="s">
        <v>60</v>
      </c>
      <c r="BC312" t="s">
        <v>37</v>
      </c>
      <c r="BF312">
        <v>3</v>
      </c>
      <c r="BG312">
        <v>3</v>
      </c>
      <c r="BH312">
        <v>3</v>
      </c>
      <c r="BI312">
        <v>47.076502732240435</v>
      </c>
      <c r="BJ312">
        <f t="shared" si="20"/>
        <v>47</v>
      </c>
      <c r="BK312">
        <v>0</v>
      </c>
      <c r="BL312">
        <v>0</v>
      </c>
      <c r="BM312" t="s">
        <v>1050</v>
      </c>
      <c r="BN312" t="s">
        <v>913</v>
      </c>
      <c r="BO312" t="s">
        <v>564</v>
      </c>
      <c r="BQ312" t="s">
        <v>1050</v>
      </c>
      <c r="BR312" t="s">
        <v>87</v>
      </c>
      <c r="BS312" t="s">
        <v>572</v>
      </c>
      <c r="BT312" t="s">
        <v>1252</v>
      </c>
      <c r="BU312" t="s">
        <v>87</v>
      </c>
      <c r="BV312">
        <v>1</v>
      </c>
      <c r="BW312">
        <v>1</v>
      </c>
      <c r="BX312">
        <v>0</v>
      </c>
      <c r="BY312">
        <v>0</v>
      </c>
      <c r="BZ312">
        <v>-3</v>
      </c>
      <c r="CA312">
        <v>0</v>
      </c>
      <c r="CB312">
        <v>3</v>
      </c>
      <c r="CC312" t="e">
        <v>#VALUE!</v>
      </c>
      <c r="CD312">
        <v>3</v>
      </c>
      <c r="CE312">
        <v>0</v>
      </c>
      <c r="CF312">
        <v>0</v>
      </c>
      <c r="CH312">
        <f t="shared" si="21"/>
        <v>1</v>
      </c>
      <c r="CI312" t="s">
        <v>1405</v>
      </c>
      <c r="CJ312">
        <v>1</v>
      </c>
      <c r="CK312" t="s">
        <v>1399</v>
      </c>
      <c r="CL312">
        <f t="shared" si="22"/>
        <v>0</v>
      </c>
      <c r="CM312">
        <f t="shared" si="23"/>
        <v>1</v>
      </c>
      <c r="CN312">
        <f t="shared" si="24"/>
        <v>1</v>
      </c>
    </row>
    <row r="313" spans="1:92" x14ac:dyDescent="0.25">
      <c r="A313">
        <v>16</v>
      </c>
      <c r="B313" t="s">
        <v>564</v>
      </c>
      <c r="C313" t="s">
        <v>564</v>
      </c>
      <c r="D313">
        <v>947602</v>
      </c>
      <c r="E313">
        <v>5</v>
      </c>
      <c r="F313" s="107">
        <v>40910</v>
      </c>
      <c r="G313" s="107">
        <v>40913</v>
      </c>
      <c r="H313">
        <v>947602</v>
      </c>
      <c r="I313" s="107">
        <v>40910</v>
      </c>
      <c r="J313" s="107">
        <v>40913</v>
      </c>
      <c r="K313">
        <v>20000</v>
      </c>
      <c r="L313" t="s">
        <v>569</v>
      </c>
      <c r="N313" t="s">
        <v>564</v>
      </c>
      <c r="O313" t="s">
        <v>913</v>
      </c>
      <c r="P313" t="s">
        <v>38</v>
      </c>
      <c r="Q313">
        <v>4</v>
      </c>
      <c r="R313">
        <v>4</v>
      </c>
      <c r="S313">
        <v>7</v>
      </c>
      <c r="T313">
        <v>8</v>
      </c>
      <c r="U313">
        <v>3</v>
      </c>
      <c r="AD313" s="107">
        <v>22601</v>
      </c>
      <c r="AE313" t="s">
        <v>45</v>
      </c>
      <c r="AF313" t="s">
        <v>68</v>
      </c>
      <c r="AG313" t="s">
        <v>870</v>
      </c>
      <c r="AH313" t="s">
        <v>57</v>
      </c>
      <c r="AI313" t="s">
        <v>84</v>
      </c>
      <c r="AJ313" t="s">
        <v>88</v>
      </c>
      <c r="AK313">
        <v>1</v>
      </c>
      <c r="AL313" t="s">
        <v>987</v>
      </c>
      <c r="AN313">
        <v>6</v>
      </c>
      <c r="AP313" t="s">
        <v>59</v>
      </c>
      <c r="AR313" t="s">
        <v>43</v>
      </c>
      <c r="AS313" t="s">
        <v>60</v>
      </c>
      <c r="AT313" t="s">
        <v>85</v>
      </c>
      <c r="BC313" t="s">
        <v>37</v>
      </c>
      <c r="BF313">
        <v>4</v>
      </c>
      <c r="BG313">
        <v>4</v>
      </c>
      <c r="BH313">
        <v>4</v>
      </c>
      <c r="BI313">
        <v>50.024590163934427</v>
      </c>
      <c r="BJ313">
        <f t="shared" si="20"/>
        <v>50</v>
      </c>
      <c r="BK313">
        <v>0</v>
      </c>
      <c r="BL313">
        <v>0</v>
      </c>
      <c r="BM313" t="s">
        <v>1050</v>
      </c>
      <c r="BN313" t="s">
        <v>913</v>
      </c>
      <c r="BO313" t="s">
        <v>564</v>
      </c>
      <c r="BQ313" t="s">
        <v>1050</v>
      </c>
      <c r="BR313" t="s">
        <v>87</v>
      </c>
      <c r="BS313" t="s">
        <v>572</v>
      </c>
      <c r="BT313" t="s">
        <v>1252</v>
      </c>
      <c r="BU313" t="s">
        <v>87</v>
      </c>
      <c r="BV313">
        <v>1</v>
      </c>
      <c r="BW313">
        <v>1</v>
      </c>
      <c r="BX313">
        <v>0</v>
      </c>
      <c r="BY313">
        <v>0</v>
      </c>
      <c r="BZ313">
        <v>-4</v>
      </c>
      <c r="CA313">
        <v>0</v>
      </c>
      <c r="CB313">
        <v>4</v>
      </c>
      <c r="CC313" t="e">
        <v>#VALUE!</v>
      </c>
      <c r="CD313">
        <v>4</v>
      </c>
      <c r="CE313">
        <v>0</v>
      </c>
      <c r="CF313">
        <v>0</v>
      </c>
      <c r="CH313">
        <f t="shared" si="21"/>
        <v>1</v>
      </c>
      <c r="CI313" t="s">
        <v>1405</v>
      </c>
      <c r="CJ313">
        <v>1</v>
      </c>
      <c r="CK313" t="s">
        <v>1399</v>
      </c>
      <c r="CL313">
        <f t="shared" si="22"/>
        <v>0</v>
      </c>
      <c r="CM313">
        <f t="shared" si="23"/>
        <v>1</v>
      </c>
      <c r="CN313">
        <f t="shared" si="24"/>
        <v>1</v>
      </c>
    </row>
    <row r="314" spans="1:92" x14ac:dyDescent="0.25">
      <c r="A314">
        <v>587</v>
      </c>
      <c r="B314" t="s">
        <v>564</v>
      </c>
      <c r="C314" t="s">
        <v>564</v>
      </c>
      <c r="D314">
        <v>950869</v>
      </c>
      <c r="E314">
        <v>6</v>
      </c>
      <c r="F314" s="107">
        <v>40932</v>
      </c>
      <c r="G314" s="107">
        <v>41127</v>
      </c>
      <c r="H314">
        <v>950869</v>
      </c>
      <c r="I314" s="107" t="s">
        <v>560</v>
      </c>
      <c r="J314" s="107" t="s">
        <v>560</v>
      </c>
      <c r="K314">
        <v>15000</v>
      </c>
      <c r="L314" t="s">
        <v>569</v>
      </c>
      <c r="M314" s="107">
        <v>40939</v>
      </c>
      <c r="N314" t="s">
        <v>87</v>
      </c>
      <c r="O314" t="s">
        <v>583</v>
      </c>
      <c r="P314" t="s">
        <v>38</v>
      </c>
      <c r="Q314">
        <v>0</v>
      </c>
      <c r="R314">
        <v>196</v>
      </c>
      <c r="S314">
        <v>7</v>
      </c>
      <c r="T314">
        <v>2</v>
      </c>
      <c r="U314">
        <v>7</v>
      </c>
      <c r="AD314" s="107">
        <v>26027</v>
      </c>
      <c r="AE314" t="s">
        <v>31</v>
      </c>
      <c r="AF314" t="s">
        <v>32</v>
      </c>
      <c r="AG314" t="s">
        <v>868</v>
      </c>
      <c r="AH314" t="s">
        <v>30</v>
      </c>
      <c r="AI314" t="s">
        <v>69</v>
      </c>
      <c r="AJ314" t="s">
        <v>88</v>
      </c>
      <c r="AK314">
        <v>11</v>
      </c>
      <c r="AL314" t="s">
        <v>361</v>
      </c>
      <c r="AM314">
        <v>3</v>
      </c>
      <c r="AP314" t="s">
        <v>210</v>
      </c>
      <c r="AR314" t="s">
        <v>43</v>
      </c>
      <c r="AS314" t="s">
        <v>81</v>
      </c>
      <c r="BC314" t="s">
        <v>51</v>
      </c>
      <c r="BF314">
        <v>0</v>
      </c>
      <c r="BG314">
        <v>0</v>
      </c>
      <c r="BH314">
        <v>196</v>
      </c>
      <c r="BI314">
        <v>40.724043715846996</v>
      </c>
      <c r="BJ314" t="e">
        <f t="shared" si="20"/>
        <v>#VALUE!</v>
      </c>
      <c r="BK314" t="e">
        <v>#VALUE!</v>
      </c>
      <c r="BL314" t="e">
        <v>#VALUE!</v>
      </c>
      <c r="BM314" t="s">
        <v>1050</v>
      </c>
      <c r="BN314" t="s">
        <v>75</v>
      </c>
      <c r="BO314" t="s">
        <v>87</v>
      </c>
      <c r="BQ314" t="s">
        <v>1050</v>
      </c>
      <c r="BR314">
        <v>0</v>
      </c>
      <c r="BS314" t="s">
        <v>573</v>
      </c>
      <c r="BT314" t="s">
        <v>1252</v>
      </c>
      <c r="BU314" t="s">
        <v>87</v>
      </c>
      <c r="BV314">
        <v>0</v>
      </c>
      <c r="BW314">
        <v>0</v>
      </c>
      <c r="BX314">
        <v>0</v>
      </c>
      <c r="BY314">
        <v>0</v>
      </c>
      <c r="BZ314" t="e">
        <v>#VALUE!</v>
      </c>
      <c r="CA314" t="e">
        <v>#VALUE!</v>
      </c>
      <c r="CB314" t="e">
        <v>#VALUE!</v>
      </c>
      <c r="CC314">
        <v>0</v>
      </c>
      <c r="CD314">
        <v>0</v>
      </c>
      <c r="CE314">
        <v>0</v>
      </c>
      <c r="CF314" t="e">
        <v>#VALUE!</v>
      </c>
      <c r="CH314">
        <f t="shared" si="21"/>
        <v>1</v>
      </c>
      <c r="CI314" t="s">
        <v>1405</v>
      </c>
      <c r="CJ314">
        <v>1</v>
      </c>
      <c r="CK314" t="s">
        <v>1400</v>
      </c>
      <c r="CL314">
        <f t="shared" si="22"/>
        <v>1</v>
      </c>
      <c r="CM314">
        <f t="shared" si="23"/>
        <v>1</v>
      </c>
      <c r="CN314">
        <f t="shared" si="24"/>
        <v>1</v>
      </c>
    </row>
    <row r="315" spans="1:92" x14ac:dyDescent="0.25">
      <c r="A315">
        <v>468</v>
      </c>
      <c r="B315" t="s">
        <v>564</v>
      </c>
      <c r="C315" t="s">
        <v>564</v>
      </c>
      <c r="D315">
        <v>952023</v>
      </c>
      <c r="E315">
        <v>6</v>
      </c>
      <c r="F315" s="107">
        <v>40927</v>
      </c>
      <c r="G315" s="107">
        <v>40997</v>
      </c>
      <c r="H315">
        <v>952023</v>
      </c>
      <c r="I315" s="107">
        <v>40928</v>
      </c>
      <c r="J315" s="107">
        <v>40997</v>
      </c>
      <c r="K315">
        <v>20000</v>
      </c>
      <c r="L315" t="s">
        <v>569</v>
      </c>
      <c r="N315" t="s">
        <v>564</v>
      </c>
      <c r="O315" t="s">
        <v>913</v>
      </c>
      <c r="P315" t="s">
        <v>38</v>
      </c>
      <c r="Q315">
        <v>70</v>
      </c>
      <c r="R315">
        <v>71</v>
      </c>
      <c r="S315">
        <v>2</v>
      </c>
      <c r="T315">
        <v>1</v>
      </c>
      <c r="V315">
        <v>2</v>
      </c>
      <c r="AD315" s="107">
        <v>22406</v>
      </c>
      <c r="AE315" t="s">
        <v>31</v>
      </c>
      <c r="AF315" t="s">
        <v>68</v>
      </c>
      <c r="AG315" t="s">
        <v>870</v>
      </c>
      <c r="AH315" t="s">
        <v>30</v>
      </c>
      <c r="AI315" t="s">
        <v>117</v>
      </c>
      <c r="AJ315" t="s">
        <v>88</v>
      </c>
      <c r="AK315">
        <v>3</v>
      </c>
      <c r="AL315" t="s">
        <v>361</v>
      </c>
      <c r="AM315">
        <v>2</v>
      </c>
      <c r="AP315" t="s">
        <v>48</v>
      </c>
      <c r="AR315" t="s">
        <v>49</v>
      </c>
      <c r="AS315" t="s">
        <v>44</v>
      </c>
      <c r="BC315" t="s">
        <v>37</v>
      </c>
      <c r="BF315">
        <v>70</v>
      </c>
      <c r="BG315">
        <v>70</v>
      </c>
      <c r="BH315">
        <v>71</v>
      </c>
      <c r="BI315">
        <v>50.603825136612024</v>
      </c>
      <c r="BJ315">
        <f t="shared" si="20"/>
        <v>51</v>
      </c>
      <c r="BK315">
        <v>0</v>
      </c>
      <c r="BL315">
        <v>0</v>
      </c>
      <c r="BM315" t="s">
        <v>1050</v>
      </c>
      <c r="BN315" t="s">
        <v>913</v>
      </c>
      <c r="BO315" t="s">
        <v>564</v>
      </c>
      <c r="BQ315" t="s">
        <v>1050</v>
      </c>
      <c r="BR315" t="s">
        <v>87</v>
      </c>
      <c r="BS315" t="s">
        <v>572</v>
      </c>
      <c r="BT315" t="s">
        <v>1252</v>
      </c>
      <c r="BU315" t="s">
        <v>87</v>
      </c>
      <c r="BV315">
        <v>0.9859154929577465</v>
      </c>
      <c r="BW315">
        <v>1</v>
      </c>
      <c r="BX315">
        <v>1.4084507042253502E-2</v>
      </c>
      <c r="BY315">
        <v>0</v>
      </c>
      <c r="BZ315">
        <v>-70</v>
      </c>
      <c r="CA315">
        <v>0</v>
      </c>
      <c r="CB315">
        <v>70</v>
      </c>
      <c r="CC315" t="e">
        <v>#VALUE!</v>
      </c>
      <c r="CD315">
        <v>70</v>
      </c>
      <c r="CE315">
        <v>0</v>
      </c>
      <c r="CF315">
        <v>0</v>
      </c>
      <c r="CH315">
        <f t="shared" si="21"/>
        <v>1</v>
      </c>
      <c r="CI315" t="s">
        <v>1402</v>
      </c>
      <c r="CJ315">
        <v>4</v>
      </c>
      <c r="CK315" t="s">
        <v>1399</v>
      </c>
      <c r="CL315">
        <f t="shared" si="22"/>
        <v>0</v>
      </c>
      <c r="CM315">
        <f t="shared" si="23"/>
        <v>1</v>
      </c>
      <c r="CN315">
        <f t="shared" si="24"/>
        <v>1</v>
      </c>
    </row>
    <row r="316" spans="1:92" x14ac:dyDescent="0.25">
      <c r="A316">
        <v>450</v>
      </c>
      <c r="B316" t="s">
        <v>564</v>
      </c>
      <c r="C316" t="s">
        <v>564</v>
      </c>
      <c r="D316">
        <v>953736</v>
      </c>
      <c r="E316">
        <v>6</v>
      </c>
      <c r="F316" s="107">
        <v>40927</v>
      </c>
      <c r="G316" s="107">
        <v>40988</v>
      </c>
      <c r="H316">
        <v>953736</v>
      </c>
      <c r="I316" s="107">
        <v>40988</v>
      </c>
      <c r="J316" s="107">
        <v>40988</v>
      </c>
      <c r="K316">
        <v>15000</v>
      </c>
      <c r="L316" t="s">
        <v>569</v>
      </c>
      <c r="M316" s="107">
        <v>40928</v>
      </c>
      <c r="N316" t="s">
        <v>87</v>
      </c>
      <c r="O316" t="s">
        <v>583</v>
      </c>
      <c r="P316" t="s">
        <v>38</v>
      </c>
      <c r="Q316">
        <v>1</v>
      </c>
      <c r="R316">
        <v>62</v>
      </c>
      <c r="S316">
        <v>5</v>
      </c>
      <c r="T316">
        <v>0</v>
      </c>
      <c r="U316">
        <v>5</v>
      </c>
      <c r="AD316" s="107">
        <v>24748</v>
      </c>
      <c r="AE316" t="s">
        <v>31</v>
      </c>
      <c r="AF316" t="s">
        <v>32</v>
      </c>
      <c r="AG316" t="s">
        <v>868</v>
      </c>
      <c r="AH316" t="s">
        <v>57</v>
      </c>
      <c r="AI316" t="s">
        <v>52</v>
      </c>
      <c r="AJ316" t="s">
        <v>88</v>
      </c>
      <c r="AK316">
        <v>4</v>
      </c>
      <c r="AL316" t="s">
        <v>361</v>
      </c>
      <c r="AM316">
        <v>2</v>
      </c>
      <c r="AP316" t="s">
        <v>42</v>
      </c>
      <c r="AR316" t="s">
        <v>43</v>
      </c>
      <c r="AS316" t="s">
        <v>44</v>
      </c>
      <c r="BC316" t="s">
        <v>51</v>
      </c>
      <c r="BF316">
        <v>1</v>
      </c>
      <c r="BG316">
        <v>1</v>
      </c>
      <c r="BH316">
        <v>62</v>
      </c>
      <c r="BI316">
        <v>44.204918032786885</v>
      </c>
      <c r="BJ316">
        <f t="shared" si="20"/>
        <v>44</v>
      </c>
      <c r="BK316">
        <v>0</v>
      </c>
      <c r="BL316">
        <v>0</v>
      </c>
      <c r="BM316" t="s">
        <v>1050</v>
      </c>
      <c r="BN316" t="s">
        <v>75</v>
      </c>
      <c r="BO316" t="s">
        <v>87</v>
      </c>
      <c r="BQ316" t="s">
        <v>1050</v>
      </c>
      <c r="BR316" t="s">
        <v>87</v>
      </c>
      <c r="BS316" t="s">
        <v>573</v>
      </c>
      <c r="BT316" t="s">
        <v>1252</v>
      </c>
      <c r="BU316" t="s">
        <v>87</v>
      </c>
      <c r="BV316">
        <v>1.6129032258064516E-2</v>
      </c>
      <c r="BW316">
        <v>1</v>
      </c>
      <c r="BX316">
        <v>0.9838709677419355</v>
      </c>
      <c r="BY316">
        <v>0</v>
      </c>
      <c r="BZ316">
        <v>-1</v>
      </c>
      <c r="CA316">
        <v>0</v>
      </c>
      <c r="CB316">
        <v>-59</v>
      </c>
      <c r="CC316" t="e">
        <v>#VALUE!</v>
      </c>
      <c r="CD316">
        <v>-59</v>
      </c>
      <c r="CE316">
        <v>-60</v>
      </c>
      <c r="CF316">
        <v>0</v>
      </c>
      <c r="CH316">
        <f t="shared" si="21"/>
        <v>1</v>
      </c>
      <c r="CI316" t="s">
        <v>1405</v>
      </c>
      <c r="CJ316">
        <v>1</v>
      </c>
      <c r="CK316" t="s">
        <v>1399</v>
      </c>
      <c r="CL316">
        <f t="shared" si="22"/>
        <v>1</v>
      </c>
      <c r="CM316">
        <f t="shared" si="23"/>
        <v>1</v>
      </c>
      <c r="CN316">
        <f t="shared" si="24"/>
        <v>0</v>
      </c>
    </row>
    <row r="317" spans="1:92" x14ac:dyDescent="0.25">
      <c r="A317">
        <v>2288</v>
      </c>
      <c r="B317" t="s">
        <v>564</v>
      </c>
      <c r="C317" t="s">
        <v>564</v>
      </c>
      <c r="D317">
        <v>956225</v>
      </c>
      <c r="E317">
        <v>6</v>
      </c>
      <c r="F317" s="107">
        <v>40995</v>
      </c>
      <c r="G317" s="107">
        <v>40998</v>
      </c>
      <c r="H317">
        <v>956225</v>
      </c>
      <c r="I317" s="107">
        <v>40996</v>
      </c>
      <c r="J317" s="107">
        <v>40998</v>
      </c>
      <c r="K317">
        <v>30000</v>
      </c>
      <c r="L317" t="s">
        <v>570</v>
      </c>
      <c r="N317" t="s">
        <v>564</v>
      </c>
      <c r="O317" t="s">
        <v>913</v>
      </c>
      <c r="P317" t="s">
        <v>38</v>
      </c>
      <c r="Q317">
        <v>3</v>
      </c>
      <c r="R317">
        <v>4</v>
      </c>
      <c r="S317">
        <v>17</v>
      </c>
      <c r="T317">
        <v>9</v>
      </c>
      <c r="U317">
        <v>8</v>
      </c>
      <c r="AD317" s="107">
        <v>25182</v>
      </c>
      <c r="AE317" t="s">
        <v>31</v>
      </c>
      <c r="AF317" t="s">
        <v>68</v>
      </c>
      <c r="AG317" t="s">
        <v>870</v>
      </c>
      <c r="AH317" t="s">
        <v>57</v>
      </c>
      <c r="AI317" t="s">
        <v>70</v>
      </c>
      <c r="AJ317" t="s">
        <v>88</v>
      </c>
      <c r="AK317">
        <v>2</v>
      </c>
      <c r="AL317" t="s">
        <v>361</v>
      </c>
      <c r="AM317">
        <v>2</v>
      </c>
      <c r="AP317" t="s">
        <v>59</v>
      </c>
      <c r="AR317" t="s">
        <v>43</v>
      </c>
      <c r="AS317" t="s">
        <v>60</v>
      </c>
      <c r="BC317" t="s">
        <v>37</v>
      </c>
      <c r="BF317">
        <v>3</v>
      </c>
      <c r="BG317">
        <v>3</v>
      </c>
      <c r="BH317">
        <v>4</v>
      </c>
      <c r="BI317">
        <v>43.204918032786885</v>
      </c>
      <c r="BJ317">
        <f t="shared" si="20"/>
        <v>43</v>
      </c>
      <c r="BK317">
        <v>0</v>
      </c>
      <c r="BL317">
        <v>0</v>
      </c>
      <c r="BM317" t="s">
        <v>1050</v>
      </c>
      <c r="BN317" t="s">
        <v>913</v>
      </c>
      <c r="BO317" t="s">
        <v>564</v>
      </c>
      <c r="BQ317" t="s">
        <v>1050</v>
      </c>
      <c r="BR317" t="s">
        <v>87</v>
      </c>
      <c r="BS317" t="s">
        <v>572</v>
      </c>
      <c r="BT317" t="s">
        <v>1252</v>
      </c>
      <c r="BU317" t="s">
        <v>87</v>
      </c>
      <c r="BV317">
        <v>0.75</v>
      </c>
      <c r="BW317">
        <v>1</v>
      </c>
      <c r="BX317">
        <v>0.25</v>
      </c>
      <c r="BY317">
        <v>0</v>
      </c>
      <c r="BZ317">
        <v>-3</v>
      </c>
      <c r="CA317">
        <v>0</v>
      </c>
      <c r="CB317">
        <v>3</v>
      </c>
      <c r="CC317" t="e">
        <v>#VALUE!</v>
      </c>
      <c r="CD317">
        <v>3</v>
      </c>
      <c r="CE317">
        <v>0</v>
      </c>
      <c r="CF317">
        <v>0</v>
      </c>
      <c r="CH317">
        <f t="shared" si="21"/>
        <v>1</v>
      </c>
      <c r="CI317" t="s">
        <v>1405</v>
      </c>
      <c r="CJ317">
        <v>1</v>
      </c>
      <c r="CK317" t="s">
        <v>1399</v>
      </c>
      <c r="CL317">
        <f t="shared" si="22"/>
        <v>0</v>
      </c>
      <c r="CM317">
        <f t="shared" si="23"/>
        <v>1</v>
      </c>
      <c r="CN317">
        <f t="shared" si="24"/>
        <v>1</v>
      </c>
    </row>
    <row r="318" spans="1:92" x14ac:dyDescent="0.25">
      <c r="A318">
        <v>2719</v>
      </c>
      <c r="B318" t="s">
        <v>564</v>
      </c>
      <c r="C318" t="s">
        <v>564</v>
      </c>
      <c r="D318">
        <v>960036</v>
      </c>
      <c r="E318">
        <v>5</v>
      </c>
      <c r="F318" s="107">
        <v>41010</v>
      </c>
      <c r="G318" s="107">
        <v>41142</v>
      </c>
      <c r="H318">
        <v>960036</v>
      </c>
      <c r="I318" s="107">
        <v>41010</v>
      </c>
      <c r="J318" s="107">
        <v>41016</v>
      </c>
      <c r="K318">
        <v>15000</v>
      </c>
      <c r="L318" t="s">
        <v>569</v>
      </c>
      <c r="M318" s="107">
        <v>41011</v>
      </c>
      <c r="N318" t="s">
        <v>87</v>
      </c>
      <c r="O318" t="s">
        <v>583</v>
      </c>
      <c r="P318" t="s">
        <v>38</v>
      </c>
      <c r="Q318">
        <v>7</v>
      </c>
      <c r="R318">
        <v>133</v>
      </c>
      <c r="S318">
        <v>4</v>
      </c>
      <c r="T318">
        <v>2</v>
      </c>
      <c r="U318">
        <v>2</v>
      </c>
      <c r="V318">
        <v>1</v>
      </c>
      <c r="AD318" s="107">
        <v>26482</v>
      </c>
      <c r="AE318" t="s">
        <v>31</v>
      </c>
      <c r="AF318" t="s">
        <v>32</v>
      </c>
      <c r="AG318" t="s">
        <v>868</v>
      </c>
      <c r="AH318" t="s">
        <v>57</v>
      </c>
      <c r="AI318" t="s">
        <v>71</v>
      </c>
      <c r="AJ318" t="s">
        <v>88</v>
      </c>
      <c r="AK318">
        <v>6</v>
      </c>
      <c r="AL318" t="s">
        <v>987</v>
      </c>
      <c r="AN318">
        <v>6</v>
      </c>
      <c r="AP318" t="s">
        <v>42</v>
      </c>
      <c r="AR318" t="s">
        <v>43</v>
      </c>
      <c r="AS318" t="s">
        <v>44</v>
      </c>
      <c r="BC318" t="s">
        <v>51</v>
      </c>
      <c r="BF318">
        <v>7</v>
      </c>
      <c r="BG318">
        <v>133</v>
      </c>
      <c r="BH318">
        <v>133</v>
      </c>
      <c r="BI318">
        <v>39.693989071038253</v>
      </c>
      <c r="BJ318">
        <f t="shared" si="20"/>
        <v>40</v>
      </c>
      <c r="BK318">
        <v>-5</v>
      </c>
      <c r="BL318">
        <v>-126</v>
      </c>
      <c r="BM318" t="s">
        <v>1050</v>
      </c>
      <c r="BN318" t="s">
        <v>75</v>
      </c>
      <c r="BO318" t="s">
        <v>87</v>
      </c>
      <c r="BQ318" t="s">
        <v>1050</v>
      </c>
      <c r="BR318" t="s">
        <v>87</v>
      </c>
      <c r="BS318" t="s">
        <v>573</v>
      </c>
      <c r="BT318" t="s">
        <v>1252</v>
      </c>
      <c r="BU318" t="s">
        <v>87</v>
      </c>
      <c r="BV318">
        <v>5.2631578947368418E-2</v>
      </c>
      <c r="BW318">
        <v>5.2631578947368418E-2</v>
      </c>
      <c r="BX318">
        <v>0</v>
      </c>
      <c r="BY318">
        <v>0</v>
      </c>
      <c r="BZ318">
        <v>-7</v>
      </c>
      <c r="CA318">
        <v>0</v>
      </c>
      <c r="CB318">
        <v>2</v>
      </c>
      <c r="CC318" t="e">
        <v>#VALUE!</v>
      </c>
      <c r="CD318">
        <v>2</v>
      </c>
      <c r="CE318">
        <v>-5</v>
      </c>
      <c r="CF318">
        <v>126</v>
      </c>
      <c r="CH318">
        <f t="shared" si="21"/>
        <v>1</v>
      </c>
      <c r="CI318" t="s">
        <v>1405</v>
      </c>
      <c r="CJ318">
        <v>1</v>
      </c>
      <c r="CK318" t="s">
        <v>1399</v>
      </c>
      <c r="CL318">
        <f t="shared" si="22"/>
        <v>1</v>
      </c>
      <c r="CM318">
        <f t="shared" si="23"/>
        <v>1</v>
      </c>
      <c r="CN318">
        <f t="shared" si="24"/>
        <v>1</v>
      </c>
    </row>
    <row r="319" spans="1:92" x14ac:dyDescent="0.25">
      <c r="A319">
        <v>276</v>
      </c>
      <c r="B319" t="s">
        <v>564</v>
      </c>
      <c r="C319" t="s">
        <v>564</v>
      </c>
      <c r="D319">
        <v>964457</v>
      </c>
      <c r="E319">
        <v>4</v>
      </c>
      <c r="F319" s="107">
        <v>40920</v>
      </c>
      <c r="G319" s="107">
        <v>41036</v>
      </c>
      <c r="H319">
        <v>964457</v>
      </c>
      <c r="I319" s="107">
        <v>40920</v>
      </c>
      <c r="J319" s="107">
        <v>41036</v>
      </c>
      <c r="K319">
        <v>15000</v>
      </c>
      <c r="L319" t="s">
        <v>569</v>
      </c>
      <c r="N319" t="s">
        <v>564</v>
      </c>
      <c r="O319" t="s">
        <v>913</v>
      </c>
      <c r="P319" t="s">
        <v>38</v>
      </c>
      <c r="Q319">
        <v>117</v>
      </c>
      <c r="R319">
        <v>117</v>
      </c>
      <c r="S319">
        <v>2</v>
      </c>
      <c r="T319">
        <v>4</v>
      </c>
      <c r="U319">
        <v>2</v>
      </c>
      <c r="AD319" s="107">
        <v>21477</v>
      </c>
      <c r="AE319" t="s">
        <v>31</v>
      </c>
      <c r="AF319" t="s">
        <v>32</v>
      </c>
      <c r="AG319" t="s">
        <v>868</v>
      </c>
      <c r="AH319" t="s">
        <v>57</v>
      </c>
      <c r="AI319" t="s">
        <v>64</v>
      </c>
      <c r="AJ319" t="s">
        <v>88</v>
      </c>
      <c r="AK319">
        <v>6</v>
      </c>
      <c r="AL319" t="s">
        <v>986</v>
      </c>
      <c r="AO319">
        <v>240</v>
      </c>
      <c r="AP319" t="s">
        <v>42</v>
      </c>
      <c r="AR319" t="s">
        <v>43</v>
      </c>
      <c r="AS319" t="s">
        <v>44</v>
      </c>
      <c r="BC319" t="s">
        <v>37</v>
      </c>
      <c r="BF319">
        <v>117</v>
      </c>
      <c r="BG319">
        <v>117</v>
      </c>
      <c r="BH319">
        <v>117</v>
      </c>
      <c r="BI319">
        <v>53.122950819672134</v>
      </c>
      <c r="BJ319">
        <f t="shared" si="20"/>
        <v>53</v>
      </c>
      <c r="BK319">
        <v>0</v>
      </c>
      <c r="BL319">
        <v>0</v>
      </c>
      <c r="BM319" t="s">
        <v>1050</v>
      </c>
      <c r="BN319" t="s">
        <v>913</v>
      </c>
      <c r="BO319" t="s">
        <v>564</v>
      </c>
      <c r="BQ319" t="s">
        <v>1050</v>
      </c>
      <c r="BR319" t="s">
        <v>87</v>
      </c>
      <c r="BS319" t="s">
        <v>572</v>
      </c>
      <c r="BT319" t="s">
        <v>1252</v>
      </c>
      <c r="BU319" t="s">
        <v>87</v>
      </c>
      <c r="BV319">
        <v>1</v>
      </c>
      <c r="BW319">
        <v>1</v>
      </c>
      <c r="BX319">
        <v>0</v>
      </c>
      <c r="BY319">
        <v>0</v>
      </c>
      <c r="BZ319">
        <v>-117</v>
      </c>
      <c r="CA319">
        <v>0</v>
      </c>
      <c r="CB319">
        <v>117</v>
      </c>
      <c r="CC319" t="e">
        <v>#VALUE!</v>
      </c>
      <c r="CD319">
        <v>117</v>
      </c>
      <c r="CE319">
        <v>0</v>
      </c>
      <c r="CF319">
        <v>0</v>
      </c>
      <c r="CH319">
        <f t="shared" si="21"/>
        <v>1</v>
      </c>
      <c r="CI319" t="s">
        <v>1408</v>
      </c>
      <c r="CJ319">
        <v>0</v>
      </c>
      <c r="CK319" t="s">
        <v>1399</v>
      </c>
      <c r="CL319">
        <f t="shared" si="22"/>
        <v>0</v>
      </c>
      <c r="CM319">
        <f t="shared" si="23"/>
        <v>1</v>
      </c>
      <c r="CN319">
        <f t="shared" si="24"/>
        <v>1</v>
      </c>
    </row>
    <row r="320" spans="1:92" x14ac:dyDescent="0.25">
      <c r="A320">
        <v>2568</v>
      </c>
      <c r="B320" t="s">
        <v>564</v>
      </c>
      <c r="C320" t="s">
        <v>564</v>
      </c>
      <c r="D320">
        <v>968674</v>
      </c>
      <c r="E320">
        <v>2</v>
      </c>
      <c r="F320" s="107">
        <v>41004</v>
      </c>
      <c r="G320" s="107">
        <v>41082</v>
      </c>
      <c r="H320">
        <v>968674</v>
      </c>
      <c r="I320" s="107">
        <v>41005</v>
      </c>
      <c r="J320" s="107">
        <v>41082</v>
      </c>
      <c r="K320" t="s">
        <v>562</v>
      </c>
      <c r="L320" t="s">
        <v>562</v>
      </c>
      <c r="N320" t="s">
        <v>564</v>
      </c>
      <c r="O320" t="s">
        <v>913</v>
      </c>
      <c r="P320" t="s">
        <v>587</v>
      </c>
      <c r="Q320">
        <v>78</v>
      </c>
      <c r="R320">
        <v>79</v>
      </c>
      <c r="S320">
        <v>14</v>
      </c>
      <c r="T320">
        <v>12</v>
      </c>
      <c r="U320">
        <v>7</v>
      </c>
      <c r="AD320" s="107">
        <v>25837</v>
      </c>
      <c r="AE320" t="s">
        <v>31</v>
      </c>
      <c r="AF320" t="s">
        <v>68</v>
      </c>
      <c r="AG320" t="s">
        <v>870</v>
      </c>
      <c r="AH320" t="s">
        <v>57</v>
      </c>
      <c r="AI320" t="s">
        <v>52</v>
      </c>
      <c r="AJ320" t="s">
        <v>47</v>
      </c>
      <c r="AK320">
        <v>5</v>
      </c>
      <c r="AL320" t="s">
        <v>47</v>
      </c>
      <c r="AP320" t="s">
        <v>143</v>
      </c>
      <c r="AR320" t="s">
        <v>66</v>
      </c>
      <c r="AS320" t="s">
        <v>73</v>
      </c>
      <c r="BC320" t="s">
        <v>37</v>
      </c>
      <c r="BF320">
        <v>78</v>
      </c>
      <c r="BG320">
        <v>78</v>
      </c>
      <c r="BH320">
        <v>79</v>
      </c>
      <c r="BI320">
        <v>41.439890710382514</v>
      </c>
      <c r="BJ320">
        <f t="shared" si="20"/>
        <v>42</v>
      </c>
      <c r="BK320">
        <v>0</v>
      </c>
      <c r="BL320">
        <v>0</v>
      </c>
      <c r="BM320" t="s">
        <v>47</v>
      </c>
      <c r="BN320" t="s">
        <v>913</v>
      </c>
      <c r="BO320" t="s">
        <v>564</v>
      </c>
      <c r="BQ320" t="s">
        <v>47</v>
      </c>
      <c r="BR320" t="s">
        <v>87</v>
      </c>
      <c r="BS320" t="s">
        <v>572</v>
      </c>
      <c r="BT320" t="s">
        <v>1252</v>
      </c>
      <c r="BU320" t="s">
        <v>87</v>
      </c>
      <c r="BV320">
        <v>0.98734177215189878</v>
      </c>
      <c r="BW320">
        <v>1</v>
      </c>
      <c r="BX320">
        <v>1.2658227848101222E-2</v>
      </c>
      <c r="BY320">
        <v>0</v>
      </c>
      <c r="BZ320">
        <v>-78</v>
      </c>
      <c r="CA320">
        <v>0</v>
      </c>
      <c r="CB320">
        <v>78</v>
      </c>
      <c r="CC320" t="e">
        <v>#VALUE!</v>
      </c>
      <c r="CD320">
        <v>78</v>
      </c>
      <c r="CE320">
        <v>0</v>
      </c>
      <c r="CF320">
        <v>0</v>
      </c>
      <c r="CH320">
        <f t="shared" si="21"/>
        <v>1</v>
      </c>
      <c r="CI320" t="s">
        <v>1402</v>
      </c>
      <c r="CJ320">
        <v>4</v>
      </c>
      <c r="CK320" t="s">
        <v>1399</v>
      </c>
      <c r="CL320">
        <f t="shared" si="22"/>
        <v>0</v>
      </c>
      <c r="CM320">
        <f t="shared" si="23"/>
        <v>1</v>
      </c>
      <c r="CN320">
        <f t="shared" si="24"/>
        <v>1</v>
      </c>
    </row>
    <row r="321" spans="1:92" x14ac:dyDescent="0.25">
      <c r="A321">
        <v>1442</v>
      </c>
      <c r="B321" t="s">
        <v>564</v>
      </c>
      <c r="C321" t="s">
        <v>564</v>
      </c>
      <c r="D321">
        <v>972336</v>
      </c>
      <c r="E321">
        <v>6</v>
      </c>
      <c r="F321" s="107">
        <v>40962</v>
      </c>
      <c r="G321" s="107">
        <v>41191</v>
      </c>
      <c r="H321">
        <v>972336</v>
      </c>
      <c r="I321" s="107">
        <v>40962</v>
      </c>
      <c r="J321" s="107">
        <v>41191</v>
      </c>
      <c r="K321" t="s">
        <v>562</v>
      </c>
      <c r="L321" t="s">
        <v>562</v>
      </c>
      <c r="N321" t="s">
        <v>564</v>
      </c>
      <c r="O321" t="s">
        <v>913</v>
      </c>
      <c r="P321" t="s">
        <v>38</v>
      </c>
      <c r="Q321">
        <v>230</v>
      </c>
      <c r="R321">
        <v>230</v>
      </c>
      <c r="S321">
        <v>3</v>
      </c>
      <c r="T321">
        <v>2</v>
      </c>
      <c r="U321">
        <v>3</v>
      </c>
      <c r="AD321" s="107">
        <v>20997</v>
      </c>
      <c r="AE321" t="s">
        <v>45</v>
      </c>
      <c r="AF321" t="s">
        <v>39</v>
      </c>
      <c r="AG321" t="s">
        <v>40</v>
      </c>
      <c r="AH321" t="s">
        <v>40</v>
      </c>
      <c r="AI321" t="s">
        <v>82</v>
      </c>
      <c r="AJ321" t="s">
        <v>88</v>
      </c>
      <c r="AK321">
        <v>11</v>
      </c>
      <c r="AL321" t="s">
        <v>361</v>
      </c>
      <c r="AM321">
        <v>15</v>
      </c>
      <c r="AP321" t="s">
        <v>65</v>
      </c>
      <c r="AR321" t="s">
        <v>66</v>
      </c>
      <c r="AS321" t="s">
        <v>67</v>
      </c>
      <c r="BC321" t="s">
        <v>37</v>
      </c>
      <c r="BF321">
        <v>230</v>
      </c>
      <c r="BG321">
        <v>230</v>
      </c>
      <c r="BH321">
        <v>230</v>
      </c>
      <c r="BI321">
        <v>54.549180327868854</v>
      </c>
      <c r="BJ321">
        <f t="shared" si="20"/>
        <v>55</v>
      </c>
      <c r="BK321">
        <v>0</v>
      </c>
      <c r="BL321">
        <v>0</v>
      </c>
      <c r="BM321" t="s">
        <v>1050</v>
      </c>
      <c r="BN321" t="s">
        <v>913</v>
      </c>
      <c r="BO321" t="s">
        <v>564</v>
      </c>
      <c r="BQ321" t="s">
        <v>1050</v>
      </c>
      <c r="BR321" t="s">
        <v>87</v>
      </c>
      <c r="BS321" t="s">
        <v>572</v>
      </c>
      <c r="BT321" t="s">
        <v>1252</v>
      </c>
      <c r="BU321" t="s">
        <v>87</v>
      </c>
      <c r="BV321">
        <v>1</v>
      </c>
      <c r="BW321">
        <v>1</v>
      </c>
      <c r="BX321">
        <v>0</v>
      </c>
      <c r="BY321">
        <v>0</v>
      </c>
      <c r="BZ321">
        <v>-230</v>
      </c>
      <c r="CA321">
        <v>0</v>
      </c>
      <c r="CB321">
        <v>230</v>
      </c>
      <c r="CC321" t="e">
        <v>#VALUE!</v>
      </c>
      <c r="CD321">
        <v>230</v>
      </c>
      <c r="CE321">
        <v>0</v>
      </c>
      <c r="CF321">
        <v>0</v>
      </c>
      <c r="CH321">
        <f t="shared" si="21"/>
        <v>1</v>
      </c>
      <c r="CI321" t="s">
        <v>1403</v>
      </c>
      <c r="CJ321">
        <v>6</v>
      </c>
      <c r="CK321" t="s">
        <v>1399</v>
      </c>
      <c r="CL321">
        <f t="shared" si="22"/>
        <v>0</v>
      </c>
      <c r="CM321">
        <f t="shared" si="23"/>
        <v>1</v>
      </c>
      <c r="CN321">
        <f t="shared" si="24"/>
        <v>1</v>
      </c>
    </row>
    <row r="322" spans="1:92" x14ac:dyDescent="0.25">
      <c r="A322">
        <v>374</v>
      </c>
      <c r="B322" t="s">
        <v>564</v>
      </c>
      <c r="C322" t="s">
        <v>564</v>
      </c>
      <c r="D322">
        <v>975166</v>
      </c>
      <c r="E322">
        <v>6</v>
      </c>
      <c r="F322" s="107">
        <v>40924</v>
      </c>
      <c r="G322" s="107">
        <v>40926</v>
      </c>
      <c r="H322">
        <v>975166</v>
      </c>
      <c r="I322" s="107">
        <v>40924</v>
      </c>
      <c r="J322" s="107">
        <v>40926</v>
      </c>
      <c r="K322">
        <v>15000</v>
      </c>
      <c r="L322" t="s">
        <v>569</v>
      </c>
      <c r="N322" t="s">
        <v>564</v>
      </c>
      <c r="O322" t="s">
        <v>913</v>
      </c>
      <c r="P322" t="s">
        <v>38</v>
      </c>
      <c r="Q322">
        <v>3</v>
      </c>
      <c r="R322">
        <v>3</v>
      </c>
      <c r="S322">
        <v>6</v>
      </c>
      <c r="T322">
        <v>4</v>
      </c>
      <c r="U322">
        <v>3</v>
      </c>
      <c r="AD322" s="107">
        <v>23360</v>
      </c>
      <c r="AE322" t="s">
        <v>31</v>
      </c>
      <c r="AF322" t="s">
        <v>32</v>
      </c>
      <c r="AG322" t="s">
        <v>868</v>
      </c>
      <c r="AH322" t="s">
        <v>30</v>
      </c>
      <c r="AI322" t="s">
        <v>94</v>
      </c>
      <c r="AJ322" t="s">
        <v>88</v>
      </c>
      <c r="AK322">
        <v>1</v>
      </c>
      <c r="AL322" t="s">
        <v>361</v>
      </c>
      <c r="AM322">
        <v>1</v>
      </c>
      <c r="AP322" t="s">
        <v>120</v>
      </c>
      <c r="AR322" t="s">
        <v>43</v>
      </c>
      <c r="AS322" t="s">
        <v>121</v>
      </c>
      <c r="BC322" t="s">
        <v>37</v>
      </c>
      <c r="BF322">
        <v>3</v>
      </c>
      <c r="BG322">
        <v>3</v>
      </c>
      <c r="BH322">
        <v>3</v>
      </c>
      <c r="BI322">
        <v>47.989071038251367</v>
      </c>
      <c r="BJ322">
        <f t="shared" si="20"/>
        <v>48</v>
      </c>
      <c r="BK322">
        <v>0</v>
      </c>
      <c r="BL322">
        <v>0</v>
      </c>
      <c r="BM322" t="s">
        <v>1050</v>
      </c>
      <c r="BN322" t="s">
        <v>913</v>
      </c>
      <c r="BO322" t="s">
        <v>564</v>
      </c>
      <c r="BQ322" t="s">
        <v>1050</v>
      </c>
      <c r="BR322" t="s">
        <v>87</v>
      </c>
      <c r="BS322" t="s">
        <v>572</v>
      </c>
      <c r="BT322" t="s">
        <v>1252</v>
      </c>
      <c r="BU322" t="s">
        <v>87</v>
      </c>
      <c r="BV322">
        <v>1</v>
      </c>
      <c r="BW322">
        <v>1</v>
      </c>
      <c r="BX322">
        <v>0</v>
      </c>
      <c r="BY322">
        <v>0</v>
      </c>
      <c r="BZ322">
        <v>-3</v>
      </c>
      <c r="CA322">
        <v>0</v>
      </c>
      <c r="CB322">
        <v>3</v>
      </c>
      <c r="CC322" t="e">
        <v>#VALUE!</v>
      </c>
      <c r="CD322">
        <v>3</v>
      </c>
      <c r="CE322">
        <v>0</v>
      </c>
      <c r="CF322">
        <v>0</v>
      </c>
      <c r="CH322">
        <f t="shared" si="21"/>
        <v>1</v>
      </c>
      <c r="CI322" t="s">
        <v>1405</v>
      </c>
      <c r="CJ322">
        <v>1</v>
      </c>
      <c r="CK322" t="s">
        <v>1399</v>
      </c>
      <c r="CL322">
        <f t="shared" si="22"/>
        <v>0</v>
      </c>
      <c r="CM322">
        <f t="shared" si="23"/>
        <v>1</v>
      </c>
      <c r="CN322">
        <f t="shared" si="24"/>
        <v>1</v>
      </c>
    </row>
    <row r="323" spans="1:92" x14ac:dyDescent="0.25">
      <c r="A323">
        <v>1998</v>
      </c>
      <c r="B323" t="s">
        <v>564</v>
      </c>
      <c r="C323" t="s">
        <v>564</v>
      </c>
      <c r="D323">
        <v>977560</v>
      </c>
      <c r="E323">
        <v>6</v>
      </c>
      <c r="F323" s="107">
        <v>40983</v>
      </c>
      <c r="G323" s="107">
        <v>40989</v>
      </c>
      <c r="H323">
        <v>977560</v>
      </c>
      <c r="I323" s="107">
        <v>40984</v>
      </c>
      <c r="J323" s="107">
        <v>40989</v>
      </c>
      <c r="K323" t="s">
        <v>562</v>
      </c>
      <c r="L323" t="s">
        <v>562</v>
      </c>
      <c r="N323" t="s">
        <v>564</v>
      </c>
      <c r="O323" t="s">
        <v>913</v>
      </c>
      <c r="P323" t="s">
        <v>38</v>
      </c>
      <c r="Q323">
        <v>6</v>
      </c>
      <c r="R323">
        <v>7</v>
      </c>
      <c r="S323">
        <v>7</v>
      </c>
      <c r="T323">
        <v>4</v>
      </c>
      <c r="U323">
        <v>6</v>
      </c>
      <c r="AD323" s="107">
        <v>24275</v>
      </c>
      <c r="AE323" t="s">
        <v>31</v>
      </c>
      <c r="AF323" t="s">
        <v>32</v>
      </c>
      <c r="AG323" t="s">
        <v>868</v>
      </c>
      <c r="AH323" t="s">
        <v>30</v>
      </c>
      <c r="AI323" t="s">
        <v>33</v>
      </c>
      <c r="AJ323" t="s">
        <v>88</v>
      </c>
      <c r="AK323">
        <v>2</v>
      </c>
      <c r="AL323" t="s">
        <v>361</v>
      </c>
      <c r="AM323">
        <v>10</v>
      </c>
      <c r="AP323" t="s">
        <v>83</v>
      </c>
      <c r="AR323" t="s">
        <v>66</v>
      </c>
      <c r="AS323" t="s">
        <v>73</v>
      </c>
      <c r="BC323" t="s">
        <v>98</v>
      </c>
      <c r="BF323">
        <v>6</v>
      </c>
      <c r="BG323">
        <v>6</v>
      </c>
      <c r="BH323">
        <v>7</v>
      </c>
      <c r="BI323">
        <v>45.650273224043715</v>
      </c>
      <c r="BJ323">
        <f t="shared" ref="BJ323:BJ386" si="25">ROUND((I323-AD323)/365,0)</f>
        <v>46</v>
      </c>
      <c r="BK323">
        <v>0</v>
      </c>
      <c r="BL323">
        <v>0</v>
      </c>
      <c r="BM323" t="s">
        <v>1050</v>
      </c>
      <c r="BN323" t="s">
        <v>913</v>
      </c>
      <c r="BO323" t="s">
        <v>564</v>
      </c>
      <c r="BQ323" t="s">
        <v>1050</v>
      </c>
      <c r="BR323" t="s">
        <v>87</v>
      </c>
      <c r="BS323" t="s">
        <v>572</v>
      </c>
      <c r="BT323" t="s">
        <v>1252</v>
      </c>
      <c r="BU323" t="s">
        <v>87</v>
      </c>
      <c r="BV323">
        <v>0.8571428571428571</v>
      </c>
      <c r="BW323">
        <v>1</v>
      </c>
      <c r="BX323">
        <v>0.1428571428571429</v>
      </c>
      <c r="BY323">
        <v>0</v>
      </c>
      <c r="BZ323">
        <v>-6</v>
      </c>
      <c r="CA323">
        <v>0</v>
      </c>
      <c r="CB323">
        <v>6</v>
      </c>
      <c r="CC323" t="e">
        <v>#VALUE!</v>
      </c>
      <c r="CD323">
        <v>6</v>
      </c>
      <c r="CE323">
        <v>0</v>
      </c>
      <c r="CF323">
        <v>0</v>
      </c>
      <c r="CH323">
        <f t="shared" ref="CH323:CH386" si="26">IF(CM323+CN323&gt;0,1,0)</f>
        <v>1</v>
      </c>
      <c r="CI323" t="s">
        <v>1405</v>
      </c>
      <c r="CJ323">
        <v>1</v>
      </c>
      <c r="CK323" t="s">
        <v>1399</v>
      </c>
      <c r="CL323">
        <f t="shared" ref="CL323:CL386" si="27">IF(BN323="None",0,1)</f>
        <v>0</v>
      </c>
      <c r="CM323">
        <f t="shared" ref="CM323:CM386" si="28">IF(S323&gt;0,1,0)</f>
        <v>1</v>
      </c>
      <c r="CN323">
        <f t="shared" ref="CN323:CN386" si="29">IF(T323&gt;0,1,0)</f>
        <v>1</v>
      </c>
    </row>
    <row r="324" spans="1:92" x14ac:dyDescent="0.25">
      <c r="A324">
        <v>202</v>
      </c>
      <c r="B324" t="s">
        <v>564</v>
      </c>
      <c r="C324" t="s">
        <v>564</v>
      </c>
      <c r="D324">
        <v>980986</v>
      </c>
      <c r="E324">
        <v>6</v>
      </c>
      <c r="F324" s="107">
        <v>40917</v>
      </c>
      <c r="G324" s="107">
        <v>41017</v>
      </c>
      <c r="H324">
        <v>980986</v>
      </c>
      <c r="I324" s="107">
        <v>40918</v>
      </c>
      <c r="J324" s="107">
        <v>41017</v>
      </c>
      <c r="K324">
        <v>15000</v>
      </c>
      <c r="L324" t="s">
        <v>569</v>
      </c>
      <c r="N324" t="s">
        <v>564</v>
      </c>
      <c r="O324" t="s">
        <v>913</v>
      </c>
      <c r="P324" t="s">
        <v>38</v>
      </c>
      <c r="Q324">
        <v>100</v>
      </c>
      <c r="R324">
        <v>101</v>
      </c>
      <c r="S324">
        <v>8</v>
      </c>
      <c r="T324">
        <v>11</v>
      </c>
      <c r="U324">
        <v>8</v>
      </c>
      <c r="AD324" s="107">
        <v>26194</v>
      </c>
      <c r="AE324" t="s">
        <v>31</v>
      </c>
      <c r="AF324" t="s">
        <v>32</v>
      </c>
      <c r="AG324" t="s">
        <v>868</v>
      </c>
      <c r="AH324" t="s">
        <v>30</v>
      </c>
      <c r="AI324" t="s">
        <v>86</v>
      </c>
      <c r="AJ324" t="s">
        <v>88</v>
      </c>
      <c r="AK324">
        <v>5</v>
      </c>
      <c r="AL324" t="s">
        <v>361</v>
      </c>
      <c r="AM324">
        <v>2</v>
      </c>
      <c r="AP324" t="s">
        <v>106</v>
      </c>
      <c r="AR324" t="s">
        <v>43</v>
      </c>
      <c r="AS324" t="s">
        <v>56</v>
      </c>
      <c r="BC324" t="s">
        <v>37</v>
      </c>
      <c r="BF324">
        <v>100</v>
      </c>
      <c r="BG324">
        <v>100</v>
      </c>
      <c r="BH324">
        <v>101</v>
      </c>
      <c r="BI324">
        <v>40.22677595628415</v>
      </c>
      <c r="BJ324">
        <f t="shared" si="25"/>
        <v>40</v>
      </c>
      <c r="BK324">
        <v>0</v>
      </c>
      <c r="BL324">
        <v>0</v>
      </c>
      <c r="BM324" t="s">
        <v>1050</v>
      </c>
      <c r="BN324" t="s">
        <v>913</v>
      </c>
      <c r="BO324" t="s">
        <v>564</v>
      </c>
      <c r="BQ324" t="s">
        <v>1050</v>
      </c>
      <c r="BR324" t="s">
        <v>87</v>
      </c>
      <c r="BS324" t="s">
        <v>572</v>
      </c>
      <c r="BT324" t="s">
        <v>1252</v>
      </c>
      <c r="BU324" t="s">
        <v>87</v>
      </c>
      <c r="BV324">
        <v>0.99009900990099009</v>
      </c>
      <c r="BW324">
        <v>1</v>
      </c>
      <c r="BX324">
        <v>9.9009900990099098E-3</v>
      </c>
      <c r="BY324">
        <v>0</v>
      </c>
      <c r="BZ324">
        <v>-100</v>
      </c>
      <c r="CA324">
        <v>0</v>
      </c>
      <c r="CB324">
        <v>100</v>
      </c>
      <c r="CC324" t="e">
        <v>#VALUE!</v>
      </c>
      <c r="CD324">
        <v>100</v>
      </c>
      <c r="CE324">
        <v>0</v>
      </c>
      <c r="CF324">
        <v>0</v>
      </c>
      <c r="CH324">
        <f t="shared" si="26"/>
        <v>1</v>
      </c>
      <c r="CI324" t="s">
        <v>1408</v>
      </c>
      <c r="CJ324">
        <v>0</v>
      </c>
      <c r="CK324" t="s">
        <v>1399</v>
      </c>
      <c r="CL324">
        <f t="shared" si="27"/>
        <v>0</v>
      </c>
      <c r="CM324">
        <f t="shared" si="28"/>
        <v>1</v>
      </c>
      <c r="CN324">
        <f t="shared" si="29"/>
        <v>1</v>
      </c>
    </row>
    <row r="325" spans="1:92" x14ac:dyDescent="0.25">
      <c r="A325">
        <v>3210</v>
      </c>
      <c r="B325" t="s">
        <v>564</v>
      </c>
      <c r="C325" t="s">
        <v>564</v>
      </c>
      <c r="D325">
        <v>981401</v>
      </c>
      <c r="E325">
        <v>5</v>
      </c>
      <c r="F325" s="107">
        <v>41027</v>
      </c>
      <c r="G325" s="107">
        <v>41029</v>
      </c>
      <c r="H325">
        <v>981401</v>
      </c>
      <c r="I325" s="107">
        <v>41027</v>
      </c>
      <c r="J325" s="107">
        <v>41029</v>
      </c>
      <c r="K325">
        <v>5000</v>
      </c>
      <c r="L325" t="s">
        <v>567</v>
      </c>
      <c r="N325" t="s">
        <v>564</v>
      </c>
      <c r="O325" t="s">
        <v>913</v>
      </c>
      <c r="P325" t="s">
        <v>38</v>
      </c>
      <c r="Q325">
        <v>3</v>
      </c>
      <c r="R325">
        <v>3</v>
      </c>
      <c r="S325">
        <v>3</v>
      </c>
      <c r="T325">
        <v>2</v>
      </c>
      <c r="V325">
        <v>1</v>
      </c>
      <c r="AD325" s="107">
        <v>22168</v>
      </c>
      <c r="AE325" t="s">
        <v>45</v>
      </c>
      <c r="AF325" t="s">
        <v>39</v>
      </c>
      <c r="AG325" t="s">
        <v>40</v>
      </c>
      <c r="AH325" t="s">
        <v>40</v>
      </c>
      <c r="AI325" t="s">
        <v>52</v>
      </c>
      <c r="AJ325" t="s">
        <v>88</v>
      </c>
      <c r="AK325">
        <v>1</v>
      </c>
      <c r="AL325" t="s">
        <v>987</v>
      </c>
      <c r="AN325">
        <v>6</v>
      </c>
      <c r="AP325" t="s">
        <v>59</v>
      </c>
      <c r="AR325" t="s">
        <v>43</v>
      </c>
      <c r="AS325" t="s">
        <v>60</v>
      </c>
      <c r="BC325" t="s">
        <v>37</v>
      </c>
      <c r="BF325">
        <v>3</v>
      </c>
      <c r="BG325">
        <v>3</v>
      </c>
      <c r="BH325">
        <v>3</v>
      </c>
      <c r="BI325">
        <v>51.527322404371581</v>
      </c>
      <c r="BJ325">
        <f t="shared" si="25"/>
        <v>52</v>
      </c>
      <c r="BK325">
        <v>0</v>
      </c>
      <c r="BL325">
        <v>0</v>
      </c>
      <c r="BM325" t="s">
        <v>1050</v>
      </c>
      <c r="BN325" t="s">
        <v>913</v>
      </c>
      <c r="BO325" t="s">
        <v>564</v>
      </c>
      <c r="BQ325" t="s">
        <v>1050</v>
      </c>
      <c r="BR325" t="s">
        <v>87</v>
      </c>
      <c r="BS325" t="s">
        <v>572</v>
      </c>
      <c r="BT325" t="s">
        <v>1252</v>
      </c>
      <c r="BU325" t="s">
        <v>87</v>
      </c>
      <c r="BV325">
        <v>1</v>
      </c>
      <c r="BW325">
        <v>1</v>
      </c>
      <c r="BX325">
        <v>0</v>
      </c>
      <c r="BY325">
        <v>0</v>
      </c>
      <c r="BZ325">
        <v>-3</v>
      </c>
      <c r="CA325">
        <v>0</v>
      </c>
      <c r="CB325">
        <v>3</v>
      </c>
      <c r="CC325" t="e">
        <v>#VALUE!</v>
      </c>
      <c r="CD325">
        <v>3</v>
      </c>
      <c r="CE325">
        <v>0</v>
      </c>
      <c r="CF325">
        <v>0</v>
      </c>
      <c r="CH325">
        <f t="shared" si="26"/>
        <v>1</v>
      </c>
      <c r="CI325" t="s">
        <v>1405</v>
      </c>
      <c r="CJ325">
        <v>1</v>
      </c>
      <c r="CK325" t="s">
        <v>1399</v>
      </c>
      <c r="CL325">
        <f t="shared" si="27"/>
        <v>0</v>
      </c>
      <c r="CM325">
        <f t="shared" si="28"/>
        <v>1</v>
      </c>
      <c r="CN325">
        <f t="shared" si="29"/>
        <v>1</v>
      </c>
    </row>
    <row r="326" spans="1:92" x14ac:dyDescent="0.25">
      <c r="A326">
        <v>1088</v>
      </c>
      <c r="B326" t="s">
        <v>564</v>
      </c>
      <c r="C326" t="s">
        <v>564</v>
      </c>
      <c r="D326">
        <v>982399</v>
      </c>
      <c r="E326">
        <v>5</v>
      </c>
      <c r="F326" s="107">
        <v>40948</v>
      </c>
      <c r="G326" s="107">
        <v>40952</v>
      </c>
      <c r="H326">
        <v>982399</v>
      </c>
      <c r="I326" s="107">
        <v>40949</v>
      </c>
      <c r="J326" s="107">
        <v>40952</v>
      </c>
      <c r="K326">
        <v>15000</v>
      </c>
      <c r="L326" t="s">
        <v>569</v>
      </c>
      <c r="N326" t="s">
        <v>564</v>
      </c>
      <c r="O326" t="s">
        <v>913</v>
      </c>
      <c r="P326" t="s">
        <v>38</v>
      </c>
      <c r="Q326">
        <v>4</v>
      </c>
      <c r="R326">
        <v>5</v>
      </c>
      <c r="S326">
        <v>7</v>
      </c>
      <c r="T326">
        <v>5</v>
      </c>
      <c r="U326">
        <v>5</v>
      </c>
      <c r="V326">
        <v>1</v>
      </c>
      <c r="AD326" s="107">
        <v>15980</v>
      </c>
      <c r="AE326" t="s">
        <v>31</v>
      </c>
      <c r="AF326" t="s">
        <v>32</v>
      </c>
      <c r="AG326" t="s">
        <v>868</v>
      </c>
      <c r="AH326" t="s">
        <v>57</v>
      </c>
      <c r="AI326" t="s">
        <v>82</v>
      </c>
      <c r="AJ326" t="s">
        <v>88</v>
      </c>
      <c r="AK326">
        <v>1</v>
      </c>
      <c r="AL326" t="s">
        <v>987</v>
      </c>
      <c r="AN326">
        <v>6</v>
      </c>
      <c r="AP326" t="s">
        <v>59</v>
      </c>
      <c r="AR326" t="s">
        <v>43</v>
      </c>
      <c r="AS326" t="s">
        <v>60</v>
      </c>
      <c r="BC326" t="s">
        <v>37</v>
      </c>
      <c r="BF326">
        <v>4</v>
      </c>
      <c r="BG326">
        <v>4</v>
      </c>
      <c r="BH326">
        <v>5</v>
      </c>
      <c r="BI326">
        <v>68.21857923497268</v>
      </c>
      <c r="BJ326">
        <f t="shared" si="25"/>
        <v>68</v>
      </c>
      <c r="BK326">
        <v>0</v>
      </c>
      <c r="BL326">
        <v>0</v>
      </c>
      <c r="BM326" t="s">
        <v>1050</v>
      </c>
      <c r="BN326" t="s">
        <v>913</v>
      </c>
      <c r="BO326" t="s">
        <v>564</v>
      </c>
      <c r="BQ326" t="s">
        <v>1050</v>
      </c>
      <c r="BR326" t="s">
        <v>87</v>
      </c>
      <c r="BS326" t="s">
        <v>572</v>
      </c>
      <c r="BT326" t="s">
        <v>1252</v>
      </c>
      <c r="BU326" t="s">
        <v>87</v>
      </c>
      <c r="BV326">
        <v>0.8</v>
      </c>
      <c r="BW326">
        <v>1</v>
      </c>
      <c r="BX326">
        <v>0.19999999999999996</v>
      </c>
      <c r="BY326">
        <v>0</v>
      </c>
      <c r="BZ326">
        <v>-4</v>
      </c>
      <c r="CA326">
        <v>0</v>
      </c>
      <c r="CB326">
        <v>4</v>
      </c>
      <c r="CC326" t="e">
        <v>#VALUE!</v>
      </c>
      <c r="CD326">
        <v>4</v>
      </c>
      <c r="CE326">
        <v>0</v>
      </c>
      <c r="CF326">
        <v>0</v>
      </c>
      <c r="CH326">
        <f t="shared" si="26"/>
        <v>1</v>
      </c>
      <c r="CI326" t="s">
        <v>1405</v>
      </c>
      <c r="CJ326">
        <v>1</v>
      </c>
      <c r="CK326" t="s">
        <v>1399</v>
      </c>
      <c r="CL326">
        <f t="shared" si="27"/>
        <v>0</v>
      </c>
      <c r="CM326">
        <f t="shared" si="28"/>
        <v>1</v>
      </c>
      <c r="CN326">
        <f t="shared" si="29"/>
        <v>1</v>
      </c>
    </row>
    <row r="327" spans="1:92" x14ac:dyDescent="0.25">
      <c r="A327">
        <v>2813</v>
      </c>
      <c r="B327" t="s">
        <v>564</v>
      </c>
      <c r="C327" t="s">
        <v>564</v>
      </c>
      <c r="D327">
        <v>983576</v>
      </c>
      <c r="E327">
        <v>5</v>
      </c>
      <c r="F327" s="107">
        <v>41012</v>
      </c>
      <c r="G327" s="107">
        <v>41124</v>
      </c>
      <c r="H327">
        <v>983576</v>
      </c>
      <c r="I327" s="107">
        <v>41013</v>
      </c>
      <c r="J327" s="107">
        <v>41014</v>
      </c>
      <c r="K327">
        <v>15000</v>
      </c>
      <c r="L327" t="s">
        <v>569</v>
      </c>
      <c r="M327" s="107">
        <v>41014</v>
      </c>
      <c r="N327" t="s">
        <v>87</v>
      </c>
      <c r="O327" t="s">
        <v>75</v>
      </c>
      <c r="P327" t="s">
        <v>38</v>
      </c>
      <c r="Q327">
        <v>2</v>
      </c>
      <c r="R327">
        <v>113</v>
      </c>
      <c r="S327">
        <v>4</v>
      </c>
      <c r="T327">
        <v>3</v>
      </c>
      <c r="U327">
        <v>3</v>
      </c>
      <c r="AD327" s="107">
        <v>21404</v>
      </c>
      <c r="AE327" t="s">
        <v>31</v>
      </c>
      <c r="AF327" t="s">
        <v>32</v>
      </c>
      <c r="AG327" t="s">
        <v>868</v>
      </c>
      <c r="AH327" t="s">
        <v>57</v>
      </c>
      <c r="AI327" t="s">
        <v>52</v>
      </c>
      <c r="AJ327" t="s">
        <v>88</v>
      </c>
      <c r="AK327">
        <v>6</v>
      </c>
      <c r="AL327" t="s">
        <v>987</v>
      </c>
      <c r="AN327">
        <v>6</v>
      </c>
      <c r="AP327" t="s">
        <v>59</v>
      </c>
      <c r="AR327" t="s">
        <v>43</v>
      </c>
      <c r="AS327" t="s">
        <v>60</v>
      </c>
      <c r="BC327" t="s">
        <v>51</v>
      </c>
      <c r="BF327">
        <v>2</v>
      </c>
      <c r="BG327">
        <v>112</v>
      </c>
      <c r="BH327">
        <v>113</v>
      </c>
      <c r="BI327">
        <v>53.57377049180328</v>
      </c>
      <c r="BJ327">
        <f t="shared" si="25"/>
        <v>54</v>
      </c>
      <c r="BK327">
        <v>0</v>
      </c>
      <c r="BL327">
        <v>-110</v>
      </c>
      <c r="BM327" t="s">
        <v>1050</v>
      </c>
      <c r="BN327" t="s">
        <v>75</v>
      </c>
      <c r="BO327" t="s">
        <v>87</v>
      </c>
      <c r="BQ327" t="s">
        <v>1050</v>
      </c>
      <c r="BR327" t="s">
        <v>87</v>
      </c>
      <c r="BS327" t="s">
        <v>573</v>
      </c>
      <c r="BT327" t="s">
        <v>1252</v>
      </c>
      <c r="BU327" t="s">
        <v>87</v>
      </c>
      <c r="BV327">
        <v>1.7699115044247787E-2</v>
      </c>
      <c r="BW327">
        <v>1.7857142857142856E-2</v>
      </c>
      <c r="BX327">
        <v>1.5802781289506879E-4</v>
      </c>
      <c r="BY327">
        <v>0</v>
      </c>
      <c r="BZ327">
        <v>-2</v>
      </c>
      <c r="CA327">
        <v>0</v>
      </c>
      <c r="CB327">
        <v>2</v>
      </c>
      <c r="CC327" t="e">
        <v>#VALUE!</v>
      </c>
      <c r="CD327">
        <v>2</v>
      </c>
      <c r="CE327">
        <v>0</v>
      </c>
      <c r="CF327">
        <v>110</v>
      </c>
      <c r="CH327">
        <f t="shared" si="26"/>
        <v>1</v>
      </c>
      <c r="CI327" t="s">
        <v>1405</v>
      </c>
      <c r="CJ327">
        <v>1</v>
      </c>
      <c r="CK327" t="s">
        <v>1399</v>
      </c>
      <c r="CL327">
        <f t="shared" si="27"/>
        <v>1</v>
      </c>
      <c r="CM327">
        <f t="shared" si="28"/>
        <v>1</v>
      </c>
      <c r="CN327">
        <f t="shared" si="29"/>
        <v>1</v>
      </c>
    </row>
    <row r="328" spans="1:92" x14ac:dyDescent="0.25">
      <c r="A328">
        <v>551</v>
      </c>
      <c r="B328" t="s">
        <v>564</v>
      </c>
      <c r="C328" t="s">
        <v>564</v>
      </c>
      <c r="D328">
        <v>985888</v>
      </c>
      <c r="E328">
        <v>4</v>
      </c>
      <c r="F328" s="107">
        <v>40931</v>
      </c>
      <c r="G328" s="107">
        <v>40939</v>
      </c>
      <c r="H328">
        <v>985888</v>
      </c>
      <c r="I328" s="107">
        <v>40931</v>
      </c>
      <c r="J328" s="107">
        <v>40939</v>
      </c>
      <c r="K328">
        <v>15000</v>
      </c>
      <c r="L328" t="s">
        <v>569</v>
      </c>
      <c r="N328" t="s">
        <v>564</v>
      </c>
      <c r="O328" t="s">
        <v>913</v>
      </c>
      <c r="P328" t="s">
        <v>38</v>
      </c>
      <c r="Q328">
        <v>9</v>
      </c>
      <c r="R328">
        <v>9</v>
      </c>
      <c r="S328">
        <v>4</v>
      </c>
      <c r="T328">
        <v>2</v>
      </c>
      <c r="U328">
        <v>1</v>
      </c>
      <c r="V328">
        <v>1</v>
      </c>
      <c r="AD328" s="107">
        <v>22447</v>
      </c>
      <c r="AE328" t="s">
        <v>31</v>
      </c>
      <c r="AF328" t="s">
        <v>32</v>
      </c>
      <c r="AG328" t="s">
        <v>868</v>
      </c>
      <c r="AH328" t="s">
        <v>57</v>
      </c>
      <c r="AI328" t="s">
        <v>61</v>
      </c>
      <c r="AJ328" t="s">
        <v>88</v>
      </c>
      <c r="AK328">
        <v>3</v>
      </c>
      <c r="AL328" t="s">
        <v>986</v>
      </c>
      <c r="AO328">
        <v>120</v>
      </c>
      <c r="AP328" t="s">
        <v>42</v>
      </c>
      <c r="AR328" t="s">
        <v>43</v>
      </c>
      <c r="AS328" t="s">
        <v>44</v>
      </c>
      <c r="BC328" t="s">
        <v>37</v>
      </c>
      <c r="BF328">
        <v>9</v>
      </c>
      <c r="BG328">
        <v>9</v>
      </c>
      <c r="BH328">
        <v>9</v>
      </c>
      <c r="BI328">
        <v>50.502732240437162</v>
      </c>
      <c r="BJ328">
        <f t="shared" si="25"/>
        <v>51</v>
      </c>
      <c r="BK328">
        <v>0</v>
      </c>
      <c r="BL328">
        <v>0</v>
      </c>
      <c r="BM328" t="s">
        <v>1050</v>
      </c>
      <c r="BN328" t="s">
        <v>913</v>
      </c>
      <c r="BO328" t="s">
        <v>564</v>
      </c>
      <c r="BQ328" t="s">
        <v>1050</v>
      </c>
      <c r="BR328" t="s">
        <v>87</v>
      </c>
      <c r="BS328" t="s">
        <v>572</v>
      </c>
      <c r="BT328" t="s">
        <v>1252</v>
      </c>
      <c r="BU328" t="s">
        <v>87</v>
      </c>
      <c r="BV328">
        <v>1</v>
      </c>
      <c r="BW328">
        <v>1</v>
      </c>
      <c r="BX328">
        <v>0</v>
      </c>
      <c r="BY328">
        <v>0</v>
      </c>
      <c r="BZ328">
        <v>-9</v>
      </c>
      <c r="CA328">
        <v>0</v>
      </c>
      <c r="CB328">
        <v>9</v>
      </c>
      <c r="CC328" t="e">
        <v>#VALUE!</v>
      </c>
      <c r="CD328">
        <v>9</v>
      </c>
      <c r="CE328">
        <v>0</v>
      </c>
      <c r="CF328">
        <v>0</v>
      </c>
      <c r="CH328">
        <f t="shared" si="26"/>
        <v>1</v>
      </c>
      <c r="CI328" t="s">
        <v>1405</v>
      </c>
      <c r="CJ328">
        <v>1</v>
      </c>
      <c r="CK328" t="s">
        <v>1399</v>
      </c>
      <c r="CL328">
        <f t="shared" si="27"/>
        <v>0</v>
      </c>
      <c r="CM328">
        <f t="shared" si="28"/>
        <v>1</v>
      </c>
      <c r="CN328">
        <f t="shared" si="29"/>
        <v>1</v>
      </c>
    </row>
    <row r="329" spans="1:92" x14ac:dyDescent="0.25">
      <c r="A329">
        <v>2355</v>
      </c>
      <c r="B329" t="s">
        <v>564</v>
      </c>
      <c r="C329" t="s">
        <v>564</v>
      </c>
      <c r="D329">
        <v>986260</v>
      </c>
      <c r="E329">
        <v>2</v>
      </c>
      <c r="F329" s="107">
        <v>40997</v>
      </c>
      <c r="G329" s="107">
        <v>41190</v>
      </c>
      <c r="H329">
        <v>986260</v>
      </c>
      <c r="I329" s="107" t="s">
        <v>560</v>
      </c>
      <c r="J329" s="107" t="s">
        <v>560</v>
      </c>
      <c r="K329">
        <v>10000</v>
      </c>
      <c r="L329" t="s">
        <v>568</v>
      </c>
      <c r="M329" s="107">
        <v>40998</v>
      </c>
      <c r="N329" t="s">
        <v>87</v>
      </c>
      <c r="O329" t="s">
        <v>583</v>
      </c>
      <c r="P329" t="s">
        <v>76</v>
      </c>
      <c r="Q329">
        <v>0</v>
      </c>
      <c r="R329">
        <v>194</v>
      </c>
      <c r="S329">
        <v>1</v>
      </c>
      <c r="T329">
        <v>10</v>
      </c>
      <c r="AD329" s="107">
        <v>22105</v>
      </c>
      <c r="AE329" t="s">
        <v>31</v>
      </c>
      <c r="AF329" t="s">
        <v>68</v>
      </c>
      <c r="AG329" t="s">
        <v>870</v>
      </c>
      <c r="AH329" t="s">
        <v>57</v>
      </c>
      <c r="AI329" t="s">
        <v>52</v>
      </c>
      <c r="AJ329" t="s">
        <v>47</v>
      </c>
      <c r="AK329">
        <v>10</v>
      </c>
      <c r="AL329" t="s">
        <v>47</v>
      </c>
      <c r="AP329" t="s">
        <v>123</v>
      </c>
      <c r="AR329" t="s">
        <v>66</v>
      </c>
      <c r="AS329" t="s">
        <v>44</v>
      </c>
      <c r="BC329" t="s">
        <v>51</v>
      </c>
      <c r="BF329">
        <v>0</v>
      </c>
      <c r="BG329">
        <v>0</v>
      </c>
      <c r="BH329">
        <v>194</v>
      </c>
      <c r="BI329">
        <v>51.617486338797811</v>
      </c>
      <c r="BJ329" t="e">
        <f t="shared" si="25"/>
        <v>#VALUE!</v>
      </c>
      <c r="BK329" t="e">
        <v>#VALUE!</v>
      </c>
      <c r="BL329" t="e">
        <v>#VALUE!</v>
      </c>
      <c r="BM329" t="s">
        <v>47</v>
      </c>
      <c r="BN329" t="s">
        <v>75</v>
      </c>
      <c r="BO329" t="s">
        <v>87</v>
      </c>
      <c r="BQ329" t="s">
        <v>47</v>
      </c>
      <c r="BR329">
        <v>0</v>
      </c>
      <c r="BS329" t="s">
        <v>573</v>
      </c>
      <c r="BT329" t="s">
        <v>1252</v>
      </c>
      <c r="BU329" t="s">
        <v>87</v>
      </c>
      <c r="BV329">
        <v>0</v>
      </c>
      <c r="BW329">
        <v>0</v>
      </c>
      <c r="BX329">
        <v>0</v>
      </c>
      <c r="BY329">
        <v>0</v>
      </c>
      <c r="BZ329" t="e">
        <v>#VALUE!</v>
      </c>
      <c r="CA329" t="e">
        <v>#VALUE!</v>
      </c>
      <c r="CB329" t="e">
        <v>#VALUE!</v>
      </c>
      <c r="CC329">
        <v>0</v>
      </c>
      <c r="CD329">
        <v>0</v>
      </c>
      <c r="CE329">
        <v>0</v>
      </c>
      <c r="CF329" t="e">
        <v>#VALUE!</v>
      </c>
      <c r="CH329">
        <f t="shared" si="26"/>
        <v>1</v>
      </c>
      <c r="CI329" t="s">
        <v>1405</v>
      </c>
      <c r="CJ329">
        <v>1</v>
      </c>
      <c r="CK329" t="s">
        <v>1400</v>
      </c>
      <c r="CL329">
        <f t="shared" si="27"/>
        <v>1</v>
      </c>
      <c r="CM329">
        <f t="shared" si="28"/>
        <v>1</v>
      </c>
      <c r="CN329">
        <f t="shared" si="29"/>
        <v>1</v>
      </c>
    </row>
    <row r="330" spans="1:92" x14ac:dyDescent="0.25">
      <c r="A330">
        <v>754</v>
      </c>
      <c r="B330" t="s">
        <v>564</v>
      </c>
      <c r="C330" t="s">
        <v>564</v>
      </c>
      <c r="D330">
        <v>986910</v>
      </c>
      <c r="E330">
        <v>1</v>
      </c>
      <c r="F330" s="107">
        <v>40938</v>
      </c>
      <c r="G330" s="107">
        <v>40940</v>
      </c>
      <c r="H330">
        <v>986910</v>
      </c>
      <c r="I330" s="107">
        <v>40938</v>
      </c>
      <c r="J330" s="107">
        <v>40940</v>
      </c>
      <c r="K330">
        <v>5000</v>
      </c>
      <c r="L330" t="s">
        <v>567</v>
      </c>
      <c r="N330" t="s">
        <v>564</v>
      </c>
      <c r="O330" t="s">
        <v>913</v>
      </c>
      <c r="P330" t="s">
        <v>54</v>
      </c>
      <c r="Q330">
        <v>3</v>
      </c>
      <c r="R330">
        <v>3</v>
      </c>
      <c r="S330">
        <v>1</v>
      </c>
      <c r="T330">
        <v>3</v>
      </c>
      <c r="AD330" s="107">
        <v>20433</v>
      </c>
      <c r="AE330" t="s">
        <v>31</v>
      </c>
      <c r="AF330" t="s">
        <v>32</v>
      </c>
      <c r="AG330" t="s">
        <v>868</v>
      </c>
      <c r="AH330" t="s">
        <v>57</v>
      </c>
      <c r="AI330" t="s">
        <v>113</v>
      </c>
      <c r="AJ330" t="s">
        <v>54</v>
      </c>
      <c r="AK330">
        <v>1</v>
      </c>
      <c r="AL330" t="s">
        <v>54</v>
      </c>
      <c r="AP330" t="s">
        <v>42</v>
      </c>
      <c r="AR330" t="s">
        <v>43</v>
      </c>
      <c r="AS330" t="s">
        <v>44</v>
      </c>
      <c r="BC330" t="s">
        <v>78</v>
      </c>
      <c r="BF330">
        <v>3</v>
      </c>
      <c r="BG330">
        <v>3</v>
      </c>
      <c r="BH330">
        <v>3</v>
      </c>
      <c r="BI330">
        <v>56.024590163934427</v>
      </c>
      <c r="BJ330">
        <f t="shared" si="25"/>
        <v>56</v>
      </c>
      <c r="BK330">
        <v>0</v>
      </c>
      <c r="BL330">
        <v>0</v>
      </c>
      <c r="BM330" t="s">
        <v>1051</v>
      </c>
      <c r="BN330" t="s">
        <v>913</v>
      </c>
      <c r="BO330" t="s">
        <v>564</v>
      </c>
      <c r="BQ330" t="s">
        <v>1051</v>
      </c>
      <c r="BR330" t="s">
        <v>87</v>
      </c>
      <c r="BS330" t="s">
        <v>572</v>
      </c>
      <c r="BT330" t="s">
        <v>1252</v>
      </c>
      <c r="BU330" t="s">
        <v>87</v>
      </c>
      <c r="BV330">
        <v>1</v>
      </c>
      <c r="BW330">
        <v>1</v>
      </c>
      <c r="BX330">
        <v>0</v>
      </c>
      <c r="BY330">
        <v>0</v>
      </c>
      <c r="BZ330">
        <v>-3</v>
      </c>
      <c r="CA330">
        <v>0</v>
      </c>
      <c r="CB330">
        <v>3</v>
      </c>
      <c r="CC330" t="e">
        <v>#VALUE!</v>
      </c>
      <c r="CD330">
        <v>3</v>
      </c>
      <c r="CE330">
        <v>0</v>
      </c>
      <c r="CF330">
        <v>0</v>
      </c>
      <c r="CH330">
        <f t="shared" si="26"/>
        <v>1</v>
      </c>
      <c r="CI330" t="s">
        <v>1405</v>
      </c>
      <c r="CJ330">
        <v>1</v>
      </c>
      <c r="CK330" t="s">
        <v>1399</v>
      </c>
      <c r="CL330">
        <f t="shared" si="27"/>
        <v>0</v>
      </c>
      <c r="CM330">
        <f t="shared" si="28"/>
        <v>1</v>
      </c>
      <c r="CN330">
        <f t="shared" si="29"/>
        <v>1</v>
      </c>
    </row>
    <row r="331" spans="1:92" x14ac:dyDescent="0.25">
      <c r="A331">
        <v>2767</v>
      </c>
      <c r="B331" t="s">
        <v>564</v>
      </c>
      <c r="C331" t="s">
        <v>564</v>
      </c>
      <c r="D331">
        <v>986977</v>
      </c>
      <c r="E331">
        <v>4</v>
      </c>
      <c r="F331" s="107">
        <v>41011</v>
      </c>
      <c r="G331" s="107">
        <v>41298</v>
      </c>
      <c r="H331">
        <v>986977</v>
      </c>
      <c r="I331" s="107" t="s">
        <v>560</v>
      </c>
      <c r="J331" s="107" t="s">
        <v>560</v>
      </c>
      <c r="K331">
        <v>2000</v>
      </c>
      <c r="L331" t="s">
        <v>566</v>
      </c>
      <c r="M331" s="107">
        <v>41089</v>
      </c>
      <c r="N331" t="s">
        <v>87</v>
      </c>
      <c r="O331" t="s">
        <v>75</v>
      </c>
      <c r="P331" t="s">
        <v>38</v>
      </c>
      <c r="Q331">
        <v>0</v>
      </c>
      <c r="R331">
        <v>288</v>
      </c>
      <c r="S331">
        <v>1</v>
      </c>
      <c r="T331">
        <v>2</v>
      </c>
      <c r="V331">
        <v>1</v>
      </c>
      <c r="AD331" s="107">
        <v>25257</v>
      </c>
      <c r="AE331" t="s">
        <v>45</v>
      </c>
      <c r="AF331" t="s">
        <v>32</v>
      </c>
      <c r="AG331" t="s">
        <v>868</v>
      </c>
      <c r="AH331" t="s">
        <v>30</v>
      </c>
      <c r="AI331" t="s">
        <v>96</v>
      </c>
      <c r="AJ331" t="s">
        <v>88</v>
      </c>
      <c r="AK331">
        <v>9</v>
      </c>
      <c r="AL331" t="s">
        <v>1197</v>
      </c>
      <c r="AP331" t="s">
        <v>93</v>
      </c>
      <c r="AR331" t="s">
        <v>66</v>
      </c>
      <c r="AS331" t="s">
        <v>81</v>
      </c>
      <c r="AT331" t="s">
        <v>1198</v>
      </c>
      <c r="BC331" t="s">
        <v>51</v>
      </c>
      <c r="BF331">
        <v>0</v>
      </c>
      <c r="BG331">
        <v>0</v>
      </c>
      <c r="BH331">
        <v>288</v>
      </c>
      <c r="BI331">
        <v>43.043715846994537</v>
      </c>
      <c r="BJ331" t="e">
        <f t="shared" si="25"/>
        <v>#VALUE!</v>
      </c>
      <c r="BK331" t="e">
        <v>#VALUE!</v>
      </c>
      <c r="BL331" t="e">
        <v>#VALUE!</v>
      </c>
      <c r="BM331" t="s">
        <v>1051</v>
      </c>
      <c r="BN331" t="s">
        <v>75</v>
      </c>
      <c r="BO331" t="s">
        <v>87</v>
      </c>
      <c r="BQ331" t="s">
        <v>1050</v>
      </c>
      <c r="BR331">
        <v>0</v>
      </c>
      <c r="BS331" t="s">
        <v>573</v>
      </c>
      <c r="BT331" t="s">
        <v>1252</v>
      </c>
      <c r="BU331" t="s">
        <v>87</v>
      </c>
      <c r="BV331">
        <v>0</v>
      </c>
      <c r="BW331">
        <v>0</v>
      </c>
      <c r="BX331">
        <v>0</v>
      </c>
      <c r="BY331">
        <v>0</v>
      </c>
      <c r="BZ331" t="e">
        <v>#VALUE!</v>
      </c>
      <c r="CA331" t="e">
        <v>#VALUE!</v>
      </c>
      <c r="CB331" t="e">
        <v>#VALUE!</v>
      </c>
      <c r="CC331">
        <v>0</v>
      </c>
      <c r="CD331">
        <v>0</v>
      </c>
      <c r="CE331">
        <v>0</v>
      </c>
      <c r="CF331" t="e">
        <v>#VALUE!</v>
      </c>
      <c r="CH331">
        <f t="shared" si="26"/>
        <v>1</v>
      </c>
      <c r="CI331" t="s">
        <v>1405</v>
      </c>
      <c r="CJ331">
        <v>1</v>
      </c>
      <c r="CK331" t="s">
        <v>1400</v>
      </c>
      <c r="CL331">
        <f t="shared" si="27"/>
        <v>1</v>
      </c>
      <c r="CM331">
        <f t="shared" si="28"/>
        <v>1</v>
      </c>
      <c r="CN331">
        <f t="shared" si="29"/>
        <v>1</v>
      </c>
    </row>
    <row r="332" spans="1:92" x14ac:dyDescent="0.25">
      <c r="A332">
        <v>2204</v>
      </c>
      <c r="B332" t="s">
        <v>564</v>
      </c>
      <c r="C332" t="s">
        <v>564</v>
      </c>
      <c r="D332">
        <v>988465</v>
      </c>
      <c r="E332">
        <v>1</v>
      </c>
      <c r="F332" s="107">
        <v>40991</v>
      </c>
      <c r="G332" s="107">
        <v>41011</v>
      </c>
      <c r="H332">
        <v>988465</v>
      </c>
      <c r="I332" s="107" t="s">
        <v>560</v>
      </c>
      <c r="J332" s="107" t="s">
        <v>560</v>
      </c>
      <c r="K332">
        <v>5000</v>
      </c>
      <c r="L332" t="s">
        <v>567</v>
      </c>
      <c r="M332" s="107">
        <v>40992</v>
      </c>
      <c r="N332" t="s">
        <v>87</v>
      </c>
      <c r="O332" t="s">
        <v>75</v>
      </c>
      <c r="P332" t="s">
        <v>54</v>
      </c>
      <c r="Q332">
        <v>0</v>
      </c>
      <c r="R332">
        <v>21</v>
      </c>
      <c r="S332">
        <v>1</v>
      </c>
      <c r="T332">
        <v>0</v>
      </c>
      <c r="V332">
        <v>1</v>
      </c>
      <c r="AD332" s="107">
        <v>22015</v>
      </c>
      <c r="AE332" t="s">
        <v>31</v>
      </c>
      <c r="AF332" t="s">
        <v>68</v>
      </c>
      <c r="AG332" t="s">
        <v>870</v>
      </c>
      <c r="AH332" t="s">
        <v>30</v>
      </c>
      <c r="AI332" t="s">
        <v>84</v>
      </c>
      <c r="AJ332" t="s">
        <v>54</v>
      </c>
      <c r="AK332">
        <v>2</v>
      </c>
      <c r="AL332" t="s">
        <v>54</v>
      </c>
      <c r="AP332" t="s">
        <v>103</v>
      </c>
      <c r="AR332" t="s">
        <v>43</v>
      </c>
      <c r="AS332" t="s">
        <v>63</v>
      </c>
      <c r="BC332" t="s">
        <v>51</v>
      </c>
      <c r="BF332">
        <v>0</v>
      </c>
      <c r="BG332">
        <v>0</v>
      </c>
      <c r="BH332">
        <v>21</v>
      </c>
      <c r="BI332">
        <v>51.846994535519123</v>
      </c>
      <c r="BJ332" t="e">
        <f t="shared" si="25"/>
        <v>#VALUE!</v>
      </c>
      <c r="BK332" t="e">
        <v>#VALUE!</v>
      </c>
      <c r="BL332" t="e">
        <v>#VALUE!</v>
      </c>
      <c r="BM332" t="s">
        <v>1051</v>
      </c>
      <c r="BN332" t="s">
        <v>75</v>
      </c>
      <c r="BO332" t="s">
        <v>87</v>
      </c>
      <c r="BQ332" t="s">
        <v>1051</v>
      </c>
      <c r="BR332">
        <v>0</v>
      </c>
      <c r="BS332" t="s">
        <v>573</v>
      </c>
      <c r="BT332" t="s">
        <v>1252</v>
      </c>
      <c r="BU332" t="s">
        <v>87</v>
      </c>
      <c r="BV332">
        <v>0</v>
      </c>
      <c r="BW332">
        <v>0</v>
      </c>
      <c r="BX332">
        <v>0</v>
      </c>
      <c r="BY332">
        <v>0</v>
      </c>
      <c r="BZ332" t="e">
        <v>#VALUE!</v>
      </c>
      <c r="CA332" t="e">
        <v>#VALUE!</v>
      </c>
      <c r="CB332" t="e">
        <v>#VALUE!</v>
      </c>
      <c r="CC332">
        <v>0</v>
      </c>
      <c r="CD332">
        <v>0</v>
      </c>
      <c r="CE332">
        <v>0</v>
      </c>
      <c r="CF332" t="e">
        <v>#VALUE!</v>
      </c>
      <c r="CH332">
        <f t="shared" si="26"/>
        <v>1</v>
      </c>
      <c r="CI332" t="s">
        <v>1405</v>
      </c>
      <c r="CJ332">
        <v>1</v>
      </c>
      <c r="CK332" t="s">
        <v>1400</v>
      </c>
      <c r="CL332">
        <f t="shared" si="27"/>
        <v>1</v>
      </c>
      <c r="CM332">
        <f t="shared" si="28"/>
        <v>1</v>
      </c>
      <c r="CN332">
        <f t="shared" si="29"/>
        <v>0</v>
      </c>
    </row>
    <row r="333" spans="1:92" x14ac:dyDescent="0.25">
      <c r="A333">
        <v>2351</v>
      </c>
      <c r="B333" t="s">
        <v>564</v>
      </c>
      <c r="C333" t="s">
        <v>564</v>
      </c>
      <c r="D333">
        <v>990513</v>
      </c>
      <c r="E333">
        <v>6</v>
      </c>
      <c r="F333" s="107">
        <v>40997</v>
      </c>
      <c r="G333" s="107">
        <v>41123</v>
      </c>
      <c r="H333">
        <v>990513</v>
      </c>
      <c r="I333" s="107">
        <v>40998</v>
      </c>
      <c r="J333" s="107">
        <v>41123</v>
      </c>
      <c r="K333" t="s">
        <v>562</v>
      </c>
      <c r="L333" t="s">
        <v>562</v>
      </c>
      <c r="N333" t="s">
        <v>564</v>
      </c>
      <c r="O333" t="s">
        <v>913</v>
      </c>
      <c r="P333" t="s">
        <v>38</v>
      </c>
      <c r="Q333">
        <v>126</v>
      </c>
      <c r="R333">
        <v>127</v>
      </c>
      <c r="S333">
        <v>3</v>
      </c>
      <c r="T333">
        <v>3</v>
      </c>
      <c r="U333">
        <v>2</v>
      </c>
      <c r="AD333" s="107">
        <v>26131</v>
      </c>
      <c r="AE333" t="s">
        <v>31</v>
      </c>
      <c r="AF333" t="s">
        <v>39</v>
      </c>
      <c r="AG333" t="s">
        <v>40</v>
      </c>
      <c r="AH333" t="s">
        <v>40</v>
      </c>
      <c r="AI333" t="s">
        <v>79</v>
      </c>
      <c r="AJ333" t="s">
        <v>88</v>
      </c>
      <c r="AK333">
        <v>4</v>
      </c>
      <c r="AL333" t="s">
        <v>361</v>
      </c>
      <c r="AM333">
        <v>10</v>
      </c>
      <c r="AP333" t="s">
        <v>100</v>
      </c>
      <c r="AR333" t="s">
        <v>66</v>
      </c>
      <c r="AS333" t="s">
        <v>63</v>
      </c>
      <c r="BC333" t="s">
        <v>37</v>
      </c>
      <c r="BF333">
        <v>126</v>
      </c>
      <c r="BG333">
        <v>126</v>
      </c>
      <c r="BH333">
        <v>127</v>
      </c>
      <c r="BI333">
        <v>40.617486338797811</v>
      </c>
      <c r="BJ333">
        <f t="shared" si="25"/>
        <v>41</v>
      </c>
      <c r="BK333">
        <v>0</v>
      </c>
      <c r="BL333">
        <v>0</v>
      </c>
      <c r="BM333" t="s">
        <v>1050</v>
      </c>
      <c r="BN333" t="s">
        <v>913</v>
      </c>
      <c r="BO333" t="s">
        <v>564</v>
      </c>
      <c r="BQ333" t="s">
        <v>1050</v>
      </c>
      <c r="BR333" t="s">
        <v>87</v>
      </c>
      <c r="BS333" t="s">
        <v>572</v>
      </c>
      <c r="BT333" t="s">
        <v>1252</v>
      </c>
      <c r="BU333" t="s">
        <v>87</v>
      </c>
      <c r="BV333">
        <v>0.99212598425196852</v>
      </c>
      <c r="BW333">
        <v>1</v>
      </c>
      <c r="BX333">
        <v>7.8740157480314821E-3</v>
      </c>
      <c r="BY333">
        <v>0</v>
      </c>
      <c r="BZ333">
        <v>-126</v>
      </c>
      <c r="CA333">
        <v>0</v>
      </c>
      <c r="CB333">
        <v>126</v>
      </c>
      <c r="CC333" t="e">
        <v>#VALUE!</v>
      </c>
      <c r="CD333">
        <v>126</v>
      </c>
      <c r="CE333">
        <v>0</v>
      </c>
      <c r="CF333">
        <v>0</v>
      </c>
      <c r="CH333">
        <f t="shared" si="26"/>
        <v>1</v>
      </c>
      <c r="CI333" t="s">
        <v>1403</v>
      </c>
      <c r="CJ333">
        <v>6</v>
      </c>
      <c r="CK333" t="s">
        <v>1399</v>
      </c>
      <c r="CL333">
        <f t="shared" si="27"/>
        <v>0</v>
      </c>
      <c r="CM333">
        <f t="shared" si="28"/>
        <v>1</v>
      </c>
      <c r="CN333">
        <f t="shared" si="29"/>
        <v>1</v>
      </c>
    </row>
    <row r="334" spans="1:92" x14ac:dyDescent="0.25">
      <c r="A334">
        <v>914</v>
      </c>
      <c r="B334" t="s">
        <v>564</v>
      </c>
      <c r="C334" t="s">
        <v>564</v>
      </c>
      <c r="D334">
        <v>991172</v>
      </c>
      <c r="E334">
        <v>6</v>
      </c>
      <c r="F334" s="107">
        <v>40942</v>
      </c>
      <c r="G334" s="107">
        <v>41135</v>
      </c>
      <c r="H334">
        <v>991172</v>
      </c>
      <c r="I334" s="107">
        <v>40947</v>
      </c>
      <c r="J334" s="107">
        <v>41135</v>
      </c>
      <c r="K334">
        <v>10000</v>
      </c>
      <c r="L334" t="s">
        <v>568</v>
      </c>
      <c r="N334" t="s">
        <v>564</v>
      </c>
      <c r="O334" t="s">
        <v>913</v>
      </c>
      <c r="P334" t="s">
        <v>38</v>
      </c>
      <c r="Q334">
        <v>189</v>
      </c>
      <c r="R334">
        <v>194</v>
      </c>
      <c r="S334">
        <v>3</v>
      </c>
      <c r="T334">
        <v>3</v>
      </c>
      <c r="U334">
        <v>3</v>
      </c>
      <c r="AD334" s="107">
        <v>19089</v>
      </c>
      <c r="AE334" t="s">
        <v>31</v>
      </c>
      <c r="AF334" t="s">
        <v>32</v>
      </c>
      <c r="AG334" t="s">
        <v>868</v>
      </c>
      <c r="AH334" t="s">
        <v>30</v>
      </c>
      <c r="AI334" t="s">
        <v>86</v>
      </c>
      <c r="AJ334" t="s">
        <v>88</v>
      </c>
      <c r="AK334">
        <v>9</v>
      </c>
      <c r="AL334" t="s">
        <v>361</v>
      </c>
      <c r="AM334">
        <v>1</v>
      </c>
      <c r="AP334" t="s">
        <v>169</v>
      </c>
      <c r="AR334" t="s">
        <v>66</v>
      </c>
      <c r="AS334" t="s">
        <v>63</v>
      </c>
      <c r="BC334" t="s">
        <v>37</v>
      </c>
      <c r="BF334">
        <v>189</v>
      </c>
      <c r="BG334">
        <v>189</v>
      </c>
      <c r="BH334">
        <v>194</v>
      </c>
      <c r="BI334">
        <v>59.707650273224047</v>
      </c>
      <c r="BJ334">
        <f t="shared" si="25"/>
        <v>60</v>
      </c>
      <c r="BK334">
        <v>0</v>
      </c>
      <c r="BL334">
        <v>0</v>
      </c>
      <c r="BM334" t="s">
        <v>1050</v>
      </c>
      <c r="BN334" t="s">
        <v>913</v>
      </c>
      <c r="BO334" t="s">
        <v>564</v>
      </c>
      <c r="BQ334" t="s">
        <v>1050</v>
      </c>
      <c r="BR334" t="s">
        <v>87</v>
      </c>
      <c r="BS334" t="s">
        <v>572</v>
      </c>
      <c r="BT334" t="s">
        <v>1252</v>
      </c>
      <c r="BU334" t="s">
        <v>87</v>
      </c>
      <c r="BV334">
        <v>0.97422680412371132</v>
      </c>
      <c r="BW334">
        <v>1</v>
      </c>
      <c r="BX334">
        <v>2.5773195876288679E-2</v>
      </c>
      <c r="BY334">
        <v>0</v>
      </c>
      <c r="BZ334">
        <v>-189</v>
      </c>
      <c r="CA334">
        <v>0</v>
      </c>
      <c r="CB334">
        <v>189</v>
      </c>
      <c r="CC334" t="e">
        <v>#VALUE!</v>
      </c>
      <c r="CD334">
        <v>189</v>
      </c>
      <c r="CE334">
        <v>0</v>
      </c>
      <c r="CF334">
        <v>0</v>
      </c>
      <c r="CH334">
        <f t="shared" si="26"/>
        <v>1</v>
      </c>
      <c r="CI334" t="s">
        <v>1403</v>
      </c>
      <c r="CJ334">
        <v>6</v>
      </c>
      <c r="CK334" t="s">
        <v>1399</v>
      </c>
      <c r="CL334">
        <f t="shared" si="27"/>
        <v>0</v>
      </c>
      <c r="CM334">
        <f t="shared" si="28"/>
        <v>1</v>
      </c>
      <c r="CN334">
        <f t="shared" si="29"/>
        <v>1</v>
      </c>
    </row>
    <row r="335" spans="1:92" x14ac:dyDescent="0.25">
      <c r="A335">
        <v>3266</v>
      </c>
      <c r="B335" t="s">
        <v>564</v>
      </c>
      <c r="C335" t="s">
        <v>564</v>
      </c>
      <c r="D335">
        <v>991194</v>
      </c>
      <c r="E335">
        <v>4</v>
      </c>
      <c r="F335" s="107">
        <v>41029</v>
      </c>
      <c r="G335" s="107">
        <v>41149</v>
      </c>
      <c r="H335">
        <v>991194</v>
      </c>
      <c r="I335" s="107">
        <v>41029</v>
      </c>
      <c r="J335" s="107">
        <v>41149</v>
      </c>
      <c r="K335">
        <v>5000</v>
      </c>
      <c r="L335" t="s">
        <v>567</v>
      </c>
      <c r="N335" t="s">
        <v>564</v>
      </c>
      <c r="O335" t="s">
        <v>913</v>
      </c>
      <c r="P335" t="s">
        <v>38</v>
      </c>
      <c r="Q335">
        <v>121</v>
      </c>
      <c r="R335">
        <v>121</v>
      </c>
      <c r="S335">
        <v>3</v>
      </c>
      <c r="T335">
        <v>3</v>
      </c>
      <c r="U335">
        <v>1</v>
      </c>
      <c r="AD335" s="107">
        <v>22850</v>
      </c>
      <c r="AE335" t="s">
        <v>31</v>
      </c>
      <c r="AF335" t="s">
        <v>32</v>
      </c>
      <c r="AG335" t="s">
        <v>868</v>
      </c>
      <c r="AH335" t="s">
        <v>57</v>
      </c>
      <c r="AI335" t="s">
        <v>52</v>
      </c>
      <c r="AJ335" t="s">
        <v>88</v>
      </c>
      <c r="AK335">
        <v>6</v>
      </c>
      <c r="AL335" t="s">
        <v>986</v>
      </c>
      <c r="AO335">
        <v>180</v>
      </c>
      <c r="AP335" t="s">
        <v>59</v>
      </c>
      <c r="AR335" t="s">
        <v>43</v>
      </c>
      <c r="AS335" t="s">
        <v>60</v>
      </c>
      <c r="BC335" t="s">
        <v>37</v>
      </c>
      <c r="BF335">
        <v>121</v>
      </c>
      <c r="BG335">
        <v>121</v>
      </c>
      <c r="BH335">
        <v>121</v>
      </c>
      <c r="BI335">
        <v>49.669398907103826</v>
      </c>
      <c r="BJ335">
        <f t="shared" si="25"/>
        <v>50</v>
      </c>
      <c r="BK335">
        <v>0</v>
      </c>
      <c r="BL335">
        <v>0</v>
      </c>
      <c r="BM335" t="s">
        <v>1050</v>
      </c>
      <c r="BN335" t="s">
        <v>913</v>
      </c>
      <c r="BO335" t="s">
        <v>564</v>
      </c>
      <c r="BQ335" t="s">
        <v>1050</v>
      </c>
      <c r="BR335" t="s">
        <v>87</v>
      </c>
      <c r="BS335" t="s">
        <v>572</v>
      </c>
      <c r="BT335" t="s">
        <v>1252</v>
      </c>
      <c r="BU335" t="s">
        <v>87</v>
      </c>
      <c r="BV335">
        <v>1</v>
      </c>
      <c r="BW335">
        <v>1</v>
      </c>
      <c r="BX335">
        <v>0</v>
      </c>
      <c r="BY335">
        <v>0</v>
      </c>
      <c r="BZ335">
        <v>-121</v>
      </c>
      <c r="CA335">
        <v>0</v>
      </c>
      <c r="CB335">
        <v>121</v>
      </c>
      <c r="CC335" t="e">
        <v>#VALUE!</v>
      </c>
      <c r="CD335">
        <v>121</v>
      </c>
      <c r="CE335">
        <v>0</v>
      </c>
      <c r="CF335">
        <v>0</v>
      </c>
      <c r="CH335">
        <f t="shared" si="26"/>
        <v>1</v>
      </c>
      <c r="CI335" t="s">
        <v>1403</v>
      </c>
      <c r="CJ335">
        <v>6</v>
      </c>
      <c r="CK335" t="s">
        <v>1399</v>
      </c>
      <c r="CL335">
        <f t="shared" si="27"/>
        <v>0</v>
      </c>
      <c r="CM335">
        <f t="shared" si="28"/>
        <v>1</v>
      </c>
      <c r="CN335">
        <f t="shared" si="29"/>
        <v>1</v>
      </c>
    </row>
    <row r="336" spans="1:92" x14ac:dyDescent="0.25">
      <c r="A336">
        <v>1779</v>
      </c>
      <c r="B336" t="s">
        <v>564</v>
      </c>
      <c r="C336" t="s">
        <v>564</v>
      </c>
      <c r="D336">
        <v>993302</v>
      </c>
      <c r="E336">
        <v>5</v>
      </c>
      <c r="F336" s="107">
        <v>40975</v>
      </c>
      <c r="G336" s="107">
        <v>40977</v>
      </c>
      <c r="H336">
        <v>993302</v>
      </c>
      <c r="I336" s="107">
        <v>40975</v>
      </c>
      <c r="J336" s="107">
        <v>40977</v>
      </c>
      <c r="K336">
        <v>20000</v>
      </c>
      <c r="L336" t="s">
        <v>569</v>
      </c>
      <c r="N336" t="s">
        <v>564</v>
      </c>
      <c r="O336" t="s">
        <v>913</v>
      </c>
      <c r="P336" t="s">
        <v>38</v>
      </c>
      <c r="Q336">
        <v>3</v>
      </c>
      <c r="R336">
        <v>3</v>
      </c>
      <c r="S336">
        <v>7</v>
      </c>
      <c r="T336">
        <v>1</v>
      </c>
      <c r="AD336" s="107">
        <v>25866</v>
      </c>
      <c r="AE336" t="s">
        <v>31</v>
      </c>
      <c r="AF336" t="s">
        <v>32</v>
      </c>
      <c r="AG336" t="s">
        <v>868</v>
      </c>
      <c r="AH336" t="s">
        <v>57</v>
      </c>
      <c r="AI336" t="s">
        <v>96</v>
      </c>
      <c r="AJ336" t="s">
        <v>88</v>
      </c>
      <c r="AK336">
        <v>2</v>
      </c>
      <c r="AL336" t="s">
        <v>987</v>
      </c>
      <c r="AN336">
        <v>6</v>
      </c>
      <c r="AP336" t="s">
        <v>258</v>
      </c>
      <c r="AR336" t="s">
        <v>43</v>
      </c>
      <c r="AS336" t="s">
        <v>81</v>
      </c>
      <c r="BC336" t="s">
        <v>37</v>
      </c>
      <c r="BF336">
        <v>3</v>
      </c>
      <c r="BG336">
        <v>3</v>
      </c>
      <c r="BH336">
        <v>3</v>
      </c>
      <c r="BI336">
        <v>41.28142076502732</v>
      </c>
      <c r="BJ336">
        <f t="shared" si="25"/>
        <v>41</v>
      </c>
      <c r="BK336">
        <v>0</v>
      </c>
      <c r="BL336">
        <v>0</v>
      </c>
      <c r="BM336" t="s">
        <v>1050</v>
      </c>
      <c r="BN336" t="s">
        <v>913</v>
      </c>
      <c r="BO336" t="s">
        <v>564</v>
      </c>
      <c r="BQ336" t="s">
        <v>1050</v>
      </c>
      <c r="BR336" t="s">
        <v>87</v>
      </c>
      <c r="BS336" t="s">
        <v>572</v>
      </c>
      <c r="BT336" t="s">
        <v>1252</v>
      </c>
      <c r="BU336" t="s">
        <v>87</v>
      </c>
      <c r="BV336">
        <v>1</v>
      </c>
      <c r="BW336">
        <v>1</v>
      </c>
      <c r="BX336">
        <v>0</v>
      </c>
      <c r="BY336">
        <v>0</v>
      </c>
      <c r="BZ336">
        <v>-3</v>
      </c>
      <c r="CA336">
        <v>0</v>
      </c>
      <c r="CB336">
        <v>3</v>
      </c>
      <c r="CC336" t="e">
        <v>#VALUE!</v>
      </c>
      <c r="CD336">
        <v>3</v>
      </c>
      <c r="CE336">
        <v>0</v>
      </c>
      <c r="CF336">
        <v>0</v>
      </c>
      <c r="CH336">
        <f t="shared" si="26"/>
        <v>1</v>
      </c>
      <c r="CI336" t="s">
        <v>1405</v>
      </c>
      <c r="CJ336">
        <v>1</v>
      </c>
      <c r="CK336" t="s">
        <v>1399</v>
      </c>
      <c r="CL336">
        <f t="shared" si="27"/>
        <v>0</v>
      </c>
      <c r="CM336">
        <f t="shared" si="28"/>
        <v>1</v>
      </c>
      <c r="CN336">
        <f t="shared" si="29"/>
        <v>1</v>
      </c>
    </row>
    <row r="337" spans="1:92" x14ac:dyDescent="0.25">
      <c r="A337">
        <v>532</v>
      </c>
      <c r="B337" t="s">
        <v>564</v>
      </c>
      <c r="C337" t="s">
        <v>564</v>
      </c>
      <c r="D337">
        <v>993662</v>
      </c>
      <c r="E337">
        <v>5</v>
      </c>
      <c r="F337" s="107">
        <v>40929</v>
      </c>
      <c r="G337" s="107">
        <v>40932</v>
      </c>
      <c r="H337">
        <v>993662</v>
      </c>
      <c r="I337" s="107">
        <v>40930</v>
      </c>
      <c r="J337" s="107">
        <v>40932</v>
      </c>
      <c r="K337">
        <v>15000</v>
      </c>
      <c r="L337" t="s">
        <v>569</v>
      </c>
      <c r="N337" t="s">
        <v>564</v>
      </c>
      <c r="O337" t="s">
        <v>913</v>
      </c>
      <c r="P337" t="s">
        <v>38</v>
      </c>
      <c r="Q337">
        <v>3</v>
      </c>
      <c r="R337">
        <v>4</v>
      </c>
      <c r="S337">
        <v>4</v>
      </c>
      <c r="T337">
        <v>4</v>
      </c>
      <c r="U337">
        <v>3</v>
      </c>
      <c r="AD337" s="107">
        <v>19619</v>
      </c>
      <c r="AE337" t="s">
        <v>31</v>
      </c>
      <c r="AF337" t="s">
        <v>68</v>
      </c>
      <c r="AG337" t="s">
        <v>870</v>
      </c>
      <c r="AH337" t="s">
        <v>57</v>
      </c>
      <c r="AI337" t="s">
        <v>89</v>
      </c>
      <c r="AJ337" t="s">
        <v>88</v>
      </c>
      <c r="AK337">
        <v>2</v>
      </c>
      <c r="AL337" t="s">
        <v>987</v>
      </c>
      <c r="AN337">
        <v>6</v>
      </c>
      <c r="AP337" t="s">
        <v>42</v>
      </c>
      <c r="AR337" t="s">
        <v>43</v>
      </c>
      <c r="AS337" t="s">
        <v>44</v>
      </c>
      <c r="BC337" t="s">
        <v>37</v>
      </c>
      <c r="BF337">
        <v>3</v>
      </c>
      <c r="BG337">
        <v>3</v>
      </c>
      <c r="BH337">
        <v>4</v>
      </c>
      <c r="BI337">
        <v>58.224043715846996</v>
      </c>
      <c r="BJ337">
        <f t="shared" si="25"/>
        <v>58</v>
      </c>
      <c r="BK337">
        <v>0</v>
      </c>
      <c r="BL337">
        <v>0</v>
      </c>
      <c r="BM337" t="s">
        <v>1050</v>
      </c>
      <c r="BN337" t="s">
        <v>913</v>
      </c>
      <c r="BO337" t="s">
        <v>564</v>
      </c>
      <c r="BQ337" t="s">
        <v>1050</v>
      </c>
      <c r="BR337" t="s">
        <v>87</v>
      </c>
      <c r="BS337" t="s">
        <v>572</v>
      </c>
      <c r="BT337" t="s">
        <v>1252</v>
      </c>
      <c r="BU337" t="s">
        <v>87</v>
      </c>
      <c r="BV337">
        <v>0.75</v>
      </c>
      <c r="BW337">
        <v>1</v>
      </c>
      <c r="BX337">
        <v>0.25</v>
      </c>
      <c r="BY337">
        <v>0</v>
      </c>
      <c r="BZ337">
        <v>-3</v>
      </c>
      <c r="CA337">
        <v>0</v>
      </c>
      <c r="CB337">
        <v>3</v>
      </c>
      <c r="CC337" t="e">
        <v>#VALUE!</v>
      </c>
      <c r="CD337">
        <v>3</v>
      </c>
      <c r="CE337">
        <v>0</v>
      </c>
      <c r="CF337">
        <v>0</v>
      </c>
      <c r="CH337">
        <f t="shared" si="26"/>
        <v>1</v>
      </c>
      <c r="CI337" t="s">
        <v>1405</v>
      </c>
      <c r="CJ337">
        <v>1</v>
      </c>
      <c r="CK337" t="s">
        <v>1399</v>
      </c>
      <c r="CL337">
        <f t="shared" si="27"/>
        <v>0</v>
      </c>
      <c r="CM337">
        <f t="shared" si="28"/>
        <v>1</v>
      </c>
      <c r="CN337">
        <f t="shared" si="29"/>
        <v>1</v>
      </c>
    </row>
    <row r="338" spans="1:92" x14ac:dyDescent="0.25">
      <c r="A338">
        <v>354</v>
      </c>
      <c r="B338" t="s">
        <v>564</v>
      </c>
      <c r="C338" t="s">
        <v>564</v>
      </c>
      <c r="D338">
        <v>994106</v>
      </c>
      <c r="E338">
        <v>2</v>
      </c>
      <c r="F338" s="107">
        <v>40922</v>
      </c>
      <c r="G338" s="107">
        <v>40969</v>
      </c>
      <c r="H338">
        <v>994106</v>
      </c>
      <c r="I338" s="107">
        <v>40923</v>
      </c>
      <c r="J338" s="107">
        <v>40969</v>
      </c>
      <c r="K338">
        <v>5000</v>
      </c>
      <c r="L338" t="s">
        <v>567</v>
      </c>
      <c r="N338" t="s">
        <v>564</v>
      </c>
      <c r="O338" t="s">
        <v>913</v>
      </c>
      <c r="P338" t="s">
        <v>587</v>
      </c>
      <c r="Q338">
        <v>47</v>
      </c>
      <c r="R338">
        <v>48</v>
      </c>
      <c r="S338">
        <v>0</v>
      </c>
      <c r="T338">
        <v>8</v>
      </c>
      <c r="AD338" s="107">
        <v>26280</v>
      </c>
      <c r="AE338" t="s">
        <v>31</v>
      </c>
      <c r="AF338" t="s">
        <v>32</v>
      </c>
      <c r="AG338" t="s">
        <v>868</v>
      </c>
      <c r="AH338" t="s">
        <v>57</v>
      </c>
      <c r="AI338" t="s">
        <v>58</v>
      </c>
      <c r="AJ338" t="s">
        <v>47</v>
      </c>
      <c r="AK338">
        <v>3</v>
      </c>
      <c r="AL338" t="s">
        <v>47</v>
      </c>
      <c r="AP338" t="s">
        <v>149</v>
      </c>
      <c r="AR338" t="s">
        <v>66</v>
      </c>
      <c r="AS338" t="s">
        <v>73</v>
      </c>
      <c r="BC338" t="s">
        <v>37</v>
      </c>
      <c r="BF338">
        <v>47</v>
      </c>
      <c r="BG338">
        <v>47</v>
      </c>
      <c r="BH338">
        <v>48</v>
      </c>
      <c r="BI338">
        <v>40.005464480874316</v>
      </c>
      <c r="BJ338">
        <f t="shared" si="25"/>
        <v>40</v>
      </c>
      <c r="BK338">
        <v>0</v>
      </c>
      <c r="BL338">
        <v>0</v>
      </c>
      <c r="BM338" t="s">
        <v>47</v>
      </c>
      <c r="BN338" t="s">
        <v>913</v>
      </c>
      <c r="BO338" t="s">
        <v>564</v>
      </c>
      <c r="BQ338" t="s">
        <v>47</v>
      </c>
      <c r="BR338" t="s">
        <v>87</v>
      </c>
      <c r="BS338" t="s">
        <v>572</v>
      </c>
      <c r="BT338" t="s">
        <v>1252</v>
      </c>
      <c r="BU338" t="s">
        <v>564</v>
      </c>
      <c r="BV338">
        <v>0.97916666666666663</v>
      </c>
      <c r="BW338">
        <v>1</v>
      </c>
      <c r="BX338">
        <v>2.083333333333337E-2</v>
      </c>
      <c r="BY338">
        <v>0</v>
      </c>
      <c r="BZ338">
        <v>-47</v>
      </c>
      <c r="CA338">
        <v>0</v>
      </c>
      <c r="CB338">
        <v>47</v>
      </c>
      <c r="CC338" t="e">
        <v>#VALUE!</v>
      </c>
      <c r="CD338">
        <v>47</v>
      </c>
      <c r="CE338">
        <v>0</v>
      </c>
      <c r="CF338">
        <v>0</v>
      </c>
      <c r="CH338">
        <f t="shared" si="26"/>
        <v>1</v>
      </c>
      <c r="CI338" t="s">
        <v>1401</v>
      </c>
      <c r="CJ338">
        <v>3</v>
      </c>
      <c r="CK338" t="s">
        <v>1399</v>
      </c>
      <c r="CL338">
        <f t="shared" si="27"/>
        <v>0</v>
      </c>
      <c r="CM338">
        <f t="shared" si="28"/>
        <v>0</v>
      </c>
      <c r="CN338">
        <f t="shared" si="29"/>
        <v>1</v>
      </c>
    </row>
    <row r="339" spans="1:92" x14ac:dyDescent="0.25">
      <c r="A339">
        <v>2593</v>
      </c>
      <c r="B339" t="s">
        <v>564</v>
      </c>
      <c r="C339" t="s">
        <v>564</v>
      </c>
      <c r="D339">
        <v>996573</v>
      </c>
      <c r="E339">
        <v>1</v>
      </c>
      <c r="F339" s="107">
        <v>41005</v>
      </c>
      <c r="G339" s="107">
        <v>41379</v>
      </c>
      <c r="H339">
        <v>996573</v>
      </c>
      <c r="I339" s="107">
        <v>41005</v>
      </c>
      <c r="J339" s="107">
        <v>41011</v>
      </c>
      <c r="K339">
        <v>100000</v>
      </c>
      <c r="L339" t="s">
        <v>570</v>
      </c>
      <c r="M339" s="107">
        <v>41011</v>
      </c>
      <c r="N339" t="s">
        <v>87</v>
      </c>
      <c r="O339" t="s">
        <v>75</v>
      </c>
      <c r="P339" t="s">
        <v>30</v>
      </c>
      <c r="Q339">
        <v>7</v>
      </c>
      <c r="R339">
        <v>375</v>
      </c>
      <c r="S339">
        <v>1</v>
      </c>
      <c r="T339">
        <v>3</v>
      </c>
      <c r="V339">
        <v>1</v>
      </c>
      <c r="AD339" s="107">
        <v>23866</v>
      </c>
      <c r="AE339" t="s">
        <v>31</v>
      </c>
      <c r="AF339" t="s">
        <v>39</v>
      </c>
      <c r="AG339" t="s">
        <v>40</v>
      </c>
      <c r="AH339" t="s">
        <v>40</v>
      </c>
      <c r="AI339" t="s">
        <v>64</v>
      </c>
      <c r="AJ339" t="s">
        <v>54</v>
      </c>
      <c r="AK339">
        <v>11</v>
      </c>
      <c r="AL339" t="s">
        <v>54</v>
      </c>
      <c r="AP339" t="s">
        <v>286</v>
      </c>
      <c r="AR339" t="s">
        <v>49</v>
      </c>
      <c r="AS339" t="s">
        <v>44</v>
      </c>
      <c r="BC339" t="s">
        <v>51</v>
      </c>
      <c r="BF339">
        <v>7</v>
      </c>
      <c r="BG339">
        <v>375</v>
      </c>
      <c r="BH339">
        <v>375</v>
      </c>
      <c r="BI339">
        <v>46.827868852459019</v>
      </c>
      <c r="BJ339">
        <f t="shared" si="25"/>
        <v>47</v>
      </c>
      <c r="BK339">
        <v>0</v>
      </c>
      <c r="BL339">
        <v>-368</v>
      </c>
      <c r="BM339" t="s">
        <v>1051</v>
      </c>
      <c r="BN339" t="s">
        <v>75</v>
      </c>
      <c r="BO339" t="s">
        <v>87</v>
      </c>
      <c r="BQ339" t="s">
        <v>1051</v>
      </c>
      <c r="BR339" t="s">
        <v>87</v>
      </c>
      <c r="BS339" t="s">
        <v>573</v>
      </c>
      <c r="BT339" t="s">
        <v>1252</v>
      </c>
      <c r="BU339" t="s">
        <v>87</v>
      </c>
      <c r="BV339">
        <v>1.8666666666666668E-2</v>
      </c>
      <c r="BW339">
        <v>1.8666666666666668E-2</v>
      </c>
      <c r="BX339">
        <v>0</v>
      </c>
      <c r="BY339">
        <v>0</v>
      </c>
      <c r="BZ339">
        <v>-7</v>
      </c>
      <c r="CA339">
        <v>0</v>
      </c>
      <c r="CB339">
        <v>7</v>
      </c>
      <c r="CC339" t="e">
        <v>#VALUE!</v>
      </c>
      <c r="CD339">
        <v>7</v>
      </c>
      <c r="CE339">
        <v>0</v>
      </c>
      <c r="CF339">
        <v>368</v>
      </c>
      <c r="CH339">
        <f t="shared" si="26"/>
        <v>1</v>
      </c>
      <c r="CI339" t="s">
        <v>1405</v>
      </c>
      <c r="CJ339">
        <v>1</v>
      </c>
      <c r="CK339" t="s">
        <v>1399</v>
      </c>
      <c r="CL339">
        <f t="shared" si="27"/>
        <v>1</v>
      </c>
      <c r="CM339">
        <f t="shared" si="28"/>
        <v>1</v>
      </c>
      <c r="CN339">
        <f t="shared" si="29"/>
        <v>1</v>
      </c>
    </row>
    <row r="340" spans="1:92" x14ac:dyDescent="0.25">
      <c r="A340">
        <v>1732</v>
      </c>
      <c r="B340" t="s">
        <v>564</v>
      </c>
      <c r="C340" t="s">
        <v>564</v>
      </c>
      <c r="D340">
        <v>997247</v>
      </c>
      <c r="E340" t="s">
        <v>1409</v>
      </c>
      <c r="F340" s="107">
        <v>40973</v>
      </c>
      <c r="G340" s="107"/>
      <c r="H340">
        <v>997247</v>
      </c>
      <c r="I340" s="107">
        <v>40975</v>
      </c>
      <c r="J340" s="107"/>
      <c r="K340">
        <v>60000</v>
      </c>
      <c r="L340" t="s">
        <v>570</v>
      </c>
      <c r="N340" t="s">
        <v>564</v>
      </c>
      <c r="O340" t="s">
        <v>913</v>
      </c>
      <c r="P340" t="s">
        <v>30</v>
      </c>
      <c r="Q340" t="s">
        <v>586</v>
      </c>
      <c r="R340" t="s">
        <v>586</v>
      </c>
      <c r="S340">
        <v>3</v>
      </c>
      <c r="T340">
        <v>3</v>
      </c>
      <c r="U340">
        <v>2</v>
      </c>
      <c r="AD340" s="107">
        <v>23400</v>
      </c>
      <c r="AE340" t="s">
        <v>31</v>
      </c>
      <c r="AF340" t="s">
        <v>32</v>
      </c>
      <c r="AG340" t="s">
        <v>868</v>
      </c>
      <c r="AH340" t="s">
        <v>57</v>
      </c>
      <c r="AI340" t="s">
        <v>99</v>
      </c>
      <c r="AJ340" t="s">
        <v>30</v>
      </c>
      <c r="AP340" t="s">
        <v>128</v>
      </c>
      <c r="AR340" t="s">
        <v>91</v>
      </c>
      <c r="AS340" t="s">
        <v>125</v>
      </c>
      <c r="BC340" t="s">
        <v>37</v>
      </c>
      <c r="BF340" t="s">
        <v>586</v>
      </c>
      <c r="BG340" t="s">
        <v>586</v>
      </c>
      <c r="BH340" t="s">
        <v>586</v>
      </c>
      <c r="BI340">
        <v>48.013661202185794</v>
      </c>
      <c r="BJ340">
        <f t="shared" si="25"/>
        <v>48</v>
      </c>
      <c r="BK340">
        <v>0</v>
      </c>
      <c r="BL340">
        <v>0</v>
      </c>
      <c r="BM340">
        <v>0</v>
      </c>
      <c r="BN340" t="s">
        <v>913</v>
      </c>
      <c r="BO340" t="s">
        <v>564</v>
      </c>
      <c r="BQ340" t="s">
        <v>1409</v>
      </c>
      <c r="BR340" t="s">
        <v>87</v>
      </c>
      <c r="BS340" t="s">
        <v>586</v>
      </c>
      <c r="BT340" t="s">
        <v>586</v>
      </c>
      <c r="BU340" t="s">
        <v>87</v>
      </c>
      <c r="BV340" t="s">
        <v>586</v>
      </c>
      <c r="BW340" t="s">
        <v>586</v>
      </c>
      <c r="BX340">
        <v>0</v>
      </c>
      <c r="BY340" t="e">
        <v>#VALUE!</v>
      </c>
      <c r="BZ340">
        <v>40974</v>
      </c>
      <c r="CA340" t="e">
        <v>#VALUE!</v>
      </c>
      <c r="CB340" t="e">
        <v>#VALUE!</v>
      </c>
      <c r="CC340" t="s">
        <v>586</v>
      </c>
      <c r="CD340" t="s">
        <v>586</v>
      </c>
      <c r="CF340">
        <v>0</v>
      </c>
      <c r="CH340">
        <f t="shared" si="26"/>
        <v>1</v>
      </c>
      <c r="CI340" t="s">
        <v>1410</v>
      </c>
      <c r="CJ340">
        <v>9</v>
      </c>
      <c r="CK340" t="s">
        <v>1399</v>
      </c>
      <c r="CL340">
        <f t="shared" si="27"/>
        <v>0</v>
      </c>
      <c r="CM340">
        <f t="shared" si="28"/>
        <v>1</v>
      </c>
      <c r="CN340">
        <f t="shared" si="29"/>
        <v>1</v>
      </c>
    </row>
    <row r="341" spans="1:92" x14ac:dyDescent="0.25">
      <c r="A341">
        <v>361</v>
      </c>
      <c r="B341" t="s">
        <v>564</v>
      </c>
      <c r="C341" t="s">
        <v>564</v>
      </c>
      <c r="D341">
        <v>997408</v>
      </c>
      <c r="E341">
        <v>5</v>
      </c>
      <c r="F341" s="107">
        <v>40917</v>
      </c>
      <c r="G341" s="107">
        <v>40919</v>
      </c>
      <c r="H341">
        <v>997408</v>
      </c>
      <c r="I341" s="107">
        <v>40918</v>
      </c>
      <c r="J341" s="107">
        <v>40919</v>
      </c>
      <c r="K341">
        <v>10000</v>
      </c>
      <c r="L341" t="s">
        <v>568</v>
      </c>
      <c r="N341" t="s">
        <v>564</v>
      </c>
      <c r="O341" t="s">
        <v>913</v>
      </c>
      <c r="P341" t="s">
        <v>38</v>
      </c>
      <c r="Q341">
        <v>2</v>
      </c>
      <c r="R341">
        <v>3</v>
      </c>
      <c r="S341">
        <v>9</v>
      </c>
      <c r="T341">
        <v>5</v>
      </c>
      <c r="U341">
        <v>5</v>
      </c>
      <c r="AD341" s="107">
        <v>25231</v>
      </c>
      <c r="AE341" t="s">
        <v>31</v>
      </c>
      <c r="AF341" t="s">
        <v>32</v>
      </c>
      <c r="AG341" t="s">
        <v>868</v>
      </c>
      <c r="AH341" t="s">
        <v>57</v>
      </c>
      <c r="AI341" t="s">
        <v>84</v>
      </c>
      <c r="AJ341" t="s">
        <v>88</v>
      </c>
      <c r="AK341">
        <v>1</v>
      </c>
      <c r="AL341" t="s">
        <v>987</v>
      </c>
      <c r="AN341">
        <v>8</v>
      </c>
      <c r="AP341" t="s">
        <v>42</v>
      </c>
      <c r="AR341" t="s">
        <v>43</v>
      </c>
      <c r="AS341" t="s">
        <v>44</v>
      </c>
      <c r="BC341" t="s">
        <v>37</v>
      </c>
      <c r="BF341">
        <v>2</v>
      </c>
      <c r="BG341">
        <v>2</v>
      </c>
      <c r="BH341">
        <v>3</v>
      </c>
      <c r="BI341">
        <v>42.857923497267763</v>
      </c>
      <c r="BJ341">
        <f t="shared" si="25"/>
        <v>43</v>
      </c>
      <c r="BK341">
        <v>0</v>
      </c>
      <c r="BL341">
        <v>0</v>
      </c>
      <c r="BM341" t="s">
        <v>1050</v>
      </c>
      <c r="BN341" t="s">
        <v>913</v>
      </c>
      <c r="BO341" t="s">
        <v>564</v>
      </c>
      <c r="BQ341" t="s">
        <v>1050</v>
      </c>
      <c r="BR341" t="s">
        <v>87</v>
      </c>
      <c r="BS341" t="s">
        <v>572</v>
      </c>
      <c r="BT341" t="s">
        <v>1252</v>
      </c>
      <c r="BU341" t="s">
        <v>87</v>
      </c>
      <c r="BV341">
        <v>0.66666666666666663</v>
      </c>
      <c r="BW341">
        <v>1</v>
      </c>
      <c r="BX341">
        <v>0.33333333333333337</v>
      </c>
      <c r="BY341">
        <v>0</v>
      </c>
      <c r="BZ341">
        <v>-2</v>
      </c>
      <c r="CA341">
        <v>0</v>
      </c>
      <c r="CB341">
        <v>2</v>
      </c>
      <c r="CC341" t="e">
        <v>#VALUE!</v>
      </c>
      <c r="CD341">
        <v>2</v>
      </c>
      <c r="CE341">
        <v>0</v>
      </c>
      <c r="CF341">
        <v>0</v>
      </c>
      <c r="CH341">
        <f t="shared" si="26"/>
        <v>1</v>
      </c>
      <c r="CI341" t="s">
        <v>1405</v>
      </c>
      <c r="CJ341">
        <v>1</v>
      </c>
      <c r="CK341" t="s">
        <v>1399</v>
      </c>
      <c r="CL341">
        <f t="shared" si="27"/>
        <v>0</v>
      </c>
      <c r="CM341">
        <f t="shared" si="28"/>
        <v>1</v>
      </c>
      <c r="CN341">
        <f t="shared" si="29"/>
        <v>1</v>
      </c>
    </row>
    <row r="342" spans="1:92" x14ac:dyDescent="0.25">
      <c r="A342">
        <v>1040</v>
      </c>
      <c r="B342" t="s">
        <v>564</v>
      </c>
      <c r="C342" t="s">
        <v>564</v>
      </c>
      <c r="D342">
        <v>1000132</v>
      </c>
      <c r="E342">
        <v>4</v>
      </c>
      <c r="F342" s="107">
        <v>40947</v>
      </c>
      <c r="G342" s="107">
        <v>40949</v>
      </c>
      <c r="H342">
        <v>1000132</v>
      </c>
      <c r="I342" s="107">
        <v>40947</v>
      </c>
      <c r="J342" s="107">
        <v>40949</v>
      </c>
      <c r="K342">
        <v>5000</v>
      </c>
      <c r="L342" t="s">
        <v>567</v>
      </c>
      <c r="N342" t="s">
        <v>564</v>
      </c>
      <c r="O342" t="s">
        <v>913</v>
      </c>
      <c r="P342" t="s">
        <v>38</v>
      </c>
      <c r="Q342">
        <v>3</v>
      </c>
      <c r="R342">
        <v>3</v>
      </c>
      <c r="S342">
        <v>2</v>
      </c>
      <c r="T342">
        <v>1</v>
      </c>
      <c r="U342">
        <v>1</v>
      </c>
      <c r="V342">
        <v>1</v>
      </c>
      <c r="AD342" s="107">
        <v>25138</v>
      </c>
      <c r="AE342" t="s">
        <v>45</v>
      </c>
      <c r="AF342" t="s">
        <v>68</v>
      </c>
      <c r="AG342" t="s">
        <v>870</v>
      </c>
      <c r="AH342" t="s">
        <v>57</v>
      </c>
      <c r="AI342" t="s">
        <v>58</v>
      </c>
      <c r="AJ342" t="s">
        <v>88</v>
      </c>
      <c r="AK342">
        <v>1</v>
      </c>
      <c r="AL342" t="s">
        <v>986</v>
      </c>
      <c r="AO342">
        <v>180</v>
      </c>
      <c r="AP342" t="s">
        <v>42</v>
      </c>
      <c r="AR342" t="s">
        <v>43</v>
      </c>
      <c r="AS342" t="s">
        <v>44</v>
      </c>
      <c r="BC342" t="s">
        <v>37</v>
      </c>
      <c r="BF342">
        <v>3</v>
      </c>
      <c r="BG342">
        <v>3</v>
      </c>
      <c r="BH342">
        <v>3</v>
      </c>
      <c r="BI342">
        <v>43.193989071038253</v>
      </c>
      <c r="BJ342">
        <f t="shared" si="25"/>
        <v>43</v>
      </c>
      <c r="BK342">
        <v>0</v>
      </c>
      <c r="BL342">
        <v>0</v>
      </c>
      <c r="BM342" t="s">
        <v>1050</v>
      </c>
      <c r="BN342" t="s">
        <v>913</v>
      </c>
      <c r="BO342" t="s">
        <v>564</v>
      </c>
      <c r="BQ342" t="s">
        <v>1050</v>
      </c>
      <c r="BR342" t="s">
        <v>87</v>
      </c>
      <c r="BS342" t="s">
        <v>572</v>
      </c>
      <c r="BT342" t="s">
        <v>1252</v>
      </c>
      <c r="BU342" t="s">
        <v>87</v>
      </c>
      <c r="BV342">
        <v>1</v>
      </c>
      <c r="BW342">
        <v>1</v>
      </c>
      <c r="BX342">
        <v>0</v>
      </c>
      <c r="BY342">
        <v>0</v>
      </c>
      <c r="BZ342">
        <v>-3</v>
      </c>
      <c r="CA342">
        <v>0</v>
      </c>
      <c r="CB342">
        <v>3</v>
      </c>
      <c r="CC342" t="e">
        <v>#VALUE!</v>
      </c>
      <c r="CD342">
        <v>3</v>
      </c>
      <c r="CE342">
        <v>0</v>
      </c>
      <c r="CF342">
        <v>0</v>
      </c>
      <c r="CH342">
        <f t="shared" si="26"/>
        <v>1</v>
      </c>
      <c r="CI342" t="s">
        <v>1405</v>
      </c>
      <c r="CJ342">
        <v>1</v>
      </c>
      <c r="CK342" t="s">
        <v>1399</v>
      </c>
      <c r="CL342">
        <f t="shared" si="27"/>
        <v>0</v>
      </c>
      <c r="CM342">
        <f t="shared" si="28"/>
        <v>1</v>
      </c>
      <c r="CN342">
        <f t="shared" si="29"/>
        <v>1</v>
      </c>
    </row>
    <row r="343" spans="1:92" x14ac:dyDescent="0.25">
      <c r="A343">
        <v>2590</v>
      </c>
      <c r="B343" t="s">
        <v>564</v>
      </c>
      <c r="C343" t="s">
        <v>564</v>
      </c>
      <c r="D343">
        <v>1001673</v>
      </c>
      <c r="E343">
        <v>5</v>
      </c>
      <c r="F343" s="107">
        <v>41005</v>
      </c>
      <c r="G343" s="107">
        <v>41073</v>
      </c>
      <c r="H343">
        <v>1001673</v>
      </c>
      <c r="I343" s="107">
        <v>41005</v>
      </c>
      <c r="J343" s="107">
        <v>41073</v>
      </c>
      <c r="K343">
        <v>30000</v>
      </c>
      <c r="L343" t="s">
        <v>570</v>
      </c>
      <c r="N343" t="s">
        <v>564</v>
      </c>
      <c r="O343" t="s">
        <v>913</v>
      </c>
      <c r="P343" t="s">
        <v>38</v>
      </c>
      <c r="Q343">
        <v>69</v>
      </c>
      <c r="R343">
        <v>69</v>
      </c>
      <c r="S343">
        <v>3</v>
      </c>
      <c r="T343">
        <v>5</v>
      </c>
      <c r="U343">
        <v>1</v>
      </c>
      <c r="AD343" s="107">
        <v>25959</v>
      </c>
      <c r="AE343" t="s">
        <v>31</v>
      </c>
      <c r="AF343" t="s">
        <v>39</v>
      </c>
      <c r="AG343" t="s">
        <v>40</v>
      </c>
      <c r="AH343" t="s">
        <v>40</v>
      </c>
      <c r="AI343" t="s">
        <v>71</v>
      </c>
      <c r="AJ343" t="s">
        <v>88</v>
      </c>
      <c r="AK343">
        <v>3</v>
      </c>
      <c r="AL343" t="s">
        <v>987</v>
      </c>
      <c r="AN343">
        <v>6</v>
      </c>
      <c r="AP343" t="s">
        <v>59</v>
      </c>
      <c r="AR343" t="s">
        <v>43</v>
      </c>
      <c r="AS343" t="s">
        <v>60</v>
      </c>
      <c r="BC343" t="s">
        <v>37</v>
      </c>
      <c r="BF343">
        <v>69</v>
      </c>
      <c r="BG343">
        <v>69</v>
      </c>
      <c r="BH343">
        <v>69</v>
      </c>
      <c r="BI343">
        <v>41.10928961748634</v>
      </c>
      <c r="BJ343">
        <f t="shared" si="25"/>
        <v>41</v>
      </c>
      <c r="BK343">
        <v>0</v>
      </c>
      <c r="BL343">
        <v>0</v>
      </c>
      <c r="BM343" t="s">
        <v>1050</v>
      </c>
      <c r="BN343" t="s">
        <v>913</v>
      </c>
      <c r="BO343" t="s">
        <v>564</v>
      </c>
      <c r="BQ343" t="s">
        <v>1050</v>
      </c>
      <c r="BR343" t="s">
        <v>87</v>
      </c>
      <c r="BS343" t="s">
        <v>572</v>
      </c>
      <c r="BT343" t="s">
        <v>1252</v>
      </c>
      <c r="BU343" t="s">
        <v>87</v>
      </c>
      <c r="BV343">
        <v>1</v>
      </c>
      <c r="BW343">
        <v>1</v>
      </c>
      <c r="BX343">
        <v>0</v>
      </c>
      <c r="BY343">
        <v>0</v>
      </c>
      <c r="BZ343">
        <v>-69</v>
      </c>
      <c r="CA343">
        <v>0</v>
      </c>
      <c r="CB343">
        <v>69</v>
      </c>
      <c r="CC343" t="e">
        <v>#VALUE!</v>
      </c>
      <c r="CD343">
        <v>69</v>
      </c>
      <c r="CE343">
        <v>0</v>
      </c>
      <c r="CF343">
        <v>0</v>
      </c>
      <c r="CH343">
        <f t="shared" si="26"/>
        <v>1</v>
      </c>
      <c r="CI343" t="s">
        <v>1402</v>
      </c>
      <c r="CJ343">
        <v>4</v>
      </c>
      <c r="CK343" t="s">
        <v>1399</v>
      </c>
      <c r="CL343">
        <f t="shared" si="27"/>
        <v>0</v>
      </c>
      <c r="CM343">
        <f t="shared" si="28"/>
        <v>1</v>
      </c>
      <c r="CN343">
        <f t="shared" si="29"/>
        <v>1</v>
      </c>
    </row>
    <row r="344" spans="1:92" x14ac:dyDescent="0.25">
      <c r="A344">
        <v>1893</v>
      </c>
      <c r="B344" t="s">
        <v>564</v>
      </c>
      <c r="C344" t="s">
        <v>564</v>
      </c>
      <c r="D344">
        <v>1001976</v>
      </c>
      <c r="E344">
        <v>2</v>
      </c>
      <c r="F344" s="107">
        <v>40979</v>
      </c>
      <c r="G344" s="107">
        <v>41165</v>
      </c>
      <c r="H344">
        <v>1001976</v>
      </c>
      <c r="I344" s="107">
        <v>41162</v>
      </c>
      <c r="J344" s="107">
        <v>41165</v>
      </c>
      <c r="K344">
        <v>5000</v>
      </c>
      <c r="L344" t="s">
        <v>567</v>
      </c>
      <c r="N344" t="s">
        <v>564</v>
      </c>
      <c r="O344" t="s">
        <v>913</v>
      </c>
      <c r="P344" t="s">
        <v>587</v>
      </c>
      <c r="Q344">
        <v>4</v>
      </c>
      <c r="R344">
        <v>187</v>
      </c>
      <c r="S344">
        <v>0</v>
      </c>
      <c r="T344">
        <v>4</v>
      </c>
      <c r="AD344" s="107">
        <v>23872</v>
      </c>
      <c r="AE344" t="s">
        <v>31</v>
      </c>
      <c r="AF344" t="s">
        <v>32</v>
      </c>
      <c r="AG344" t="s">
        <v>868</v>
      </c>
      <c r="AH344" t="s">
        <v>30</v>
      </c>
      <c r="AI344" t="s">
        <v>71</v>
      </c>
      <c r="AJ344" t="s">
        <v>47</v>
      </c>
      <c r="AK344">
        <v>2</v>
      </c>
      <c r="AL344" t="s">
        <v>47</v>
      </c>
      <c r="AP344" t="s">
        <v>42</v>
      </c>
      <c r="AR344" t="s">
        <v>43</v>
      </c>
      <c r="AS344" t="s">
        <v>44</v>
      </c>
      <c r="BC344" t="s">
        <v>37</v>
      </c>
      <c r="BF344">
        <v>4</v>
      </c>
      <c r="BG344">
        <v>4</v>
      </c>
      <c r="BH344">
        <v>187</v>
      </c>
      <c r="BI344">
        <v>46.740437158469945</v>
      </c>
      <c r="BJ344">
        <f t="shared" si="25"/>
        <v>47</v>
      </c>
      <c r="BK344">
        <v>0</v>
      </c>
      <c r="BL344">
        <v>0</v>
      </c>
      <c r="BM344" t="s">
        <v>47</v>
      </c>
      <c r="BN344" t="s">
        <v>913</v>
      </c>
      <c r="BO344" t="s">
        <v>564</v>
      </c>
      <c r="BQ344" t="s">
        <v>47</v>
      </c>
      <c r="BR344" t="s">
        <v>87</v>
      </c>
      <c r="BS344" t="s">
        <v>572</v>
      </c>
      <c r="BT344" t="s">
        <v>1252</v>
      </c>
      <c r="BU344" t="s">
        <v>564</v>
      </c>
      <c r="BV344">
        <v>2.1390374331550801E-2</v>
      </c>
      <c r="BW344">
        <v>1</v>
      </c>
      <c r="BX344">
        <v>0.97860962566844922</v>
      </c>
      <c r="BY344">
        <v>0</v>
      </c>
      <c r="BZ344">
        <v>-4</v>
      </c>
      <c r="CA344">
        <v>0</v>
      </c>
      <c r="CB344">
        <v>4</v>
      </c>
      <c r="CC344" t="e">
        <v>#VALUE!</v>
      </c>
      <c r="CD344">
        <v>4</v>
      </c>
      <c r="CE344">
        <v>0</v>
      </c>
      <c r="CF344">
        <v>0</v>
      </c>
      <c r="CH344">
        <f t="shared" si="26"/>
        <v>1</v>
      </c>
      <c r="CI344" t="s">
        <v>1405</v>
      </c>
      <c r="CJ344">
        <v>1</v>
      </c>
      <c r="CK344" t="s">
        <v>1399</v>
      </c>
      <c r="CL344">
        <f t="shared" si="27"/>
        <v>0</v>
      </c>
      <c r="CM344">
        <f t="shared" si="28"/>
        <v>0</v>
      </c>
      <c r="CN344">
        <f t="shared" si="29"/>
        <v>1</v>
      </c>
    </row>
    <row r="345" spans="1:92" x14ac:dyDescent="0.25">
      <c r="A345">
        <v>2050</v>
      </c>
      <c r="B345" t="s">
        <v>564</v>
      </c>
      <c r="C345" t="s">
        <v>564</v>
      </c>
      <c r="D345">
        <v>1002058</v>
      </c>
      <c r="E345">
        <v>1</v>
      </c>
      <c r="F345" s="107">
        <v>40986</v>
      </c>
      <c r="G345" s="107">
        <v>41198</v>
      </c>
      <c r="H345">
        <v>1002058</v>
      </c>
      <c r="I345" s="107">
        <v>40986</v>
      </c>
      <c r="J345" s="107">
        <v>41198</v>
      </c>
      <c r="K345" t="s">
        <v>562</v>
      </c>
      <c r="L345" t="s">
        <v>562</v>
      </c>
      <c r="N345" t="s">
        <v>564</v>
      </c>
      <c r="O345" t="s">
        <v>913</v>
      </c>
      <c r="P345" t="s">
        <v>54</v>
      </c>
      <c r="Q345">
        <v>213</v>
      </c>
      <c r="R345">
        <v>213</v>
      </c>
      <c r="S345">
        <v>12</v>
      </c>
      <c r="T345">
        <v>12</v>
      </c>
      <c r="U345">
        <v>9</v>
      </c>
      <c r="AD345" s="107">
        <v>23796</v>
      </c>
      <c r="AE345" t="s">
        <v>31</v>
      </c>
      <c r="AF345" t="s">
        <v>32</v>
      </c>
      <c r="AG345" t="s">
        <v>868</v>
      </c>
      <c r="AH345" t="s">
        <v>30</v>
      </c>
      <c r="AI345" t="s">
        <v>117</v>
      </c>
      <c r="AJ345" t="s">
        <v>54</v>
      </c>
      <c r="AK345">
        <v>7</v>
      </c>
      <c r="AL345" t="s">
        <v>54</v>
      </c>
      <c r="AP345" t="s">
        <v>83</v>
      </c>
      <c r="AR345" t="s">
        <v>66</v>
      </c>
      <c r="AS345" t="s">
        <v>73</v>
      </c>
      <c r="AT345" t="s">
        <v>645</v>
      </c>
      <c r="BC345" t="s">
        <v>37</v>
      </c>
      <c r="BF345">
        <v>213</v>
      </c>
      <c r="BG345">
        <v>213</v>
      </c>
      <c r="BH345">
        <v>213</v>
      </c>
      <c r="BI345">
        <v>46.967213114754095</v>
      </c>
      <c r="BJ345">
        <f t="shared" si="25"/>
        <v>47</v>
      </c>
      <c r="BK345">
        <v>0</v>
      </c>
      <c r="BL345">
        <v>0</v>
      </c>
      <c r="BM345" t="s">
        <v>1051</v>
      </c>
      <c r="BN345" t="s">
        <v>913</v>
      </c>
      <c r="BO345" t="s">
        <v>564</v>
      </c>
      <c r="BQ345" t="s">
        <v>1051</v>
      </c>
      <c r="BR345" t="s">
        <v>87</v>
      </c>
      <c r="BS345" t="s">
        <v>572</v>
      </c>
      <c r="BT345" t="s">
        <v>1252</v>
      </c>
      <c r="BU345" t="s">
        <v>87</v>
      </c>
      <c r="BV345">
        <v>1</v>
      </c>
      <c r="BW345">
        <v>1</v>
      </c>
      <c r="BX345">
        <v>0</v>
      </c>
      <c r="BY345">
        <v>0</v>
      </c>
      <c r="BZ345">
        <v>-213</v>
      </c>
      <c r="CA345">
        <v>0</v>
      </c>
      <c r="CB345">
        <v>213</v>
      </c>
      <c r="CC345" t="e">
        <v>#VALUE!</v>
      </c>
      <c r="CD345">
        <v>213</v>
      </c>
      <c r="CE345">
        <v>0</v>
      </c>
      <c r="CF345">
        <v>0</v>
      </c>
      <c r="CH345">
        <f t="shared" si="26"/>
        <v>1</v>
      </c>
      <c r="CI345" t="s">
        <v>1403</v>
      </c>
      <c r="CJ345">
        <v>6</v>
      </c>
      <c r="CK345" t="s">
        <v>1399</v>
      </c>
      <c r="CL345">
        <f t="shared" si="27"/>
        <v>0</v>
      </c>
      <c r="CM345">
        <f t="shared" si="28"/>
        <v>1</v>
      </c>
      <c r="CN345">
        <f t="shared" si="29"/>
        <v>1</v>
      </c>
    </row>
    <row r="346" spans="1:92" x14ac:dyDescent="0.25">
      <c r="A346">
        <v>2712</v>
      </c>
      <c r="B346" t="s">
        <v>564</v>
      </c>
      <c r="C346" t="s">
        <v>564</v>
      </c>
      <c r="D346">
        <v>1002249</v>
      </c>
      <c r="E346">
        <v>4</v>
      </c>
      <c r="F346" s="107">
        <v>41009</v>
      </c>
      <c r="G346" s="107">
        <v>41011</v>
      </c>
      <c r="H346">
        <v>1002249</v>
      </c>
      <c r="I346" s="107">
        <v>41010</v>
      </c>
      <c r="J346" s="107">
        <v>41011</v>
      </c>
      <c r="K346">
        <v>15000</v>
      </c>
      <c r="L346" t="s">
        <v>569</v>
      </c>
      <c r="N346" t="s">
        <v>564</v>
      </c>
      <c r="O346" t="s">
        <v>913</v>
      </c>
      <c r="P346" t="s">
        <v>38</v>
      </c>
      <c r="Q346">
        <v>2</v>
      </c>
      <c r="R346">
        <v>3</v>
      </c>
      <c r="S346">
        <v>2</v>
      </c>
      <c r="T346">
        <v>0</v>
      </c>
      <c r="U346">
        <v>1</v>
      </c>
      <c r="AD346" s="107">
        <v>22479</v>
      </c>
      <c r="AE346" t="s">
        <v>31</v>
      </c>
      <c r="AF346" t="s">
        <v>32</v>
      </c>
      <c r="AG346" t="s">
        <v>868</v>
      </c>
      <c r="AH346" t="s">
        <v>57</v>
      </c>
      <c r="AI346" t="s">
        <v>112</v>
      </c>
      <c r="AJ346" t="s">
        <v>88</v>
      </c>
      <c r="AK346">
        <v>1</v>
      </c>
      <c r="AL346" t="s">
        <v>986</v>
      </c>
      <c r="AO346">
        <v>180</v>
      </c>
      <c r="AP346" t="s">
        <v>42</v>
      </c>
      <c r="AR346" t="s">
        <v>43</v>
      </c>
      <c r="AS346" t="s">
        <v>44</v>
      </c>
      <c r="BC346" t="s">
        <v>37</v>
      </c>
      <c r="BF346">
        <v>2</v>
      </c>
      <c r="BG346">
        <v>2</v>
      </c>
      <c r="BH346">
        <v>3</v>
      </c>
      <c r="BI346">
        <v>50.62841530054645</v>
      </c>
      <c r="BJ346">
        <f t="shared" si="25"/>
        <v>51</v>
      </c>
      <c r="BK346">
        <v>0</v>
      </c>
      <c r="BL346">
        <v>0</v>
      </c>
      <c r="BM346" t="s">
        <v>1050</v>
      </c>
      <c r="BN346" t="s">
        <v>913</v>
      </c>
      <c r="BO346" t="s">
        <v>564</v>
      </c>
      <c r="BQ346" t="s">
        <v>1050</v>
      </c>
      <c r="BR346" t="s">
        <v>87</v>
      </c>
      <c r="BS346" t="s">
        <v>572</v>
      </c>
      <c r="BT346" t="s">
        <v>1252</v>
      </c>
      <c r="BU346" t="s">
        <v>87</v>
      </c>
      <c r="BV346">
        <v>0.66666666666666663</v>
      </c>
      <c r="BW346">
        <v>1</v>
      </c>
      <c r="BX346">
        <v>0.33333333333333337</v>
      </c>
      <c r="BY346">
        <v>0</v>
      </c>
      <c r="BZ346">
        <v>-2</v>
      </c>
      <c r="CA346">
        <v>0</v>
      </c>
      <c r="CB346">
        <v>2</v>
      </c>
      <c r="CC346" t="e">
        <v>#VALUE!</v>
      </c>
      <c r="CD346">
        <v>2</v>
      </c>
      <c r="CE346">
        <v>0</v>
      </c>
      <c r="CF346">
        <v>0</v>
      </c>
      <c r="CH346">
        <f t="shared" si="26"/>
        <v>1</v>
      </c>
      <c r="CI346" t="s">
        <v>1405</v>
      </c>
      <c r="CJ346">
        <v>1</v>
      </c>
      <c r="CK346" t="s">
        <v>1399</v>
      </c>
      <c r="CL346">
        <f t="shared" si="27"/>
        <v>0</v>
      </c>
      <c r="CM346">
        <f t="shared" si="28"/>
        <v>1</v>
      </c>
      <c r="CN346">
        <f t="shared" si="29"/>
        <v>0</v>
      </c>
    </row>
    <row r="347" spans="1:92" x14ac:dyDescent="0.25">
      <c r="A347">
        <v>507</v>
      </c>
      <c r="B347" t="s">
        <v>564</v>
      </c>
      <c r="C347" t="s">
        <v>564</v>
      </c>
      <c r="D347">
        <v>1002326</v>
      </c>
      <c r="E347">
        <v>4</v>
      </c>
      <c r="F347" s="107">
        <v>40929</v>
      </c>
      <c r="G347" s="107">
        <v>40931</v>
      </c>
      <c r="H347">
        <v>1002326</v>
      </c>
      <c r="I347" s="107">
        <v>40929</v>
      </c>
      <c r="J347" s="107">
        <v>40931</v>
      </c>
      <c r="K347">
        <v>15000</v>
      </c>
      <c r="L347" t="s">
        <v>569</v>
      </c>
      <c r="N347" t="s">
        <v>564</v>
      </c>
      <c r="O347" t="s">
        <v>913</v>
      </c>
      <c r="P347" t="s">
        <v>38</v>
      </c>
      <c r="Q347">
        <v>3</v>
      </c>
      <c r="R347">
        <v>3</v>
      </c>
      <c r="S347">
        <v>3</v>
      </c>
      <c r="T347">
        <v>1</v>
      </c>
      <c r="U347">
        <v>3</v>
      </c>
      <c r="AD347" s="107">
        <v>22695</v>
      </c>
      <c r="AE347" t="s">
        <v>31</v>
      </c>
      <c r="AF347" t="s">
        <v>32</v>
      </c>
      <c r="AG347" t="s">
        <v>868</v>
      </c>
      <c r="AH347" t="s">
        <v>57</v>
      </c>
      <c r="AI347" t="s">
        <v>112</v>
      </c>
      <c r="AJ347" t="s">
        <v>88</v>
      </c>
      <c r="AK347">
        <v>1</v>
      </c>
      <c r="AL347" t="s">
        <v>986</v>
      </c>
      <c r="AO347">
        <v>180</v>
      </c>
      <c r="AP347" t="s">
        <v>42</v>
      </c>
      <c r="AR347" t="s">
        <v>43</v>
      </c>
      <c r="AS347" t="s">
        <v>44</v>
      </c>
      <c r="BC347" t="s">
        <v>37</v>
      </c>
      <c r="BF347">
        <v>3</v>
      </c>
      <c r="BG347">
        <v>3</v>
      </c>
      <c r="BH347">
        <v>3</v>
      </c>
      <c r="BI347">
        <v>49.819672131147541</v>
      </c>
      <c r="BJ347">
        <f t="shared" si="25"/>
        <v>50</v>
      </c>
      <c r="BK347">
        <v>0</v>
      </c>
      <c r="BL347">
        <v>0</v>
      </c>
      <c r="BM347" t="s">
        <v>1050</v>
      </c>
      <c r="BN347" t="s">
        <v>913</v>
      </c>
      <c r="BO347" t="s">
        <v>564</v>
      </c>
      <c r="BQ347" t="s">
        <v>1050</v>
      </c>
      <c r="BR347" t="s">
        <v>87</v>
      </c>
      <c r="BS347" t="s">
        <v>572</v>
      </c>
      <c r="BT347" t="s">
        <v>1252</v>
      </c>
      <c r="BU347" t="s">
        <v>87</v>
      </c>
      <c r="BV347">
        <v>1</v>
      </c>
      <c r="BW347">
        <v>1</v>
      </c>
      <c r="BX347">
        <v>0</v>
      </c>
      <c r="BY347">
        <v>0</v>
      </c>
      <c r="BZ347">
        <v>-3</v>
      </c>
      <c r="CA347">
        <v>0</v>
      </c>
      <c r="CB347">
        <v>3</v>
      </c>
      <c r="CC347" t="e">
        <v>#VALUE!</v>
      </c>
      <c r="CD347">
        <v>3</v>
      </c>
      <c r="CE347">
        <v>0</v>
      </c>
      <c r="CF347">
        <v>0</v>
      </c>
      <c r="CH347">
        <f t="shared" si="26"/>
        <v>1</v>
      </c>
      <c r="CI347" t="s">
        <v>1405</v>
      </c>
      <c r="CJ347">
        <v>1</v>
      </c>
      <c r="CK347" t="s">
        <v>1399</v>
      </c>
      <c r="CL347">
        <f t="shared" si="27"/>
        <v>0</v>
      </c>
      <c r="CM347">
        <f t="shared" si="28"/>
        <v>1</v>
      </c>
      <c r="CN347">
        <f t="shared" si="29"/>
        <v>1</v>
      </c>
    </row>
    <row r="348" spans="1:92" x14ac:dyDescent="0.25">
      <c r="A348">
        <v>1548</v>
      </c>
      <c r="B348" t="s">
        <v>564</v>
      </c>
      <c r="C348" t="s">
        <v>564</v>
      </c>
      <c r="D348">
        <v>1003289</v>
      </c>
      <c r="E348">
        <v>2</v>
      </c>
      <c r="F348" s="107">
        <v>40966</v>
      </c>
      <c r="G348" s="107">
        <v>41108</v>
      </c>
      <c r="H348">
        <v>1003289</v>
      </c>
      <c r="I348" s="107">
        <v>40967</v>
      </c>
      <c r="J348" s="107">
        <v>41009</v>
      </c>
      <c r="K348">
        <v>10000</v>
      </c>
      <c r="L348" t="s">
        <v>568</v>
      </c>
      <c r="M348" s="107">
        <v>41009</v>
      </c>
      <c r="N348" t="s">
        <v>87</v>
      </c>
      <c r="O348" t="s">
        <v>75</v>
      </c>
      <c r="P348" t="s">
        <v>587</v>
      </c>
      <c r="Q348">
        <v>43</v>
      </c>
      <c r="R348">
        <v>143</v>
      </c>
      <c r="S348">
        <v>0</v>
      </c>
      <c r="T348">
        <v>2</v>
      </c>
      <c r="AD348" s="107">
        <v>22349</v>
      </c>
      <c r="AE348" t="s">
        <v>31</v>
      </c>
      <c r="AF348" t="s">
        <v>32</v>
      </c>
      <c r="AG348" t="s">
        <v>868</v>
      </c>
      <c r="AH348" t="s">
        <v>30</v>
      </c>
      <c r="AI348" t="s">
        <v>82</v>
      </c>
      <c r="AJ348" t="s">
        <v>47</v>
      </c>
      <c r="AK348">
        <v>5</v>
      </c>
      <c r="AL348" t="s">
        <v>47</v>
      </c>
      <c r="AP348" t="s">
        <v>185</v>
      </c>
      <c r="AR348" t="s">
        <v>49</v>
      </c>
      <c r="AS348" t="s">
        <v>105</v>
      </c>
      <c r="BC348" t="s">
        <v>37</v>
      </c>
      <c r="BF348">
        <v>43</v>
      </c>
      <c r="BG348">
        <v>142</v>
      </c>
      <c r="BH348">
        <v>143</v>
      </c>
      <c r="BI348">
        <v>50.866120218579233</v>
      </c>
      <c r="BJ348">
        <f t="shared" si="25"/>
        <v>51</v>
      </c>
      <c r="BK348">
        <v>0</v>
      </c>
      <c r="BL348">
        <v>-99</v>
      </c>
      <c r="BM348" t="s">
        <v>47</v>
      </c>
      <c r="BN348" t="s">
        <v>75</v>
      </c>
      <c r="BO348" t="s">
        <v>87</v>
      </c>
      <c r="BQ348" t="s">
        <v>47</v>
      </c>
      <c r="BR348" t="s">
        <v>87</v>
      </c>
      <c r="BS348" t="s">
        <v>573</v>
      </c>
      <c r="BT348" t="s">
        <v>1252</v>
      </c>
      <c r="BU348" t="s">
        <v>564</v>
      </c>
      <c r="BV348">
        <v>0.30069930069930068</v>
      </c>
      <c r="BW348">
        <v>0.30281690140845069</v>
      </c>
      <c r="BX348">
        <v>2.1176007091500137E-3</v>
      </c>
      <c r="BY348">
        <v>0</v>
      </c>
      <c r="BZ348">
        <v>-43</v>
      </c>
      <c r="CA348">
        <v>0</v>
      </c>
      <c r="CB348">
        <v>43</v>
      </c>
      <c r="CC348" t="e">
        <v>#VALUE!</v>
      </c>
      <c r="CD348">
        <v>43</v>
      </c>
      <c r="CE348">
        <v>0</v>
      </c>
      <c r="CF348">
        <v>99</v>
      </c>
      <c r="CH348">
        <f t="shared" si="26"/>
        <v>1</v>
      </c>
      <c r="CI348" t="s">
        <v>1401</v>
      </c>
      <c r="CJ348">
        <v>3</v>
      </c>
      <c r="CK348" t="s">
        <v>1399</v>
      </c>
      <c r="CL348">
        <f t="shared" si="27"/>
        <v>1</v>
      </c>
      <c r="CM348">
        <f t="shared" si="28"/>
        <v>0</v>
      </c>
      <c r="CN348">
        <f t="shared" si="29"/>
        <v>1</v>
      </c>
    </row>
    <row r="349" spans="1:92" x14ac:dyDescent="0.25">
      <c r="A349">
        <v>2955</v>
      </c>
      <c r="B349" t="s">
        <v>564</v>
      </c>
      <c r="C349" t="s">
        <v>87</v>
      </c>
      <c r="D349">
        <v>1004490</v>
      </c>
      <c r="E349">
        <v>1</v>
      </c>
      <c r="F349" s="107">
        <v>41017</v>
      </c>
      <c r="G349" s="107">
        <v>41215</v>
      </c>
      <c r="H349">
        <v>1004490</v>
      </c>
      <c r="I349" s="107">
        <v>41018</v>
      </c>
      <c r="J349" s="107">
        <v>41019</v>
      </c>
      <c r="K349">
        <v>10000</v>
      </c>
      <c r="L349" t="s">
        <v>568</v>
      </c>
      <c r="M349" s="107">
        <v>41019</v>
      </c>
      <c r="N349" t="s">
        <v>87</v>
      </c>
      <c r="O349" t="s">
        <v>75</v>
      </c>
      <c r="P349" t="s">
        <v>54</v>
      </c>
      <c r="Q349">
        <v>13</v>
      </c>
      <c r="R349">
        <v>199</v>
      </c>
      <c r="S349">
        <v>1</v>
      </c>
      <c r="T349">
        <v>5</v>
      </c>
      <c r="U349">
        <v>1</v>
      </c>
      <c r="AD349" s="107">
        <v>23667</v>
      </c>
      <c r="AE349" t="s">
        <v>31</v>
      </c>
      <c r="AF349" t="s">
        <v>39</v>
      </c>
      <c r="AG349" t="s">
        <v>40</v>
      </c>
      <c r="AH349" t="s">
        <v>40</v>
      </c>
      <c r="AI349" t="s">
        <v>52</v>
      </c>
      <c r="AJ349" t="s">
        <v>54</v>
      </c>
      <c r="AK349">
        <v>14</v>
      </c>
      <c r="AL349" t="s">
        <v>54</v>
      </c>
      <c r="AP349" t="s">
        <v>95</v>
      </c>
      <c r="AR349" t="s">
        <v>66</v>
      </c>
      <c r="AS349" t="s">
        <v>63</v>
      </c>
      <c r="AU349" t="s">
        <v>784</v>
      </c>
      <c r="AX349" t="s">
        <v>87</v>
      </c>
      <c r="BC349" t="s">
        <v>51</v>
      </c>
      <c r="BF349">
        <v>13</v>
      </c>
      <c r="BG349">
        <v>198</v>
      </c>
      <c r="BH349">
        <v>199</v>
      </c>
      <c r="BI349">
        <v>47.404371584699454</v>
      </c>
      <c r="BJ349">
        <f t="shared" si="25"/>
        <v>48</v>
      </c>
      <c r="BK349">
        <v>0</v>
      </c>
      <c r="BL349">
        <v>-196</v>
      </c>
      <c r="BM349" t="s">
        <v>1051</v>
      </c>
      <c r="BN349" t="s">
        <v>75</v>
      </c>
      <c r="BO349" t="s">
        <v>87</v>
      </c>
      <c r="BQ349" t="s">
        <v>1051</v>
      </c>
      <c r="BR349" t="s">
        <v>87</v>
      </c>
      <c r="BS349" t="s">
        <v>573</v>
      </c>
      <c r="BT349" t="s">
        <v>1252</v>
      </c>
      <c r="BU349" t="s">
        <v>87</v>
      </c>
      <c r="BV349">
        <v>6.5326633165829151E-2</v>
      </c>
      <c r="BW349">
        <v>1.0101010101010102E-2</v>
      </c>
      <c r="BX349">
        <v>-5.5225623064819047E-2</v>
      </c>
      <c r="BY349">
        <v>0</v>
      </c>
      <c r="BZ349">
        <v>-2</v>
      </c>
      <c r="CA349">
        <v>11</v>
      </c>
      <c r="CB349">
        <v>2</v>
      </c>
      <c r="CC349" t="e">
        <v>#VALUE!</v>
      </c>
      <c r="CE349">
        <v>196</v>
      </c>
      <c r="CF349">
        <v>196</v>
      </c>
      <c r="CH349">
        <f t="shared" si="26"/>
        <v>1</v>
      </c>
      <c r="CI349" t="s">
        <v>1404</v>
      </c>
      <c r="CJ349">
        <v>2</v>
      </c>
      <c r="CK349" t="s">
        <v>1399</v>
      </c>
      <c r="CL349">
        <f t="shared" si="27"/>
        <v>1</v>
      </c>
      <c r="CM349">
        <f t="shared" si="28"/>
        <v>1</v>
      </c>
      <c r="CN349">
        <f t="shared" si="29"/>
        <v>1</v>
      </c>
    </row>
    <row r="350" spans="1:92" x14ac:dyDescent="0.25">
      <c r="A350">
        <v>843</v>
      </c>
      <c r="B350" t="s">
        <v>564</v>
      </c>
      <c r="C350" t="s">
        <v>564</v>
      </c>
      <c r="D350">
        <v>1011357</v>
      </c>
      <c r="E350">
        <v>1</v>
      </c>
      <c r="F350" s="107">
        <v>40940</v>
      </c>
      <c r="G350" s="107">
        <v>41148</v>
      </c>
      <c r="H350">
        <v>1011357</v>
      </c>
      <c r="I350" s="107">
        <v>40983</v>
      </c>
      <c r="J350" s="107">
        <v>41148</v>
      </c>
      <c r="K350" t="s">
        <v>562</v>
      </c>
      <c r="L350" t="s">
        <v>562</v>
      </c>
      <c r="N350" t="s">
        <v>564</v>
      </c>
      <c r="O350" t="s">
        <v>913</v>
      </c>
      <c r="P350" t="s">
        <v>54</v>
      </c>
      <c r="Q350">
        <v>166</v>
      </c>
      <c r="R350">
        <v>209</v>
      </c>
      <c r="S350">
        <v>3</v>
      </c>
      <c r="T350">
        <v>3</v>
      </c>
      <c r="U350">
        <v>2</v>
      </c>
      <c r="V350">
        <v>1</v>
      </c>
      <c r="AD350" s="107">
        <v>26086</v>
      </c>
      <c r="AE350" t="s">
        <v>31</v>
      </c>
      <c r="AF350" t="s">
        <v>32</v>
      </c>
      <c r="AG350" t="s">
        <v>868</v>
      </c>
      <c r="AH350" t="s">
        <v>30</v>
      </c>
      <c r="AI350" t="s">
        <v>96</v>
      </c>
      <c r="AJ350" t="s">
        <v>54</v>
      </c>
      <c r="AK350">
        <v>6</v>
      </c>
      <c r="AL350" t="s">
        <v>54</v>
      </c>
      <c r="AP350" t="s">
        <v>55</v>
      </c>
      <c r="AR350" t="s">
        <v>49</v>
      </c>
      <c r="AS350" t="s">
        <v>56</v>
      </c>
      <c r="BC350" t="s">
        <v>37</v>
      </c>
      <c r="BF350">
        <v>166</v>
      </c>
      <c r="BG350">
        <v>166</v>
      </c>
      <c r="BH350">
        <v>209</v>
      </c>
      <c r="BI350">
        <v>40.584699453551913</v>
      </c>
      <c r="BJ350">
        <f t="shared" si="25"/>
        <v>41</v>
      </c>
      <c r="BK350">
        <v>0</v>
      </c>
      <c r="BL350">
        <v>0</v>
      </c>
      <c r="BM350" t="s">
        <v>1051</v>
      </c>
      <c r="BN350" t="s">
        <v>913</v>
      </c>
      <c r="BO350" t="s">
        <v>564</v>
      </c>
      <c r="BQ350" t="s">
        <v>1051</v>
      </c>
      <c r="BR350" t="s">
        <v>87</v>
      </c>
      <c r="BS350" t="s">
        <v>572</v>
      </c>
      <c r="BT350" t="s">
        <v>1252</v>
      </c>
      <c r="BU350" t="s">
        <v>87</v>
      </c>
      <c r="BV350">
        <v>0.79425837320574166</v>
      </c>
      <c r="BW350">
        <v>1</v>
      </c>
      <c r="BX350">
        <v>0.20574162679425834</v>
      </c>
      <c r="BY350">
        <v>0</v>
      </c>
      <c r="BZ350">
        <v>-166</v>
      </c>
      <c r="CA350">
        <v>0</v>
      </c>
      <c r="CB350">
        <v>166</v>
      </c>
      <c r="CC350" t="e">
        <v>#VALUE!</v>
      </c>
      <c r="CD350">
        <v>166</v>
      </c>
      <c r="CE350">
        <v>0</v>
      </c>
      <c r="CF350">
        <v>0</v>
      </c>
      <c r="CH350">
        <f t="shared" si="26"/>
        <v>1</v>
      </c>
      <c r="CI350" t="s">
        <v>1403</v>
      </c>
      <c r="CJ350">
        <v>6</v>
      </c>
      <c r="CK350" t="s">
        <v>1399</v>
      </c>
      <c r="CL350">
        <f t="shared" si="27"/>
        <v>0</v>
      </c>
      <c r="CM350">
        <f t="shared" si="28"/>
        <v>1</v>
      </c>
      <c r="CN350">
        <f t="shared" si="29"/>
        <v>1</v>
      </c>
    </row>
    <row r="351" spans="1:92" x14ac:dyDescent="0.25">
      <c r="A351">
        <v>1471</v>
      </c>
      <c r="B351" t="s">
        <v>564</v>
      </c>
      <c r="C351" t="s">
        <v>564</v>
      </c>
      <c r="D351">
        <v>1011620</v>
      </c>
      <c r="E351">
        <v>6</v>
      </c>
      <c r="F351" s="107">
        <v>40962</v>
      </c>
      <c r="G351" s="107">
        <v>41208</v>
      </c>
      <c r="H351">
        <v>1011620</v>
      </c>
      <c r="I351" s="107">
        <v>41094</v>
      </c>
      <c r="J351" s="107">
        <v>41208</v>
      </c>
      <c r="K351" t="s">
        <v>562</v>
      </c>
      <c r="L351" t="s">
        <v>562</v>
      </c>
      <c r="N351" t="s">
        <v>564</v>
      </c>
      <c r="O351" t="s">
        <v>913</v>
      </c>
      <c r="P351" t="s">
        <v>38</v>
      </c>
      <c r="Q351">
        <v>115</v>
      </c>
      <c r="R351">
        <v>247</v>
      </c>
      <c r="S351">
        <v>3</v>
      </c>
      <c r="T351">
        <v>2</v>
      </c>
      <c r="U351">
        <v>1</v>
      </c>
      <c r="AD351" s="107">
        <v>22759</v>
      </c>
      <c r="AE351" t="s">
        <v>31</v>
      </c>
      <c r="AF351" t="s">
        <v>32</v>
      </c>
      <c r="AG351" t="s">
        <v>868</v>
      </c>
      <c r="AH351" t="s">
        <v>57</v>
      </c>
      <c r="AI351" t="s">
        <v>99</v>
      </c>
      <c r="AJ351" t="s">
        <v>88</v>
      </c>
      <c r="AK351">
        <v>5</v>
      </c>
      <c r="AL351" t="s">
        <v>361</v>
      </c>
      <c r="AM351">
        <v>5</v>
      </c>
      <c r="AP351" t="s">
        <v>202</v>
      </c>
      <c r="AR351" t="s">
        <v>91</v>
      </c>
      <c r="AS351" t="s">
        <v>73</v>
      </c>
      <c r="BC351" t="s">
        <v>37</v>
      </c>
      <c r="BF351">
        <v>115</v>
      </c>
      <c r="BG351">
        <v>115</v>
      </c>
      <c r="BH351">
        <v>247</v>
      </c>
      <c r="BI351">
        <v>49.734972677595628</v>
      </c>
      <c r="BJ351">
        <f t="shared" si="25"/>
        <v>50</v>
      </c>
      <c r="BK351">
        <v>0</v>
      </c>
      <c r="BL351">
        <v>0</v>
      </c>
      <c r="BM351" t="s">
        <v>1050</v>
      </c>
      <c r="BN351" t="s">
        <v>913</v>
      </c>
      <c r="BO351" t="s">
        <v>564</v>
      </c>
      <c r="BQ351" t="s">
        <v>1050</v>
      </c>
      <c r="BR351" t="s">
        <v>87</v>
      </c>
      <c r="BS351" t="s">
        <v>572</v>
      </c>
      <c r="BT351" t="s">
        <v>1252</v>
      </c>
      <c r="BU351" t="s">
        <v>87</v>
      </c>
      <c r="BV351">
        <v>0.46558704453441296</v>
      </c>
      <c r="BW351">
        <v>1</v>
      </c>
      <c r="BX351">
        <v>0.53441295546558698</v>
      </c>
      <c r="BY351">
        <v>0</v>
      </c>
      <c r="BZ351">
        <v>-115</v>
      </c>
      <c r="CA351">
        <v>0</v>
      </c>
      <c r="CB351">
        <v>115</v>
      </c>
      <c r="CC351" t="e">
        <v>#VALUE!</v>
      </c>
      <c r="CD351">
        <v>115</v>
      </c>
      <c r="CE351">
        <v>0</v>
      </c>
      <c r="CF351">
        <v>0</v>
      </c>
      <c r="CH351">
        <f t="shared" si="26"/>
        <v>1</v>
      </c>
      <c r="CI351" t="s">
        <v>1408</v>
      </c>
      <c r="CJ351">
        <v>0</v>
      </c>
      <c r="CK351" t="s">
        <v>1399</v>
      </c>
      <c r="CL351">
        <f t="shared" si="27"/>
        <v>0</v>
      </c>
      <c r="CM351">
        <f t="shared" si="28"/>
        <v>1</v>
      </c>
      <c r="CN351">
        <f t="shared" si="29"/>
        <v>1</v>
      </c>
    </row>
    <row r="352" spans="1:92" x14ac:dyDescent="0.25">
      <c r="A352">
        <v>1651</v>
      </c>
      <c r="B352" t="s">
        <v>564</v>
      </c>
      <c r="C352" t="s">
        <v>564</v>
      </c>
      <c r="D352">
        <v>1014338</v>
      </c>
      <c r="E352">
        <v>4</v>
      </c>
      <c r="F352" s="107">
        <v>40969</v>
      </c>
      <c r="G352" s="107">
        <v>40973</v>
      </c>
      <c r="H352">
        <v>1014338</v>
      </c>
      <c r="I352" s="107">
        <v>40970</v>
      </c>
      <c r="J352" s="107">
        <v>40973</v>
      </c>
      <c r="K352">
        <v>15000</v>
      </c>
      <c r="L352" t="s">
        <v>569</v>
      </c>
      <c r="N352" t="s">
        <v>564</v>
      </c>
      <c r="O352" t="s">
        <v>913</v>
      </c>
      <c r="P352" t="s">
        <v>38</v>
      </c>
      <c r="Q352">
        <v>4</v>
      </c>
      <c r="R352">
        <v>5</v>
      </c>
      <c r="S352">
        <v>4</v>
      </c>
      <c r="T352">
        <v>3</v>
      </c>
      <c r="U352">
        <v>3</v>
      </c>
      <c r="AD352" s="107">
        <v>25881</v>
      </c>
      <c r="AE352" t="s">
        <v>31</v>
      </c>
      <c r="AF352" t="s">
        <v>68</v>
      </c>
      <c r="AG352" t="s">
        <v>870</v>
      </c>
      <c r="AH352" t="s">
        <v>57</v>
      </c>
      <c r="AI352" t="s">
        <v>71</v>
      </c>
      <c r="AJ352" t="s">
        <v>88</v>
      </c>
      <c r="AK352">
        <v>1</v>
      </c>
      <c r="AL352" t="s">
        <v>986</v>
      </c>
      <c r="AO352">
        <v>180</v>
      </c>
      <c r="AP352" t="s">
        <v>59</v>
      </c>
      <c r="AR352" t="s">
        <v>43</v>
      </c>
      <c r="AS352" t="s">
        <v>60</v>
      </c>
      <c r="BC352" t="s">
        <v>37</v>
      </c>
      <c r="BF352">
        <v>4</v>
      </c>
      <c r="BG352">
        <v>4</v>
      </c>
      <c r="BH352">
        <v>5</v>
      </c>
      <c r="BI352">
        <v>41.224043715846996</v>
      </c>
      <c r="BJ352">
        <f t="shared" si="25"/>
        <v>41</v>
      </c>
      <c r="BK352">
        <v>0</v>
      </c>
      <c r="BL352">
        <v>0</v>
      </c>
      <c r="BM352" t="s">
        <v>1050</v>
      </c>
      <c r="BN352" t="s">
        <v>913</v>
      </c>
      <c r="BO352" t="s">
        <v>564</v>
      </c>
      <c r="BQ352" t="s">
        <v>1050</v>
      </c>
      <c r="BR352" t="s">
        <v>87</v>
      </c>
      <c r="BS352" t="s">
        <v>572</v>
      </c>
      <c r="BT352" t="s">
        <v>1252</v>
      </c>
      <c r="BU352" t="s">
        <v>87</v>
      </c>
      <c r="BV352">
        <v>0.8</v>
      </c>
      <c r="BW352">
        <v>1</v>
      </c>
      <c r="BX352">
        <v>0.19999999999999996</v>
      </c>
      <c r="BY352">
        <v>0</v>
      </c>
      <c r="BZ352">
        <v>-4</v>
      </c>
      <c r="CA352">
        <v>0</v>
      </c>
      <c r="CB352">
        <v>4</v>
      </c>
      <c r="CC352" t="e">
        <v>#VALUE!</v>
      </c>
      <c r="CD352">
        <v>4</v>
      </c>
      <c r="CE352">
        <v>0</v>
      </c>
      <c r="CF352">
        <v>0</v>
      </c>
      <c r="CH352">
        <f t="shared" si="26"/>
        <v>1</v>
      </c>
      <c r="CI352" t="s">
        <v>1405</v>
      </c>
      <c r="CJ352">
        <v>1</v>
      </c>
      <c r="CK352" t="s">
        <v>1399</v>
      </c>
      <c r="CL352">
        <f t="shared" si="27"/>
        <v>0</v>
      </c>
      <c r="CM352">
        <f t="shared" si="28"/>
        <v>1</v>
      </c>
      <c r="CN352">
        <f t="shared" si="29"/>
        <v>1</v>
      </c>
    </row>
    <row r="353" spans="1:92" x14ac:dyDescent="0.25">
      <c r="A353">
        <v>1821</v>
      </c>
      <c r="B353" t="s">
        <v>564</v>
      </c>
      <c r="C353" t="s">
        <v>564</v>
      </c>
      <c r="D353">
        <v>1019500</v>
      </c>
      <c r="E353">
        <v>5</v>
      </c>
      <c r="F353" s="107">
        <v>40976</v>
      </c>
      <c r="G353" s="107">
        <v>40980</v>
      </c>
      <c r="H353">
        <v>1019500</v>
      </c>
      <c r="I353" s="107">
        <v>40977</v>
      </c>
      <c r="J353" s="107">
        <v>40980</v>
      </c>
      <c r="K353">
        <v>15000</v>
      </c>
      <c r="L353" t="s">
        <v>569</v>
      </c>
      <c r="N353" t="s">
        <v>564</v>
      </c>
      <c r="O353" t="s">
        <v>913</v>
      </c>
      <c r="P353" t="s">
        <v>38</v>
      </c>
      <c r="Q353">
        <v>4</v>
      </c>
      <c r="R353">
        <v>5</v>
      </c>
      <c r="S353">
        <v>13</v>
      </c>
      <c r="T353">
        <v>4</v>
      </c>
      <c r="U353">
        <v>7</v>
      </c>
      <c r="AD353" s="107">
        <v>23566</v>
      </c>
      <c r="AE353" t="s">
        <v>45</v>
      </c>
      <c r="AF353" t="s">
        <v>32</v>
      </c>
      <c r="AG353" t="s">
        <v>868</v>
      </c>
      <c r="AH353" t="s">
        <v>57</v>
      </c>
      <c r="AI353" t="s">
        <v>82</v>
      </c>
      <c r="AJ353" t="s">
        <v>88</v>
      </c>
      <c r="AK353">
        <v>1</v>
      </c>
      <c r="AL353" t="s">
        <v>987</v>
      </c>
      <c r="AN353">
        <v>6</v>
      </c>
      <c r="AP353" t="s">
        <v>126</v>
      </c>
      <c r="AR353" t="s">
        <v>43</v>
      </c>
      <c r="AS353" t="s">
        <v>81</v>
      </c>
      <c r="BC353" t="s">
        <v>37</v>
      </c>
      <c r="BF353">
        <v>4</v>
      </c>
      <c r="BG353">
        <v>4</v>
      </c>
      <c r="BH353">
        <v>5</v>
      </c>
      <c r="BI353">
        <v>47.568306010928964</v>
      </c>
      <c r="BJ353">
        <f t="shared" si="25"/>
        <v>48</v>
      </c>
      <c r="BK353">
        <v>0</v>
      </c>
      <c r="BL353">
        <v>0</v>
      </c>
      <c r="BM353" t="s">
        <v>1050</v>
      </c>
      <c r="BN353" t="s">
        <v>913</v>
      </c>
      <c r="BO353" t="s">
        <v>564</v>
      </c>
      <c r="BQ353" t="s">
        <v>1050</v>
      </c>
      <c r="BR353" t="s">
        <v>87</v>
      </c>
      <c r="BS353" t="s">
        <v>572</v>
      </c>
      <c r="BT353" t="s">
        <v>1252</v>
      </c>
      <c r="BU353" t="s">
        <v>87</v>
      </c>
      <c r="BV353">
        <v>0.8</v>
      </c>
      <c r="BW353">
        <v>1</v>
      </c>
      <c r="BX353">
        <v>0.19999999999999996</v>
      </c>
      <c r="BY353">
        <v>0</v>
      </c>
      <c r="BZ353">
        <v>-4</v>
      </c>
      <c r="CA353">
        <v>0</v>
      </c>
      <c r="CB353">
        <v>4</v>
      </c>
      <c r="CC353" t="e">
        <v>#VALUE!</v>
      </c>
      <c r="CD353">
        <v>4</v>
      </c>
      <c r="CE353">
        <v>0</v>
      </c>
      <c r="CF353">
        <v>0</v>
      </c>
      <c r="CH353">
        <f t="shared" si="26"/>
        <v>1</v>
      </c>
      <c r="CI353" t="s">
        <v>1405</v>
      </c>
      <c r="CJ353">
        <v>1</v>
      </c>
      <c r="CK353" t="s">
        <v>1399</v>
      </c>
      <c r="CL353">
        <f t="shared" si="27"/>
        <v>0</v>
      </c>
      <c r="CM353">
        <f t="shared" si="28"/>
        <v>1</v>
      </c>
      <c r="CN353">
        <f t="shared" si="29"/>
        <v>1</v>
      </c>
    </row>
    <row r="354" spans="1:92" x14ac:dyDescent="0.25">
      <c r="A354">
        <v>353</v>
      </c>
      <c r="B354" t="s">
        <v>564</v>
      </c>
      <c r="C354" t="s">
        <v>564</v>
      </c>
      <c r="D354">
        <v>1025837</v>
      </c>
      <c r="E354">
        <v>6</v>
      </c>
      <c r="F354" s="107">
        <v>40922</v>
      </c>
      <c r="G354" s="107">
        <v>41156</v>
      </c>
      <c r="H354">
        <v>1025837</v>
      </c>
      <c r="I354" s="107">
        <v>40923</v>
      </c>
      <c r="J354" s="107">
        <v>41034</v>
      </c>
      <c r="K354">
        <v>60000</v>
      </c>
      <c r="L354" t="s">
        <v>570</v>
      </c>
      <c r="M354" s="107">
        <v>41034</v>
      </c>
      <c r="N354" t="s">
        <v>87</v>
      </c>
      <c r="O354" t="s">
        <v>583</v>
      </c>
      <c r="P354" t="s">
        <v>38</v>
      </c>
      <c r="Q354">
        <v>112</v>
      </c>
      <c r="R354">
        <v>235</v>
      </c>
      <c r="S354">
        <v>4</v>
      </c>
      <c r="T354">
        <v>4</v>
      </c>
      <c r="U354">
        <v>4</v>
      </c>
      <c r="V354">
        <v>1</v>
      </c>
      <c r="AD354" s="107">
        <v>26312</v>
      </c>
      <c r="AE354" t="s">
        <v>31</v>
      </c>
      <c r="AF354" t="s">
        <v>32</v>
      </c>
      <c r="AG354" t="s">
        <v>868</v>
      </c>
      <c r="AH354" t="s">
        <v>57</v>
      </c>
      <c r="AI354" t="s">
        <v>41</v>
      </c>
      <c r="AJ354" t="s">
        <v>88</v>
      </c>
      <c r="AK354">
        <v>8</v>
      </c>
      <c r="AL354" t="s">
        <v>361</v>
      </c>
      <c r="AM354">
        <v>3</v>
      </c>
      <c r="AP354" t="s">
        <v>109</v>
      </c>
      <c r="AR354" t="s">
        <v>49</v>
      </c>
      <c r="AS354" t="s">
        <v>73</v>
      </c>
      <c r="BC354" t="s">
        <v>51</v>
      </c>
      <c r="BF354">
        <v>112</v>
      </c>
      <c r="BG354">
        <v>234</v>
      </c>
      <c r="BH354">
        <v>235</v>
      </c>
      <c r="BI354">
        <v>39.918032786885249</v>
      </c>
      <c r="BJ354">
        <f t="shared" si="25"/>
        <v>40</v>
      </c>
      <c r="BK354">
        <v>0</v>
      </c>
      <c r="BL354">
        <v>-122</v>
      </c>
      <c r="BM354" t="s">
        <v>1050</v>
      </c>
      <c r="BN354" t="s">
        <v>75</v>
      </c>
      <c r="BO354" t="s">
        <v>87</v>
      </c>
      <c r="BQ354" t="s">
        <v>1050</v>
      </c>
      <c r="BR354" t="s">
        <v>87</v>
      </c>
      <c r="BS354" t="s">
        <v>573</v>
      </c>
      <c r="BT354" t="s">
        <v>1252</v>
      </c>
      <c r="BU354" t="s">
        <v>87</v>
      </c>
      <c r="BV354">
        <v>0.47659574468085109</v>
      </c>
      <c r="BW354">
        <v>0.47863247863247865</v>
      </c>
      <c r="BX354">
        <v>2.0367339516275673E-3</v>
      </c>
      <c r="BY354">
        <v>0</v>
      </c>
      <c r="BZ354">
        <v>-112</v>
      </c>
      <c r="CA354">
        <v>0</v>
      </c>
      <c r="CB354">
        <v>112</v>
      </c>
      <c r="CC354" t="e">
        <v>#VALUE!</v>
      </c>
      <c r="CD354">
        <v>112</v>
      </c>
      <c r="CE354">
        <v>0</v>
      </c>
      <c r="CF354">
        <v>122</v>
      </c>
      <c r="CH354">
        <f t="shared" si="26"/>
        <v>1</v>
      </c>
      <c r="CI354" t="s">
        <v>1408</v>
      </c>
      <c r="CJ354">
        <v>0</v>
      </c>
      <c r="CK354" t="s">
        <v>1399</v>
      </c>
      <c r="CL354">
        <f t="shared" si="27"/>
        <v>1</v>
      </c>
      <c r="CM354">
        <f t="shared" si="28"/>
        <v>1</v>
      </c>
      <c r="CN354">
        <f t="shared" si="29"/>
        <v>1</v>
      </c>
    </row>
    <row r="355" spans="1:92" x14ac:dyDescent="0.25">
      <c r="A355">
        <v>1462</v>
      </c>
      <c r="B355" t="s">
        <v>564</v>
      </c>
      <c r="C355" t="s">
        <v>564</v>
      </c>
      <c r="D355">
        <v>1026153</v>
      </c>
      <c r="E355">
        <v>5</v>
      </c>
      <c r="F355" s="107">
        <v>40962</v>
      </c>
      <c r="G355" s="107">
        <v>41101</v>
      </c>
      <c r="H355">
        <v>1026153</v>
      </c>
      <c r="I355" s="107">
        <v>40963</v>
      </c>
      <c r="J355" s="107">
        <v>41101</v>
      </c>
      <c r="K355" t="s">
        <v>562</v>
      </c>
      <c r="L355" t="s">
        <v>562</v>
      </c>
      <c r="N355" t="s">
        <v>564</v>
      </c>
      <c r="O355" t="s">
        <v>913</v>
      </c>
      <c r="P355" t="s">
        <v>38</v>
      </c>
      <c r="Q355">
        <v>139</v>
      </c>
      <c r="R355">
        <v>140</v>
      </c>
      <c r="S355">
        <v>7</v>
      </c>
      <c r="T355">
        <v>5</v>
      </c>
      <c r="U355">
        <v>4</v>
      </c>
      <c r="AD355" s="107">
        <v>25512</v>
      </c>
      <c r="AE355" t="s">
        <v>31</v>
      </c>
      <c r="AF355" t="s">
        <v>32</v>
      </c>
      <c r="AG355" t="s">
        <v>868</v>
      </c>
      <c r="AH355" t="s">
        <v>30</v>
      </c>
      <c r="AI355" t="s">
        <v>41</v>
      </c>
      <c r="AJ355" t="s">
        <v>88</v>
      </c>
      <c r="AK355">
        <v>6</v>
      </c>
      <c r="AL355" t="s">
        <v>987</v>
      </c>
      <c r="AN355">
        <v>8</v>
      </c>
      <c r="AP355" t="s">
        <v>135</v>
      </c>
      <c r="AR355" t="s">
        <v>66</v>
      </c>
      <c r="AS355" t="s">
        <v>63</v>
      </c>
      <c r="BC355" t="s">
        <v>37</v>
      </c>
      <c r="BF355">
        <v>139</v>
      </c>
      <c r="BG355">
        <v>139</v>
      </c>
      <c r="BH355">
        <v>140</v>
      </c>
      <c r="BI355">
        <v>42.213114754098363</v>
      </c>
      <c r="BJ355">
        <f t="shared" si="25"/>
        <v>42</v>
      </c>
      <c r="BK355">
        <v>0</v>
      </c>
      <c r="BL355">
        <v>0</v>
      </c>
      <c r="BM355" t="s">
        <v>1050</v>
      </c>
      <c r="BN355" t="s">
        <v>913</v>
      </c>
      <c r="BO355" t="s">
        <v>564</v>
      </c>
      <c r="BQ355" t="s">
        <v>1050</v>
      </c>
      <c r="BR355" t="s">
        <v>87</v>
      </c>
      <c r="BS355" t="s">
        <v>572</v>
      </c>
      <c r="BT355" t="s">
        <v>1252</v>
      </c>
      <c r="BU355" t="s">
        <v>87</v>
      </c>
      <c r="BV355">
        <v>0.99285714285714288</v>
      </c>
      <c r="BW355">
        <v>1</v>
      </c>
      <c r="BX355">
        <v>7.1428571428571175E-3</v>
      </c>
      <c r="BY355">
        <v>0</v>
      </c>
      <c r="BZ355">
        <v>-139</v>
      </c>
      <c r="CA355">
        <v>0</v>
      </c>
      <c r="CB355">
        <v>139</v>
      </c>
      <c r="CC355" t="e">
        <v>#VALUE!</v>
      </c>
      <c r="CD355">
        <v>139</v>
      </c>
      <c r="CE355">
        <v>0</v>
      </c>
      <c r="CF355">
        <v>0</v>
      </c>
      <c r="CH355">
        <f t="shared" si="26"/>
        <v>1</v>
      </c>
      <c r="CI355" t="s">
        <v>1403</v>
      </c>
      <c r="CJ355">
        <v>6</v>
      </c>
      <c r="CK355" t="s">
        <v>1399</v>
      </c>
      <c r="CL355">
        <f t="shared" si="27"/>
        <v>0</v>
      </c>
      <c r="CM355">
        <f t="shared" si="28"/>
        <v>1</v>
      </c>
      <c r="CN355">
        <f t="shared" si="29"/>
        <v>1</v>
      </c>
    </row>
    <row r="356" spans="1:92" x14ac:dyDescent="0.25">
      <c r="A356">
        <v>634</v>
      </c>
      <c r="B356" t="s">
        <v>564</v>
      </c>
      <c r="C356" t="s">
        <v>564</v>
      </c>
      <c r="D356">
        <v>1026954</v>
      </c>
      <c r="E356">
        <v>1</v>
      </c>
      <c r="F356" s="107">
        <v>40933</v>
      </c>
      <c r="G356" s="107">
        <v>40948</v>
      </c>
      <c r="H356">
        <v>1026954</v>
      </c>
      <c r="I356" s="107">
        <v>40934</v>
      </c>
      <c r="J356" s="107">
        <v>40939</v>
      </c>
      <c r="K356">
        <v>40000</v>
      </c>
      <c r="L356" t="s">
        <v>570</v>
      </c>
      <c r="M356" s="107">
        <v>40939</v>
      </c>
      <c r="N356" t="s">
        <v>87</v>
      </c>
      <c r="O356" t="s">
        <v>159</v>
      </c>
      <c r="P356" t="s">
        <v>54</v>
      </c>
      <c r="Q356">
        <v>6</v>
      </c>
      <c r="R356">
        <v>16</v>
      </c>
      <c r="S356">
        <v>3</v>
      </c>
      <c r="T356">
        <v>1</v>
      </c>
      <c r="U356">
        <v>3</v>
      </c>
      <c r="AD356" s="107">
        <v>13808</v>
      </c>
      <c r="AE356" t="s">
        <v>45</v>
      </c>
      <c r="AF356" t="s">
        <v>32</v>
      </c>
      <c r="AG356" t="s">
        <v>868</v>
      </c>
      <c r="AH356" t="s">
        <v>57</v>
      </c>
      <c r="AI356" t="s">
        <v>96</v>
      </c>
      <c r="AJ356" t="s">
        <v>54</v>
      </c>
      <c r="AK356">
        <v>2</v>
      </c>
      <c r="AL356" t="s">
        <v>54</v>
      </c>
      <c r="AP356" t="s">
        <v>72</v>
      </c>
      <c r="AR356" t="s">
        <v>49</v>
      </c>
      <c r="AS356" t="s">
        <v>73</v>
      </c>
      <c r="BC356" t="s">
        <v>98</v>
      </c>
      <c r="BF356">
        <v>6</v>
      </c>
      <c r="BG356">
        <v>15</v>
      </c>
      <c r="BH356">
        <v>16</v>
      </c>
      <c r="BI356">
        <v>74.112021857923494</v>
      </c>
      <c r="BJ356">
        <f t="shared" si="25"/>
        <v>74</v>
      </c>
      <c r="BK356">
        <v>0</v>
      </c>
      <c r="BL356">
        <v>-9</v>
      </c>
      <c r="BM356" t="s">
        <v>1051</v>
      </c>
      <c r="BN356" t="s">
        <v>159</v>
      </c>
      <c r="BO356" t="s">
        <v>87</v>
      </c>
      <c r="BQ356" t="s">
        <v>1051</v>
      </c>
      <c r="BR356" t="s">
        <v>87</v>
      </c>
      <c r="BS356" t="s">
        <v>573</v>
      </c>
      <c r="BT356" t="s">
        <v>1252</v>
      </c>
      <c r="BU356" t="s">
        <v>87</v>
      </c>
      <c r="BV356">
        <v>0.375</v>
      </c>
      <c r="BW356">
        <v>0.4</v>
      </c>
      <c r="BX356">
        <v>2.5000000000000022E-2</v>
      </c>
      <c r="BY356">
        <v>0</v>
      </c>
      <c r="BZ356">
        <v>-6</v>
      </c>
      <c r="CA356">
        <v>0</v>
      </c>
      <c r="CB356">
        <v>6</v>
      </c>
      <c r="CC356" t="e">
        <v>#VALUE!</v>
      </c>
      <c r="CD356">
        <v>6</v>
      </c>
      <c r="CE356">
        <v>0</v>
      </c>
      <c r="CF356">
        <v>9</v>
      </c>
      <c r="CH356">
        <f t="shared" si="26"/>
        <v>1</v>
      </c>
      <c r="CI356" t="s">
        <v>1405</v>
      </c>
      <c r="CJ356">
        <v>1</v>
      </c>
      <c r="CK356" t="s">
        <v>1399</v>
      </c>
      <c r="CL356">
        <f t="shared" si="27"/>
        <v>1</v>
      </c>
      <c r="CM356">
        <f t="shared" si="28"/>
        <v>1</v>
      </c>
      <c r="CN356">
        <f t="shared" si="29"/>
        <v>1</v>
      </c>
    </row>
    <row r="357" spans="1:92" x14ac:dyDescent="0.25">
      <c r="A357">
        <v>617</v>
      </c>
      <c r="B357" t="s">
        <v>564</v>
      </c>
      <c r="C357" t="s">
        <v>564</v>
      </c>
      <c r="D357">
        <v>1028336</v>
      </c>
      <c r="E357">
        <v>5</v>
      </c>
      <c r="F357" s="107">
        <v>40933</v>
      </c>
      <c r="G357" s="107">
        <v>40935</v>
      </c>
      <c r="H357">
        <v>1028336</v>
      </c>
      <c r="I357" s="107">
        <v>40933</v>
      </c>
      <c r="J357" s="107">
        <v>40935</v>
      </c>
      <c r="K357">
        <v>15000</v>
      </c>
      <c r="L357" t="s">
        <v>569</v>
      </c>
      <c r="N357" t="s">
        <v>564</v>
      </c>
      <c r="O357" t="s">
        <v>913</v>
      </c>
      <c r="P357" t="s">
        <v>38</v>
      </c>
      <c r="Q357">
        <v>3</v>
      </c>
      <c r="R357">
        <v>3</v>
      </c>
      <c r="S357">
        <v>7</v>
      </c>
      <c r="T357">
        <v>9</v>
      </c>
      <c r="U357">
        <v>7</v>
      </c>
      <c r="AD357" s="107">
        <v>25836</v>
      </c>
      <c r="AE357" t="s">
        <v>31</v>
      </c>
      <c r="AF357" t="s">
        <v>32</v>
      </c>
      <c r="AG357" t="s">
        <v>868</v>
      </c>
      <c r="AH357" t="s">
        <v>57</v>
      </c>
      <c r="AI357" t="s">
        <v>52</v>
      </c>
      <c r="AJ357" t="s">
        <v>88</v>
      </c>
      <c r="AK357">
        <v>2</v>
      </c>
      <c r="AL357" t="s">
        <v>987</v>
      </c>
      <c r="AN357">
        <v>6</v>
      </c>
      <c r="AP357" t="s">
        <v>42</v>
      </c>
      <c r="AR357" t="s">
        <v>43</v>
      </c>
      <c r="AS357" t="s">
        <v>44</v>
      </c>
      <c r="BC357" t="s">
        <v>37</v>
      </c>
      <c r="BF357">
        <v>3</v>
      </c>
      <c r="BG357">
        <v>3</v>
      </c>
      <c r="BH357">
        <v>3</v>
      </c>
      <c r="BI357">
        <v>41.248633879781423</v>
      </c>
      <c r="BJ357">
        <f t="shared" si="25"/>
        <v>41</v>
      </c>
      <c r="BK357">
        <v>0</v>
      </c>
      <c r="BL357">
        <v>0</v>
      </c>
      <c r="BM357" t="s">
        <v>1050</v>
      </c>
      <c r="BN357" t="s">
        <v>913</v>
      </c>
      <c r="BO357" t="s">
        <v>564</v>
      </c>
      <c r="BQ357" t="s">
        <v>1050</v>
      </c>
      <c r="BR357" t="s">
        <v>87</v>
      </c>
      <c r="BS357" t="s">
        <v>572</v>
      </c>
      <c r="BT357" t="s">
        <v>1252</v>
      </c>
      <c r="BU357" t="s">
        <v>87</v>
      </c>
      <c r="BV357">
        <v>1</v>
      </c>
      <c r="BW357">
        <v>1</v>
      </c>
      <c r="BX357">
        <v>0</v>
      </c>
      <c r="BY357">
        <v>0</v>
      </c>
      <c r="BZ357">
        <v>-3</v>
      </c>
      <c r="CA357">
        <v>0</v>
      </c>
      <c r="CB357">
        <v>3</v>
      </c>
      <c r="CC357" t="e">
        <v>#VALUE!</v>
      </c>
      <c r="CD357">
        <v>3</v>
      </c>
      <c r="CE357">
        <v>0</v>
      </c>
      <c r="CF357">
        <v>0</v>
      </c>
      <c r="CH357">
        <f t="shared" si="26"/>
        <v>1</v>
      </c>
      <c r="CI357" t="s">
        <v>1405</v>
      </c>
      <c r="CJ357">
        <v>1</v>
      </c>
      <c r="CK357" t="s">
        <v>1399</v>
      </c>
      <c r="CL357">
        <f t="shared" si="27"/>
        <v>0</v>
      </c>
      <c r="CM357">
        <f t="shared" si="28"/>
        <v>1</v>
      </c>
      <c r="CN357">
        <f t="shared" si="29"/>
        <v>1</v>
      </c>
    </row>
    <row r="358" spans="1:92" x14ac:dyDescent="0.25">
      <c r="A358">
        <v>1644</v>
      </c>
      <c r="B358" t="s">
        <v>564</v>
      </c>
      <c r="C358" t="s">
        <v>564</v>
      </c>
      <c r="D358">
        <v>1028829</v>
      </c>
      <c r="E358">
        <v>2</v>
      </c>
      <c r="F358" s="107">
        <v>40969</v>
      </c>
      <c r="G358" s="107">
        <v>41044</v>
      </c>
      <c r="H358">
        <v>1028829</v>
      </c>
      <c r="I358" s="107">
        <v>40971</v>
      </c>
      <c r="J358" s="107">
        <v>41044</v>
      </c>
      <c r="K358">
        <v>30000</v>
      </c>
      <c r="L358" t="s">
        <v>570</v>
      </c>
      <c r="N358" t="s">
        <v>564</v>
      </c>
      <c r="O358" t="s">
        <v>913</v>
      </c>
      <c r="P358" t="s">
        <v>587</v>
      </c>
      <c r="Q358">
        <v>74</v>
      </c>
      <c r="R358">
        <v>76</v>
      </c>
      <c r="S358">
        <v>2</v>
      </c>
      <c r="T358">
        <v>2</v>
      </c>
      <c r="U358">
        <v>1</v>
      </c>
      <c r="AD358" s="107">
        <v>24816</v>
      </c>
      <c r="AE358" t="s">
        <v>31</v>
      </c>
      <c r="AF358" t="s">
        <v>39</v>
      </c>
      <c r="AG358" t="s">
        <v>40</v>
      </c>
      <c r="AH358" t="s">
        <v>40</v>
      </c>
      <c r="AI358" t="s">
        <v>41</v>
      </c>
      <c r="AJ358" t="s">
        <v>47</v>
      </c>
      <c r="AK358">
        <v>4</v>
      </c>
      <c r="AL358" t="s">
        <v>47</v>
      </c>
      <c r="AP358" t="s">
        <v>72</v>
      </c>
      <c r="AR358" t="s">
        <v>49</v>
      </c>
      <c r="AS358" t="s">
        <v>73</v>
      </c>
      <c r="BC358" t="s">
        <v>37</v>
      </c>
      <c r="BF358">
        <v>74</v>
      </c>
      <c r="BG358">
        <v>74</v>
      </c>
      <c r="BH358">
        <v>76</v>
      </c>
      <c r="BI358">
        <v>44.133879781420767</v>
      </c>
      <c r="BJ358">
        <f t="shared" si="25"/>
        <v>44</v>
      </c>
      <c r="BK358">
        <v>0</v>
      </c>
      <c r="BL358">
        <v>0</v>
      </c>
      <c r="BM358" t="s">
        <v>47</v>
      </c>
      <c r="BN358" t="s">
        <v>913</v>
      </c>
      <c r="BO358" t="s">
        <v>564</v>
      </c>
      <c r="BQ358" t="s">
        <v>47</v>
      </c>
      <c r="BR358" t="s">
        <v>87</v>
      </c>
      <c r="BS358" t="s">
        <v>572</v>
      </c>
      <c r="BT358" t="s">
        <v>1252</v>
      </c>
      <c r="BU358" t="s">
        <v>87</v>
      </c>
      <c r="BV358">
        <v>0.97368421052631582</v>
      </c>
      <c r="BW358">
        <v>1</v>
      </c>
      <c r="BX358">
        <v>2.6315789473684181E-2</v>
      </c>
      <c r="BY358">
        <v>0</v>
      </c>
      <c r="BZ358">
        <v>-74</v>
      </c>
      <c r="CA358">
        <v>0</v>
      </c>
      <c r="CB358">
        <v>74</v>
      </c>
      <c r="CC358" t="e">
        <v>#VALUE!</v>
      </c>
      <c r="CD358">
        <v>74</v>
      </c>
      <c r="CE358">
        <v>0</v>
      </c>
      <c r="CF358">
        <v>0</v>
      </c>
      <c r="CH358">
        <f t="shared" si="26"/>
        <v>1</v>
      </c>
      <c r="CI358" t="s">
        <v>1402</v>
      </c>
      <c r="CJ358">
        <v>4</v>
      </c>
      <c r="CK358" t="s">
        <v>1399</v>
      </c>
      <c r="CL358">
        <f t="shared" si="27"/>
        <v>0</v>
      </c>
      <c r="CM358">
        <f t="shared" si="28"/>
        <v>1</v>
      </c>
      <c r="CN358">
        <f t="shared" si="29"/>
        <v>1</v>
      </c>
    </row>
    <row r="359" spans="1:92" x14ac:dyDescent="0.25">
      <c r="A359">
        <v>1354</v>
      </c>
      <c r="B359" t="s">
        <v>564</v>
      </c>
      <c r="C359" t="s">
        <v>564</v>
      </c>
      <c r="D359">
        <v>1028975</v>
      </c>
      <c r="E359">
        <v>2</v>
      </c>
      <c r="F359" s="107">
        <v>40958</v>
      </c>
      <c r="G359" s="107">
        <v>41032</v>
      </c>
      <c r="H359">
        <v>1028975</v>
      </c>
      <c r="I359" s="107">
        <v>40958</v>
      </c>
      <c r="J359" s="107">
        <v>40959</v>
      </c>
      <c r="K359">
        <v>5000</v>
      </c>
      <c r="L359" t="s">
        <v>567</v>
      </c>
      <c r="M359" s="107">
        <v>40959</v>
      </c>
      <c r="N359" t="s">
        <v>87</v>
      </c>
      <c r="O359" t="s">
        <v>75</v>
      </c>
      <c r="P359" t="s">
        <v>587</v>
      </c>
      <c r="Q359">
        <v>2</v>
      </c>
      <c r="R359">
        <v>75</v>
      </c>
      <c r="S359">
        <v>1</v>
      </c>
      <c r="T359">
        <v>1</v>
      </c>
      <c r="V359">
        <v>1</v>
      </c>
      <c r="AD359" s="107">
        <v>26344</v>
      </c>
      <c r="AE359" t="s">
        <v>31</v>
      </c>
      <c r="AF359" t="s">
        <v>39</v>
      </c>
      <c r="AG359" t="s">
        <v>40</v>
      </c>
      <c r="AH359" t="s">
        <v>40</v>
      </c>
      <c r="AI359" t="s">
        <v>64</v>
      </c>
      <c r="AJ359" t="s">
        <v>47</v>
      </c>
      <c r="AK359">
        <v>4</v>
      </c>
      <c r="AL359" t="s">
        <v>47</v>
      </c>
      <c r="AP359" t="s">
        <v>92</v>
      </c>
      <c r="AR359" t="s">
        <v>66</v>
      </c>
      <c r="AS359" t="s">
        <v>44</v>
      </c>
      <c r="BC359" t="s">
        <v>51</v>
      </c>
      <c r="BF359">
        <v>2</v>
      </c>
      <c r="BG359">
        <v>75</v>
      </c>
      <c r="BH359">
        <v>75</v>
      </c>
      <c r="BI359">
        <v>39.928961748633881</v>
      </c>
      <c r="BJ359">
        <f t="shared" si="25"/>
        <v>40</v>
      </c>
      <c r="BK359">
        <v>0</v>
      </c>
      <c r="BL359">
        <v>-73</v>
      </c>
      <c r="BM359" t="s">
        <v>47</v>
      </c>
      <c r="BN359" t="s">
        <v>75</v>
      </c>
      <c r="BO359" t="s">
        <v>87</v>
      </c>
      <c r="BQ359" t="s">
        <v>47</v>
      </c>
      <c r="BR359" t="s">
        <v>87</v>
      </c>
      <c r="BS359" t="s">
        <v>573</v>
      </c>
      <c r="BT359" t="s">
        <v>1252</v>
      </c>
      <c r="BU359" t="s">
        <v>87</v>
      </c>
      <c r="BV359">
        <v>2.6666666666666668E-2</v>
      </c>
      <c r="BW359">
        <v>2.6666666666666668E-2</v>
      </c>
      <c r="BX359">
        <v>0</v>
      </c>
      <c r="BY359">
        <v>0</v>
      </c>
      <c r="BZ359">
        <v>-2</v>
      </c>
      <c r="CA359">
        <v>0</v>
      </c>
      <c r="CB359">
        <v>2</v>
      </c>
      <c r="CC359" t="e">
        <v>#VALUE!</v>
      </c>
      <c r="CD359">
        <v>2</v>
      </c>
      <c r="CE359">
        <v>0</v>
      </c>
      <c r="CF359">
        <v>73</v>
      </c>
      <c r="CH359">
        <f t="shared" si="26"/>
        <v>1</v>
      </c>
      <c r="CI359" t="s">
        <v>1405</v>
      </c>
      <c r="CJ359">
        <v>1</v>
      </c>
      <c r="CK359" t="s">
        <v>1399</v>
      </c>
      <c r="CL359">
        <f t="shared" si="27"/>
        <v>1</v>
      </c>
      <c r="CM359">
        <f t="shared" si="28"/>
        <v>1</v>
      </c>
      <c r="CN359">
        <f t="shared" si="29"/>
        <v>1</v>
      </c>
    </row>
    <row r="360" spans="1:92" x14ac:dyDescent="0.25">
      <c r="A360">
        <v>695</v>
      </c>
      <c r="B360" t="s">
        <v>564</v>
      </c>
      <c r="C360" t="s">
        <v>564</v>
      </c>
      <c r="D360">
        <v>1029771</v>
      </c>
      <c r="E360">
        <v>5</v>
      </c>
      <c r="F360" s="107">
        <v>40936</v>
      </c>
      <c r="G360" s="107">
        <v>41067</v>
      </c>
      <c r="H360">
        <v>1029771</v>
      </c>
      <c r="I360" s="107">
        <v>40936</v>
      </c>
      <c r="J360" s="107">
        <v>40957</v>
      </c>
      <c r="K360">
        <v>15000</v>
      </c>
      <c r="L360" t="s">
        <v>569</v>
      </c>
      <c r="M360" s="107">
        <v>40957</v>
      </c>
      <c r="N360" t="s">
        <v>87</v>
      </c>
      <c r="O360" t="s">
        <v>75</v>
      </c>
      <c r="P360" t="s">
        <v>38</v>
      </c>
      <c r="Q360">
        <v>22</v>
      </c>
      <c r="R360">
        <v>132</v>
      </c>
      <c r="S360">
        <v>3</v>
      </c>
      <c r="T360">
        <v>2</v>
      </c>
      <c r="U360">
        <v>1</v>
      </c>
      <c r="V360">
        <v>1</v>
      </c>
      <c r="AD360" s="107">
        <v>24135</v>
      </c>
      <c r="AE360" t="s">
        <v>31</v>
      </c>
      <c r="AF360" t="s">
        <v>32</v>
      </c>
      <c r="AG360" t="s">
        <v>868</v>
      </c>
      <c r="AH360" t="s">
        <v>57</v>
      </c>
      <c r="AI360" t="s">
        <v>99</v>
      </c>
      <c r="AJ360" t="s">
        <v>88</v>
      </c>
      <c r="AK360">
        <v>8</v>
      </c>
      <c r="AL360" t="s">
        <v>987</v>
      </c>
      <c r="AN360">
        <v>9</v>
      </c>
      <c r="AP360" t="s">
        <v>42</v>
      </c>
      <c r="AR360" t="s">
        <v>43</v>
      </c>
      <c r="AS360" t="s">
        <v>44</v>
      </c>
      <c r="BC360" t="s">
        <v>51</v>
      </c>
      <c r="BF360">
        <v>22</v>
      </c>
      <c r="BG360">
        <v>132</v>
      </c>
      <c r="BH360">
        <v>132</v>
      </c>
      <c r="BI360">
        <v>45.904371584699454</v>
      </c>
      <c r="BJ360">
        <f t="shared" si="25"/>
        <v>46</v>
      </c>
      <c r="BK360">
        <v>0</v>
      </c>
      <c r="BL360">
        <v>-110</v>
      </c>
      <c r="BM360" t="s">
        <v>1050</v>
      </c>
      <c r="BN360" t="s">
        <v>75</v>
      </c>
      <c r="BO360" t="s">
        <v>87</v>
      </c>
      <c r="BQ360" t="s">
        <v>1050</v>
      </c>
      <c r="BR360" t="s">
        <v>87</v>
      </c>
      <c r="BS360" t="s">
        <v>573</v>
      </c>
      <c r="BT360" t="s">
        <v>1252</v>
      </c>
      <c r="BU360" t="s">
        <v>87</v>
      </c>
      <c r="BV360">
        <v>0.16666666666666666</v>
      </c>
      <c r="BW360">
        <v>0.16666666666666666</v>
      </c>
      <c r="BX360">
        <v>0</v>
      </c>
      <c r="BY360">
        <v>0</v>
      </c>
      <c r="BZ360">
        <v>-22</v>
      </c>
      <c r="CA360">
        <v>0</v>
      </c>
      <c r="CB360">
        <v>22</v>
      </c>
      <c r="CC360" t="e">
        <v>#VALUE!</v>
      </c>
      <c r="CD360">
        <v>22</v>
      </c>
      <c r="CE360">
        <v>0</v>
      </c>
      <c r="CF360">
        <v>110</v>
      </c>
      <c r="CH360">
        <f t="shared" si="26"/>
        <v>1</v>
      </c>
      <c r="CI360" t="s">
        <v>1404</v>
      </c>
      <c r="CJ360">
        <v>2</v>
      </c>
      <c r="CK360" t="s">
        <v>1399</v>
      </c>
      <c r="CL360">
        <f t="shared" si="27"/>
        <v>1</v>
      </c>
      <c r="CM360">
        <f t="shared" si="28"/>
        <v>1</v>
      </c>
      <c r="CN360">
        <f t="shared" si="29"/>
        <v>1</v>
      </c>
    </row>
    <row r="361" spans="1:92" x14ac:dyDescent="0.25">
      <c r="A361">
        <v>3174</v>
      </c>
      <c r="B361" t="s">
        <v>564</v>
      </c>
      <c r="C361" t="s">
        <v>564</v>
      </c>
      <c r="D361">
        <v>1030231</v>
      </c>
      <c r="E361">
        <v>4</v>
      </c>
      <c r="F361" s="107">
        <v>41025</v>
      </c>
      <c r="G361" s="107">
        <v>41029</v>
      </c>
      <c r="H361">
        <v>1030231</v>
      </c>
      <c r="I361" s="107">
        <v>41026</v>
      </c>
      <c r="J361" s="107">
        <v>41029</v>
      </c>
      <c r="K361">
        <v>15000</v>
      </c>
      <c r="L361" t="s">
        <v>569</v>
      </c>
      <c r="N361" t="s">
        <v>564</v>
      </c>
      <c r="O361" t="s">
        <v>913</v>
      </c>
      <c r="P361" t="s">
        <v>38</v>
      </c>
      <c r="Q361">
        <v>4</v>
      </c>
      <c r="R361">
        <v>5</v>
      </c>
      <c r="S361">
        <v>5</v>
      </c>
      <c r="T361">
        <v>1</v>
      </c>
      <c r="V361">
        <v>2</v>
      </c>
      <c r="AD361" s="107">
        <v>19904</v>
      </c>
      <c r="AE361" t="s">
        <v>31</v>
      </c>
      <c r="AF361" t="s">
        <v>32</v>
      </c>
      <c r="AG361" t="s">
        <v>868</v>
      </c>
      <c r="AH361" t="s">
        <v>30</v>
      </c>
      <c r="AI361" t="s">
        <v>46</v>
      </c>
      <c r="AJ361" t="s">
        <v>88</v>
      </c>
      <c r="AK361">
        <v>1</v>
      </c>
      <c r="AL361" t="s">
        <v>986</v>
      </c>
      <c r="AO361">
        <v>90</v>
      </c>
      <c r="AP361" t="s">
        <v>59</v>
      </c>
      <c r="AR361" t="s">
        <v>43</v>
      </c>
      <c r="AS361" t="s">
        <v>60</v>
      </c>
      <c r="BC361" t="s">
        <v>37</v>
      </c>
      <c r="BF361">
        <v>4</v>
      </c>
      <c r="BG361">
        <v>4</v>
      </c>
      <c r="BH361">
        <v>5</v>
      </c>
      <c r="BI361">
        <v>57.707650273224047</v>
      </c>
      <c r="BJ361">
        <f t="shared" si="25"/>
        <v>58</v>
      </c>
      <c r="BK361">
        <v>0</v>
      </c>
      <c r="BL361">
        <v>0</v>
      </c>
      <c r="BM361" t="s">
        <v>1050</v>
      </c>
      <c r="BN361" t="s">
        <v>913</v>
      </c>
      <c r="BO361" t="s">
        <v>564</v>
      </c>
      <c r="BQ361" t="s">
        <v>1050</v>
      </c>
      <c r="BR361" t="s">
        <v>87</v>
      </c>
      <c r="BS361" t="s">
        <v>572</v>
      </c>
      <c r="BT361" t="s">
        <v>1252</v>
      </c>
      <c r="BU361" t="s">
        <v>87</v>
      </c>
      <c r="BV361">
        <v>0.8</v>
      </c>
      <c r="BW361">
        <v>1</v>
      </c>
      <c r="BX361">
        <v>0.19999999999999996</v>
      </c>
      <c r="BY361">
        <v>0</v>
      </c>
      <c r="BZ361">
        <v>-4</v>
      </c>
      <c r="CA361">
        <v>0</v>
      </c>
      <c r="CB361">
        <v>4</v>
      </c>
      <c r="CC361" t="e">
        <v>#VALUE!</v>
      </c>
      <c r="CD361">
        <v>4</v>
      </c>
      <c r="CE361">
        <v>0</v>
      </c>
      <c r="CF361">
        <v>0</v>
      </c>
      <c r="CH361">
        <f t="shared" si="26"/>
        <v>1</v>
      </c>
      <c r="CI361" t="s">
        <v>1405</v>
      </c>
      <c r="CJ361">
        <v>1</v>
      </c>
      <c r="CK361" t="s">
        <v>1399</v>
      </c>
      <c r="CL361">
        <f t="shared" si="27"/>
        <v>0</v>
      </c>
      <c r="CM361">
        <f t="shared" si="28"/>
        <v>1</v>
      </c>
      <c r="CN361">
        <f t="shared" si="29"/>
        <v>1</v>
      </c>
    </row>
    <row r="362" spans="1:92" x14ac:dyDescent="0.25">
      <c r="A362">
        <v>1474</v>
      </c>
      <c r="B362" t="s">
        <v>564</v>
      </c>
      <c r="C362" t="s">
        <v>564</v>
      </c>
      <c r="D362">
        <v>1033903</v>
      </c>
      <c r="E362">
        <v>1</v>
      </c>
      <c r="F362" s="107">
        <v>40962</v>
      </c>
      <c r="G362" s="107">
        <v>41114</v>
      </c>
      <c r="H362">
        <v>1033903</v>
      </c>
      <c r="I362" s="107">
        <v>40963</v>
      </c>
      <c r="J362" s="107">
        <v>40965</v>
      </c>
      <c r="K362">
        <v>30000</v>
      </c>
      <c r="L362" t="s">
        <v>570</v>
      </c>
      <c r="M362" s="107">
        <v>40965</v>
      </c>
      <c r="N362" t="s">
        <v>87</v>
      </c>
      <c r="O362" t="s">
        <v>75</v>
      </c>
      <c r="P362" t="s">
        <v>54</v>
      </c>
      <c r="Q362">
        <v>3</v>
      </c>
      <c r="R362">
        <v>153</v>
      </c>
      <c r="S362">
        <v>1</v>
      </c>
      <c r="T362">
        <v>4</v>
      </c>
      <c r="V362">
        <v>1</v>
      </c>
      <c r="AD362" s="107">
        <v>24899</v>
      </c>
      <c r="AE362" t="s">
        <v>31</v>
      </c>
      <c r="AF362" t="s">
        <v>32</v>
      </c>
      <c r="AG362" t="s">
        <v>868</v>
      </c>
      <c r="AH362" t="s">
        <v>57</v>
      </c>
      <c r="AI362" t="s">
        <v>71</v>
      </c>
      <c r="AJ362" t="s">
        <v>54</v>
      </c>
      <c r="AK362">
        <v>6</v>
      </c>
      <c r="AL362" t="s">
        <v>54</v>
      </c>
      <c r="AP362" t="s">
        <v>72</v>
      </c>
      <c r="AR362" t="s">
        <v>49</v>
      </c>
      <c r="AS362" t="s">
        <v>73</v>
      </c>
      <c r="BC362" t="s">
        <v>37</v>
      </c>
      <c r="BF362">
        <v>3</v>
      </c>
      <c r="BG362">
        <v>152</v>
      </c>
      <c r="BH362">
        <v>153</v>
      </c>
      <c r="BI362">
        <v>43.887978142076506</v>
      </c>
      <c r="BJ362">
        <f t="shared" si="25"/>
        <v>44</v>
      </c>
      <c r="BK362">
        <v>0</v>
      </c>
      <c r="BL362">
        <v>-149</v>
      </c>
      <c r="BM362" t="s">
        <v>1051</v>
      </c>
      <c r="BN362" t="s">
        <v>75</v>
      </c>
      <c r="BO362" t="s">
        <v>87</v>
      </c>
      <c r="BQ362" t="s">
        <v>1051</v>
      </c>
      <c r="BR362" t="s">
        <v>87</v>
      </c>
      <c r="BS362" t="s">
        <v>573</v>
      </c>
      <c r="BT362" t="s">
        <v>1252</v>
      </c>
      <c r="BU362" t="s">
        <v>87</v>
      </c>
      <c r="BV362">
        <v>1.9607843137254902E-2</v>
      </c>
      <c r="BW362">
        <v>1.9736842105263157E-2</v>
      </c>
      <c r="BX362">
        <v>1.2899896800825511E-4</v>
      </c>
      <c r="BY362">
        <v>0</v>
      </c>
      <c r="BZ362">
        <v>-3</v>
      </c>
      <c r="CA362">
        <v>0</v>
      </c>
      <c r="CB362">
        <v>3</v>
      </c>
      <c r="CC362" t="e">
        <v>#VALUE!</v>
      </c>
      <c r="CD362">
        <v>3</v>
      </c>
      <c r="CE362">
        <v>0</v>
      </c>
      <c r="CF362">
        <v>149</v>
      </c>
      <c r="CH362">
        <f t="shared" si="26"/>
        <v>1</v>
      </c>
      <c r="CI362" t="s">
        <v>1405</v>
      </c>
      <c r="CJ362">
        <v>1</v>
      </c>
      <c r="CK362" t="s">
        <v>1399</v>
      </c>
      <c r="CL362">
        <f t="shared" si="27"/>
        <v>1</v>
      </c>
      <c r="CM362">
        <f t="shared" si="28"/>
        <v>1</v>
      </c>
      <c r="CN362">
        <f t="shared" si="29"/>
        <v>1</v>
      </c>
    </row>
    <row r="363" spans="1:92" x14ac:dyDescent="0.25">
      <c r="A363">
        <v>2873</v>
      </c>
      <c r="B363" t="s">
        <v>564</v>
      </c>
      <c r="C363" t="s">
        <v>564</v>
      </c>
      <c r="D363">
        <v>1036022</v>
      </c>
      <c r="E363">
        <v>5</v>
      </c>
      <c r="F363" s="107">
        <v>41015</v>
      </c>
      <c r="G363" s="107">
        <v>41017</v>
      </c>
      <c r="H363">
        <v>1036022</v>
      </c>
      <c r="I363" s="107">
        <v>41015</v>
      </c>
      <c r="J363" s="107">
        <v>41017</v>
      </c>
      <c r="K363">
        <v>15000</v>
      </c>
      <c r="L363" t="s">
        <v>569</v>
      </c>
      <c r="N363" t="s">
        <v>564</v>
      </c>
      <c r="O363" t="s">
        <v>913</v>
      </c>
      <c r="P363" t="s">
        <v>38</v>
      </c>
      <c r="Q363">
        <v>3</v>
      </c>
      <c r="R363">
        <v>3</v>
      </c>
      <c r="S363">
        <v>1</v>
      </c>
      <c r="T363">
        <v>4</v>
      </c>
      <c r="AD363" s="107">
        <v>24427</v>
      </c>
      <c r="AE363" t="s">
        <v>31</v>
      </c>
      <c r="AF363" t="s">
        <v>32</v>
      </c>
      <c r="AG363" t="s">
        <v>868</v>
      </c>
      <c r="AH363" t="s">
        <v>57</v>
      </c>
      <c r="AI363" t="s">
        <v>52</v>
      </c>
      <c r="AJ363" t="s">
        <v>88</v>
      </c>
      <c r="AK363">
        <v>1</v>
      </c>
      <c r="AL363" t="s">
        <v>987</v>
      </c>
      <c r="AN363">
        <v>6</v>
      </c>
      <c r="AP363" t="s">
        <v>59</v>
      </c>
      <c r="AR363" t="s">
        <v>43</v>
      </c>
      <c r="AS363" t="s">
        <v>60</v>
      </c>
      <c r="BC363" t="s">
        <v>37</v>
      </c>
      <c r="BF363">
        <v>3</v>
      </c>
      <c r="BG363">
        <v>3</v>
      </c>
      <c r="BH363">
        <v>3</v>
      </c>
      <c r="BI363">
        <v>45.322404371584696</v>
      </c>
      <c r="BJ363">
        <f t="shared" si="25"/>
        <v>45</v>
      </c>
      <c r="BK363">
        <v>0</v>
      </c>
      <c r="BL363">
        <v>0</v>
      </c>
      <c r="BM363" t="s">
        <v>1050</v>
      </c>
      <c r="BN363" t="s">
        <v>913</v>
      </c>
      <c r="BO363" t="s">
        <v>564</v>
      </c>
      <c r="BQ363" t="s">
        <v>1050</v>
      </c>
      <c r="BR363" t="s">
        <v>87</v>
      </c>
      <c r="BS363" t="s">
        <v>572</v>
      </c>
      <c r="BT363" t="s">
        <v>1252</v>
      </c>
      <c r="BU363" t="s">
        <v>87</v>
      </c>
      <c r="BV363">
        <v>1</v>
      </c>
      <c r="BW363">
        <v>1</v>
      </c>
      <c r="BX363">
        <v>0</v>
      </c>
      <c r="BY363">
        <v>0</v>
      </c>
      <c r="BZ363">
        <v>-3</v>
      </c>
      <c r="CA363">
        <v>0</v>
      </c>
      <c r="CB363">
        <v>3</v>
      </c>
      <c r="CC363" t="e">
        <v>#VALUE!</v>
      </c>
      <c r="CD363">
        <v>3</v>
      </c>
      <c r="CE363">
        <v>0</v>
      </c>
      <c r="CF363">
        <v>0</v>
      </c>
      <c r="CH363">
        <f t="shared" si="26"/>
        <v>1</v>
      </c>
      <c r="CI363" t="s">
        <v>1405</v>
      </c>
      <c r="CJ363">
        <v>1</v>
      </c>
      <c r="CK363" t="s">
        <v>1399</v>
      </c>
      <c r="CL363">
        <f t="shared" si="27"/>
        <v>0</v>
      </c>
      <c r="CM363">
        <f t="shared" si="28"/>
        <v>1</v>
      </c>
      <c r="CN363">
        <f t="shared" si="29"/>
        <v>1</v>
      </c>
    </row>
    <row r="364" spans="1:92" x14ac:dyDescent="0.25">
      <c r="A364">
        <v>1095</v>
      </c>
      <c r="B364" t="s">
        <v>564</v>
      </c>
      <c r="C364" t="s">
        <v>564</v>
      </c>
      <c r="D364">
        <v>1036059</v>
      </c>
      <c r="E364">
        <v>6</v>
      </c>
      <c r="F364" s="107">
        <v>40948</v>
      </c>
      <c r="G364" s="107">
        <v>41082</v>
      </c>
      <c r="H364">
        <v>1036059</v>
      </c>
      <c r="I364" s="107">
        <v>40949</v>
      </c>
      <c r="J364" s="107">
        <v>40954</v>
      </c>
      <c r="K364">
        <v>30000</v>
      </c>
      <c r="L364" t="s">
        <v>570</v>
      </c>
      <c r="M364" s="107">
        <v>40954</v>
      </c>
      <c r="N364" t="s">
        <v>87</v>
      </c>
      <c r="O364" t="s">
        <v>75</v>
      </c>
      <c r="P364" t="s">
        <v>38</v>
      </c>
      <c r="Q364">
        <v>6</v>
      </c>
      <c r="R364">
        <v>135</v>
      </c>
      <c r="S364">
        <v>4</v>
      </c>
      <c r="T364">
        <v>13</v>
      </c>
      <c r="U364">
        <v>4</v>
      </c>
      <c r="AD364" s="107">
        <v>26380</v>
      </c>
      <c r="AE364" t="s">
        <v>31</v>
      </c>
      <c r="AF364" t="s">
        <v>32</v>
      </c>
      <c r="AG364" t="s">
        <v>868</v>
      </c>
      <c r="AH364" t="s">
        <v>57</v>
      </c>
      <c r="AI364" t="s">
        <v>113</v>
      </c>
      <c r="AJ364" t="s">
        <v>88</v>
      </c>
      <c r="AK364">
        <v>7</v>
      </c>
      <c r="AL364" t="s">
        <v>361</v>
      </c>
      <c r="AM364">
        <v>5</v>
      </c>
      <c r="AP364" t="s">
        <v>48</v>
      </c>
      <c r="AR364" t="s">
        <v>49</v>
      </c>
      <c r="AS364" t="s">
        <v>44</v>
      </c>
      <c r="AT364" t="s">
        <v>284</v>
      </c>
      <c r="BC364" t="s">
        <v>51</v>
      </c>
      <c r="BF364">
        <v>6</v>
      </c>
      <c r="BG364">
        <v>134</v>
      </c>
      <c r="BH364">
        <v>135</v>
      </c>
      <c r="BI364">
        <v>39.803278688524593</v>
      </c>
      <c r="BJ364">
        <f t="shared" si="25"/>
        <v>40</v>
      </c>
      <c r="BK364">
        <v>0</v>
      </c>
      <c r="BL364">
        <v>-128</v>
      </c>
      <c r="BM364" t="s">
        <v>1050</v>
      </c>
      <c r="BN364" t="s">
        <v>75</v>
      </c>
      <c r="BO364" t="s">
        <v>87</v>
      </c>
      <c r="BQ364" t="s">
        <v>1050</v>
      </c>
      <c r="BR364" t="s">
        <v>87</v>
      </c>
      <c r="BS364" t="s">
        <v>573</v>
      </c>
      <c r="BT364" t="s">
        <v>1252</v>
      </c>
      <c r="BU364" t="s">
        <v>87</v>
      </c>
      <c r="BV364">
        <v>4.4444444444444446E-2</v>
      </c>
      <c r="BW364">
        <v>4.4776119402985072E-2</v>
      </c>
      <c r="BX364">
        <v>3.316749585406259E-4</v>
      </c>
      <c r="BY364">
        <v>0</v>
      </c>
      <c r="BZ364">
        <v>-6</v>
      </c>
      <c r="CA364">
        <v>0</v>
      </c>
      <c r="CB364">
        <v>6</v>
      </c>
      <c r="CC364" t="e">
        <v>#VALUE!</v>
      </c>
      <c r="CD364">
        <v>6</v>
      </c>
      <c r="CE364">
        <v>0</v>
      </c>
      <c r="CF364">
        <v>128</v>
      </c>
      <c r="CH364">
        <f t="shared" si="26"/>
        <v>1</v>
      </c>
      <c r="CI364" t="s">
        <v>1405</v>
      </c>
      <c r="CJ364">
        <v>1</v>
      </c>
      <c r="CK364" t="s">
        <v>1399</v>
      </c>
      <c r="CL364">
        <f t="shared" si="27"/>
        <v>1</v>
      </c>
      <c r="CM364">
        <f t="shared" si="28"/>
        <v>1</v>
      </c>
      <c r="CN364">
        <f t="shared" si="29"/>
        <v>1</v>
      </c>
    </row>
    <row r="365" spans="1:92" x14ac:dyDescent="0.25">
      <c r="A365">
        <v>820</v>
      </c>
      <c r="B365" t="s">
        <v>564</v>
      </c>
      <c r="C365" t="s">
        <v>564</v>
      </c>
      <c r="D365">
        <v>1036824</v>
      </c>
      <c r="E365">
        <v>6</v>
      </c>
      <c r="F365" s="107">
        <v>40940</v>
      </c>
      <c r="G365" s="107">
        <v>41040</v>
      </c>
      <c r="H365">
        <v>1036824</v>
      </c>
      <c r="I365" s="107">
        <v>40941</v>
      </c>
      <c r="J365" s="107">
        <v>41040</v>
      </c>
      <c r="K365">
        <v>60000</v>
      </c>
      <c r="L365" t="s">
        <v>570</v>
      </c>
      <c r="N365" t="s">
        <v>564</v>
      </c>
      <c r="O365" t="s">
        <v>913</v>
      </c>
      <c r="P365" t="s">
        <v>38</v>
      </c>
      <c r="Q365">
        <v>100</v>
      </c>
      <c r="R365">
        <v>101</v>
      </c>
      <c r="S365">
        <v>5</v>
      </c>
      <c r="T365">
        <v>0</v>
      </c>
      <c r="U365">
        <v>5</v>
      </c>
      <c r="AD365" s="107">
        <v>25191</v>
      </c>
      <c r="AE365" t="s">
        <v>31</v>
      </c>
      <c r="AF365" t="s">
        <v>32</v>
      </c>
      <c r="AG365" t="s">
        <v>868</v>
      </c>
      <c r="AH365" t="s">
        <v>57</v>
      </c>
      <c r="AI365" t="s">
        <v>86</v>
      </c>
      <c r="AJ365" t="s">
        <v>88</v>
      </c>
      <c r="AK365">
        <v>6</v>
      </c>
      <c r="AL365" t="s">
        <v>361</v>
      </c>
      <c r="AM365">
        <v>12</v>
      </c>
      <c r="AP365" t="s">
        <v>124</v>
      </c>
      <c r="AR365" t="s">
        <v>49</v>
      </c>
      <c r="AS365" t="s">
        <v>125</v>
      </c>
      <c r="BC365" t="s">
        <v>37</v>
      </c>
      <c r="BF365">
        <v>100</v>
      </c>
      <c r="BG365">
        <v>100</v>
      </c>
      <c r="BH365">
        <v>101</v>
      </c>
      <c r="BI365">
        <v>43.030054644808743</v>
      </c>
      <c r="BJ365">
        <f t="shared" si="25"/>
        <v>43</v>
      </c>
      <c r="BK365">
        <v>0</v>
      </c>
      <c r="BL365">
        <v>0</v>
      </c>
      <c r="BM365" t="s">
        <v>1050</v>
      </c>
      <c r="BN365" t="s">
        <v>913</v>
      </c>
      <c r="BO365" t="s">
        <v>564</v>
      </c>
      <c r="BQ365" t="s">
        <v>1050</v>
      </c>
      <c r="BR365" t="s">
        <v>87</v>
      </c>
      <c r="BS365" t="s">
        <v>572</v>
      </c>
      <c r="BT365" t="s">
        <v>1252</v>
      </c>
      <c r="BU365" t="s">
        <v>87</v>
      </c>
      <c r="BV365">
        <v>0.99009900990099009</v>
      </c>
      <c r="BW365">
        <v>1</v>
      </c>
      <c r="BX365">
        <v>9.9009900990099098E-3</v>
      </c>
      <c r="BY365">
        <v>0</v>
      </c>
      <c r="BZ365">
        <v>-100</v>
      </c>
      <c r="CA365">
        <v>0</v>
      </c>
      <c r="CB365">
        <v>100</v>
      </c>
      <c r="CC365" t="e">
        <v>#VALUE!</v>
      </c>
      <c r="CD365">
        <v>100</v>
      </c>
      <c r="CE365">
        <v>0</v>
      </c>
      <c r="CF365">
        <v>0</v>
      </c>
      <c r="CH365">
        <f t="shared" si="26"/>
        <v>1</v>
      </c>
      <c r="CI365" t="s">
        <v>1408</v>
      </c>
      <c r="CJ365">
        <v>0</v>
      </c>
      <c r="CK365" t="s">
        <v>1399</v>
      </c>
      <c r="CL365">
        <f t="shared" si="27"/>
        <v>0</v>
      </c>
      <c r="CM365">
        <f t="shared" si="28"/>
        <v>1</v>
      </c>
      <c r="CN365">
        <f t="shared" si="29"/>
        <v>0</v>
      </c>
    </row>
    <row r="366" spans="1:92" x14ac:dyDescent="0.25">
      <c r="A366">
        <v>1192</v>
      </c>
      <c r="B366" t="s">
        <v>564</v>
      </c>
      <c r="C366" t="s">
        <v>564</v>
      </c>
      <c r="D366">
        <v>1038161</v>
      </c>
      <c r="E366">
        <v>1</v>
      </c>
      <c r="F366" s="107">
        <v>40952</v>
      </c>
      <c r="G366" s="107">
        <v>41368</v>
      </c>
      <c r="H366">
        <v>1038161</v>
      </c>
      <c r="I366" s="107">
        <v>40953</v>
      </c>
      <c r="J366" s="107">
        <v>40955</v>
      </c>
      <c r="K366">
        <v>10000</v>
      </c>
      <c r="L366" t="s">
        <v>568</v>
      </c>
      <c r="M366" s="107">
        <v>40955</v>
      </c>
      <c r="N366" t="s">
        <v>87</v>
      </c>
      <c r="O366" t="s">
        <v>75</v>
      </c>
      <c r="P366" t="s">
        <v>54</v>
      </c>
      <c r="Q366">
        <v>3</v>
      </c>
      <c r="R366">
        <v>417</v>
      </c>
      <c r="S366">
        <v>0</v>
      </c>
      <c r="T366">
        <v>0</v>
      </c>
      <c r="AD366" s="107">
        <v>26020</v>
      </c>
      <c r="AE366" t="s">
        <v>31</v>
      </c>
      <c r="AF366" t="s">
        <v>32</v>
      </c>
      <c r="AG366" t="s">
        <v>868</v>
      </c>
      <c r="AH366" t="s">
        <v>30</v>
      </c>
      <c r="AI366" t="s">
        <v>33</v>
      </c>
      <c r="AJ366" t="s">
        <v>54</v>
      </c>
      <c r="AK366">
        <v>14</v>
      </c>
      <c r="AL366" t="s">
        <v>54</v>
      </c>
      <c r="AP366" t="s">
        <v>109</v>
      </c>
      <c r="AR366" t="s">
        <v>49</v>
      </c>
      <c r="AS366" t="s">
        <v>73</v>
      </c>
      <c r="BC366" t="s">
        <v>51</v>
      </c>
      <c r="BF366">
        <v>3</v>
      </c>
      <c r="BG366">
        <v>416</v>
      </c>
      <c r="BH366">
        <v>417</v>
      </c>
      <c r="BI366">
        <v>40.797814207650276</v>
      </c>
      <c r="BJ366">
        <f t="shared" si="25"/>
        <v>41</v>
      </c>
      <c r="BK366">
        <v>0</v>
      </c>
      <c r="BL366">
        <v>-413</v>
      </c>
      <c r="BM366" t="s">
        <v>1051</v>
      </c>
      <c r="BN366" t="s">
        <v>75</v>
      </c>
      <c r="BO366" t="s">
        <v>87</v>
      </c>
      <c r="BQ366" t="s">
        <v>1051</v>
      </c>
      <c r="BR366" t="s">
        <v>87</v>
      </c>
      <c r="BS366" t="s">
        <v>573</v>
      </c>
      <c r="BT366" t="s">
        <v>1252</v>
      </c>
      <c r="BU366" t="s">
        <v>564</v>
      </c>
      <c r="BV366">
        <v>7.1942446043165471E-3</v>
      </c>
      <c r="BW366">
        <v>7.2115384615384619E-3</v>
      </c>
      <c r="BX366">
        <v>1.7293857221914802E-5</v>
      </c>
      <c r="BY366">
        <v>0</v>
      </c>
      <c r="BZ366">
        <v>-3</v>
      </c>
      <c r="CA366">
        <v>0</v>
      </c>
      <c r="CB366">
        <v>3</v>
      </c>
      <c r="CC366" t="e">
        <v>#VALUE!</v>
      </c>
      <c r="CD366">
        <v>3</v>
      </c>
      <c r="CE366">
        <v>0</v>
      </c>
      <c r="CF366">
        <v>413</v>
      </c>
      <c r="CH366">
        <f t="shared" si="26"/>
        <v>0</v>
      </c>
      <c r="CI366" t="s">
        <v>1405</v>
      </c>
      <c r="CJ366">
        <v>1</v>
      </c>
      <c r="CK366" t="s">
        <v>1399</v>
      </c>
      <c r="CL366">
        <f t="shared" si="27"/>
        <v>1</v>
      </c>
      <c r="CM366">
        <f t="shared" si="28"/>
        <v>0</v>
      </c>
      <c r="CN366">
        <f t="shared" si="29"/>
        <v>0</v>
      </c>
    </row>
    <row r="367" spans="1:92" x14ac:dyDescent="0.25">
      <c r="A367">
        <v>1546</v>
      </c>
      <c r="B367" t="s">
        <v>564</v>
      </c>
      <c r="C367" t="s">
        <v>87</v>
      </c>
      <c r="D367">
        <v>1040747</v>
      </c>
      <c r="E367">
        <v>5</v>
      </c>
      <c r="F367" s="107">
        <v>40966</v>
      </c>
      <c r="G367" s="107">
        <v>41079</v>
      </c>
      <c r="H367">
        <v>1040747</v>
      </c>
      <c r="I367" s="107">
        <v>40966</v>
      </c>
      <c r="J367" s="107">
        <v>40982</v>
      </c>
      <c r="K367">
        <v>15000</v>
      </c>
      <c r="L367" t="s">
        <v>569</v>
      </c>
      <c r="M367" s="107">
        <v>40982</v>
      </c>
      <c r="N367" t="s">
        <v>87</v>
      </c>
      <c r="O367" t="s">
        <v>75</v>
      </c>
      <c r="P367" t="s">
        <v>38</v>
      </c>
      <c r="Q367">
        <v>39</v>
      </c>
      <c r="R367">
        <v>114</v>
      </c>
      <c r="S367">
        <v>8</v>
      </c>
      <c r="T367">
        <v>5</v>
      </c>
      <c r="AD367" s="107">
        <v>25458</v>
      </c>
      <c r="AE367" t="s">
        <v>31</v>
      </c>
      <c r="AF367" t="s">
        <v>68</v>
      </c>
      <c r="AG367" t="s">
        <v>870</v>
      </c>
      <c r="AH367" t="s">
        <v>57</v>
      </c>
      <c r="AI367" t="s">
        <v>52</v>
      </c>
      <c r="AJ367" t="s">
        <v>88</v>
      </c>
      <c r="AK367">
        <v>8</v>
      </c>
      <c r="AL367" t="s">
        <v>987</v>
      </c>
      <c r="AN367">
        <v>6</v>
      </c>
      <c r="AP367" t="s">
        <v>42</v>
      </c>
      <c r="AR367" t="s">
        <v>43</v>
      </c>
      <c r="AS367" t="s">
        <v>44</v>
      </c>
      <c r="AU367" t="s">
        <v>727</v>
      </c>
      <c r="AX367" t="s">
        <v>87</v>
      </c>
      <c r="BC367" t="s">
        <v>98</v>
      </c>
      <c r="BF367">
        <v>39</v>
      </c>
      <c r="BG367">
        <v>114</v>
      </c>
      <c r="BH367">
        <v>114</v>
      </c>
      <c r="BI367">
        <v>42.37158469945355</v>
      </c>
      <c r="BJ367">
        <f t="shared" si="25"/>
        <v>42</v>
      </c>
      <c r="BK367">
        <v>0</v>
      </c>
      <c r="BL367">
        <v>-97</v>
      </c>
      <c r="BM367" t="s">
        <v>1050</v>
      </c>
      <c r="BN367" t="s">
        <v>75</v>
      </c>
      <c r="BO367" t="s">
        <v>87</v>
      </c>
      <c r="BQ367" t="s">
        <v>1050</v>
      </c>
      <c r="BR367" t="s">
        <v>87</v>
      </c>
      <c r="BS367" t="s">
        <v>572</v>
      </c>
      <c r="BT367" t="s">
        <v>1252</v>
      </c>
      <c r="BU367" t="s">
        <v>87</v>
      </c>
      <c r="BV367">
        <v>0.34210526315789475</v>
      </c>
      <c r="BW367">
        <v>0.14912280701754385</v>
      </c>
      <c r="BX367">
        <v>-0.19298245614035089</v>
      </c>
      <c r="BY367">
        <v>0</v>
      </c>
      <c r="BZ367">
        <v>-17</v>
      </c>
      <c r="CA367">
        <v>22</v>
      </c>
      <c r="CB367">
        <v>114</v>
      </c>
      <c r="CC367">
        <v>39</v>
      </c>
      <c r="CD367">
        <v>114</v>
      </c>
      <c r="CE367">
        <v>97</v>
      </c>
      <c r="CF367">
        <v>97</v>
      </c>
      <c r="CH367">
        <f t="shared" si="26"/>
        <v>1</v>
      </c>
      <c r="CI367" t="s">
        <v>1401</v>
      </c>
      <c r="CJ367">
        <v>3</v>
      </c>
      <c r="CK367" t="s">
        <v>1399</v>
      </c>
      <c r="CL367">
        <f t="shared" si="27"/>
        <v>1</v>
      </c>
      <c r="CM367">
        <f t="shared" si="28"/>
        <v>1</v>
      </c>
      <c r="CN367">
        <f t="shared" si="29"/>
        <v>1</v>
      </c>
    </row>
    <row r="368" spans="1:92" x14ac:dyDescent="0.25">
      <c r="A368">
        <v>1775</v>
      </c>
      <c r="B368" t="s">
        <v>564</v>
      </c>
      <c r="C368" t="s">
        <v>564</v>
      </c>
      <c r="D368">
        <v>1040883</v>
      </c>
      <c r="E368">
        <v>6</v>
      </c>
      <c r="F368" s="107">
        <v>40975</v>
      </c>
      <c r="G368" s="107">
        <v>41085</v>
      </c>
      <c r="H368">
        <v>1040883</v>
      </c>
      <c r="I368" s="107">
        <v>40975</v>
      </c>
      <c r="J368" s="107">
        <v>40976</v>
      </c>
      <c r="K368">
        <v>20000</v>
      </c>
      <c r="L368" t="s">
        <v>569</v>
      </c>
      <c r="M368" s="107">
        <v>40976</v>
      </c>
      <c r="N368" t="s">
        <v>87</v>
      </c>
      <c r="O368" t="s">
        <v>583</v>
      </c>
      <c r="P368" t="s">
        <v>38</v>
      </c>
      <c r="Q368">
        <v>2</v>
      </c>
      <c r="R368">
        <v>111</v>
      </c>
      <c r="S368">
        <v>2</v>
      </c>
      <c r="T368">
        <v>3</v>
      </c>
      <c r="U368">
        <v>1</v>
      </c>
      <c r="AD368" s="107">
        <v>24325</v>
      </c>
      <c r="AE368" t="s">
        <v>31</v>
      </c>
      <c r="AF368" t="s">
        <v>32</v>
      </c>
      <c r="AG368" t="s">
        <v>868</v>
      </c>
      <c r="AH368" t="s">
        <v>30</v>
      </c>
      <c r="AI368" t="s">
        <v>140</v>
      </c>
      <c r="AJ368" t="s">
        <v>88</v>
      </c>
      <c r="AK368">
        <v>5</v>
      </c>
      <c r="AL368" t="s">
        <v>361</v>
      </c>
      <c r="AM368">
        <v>2</v>
      </c>
      <c r="AP368" t="s">
        <v>65</v>
      </c>
      <c r="AR368" t="s">
        <v>66</v>
      </c>
      <c r="AS368" t="s">
        <v>67</v>
      </c>
      <c r="BC368" t="s">
        <v>51</v>
      </c>
      <c r="BF368">
        <v>2</v>
      </c>
      <c r="BG368">
        <v>111</v>
      </c>
      <c r="BH368">
        <v>111</v>
      </c>
      <c r="BI368">
        <v>45.491803278688522</v>
      </c>
      <c r="BJ368">
        <f t="shared" si="25"/>
        <v>46</v>
      </c>
      <c r="BK368">
        <v>0</v>
      </c>
      <c r="BL368">
        <v>-109</v>
      </c>
      <c r="BM368" t="s">
        <v>1050</v>
      </c>
      <c r="BN368" t="s">
        <v>75</v>
      </c>
      <c r="BO368" t="s">
        <v>87</v>
      </c>
      <c r="BQ368" t="s">
        <v>1050</v>
      </c>
      <c r="BR368" t="s">
        <v>87</v>
      </c>
      <c r="BS368" t="s">
        <v>573</v>
      </c>
      <c r="BT368" t="s">
        <v>1252</v>
      </c>
      <c r="BU368" t="s">
        <v>87</v>
      </c>
      <c r="BV368">
        <v>1.8018018018018018E-2</v>
      </c>
      <c r="BW368">
        <v>1.8018018018018018E-2</v>
      </c>
      <c r="BX368">
        <v>0</v>
      </c>
      <c r="BY368">
        <v>0</v>
      </c>
      <c r="BZ368">
        <v>-2</v>
      </c>
      <c r="CA368">
        <v>0</v>
      </c>
      <c r="CB368">
        <v>2</v>
      </c>
      <c r="CC368" t="e">
        <v>#VALUE!</v>
      </c>
      <c r="CD368">
        <v>2</v>
      </c>
      <c r="CE368">
        <v>0</v>
      </c>
      <c r="CF368">
        <v>109</v>
      </c>
      <c r="CH368">
        <f t="shared" si="26"/>
        <v>1</v>
      </c>
      <c r="CI368" t="s">
        <v>1405</v>
      </c>
      <c r="CJ368">
        <v>1</v>
      </c>
      <c r="CK368" t="s">
        <v>1399</v>
      </c>
      <c r="CL368">
        <f t="shared" si="27"/>
        <v>1</v>
      </c>
      <c r="CM368">
        <f t="shared" si="28"/>
        <v>1</v>
      </c>
      <c r="CN368">
        <f t="shared" si="29"/>
        <v>1</v>
      </c>
    </row>
    <row r="369" spans="1:92" x14ac:dyDescent="0.25">
      <c r="A369">
        <v>104</v>
      </c>
      <c r="B369" t="s">
        <v>564</v>
      </c>
      <c r="C369" t="s">
        <v>564</v>
      </c>
      <c r="D369">
        <v>1041292</v>
      </c>
      <c r="E369">
        <v>6</v>
      </c>
      <c r="F369" s="107">
        <v>40913</v>
      </c>
      <c r="G369" s="107">
        <v>41185</v>
      </c>
      <c r="H369">
        <v>1041292</v>
      </c>
      <c r="I369" s="107">
        <v>40913</v>
      </c>
      <c r="J369" s="107">
        <v>41185</v>
      </c>
      <c r="K369" t="s">
        <v>562</v>
      </c>
      <c r="L369" t="s">
        <v>562</v>
      </c>
      <c r="N369" t="s">
        <v>564</v>
      </c>
      <c r="O369" t="s">
        <v>913</v>
      </c>
      <c r="P369" t="s">
        <v>38</v>
      </c>
      <c r="Q369">
        <v>273</v>
      </c>
      <c r="R369">
        <v>273</v>
      </c>
      <c r="S369">
        <v>3</v>
      </c>
      <c r="T369">
        <v>1</v>
      </c>
      <c r="AD369" s="107">
        <v>26439</v>
      </c>
      <c r="AE369" t="s">
        <v>31</v>
      </c>
      <c r="AF369" t="s">
        <v>32</v>
      </c>
      <c r="AG369" t="s">
        <v>868</v>
      </c>
      <c r="AH369" t="s">
        <v>30</v>
      </c>
      <c r="AI369" t="s">
        <v>52</v>
      </c>
      <c r="AJ369" t="s">
        <v>88</v>
      </c>
      <c r="AK369">
        <v>13</v>
      </c>
      <c r="AL369" t="s">
        <v>361</v>
      </c>
      <c r="AM369">
        <v>13</v>
      </c>
      <c r="AP369" t="s">
        <v>143</v>
      </c>
      <c r="AR369" t="s">
        <v>66</v>
      </c>
      <c r="AS369" t="s">
        <v>73</v>
      </c>
      <c r="BC369" t="s">
        <v>37</v>
      </c>
      <c r="BF369">
        <v>273</v>
      </c>
      <c r="BG369">
        <v>273</v>
      </c>
      <c r="BH369">
        <v>273</v>
      </c>
      <c r="BI369">
        <v>39.546448087431692</v>
      </c>
      <c r="BJ369">
        <f t="shared" si="25"/>
        <v>40</v>
      </c>
      <c r="BK369">
        <v>0</v>
      </c>
      <c r="BL369">
        <v>0</v>
      </c>
      <c r="BM369" t="s">
        <v>1050</v>
      </c>
      <c r="BN369" t="s">
        <v>913</v>
      </c>
      <c r="BO369" t="s">
        <v>564</v>
      </c>
      <c r="BQ369" t="s">
        <v>1050</v>
      </c>
      <c r="BR369" t="s">
        <v>87</v>
      </c>
      <c r="BS369" t="s">
        <v>572</v>
      </c>
      <c r="BT369" t="s">
        <v>1252</v>
      </c>
      <c r="BU369" t="s">
        <v>87</v>
      </c>
      <c r="BV369">
        <v>1</v>
      </c>
      <c r="BW369">
        <v>1</v>
      </c>
      <c r="BX369">
        <v>0</v>
      </c>
      <c r="BY369">
        <v>0</v>
      </c>
      <c r="BZ369">
        <v>-273</v>
      </c>
      <c r="CA369">
        <v>0</v>
      </c>
      <c r="CB369">
        <v>273</v>
      </c>
      <c r="CC369" t="e">
        <v>#VALUE!</v>
      </c>
      <c r="CD369">
        <v>273</v>
      </c>
      <c r="CE369">
        <v>0</v>
      </c>
      <c r="CF369">
        <v>0</v>
      </c>
      <c r="CH369">
        <f t="shared" si="26"/>
        <v>1</v>
      </c>
      <c r="CI369" t="s">
        <v>1403</v>
      </c>
      <c r="CJ369">
        <v>6</v>
      </c>
      <c r="CK369" t="s">
        <v>1399</v>
      </c>
      <c r="CL369">
        <f t="shared" si="27"/>
        <v>0</v>
      </c>
      <c r="CM369">
        <f t="shared" si="28"/>
        <v>1</v>
      </c>
      <c r="CN369">
        <f t="shared" si="29"/>
        <v>1</v>
      </c>
    </row>
    <row r="370" spans="1:92" x14ac:dyDescent="0.25">
      <c r="A370">
        <v>2468</v>
      </c>
      <c r="B370" t="s">
        <v>564</v>
      </c>
      <c r="C370" t="s">
        <v>564</v>
      </c>
      <c r="D370">
        <v>1041654</v>
      </c>
      <c r="E370">
        <v>4</v>
      </c>
      <c r="F370" s="107">
        <v>41002</v>
      </c>
      <c r="G370" s="107">
        <v>41003</v>
      </c>
      <c r="H370">
        <v>1041654</v>
      </c>
      <c r="I370" s="107">
        <v>41002</v>
      </c>
      <c r="J370" s="107">
        <v>41003</v>
      </c>
      <c r="K370">
        <v>15000</v>
      </c>
      <c r="L370" t="s">
        <v>569</v>
      </c>
      <c r="N370" t="s">
        <v>564</v>
      </c>
      <c r="O370" t="s">
        <v>913</v>
      </c>
      <c r="P370" t="s">
        <v>38</v>
      </c>
      <c r="Q370">
        <v>2</v>
      </c>
      <c r="R370">
        <v>2</v>
      </c>
      <c r="S370">
        <v>3</v>
      </c>
      <c r="T370">
        <v>4</v>
      </c>
      <c r="U370">
        <v>2</v>
      </c>
      <c r="AD370" s="107">
        <v>20778</v>
      </c>
      <c r="AE370" t="s">
        <v>45</v>
      </c>
      <c r="AF370" t="s">
        <v>32</v>
      </c>
      <c r="AG370" t="s">
        <v>868</v>
      </c>
      <c r="AH370" t="s">
        <v>30</v>
      </c>
      <c r="AI370" t="s">
        <v>69</v>
      </c>
      <c r="AJ370" t="s">
        <v>88</v>
      </c>
      <c r="AK370">
        <v>1</v>
      </c>
      <c r="AL370" t="s">
        <v>986</v>
      </c>
      <c r="AO370">
        <v>120</v>
      </c>
      <c r="AP370" t="s">
        <v>42</v>
      </c>
      <c r="AR370" t="s">
        <v>43</v>
      </c>
      <c r="AS370" t="s">
        <v>44</v>
      </c>
      <c r="BC370" t="s">
        <v>37</v>
      </c>
      <c r="BF370">
        <v>2</v>
      </c>
      <c r="BG370">
        <v>2</v>
      </c>
      <c r="BH370">
        <v>2</v>
      </c>
      <c r="BI370">
        <v>55.256830601092894</v>
      </c>
      <c r="BJ370">
        <f t="shared" si="25"/>
        <v>55</v>
      </c>
      <c r="BK370">
        <v>0</v>
      </c>
      <c r="BL370">
        <v>0</v>
      </c>
      <c r="BM370" t="s">
        <v>1050</v>
      </c>
      <c r="BN370" t="s">
        <v>913</v>
      </c>
      <c r="BO370" t="s">
        <v>564</v>
      </c>
      <c r="BQ370" t="s">
        <v>1050</v>
      </c>
      <c r="BR370" t="s">
        <v>87</v>
      </c>
      <c r="BS370" t="s">
        <v>572</v>
      </c>
      <c r="BT370" t="s">
        <v>1252</v>
      </c>
      <c r="BU370" t="s">
        <v>87</v>
      </c>
      <c r="BV370">
        <v>1</v>
      </c>
      <c r="BW370">
        <v>1</v>
      </c>
      <c r="BX370">
        <v>0</v>
      </c>
      <c r="BY370">
        <v>0</v>
      </c>
      <c r="BZ370">
        <v>-2</v>
      </c>
      <c r="CA370">
        <v>0</v>
      </c>
      <c r="CB370">
        <v>2</v>
      </c>
      <c r="CC370" t="e">
        <v>#VALUE!</v>
      </c>
      <c r="CD370">
        <v>2</v>
      </c>
      <c r="CE370">
        <v>0</v>
      </c>
      <c r="CF370">
        <v>0</v>
      </c>
      <c r="CH370">
        <f t="shared" si="26"/>
        <v>1</v>
      </c>
      <c r="CI370" t="s">
        <v>1405</v>
      </c>
      <c r="CJ370">
        <v>1</v>
      </c>
      <c r="CK370" t="s">
        <v>1399</v>
      </c>
      <c r="CL370">
        <f t="shared" si="27"/>
        <v>0</v>
      </c>
      <c r="CM370">
        <f t="shared" si="28"/>
        <v>1</v>
      </c>
      <c r="CN370">
        <f t="shared" si="29"/>
        <v>1</v>
      </c>
    </row>
    <row r="371" spans="1:92" x14ac:dyDescent="0.25">
      <c r="A371">
        <v>1516</v>
      </c>
      <c r="B371" t="s">
        <v>564</v>
      </c>
      <c r="C371" t="s">
        <v>564</v>
      </c>
      <c r="D371">
        <v>1042344</v>
      </c>
      <c r="E371">
        <v>5</v>
      </c>
      <c r="F371" s="107">
        <v>40964</v>
      </c>
      <c r="G371" s="107">
        <v>40966</v>
      </c>
      <c r="H371">
        <v>1042344</v>
      </c>
      <c r="I371" s="107">
        <v>40965</v>
      </c>
      <c r="J371" s="107">
        <v>40966</v>
      </c>
      <c r="K371">
        <v>30000</v>
      </c>
      <c r="L371" t="s">
        <v>570</v>
      </c>
      <c r="N371" t="s">
        <v>564</v>
      </c>
      <c r="O371" t="s">
        <v>913</v>
      </c>
      <c r="P371" t="s">
        <v>38</v>
      </c>
      <c r="Q371">
        <v>2</v>
      </c>
      <c r="R371">
        <v>3</v>
      </c>
      <c r="S371">
        <v>3</v>
      </c>
      <c r="T371">
        <v>4</v>
      </c>
      <c r="U371">
        <v>2</v>
      </c>
      <c r="AD371" s="107">
        <v>26004</v>
      </c>
      <c r="AE371" t="s">
        <v>31</v>
      </c>
      <c r="AF371" t="s">
        <v>137</v>
      </c>
      <c r="AG371" t="s">
        <v>869</v>
      </c>
      <c r="AH371" t="s">
        <v>57</v>
      </c>
      <c r="AI371" t="s">
        <v>41</v>
      </c>
      <c r="AJ371" t="s">
        <v>88</v>
      </c>
      <c r="AK371">
        <v>1</v>
      </c>
      <c r="AL371" t="s">
        <v>987</v>
      </c>
      <c r="AN371">
        <v>6</v>
      </c>
      <c r="AP371" t="s">
        <v>59</v>
      </c>
      <c r="AR371" t="s">
        <v>43</v>
      </c>
      <c r="AS371" t="s">
        <v>60</v>
      </c>
      <c r="BC371" t="s">
        <v>37</v>
      </c>
      <c r="BF371">
        <v>2</v>
      </c>
      <c r="BG371">
        <v>2</v>
      </c>
      <c r="BH371">
        <v>3</v>
      </c>
      <c r="BI371">
        <v>40.874316939890711</v>
      </c>
      <c r="BJ371">
        <f t="shared" si="25"/>
        <v>41</v>
      </c>
      <c r="BK371">
        <v>0</v>
      </c>
      <c r="BL371">
        <v>0</v>
      </c>
      <c r="BM371" t="s">
        <v>1050</v>
      </c>
      <c r="BN371" t="s">
        <v>913</v>
      </c>
      <c r="BO371" t="s">
        <v>564</v>
      </c>
      <c r="BQ371" t="s">
        <v>1050</v>
      </c>
      <c r="BR371" t="s">
        <v>87</v>
      </c>
      <c r="BS371" t="s">
        <v>572</v>
      </c>
      <c r="BT371" t="s">
        <v>1252</v>
      </c>
      <c r="BU371" t="s">
        <v>87</v>
      </c>
      <c r="BV371">
        <v>0.66666666666666663</v>
      </c>
      <c r="BW371">
        <v>1</v>
      </c>
      <c r="BX371">
        <v>0.33333333333333337</v>
      </c>
      <c r="BY371">
        <v>0</v>
      </c>
      <c r="BZ371">
        <v>-2</v>
      </c>
      <c r="CA371">
        <v>0</v>
      </c>
      <c r="CB371">
        <v>2</v>
      </c>
      <c r="CC371" t="e">
        <v>#VALUE!</v>
      </c>
      <c r="CD371">
        <v>2</v>
      </c>
      <c r="CE371">
        <v>0</v>
      </c>
      <c r="CF371">
        <v>0</v>
      </c>
      <c r="CH371">
        <f t="shared" si="26"/>
        <v>1</v>
      </c>
      <c r="CI371" t="s">
        <v>1405</v>
      </c>
      <c r="CJ371">
        <v>1</v>
      </c>
      <c r="CK371" t="s">
        <v>1399</v>
      </c>
      <c r="CL371">
        <f t="shared" si="27"/>
        <v>0</v>
      </c>
      <c r="CM371">
        <f t="shared" si="28"/>
        <v>1</v>
      </c>
      <c r="CN371">
        <f t="shared" si="29"/>
        <v>1</v>
      </c>
    </row>
    <row r="372" spans="1:92" x14ac:dyDescent="0.25">
      <c r="A372">
        <v>1593</v>
      </c>
      <c r="B372" t="s">
        <v>564</v>
      </c>
      <c r="C372" t="s">
        <v>564</v>
      </c>
      <c r="D372">
        <v>1042468</v>
      </c>
      <c r="E372">
        <v>5</v>
      </c>
      <c r="F372" s="107">
        <v>40968</v>
      </c>
      <c r="G372" s="107">
        <v>41141</v>
      </c>
      <c r="H372">
        <v>1042468</v>
      </c>
      <c r="I372" s="107">
        <v>40968</v>
      </c>
      <c r="J372" s="107">
        <v>40970</v>
      </c>
      <c r="K372">
        <v>15000</v>
      </c>
      <c r="L372" t="s">
        <v>569</v>
      </c>
      <c r="M372" s="107">
        <v>40970</v>
      </c>
      <c r="N372" t="s">
        <v>87</v>
      </c>
      <c r="O372" t="s">
        <v>75</v>
      </c>
      <c r="P372" t="s">
        <v>38</v>
      </c>
      <c r="Q372">
        <v>3</v>
      </c>
      <c r="R372">
        <v>174</v>
      </c>
      <c r="S372">
        <v>6</v>
      </c>
      <c r="T372">
        <v>5</v>
      </c>
      <c r="U372">
        <v>5</v>
      </c>
      <c r="AD372" s="107">
        <v>25642</v>
      </c>
      <c r="AE372" t="s">
        <v>31</v>
      </c>
      <c r="AF372" t="s">
        <v>39</v>
      </c>
      <c r="AG372" t="s">
        <v>40</v>
      </c>
      <c r="AH372" t="s">
        <v>40</v>
      </c>
      <c r="AI372" t="s">
        <v>86</v>
      </c>
      <c r="AJ372" t="s">
        <v>88</v>
      </c>
      <c r="AK372">
        <v>8</v>
      </c>
      <c r="AL372" t="s">
        <v>987</v>
      </c>
      <c r="AN372">
        <v>6</v>
      </c>
      <c r="AP372" t="s">
        <v>42</v>
      </c>
      <c r="AR372" t="s">
        <v>43</v>
      </c>
      <c r="AS372" t="s">
        <v>44</v>
      </c>
      <c r="BC372" t="s">
        <v>51</v>
      </c>
      <c r="BF372">
        <v>3</v>
      </c>
      <c r="BG372">
        <v>174</v>
      </c>
      <c r="BH372">
        <v>174</v>
      </c>
      <c r="BI372">
        <v>41.874316939890711</v>
      </c>
      <c r="BJ372">
        <f t="shared" si="25"/>
        <v>42</v>
      </c>
      <c r="BK372">
        <v>0</v>
      </c>
      <c r="BL372">
        <v>-171</v>
      </c>
      <c r="BM372" t="s">
        <v>1050</v>
      </c>
      <c r="BN372" t="s">
        <v>75</v>
      </c>
      <c r="BO372" t="s">
        <v>87</v>
      </c>
      <c r="BQ372" t="s">
        <v>1050</v>
      </c>
      <c r="BR372" t="s">
        <v>87</v>
      </c>
      <c r="BS372" t="s">
        <v>573</v>
      </c>
      <c r="BT372" t="s">
        <v>1252</v>
      </c>
      <c r="BU372" t="s">
        <v>87</v>
      </c>
      <c r="BV372">
        <v>1.7241379310344827E-2</v>
      </c>
      <c r="BW372">
        <v>1.7241379310344827E-2</v>
      </c>
      <c r="BX372">
        <v>0</v>
      </c>
      <c r="BY372">
        <v>0</v>
      </c>
      <c r="BZ372">
        <v>-3</v>
      </c>
      <c r="CA372">
        <v>0</v>
      </c>
      <c r="CB372">
        <v>3</v>
      </c>
      <c r="CC372" t="e">
        <v>#VALUE!</v>
      </c>
      <c r="CD372">
        <v>3</v>
      </c>
      <c r="CE372">
        <v>0</v>
      </c>
      <c r="CF372">
        <v>171</v>
      </c>
      <c r="CH372">
        <f t="shared" si="26"/>
        <v>1</v>
      </c>
      <c r="CI372" t="s">
        <v>1405</v>
      </c>
      <c r="CJ372">
        <v>1</v>
      </c>
      <c r="CK372" t="s">
        <v>1399</v>
      </c>
      <c r="CL372">
        <f t="shared" si="27"/>
        <v>1</v>
      </c>
      <c r="CM372">
        <f t="shared" si="28"/>
        <v>1</v>
      </c>
      <c r="CN372">
        <f t="shared" si="29"/>
        <v>1</v>
      </c>
    </row>
    <row r="373" spans="1:92" x14ac:dyDescent="0.25">
      <c r="A373">
        <v>1810</v>
      </c>
      <c r="B373" t="s">
        <v>87</v>
      </c>
      <c r="C373" t="s">
        <v>87</v>
      </c>
      <c r="D373">
        <v>1042556</v>
      </c>
      <c r="E373">
        <v>2</v>
      </c>
      <c r="F373" s="107">
        <v>40976</v>
      </c>
      <c r="G373" s="107">
        <v>41157</v>
      </c>
      <c r="H373">
        <v>1042556</v>
      </c>
      <c r="I373" s="107">
        <v>40976</v>
      </c>
      <c r="J373" s="107">
        <v>41140</v>
      </c>
      <c r="K373">
        <v>2000</v>
      </c>
      <c r="L373" t="s">
        <v>566</v>
      </c>
      <c r="M373" s="107">
        <v>41140</v>
      </c>
      <c r="N373" t="s">
        <v>87</v>
      </c>
      <c r="O373" t="s">
        <v>583</v>
      </c>
      <c r="P373" t="s">
        <v>587</v>
      </c>
      <c r="Q373">
        <v>165</v>
      </c>
      <c r="R373">
        <v>182</v>
      </c>
      <c r="S373">
        <v>0</v>
      </c>
      <c r="T373">
        <v>8</v>
      </c>
      <c r="AD373" s="107">
        <v>24529</v>
      </c>
      <c r="AE373" t="s">
        <v>31</v>
      </c>
      <c r="AF373" t="s">
        <v>68</v>
      </c>
      <c r="AG373" t="s">
        <v>870</v>
      </c>
      <c r="AH373" t="s">
        <v>57</v>
      </c>
      <c r="AI373" t="s">
        <v>52</v>
      </c>
      <c r="AJ373" t="s">
        <v>47</v>
      </c>
      <c r="AK373">
        <v>6</v>
      </c>
      <c r="AL373" t="s">
        <v>47</v>
      </c>
      <c r="AP373" t="s">
        <v>42</v>
      </c>
      <c r="AR373" t="s">
        <v>43</v>
      </c>
      <c r="AS373" t="s">
        <v>44</v>
      </c>
      <c r="AU373" t="s">
        <v>739</v>
      </c>
      <c r="AX373" t="s">
        <v>87</v>
      </c>
      <c r="BC373" t="s">
        <v>37</v>
      </c>
      <c r="BD373" t="s">
        <v>1277</v>
      </c>
      <c r="BF373">
        <v>165</v>
      </c>
      <c r="BG373">
        <v>182</v>
      </c>
      <c r="BH373">
        <v>182</v>
      </c>
      <c r="BI373">
        <v>44.937158469945352</v>
      </c>
      <c r="BJ373">
        <f t="shared" si="25"/>
        <v>45</v>
      </c>
      <c r="BK373">
        <v>0</v>
      </c>
      <c r="BL373">
        <v>-17</v>
      </c>
      <c r="BM373" t="s">
        <v>47</v>
      </c>
      <c r="BN373" t="s">
        <v>75</v>
      </c>
      <c r="BO373" t="s">
        <v>87</v>
      </c>
      <c r="BQ373" t="s">
        <v>47</v>
      </c>
      <c r="BR373" t="s">
        <v>87</v>
      </c>
      <c r="BS373" t="s">
        <v>573</v>
      </c>
      <c r="BT373" t="s">
        <v>1252</v>
      </c>
      <c r="BU373" t="s">
        <v>564</v>
      </c>
      <c r="BV373">
        <v>0.90659340659340659</v>
      </c>
      <c r="BW373">
        <v>0.90659340659340659</v>
      </c>
      <c r="BX373">
        <v>0</v>
      </c>
      <c r="BY373">
        <v>0</v>
      </c>
      <c r="BZ373">
        <v>-165</v>
      </c>
      <c r="CA373">
        <v>0</v>
      </c>
      <c r="CB373">
        <v>165</v>
      </c>
      <c r="CC373" t="e">
        <v>#VALUE!</v>
      </c>
      <c r="CE373">
        <v>17</v>
      </c>
      <c r="CF373">
        <v>17</v>
      </c>
      <c r="CH373">
        <f t="shared" si="26"/>
        <v>1</v>
      </c>
      <c r="CI373" t="s">
        <v>1403</v>
      </c>
      <c r="CJ373">
        <v>6</v>
      </c>
      <c r="CK373" t="s">
        <v>1399</v>
      </c>
      <c r="CL373">
        <f t="shared" si="27"/>
        <v>1</v>
      </c>
      <c r="CM373">
        <f t="shared" si="28"/>
        <v>0</v>
      </c>
      <c r="CN373">
        <f t="shared" si="29"/>
        <v>1</v>
      </c>
    </row>
    <row r="374" spans="1:92" x14ac:dyDescent="0.25">
      <c r="A374">
        <v>153</v>
      </c>
      <c r="B374" t="s">
        <v>564</v>
      </c>
      <c r="C374" t="s">
        <v>564</v>
      </c>
      <c r="D374">
        <v>1043185</v>
      </c>
      <c r="E374">
        <v>3</v>
      </c>
      <c r="F374" s="107">
        <v>40915</v>
      </c>
      <c r="G374" s="107">
        <v>41163</v>
      </c>
      <c r="H374">
        <v>1043185</v>
      </c>
      <c r="I374" s="107">
        <v>41158</v>
      </c>
      <c r="J374" s="107">
        <v>41163</v>
      </c>
      <c r="K374">
        <v>10000</v>
      </c>
      <c r="L374" t="s">
        <v>568</v>
      </c>
      <c r="M374" s="107">
        <v>40940</v>
      </c>
      <c r="N374" t="s">
        <v>87</v>
      </c>
      <c r="O374" t="s">
        <v>583</v>
      </c>
      <c r="P374" t="s">
        <v>38</v>
      </c>
      <c r="Q374">
        <v>6</v>
      </c>
      <c r="R374">
        <v>249</v>
      </c>
      <c r="S374">
        <v>0</v>
      </c>
      <c r="T374">
        <v>5</v>
      </c>
      <c r="AD374" s="107">
        <v>26287</v>
      </c>
      <c r="AE374" t="s">
        <v>31</v>
      </c>
      <c r="AF374" t="s">
        <v>68</v>
      </c>
      <c r="AG374" t="s">
        <v>870</v>
      </c>
      <c r="AH374" t="s">
        <v>57</v>
      </c>
      <c r="AI374" t="s">
        <v>140</v>
      </c>
      <c r="AJ374" t="s">
        <v>88</v>
      </c>
      <c r="AK374">
        <v>11</v>
      </c>
      <c r="AL374" t="s">
        <v>184</v>
      </c>
      <c r="AP374" t="s">
        <v>65</v>
      </c>
      <c r="AR374" t="s">
        <v>66</v>
      </c>
      <c r="AS374" t="s">
        <v>67</v>
      </c>
      <c r="BC374" t="s">
        <v>51</v>
      </c>
      <c r="BF374">
        <v>6</v>
      </c>
      <c r="BG374">
        <v>6</v>
      </c>
      <c r="BH374">
        <v>249</v>
      </c>
      <c r="BI374">
        <v>39.967213114754095</v>
      </c>
      <c r="BJ374">
        <f t="shared" si="25"/>
        <v>41</v>
      </c>
      <c r="BK374">
        <v>0</v>
      </c>
      <c r="BL374">
        <v>0</v>
      </c>
      <c r="BM374" t="s">
        <v>1050</v>
      </c>
      <c r="BN374" t="s">
        <v>75</v>
      </c>
      <c r="BO374" t="s">
        <v>87</v>
      </c>
      <c r="BQ374" t="s">
        <v>1050</v>
      </c>
      <c r="BR374" t="s">
        <v>87</v>
      </c>
      <c r="BS374" t="s">
        <v>573</v>
      </c>
      <c r="BT374" t="s">
        <v>1252</v>
      </c>
      <c r="BU374" t="s">
        <v>564</v>
      </c>
      <c r="BV374">
        <v>2.4096385542168676E-2</v>
      </c>
      <c r="BW374">
        <v>1</v>
      </c>
      <c r="BX374">
        <v>0.97590361445783136</v>
      </c>
      <c r="BY374">
        <v>0</v>
      </c>
      <c r="BZ374">
        <v>-6</v>
      </c>
      <c r="CA374">
        <v>0</v>
      </c>
      <c r="CB374">
        <v>-217</v>
      </c>
      <c r="CC374" t="e">
        <v>#VALUE!</v>
      </c>
      <c r="CD374">
        <v>-217</v>
      </c>
      <c r="CE374">
        <v>-223</v>
      </c>
      <c r="CF374">
        <v>0</v>
      </c>
      <c r="CH374">
        <f t="shared" si="26"/>
        <v>1</v>
      </c>
      <c r="CI374" t="s">
        <v>1405</v>
      </c>
      <c r="CJ374">
        <v>1</v>
      </c>
      <c r="CK374" t="s">
        <v>1399</v>
      </c>
      <c r="CL374">
        <f t="shared" si="27"/>
        <v>1</v>
      </c>
      <c r="CM374">
        <f t="shared" si="28"/>
        <v>0</v>
      </c>
      <c r="CN374">
        <f t="shared" si="29"/>
        <v>1</v>
      </c>
    </row>
    <row r="375" spans="1:92" x14ac:dyDescent="0.25">
      <c r="A375">
        <v>2586</v>
      </c>
      <c r="B375" t="s">
        <v>564</v>
      </c>
      <c r="C375" t="s">
        <v>564</v>
      </c>
      <c r="D375">
        <v>1045403</v>
      </c>
      <c r="E375">
        <v>5</v>
      </c>
      <c r="F375" s="107">
        <v>41005</v>
      </c>
      <c r="G375" s="107">
        <v>41029</v>
      </c>
      <c r="H375">
        <v>1045403</v>
      </c>
      <c r="I375" s="107">
        <v>41005</v>
      </c>
      <c r="J375" s="107">
        <v>41029</v>
      </c>
      <c r="K375">
        <v>15000</v>
      </c>
      <c r="L375" t="s">
        <v>569</v>
      </c>
      <c r="N375" t="s">
        <v>564</v>
      </c>
      <c r="O375" t="s">
        <v>913</v>
      </c>
      <c r="P375" t="s">
        <v>38</v>
      </c>
      <c r="Q375">
        <v>25</v>
      </c>
      <c r="R375">
        <v>25</v>
      </c>
      <c r="S375">
        <v>9</v>
      </c>
      <c r="T375">
        <v>5</v>
      </c>
      <c r="U375">
        <v>8</v>
      </c>
      <c r="AD375" s="107">
        <v>26048</v>
      </c>
      <c r="AE375" t="s">
        <v>31</v>
      </c>
      <c r="AF375" t="s">
        <v>32</v>
      </c>
      <c r="AG375" t="s">
        <v>868</v>
      </c>
      <c r="AH375" t="s">
        <v>57</v>
      </c>
      <c r="AI375" t="s">
        <v>41</v>
      </c>
      <c r="AJ375" t="s">
        <v>88</v>
      </c>
      <c r="AK375">
        <v>3</v>
      </c>
      <c r="AL375" t="s">
        <v>987</v>
      </c>
      <c r="AN375">
        <v>7</v>
      </c>
      <c r="AP375" t="s">
        <v>42</v>
      </c>
      <c r="AR375" t="s">
        <v>43</v>
      </c>
      <c r="AS375" t="s">
        <v>44</v>
      </c>
      <c r="BC375" t="s">
        <v>37</v>
      </c>
      <c r="BF375">
        <v>25</v>
      </c>
      <c r="BG375">
        <v>25</v>
      </c>
      <c r="BH375">
        <v>25</v>
      </c>
      <c r="BI375">
        <v>40.866120218579233</v>
      </c>
      <c r="BJ375">
        <f t="shared" si="25"/>
        <v>41</v>
      </c>
      <c r="BK375">
        <v>0</v>
      </c>
      <c r="BL375">
        <v>0</v>
      </c>
      <c r="BM375" t="s">
        <v>1050</v>
      </c>
      <c r="BN375" t="s">
        <v>913</v>
      </c>
      <c r="BO375" t="s">
        <v>564</v>
      </c>
      <c r="BQ375" t="s">
        <v>1050</v>
      </c>
      <c r="BR375" t="s">
        <v>87</v>
      </c>
      <c r="BS375" t="s">
        <v>572</v>
      </c>
      <c r="BT375" t="s">
        <v>1252</v>
      </c>
      <c r="BU375" t="s">
        <v>87</v>
      </c>
      <c r="BV375">
        <v>1</v>
      </c>
      <c r="BW375">
        <v>1</v>
      </c>
      <c r="BX375">
        <v>0</v>
      </c>
      <c r="BY375">
        <v>0</v>
      </c>
      <c r="BZ375">
        <v>-25</v>
      </c>
      <c r="CA375">
        <v>0</v>
      </c>
      <c r="CB375">
        <v>25</v>
      </c>
      <c r="CC375" t="e">
        <v>#VALUE!</v>
      </c>
      <c r="CD375">
        <v>25</v>
      </c>
      <c r="CE375">
        <v>0</v>
      </c>
      <c r="CF375">
        <v>0</v>
      </c>
      <c r="CH375">
        <f t="shared" si="26"/>
        <v>1</v>
      </c>
      <c r="CI375" t="s">
        <v>1404</v>
      </c>
      <c r="CJ375">
        <v>2</v>
      </c>
      <c r="CK375" t="s">
        <v>1399</v>
      </c>
      <c r="CL375">
        <f t="shared" si="27"/>
        <v>0</v>
      </c>
      <c r="CM375">
        <f t="shared" si="28"/>
        <v>1</v>
      </c>
      <c r="CN375">
        <f t="shared" si="29"/>
        <v>1</v>
      </c>
    </row>
    <row r="376" spans="1:92" x14ac:dyDescent="0.25">
      <c r="A376">
        <v>2539</v>
      </c>
      <c r="B376" t="s">
        <v>564</v>
      </c>
      <c r="C376" t="s">
        <v>564</v>
      </c>
      <c r="D376">
        <v>1046234</v>
      </c>
      <c r="E376">
        <v>4</v>
      </c>
      <c r="F376" s="107">
        <v>41003</v>
      </c>
      <c r="G376" s="107">
        <v>41092</v>
      </c>
      <c r="H376">
        <v>1046234</v>
      </c>
      <c r="I376" s="107">
        <v>41004</v>
      </c>
      <c r="J376" s="107">
        <v>41092</v>
      </c>
      <c r="K376">
        <v>15000</v>
      </c>
      <c r="L376" t="s">
        <v>569</v>
      </c>
      <c r="N376" t="s">
        <v>564</v>
      </c>
      <c r="O376" t="s">
        <v>913</v>
      </c>
      <c r="P376" t="s">
        <v>38</v>
      </c>
      <c r="Q376">
        <v>89</v>
      </c>
      <c r="R376">
        <v>90</v>
      </c>
      <c r="S376">
        <v>14</v>
      </c>
      <c r="T376">
        <v>6</v>
      </c>
      <c r="U376">
        <v>10</v>
      </c>
      <c r="V376">
        <v>1</v>
      </c>
      <c r="AD376" s="107">
        <v>19687</v>
      </c>
      <c r="AE376" t="s">
        <v>31</v>
      </c>
      <c r="AF376" t="s">
        <v>32</v>
      </c>
      <c r="AG376" t="s">
        <v>868</v>
      </c>
      <c r="AH376" t="s">
        <v>57</v>
      </c>
      <c r="AI376" t="s">
        <v>52</v>
      </c>
      <c r="AJ376" t="s">
        <v>88</v>
      </c>
      <c r="AK376">
        <v>4</v>
      </c>
      <c r="AL376" t="s">
        <v>986</v>
      </c>
      <c r="AO376">
        <v>180</v>
      </c>
      <c r="AP376" t="s">
        <v>59</v>
      </c>
      <c r="AR376" t="s">
        <v>43</v>
      </c>
      <c r="AS376" t="s">
        <v>60</v>
      </c>
      <c r="AT376" t="s">
        <v>452</v>
      </c>
      <c r="BC376" t="s">
        <v>37</v>
      </c>
      <c r="BF376">
        <v>89</v>
      </c>
      <c r="BG376">
        <v>89</v>
      </c>
      <c r="BH376">
        <v>90</v>
      </c>
      <c r="BI376">
        <v>58.240437158469945</v>
      </c>
      <c r="BJ376">
        <f t="shared" si="25"/>
        <v>58</v>
      </c>
      <c r="BK376">
        <v>0</v>
      </c>
      <c r="BL376">
        <v>0</v>
      </c>
      <c r="BM376" t="s">
        <v>1050</v>
      </c>
      <c r="BN376" t="s">
        <v>913</v>
      </c>
      <c r="BO376" t="s">
        <v>564</v>
      </c>
      <c r="BQ376" t="s">
        <v>1050</v>
      </c>
      <c r="BR376" t="s">
        <v>87</v>
      </c>
      <c r="BS376" t="s">
        <v>572</v>
      </c>
      <c r="BT376" t="s">
        <v>1252</v>
      </c>
      <c r="BU376" t="s">
        <v>87</v>
      </c>
      <c r="BV376">
        <v>0.98888888888888893</v>
      </c>
      <c r="BW376">
        <v>1</v>
      </c>
      <c r="BX376">
        <v>1.1111111111111072E-2</v>
      </c>
      <c r="BY376">
        <v>0</v>
      </c>
      <c r="BZ376">
        <v>-89</v>
      </c>
      <c r="CA376">
        <v>0</v>
      </c>
      <c r="CB376">
        <v>89</v>
      </c>
      <c r="CC376" t="e">
        <v>#VALUE!</v>
      </c>
      <c r="CD376">
        <v>89</v>
      </c>
      <c r="CE376">
        <v>0</v>
      </c>
      <c r="CF376">
        <v>0</v>
      </c>
      <c r="CH376">
        <f t="shared" si="26"/>
        <v>1</v>
      </c>
      <c r="CI376" t="s">
        <v>1402</v>
      </c>
      <c r="CJ376">
        <v>4</v>
      </c>
      <c r="CK376" t="s">
        <v>1399</v>
      </c>
      <c r="CL376">
        <f t="shared" si="27"/>
        <v>0</v>
      </c>
      <c r="CM376">
        <f t="shared" si="28"/>
        <v>1</v>
      </c>
      <c r="CN376">
        <f t="shared" si="29"/>
        <v>1</v>
      </c>
    </row>
    <row r="377" spans="1:92" x14ac:dyDescent="0.25">
      <c r="A377">
        <v>1275</v>
      </c>
      <c r="B377" t="s">
        <v>564</v>
      </c>
      <c r="C377" t="s">
        <v>564</v>
      </c>
      <c r="D377">
        <v>1048991</v>
      </c>
      <c r="E377">
        <v>2</v>
      </c>
      <c r="F377" s="107">
        <v>40955</v>
      </c>
      <c r="G377" s="107">
        <v>41031</v>
      </c>
      <c r="H377">
        <v>1048991</v>
      </c>
      <c r="I377" s="107">
        <v>40956</v>
      </c>
      <c r="J377" s="107">
        <v>40957</v>
      </c>
      <c r="K377">
        <v>15000</v>
      </c>
      <c r="L377" t="s">
        <v>569</v>
      </c>
      <c r="M377" s="107">
        <v>40957</v>
      </c>
      <c r="N377" t="s">
        <v>87</v>
      </c>
      <c r="O377" t="s">
        <v>75</v>
      </c>
      <c r="P377" t="s">
        <v>587</v>
      </c>
      <c r="Q377">
        <v>2</v>
      </c>
      <c r="R377">
        <v>77</v>
      </c>
      <c r="S377">
        <v>5</v>
      </c>
      <c r="T377">
        <v>1</v>
      </c>
      <c r="U377">
        <v>1</v>
      </c>
      <c r="AD377" s="107">
        <v>21768</v>
      </c>
      <c r="AE377" t="s">
        <v>45</v>
      </c>
      <c r="AF377" t="s">
        <v>39</v>
      </c>
      <c r="AG377" t="s">
        <v>40</v>
      </c>
      <c r="AH377" t="s">
        <v>40</v>
      </c>
      <c r="AI377" t="s">
        <v>64</v>
      </c>
      <c r="AJ377" t="s">
        <v>47</v>
      </c>
      <c r="AK377">
        <v>4</v>
      </c>
      <c r="AL377" t="s">
        <v>47</v>
      </c>
      <c r="AP377" t="s">
        <v>42</v>
      </c>
      <c r="AR377" t="s">
        <v>43</v>
      </c>
      <c r="AS377" t="s">
        <v>44</v>
      </c>
      <c r="BC377" t="s">
        <v>51</v>
      </c>
      <c r="BF377">
        <v>2</v>
      </c>
      <c r="BG377">
        <v>76</v>
      </c>
      <c r="BH377">
        <v>77</v>
      </c>
      <c r="BI377">
        <v>52.423497267759565</v>
      </c>
      <c r="BJ377">
        <f t="shared" si="25"/>
        <v>53</v>
      </c>
      <c r="BK377">
        <v>0</v>
      </c>
      <c r="BL377">
        <v>-74</v>
      </c>
      <c r="BM377" t="s">
        <v>47</v>
      </c>
      <c r="BN377" t="s">
        <v>75</v>
      </c>
      <c r="BO377" t="s">
        <v>87</v>
      </c>
      <c r="BQ377" t="s">
        <v>47</v>
      </c>
      <c r="BR377" t="s">
        <v>87</v>
      </c>
      <c r="BS377" t="s">
        <v>573</v>
      </c>
      <c r="BT377" t="s">
        <v>1252</v>
      </c>
      <c r="BU377" t="s">
        <v>87</v>
      </c>
      <c r="BV377">
        <v>2.5974025974025976E-2</v>
      </c>
      <c r="BW377">
        <v>2.6315789473684209E-2</v>
      </c>
      <c r="BX377">
        <v>3.4176349965823333E-4</v>
      </c>
      <c r="BY377">
        <v>0</v>
      </c>
      <c r="BZ377">
        <v>-2</v>
      </c>
      <c r="CA377">
        <v>0</v>
      </c>
      <c r="CB377">
        <v>2</v>
      </c>
      <c r="CC377" t="e">
        <v>#VALUE!</v>
      </c>
      <c r="CD377">
        <v>2</v>
      </c>
      <c r="CE377">
        <v>0</v>
      </c>
      <c r="CF377">
        <v>74</v>
      </c>
      <c r="CH377">
        <f t="shared" si="26"/>
        <v>1</v>
      </c>
      <c r="CI377" t="s">
        <v>1405</v>
      </c>
      <c r="CJ377">
        <v>1</v>
      </c>
      <c r="CK377" t="s">
        <v>1399</v>
      </c>
      <c r="CL377">
        <f t="shared" si="27"/>
        <v>1</v>
      </c>
      <c r="CM377">
        <f t="shared" si="28"/>
        <v>1</v>
      </c>
      <c r="CN377">
        <f t="shared" si="29"/>
        <v>1</v>
      </c>
    </row>
    <row r="378" spans="1:92" x14ac:dyDescent="0.25">
      <c r="A378">
        <v>41</v>
      </c>
      <c r="B378" t="s">
        <v>564</v>
      </c>
      <c r="C378" t="s">
        <v>564</v>
      </c>
      <c r="D378">
        <v>1049429</v>
      </c>
      <c r="E378">
        <v>4</v>
      </c>
      <c r="F378" s="107">
        <v>40911</v>
      </c>
      <c r="G378" s="107">
        <v>41129</v>
      </c>
      <c r="H378">
        <v>1049429</v>
      </c>
      <c r="I378" s="107">
        <v>41106</v>
      </c>
      <c r="J378" s="107">
        <v>41129</v>
      </c>
      <c r="K378">
        <v>5000</v>
      </c>
      <c r="L378" t="s">
        <v>567</v>
      </c>
      <c r="N378" t="s">
        <v>564</v>
      </c>
      <c r="O378" t="s">
        <v>913</v>
      </c>
      <c r="P378" t="s">
        <v>38</v>
      </c>
      <c r="Q378">
        <v>24</v>
      </c>
      <c r="R378">
        <v>219</v>
      </c>
      <c r="S378">
        <v>2</v>
      </c>
      <c r="T378">
        <v>5</v>
      </c>
      <c r="U378">
        <v>2</v>
      </c>
      <c r="AD378" s="107">
        <v>24149</v>
      </c>
      <c r="AE378" t="s">
        <v>31</v>
      </c>
      <c r="AF378" t="s">
        <v>32</v>
      </c>
      <c r="AG378" t="s">
        <v>868</v>
      </c>
      <c r="AH378" t="s">
        <v>30</v>
      </c>
      <c r="AI378" t="s">
        <v>86</v>
      </c>
      <c r="AJ378" t="s">
        <v>88</v>
      </c>
      <c r="AK378">
        <v>3</v>
      </c>
      <c r="AL378" t="s">
        <v>986</v>
      </c>
      <c r="AO378">
        <v>40</v>
      </c>
      <c r="AP378" t="s">
        <v>107</v>
      </c>
      <c r="AR378" t="s">
        <v>43</v>
      </c>
      <c r="AS378" t="s">
        <v>60</v>
      </c>
      <c r="BC378" t="s">
        <v>37</v>
      </c>
      <c r="BF378">
        <v>24</v>
      </c>
      <c r="BG378">
        <v>24</v>
      </c>
      <c r="BH378">
        <v>219</v>
      </c>
      <c r="BI378">
        <v>45.797814207650276</v>
      </c>
      <c r="BJ378">
        <f t="shared" si="25"/>
        <v>46</v>
      </c>
      <c r="BK378">
        <v>0</v>
      </c>
      <c r="BL378">
        <v>0</v>
      </c>
      <c r="BM378" t="s">
        <v>1050</v>
      </c>
      <c r="BN378" t="s">
        <v>913</v>
      </c>
      <c r="BO378" t="s">
        <v>564</v>
      </c>
      <c r="BQ378" t="s">
        <v>1050</v>
      </c>
      <c r="BR378" t="s">
        <v>87</v>
      </c>
      <c r="BS378" t="s">
        <v>572</v>
      </c>
      <c r="BT378" t="s">
        <v>1252</v>
      </c>
      <c r="BU378" t="s">
        <v>87</v>
      </c>
      <c r="BV378">
        <v>0.1095890410958904</v>
      </c>
      <c r="BW378">
        <v>1</v>
      </c>
      <c r="BX378">
        <v>0.8904109589041096</v>
      </c>
      <c r="BY378">
        <v>0</v>
      </c>
      <c r="BZ378">
        <v>-24</v>
      </c>
      <c r="CA378">
        <v>0</v>
      </c>
      <c r="CB378">
        <v>24</v>
      </c>
      <c r="CC378" t="e">
        <v>#VALUE!</v>
      </c>
      <c r="CD378">
        <v>24</v>
      </c>
      <c r="CE378">
        <v>0</v>
      </c>
      <c r="CF378">
        <v>0</v>
      </c>
      <c r="CH378">
        <f t="shared" si="26"/>
        <v>1</v>
      </c>
      <c r="CI378" t="s">
        <v>1404</v>
      </c>
      <c r="CJ378">
        <v>2</v>
      </c>
      <c r="CK378" t="s">
        <v>1399</v>
      </c>
      <c r="CL378">
        <f t="shared" si="27"/>
        <v>0</v>
      </c>
      <c r="CM378">
        <f t="shared" si="28"/>
        <v>1</v>
      </c>
      <c r="CN378">
        <f t="shared" si="29"/>
        <v>1</v>
      </c>
    </row>
    <row r="379" spans="1:92" x14ac:dyDescent="0.25">
      <c r="A379">
        <v>509</v>
      </c>
      <c r="B379" t="s">
        <v>564</v>
      </c>
      <c r="C379" t="s">
        <v>564</v>
      </c>
      <c r="D379">
        <v>1053364</v>
      </c>
      <c r="E379">
        <v>4</v>
      </c>
      <c r="F379" s="107">
        <v>40929</v>
      </c>
      <c r="G379" s="107">
        <v>41106</v>
      </c>
      <c r="H379">
        <v>1053364</v>
      </c>
      <c r="I379" s="107">
        <v>41079</v>
      </c>
      <c r="J379" s="107">
        <v>41106</v>
      </c>
      <c r="K379">
        <v>5000</v>
      </c>
      <c r="L379" t="s">
        <v>567</v>
      </c>
      <c r="M379" s="107">
        <v>40930</v>
      </c>
      <c r="N379" t="s">
        <v>87</v>
      </c>
      <c r="O379" t="s">
        <v>75</v>
      </c>
      <c r="P379" t="s">
        <v>38</v>
      </c>
      <c r="Q379">
        <v>28</v>
      </c>
      <c r="R379">
        <v>178</v>
      </c>
      <c r="S379">
        <v>1</v>
      </c>
      <c r="T379">
        <v>1</v>
      </c>
      <c r="AD379" s="107">
        <v>26442</v>
      </c>
      <c r="AE379" t="s">
        <v>31</v>
      </c>
      <c r="AF379" t="s">
        <v>68</v>
      </c>
      <c r="AG379" t="s">
        <v>870</v>
      </c>
      <c r="AH379" t="s">
        <v>30</v>
      </c>
      <c r="AI379" t="s">
        <v>117</v>
      </c>
      <c r="AJ379" t="s">
        <v>88</v>
      </c>
      <c r="AK379">
        <v>8</v>
      </c>
      <c r="AL379" t="s">
        <v>986</v>
      </c>
      <c r="AO379">
        <v>180</v>
      </c>
      <c r="AP379" t="s">
        <v>42</v>
      </c>
      <c r="AR379" t="s">
        <v>43</v>
      </c>
      <c r="AS379" t="s">
        <v>44</v>
      </c>
      <c r="BC379" t="s">
        <v>37</v>
      </c>
      <c r="BF379">
        <v>28</v>
      </c>
      <c r="BG379">
        <v>28</v>
      </c>
      <c r="BH379">
        <v>178</v>
      </c>
      <c r="BI379">
        <v>39.581967213114751</v>
      </c>
      <c r="BJ379">
        <f t="shared" si="25"/>
        <v>40</v>
      </c>
      <c r="BK379">
        <v>0</v>
      </c>
      <c r="BL379">
        <v>0</v>
      </c>
      <c r="BM379" t="s">
        <v>1050</v>
      </c>
      <c r="BN379" t="s">
        <v>75</v>
      </c>
      <c r="BO379" t="s">
        <v>87</v>
      </c>
      <c r="BQ379" t="s">
        <v>1050</v>
      </c>
      <c r="BR379" t="s">
        <v>87</v>
      </c>
      <c r="BS379" t="s">
        <v>573</v>
      </c>
      <c r="BT379" t="s">
        <v>1252</v>
      </c>
      <c r="BU379" t="s">
        <v>87</v>
      </c>
      <c r="BV379">
        <v>0.15730337078651685</v>
      </c>
      <c r="BW379">
        <v>1</v>
      </c>
      <c r="BX379">
        <v>0.84269662921348321</v>
      </c>
      <c r="BY379">
        <v>0</v>
      </c>
      <c r="BZ379">
        <v>-28</v>
      </c>
      <c r="CA379">
        <v>0</v>
      </c>
      <c r="CB379">
        <v>-148</v>
      </c>
      <c r="CC379" t="e">
        <v>#VALUE!</v>
      </c>
      <c r="CD379">
        <v>-148</v>
      </c>
      <c r="CE379">
        <v>-176</v>
      </c>
      <c r="CF379">
        <v>0</v>
      </c>
      <c r="CH379">
        <f t="shared" si="26"/>
        <v>1</v>
      </c>
      <c r="CI379" t="s">
        <v>1404</v>
      </c>
      <c r="CJ379">
        <v>2</v>
      </c>
      <c r="CK379" t="s">
        <v>1399</v>
      </c>
      <c r="CL379">
        <f t="shared" si="27"/>
        <v>1</v>
      </c>
      <c r="CM379">
        <f t="shared" si="28"/>
        <v>1</v>
      </c>
      <c r="CN379">
        <f t="shared" si="29"/>
        <v>1</v>
      </c>
    </row>
    <row r="380" spans="1:92" x14ac:dyDescent="0.25">
      <c r="A380">
        <v>939</v>
      </c>
      <c r="B380" t="s">
        <v>564</v>
      </c>
      <c r="C380" t="s">
        <v>564</v>
      </c>
      <c r="D380">
        <v>1057996</v>
      </c>
      <c r="E380">
        <v>5</v>
      </c>
      <c r="F380" s="107">
        <v>40943</v>
      </c>
      <c r="G380" s="107">
        <v>40945</v>
      </c>
      <c r="H380">
        <v>1057996</v>
      </c>
      <c r="I380" s="107">
        <v>40943</v>
      </c>
      <c r="J380" s="107">
        <v>40945</v>
      </c>
      <c r="K380">
        <v>15000</v>
      </c>
      <c r="L380" t="s">
        <v>569</v>
      </c>
      <c r="N380" t="s">
        <v>564</v>
      </c>
      <c r="O380" t="s">
        <v>913</v>
      </c>
      <c r="P380" t="s">
        <v>38</v>
      </c>
      <c r="Q380">
        <v>3</v>
      </c>
      <c r="R380">
        <v>3</v>
      </c>
      <c r="S380">
        <v>9</v>
      </c>
      <c r="T380">
        <v>4</v>
      </c>
      <c r="U380">
        <v>4</v>
      </c>
      <c r="AD380" s="107">
        <v>23703</v>
      </c>
      <c r="AE380" t="s">
        <v>45</v>
      </c>
      <c r="AF380" t="s">
        <v>32</v>
      </c>
      <c r="AG380" t="s">
        <v>868</v>
      </c>
      <c r="AH380" t="s">
        <v>57</v>
      </c>
      <c r="AI380" t="s">
        <v>84</v>
      </c>
      <c r="AJ380" t="s">
        <v>88</v>
      </c>
      <c r="AK380">
        <v>1</v>
      </c>
      <c r="AL380" t="s">
        <v>987</v>
      </c>
      <c r="AN380">
        <v>6</v>
      </c>
      <c r="AP380" t="s">
        <v>42</v>
      </c>
      <c r="AR380" t="s">
        <v>43</v>
      </c>
      <c r="AS380" t="s">
        <v>44</v>
      </c>
      <c r="BC380" t="s">
        <v>37</v>
      </c>
      <c r="BF380">
        <v>3</v>
      </c>
      <c r="BG380">
        <v>3</v>
      </c>
      <c r="BH380">
        <v>3</v>
      </c>
      <c r="BI380">
        <v>47.103825136612024</v>
      </c>
      <c r="BJ380">
        <f t="shared" si="25"/>
        <v>47</v>
      </c>
      <c r="BK380">
        <v>0</v>
      </c>
      <c r="BL380">
        <v>0</v>
      </c>
      <c r="BM380" t="s">
        <v>1050</v>
      </c>
      <c r="BN380" t="s">
        <v>913</v>
      </c>
      <c r="BO380" t="s">
        <v>564</v>
      </c>
      <c r="BQ380" t="s">
        <v>1050</v>
      </c>
      <c r="BR380" t="s">
        <v>87</v>
      </c>
      <c r="BS380" t="s">
        <v>572</v>
      </c>
      <c r="BT380" t="s">
        <v>1252</v>
      </c>
      <c r="BU380" t="s">
        <v>87</v>
      </c>
      <c r="BV380">
        <v>1</v>
      </c>
      <c r="BW380">
        <v>1</v>
      </c>
      <c r="BX380">
        <v>0</v>
      </c>
      <c r="BY380">
        <v>0</v>
      </c>
      <c r="BZ380">
        <v>-3</v>
      </c>
      <c r="CA380">
        <v>0</v>
      </c>
      <c r="CB380">
        <v>3</v>
      </c>
      <c r="CC380" t="e">
        <v>#VALUE!</v>
      </c>
      <c r="CD380">
        <v>3</v>
      </c>
      <c r="CE380">
        <v>0</v>
      </c>
      <c r="CF380">
        <v>0</v>
      </c>
      <c r="CH380">
        <f t="shared" si="26"/>
        <v>1</v>
      </c>
      <c r="CI380" t="s">
        <v>1405</v>
      </c>
      <c r="CJ380">
        <v>1</v>
      </c>
      <c r="CK380" t="s">
        <v>1399</v>
      </c>
      <c r="CL380">
        <f t="shared" si="27"/>
        <v>0</v>
      </c>
      <c r="CM380">
        <f t="shared" si="28"/>
        <v>1</v>
      </c>
      <c r="CN380">
        <f t="shared" si="29"/>
        <v>1</v>
      </c>
    </row>
    <row r="381" spans="1:92" x14ac:dyDescent="0.25">
      <c r="A381">
        <v>1263</v>
      </c>
      <c r="B381" t="s">
        <v>564</v>
      </c>
      <c r="C381" t="s">
        <v>564</v>
      </c>
      <c r="D381">
        <v>1059071</v>
      </c>
      <c r="E381">
        <v>4</v>
      </c>
      <c r="F381" s="107">
        <v>40955</v>
      </c>
      <c r="G381" s="107">
        <v>41024</v>
      </c>
      <c r="H381">
        <v>1059071</v>
      </c>
      <c r="I381" s="107">
        <v>40955</v>
      </c>
      <c r="J381" s="107">
        <v>41024</v>
      </c>
      <c r="K381">
        <v>20000</v>
      </c>
      <c r="L381" t="s">
        <v>569</v>
      </c>
      <c r="N381" t="s">
        <v>564</v>
      </c>
      <c r="O381" t="s">
        <v>913</v>
      </c>
      <c r="P381" t="s">
        <v>38</v>
      </c>
      <c r="Q381">
        <v>70</v>
      </c>
      <c r="R381">
        <v>70</v>
      </c>
      <c r="S381">
        <v>1</v>
      </c>
      <c r="T381">
        <v>5</v>
      </c>
      <c r="U381">
        <v>1</v>
      </c>
      <c r="AD381" s="107">
        <v>24877</v>
      </c>
      <c r="AE381" t="s">
        <v>31</v>
      </c>
      <c r="AF381" t="s">
        <v>68</v>
      </c>
      <c r="AG381" t="s">
        <v>870</v>
      </c>
      <c r="AH381" t="s">
        <v>57</v>
      </c>
      <c r="AI381" t="s">
        <v>84</v>
      </c>
      <c r="AJ381" t="s">
        <v>88</v>
      </c>
      <c r="AK381">
        <v>4</v>
      </c>
      <c r="AL381" t="s">
        <v>986</v>
      </c>
      <c r="AO381">
        <v>120</v>
      </c>
      <c r="AP381" t="s">
        <v>196</v>
      </c>
      <c r="AR381" t="s">
        <v>43</v>
      </c>
      <c r="AS381" t="s">
        <v>60</v>
      </c>
      <c r="BC381" t="s">
        <v>51</v>
      </c>
      <c r="BF381">
        <v>70</v>
      </c>
      <c r="BG381">
        <v>70</v>
      </c>
      <c r="BH381">
        <v>70</v>
      </c>
      <c r="BI381">
        <v>43.928961748633881</v>
      </c>
      <c r="BJ381">
        <f t="shared" si="25"/>
        <v>44</v>
      </c>
      <c r="BK381">
        <v>0</v>
      </c>
      <c r="BL381">
        <v>0</v>
      </c>
      <c r="BM381" t="s">
        <v>1050</v>
      </c>
      <c r="BN381" t="s">
        <v>913</v>
      </c>
      <c r="BO381" t="s">
        <v>564</v>
      </c>
      <c r="BQ381" t="s">
        <v>1050</v>
      </c>
      <c r="BR381" t="s">
        <v>87</v>
      </c>
      <c r="BS381" t="s">
        <v>572</v>
      </c>
      <c r="BT381" t="s">
        <v>1252</v>
      </c>
      <c r="BU381" t="s">
        <v>87</v>
      </c>
      <c r="BV381">
        <v>1</v>
      </c>
      <c r="BW381">
        <v>1</v>
      </c>
      <c r="BX381">
        <v>0</v>
      </c>
      <c r="BY381">
        <v>0</v>
      </c>
      <c r="BZ381">
        <v>-70</v>
      </c>
      <c r="CA381">
        <v>0</v>
      </c>
      <c r="CB381">
        <v>70</v>
      </c>
      <c r="CC381" t="e">
        <v>#VALUE!</v>
      </c>
      <c r="CD381">
        <v>70</v>
      </c>
      <c r="CE381">
        <v>0</v>
      </c>
      <c r="CF381">
        <v>0</v>
      </c>
      <c r="CH381">
        <f t="shared" si="26"/>
        <v>1</v>
      </c>
      <c r="CI381" t="s">
        <v>1402</v>
      </c>
      <c r="CJ381">
        <v>4</v>
      </c>
      <c r="CK381" t="s">
        <v>1399</v>
      </c>
      <c r="CL381">
        <f t="shared" si="27"/>
        <v>0</v>
      </c>
      <c r="CM381">
        <f t="shared" si="28"/>
        <v>1</v>
      </c>
      <c r="CN381">
        <f t="shared" si="29"/>
        <v>1</v>
      </c>
    </row>
    <row r="382" spans="1:92" x14ac:dyDescent="0.25">
      <c r="A382">
        <v>2900</v>
      </c>
      <c r="B382" t="s">
        <v>564</v>
      </c>
      <c r="C382" t="s">
        <v>564</v>
      </c>
      <c r="D382">
        <v>1060030</v>
      </c>
      <c r="E382">
        <v>5</v>
      </c>
      <c r="F382" s="107">
        <v>41016</v>
      </c>
      <c r="G382" s="107">
        <v>41108</v>
      </c>
      <c r="H382">
        <v>1060030</v>
      </c>
      <c r="I382" s="107">
        <v>41016</v>
      </c>
      <c r="J382" s="107">
        <v>41108</v>
      </c>
      <c r="K382">
        <v>15000</v>
      </c>
      <c r="L382" t="s">
        <v>569</v>
      </c>
      <c r="N382" t="s">
        <v>564</v>
      </c>
      <c r="O382" t="s">
        <v>913</v>
      </c>
      <c r="P382" t="s">
        <v>38</v>
      </c>
      <c r="Q382">
        <v>93</v>
      </c>
      <c r="R382">
        <v>93</v>
      </c>
      <c r="S382">
        <v>4</v>
      </c>
      <c r="T382">
        <v>4</v>
      </c>
      <c r="U382">
        <v>1</v>
      </c>
      <c r="V382">
        <v>1</v>
      </c>
      <c r="AD382" s="107">
        <v>20588</v>
      </c>
      <c r="AE382" t="s">
        <v>31</v>
      </c>
      <c r="AF382" t="s">
        <v>68</v>
      </c>
      <c r="AG382" t="s">
        <v>870</v>
      </c>
      <c r="AH382" t="s">
        <v>30</v>
      </c>
      <c r="AI382" t="s">
        <v>33</v>
      </c>
      <c r="AJ382" t="s">
        <v>88</v>
      </c>
      <c r="AK382">
        <v>4</v>
      </c>
      <c r="AL382" t="s">
        <v>987</v>
      </c>
      <c r="AN382">
        <v>6</v>
      </c>
      <c r="AP382" t="s">
        <v>42</v>
      </c>
      <c r="AR382" t="s">
        <v>43</v>
      </c>
      <c r="AS382" t="s">
        <v>44</v>
      </c>
      <c r="BC382" t="s">
        <v>37</v>
      </c>
      <c r="BF382">
        <v>93</v>
      </c>
      <c r="BG382">
        <v>93</v>
      </c>
      <c r="BH382">
        <v>93</v>
      </c>
      <c r="BI382">
        <v>55.814207650273225</v>
      </c>
      <c r="BJ382">
        <f t="shared" si="25"/>
        <v>56</v>
      </c>
      <c r="BK382">
        <v>0</v>
      </c>
      <c r="BL382">
        <v>0</v>
      </c>
      <c r="BM382" t="s">
        <v>1050</v>
      </c>
      <c r="BN382" t="s">
        <v>913</v>
      </c>
      <c r="BO382" t="s">
        <v>564</v>
      </c>
      <c r="BQ382" t="s">
        <v>1050</v>
      </c>
      <c r="BR382" t="s">
        <v>87</v>
      </c>
      <c r="BS382" t="s">
        <v>572</v>
      </c>
      <c r="BT382" t="s">
        <v>1252</v>
      </c>
      <c r="BU382" t="s">
        <v>87</v>
      </c>
      <c r="BV382">
        <v>1</v>
      </c>
      <c r="BW382">
        <v>1</v>
      </c>
      <c r="BX382">
        <v>0</v>
      </c>
      <c r="BY382">
        <v>0</v>
      </c>
      <c r="BZ382">
        <v>-93</v>
      </c>
      <c r="CA382">
        <v>0</v>
      </c>
      <c r="CB382">
        <v>93</v>
      </c>
      <c r="CC382" t="e">
        <v>#VALUE!</v>
      </c>
      <c r="CD382">
        <v>93</v>
      </c>
      <c r="CE382">
        <v>0</v>
      </c>
      <c r="CF382">
        <v>0</v>
      </c>
      <c r="CH382">
        <f t="shared" si="26"/>
        <v>1</v>
      </c>
      <c r="CI382" t="s">
        <v>1408</v>
      </c>
      <c r="CJ382">
        <v>0</v>
      </c>
      <c r="CK382" t="s">
        <v>1399</v>
      </c>
      <c r="CL382">
        <f t="shared" si="27"/>
        <v>0</v>
      </c>
      <c r="CM382">
        <f t="shared" si="28"/>
        <v>1</v>
      </c>
      <c r="CN382">
        <f t="shared" si="29"/>
        <v>1</v>
      </c>
    </row>
    <row r="383" spans="1:92" x14ac:dyDescent="0.25">
      <c r="A383">
        <v>721</v>
      </c>
      <c r="B383" t="s">
        <v>564</v>
      </c>
      <c r="C383" t="s">
        <v>564</v>
      </c>
      <c r="D383">
        <v>1060695</v>
      </c>
      <c r="E383">
        <v>5</v>
      </c>
      <c r="F383" s="107">
        <v>40937</v>
      </c>
      <c r="G383" s="107">
        <v>40938</v>
      </c>
      <c r="H383">
        <v>1060695</v>
      </c>
      <c r="I383" s="107">
        <v>40937</v>
      </c>
      <c r="J383" s="107">
        <v>40938</v>
      </c>
      <c r="K383">
        <v>15000</v>
      </c>
      <c r="L383" t="s">
        <v>569</v>
      </c>
      <c r="N383" t="s">
        <v>564</v>
      </c>
      <c r="O383" t="s">
        <v>913</v>
      </c>
      <c r="P383" t="s">
        <v>38</v>
      </c>
      <c r="Q383">
        <v>2</v>
      </c>
      <c r="R383">
        <v>2</v>
      </c>
      <c r="S383">
        <v>3</v>
      </c>
      <c r="T383">
        <v>1</v>
      </c>
      <c r="U383">
        <v>3</v>
      </c>
      <c r="AD383" s="107">
        <v>26258</v>
      </c>
      <c r="AE383" t="s">
        <v>31</v>
      </c>
      <c r="AF383" t="s">
        <v>32</v>
      </c>
      <c r="AG383" t="s">
        <v>868</v>
      </c>
      <c r="AH383" t="s">
        <v>57</v>
      </c>
      <c r="AI383" t="s">
        <v>46</v>
      </c>
      <c r="AJ383" t="s">
        <v>88</v>
      </c>
      <c r="AK383">
        <v>1</v>
      </c>
      <c r="AL383" t="s">
        <v>987</v>
      </c>
      <c r="AN383">
        <v>7</v>
      </c>
      <c r="AP383" t="s">
        <v>42</v>
      </c>
      <c r="AR383" t="s">
        <v>43</v>
      </c>
      <c r="AS383" t="s">
        <v>44</v>
      </c>
      <c r="BC383" t="s">
        <v>37</v>
      </c>
      <c r="BF383">
        <v>2</v>
      </c>
      <c r="BG383">
        <v>2</v>
      </c>
      <c r="BH383">
        <v>2</v>
      </c>
      <c r="BI383">
        <v>40.106557377049178</v>
      </c>
      <c r="BJ383">
        <f t="shared" si="25"/>
        <v>40</v>
      </c>
      <c r="BK383">
        <v>0</v>
      </c>
      <c r="BL383">
        <v>0</v>
      </c>
      <c r="BM383" t="s">
        <v>1050</v>
      </c>
      <c r="BN383" t="s">
        <v>913</v>
      </c>
      <c r="BO383" t="s">
        <v>564</v>
      </c>
      <c r="BQ383" t="s">
        <v>1050</v>
      </c>
      <c r="BR383" t="s">
        <v>87</v>
      </c>
      <c r="BS383" t="s">
        <v>572</v>
      </c>
      <c r="BT383" t="s">
        <v>1252</v>
      </c>
      <c r="BU383" t="s">
        <v>87</v>
      </c>
      <c r="BV383">
        <v>1</v>
      </c>
      <c r="BW383">
        <v>1</v>
      </c>
      <c r="BX383">
        <v>0</v>
      </c>
      <c r="BY383">
        <v>0</v>
      </c>
      <c r="BZ383">
        <v>-2</v>
      </c>
      <c r="CA383">
        <v>0</v>
      </c>
      <c r="CB383">
        <v>2</v>
      </c>
      <c r="CC383" t="e">
        <v>#VALUE!</v>
      </c>
      <c r="CD383">
        <v>2</v>
      </c>
      <c r="CE383">
        <v>0</v>
      </c>
      <c r="CF383">
        <v>0</v>
      </c>
      <c r="CH383">
        <f t="shared" si="26"/>
        <v>1</v>
      </c>
      <c r="CI383" t="s">
        <v>1405</v>
      </c>
      <c r="CJ383">
        <v>1</v>
      </c>
      <c r="CK383" t="s">
        <v>1399</v>
      </c>
      <c r="CL383">
        <f t="shared" si="27"/>
        <v>0</v>
      </c>
      <c r="CM383">
        <f t="shared" si="28"/>
        <v>1</v>
      </c>
      <c r="CN383">
        <f t="shared" si="29"/>
        <v>1</v>
      </c>
    </row>
    <row r="384" spans="1:92" x14ac:dyDescent="0.25">
      <c r="A384">
        <v>1622</v>
      </c>
      <c r="B384" t="s">
        <v>564</v>
      </c>
      <c r="C384" t="s">
        <v>564</v>
      </c>
      <c r="D384">
        <v>1062061</v>
      </c>
      <c r="E384">
        <v>5</v>
      </c>
      <c r="F384" s="107">
        <v>40969</v>
      </c>
      <c r="G384" s="107">
        <v>41024</v>
      </c>
      <c r="H384">
        <v>1062061</v>
      </c>
      <c r="I384" s="107">
        <v>40969</v>
      </c>
      <c r="J384" s="107">
        <v>41024</v>
      </c>
      <c r="K384">
        <v>15000</v>
      </c>
      <c r="L384" t="s">
        <v>569</v>
      </c>
      <c r="N384" t="s">
        <v>564</v>
      </c>
      <c r="O384" t="s">
        <v>913</v>
      </c>
      <c r="P384" t="s">
        <v>38</v>
      </c>
      <c r="Q384">
        <v>56</v>
      </c>
      <c r="R384">
        <v>56</v>
      </c>
      <c r="S384">
        <v>5</v>
      </c>
      <c r="T384">
        <v>12</v>
      </c>
      <c r="U384">
        <v>3</v>
      </c>
      <c r="AD384" s="107">
        <v>26597</v>
      </c>
      <c r="AE384" t="s">
        <v>31</v>
      </c>
      <c r="AF384" t="s">
        <v>32</v>
      </c>
      <c r="AG384" t="s">
        <v>868</v>
      </c>
      <c r="AH384" t="s">
        <v>57</v>
      </c>
      <c r="AI384" t="s">
        <v>112</v>
      </c>
      <c r="AJ384" t="s">
        <v>88</v>
      </c>
      <c r="AK384">
        <v>5</v>
      </c>
      <c r="AL384" t="s">
        <v>987</v>
      </c>
      <c r="AN384">
        <v>9</v>
      </c>
      <c r="AP384" t="s">
        <v>126</v>
      </c>
      <c r="AR384" t="s">
        <v>43</v>
      </c>
      <c r="AS384" t="s">
        <v>81</v>
      </c>
      <c r="BC384" t="s">
        <v>37</v>
      </c>
      <c r="BF384">
        <v>56</v>
      </c>
      <c r="BG384">
        <v>56</v>
      </c>
      <c r="BH384">
        <v>56</v>
      </c>
      <c r="BI384">
        <v>39.267759562841533</v>
      </c>
      <c r="BJ384">
        <f t="shared" si="25"/>
        <v>39</v>
      </c>
      <c r="BK384">
        <v>0</v>
      </c>
      <c r="BL384">
        <v>0</v>
      </c>
      <c r="BM384" t="s">
        <v>1050</v>
      </c>
      <c r="BN384" t="s">
        <v>913</v>
      </c>
      <c r="BO384" t="s">
        <v>564</v>
      </c>
      <c r="BQ384" t="s">
        <v>1050</v>
      </c>
      <c r="BR384" t="s">
        <v>87</v>
      </c>
      <c r="BS384" t="s">
        <v>572</v>
      </c>
      <c r="BT384" t="s">
        <v>1252</v>
      </c>
      <c r="BU384" t="s">
        <v>87</v>
      </c>
      <c r="BV384">
        <v>1</v>
      </c>
      <c r="BW384">
        <v>1</v>
      </c>
      <c r="BX384">
        <v>0</v>
      </c>
      <c r="BY384">
        <v>0</v>
      </c>
      <c r="BZ384">
        <v>-56</v>
      </c>
      <c r="CA384">
        <v>0</v>
      </c>
      <c r="CB384">
        <v>56</v>
      </c>
      <c r="CC384" t="e">
        <v>#VALUE!</v>
      </c>
      <c r="CD384">
        <v>56</v>
      </c>
      <c r="CE384">
        <v>0</v>
      </c>
      <c r="CF384">
        <v>0</v>
      </c>
      <c r="CH384">
        <f t="shared" si="26"/>
        <v>1</v>
      </c>
      <c r="CI384" t="s">
        <v>1401</v>
      </c>
      <c r="CJ384">
        <v>3</v>
      </c>
      <c r="CK384" t="s">
        <v>1399</v>
      </c>
      <c r="CL384">
        <f t="shared" si="27"/>
        <v>0</v>
      </c>
      <c r="CM384">
        <f t="shared" si="28"/>
        <v>1</v>
      </c>
      <c r="CN384">
        <f t="shared" si="29"/>
        <v>1</v>
      </c>
    </row>
    <row r="385" spans="1:92" x14ac:dyDescent="0.25">
      <c r="A385">
        <v>2348</v>
      </c>
      <c r="B385" t="s">
        <v>564</v>
      </c>
      <c r="C385" t="s">
        <v>564</v>
      </c>
      <c r="D385">
        <v>1062089</v>
      </c>
      <c r="E385">
        <v>6</v>
      </c>
      <c r="F385" s="107">
        <v>40997</v>
      </c>
      <c r="G385" s="107">
        <v>41001</v>
      </c>
      <c r="H385">
        <v>1062089</v>
      </c>
      <c r="I385" s="107">
        <v>40997</v>
      </c>
      <c r="J385" s="107">
        <v>41001</v>
      </c>
      <c r="K385">
        <v>15000</v>
      </c>
      <c r="L385" t="s">
        <v>569</v>
      </c>
      <c r="N385" t="s">
        <v>564</v>
      </c>
      <c r="O385" t="s">
        <v>913</v>
      </c>
      <c r="P385" t="s">
        <v>38</v>
      </c>
      <c r="Q385">
        <v>5</v>
      </c>
      <c r="R385">
        <v>5</v>
      </c>
      <c r="S385">
        <v>5</v>
      </c>
      <c r="T385">
        <v>2</v>
      </c>
      <c r="U385">
        <v>3</v>
      </c>
      <c r="AD385" s="107">
        <v>26595</v>
      </c>
      <c r="AE385" t="s">
        <v>31</v>
      </c>
      <c r="AF385" t="s">
        <v>39</v>
      </c>
      <c r="AG385" t="s">
        <v>40</v>
      </c>
      <c r="AH385" t="s">
        <v>40</v>
      </c>
      <c r="AI385" t="s">
        <v>71</v>
      </c>
      <c r="AJ385" t="s">
        <v>88</v>
      </c>
      <c r="AK385">
        <v>1</v>
      </c>
      <c r="AL385" t="s">
        <v>361</v>
      </c>
      <c r="AM385">
        <v>3</v>
      </c>
      <c r="AP385" t="s">
        <v>106</v>
      </c>
      <c r="AR385" t="s">
        <v>43</v>
      </c>
      <c r="AS385" t="s">
        <v>56</v>
      </c>
      <c r="BC385" t="s">
        <v>37</v>
      </c>
      <c r="BF385">
        <v>5</v>
      </c>
      <c r="BG385">
        <v>5</v>
      </c>
      <c r="BH385">
        <v>5</v>
      </c>
      <c r="BI385">
        <v>39.349726775956285</v>
      </c>
      <c r="BJ385">
        <f t="shared" si="25"/>
        <v>39</v>
      </c>
      <c r="BK385">
        <v>0</v>
      </c>
      <c r="BL385">
        <v>0</v>
      </c>
      <c r="BM385" t="s">
        <v>1050</v>
      </c>
      <c r="BN385" t="s">
        <v>913</v>
      </c>
      <c r="BO385" t="s">
        <v>564</v>
      </c>
      <c r="BQ385" t="s">
        <v>1050</v>
      </c>
      <c r="BR385" t="s">
        <v>87</v>
      </c>
      <c r="BS385" t="s">
        <v>572</v>
      </c>
      <c r="BT385" t="s">
        <v>1252</v>
      </c>
      <c r="BU385" t="s">
        <v>87</v>
      </c>
      <c r="BV385">
        <v>1</v>
      </c>
      <c r="BW385">
        <v>1</v>
      </c>
      <c r="BX385">
        <v>0</v>
      </c>
      <c r="BY385">
        <v>0</v>
      </c>
      <c r="BZ385">
        <v>-5</v>
      </c>
      <c r="CA385">
        <v>0</v>
      </c>
      <c r="CB385">
        <v>5</v>
      </c>
      <c r="CC385" t="e">
        <v>#VALUE!</v>
      </c>
      <c r="CD385">
        <v>5</v>
      </c>
      <c r="CE385">
        <v>0</v>
      </c>
      <c r="CF385">
        <v>0</v>
      </c>
      <c r="CH385">
        <f t="shared" si="26"/>
        <v>1</v>
      </c>
      <c r="CI385" t="s">
        <v>1405</v>
      </c>
      <c r="CJ385">
        <v>1</v>
      </c>
      <c r="CK385" t="s">
        <v>1399</v>
      </c>
      <c r="CL385">
        <f t="shared" si="27"/>
        <v>0</v>
      </c>
      <c r="CM385">
        <f t="shared" si="28"/>
        <v>1</v>
      </c>
      <c r="CN385">
        <f t="shared" si="29"/>
        <v>1</v>
      </c>
    </row>
    <row r="386" spans="1:92" x14ac:dyDescent="0.25">
      <c r="A386">
        <v>1409</v>
      </c>
      <c r="B386" t="s">
        <v>564</v>
      </c>
      <c r="C386" t="s">
        <v>564</v>
      </c>
      <c r="D386">
        <v>1064177</v>
      </c>
      <c r="E386">
        <v>5</v>
      </c>
      <c r="F386" s="107">
        <v>40960</v>
      </c>
      <c r="G386" s="107">
        <v>41101</v>
      </c>
      <c r="H386">
        <v>1064177</v>
      </c>
      <c r="I386" s="107">
        <v>40961</v>
      </c>
      <c r="J386" s="107">
        <v>41101</v>
      </c>
      <c r="K386">
        <v>15000</v>
      </c>
      <c r="L386" t="s">
        <v>569</v>
      </c>
      <c r="N386" t="s">
        <v>564</v>
      </c>
      <c r="O386" t="s">
        <v>913</v>
      </c>
      <c r="P386" t="s">
        <v>663</v>
      </c>
      <c r="Q386">
        <v>141</v>
      </c>
      <c r="R386">
        <v>142</v>
      </c>
      <c r="S386">
        <v>5</v>
      </c>
      <c r="T386">
        <v>4</v>
      </c>
      <c r="U386">
        <v>2</v>
      </c>
      <c r="AD386" s="107">
        <v>22112</v>
      </c>
      <c r="AE386" t="s">
        <v>31</v>
      </c>
      <c r="AF386" t="s">
        <v>32</v>
      </c>
      <c r="AG386" t="s">
        <v>868</v>
      </c>
      <c r="AH386" t="s">
        <v>57</v>
      </c>
      <c r="AI386" t="s">
        <v>140</v>
      </c>
      <c r="AJ386" t="s">
        <v>88</v>
      </c>
      <c r="AK386">
        <v>5</v>
      </c>
      <c r="AL386" t="s">
        <v>987</v>
      </c>
      <c r="AN386">
        <v>6</v>
      </c>
      <c r="AP386" t="s">
        <v>42</v>
      </c>
      <c r="AR386" t="s">
        <v>43</v>
      </c>
      <c r="AS386" t="s">
        <v>44</v>
      </c>
      <c r="BC386" t="s">
        <v>37</v>
      </c>
      <c r="BF386">
        <v>141</v>
      </c>
      <c r="BG386">
        <v>141</v>
      </c>
      <c r="BH386">
        <v>142</v>
      </c>
      <c r="BI386">
        <v>51.497267759562838</v>
      </c>
      <c r="BJ386">
        <f t="shared" si="25"/>
        <v>52</v>
      </c>
      <c r="BK386">
        <v>0</v>
      </c>
      <c r="BL386">
        <v>0</v>
      </c>
      <c r="BM386" t="s">
        <v>1050</v>
      </c>
      <c r="BN386" t="s">
        <v>913</v>
      </c>
      <c r="BO386" t="s">
        <v>564</v>
      </c>
      <c r="BQ386" t="s">
        <v>1050</v>
      </c>
      <c r="BR386" t="s">
        <v>87</v>
      </c>
      <c r="BS386" t="s">
        <v>572</v>
      </c>
      <c r="BT386" t="s">
        <v>1252</v>
      </c>
      <c r="BU386" t="s">
        <v>87</v>
      </c>
      <c r="BV386">
        <v>0.99295774647887325</v>
      </c>
      <c r="BW386">
        <v>1</v>
      </c>
      <c r="BX386">
        <v>7.0422535211267512E-3</v>
      </c>
      <c r="BY386">
        <v>0</v>
      </c>
      <c r="BZ386">
        <v>-141</v>
      </c>
      <c r="CA386">
        <v>0</v>
      </c>
      <c r="CB386">
        <v>141</v>
      </c>
      <c r="CC386" t="e">
        <v>#VALUE!</v>
      </c>
      <c r="CD386">
        <v>141</v>
      </c>
      <c r="CE386">
        <v>0</v>
      </c>
      <c r="CF386">
        <v>0</v>
      </c>
      <c r="CH386">
        <f t="shared" si="26"/>
        <v>1</v>
      </c>
      <c r="CI386" t="s">
        <v>1403</v>
      </c>
      <c r="CJ386">
        <v>6</v>
      </c>
      <c r="CK386" t="s">
        <v>1399</v>
      </c>
      <c r="CL386">
        <f t="shared" si="27"/>
        <v>0</v>
      </c>
      <c r="CM386">
        <f t="shared" si="28"/>
        <v>1</v>
      </c>
      <c r="CN386">
        <f t="shared" si="29"/>
        <v>1</v>
      </c>
    </row>
    <row r="387" spans="1:92" x14ac:dyDescent="0.25">
      <c r="A387">
        <v>3212</v>
      </c>
      <c r="B387" t="s">
        <v>564</v>
      </c>
      <c r="C387" t="s">
        <v>564</v>
      </c>
      <c r="D387">
        <v>1066309</v>
      </c>
      <c r="E387">
        <v>1</v>
      </c>
      <c r="F387" s="107">
        <v>41027</v>
      </c>
      <c r="G387" s="107">
        <v>41101</v>
      </c>
      <c r="H387">
        <v>1066309</v>
      </c>
      <c r="I387" s="107">
        <v>41027</v>
      </c>
      <c r="J387" s="107">
        <v>41101</v>
      </c>
      <c r="K387" t="s">
        <v>562</v>
      </c>
      <c r="L387" t="s">
        <v>562</v>
      </c>
      <c r="N387" t="s">
        <v>564</v>
      </c>
      <c r="O387" t="s">
        <v>913</v>
      </c>
      <c r="P387" t="s">
        <v>54</v>
      </c>
      <c r="Q387">
        <v>75</v>
      </c>
      <c r="R387">
        <v>75</v>
      </c>
      <c r="S387">
        <v>2</v>
      </c>
      <c r="T387">
        <v>0</v>
      </c>
      <c r="U387">
        <v>2</v>
      </c>
      <c r="AD387" s="107">
        <v>21903</v>
      </c>
      <c r="AE387" t="s">
        <v>31</v>
      </c>
      <c r="AF387" t="s">
        <v>39</v>
      </c>
      <c r="AG387" t="s">
        <v>40</v>
      </c>
      <c r="AH387" t="s">
        <v>40</v>
      </c>
      <c r="AI387" t="s">
        <v>112</v>
      </c>
      <c r="AJ387" t="s">
        <v>54</v>
      </c>
      <c r="AK387">
        <v>4</v>
      </c>
      <c r="AL387" t="s">
        <v>54</v>
      </c>
      <c r="AP387" t="s">
        <v>72</v>
      </c>
      <c r="AR387" t="s">
        <v>49</v>
      </c>
      <c r="AS387" t="s">
        <v>73</v>
      </c>
      <c r="BC387" t="s">
        <v>51</v>
      </c>
      <c r="BF387">
        <v>75</v>
      </c>
      <c r="BG387">
        <v>75</v>
      </c>
      <c r="BH387">
        <v>75</v>
      </c>
      <c r="BI387">
        <v>52.251366120218577</v>
      </c>
      <c r="BJ387">
        <f t="shared" ref="BJ387:BJ450" si="30">ROUND((I387-AD387)/365,0)</f>
        <v>52</v>
      </c>
      <c r="BK387">
        <v>0</v>
      </c>
      <c r="BL387">
        <v>0</v>
      </c>
      <c r="BM387" t="s">
        <v>1051</v>
      </c>
      <c r="BN387" t="s">
        <v>913</v>
      </c>
      <c r="BO387" t="s">
        <v>564</v>
      </c>
      <c r="BQ387" t="s">
        <v>1051</v>
      </c>
      <c r="BR387" t="s">
        <v>87</v>
      </c>
      <c r="BS387" t="s">
        <v>572</v>
      </c>
      <c r="BT387" t="s">
        <v>1252</v>
      </c>
      <c r="BU387" t="s">
        <v>87</v>
      </c>
      <c r="BV387">
        <v>1</v>
      </c>
      <c r="BW387">
        <v>1</v>
      </c>
      <c r="BX387">
        <v>0</v>
      </c>
      <c r="BY387">
        <v>0</v>
      </c>
      <c r="BZ387">
        <v>-75</v>
      </c>
      <c r="CA387">
        <v>0</v>
      </c>
      <c r="CB387">
        <v>75</v>
      </c>
      <c r="CC387" t="e">
        <v>#VALUE!</v>
      </c>
      <c r="CD387">
        <v>75</v>
      </c>
      <c r="CE387">
        <v>0</v>
      </c>
      <c r="CF387">
        <v>0</v>
      </c>
      <c r="CH387">
        <f t="shared" ref="CH387:CH450" si="31">IF(CM387+CN387&gt;0,1,0)</f>
        <v>1</v>
      </c>
      <c r="CI387" t="s">
        <v>1402</v>
      </c>
      <c r="CJ387">
        <v>4</v>
      </c>
      <c r="CK387" t="s">
        <v>1399</v>
      </c>
      <c r="CL387">
        <f t="shared" ref="CL387:CL450" si="32">IF(BN387="None",0,1)</f>
        <v>0</v>
      </c>
      <c r="CM387">
        <f t="shared" ref="CM387:CM450" si="33">IF(S387&gt;0,1,0)</f>
        <v>1</v>
      </c>
      <c r="CN387">
        <f t="shared" ref="CN387:CN450" si="34">IF(T387&gt;0,1,0)</f>
        <v>0</v>
      </c>
    </row>
    <row r="388" spans="1:92" x14ac:dyDescent="0.25">
      <c r="A388">
        <v>2944</v>
      </c>
      <c r="B388" t="s">
        <v>564</v>
      </c>
      <c r="C388" t="s">
        <v>564</v>
      </c>
      <c r="D388">
        <v>1067638</v>
      </c>
      <c r="E388">
        <v>5</v>
      </c>
      <c r="F388" s="107">
        <v>41017</v>
      </c>
      <c r="G388" s="107">
        <v>41095</v>
      </c>
      <c r="H388">
        <v>1067638</v>
      </c>
      <c r="I388" s="107">
        <v>41024</v>
      </c>
      <c r="J388" s="107">
        <v>41095</v>
      </c>
      <c r="K388">
        <v>20000</v>
      </c>
      <c r="L388" t="s">
        <v>569</v>
      </c>
      <c r="N388" t="s">
        <v>564</v>
      </c>
      <c r="O388" t="s">
        <v>913</v>
      </c>
      <c r="P388" t="s">
        <v>38</v>
      </c>
      <c r="Q388">
        <v>72</v>
      </c>
      <c r="R388">
        <v>79</v>
      </c>
      <c r="S388">
        <v>8</v>
      </c>
      <c r="T388">
        <v>7</v>
      </c>
      <c r="U388">
        <v>5</v>
      </c>
      <c r="AD388" s="107">
        <v>25728</v>
      </c>
      <c r="AE388" t="s">
        <v>31</v>
      </c>
      <c r="AF388" t="s">
        <v>32</v>
      </c>
      <c r="AG388" t="s">
        <v>868</v>
      </c>
      <c r="AH388" t="s">
        <v>57</v>
      </c>
      <c r="AI388" t="s">
        <v>58</v>
      </c>
      <c r="AJ388" t="s">
        <v>88</v>
      </c>
      <c r="AK388">
        <v>4</v>
      </c>
      <c r="AL388" t="s">
        <v>987</v>
      </c>
      <c r="AN388">
        <v>6</v>
      </c>
      <c r="AP388" t="s">
        <v>59</v>
      </c>
      <c r="AR388" t="s">
        <v>43</v>
      </c>
      <c r="AS388" t="s">
        <v>60</v>
      </c>
      <c r="BC388" t="s">
        <v>37</v>
      </c>
      <c r="BF388">
        <v>72</v>
      </c>
      <c r="BG388">
        <v>72</v>
      </c>
      <c r="BH388">
        <v>79</v>
      </c>
      <c r="BI388">
        <v>41.77322404371585</v>
      </c>
      <c r="BJ388">
        <f t="shared" si="30"/>
        <v>42</v>
      </c>
      <c r="BK388">
        <v>0</v>
      </c>
      <c r="BL388">
        <v>0</v>
      </c>
      <c r="BM388" t="s">
        <v>1050</v>
      </c>
      <c r="BN388" t="s">
        <v>913</v>
      </c>
      <c r="BO388" t="s">
        <v>564</v>
      </c>
      <c r="BQ388" t="s">
        <v>1050</v>
      </c>
      <c r="BR388" t="s">
        <v>87</v>
      </c>
      <c r="BS388" t="s">
        <v>572</v>
      </c>
      <c r="BT388" t="s">
        <v>1252</v>
      </c>
      <c r="BU388" t="s">
        <v>87</v>
      </c>
      <c r="BV388">
        <v>0.91139240506329111</v>
      </c>
      <c r="BW388">
        <v>1</v>
      </c>
      <c r="BX388">
        <v>8.8607594936708889E-2</v>
      </c>
      <c r="BY388">
        <v>0</v>
      </c>
      <c r="BZ388">
        <v>-72</v>
      </c>
      <c r="CA388">
        <v>0</v>
      </c>
      <c r="CB388">
        <v>72</v>
      </c>
      <c r="CC388" t="e">
        <v>#VALUE!</v>
      </c>
      <c r="CD388">
        <v>72</v>
      </c>
      <c r="CE388">
        <v>0</v>
      </c>
      <c r="CF388">
        <v>0</v>
      </c>
      <c r="CH388">
        <f t="shared" si="31"/>
        <v>1</v>
      </c>
      <c r="CI388" t="s">
        <v>1402</v>
      </c>
      <c r="CJ388">
        <v>4</v>
      </c>
      <c r="CK388" t="s">
        <v>1399</v>
      </c>
      <c r="CL388">
        <f t="shared" si="32"/>
        <v>0</v>
      </c>
      <c r="CM388">
        <f t="shared" si="33"/>
        <v>1</v>
      </c>
      <c r="CN388">
        <f t="shared" si="34"/>
        <v>1</v>
      </c>
    </row>
    <row r="389" spans="1:92" x14ac:dyDescent="0.25">
      <c r="A389">
        <v>789</v>
      </c>
      <c r="B389" t="s">
        <v>564</v>
      </c>
      <c r="C389" t="s">
        <v>564</v>
      </c>
      <c r="D389">
        <v>1070599</v>
      </c>
      <c r="E389">
        <v>6</v>
      </c>
      <c r="F389" s="107">
        <v>40939</v>
      </c>
      <c r="G389" s="107">
        <v>40949</v>
      </c>
      <c r="H389">
        <v>1070599</v>
      </c>
      <c r="I389" s="107">
        <v>40940</v>
      </c>
      <c r="J389" s="107">
        <v>40949</v>
      </c>
      <c r="K389">
        <v>10000</v>
      </c>
      <c r="L389" t="s">
        <v>568</v>
      </c>
      <c r="N389" t="s">
        <v>564</v>
      </c>
      <c r="O389" t="s">
        <v>913</v>
      </c>
      <c r="P389" t="s">
        <v>38</v>
      </c>
      <c r="Q389">
        <v>10</v>
      </c>
      <c r="R389">
        <v>11</v>
      </c>
      <c r="S389">
        <v>2</v>
      </c>
      <c r="T389">
        <v>4</v>
      </c>
      <c r="U389">
        <v>2</v>
      </c>
      <c r="AD389" s="107">
        <v>25493</v>
      </c>
      <c r="AE389" t="s">
        <v>31</v>
      </c>
      <c r="AF389" t="s">
        <v>32</v>
      </c>
      <c r="AG389" t="s">
        <v>868</v>
      </c>
      <c r="AH389" t="s">
        <v>57</v>
      </c>
      <c r="AI389" t="s">
        <v>52</v>
      </c>
      <c r="AJ389" t="s">
        <v>88</v>
      </c>
      <c r="AK389">
        <v>3</v>
      </c>
      <c r="AL389" t="s">
        <v>361</v>
      </c>
      <c r="AM389">
        <v>2</v>
      </c>
      <c r="AP389" t="s">
        <v>169</v>
      </c>
      <c r="AR389" t="s">
        <v>66</v>
      </c>
      <c r="AS389" t="s">
        <v>63</v>
      </c>
      <c r="BC389" t="s">
        <v>37</v>
      </c>
      <c r="BF389">
        <v>10</v>
      </c>
      <c r="BG389">
        <v>10</v>
      </c>
      <c r="BH389">
        <v>11</v>
      </c>
      <c r="BI389">
        <v>42.202185792349724</v>
      </c>
      <c r="BJ389">
        <f t="shared" si="30"/>
        <v>42</v>
      </c>
      <c r="BK389">
        <v>0</v>
      </c>
      <c r="BL389">
        <v>0</v>
      </c>
      <c r="BM389" t="s">
        <v>1050</v>
      </c>
      <c r="BN389" t="s">
        <v>913</v>
      </c>
      <c r="BO389" t="s">
        <v>564</v>
      </c>
      <c r="BQ389" t="s">
        <v>1050</v>
      </c>
      <c r="BR389" t="s">
        <v>87</v>
      </c>
      <c r="BS389" t="s">
        <v>572</v>
      </c>
      <c r="BT389" t="s">
        <v>1252</v>
      </c>
      <c r="BU389" t="s">
        <v>87</v>
      </c>
      <c r="BV389">
        <v>0.90909090909090906</v>
      </c>
      <c r="BW389">
        <v>1</v>
      </c>
      <c r="BX389">
        <v>9.0909090909090939E-2</v>
      </c>
      <c r="BY389">
        <v>0</v>
      </c>
      <c r="BZ389">
        <v>-10</v>
      </c>
      <c r="CA389">
        <v>0</v>
      </c>
      <c r="CB389">
        <v>10</v>
      </c>
      <c r="CC389" t="e">
        <v>#VALUE!</v>
      </c>
      <c r="CD389">
        <v>10</v>
      </c>
      <c r="CE389">
        <v>0</v>
      </c>
      <c r="CF389">
        <v>0</v>
      </c>
      <c r="CH389">
        <f t="shared" si="31"/>
        <v>1</v>
      </c>
      <c r="CI389" t="s">
        <v>1405</v>
      </c>
      <c r="CJ389">
        <v>1</v>
      </c>
      <c r="CK389" t="s">
        <v>1399</v>
      </c>
      <c r="CL389">
        <f t="shared" si="32"/>
        <v>0</v>
      </c>
      <c r="CM389">
        <f t="shared" si="33"/>
        <v>1</v>
      </c>
      <c r="CN389">
        <f t="shared" si="34"/>
        <v>1</v>
      </c>
    </row>
    <row r="390" spans="1:92" x14ac:dyDescent="0.25">
      <c r="A390">
        <v>1210</v>
      </c>
      <c r="B390" t="s">
        <v>564</v>
      </c>
      <c r="C390" t="s">
        <v>564</v>
      </c>
      <c r="D390">
        <v>1072704</v>
      </c>
      <c r="E390">
        <v>6</v>
      </c>
      <c r="F390" s="107">
        <v>40953</v>
      </c>
      <c r="G390" s="107">
        <v>41130</v>
      </c>
      <c r="H390">
        <v>1072704</v>
      </c>
      <c r="I390" s="107">
        <v>40953</v>
      </c>
      <c r="J390" s="107">
        <v>41130</v>
      </c>
      <c r="K390" t="s">
        <v>562</v>
      </c>
      <c r="L390" t="s">
        <v>562</v>
      </c>
      <c r="N390" t="s">
        <v>564</v>
      </c>
      <c r="O390" t="s">
        <v>913</v>
      </c>
      <c r="P390" t="s">
        <v>38</v>
      </c>
      <c r="Q390">
        <v>178</v>
      </c>
      <c r="R390">
        <v>178</v>
      </c>
      <c r="S390">
        <v>8</v>
      </c>
      <c r="T390">
        <v>14</v>
      </c>
      <c r="U390">
        <v>5</v>
      </c>
      <c r="AD390" s="107">
        <v>26285</v>
      </c>
      <c r="AE390" t="s">
        <v>31</v>
      </c>
      <c r="AF390" t="s">
        <v>32</v>
      </c>
      <c r="AG390" t="s">
        <v>868</v>
      </c>
      <c r="AH390" t="s">
        <v>30</v>
      </c>
      <c r="AI390" t="s">
        <v>79</v>
      </c>
      <c r="AJ390" t="s">
        <v>88</v>
      </c>
      <c r="AK390">
        <v>5</v>
      </c>
      <c r="AL390" t="s">
        <v>361</v>
      </c>
      <c r="AM390">
        <v>2</v>
      </c>
      <c r="AP390" t="s">
        <v>83</v>
      </c>
      <c r="AR390" t="s">
        <v>66</v>
      </c>
      <c r="AS390" t="s">
        <v>73</v>
      </c>
      <c r="BC390" t="s">
        <v>51</v>
      </c>
      <c r="BF390">
        <v>178</v>
      </c>
      <c r="BG390">
        <v>178</v>
      </c>
      <c r="BH390">
        <v>178</v>
      </c>
      <c r="BI390">
        <v>40.076502732240435</v>
      </c>
      <c r="BJ390">
        <f t="shared" si="30"/>
        <v>40</v>
      </c>
      <c r="BK390">
        <v>0</v>
      </c>
      <c r="BL390">
        <v>0</v>
      </c>
      <c r="BM390" t="s">
        <v>1050</v>
      </c>
      <c r="BN390" t="s">
        <v>913</v>
      </c>
      <c r="BO390" t="s">
        <v>564</v>
      </c>
      <c r="BQ390" t="s">
        <v>1050</v>
      </c>
      <c r="BR390" t="s">
        <v>87</v>
      </c>
      <c r="BS390" t="s">
        <v>572</v>
      </c>
      <c r="BT390" t="s">
        <v>1252</v>
      </c>
      <c r="BU390" t="s">
        <v>87</v>
      </c>
      <c r="BV390">
        <v>1</v>
      </c>
      <c r="BW390">
        <v>1</v>
      </c>
      <c r="BX390">
        <v>0</v>
      </c>
      <c r="BY390">
        <v>0</v>
      </c>
      <c r="BZ390">
        <v>-178</v>
      </c>
      <c r="CA390">
        <v>0</v>
      </c>
      <c r="CB390">
        <v>178</v>
      </c>
      <c r="CC390" t="e">
        <v>#VALUE!</v>
      </c>
      <c r="CD390">
        <v>178</v>
      </c>
      <c r="CE390">
        <v>0</v>
      </c>
      <c r="CF390">
        <v>0</v>
      </c>
      <c r="CH390">
        <f t="shared" si="31"/>
        <v>1</v>
      </c>
      <c r="CI390" t="s">
        <v>1403</v>
      </c>
      <c r="CJ390">
        <v>6</v>
      </c>
      <c r="CK390" t="s">
        <v>1399</v>
      </c>
      <c r="CL390">
        <f t="shared" si="32"/>
        <v>0</v>
      </c>
      <c r="CM390">
        <f t="shared" si="33"/>
        <v>1</v>
      </c>
      <c r="CN390">
        <f t="shared" si="34"/>
        <v>1</v>
      </c>
    </row>
    <row r="391" spans="1:92" x14ac:dyDescent="0.25">
      <c r="A391">
        <v>694</v>
      </c>
      <c r="B391" t="s">
        <v>564</v>
      </c>
      <c r="C391" t="s">
        <v>564</v>
      </c>
      <c r="D391">
        <v>1073569</v>
      </c>
      <c r="E391">
        <v>3</v>
      </c>
      <c r="F391" s="107">
        <v>40936</v>
      </c>
      <c r="G391" s="107">
        <v>41073</v>
      </c>
      <c r="H391">
        <v>1073569</v>
      </c>
      <c r="I391" s="107" t="s">
        <v>560</v>
      </c>
      <c r="J391" s="107" t="s">
        <v>560</v>
      </c>
      <c r="K391">
        <v>10000</v>
      </c>
      <c r="L391" t="s">
        <v>568</v>
      </c>
      <c r="M391" s="107">
        <v>40937</v>
      </c>
      <c r="N391" t="s">
        <v>87</v>
      </c>
      <c r="O391" t="s">
        <v>583</v>
      </c>
      <c r="P391" t="s">
        <v>38</v>
      </c>
      <c r="Q391">
        <v>0</v>
      </c>
      <c r="R391">
        <v>138</v>
      </c>
      <c r="S391">
        <v>0</v>
      </c>
      <c r="T391">
        <v>3</v>
      </c>
      <c r="AD391" s="107">
        <v>25179</v>
      </c>
      <c r="AE391" t="s">
        <v>45</v>
      </c>
      <c r="AF391" t="s">
        <v>68</v>
      </c>
      <c r="AG391" t="s">
        <v>870</v>
      </c>
      <c r="AH391" t="s">
        <v>30</v>
      </c>
      <c r="AI391" t="s">
        <v>52</v>
      </c>
      <c r="AJ391" t="s">
        <v>88</v>
      </c>
      <c r="AK391">
        <v>8</v>
      </c>
      <c r="AL391" t="s">
        <v>184</v>
      </c>
      <c r="AP391" t="s">
        <v>65</v>
      </c>
      <c r="AR391" t="s">
        <v>66</v>
      </c>
      <c r="AS391" t="s">
        <v>67</v>
      </c>
      <c r="BC391" t="s">
        <v>51</v>
      </c>
      <c r="BF391">
        <v>0</v>
      </c>
      <c r="BG391">
        <v>0</v>
      </c>
      <c r="BH391">
        <v>138</v>
      </c>
      <c r="BI391">
        <v>43.051912568306008</v>
      </c>
      <c r="BJ391" t="e">
        <f t="shared" si="30"/>
        <v>#VALUE!</v>
      </c>
      <c r="BK391" t="e">
        <v>#VALUE!</v>
      </c>
      <c r="BL391" t="e">
        <v>#VALUE!</v>
      </c>
      <c r="BM391" t="s">
        <v>1050</v>
      </c>
      <c r="BN391" t="s">
        <v>75</v>
      </c>
      <c r="BO391" t="s">
        <v>87</v>
      </c>
      <c r="BQ391" t="s">
        <v>1050</v>
      </c>
      <c r="BR391">
        <v>0</v>
      </c>
      <c r="BS391" t="s">
        <v>573</v>
      </c>
      <c r="BT391" t="s">
        <v>1252</v>
      </c>
      <c r="BU391" t="s">
        <v>564</v>
      </c>
      <c r="BV391">
        <v>0</v>
      </c>
      <c r="BW391">
        <v>0</v>
      </c>
      <c r="BX391">
        <v>0</v>
      </c>
      <c r="BY391">
        <v>0</v>
      </c>
      <c r="BZ391" t="e">
        <v>#VALUE!</v>
      </c>
      <c r="CA391" t="e">
        <v>#VALUE!</v>
      </c>
      <c r="CB391" t="e">
        <v>#VALUE!</v>
      </c>
      <c r="CC391">
        <v>0</v>
      </c>
      <c r="CD391">
        <v>0</v>
      </c>
      <c r="CE391">
        <v>0</v>
      </c>
      <c r="CF391" t="e">
        <v>#VALUE!</v>
      </c>
      <c r="CH391">
        <f t="shared" si="31"/>
        <v>1</v>
      </c>
      <c r="CI391" t="s">
        <v>1405</v>
      </c>
      <c r="CJ391">
        <v>1</v>
      </c>
      <c r="CK391" t="s">
        <v>1400</v>
      </c>
      <c r="CL391">
        <f t="shared" si="32"/>
        <v>1</v>
      </c>
      <c r="CM391">
        <f t="shared" si="33"/>
        <v>0</v>
      </c>
      <c r="CN391">
        <f t="shared" si="34"/>
        <v>1</v>
      </c>
    </row>
    <row r="392" spans="1:92" x14ac:dyDescent="0.25">
      <c r="A392">
        <v>2419</v>
      </c>
      <c r="B392" t="s">
        <v>564</v>
      </c>
      <c r="C392" t="s">
        <v>564</v>
      </c>
      <c r="D392">
        <v>1077321</v>
      </c>
      <c r="E392">
        <v>3</v>
      </c>
      <c r="F392" s="107">
        <v>41000</v>
      </c>
      <c r="G392" s="107">
        <v>41103</v>
      </c>
      <c r="H392">
        <v>1077321</v>
      </c>
      <c r="I392" s="107">
        <v>41000</v>
      </c>
      <c r="J392" s="107">
        <v>41001</v>
      </c>
      <c r="K392">
        <v>10000</v>
      </c>
      <c r="L392" t="s">
        <v>568</v>
      </c>
      <c r="M392" s="107">
        <v>41001</v>
      </c>
      <c r="N392" t="s">
        <v>87</v>
      </c>
      <c r="O392" t="s">
        <v>583</v>
      </c>
      <c r="P392" t="s">
        <v>38</v>
      </c>
      <c r="Q392">
        <v>2</v>
      </c>
      <c r="R392">
        <v>104</v>
      </c>
      <c r="S392">
        <v>1</v>
      </c>
      <c r="T392">
        <v>7</v>
      </c>
      <c r="V392">
        <v>1</v>
      </c>
      <c r="AD392" s="107">
        <v>26308</v>
      </c>
      <c r="AE392" t="s">
        <v>31</v>
      </c>
      <c r="AF392" t="s">
        <v>32</v>
      </c>
      <c r="AG392" t="s">
        <v>868</v>
      </c>
      <c r="AH392" t="s">
        <v>30</v>
      </c>
      <c r="AI392" t="s">
        <v>70</v>
      </c>
      <c r="AJ392" t="s">
        <v>88</v>
      </c>
      <c r="AK392">
        <v>4</v>
      </c>
      <c r="AL392" t="s">
        <v>184</v>
      </c>
      <c r="AP392" t="s">
        <v>65</v>
      </c>
      <c r="AR392" t="s">
        <v>66</v>
      </c>
      <c r="AS392" t="s">
        <v>67</v>
      </c>
      <c r="BC392" t="s">
        <v>51</v>
      </c>
      <c r="BF392">
        <v>2</v>
      </c>
      <c r="BG392">
        <v>104</v>
      </c>
      <c r="BH392">
        <v>104</v>
      </c>
      <c r="BI392">
        <v>40.142076502732237</v>
      </c>
      <c r="BJ392">
        <f t="shared" si="30"/>
        <v>40</v>
      </c>
      <c r="BK392">
        <v>0</v>
      </c>
      <c r="BL392">
        <v>-102</v>
      </c>
      <c r="BM392" t="s">
        <v>1050</v>
      </c>
      <c r="BN392" t="s">
        <v>75</v>
      </c>
      <c r="BO392" t="s">
        <v>87</v>
      </c>
      <c r="BQ392" t="s">
        <v>1050</v>
      </c>
      <c r="BR392" t="s">
        <v>87</v>
      </c>
      <c r="BS392" t="s">
        <v>573</v>
      </c>
      <c r="BT392" t="s">
        <v>1252</v>
      </c>
      <c r="BU392" t="s">
        <v>87</v>
      </c>
      <c r="BV392">
        <v>1.9230769230769232E-2</v>
      </c>
      <c r="BW392">
        <v>1.9230769230769232E-2</v>
      </c>
      <c r="BX392">
        <v>0</v>
      </c>
      <c r="BY392">
        <v>0</v>
      </c>
      <c r="BZ392">
        <v>-2</v>
      </c>
      <c r="CA392">
        <v>0</v>
      </c>
      <c r="CB392">
        <v>2</v>
      </c>
      <c r="CC392" t="e">
        <v>#VALUE!</v>
      </c>
      <c r="CD392">
        <v>2</v>
      </c>
      <c r="CE392">
        <v>0</v>
      </c>
      <c r="CF392">
        <v>102</v>
      </c>
      <c r="CH392">
        <f t="shared" si="31"/>
        <v>1</v>
      </c>
      <c r="CI392" t="s">
        <v>1405</v>
      </c>
      <c r="CJ392">
        <v>1</v>
      </c>
      <c r="CK392" t="s">
        <v>1399</v>
      </c>
      <c r="CL392">
        <f t="shared" si="32"/>
        <v>1</v>
      </c>
      <c r="CM392">
        <f t="shared" si="33"/>
        <v>1</v>
      </c>
      <c r="CN392">
        <f t="shared" si="34"/>
        <v>1</v>
      </c>
    </row>
    <row r="393" spans="1:92" x14ac:dyDescent="0.25">
      <c r="A393">
        <v>660</v>
      </c>
      <c r="B393" t="s">
        <v>564</v>
      </c>
      <c r="C393" t="s">
        <v>564</v>
      </c>
      <c r="D393">
        <v>1078196</v>
      </c>
      <c r="E393">
        <v>5</v>
      </c>
      <c r="F393" s="107">
        <v>40935</v>
      </c>
      <c r="G393" s="107">
        <v>41078</v>
      </c>
      <c r="H393">
        <v>1078196</v>
      </c>
      <c r="I393" s="107">
        <v>40935</v>
      </c>
      <c r="J393" s="107">
        <v>40941</v>
      </c>
      <c r="K393">
        <v>15000</v>
      </c>
      <c r="L393" t="s">
        <v>569</v>
      </c>
      <c r="M393" s="107">
        <v>40941</v>
      </c>
      <c r="N393" t="s">
        <v>87</v>
      </c>
      <c r="O393" t="s">
        <v>583</v>
      </c>
      <c r="P393" t="s">
        <v>38</v>
      </c>
      <c r="Q393">
        <v>7</v>
      </c>
      <c r="R393">
        <v>144</v>
      </c>
      <c r="S393">
        <v>3</v>
      </c>
      <c r="T393">
        <v>7</v>
      </c>
      <c r="U393">
        <v>2</v>
      </c>
      <c r="AD393" s="107">
        <v>24303</v>
      </c>
      <c r="AE393" t="s">
        <v>31</v>
      </c>
      <c r="AF393" t="s">
        <v>39</v>
      </c>
      <c r="AG393" t="s">
        <v>40</v>
      </c>
      <c r="AH393" t="s">
        <v>40</v>
      </c>
      <c r="AI393" t="s">
        <v>52</v>
      </c>
      <c r="AJ393" t="s">
        <v>88</v>
      </c>
      <c r="AK393">
        <v>10</v>
      </c>
      <c r="AL393" t="s">
        <v>987</v>
      </c>
      <c r="AN393">
        <v>6</v>
      </c>
      <c r="AP393" t="s">
        <v>42</v>
      </c>
      <c r="AR393" t="s">
        <v>43</v>
      </c>
      <c r="AS393" t="s">
        <v>44</v>
      </c>
      <c r="BC393" t="s">
        <v>51</v>
      </c>
      <c r="BF393">
        <v>7</v>
      </c>
      <c r="BG393">
        <v>144</v>
      </c>
      <c r="BH393">
        <v>144</v>
      </c>
      <c r="BI393">
        <v>45.442622950819676</v>
      </c>
      <c r="BJ393">
        <f t="shared" si="30"/>
        <v>46</v>
      </c>
      <c r="BK393">
        <v>0</v>
      </c>
      <c r="BL393">
        <v>-137</v>
      </c>
      <c r="BM393" t="s">
        <v>1050</v>
      </c>
      <c r="BN393" t="s">
        <v>75</v>
      </c>
      <c r="BO393" t="s">
        <v>87</v>
      </c>
      <c r="BQ393" t="s">
        <v>1050</v>
      </c>
      <c r="BR393" t="s">
        <v>87</v>
      </c>
      <c r="BS393" t="s">
        <v>573</v>
      </c>
      <c r="BT393" t="s">
        <v>1252</v>
      </c>
      <c r="BU393" t="s">
        <v>87</v>
      </c>
      <c r="BV393">
        <v>4.8611111111111112E-2</v>
      </c>
      <c r="BW393">
        <v>4.8611111111111112E-2</v>
      </c>
      <c r="BX393">
        <v>0</v>
      </c>
      <c r="BY393">
        <v>0</v>
      </c>
      <c r="BZ393">
        <v>-7</v>
      </c>
      <c r="CA393">
        <v>0</v>
      </c>
      <c r="CB393">
        <v>7</v>
      </c>
      <c r="CC393" t="e">
        <v>#VALUE!</v>
      </c>
      <c r="CD393">
        <v>7</v>
      </c>
      <c r="CE393">
        <v>0</v>
      </c>
      <c r="CF393">
        <v>137</v>
      </c>
      <c r="CH393">
        <f t="shared" si="31"/>
        <v>1</v>
      </c>
      <c r="CI393" t="s">
        <v>1405</v>
      </c>
      <c r="CJ393">
        <v>1</v>
      </c>
      <c r="CK393" t="s">
        <v>1399</v>
      </c>
      <c r="CL393">
        <f t="shared" si="32"/>
        <v>1</v>
      </c>
      <c r="CM393">
        <f t="shared" si="33"/>
        <v>1</v>
      </c>
      <c r="CN393">
        <f t="shared" si="34"/>
        <v>1</v>
      </c>
    </row>
    <row r="394" spans="1:92" x14ac:dyDescent="0.25">
      <c r="A394">
        <v>2515</v>
      </c>
      <c r="B394" t="s">
        <v>564</v>
      </c>
      <c r="C394" t="s">
        <v>564</v>
      </c>
      <c r="D394">
        <v>1079885</v>
      </c>
      <c r="E394">
        <v>5</v>
      </c>
      <c r="F394" s="107">
        <v>41003</v>
      </c>
      <c r="G394" s="107">
        <v>41101</v>
      </c>
      <c r="H394">
        <v>1079885</v>
      </c>
      <c r="I394" s="107">
        <v>41003</v>
      </c>
      <c r="J394" s="107">
        <v>41101</v>
      </c>
      <c r="K394">
        <v>15000</v>
      </c>
      <c r="L394" t="s">
        <v>569</v>
      </c>
      <c r="N394" t="s">
        <v>564</v>
      </c>
      <c r="O394" t="s">
        <v>913</v>
      </c>
      <c r="P394" t="s">
        <v>38</v>
      </c>
      <c r="Q394">
        <v>99</v>
      </c>
      <c r="R394">
        <v>99</v>
      </c>
      <c r="S394">
        <v>2</v>
      </c>
      <c r="T394">
        <v>4</v>
      </c>
      <c r="U394">
        <v>2</v>
      </c>
      <c r="AD394" s="107">
        <v>26628</v>
      </c>
      <c r="AE394" t="s">
        <v>31</v>
      </c>
      <c r="AF394" t="s">
        <v>39</v>
      </c>
      <c r="AG394" t="s">
        <v>40</v>
      </c>
      <c r="AH394" t="s">
        <v>40</v>
      </c>
      <c r="AI394" t="s">
        <v>99</v>
      </c>
      <c r="AJ394" t="s">
        <v>88</v>
      </c>
      <c r="AK394">
        <v>5</v>
      </c>
      <c r="AL394" t="s">
        <v>987</v>
      </c>
      <c r="AN394">
        <v>9</v>
      </c>
      <c r="AP394" t="s">
        <v>59</v>
      </c>
      <c r="AR394" t="s">
        <v>43</v>
      </c>
      <c r="AS394" t="s">
        <v>60</v>
      </c>
      <c r="BC394" t="s">
        <v>51</v>
      </c>
      <c r="BF394">
        <v>99</v>
      </c>
      <c r="BG394">
        <v>99</v>
      </c>
      <c r="BH394">
        <v>99</v>
      </c>
      <c r="BI394">
        <v>39.275956284153004</v>
      </c>
      <c r="BJ394">
        <f t="shared" si="30"/>
        <v>39</v>
      </c>
      <c r="BK394">
        <v>0</v>
      </c>
      <c r="BL394">
        <v>0</v>
      </c>
      <c r="BM394" t="s">
        <v>1050</v>
      </c>
      <c r="BN394" t="s">
        <v>913</v>
      </c>
      <c r="BO394" t="s">
        <v>564</v>
      </c>
      <c r="BQ394" t="s">
        <v>1050</v>
      </c>
      <c r="BR394" t="s">
        <v>87</v>
      </c>
      <c r="BS394" t="s">
        <v>572</v>
      </c>
      <c r="BT394" t="s">
        <v>1252</v>
      </c>
      <c r="BU394" t="s">
        <v>87</v>
      </c>
      <c r="BV394">
        <v>1</v>
      </c>
      <c r="BW394">
        <v>1</v>
      </c>
      <c r="BX394">
        <v>0</v>
      </c>
      <c r="BY394">
        <v>0</v>
      </c>
      <c r="BZ394">
        <v>-99</v>
      </c>
      <c r="CA394">
        <v>0</v>
      </c>
      <c r="CB394">
        <v>99</v>
      </c>
      <c r="CC394" t="e">
        <v>#VALUE!</v>
      </c>
      <c r="CD394">
        <v>99</v>
      </c>
      <c r="CE394">
        <v>0</v>
      </c>
      <c r="CF394">
        <v>0</v>
      </c>
      <c r="CH394">
        <f t="shared" si="31"/>
        <v>1</v>
      </c>
      <c r="CI394" t="s">
        <v>1408</v>
      </c>
      <c r="CJ394">
        <v>0</v>
      </c>
      <c r="CK394" t="s">
        <v>1399</v>
      </c>
      <c r="CL394">
        <f t="shared" si="32"/>
        <v>0</v>
      </c>
      <c r="CM394">
        <f t="shared" si="33"/>
        <v>1</v>
      </c>
      <c r="CN394">
        <f t="shared" si="34"/>
        <v>1</v>
      </c>
    </row>
    <row r="395" spans="1:92" x14ac:dyDescent="0.25">
      <c r="A395">
        <v>1972</v>
      </c>
      <c r="B395" t="s">
        <v>564</v>
      </c>
      <c r="C395" t="s">
        <v>564</v>
      </c>
      <c r="D395">
        <v>1080170</v>
      </c>
      <c r="E395">
        <v>6</v>
      </c>
      <c r="F395" s="107">
        <v>40982</v>
      </c>
      <c r="G395" s="107">
        <v>41103</v>
      </c>
      <c r="H395">
        <v>1080170</v>
      </c>
      <c r="I395" s="107">
        <v>40983</v>
      </c>
      <c r="J395" s="107">
        <v>41103</v>
      </c>
      <c r="K395" t="s">
        <v>562</v>
      </c>
      <c r="L395" t="s">
        <v>562</v>
      </c>
      <c r="N395" t="s">
        <v>564</v>
      </c>
      <c r="O395" t="s">
        <v>913</v>
      </c>
      <c r="P395" t="s">
        <v>38</v>
      </c>
      <c r="Q395">
        <v>121</v>
      </c>
      <c r="R395">
        <v>122</v>
      </c>
      <c r="S395">
        <v>7</v>
      </c>
      <c r="T395">
        <v>0</v>
      </c>
      <c r="U395">
        <v>4</v>
      </c>
      <c r="AD395" s="107">
        <v>21309</v>
      </c>
      <c r="AE395" t="s">
        <v>31</v>
      </c>
      <c r="AF395" t="s">
        <v>32</v>
      </c>
      <c r="AG395" t="s">
        <v>868</v>
      </c>
      <c r="AH395" t="s">
        <v>57</v>
      </c>
      <c r="AI395" t="s">
        <v>99</v>
      </c>
      <c r="AJ395" t="s">
        <v>88</v>
      </c>
      <c r="AK395">
        <v>5</v>
      </c>
      <c r="AL395" t="s">
        <v>361</v>
      </c>
      <c r="AM395">
        <v>10</v>
      </c>
      <c r="AP395" t="s">
        <v>92</v>
      </c>
      <c r="AR395" t="s">
        <v>66</v>
      </c>
      <c r="AS395" t="s">
        <v>44</v>
      </c>
      <c r="BC395" t="s">
        <v>98</v>
      </c>
      <c r="BF395">
        <v>121</v>
      </c>
      <c r="BG395">
        <v>121</v>
      </c>
      <c r="BH395">
        <v>122</v>
      </c>
      <c r="BI395">
        <v>53.751366120218577</v>
      </c>
      <c r="BJ395">
        <f t="shared" si="30"/>
        <v>54</v>
      </c>
      <c r="BK395">
        <v>0</v>
      </c>
      <c r="BL395">
        <v>0</v>
      </c>
      <c r="BM395" t="s">
        <v>1050</v>
      </c>
      <c r="BN395" t="s">
        <v>913</v>
      </c>
      <c r="BO395" t="s">
        <v>564</v>
      </c>
      <c r="BQ395" t="s">
        <v>1050</v>
      </c>
      <c r="BR395" t="s">
        <v>87</v>
      </c>
      <c r="BS395" t="s">
        <v>572</v>
      </c>
      <c r="BT395" t="s">
        <v>1252</v>
      </c>
      <c r="BU395" t="s">
        <v>87</v>
      </c>
      <c r="BV395">
        <v>0.99180327868852458</v>
      </c>
      <c r="BW395">
        <v>1</v>
      </c>
      <c r="BX395">
        <v>8.1967213114754189E-3</v>
      </c>
      <c r="BY395">
        <v>0</v>
      </c>
      <c r="BZ395">
        <v>-121</v>
      </c>
      <c r="CA395">
        <v>0</v>
      </c>
      <c r="CB395">
        <v>121</v>
      </c>
      <c r="CC395" t="e">
        <v>#VALUE!</v>
      </c>
      <c r="CD395">
        <v>121</v>
      </c>
      <c r="CE395">
        <v>0</v>
      </c>
      <c r="CF395">
        <v>0</v>
      </c>
      <c r="CH395">
        <f t="shared" si="31"/>
        <v>1</v>
      </c>
      <c r="CI395" t="s">
        <v>1403</v>
      </c>
      <c r="CJ395">
        <v>6</v>
      </c>
      <c r="CK395" t="s">
        <v>1399</v>
      </c>
      <c r="CL395">
        <f t="shared" si="32"/>
        <v>0</v>
      </c>
      <c r="CM395">
        <f t="shared" si="33"/>
        <v>1</v>
      </c>
      <c r="CN395">
        <f t="shared" si="34"/>
        <v>0</v>
      </c>
    </row>
    <row r="396" spans="1:92" x14ac:dyDescent="0.25">
      <c r="A396">
        <v>2506</v>
      </c>
      <c r="B396" t="s">
        <v>564</v>
      </c>
      <c r="C396" t="s">
        <v>564</v>
      </c>
      <c r="D396">
        <v>1080191</v>
      </c>
      <c r="E396">
        <v>5</v>
      </c>
      <c r="F396" s="107">
        <v>41003</v>
      </c>
      <c r="G396" s="107">
        <v>41004</v>
      </c>
      <c r="H396">
        <v>1080191</v>
      </c>
      <c r="I396" s="107">
        <v>41003</v>
      </c>
      <c r="J396" s="107">
        <v>41004</v>
      </c>
      <c r="K396">
        <v>15000</v>
      </c>
      <c r="L396" t="s">
        <v>569</v>
      </c>
      <c r="N396" t="s">
        <v>564</v>
      </c>
      <c r="O396" t="s">
        <v>913</v>
      </c>
      <c r="P396" t="s">
        <v>38</v>
      </c>
      <c r="Q396">
        <v>2</v>
      </c>
      <c r="R396">
        <v>2</v>
      </c>
      <c r="S396">
        <v>5</v>
      </c>
      <c r="T396">
        <v>8</v>
      </c>
      <c r="U396">
        <v>4</v>
      </c>
      <c r="AD396" s="107">
        <v>24249</v>
      </c>
      <c r="AE396" t="s">
        <v>31</v>
      </c>
      <c r="AF396" t="s">
        <v>32</v>
      </c>
      <c r="AG396" t="s">
        <v>868</v>
      </c>
      <c r="AH396" t="s">
        <v>30</v>
      </c>
      <c r="AI396" t="s">
        <v>46</v>
      </c>
      <c r="AJ396" t="s">
        <v>88</v>
      </c>
      <c r="AK396">
        <v>1</v>
      </c>
      <c r="AL396" t="s">
        <v>987</v>
      </c>
      <c r="AN396">
        <v>6</v>
      </c>
      <c r="AP396" t="s">
        <v>120</v>
      </c>
      <c r="AR396" t="s">
        <v>43</v>
      </c>
      <c r="AS396" t="s">
        <v>121</v>
      </c>
      <c r="BC396" t="s">
        <v>37</v>
      </c>
      <c r="BF396">
        <v>2</v>
      </c>
      <c r="BG396">
        <v>2</v>
      </c>
      <c r="BH396">
        <v>2</v>
      </c>
      <c r="BI396">
        <v>45.775956284153004</v>
      </c>
      <c r="BJ396">
        <f t="shared" si="30"/>
        <v>46</v>
      </c>
      <c r="BK396">
        <v>0</v>
      </c>
      <c r="BL396">
        <v>0</v>
      </c>
      <c r="BM396" t="s">
        <v>1050</v>
      </c>
      <c r="BN396" t="s">
        <v>913</v>
      </c>
      <c r="BO396" t="s">
        <v>564</v>
      </c>
      <c r="BQ396" t="s">
        <v>1050</v>
      </c>
      <c r="BR396" t="s">
        <v>87</v>
      </c>
      <c r="BS396" t="s">
        <v>572</v>
      </c>
      <c r="BT396" t="s">
        <v>1252</v>
      </c>
      <c r="BU396" t="s">
        <v>87</v>
      </c>
      <c r="BV396">
        <v>1</v>
      </c>
      <c r="BW396">
        <v>1</v>
      </c>
      <c r="BX396">
        <v>0</v>
      </c>
      <c r="BY396">
        <v>0</v>
      </c>
      <c r="BZ396">
        <v>-2</v>
      </c>
      <c r="CA396">
        <v>0</v>
      </c>
      <c r="CB396">
        <v>2</v>
      </c>
      <c r="CC396" t="e">
        <v>#VALUE!</v>
      </c>
      <c r="CD396">
        <v>2</v>
      </c>
      <c r="CE396">
        <v>0</v>
      </c>
      <c r="CF396">
        <v>0</v>
      </c>
      <c r="CH396">
        <f t="shared" si="31"/>
        <v>1</v>
      </c>
      <c r="CI396" t="s">
        <v>1405</v>
      </c>
      <c r="CJ396">
        <v>1</v>
      </c>
      <c r="CK396" t="s">
        <v>1399</v>
      </c>
      <c r="CL396">
        <f t="shared" si="32"/>
        <v>0</v>
      </c>
      <c r="CM396">
        <f t="shared" si="33"/>
        <v>1</v>
      </c>
      <c r="CN396">
        <f t="shared" si="34"/>
        <v>1</v>
      </c>
    </row>
    <row r="397" spans="1:92" x14ac:dyDescent="0.25">
      <c r="A397">
        <v>3145</v>
      </c>
      <c r="B397" t="s">
        <v>564</v>
      </c>
      <c r="C397" t="s">
        <v>564</v>
      </c>
      <c r="D397">
        <v>1081120</v>
      </c>
      <c r="E397">
        <v>1</v>
      </c>
      <c r="F397" s="107">
        <v>41025</v>
      </c>
      <c r="G397" s="107">
        <v>41108</v>
      </c>
      <c r="H397">
        <v>1081120</v>
      </c>
      <c r="I397" s="107">
        <v>41025</v>
      </c>
      <c r="J397" s="107">
        <v>41108</v>
      </c>
      <c r="K397">
        <v>15000</v>
      </c>
      <c r="L397" t="s">
        <v>569</v>
      </c>
      <c r="N397" t="s">
        <v>564</v>
      </c>
      <c r="O397" t="s">
        <v>913</v>
      </c>
      <c r="P397" t="s">
        <v>122</v>
      </c>
      <c r="Q397">
        <v>84</v>
      </c>
      <c r="R397">
        <v>84</v>
      </c>
      <c r="S397">
        <v>5</v>
      </c>
      <c r="T397">
        <v>2</v>
      </c>
      <c r="U397">
        <v>2</v>
      </c>
      <c r="AB397" t="s">
        <v>111</v>
      </c>
      <c r="AD397" s="107">
        <v>26246</v>
      </c>
      <c r="AE397" t="s">
        <v>31</v>
      </c>
      <c r="AF397" t="s">
        <v>39</v>
      </c>
      <c r="AG397" t="s">
        <v>40</v>
      </c>
      <c r="AH397" t="s">
        <v>57</v>
      </c>
      <c r="AI397" t="s">
        <v>117</v>
      </c>
      <c r="AJ397" t="s">
        <v>122</v>
      </c>
      <c r="AK397">
        <v>6</v>
      </c>
      <c r="AL397" t="s">
        <v>122</v>
      </c>
      <c r="AP397" t="s">
        <v>42</v>
      </c>
      <c r="AR397" t="s">
        <v>43</v>
      </c>
      <c r="AS397" t="s">
        <v>44</v>
      </c>
      <c r="BC397" t="s">
        <v>51</v>
      </c>
      <c r="BF397">
        <v>84</v>
      </c>
      <c r="BG397">
        <v>84</v>
      </c>
      <c r="BH397">
        <v>84</v>
      </c>
      <c r="BI397">
        <v>40.379781420765028</v>
      </c>
      <c r="BJ397">
        <f t="shared" si="30"/>
        <v>40</v>
      </c>
      <c r="BK397">
        <v>0</v>
      </c>
      <c r="BL397">
        <v>0</v>
      </c>
      <c r="BM397" t="s">
        <v>1051</v>
      </c>
      <c r="BN397" t="s">
        <v>913</v>
      </c>
      <c r="BO397" t="s">
        <v>564</v>
      </c>
      <c r="BQ397" t="s">
        <v>1051</v>
      </c>
      <c r="BR397" t="s">
        <v>87</v>
      </c>
      <c r="BS397" t="s">
        <v>572</v>
      </c>
      <c r="BT397" t="s">
        <v>1252</v>
      </c>
      <c r="BU397" t="s">
        <v>87</v>
      </c>
      <c r="BV397">
        <v>1</v>
      </c>
      <c r="BW397">
        <v>1</v>
      </c>
      <c r="BX397">
        <v>0</v>
      </c>
      <c r="BY397">
        <v>0</v>
      </c>
      <c r="BZ397">
        <v>-84</v>
      </c>
      <c r="CA397">
        <v>0</v>
      </c>
      <c r="CB397">
        <v>84</v>
      </c>
      <c r="CC397" t="e">
        <v>#VALUE!</v>
      </c>
      <c r="CD397">
        <v>84</v>
      </c>
      <c r="CE397">
        <v>0</v>
      </c>
      <c r="CF397">
        <v>0</v>
      </c>
      <c r="CH397">
        <f t="shared" si="31"/>
        <v>1</v>
      </c>
      <c r="CI397" t="s">
        <v>1402</v>
      </c>
      <c r="CJ397">
        <v>4</v>
      </c>
      <c r="CK397" t="s">
        <v>1399</v>
      </c>
      <c r="CL397">
        <f t="shared" si="32"/>
        <v>0</v>
      </c>
      <c r="CM397">
        <f t="shared" si="33"/>
        <v>1</v>
      </c>
      <c r="CN397">
        <f t="shared" si="34"/>
        <v>1</v>
      </c>
    </row>
    <row r="398" spans="1:92" x14ac:dyDescent="0.25">
      <c r="A398">
        <v>1110</v>
      </c>
      <c r="B398" t="s">
        <v>564</v>
      </c>
      <c r="C398" t="s">
        <v>564</v>
      </c>
      <c r="D398">
        <v>1084073</v>
      </c>
      <c r="E398">
        <v>1</v>
      </c>
      <c r="F398" s="107">
        <v>40949</v>
      </c>
      <c r="G398" s="107">
        <v>41144</v>
      </c>
      <c r="H398">
        <v>1084073</v>
      </c>
      <c r="I398" s="107">
        <v>40949</v>
      </c>
      <c r="J398" s="107">
        <v>40951</v>
      </c>
      <c r="K398">
        <v>30000</v>
      </c>
      <c r="L398" t="s">
        <v>570</v>
      </c>
      <c r="M398" s="107">
        <v>40951</v>
      </c>
      <c r="N398" t="s">
        <v>87</v>
      </c>
      <c r="O398" t="s">
        <v>75</v>
      </c>
      <c r="P398" t="s">
        <v>54</v>
      </c>
      <c r="Q398">
        <v>3</v>
      </c>
      <c r="R398">
        <v>196</v>
      </c>
      <c r="S398">
        <v>0</v>
      </c>
      <c r="T398">
        <v>0</v>
      </c>
      <c r="AD398" s="107">
        <v>25070</v>
      </c>
      <c r="AE398" t="s">
        <v>31</v>
      </c>
      <c r="AF398" t="s">
        <v>68</v>
      </c>
      <c r="AG398" t="s">
        <v>870</v>
      </c>
      <c r="AH398" t="s">
        <v>30</v>
      </c>
      <c r="AI398" t="s">
        <v>79</v>
      </c>
      <c r="AJ398" t="s">
        <v>54</v>
      </c>
      <c r="AK398">
        <v>6</v>
      </c>
      <c r="AL398" t="s">
        <v>54</v>
      </c>
      <c r="AP398" t="s">
        <v>109</v>
      </c>
      <c r="AR398" t="s">
        <v>49</v>
      </c>
      <c r="AS398" t="s">
        <v>73</v>
      </c>
      <c r="BC398" t="s">
        <v>51</v>
      </c>
      <c r="BF398">
        <v>3</v>
      </c>
      <c r="BG398">
        <v>196</v>
      </c>
      <c r="BH398">
        <v>196</v>
      </c>
      <c r="BI398">
        <v>43.385245901639344</v>
      </c>
      <c r="BJ398">
        <f t="shared" si="30"/>
        <v>44</v>
      </c>
      <c r="BK398">
        <v>0</v>
      </c>
      <c r="BL398">
        <v>-193</v>
      </c>
      <c r="BM398" t="s">
        <v>1051</v>
      </c>
      <c r="BN398" t="s">
        <v>75</v>
      </c>
      <c r="BO398" t="s">
        <v>87</v>
      </c>
      <c r="BQ398" t="s">
        <v>1051</v>
      </c>
      <c r="BR398" t="s">
        <v>87</v>
      </c>
      <c r="BS398" t="s">
        <v>573</v>
      </c>
      <c r="BT398" t="s">
        <v>1252</v>
      </c>
      <c r="BU398" t="s">
        <v>564</v>
      </c>
      <c r="BV398">
        <v>1.5306122448979591E-2</v>
      </c>
      <c r="BW398">
        <v>1.5306122448979591E-2</v>
      </c>
      <c r="BX398">
        <v>0</v>
      </c>
      <c r="BY398">
        <v>0</v>
      </c>
      <c r="BZ398">
        <v>-3</v>
      </c>
      <c r="CA398">
        <v>0</v>
      </c>
      <c r="CB398">
        <v>3</v>
      </c>
      <c r="CC398" t="e">
        <v>#VALUE!</v>
      </c>
      <c r="CD398">
        <v>3</v>
      </c>
      <c r="CE398">
        <v>0</v>
      </c>
      <c r="CF398">
        <v>193</v>
      </c>
      <c r="CH398">
        <f t="shared" si="31"/>
        <v>0</v>
      </c>
      <c r="CI398" t="s">
        <v>1405</v>
      </c>
      <c r="CJ398">
        <v>1</v>
      </c>
      <c r="CK398" t="s">
        <v>1399</v>
      </c>
      <c r="CL398">
        <f t="shared" si="32"/>
        <v>1</v>
      </c>
      <c r="CM398">
        <f t="shared" si="33"/>
        <v>0</v>
      </c>
      <c r="CN398">
        <f t="shared" si="34"/>
        <v>0</v>
      </c>
    </row>
    <row r="399" spans="1:92" x14ac:dyDescent="0.25">
      <c r="A399">
        <v>267</v>
      </c>
      <c r="B399" t="s">
        <v>564</v>
      </c>
      <c r="C399" t="s">
        <v>564</v>
      </c>
      <c r="D399">
        <v>1085099</v>
      </c>
      <c r="E399">
        <v>2</v>
      </c>
      <c r="F399" s="107">
        <v>40920</v>
      </c>
      <c r="G399" s="107">
        <v>40953</v>
      </c>
      <c r="H399">
        <v>1085099</v>
      </c>
      <c r="I399" s="107">
        <v>40950</v>
      </c>
      <c r="J399" s="107">
        <v>40953</v>
      </c>
      <c r="K399" t="s">
        <v>562</v>
      </c>
      <c r="L399" t="s">
        <v>562</v>
      </c>
      <c r="N399" t="s">
        <v>564</v>
      </c>
      <c r="O399" t="s">
        <v>913</v>
      </c>
      <c r="P399" t="s">
        <v>587</v>
      </c>
      <c r="Q399">
        <v>4</v>
      </c>
      <c r="R399">
        <v>34</v>
      </c>
      <c r="S399">
        <v>0</v>
      </c>
      <c r="T399">
        <v>5</v>
      </c>
      <c r="AD399" s="107">
        <v>25346</v>
      </c>
      <c r="AE399" t="s">
        <v>31</v>
      </c>
      <c r="AF399" t="s">
        <v>32</v>
      </c>
      <c r="AG399" t="s">
        <v>868</v>
      </c>
      <c r="AH399" t="s">
        <v>57</v>
      </c>
      <c r="AI399" t="s">
        <v>99</v>
      </c>
      <c r="AJ399" t="s">
        <v>47</v>
      </c>
      <c r="AK399">
        <v>2</v>
      </c>
      <c r="AL399" t="s">
        <v>47</v>
      </c>
      <c r="AP399" t="s">
        <v>149</v>
      </c>
      <c r="AR399" t="s">
        <v>66</v>
      </c>
      <c r="AS399" t="s">
        <v>73</v>
      </c>
      <c r="BC399" t="s">
        <v>37</v>
      </c>
      <c r="BF399">
        <v>4</v>
      </c>
      <c r="BG399">
        <v>4</v>
      </c>
      <c r="BH399">
        <v>34</v>
      </c>
      <c r="BI399">
        <v>42.551912568306008</v>
      </c>
      <c r="BJ399">
        <f t="shared" si="30"/>
        <v>43</v>
      </c>
      <c r="BK399">
        <v>0</v>
      </c>
      <c r="BL399">
        <v>0</v>
      </c>
      <c r="BM399" t="s">
        <v>47</v>
      </c>
      <c r="BN399" t="s">
        <v>913</v>
      </c>
      <c r="BO399" t="s">
        <v>564</v>
      </c>
      <c r="BQ399" t="s">
        <v>47</v>
      </c>
      <c r="BR399" t="s">
        <v>87</v>
      </c>
      <c r="BS399" t="s">
        <v>572</v>
      </c>
      <c r="BT399" t="s">
        <v>1252</v>
      </c>
      <c r="BU399" t="s">
        <v>564</v>
      </c>
      <c r="BV399">
        <v>0.11764705882352941</v>
      </c>
      <c r="BW399">
        <v>1</v>
      </c>
      <c r="BX399">
        <v>0.88235294117647056</v>
      </c>
      <c r="BY399">
        <v>0</v>
      </c>
      <c r="BZ399">
        <v>-4</v>
      </c>
      <c r="CA399">
        <v>0</v>
      </c>
      <c r="CB399">
        <v>4</v>
      </c>
      <c r="CC399" t="e">
        <v>#VALUE!</v>
      </c>
      <c r="CD399">
        <v>4</v>
      </c>
      <c r="CE399">
        <v>0</v>
      </c>
      <c r="CF399">
        <v>0</v>
      </c>
      <c r="CH399">
        <f t="shared" si="31"/>
        <v>1</v>
      </c>
      <c r="CI399" t="s">
        <v>1405</v>
      </c>
      <c r="CJ399">
        <v>1</v>
      </c>
      <c r="CK399" t="s">
        <v>1399</v>
      </c>
      <c r="CL399">
        <f t="shared" si="32"/>
        <v>0</v>
      </c>
      <c r="CM399">
        <f t="shared" si="33"/>
        <v>0</v>
      </c>
      <c r="CN399">
        <f t="shared" si="34"/>
        <v>1</v>
      </c>
    </row>
    <row r="400" spans="1:92" x14ac:dyDescent="0.25">
      <c r="A400">
        <v>861</v>
      </c>
      <c r="B400" t="s">
        <v>564</v>
      </c>
      <c r="C400" t="s">
        <v>564</v>
      </c>
      <c r="D400">
        <v>1085257</v>
      </c>
      <c r="E400">
        <v>6</v>
      </c>
      <c r="F400" s="107">
        <v>40941</v>
      </c>
      <c r="G400" s="107">
        <v>40945</v>
      </c>
      <c r="H400">
        <v>1085257</v>
      </c>
      <c r="I400" s="107">
        <v>40941</v>
      </c>
      <c r="J400" s="107">
        <v>40945</v>
      </c>
      <c r="K400">
        <v>20000</v>
      </c>
      <c r="L400" t="s">
        <v>569</v>
      </c>
      <c r="N400" t="s">
        <v>564</v>
      </c>
      <c r="O400" t="s">
        <v>913</v>
      </c>
      <c r="P400" t="s">
        <v>38</v>
      </c>
      <c r="Q400">
        <v>5</v>
      </c>
      <c r="R400">
        <v>5</v>
      </c>
      <c r="S400">
        <v>1</v>
      </c>
      <c r="T400">
        <v>0</v>
      </c>
      <c r="U400">
        <v>1</v>
      </c>
      <c r="AD400" s="107">
        <v>16265</v>
      </c>
      <c r="AE400" t="s">
        <v>31</v>
      </c>
      <c r="AF400" t="s">
        <v>68</v>
      </c>
      <c r="AG400" t="s">
        <v>870</v>
      </c>
      <c r="AH400" t="s">
        <v>57</v>
      </c>
      <c r="AI400" t="s">
        <v>33</v>
      </c>
      <c r="AJ400" t="s">
        <v>88</v>
      </c>
      <c r="AK400">
        <v>2</v>
      </c>
      <c r="AL400" t="s">
        <v>361</v>
      </c>
      <c r="AM400">
        <v>2</v>
      </c>
      <c r="AP400" t="s">
        <v>65</v>
      </c>
      <c r="AR400" t="s">
        <v>66</v>
      </c>
      <c r="AS400" t="s">
        <v>67</v>
      </c>
      <c r="BC400" t="s">
        <v>37</v>
      </c>
      <c r="BF400">
        <v>5</v>
      </c>
      <c r="BG400">
        <v>5</v>
      </c>
      <c r="BH400">
        <v>5</v>
      </c>
      <c r="BI400">
        <v>67.420765027322403</v>
      </c>
      <c r="BJ400">
        <f t="shared" si="30"/>
        <v>68</v>
      </c>
      <c r="BK400">
        <v>0</v>
      </c>
      <c r="BL400">
        <v>0</v>
      </c>
      <c r="BM400" t="s">
        <v>1050</v>
      </c>
      <c r="BN400" t="s">
        <v>913</v>
      </c>
      <c r="BO400" t="s">
        <v>564</v>
      </c>
      <c r="BQ400" t="s">
        <v>1050</v>
      </c>
      <c r="BR400" t="s">
        <v>87</v>
      </c>
      <c r="BS400" t="s">
        <v>572</v>
      </c>
      <c r="BT400" t="s">
        <v>1252</v>
      </c>
      <c r="BU400" t="s">
        <v>87</v>
      </c>
      <c r="BV400">
        <v>1</v>
      </c>
      <c r="BW400">
        <v>1</v>
      </c>
      <c r="BX400">
        <v>0</v>
      </c>
      <c r="BY400">
        <v>0</v>
      </c>
      <c r="BZ400">
        <v>-5</v>
      </c>
      <c r="CA400">
        <v>0</v>
      </c>
      <c r="CB400">
        <v>5</v>
      </c>
      <c r="CC400" t="e">
        <v>#VALUE!</v>
      </c>
      <c r="CD400">
        <v>5</v>
      </c>
      <c r="CE400">
        <v>0</v>
      </c>
      <c r="CF400">
        <v>0</v>
      </c>
      <c r="CH400">
        <f t="shared" si="31"/>
        <v>1</v>
      </c>
      <c r="CI400" t="s">
        <v>1405</v>
      </c>
      <c r="CJ400">
        <v>1</v>
      </c>
      <c r="CK400" t="s">
        <v>1399</v>
      </c>
      <c r="CL400">
        <f t="shared" si="32"/>
        <v>0</v>
      </c>
      <c r="CM400">
        <f t="shared" si="33"/>
        <v>1</v>
      </c>
      <c r="CN400">
        <f t="shared" si="34"/>
        <v>0</v>
      </c>
    </row>
    <row r="401" spans="1:92" x14ac:dyDescent="0.25">
      <c r="A401">
        <v>2013</v>
      </c>
      <c r="B401" t="s">
        <v>564</v>
      </c>
      <c r="C401" t="s">
        <v>564</v>
      </c>
      <c r="D401">
        <v>1087523</v>
      </c>
      <c r="E401">
        <v>6</v>
      </c>
      <c r="F401" s="107">
        <v>40984</v>
      </c>
      <c r="G401" s="107">
        <v>41043</v>
      </c>
      <c r="H401">
        <v>1087523</v>
      </c>
      <c r="I401" s="107">
        <v>40984</v>
      </c>
      <c r="J401" s="107">
        <v>41043</v>
      </c>
      <c r="K401" t="s">
        <v>562</v>
      </c>
      <c r="L401" t="s">
        <v>562</v>
      </c>
      <c r="N401" t="s">
        <v>564</v>
      </c>
      <c r="O401" t="s">
        <v>913</v>
      </c>
      <c r="P401" t="s">
        <v>38</v>
      </c>
      <c r="Q401">
        <v>60</v>
      </c>
      <c r="R401">
        <v>60</v>
      </c>
      <c r="S401">
        <v>3</v>
      </c>
      <c r="T401">
        <v>1</v>
      </c>
      <c r="U401">
        <v>3</v>
      </c>
      <c r="AD401" s="107">
        <v>24993</v>
      </c>
      <c r="AE401" t="s">
        <v>31</v>
      </c>
      <c r="AF401" t="s">
        <v>32</v>
      </c>
      <c r="AG401" t="s">
        <v>868</v>
      </c>
      <c r="AH401" t="s">
        <v>57</v>
      </c>
      <c r="AI401" t="s">
        <v>84</v>
      </c>
      <c r="AJ401" t="s">
        <v>88</v>
      </c>
      <c r="AK401">
        <v>3</v>
      </c>
      <c r="AL401" t="s">
        <v>361</v>
      </c>
      <c r="AM401">
        <v>12</v>
      </c>
      <c r="AP401" t="s">
        <v>80</v>
      </c>
      <c r="AR401" t="s">
        <v>49</v>
      </c>
      <c r="AS401" t="s">
        <v>81</v>
      </c>
      <c r="BC401" t="s">
        <v>51</v>
      </c>
      <c r="BF401">
        <v>60</v>
      </c>
      <c r="BG401">
        <v>60</v>
      </c>
      <c r="BH401">
        <v>60</v>
      </c>
      <c r="BI401">
        <v>43.691256830601091</v>
      </c>
      <c r="BJ401">
        <f t="shared" si="30"/>
        <v>44</v>
      </c>
      <c r="BK401">
        <v>0</v>
      </c>
      <c r="BL401">
        <v>0</v>
      </c>
      <c r="BM401" t="s">
        <v>1050</v>
      </c>
      <c r="BN401" t="s">
        <v>913</v>
      </c>
      <c r="BO401" t="s">
        <v>564</v>
      </c>
      <c r="BQ401" t="s">
        <v>1050</v>
      </c>
      <c r="BR401" t="s">
        <v>87</v>
      </c>
      <c r="BS401" t="s">
        <v>572</v>
      </c>
      <c r="BT401" t="s">
        <v>1252</v>
      </c>
      <c r="BU401" t="s">
        <v>87</v>
      </c>
      <c r="BV401">
        <v>1</v>
      </c>
      <c r="BW401">
        <v>1</v>
      </c>
      <c r="BX401">
        <v>0</v>
      </c>
      <c r="BY401">
        <v>0</v>
      </c>
      <c r="BZ401">
        <v>-60</v>
      </c>
      <c r="CA401">
        <v>0</v>
      </c>
      <c r="CB401">
        <v>60</v>
      </c>
      <c r="CC401" t="e">
        <v>#VALUE!</v>
      </c>
      <c r="CD401">
        <v>60</v>
      </c>
      <c r="CE401">
        <v>0</v>
      </c>
      <c r="CF401">
        <v>0</v>
      </c>
      <c r="CH401">
        <f t="shared" si="31"/>
        <v>1</v>
      </c>
      <c r="CI401" t="s">
        <v>1401</v>
      </c>
      <c r="CJ401">
        <v>3</v>
      </c>
      <c r="CK401" t="s">
        <v>1399</v>
      </c>
      <c r="CL401">
        <f t="shared" si="32"/>
        <v>0</v>
      </c>
      <c r="CM401">
        <f t="shared" si="33"/>
        <v>1</v>
      </c>
      <c r="CN401">
        <f t="shared" si="34"/>
        <v>1</v>
      </c>
    </row>
    <row r="402" spans="1:92" x14ac:dyDescent="0.25">
      <c r="A402">
        <v>2192</v>
      </c>
      <c r="B402" t="s">
        <v>564</v>
      </c>
      <c r="C402" t="s">
        <v>564</v>
      </c>
      <c r="D402">
        <v>1090286</v>
      </c>
      <c r="E402">
        <v>5</v>
      </c>
      <c r="F402" s="107">
        <v>40991</v>
      </c>
      <c r="G402" s="107">
        <v>41115</v>
      </c>
      <c r="H402">
        <v>1090286</v>
      </c>
      <c r="I402" s="107">
        <v>40991</v>
      </c>
      <c r="J402" s="107">
        <v>41115</v>
      </c>
      <c r="K402">
        <v>30000</v>
      </c>
      <c r="L402" t="s">
        <v>570</v>
      </c>
      <c r="N402" t="s">
        <v>564</v>
      </c>
      <c r="O402" t="s">
        <v>913</v>
      </c>
      <c r="P402" t="s">
        <v>38</v>
      </c>
      <c r="Q402">
        <v>125</v>
      </c>
      <c r="R402">
        <v>125</v>
      </c>
      <c r="S402">
        <v>3</v>
      </c>
      <c r="T402">
        <v>16</v>
      </c>
      <c r="U402">
        <v>1</v>
      </c>
      <c r="AD402" s="107">
        <v>25198</v>
      </c>
      <c r="AE402" t="s">
        <v>31</v>
      </c>
      <c r="AF402" t="s">
        <v>68</v>
      </c>
      <c r="AG402" t="s">
        <v>870</v>
      </c>
      <c r="AH402" t="s">
        <v>30</v>
      </c>
      <c r="AI402" t="s">
        <v>46</v>
      </c>
      <c r="AJ402" t="s">
        <v>88</v>
      </c>
      <c r="AK402">
        <v>6</v>
      </c>
      <c r="AL402" t="s">
        <v>987</v>
      </c>
      <c r="AN402">
        <v>10</v>
      </c>
      <c r="AP402" t="s">
        <v>106</v>
      </c>
      <c r="AR402" t="s">
        <v>43</v>
      </c>
      <c r="AS402" t="s">
        <v>56</v>
      </c>
      <c r="BC402" t="s">
        <v>37</v>
      </c>
      <c r="BF402">
        <v>125</v>
      </c>
      <c r="BG402">
        <v>125</v>
      </c>
      <c r="BH402">
        <v>125</v>
      </c>
      <c r="BI402">
        <v>43.150273224043715</v>
      </c>
      <c r="BJ402">
        <f t="shared" si="30"/>
        <v>43</v>
      </c>
      <c r="BK402">
        <v>0</v>
      </c>
      <c r="BL402">
        <v>0</v>
      </c>
      <c r="BM402" t="s">
        <v>1050</v>
      </c>
      <c r="BN402" t="s">
        <v>913</v>
      </c>
      <c r="BO402" t="s">
        <v>564</v>
      </c>
      <c r="BQ402" t="s">
        <v>1050</v>
      </c>
      <c r="BR402" t="s">
        <v>87</v>
      </c>
      <c r="BS402" t="s">
        <v>572</v>
      </c>
      <c r="BT402" t="s">
        <v>1252</v>
      </c>
      <c r="BU402" t="s">
        <v>87</v>
      </c>
      <c r="BV402">
        <v>1</v>
      </c>
      <c r="BW402">
        <v>1</v>
      </c>
      <c r="BX402">
        <v>0</v>
      </c>
      <c r="BY402">
        <v>0</v>
      </c>
      <c r="BZ402">
        <v>-125</v>
      </c>
      <c r="CA402">
        <v>0</v>
      </c>
      <c r="CB402">
        <v>125</v>
      </c>
      <c r="CC402" t="e">
        <v>#VALUE!</v>
      </c>
      <c r="CD402">
        <v>125</v>
      </c>
      <c r="CE402">
        <v>0</v>
      </c>
      <c r="CF402">
        <v>0</v>
      </c>
      <c r="CH402">
        <f t="shared" si="31"/>
        <v>1</v>
      </c>
      <c r="CI402" t="s">
        <v>1403</v>
      </c>
      <c r="CJ402">
        <v>6</v>
      </c>
      <c r="CK402" t="s">
        <v>1399</v>
      </c>
      <c r="CL402">
        <f t="shared" si="32"/>
        <v>0</v>
      </c>
      <c r="CM402">
        <f t="shared" si="33"/>
        <v>1</v>
      </c>
      <c r="CN402">
        <f t="shared" si="34"/>
        <v>1</v>
      </c>
    </row>
    <row r="403" spans="1:92" x14ac:dyDescent="0.25">
      <c r="A403">
        <v>197</v>
      </c>
      <c r="B403" t="s">
        <v>564</v>
      </c>
      <c r="C403" t="s">
        <v>564</v>
      </c>
      <c r="D403">
        <v>1091126</v>
      </c>
      <c r="E403">
        <v>6</v>
      </c>
      <c r="F403" s="107">
        <v>40917</v>
      </c>
      <c r="G403" s="107">
        <v>40968</v>
      </c>
      <c r="H403">
        <v>1091126</v>
      </c>
      <c r="I403" s="107">
        <v>40917</v>
      </c>
      <c r="J403" s="107">
        <v>40968</v>
      </c>
      <c r="K403" t="s">
        <v>562</v>
      </c>
      <c r="L403" t="s">
        <v>562</v>
      </c>
      <c r="N403" t="s">
        <v>564</v>
      </c>
      <c r="O403" t="s">
        <v>913</v>
      </c>
      <c r="P403" t="s">
        <v>38</v>
      </c>
      <c r="Q403">
        <v>52</v>
      </c>
      <c r="R403">
        <v>52</v>
      </c>
      <c r="S403">
        <v>8</v>
      </c>
      <c r="T403">
        <v>4</v>
      </c>
      <c r="U403">
        <v>7</v>
      </c>
      <c r="AD403" s="107">
        <v>21237</v>
      </c>
      <c r="AE403" t="s">
        <v>31</v>
      </c>
      <c r="AF403" t="s">
        <v>32</v>
      </c>
      <c r="AG403" t="s">
        <v>868</v>
      </c>
      <c r="AH403" t="s">
        <v>57</v>
      </c>
      <c r="AI403" t="s">
        <v>96</v>
      </c>
      <c r="AJ403" t="s">
        <v>88</v>
      </c>
      <c r="AK403">
        <v>3</v>
      </c>
      <c r="AL403" t="s">
        <v>361</v>
      </c>
      <c r="AM403">
        <v>5</v>
      </c>
      <c r="AP403" t="s">
        <v>92</v>
      </c>
      <c r="AR403" t="s">
        <v>66</v>
      </c>
      <c r="AS403" t="s">
        <v>44</v>
      </c>
      <c r="BC403" t="s">
        <v>98</v>
      </c>
      <c r="BF403">
        <v>52</v>
      </c>
      <c r="BG403">
        <v>52</v>
      </c>
      <c r="BH403">
        <v>52</v>
      </c>
      <c r="BI403">
        <v>53.770491803278688</v>
      </c>
      <c r="BJ403">
        <f t="shared" si="30"/>
        <v>54</v>
      </c>
      <c r="BK403">
        <v>0</v>
      </c>
      <c r="BL403">
        <v>0</v>
      </c>
      <c r="BM403" t="s">
        <v>1050</v>
      </c>
      <c r="BN403" t="s">
        <v>913</v>
      </c>
      <c r="BO403" t="s">
        <v>564</v>
      </c>
      <c r="BQ403" t="s">
        <v>1050</v>
      </c>
      <c r="BR403" t="s">
        <v>87</v>
      </c>
      <c r="BS403" t="s">
        <v>572</v>
      </c>
      <c r="BT403" t="s">
        <v>1252</v>
      </c>
      <c r="BU403" t="s">
        <v>87</v>
      </c>
      <c r="BV403">
        <v>1</v>
      </c>
      <c r="BW403">
        <v>1</v>
      </c>
      <c r="BX403">
        <v>0</v>
      </c>
      <c r="BY403">
        <v>0</v>
      </c>
      <c r="BZ403">
        <v>-52</v>
      </c>
      <c r="CA403">
        <v>0</v>
      </c>
      <c r="CB403">
        <v>52</v>
      </c>
      <c r="CC403" t="e">
        <v>#VALUE!</v>
      </c>
      <c r="CD403">
        <v>52</v>
      </c>
      <c r="CE403">
        <v>0</v>
      </c>
      <c r="CF403">
        <v>0</v>
      </c>
      <c r="CH403">
        <f t="shared" si="31"/>
        <v>1</v>
      </c>
      <c r="CI403" t="s">
        <v>1401</v>
      </c>
      <c r="CJ403">
        <v>3</v>
      </c>
      <c r="CK403" t="s">
        <v>1399</v>
      </c>
      <c r="CL403">
        <f t="shared" si="32"/>
        <v>0</v>
      </c>
      <c r="CM403">
        <f t="shared" si="33"/>
        <v>1</v>
      </c>
      <c r="CN403">
        <f t="shared" si="34"/>
        <v>1</v>
      </c>
    </row>
    <row r="404" spans="1:92" x14ac:dyDescent="0.25">
      <c r="A404">
        <v>2794</v>
      </c>
      <c r="B404" t="s">
        <v>564</v>
      </c>
      <c r="C404" t="s">
        <v>564</v>
      </c>
      <c r="D404">
        <v>1091857</v>
      </c>
      <c r="E404">
        <v>4</v>
      </c>
      <c r="F404" s="107">
        <v>41012</v>
      </c>
      <c r="G404" s="107">
        <v>41045</v>
      </c>
      <c r="H404">
        <v>1091857</v>
      </c>
      <c r="I404" s="107">
        <v>41012</v>
      </c>
      <c r="J404" s="107">
        <v>41045</v>
      </c>
      <c r="K404">
        <v>35000</v>
      </c>
      <c r="L404" t="s">
        <v>570</v>
      </c>
      <c r="N404" t="s">
        <v>564</v>
      </c>
      <c r="O404" t="s">
        <v>913</v>
      </c>
      <c r="P404" t="s">
        <v>38</v>
      </c>
      <c r="Q404">
        <v>34</v>
      </c>
      <c r="R404">
        <v>34</v>
      </c>
      <c r="S404">
        <v>5</v>
      </c>
      <c r="T404">
        <v>4</v>
      </c>
      <c r="U404">
        <v>3</v>
      </c>
      <c r="AD404" s="107">
        <v>25751</v>
      </c>
      <c r="AE404" t="s">
        <v>31</v>
      </c>
      <c r="AF404" t="s">
        <v>32</v>
      </c>
      <c r="AG404" t="s">
        <v>868</v>
      </c>
      <c r="AH404" t="s">
        <v>57</v>
      </c>
      <c r="AI404" t="s">
        <v>112</v>
      </c>
      <c r="AJ404" t="s">
        <v>88</v>
      </c>
      <c r="AK404">
        <v>4</v>
      </c>
      <c r="AL404" t="s">
        <v>986</v>
      </c>
      <c r="AO404">
        <v>180</v>
      </c>
      <c r="AP404" t="s">
        <v>489</v>
      </c>
      <c r="AR404" t="s">
        <v>43</v>
      </c>
      <c r="AS404" t="s">
        <v>44</v>
      </c>
      <c r="BC404" t="s">
        <v>37</v>
      </c>
      <c r="BF404">
        <v>34</v>
      </c>
      <c r="BG404">
        <v>34</v>
      </c>
      <c r="BH404">
        <v>34</v>
      </c>
      <c r="BI404">
        <v>41.696721311475407</v>
      </c>
      <c r="BJ404">
        <f t="shared" si="30"/>
        <v>42</v>
      </c>
      <c r="BK404">
        <v>0</v>
      </c>
      <c r="BL404">
        <v>0</v>
      </c>
      <c r="BM404" t="s">
        <v>1050</v>
      </c>
      <c r="BN404" t="s">
        <v>913</v>
      </c>
      <c r="BO404" t="s">
        <v>564</v>
      </c>
      <c r="BQ404" t="s">
        <v>1050</v>
      </c>
      <c r="BR404" t="s">
        <v>87</v>
      </c>
      <c r="BS404" t="s">
        <v>572</v>
      </c>
      <c r="BT404" t="s">
        <v>1252</v>
      </c>
      <c r="BU404" t="s">
        <v>87</v>
      </c>
      <c r="BV404">
        <v>1</v>
      </c>
      <c r="BW404">
        <v>1</v>
      </c>
      <c r="BX404">
        <v>0</v>
      </c>
      <c r="BY404">
        <v>0</v>
      </c>
      <c r="BZ404">
        <v>-34</v>
      </c>
      <c r="CA404">
        <v>0</v>
      </c>
      <c r="CB404">
        <v>34</v>
      </c>
      <c r="CC404" t="e">
        <v>#VALUE!</v>
      </c>
      <c r="CD404">
        <v>34</v>
      </c>
      <c r="CE404">
        <v>0</v>
      </c>
      <c r="CF404">
        <v>0</v>
      </c>
      <c r="CH404">
        <f t="shared" si="31"/>
        <v>1</v>
      </c>
      <c r="CI404" t="s">
        <v>1401</v>
      </c>
      <c r="CJ404">
        <v>3</v>
      </c>
      <c r="CK404" t="s">
        <v>1399</v>
      </c>
      <c r="CL404">
        <f t="shared" si="32"/>
        <v>0</v>
      </c>
      <c r="CM404">
        <f t="shared" si="33"/>
        <v>1</v>
      </c>
      <c r="CN404">
        <f t="shared" si="34"/>
        <v>1</v>
      </c>
    </row>
    <row r="405" spans="1:92" x14ac:dyDescent="0.25">
      <c r="A405">
        <v>1782</v>
      </c>
      <c r="B405" t="s">
        <v>564</v>
      </c>
      <c r="C405" t="s">
        <v>564</v>
      </c>
      <c r="D405">
        <v>1092255</v>
      </c>
      <c r="E405">
        <v>5</v>
      </c>
      <c r="F405" s="107">
        <v>40975</v>
      </c>
      <c r="G405" s="107">
        <v>41010</v>
      </c>
      <c r="H405">
        <v>1092255</v>
      </c>
      <c r="I405" s="107">
        <v>40975</v>
      </c>
      <c r="J405" s="107">
        <v>41010</v>
      </c>
      <c r="K405">
        <v>10000</v>
      </c>
      <c r="L405" t="s">
        <v>568</v>
      </c>
      <c r="N405" t="s">
        <v>564</v>
      </c>
      <c r="O405" t="s">
        <v>913</v>
      </c>
      <c r="P405" t="s">
        <v>38</v>
      </c>
      <c r="Q405">
        <v>36</v>
      </c>
      <c r="R405">
        <v>36</v>
      </c>
      <c r="S405">
        <v>2</v>
      </c>
      <c r="T405">
        <v>2</v>
      </c>
      <c r="U405">
        <v>2</v>
      </c>
      <c r="AD405" s="107">
        <v>25421</v>
      </c>
      <c r="AE405" t="s">
        <v>31</v>
      </c>
      <c r="AF405" t="s">
        <v>68</v>
      </c>
      <c r="AG405" t="s">
        <v>870</v>
      </c>
      <c r="AH405" t="s">
        <v>57</v>
      </c>
      <c r="AI405" t="s">
        <v>89</v>
      </c>
      <c r="AJ405" t="s">
        <v>88</v>
      </c>
      <c r="AK405">
        <v>3</v>
      </c>
      <c r="AL405" t="s">
        <v>987</v>
      </c>
      <c r="AN405">
        <v>6</v>
      </c>
      <c r="AP405" t="s">
        <v>42</v>
      </c>
      <c r="AR405" t="s">
        <v>43</v>
      </c>
      <c r="AS405" t="s">
        <v>44</v>
      </c>
      <c r="BC405" t="s">
        <v>37</v>
      </c>
      <c r="BF405">
        <v>36</v>
      </c>
      <c r="BG405">
        <v>36</v>
      </c>
      <c r="BH405">
        <v>36</v>
      </c>
      <c r="BI405">
        <v>42.497267759562838</v>
      </c>
      <c r="BJ405">
        <f t="shared" si="30"/>
        <v>43</v>
      </c>
      <c r="BK405">
        <v>0</v>
      </c>
      <c r="BL405">
        <v>0</v>
      </c>
      <c r="BM405" t="s">
        <v>1050</v>
      </c>
      <c r="BN405" t="s">
        <v>913</v>
      </c>
      <c r="BO405" t="s">
        <v>564</v>
      </c>
      <c r="BQ405" t="s">
        <v>1050</v>
      </c>
      <c r="BR405" t="s">
        <v>87</v>
      </c>
      <c r="BS405" t="s">
        <v>572</v>
      </c>
      <c r="BT405" t="s">
        <v>1252</v>
      </c>
      <c r="BU405" t="s">
        <v>87</v>
      </c>
      <c r="BV405">
        <v>1</v>
      </c>
      <c r="BW405">
        <v>1</v>
      </c>
      <c r="BX405">
        <v>0</v>
      </c>
      <c r="BY405">
        <v>0</v>
      </c>
      <c r="BZ405">
        <v>-36</v>
      </c>
      <c r="CA405">
        <v>0</v>
      </c>
      <c r="CB405">
        <v>36</v>
      </c>
      <c r="CC405" t="e">
        <v>#VALUE!</v>
      </c>
      <c r="CD405">
        <v>36</v>
      </c>
      <c r="CE405">
        <v>0</v>
      </c>
      <c r="CF405">
        <v>0</v>
      </c>
      <c r="CH405">
        <f t="shared" si="31"/>
        <v>1</v>
      </c>
      <c r="CI405" t="s">
        <v>1401</v>
      </c>
      <c r="CJ405">
        <v>3</v>
      </c>
      <c r="CK405" t="s">
        <v>1399</v>
      </c>
      <c r="CL405">
        <f t="shared" si="32"/>
        <v>0</v>
      </c>
      <c r="CM405">
        <f t="shared" si="33"/>
        <v>1</v>
      </c>
      <c r="CN405">
        <f t="shared" si="34"/>
        <v>1</v>
      </c>
    </row>
    <row r="406" spans="1:92" x14ac:dyDescent="0.25">
      <c r="A406">
        <v>1405</v>
      </c>
      <c r="B406" t="s">
        <v>564</v>
      </c>
      <c r="C406" t="s">
        <v>564</v>
      </c>
      <c r="D406">
        <v>1096477</v>
      </c>
      <c r="E406">
        <v>5</v>
      </c>
      <c r="F406" s="107">
        <v>40960</v>
      </c>
      <c r="G406" s="107">
        <v>40977</v>
      </c>
      <c r="H406">
        <v>1096477</v>
      </c>
      <c r="I406" s="107">
        <v>40961</v>
      </c>
      <c r="J406" s="107">
        <v>40977</v>
      </c>
      <c r="K406">
        <v>15000</v>
      </c>
      <c r="L406" t="s">
        <v>569</v>
      </c>
      <c r="N406" t="s">
        <v>564</v>
      </c>
      <c r="O406" t="s">
        <v>913</v>
      </c>
      <c r="P406" t="s">
        <v>38</v>
      </c>
      <c r="Q406">
        <v>17</v>
      </c>
      <c r="R406">
        <v>18</v>
      </c>
      <c r="S406">
        <v>4</v>
      </c>
      <c r="T406">
        <v>6</v>
      </c>
      <c r="U406">
        <v>3</v>
      </c>
      <c r="AD406" s="107">
        <v>25277</v>
      </c>
      <c r="AE406" t="s">
        <v>31</v>
      </c>
      <c r="AF406" t="s">
        <v>32</v>
      </c>
      <c r="AG406" t="s">
        <v>868</v>
      </c>
      <c r="AH406" t="s">
        <v>57</v>
      </c>
      <c r="AI406" t="s">
        <v>33</v>
      </c>
      <c r="AJ406" t="s">
        <v>88</v>
      </c>
      <c r="AK406">
        <v>2</v>
      </c>
      <c r="AL406" t="s">
        <v>987</v>
      </c>
      <c r="AN406">
        <v>6</v>
      </c>
      <c r="AP406" t="s">
        <v>59</v>
      </c>
      <c r="AR406" t="s">
        <v>43</v>
      </c>
      <c r="AS406" t="s">
        <v>60</v>
      </c>
      <c r="BC406" t="s">
        <v>37</v>
      </c>
      <c r="BF406">
        <v>17</v>
      </c>
      <c r="BG406">
        <v>17</v>
      </c>
      <c r="BH406">
        <v>18</v>
      </c>
      <c r="BI406">
        <v>42.849726775956285</v>
      </c>
      <c r="BJ406">
        <f t="shared" si="30"/>
        <v>43</v>
      </c>
      <c r="BK406">
        <v>0</v>
      </c>
      <c r="BL406">
        <v>0</v>
      </c>
      <c r="BM406" t="s">
        <v>1050</v>
      </c>
      <c r="BN406" t="s">
        <v>913</v>
      </c>
      <c r="BO406" t="s">
        <v>564</v>
      </c>
      <c r="BQ406" t="s">
        <v>1050</v>
      </c>
      <c r="BR406" t="s">
        <v>87</v>
      </c>
      <c r="BS406" t="s">
        <v>572</v>
      </c>
      <c r="BT406" t="s">
        <v>1252</v>
      </c>
      <c r="BU406" t="s">
        <v>87</v>
      </c>
      <c r="BV406">
        <v>0.94444444444444442</v>
      </c>
      <c r="BW406">
        <v>1</v>
      </c>
      <c r="BX406">
        <v>5.555555555555558E-2</v>
      </c>
      <c r="BY406">
        <v>0</v>
      </c>
      <c r="BZ406">
        <v>-17</v>
      </c>
      <c r="CA406">
        <v>0</v>
      </c>
      <c r="CB406">
        <v>17</v>
      </c>
      <c r="CC406" t="e">
        <v>#VALUE!</v>
      </c>
      <c r="CD406">
        <v>17</v>
      </c>
      <c r="CE406">
        <v>0</v>
      </c>
      <c r="CF406">
        <v>0</v>
      </c>
      <c r="CH406">
        <f t="shared" si="31"/>
        <v>1</v>
      </c>
      <c r="CI406" t="s">
        <v>1404</v>
      </c>
      <c r="CJ406">
        <v>2</v>
      </c>
      <c r="CK406" t="s">
        <v>1399</v>
      </c>
      <c r="CL406">
        <f t="shared" si="32"/>
        <v>0</v>
      </c>
      <c r="CM406">
        <f t="shared" si="33"/>
        <v>1</v>
      </c>
      <c r="CN406">
        <f t="shared" si="34"/>
        <v>1</v>
      </c>
    </row>
    <row r="407" spans="1:92" x14ac:dyDescent="0.25">
      <c r="A407">
        <v>2840</v>
      </c>
      <c r="B407" t="s">
        <v>564</v>
      </c>
      <c r="C407" t="s">
        <v>87</v>
      </c>
      <c r="D407">
        <v>1099064</v>
      </c>
      <c r="E407">
        <v>6</v>
      </c>
      <c r="F407" s="107">
        <v>41013</v>
      </c>
      <c r="G407" s="107">
        <v>41638</v>
      </c>
      <c r="H407">
        <v>1099064</v>
      </c>
      <c r="I407" s="107">
        <v>41054</v>
      </c>
      <c r="J407" s="107">
        <v>41128</v>
      </c>
      <c r="K407">
        <v>50000</v>
      </c>
      <c r="L407" t="s">
        <v>570</v>
      </c>
      <c r="M407" s="107">
        <v>41128</v>
      </c>
      <c r="N407" t="s">
        <v>87</v>
      </c>
      <c r="O407" t="s">
        <v>75</v>
      </c>
      <c r="P407" t="s">
        <v>38</v>
      </c>
      <c r="Q407">
        <v>205</v>
      </c>
      <c r="R407">
        <v>626</v>
      </c>
      <c r="S407">
        <v>5</v>
      </c>
      <c r="T407">
        <v>9</v>
      </c>
      <c r="U407">
        <v>3</v>
      </c>
      <c r="AD407" s="107">
        <v>26881</v>
      </c>
      <c r="AE407" t="s">
        <v>31</v>
      </c>
      <c r="AF407" t="s">
        <v>68</v>
      </c>
      <c r="AG407" t="s">
        <v>870</v>
      </c>
      <c r="AH407" t="s">
        <v>30</v>
      </c>
      <c r="AI407" t="s">
        <v>99</v>
      </c>
      <c r="AJ407" t="s">
        <v>88</v>
      </c>
      <c r="AK407">
        <v>26</v>
      </c>
      <c r="AL407" t="s">
        <v>361</v>
      </c>
      <c r="AM407">
        <v>5</v>
      </c>
      <c r="AP407" t="s">
        <v>104</v>
      </c>
      <c r="AR407" t="s">
        <v>91</v>
      </c>
      <c r="AS407" t="s">
        <v>105</v>
      </c>
      <c r="AT407" t="s">
        <v>1242</v>
      </c>
      <c r="AV407" t="s">
        <v>87</v>
      </c>
      <c r="AW407">
        <v>41495</v>
      </c>
      <c r="BA407">
        <v>41547</v>
      </c>
      <c r="BB407">
        <v>289</v>
      </c>
      <c r="BC407" t="s">
        <v>37</v>
      </c>
      <c r="BF407">
        <v>205</v>
      </c>
      <c r="BG407">
        <v>585</v>
      </c>
      <c r="BH407">
        <v>626</v>
      </c>
      <c r="BI407">
        <v>38.612021857923494</v>
      </c>
      <c r="BJ407">
        <f t="shared" si="30"/>
        <v>39</v>
      </c>
      <c r="BK407">
        <v>0</v>
      </c>
      <c r="BL407">
        <v>-510</v>
      </c>
      <c r="BM407" t="s">
        <v>1050</v>
      </c>
      <c r="BN407" t="s">
        <v>75</v>
      </c>
      <c r="BO407" t="s">
        <v>564</v>
      </c>
      <c r="BQ407" t="s">
        <v>1050</v>
      </c>
      <c r="BR407" t="s">
        <v>87</v>
      </c>
      <c r="BS407" t="s">
        <v>572</v>
      </c>
      <c r="BT407" t="s">
        <v>1252</v>
      </c>
      <c r="BU407" t="s">
        <v>87</v>
      </c>
      <c r="BV407">
        <v>0.32747603833865813</v>
      </c>
      <c r="BW407">
        <v>0.12820512820512819</v>
      </c>
      <c r="BX407">
        <v>-0.19927091013352993</v>
      </c>
      <c r="BY407">
        <v>0</v>
      </c>
      <c r="BZ407">
        <v>-75</v>
      </c>
      <c r="CA407">
        <v>130</v>
      </c>
      <c r="CB407">
        <v>585</v>
      </c>
      <c r="CC407">
        <v>205</v>
      </c>
      <c r="CD407">
        <v>585</v>
      </c>
      <c r="CE407">
        <v>510</v>
      </c>
      <c r="CF407">
        <v>510</v>
      </c>
      <c r="CH407">
        <f t="shared" si="31"/>
        <v>1</v>
      </c>
      <c r="CI407" t="s">
        <v>1403</v>
      </c>
      <c r="CJ407">
        <v>6</v>
      </c>
      <c r="CK407" t="s">
        <v>1399</v>
      </c>
      <c r="CL407">
        <f t="shared" si="32"/>
        <v>1</v>
      </c>
      <c r="CM407">
        <f t="shared" si="33"/>
        <v>1</v>
      </c>
      <c r="CN407">
        <f t="shared" si="34"/>
        <v>1</v>
      </c>
    </row>
    <row r="408" spans="1:92" x14ac:dyDescent="0.25">
      <c r="A408">
        <v>1871</v>
      </c>
      <c r="B408" t="s">
        <v>564</v>
      </c>
      <c r="C408" t="s">
        <v>564</v>
      </c>
      <c r="D408">
        <v>1101158</v>
      </c>
      <c r="E408">
        <v>5</v>
      </c>
      <c r="F408" s="107">
        <v>40978</v>
      </c>
      <c r="G408" s="107">
        <v>40980</v>
      </c>
      <c r="H408">
        <v>1101158</v>
      </c>
      <c r="I408" s="107">
        <v>40978</v>
      </c>
      <c r="J408" s="107">
        <v>40980</v>
      </c>
      <c r="K408">
        <v>15000</v>
      </c>
      <c r="L408" t="s">
        <v>569</v>
      </c>
      <c r="N408" t="s">
        <v>564</v>
      </c>
      <c r="O408" t="s">
        <v>913</v>
      </c>
      <c r="P408" t="s">
        <v>38</v>
      </c>
      <c r="Q408">
        <v>3</v>
      </c>
      <c r="R408">
        <v>3</v>
      </c>
      <c r="S408">
        <v>6</v>
      </c>
      <c r="T408">
        <v>4</v>
      </c>
      <c r="U408">
        <v>5</v>
      </c>
      <c r="AD408" s="107">
        <v>26190</v>
      </c>
      <c r="AE408" t="s">
        <v>31</v>
      </c>
      <c r="AF408" t="s">
        <v>68</v>
      </c>
      <c r="AG408" t="s">
        <v>870</v>
      </c>
      <c r="AH408" t="s">
        <v>30</v>
      </c>
      <c r="AI408" t="s">
        <v>82</v>
      </c>
      <c r="AJ408" t="s">
        <v>88</v>
      </c>
      <c r="AK408">
        <v>1</v>
      </c>
      <c r="AL408" t="s">
        <v>987</v>
      </c>
      <c r="AN408">
        <v>6</v>
      </c>
      <c r="AP408" t="s">
        <v>59</v>
      </c>
      <c r="AR408" t="s">
        <v>43</v>
      </c>
      <c r="AS408" t="s">
        <v>60</v>
      </c>
      <c r="BC408" t="s">
        <v>37</v>
      </c>
      <c r="BF408">
        <v>3</v>
      </c>
      <c r="BG408">
        <v>3</v>
      </c>
      <c r="BH408">
        <v>3</v>
      </c>
      <c r="BI408">
        <v>40.404371584699454</v>
      </c>
      <c r="BJ408">
        <f t="shared" si="30"/>
        <v>41</v>
      </c>
      <c r="BK408">
        <v>0</v>
      </c>
      <c r="BL408">
        <v>0</v>
      </c>
      <c r="BM408" t="s">
        <v>1050</v>
      </c>
      <c r="BN408" t="s">
        <v>913</v>
      </c>
      <c r="BO408" t="s">
        <v>564</v>
      </c>
      <c r="BQ408" t="s">
        <v>1050</v>
      </c>
      <c r="BR408" t="s">
        <v>87</v>
      </c>
      <c r="BS408" t="s">
        <v>572</v>
      </c>
      <c r="BT408" t="s">
        <v>1252</v>
      </c>
      <c r="BU408" t="s">
        <v>87</v>
      </c>
      <c r="BV408">
        <v>1</v>
      </c>
      <c r="BW408">
        <v>1</v>
      </c>
      <c r="BX408">
        <v>0</v>
      </c>
      <c r="BY408">
        <v>0</v>
      </c>
      <c r="BZ408">
        <v>-3</v>
      </c>
      <c r="CA408">
        <v>0</v>
      </c>
      <c r="CB408">
        <v>3</v>
      </c>
      <c r="CC408" t="e">
        <v>#VALUE!</v>
      </c>
      <c r="CD408">
        <v>3</v>
      </c>
      <c r="CE408">
        <v>0</v>
      </c>
      <c r="CF408">
        <v>0</v>
      </c>
      <c r="CH408">
        <f t="shared" si="31"/>
        <v>1</v>
      </c>
      <c r="CI408" t="s">
        <v>1405</v>
      </c>
      <c r="CJ408">
        <v>1</v>
      </c>
      <c r="CK408" t="s">
        <v>1399</v>
      </c>
      <c r="CL408">
        <f t="shared" si="32"/>
        <v>0</v>
      </c>
      <c r="CM408">
        <f t="shared" si="33"/>
        <v>1</v>
      </c>
      <c r="CN408">
        <f t="shared" si="34"/>
        <v>1</v>
      </c>
    </row>
    <row r="409" spans="1:92" x14ac:dyDescent="0.25">
      <c r="A409">
        <v>213</v>
      </c>
      <c r="B409" t="s">
        <v>564</v>
      </c>
      <c r="C409" t="s">
        <v>564</v>
      </c>
      <c r="D409">
        <v>1101506</v>
      </c>
      <c r="E409">
        <v>6</v>
      </c>
      <c r="F409" s="107">
        <v>40915</v>
      </c>
      <c r="G409" s="107">
        <v>41047</v>
      </c>
      <c r="H409">
        <v>1101506</v>
      </c>
      <c r="I409" s="107">
        <v>40915</v>
      </c>
      <c r="J409" s="107">
        <v>41047</v>
      </c>
      <c r="K409" t="s">
        <v>562</v>
      </c>
      <c r="L409" t="s">
        <v>562</v>
      </c>
      <c r="N409" t="s">
        <v>564</v>
      </c>
      <c r="O409" t="s">
        <v>913</v>
      </c>
      <c r="P409" t="s">
        <v>38</v>
      </c>
      <c r="Q409">
        <v>133</v>
      </c>
      <c r="R409">
        <v>133</v>
      </c>
      <c r="S409">
        <v>1</v>
      </c>
      <c r="T409">
        <v>2</v>
      </c>
      <c r="U409">
        <v>2</v>
      </c>
      <c r="AD409" s="107">
        <v>25547</v>
      </c>
      <c r="AE409" t="s">
        <v>31</v>
      </c>
      <c r="AF409" t="s">
        <v>39</v>
      </c>
      <c r="AG409" t="s">
        <v>40</v>
      </c>
      <c r="AH409" t="s">
        <v>40</v>
      </c>
      <c r="AI409" t="s">
        <v>94</v>
      </c>
      <c r="AJ409" t="s">
        <v>88</v>
      </c>
      <c r="AK409">
        <v>5</v>
      </c>
      <c r="AL409" t="s">
        <v>361</v>
      </c>
      <c r="AM409">
        <v>5</v>
      </c>
      <c r="AP409" t="s">
        <v>104</v>
      </c>
      <c r="AR409" t="s">
        <v>91</v>
      </c>
      <c r="AS409" t="s">
        <v>105</v>
      </c>
      <c r="BC409" t="s">
        <v>37</v>
      </c>
      <c r="BF409">
        <v>133</v>
      </c>
      <c r="BG409">
        <v>133</v>
      </c>
      <c r="BH409">
        <v>133</v>
      </c>
      <c r="BI409">
        <v>41.989071038251367</v>
      </c>
      <c r="BJ409">
        <f t="shared" si="30"/>
        <v>42</v>
      </c>
      <c r="BK409">
        <v>0</v>
      </c>
      <c r="BL409">
        <v>0</v>
      </c>
      <c r="BM409" t="s">
        <v>1050</v>
      </c>
      <c r="BN409" t="s">
        <v>913</v>
      </c>
      <c r="BO409" t="s">
        <v>564</v>
      </c>
      <c r="BQ409" t="s">
        <v>1050</v>
      </c>
      <c r="BR409" t="s">
        <v>87</v>
      </c>
      <c r="BS409" t="s">
        <v>572</v>
      </c>
      <c r="BT409" t="s">
        <v>1252</v>
      </c>
      <c r="BU409" t="s">
        <v>87</v>
      </c>
      <c r="BV409">
        <v>1</v>
      </c>
      <c r="BW409">
        <v>1</v>
      </c>
      <c r="BX409">
        <v>0</v>
      </c>
      <c r="BY409">
        <v>0</v>
      </c>
      <c r="BZ409">
        <v>-133</v>
      </c>
      <c r="CA409">
        <v>0</v>
      </c>
      <c r="CB409">
        <v>133</v>
      </c>
      <c r="CC409" t="e">
        <v>#VALUE!</v>
      </c>
      <c r="CD409">
        <v>133</v>
      </c>
      <c r="CE409">
        <v>0</v>
      </c>
      <c r="CF409">
        <v>0</v>
      </c>
      <c r="CH409">
        <f t="shared" si="31"/>
        <v>1</v>
      </c>
      <c r="CI409" t="s">
        <v>1403</v>
      </c>
      <c r="CJ409">
        <v>6</v>
      </c>
      <c r="CK409" t="s">
        <v>1399</v>
      </c>
      <c r="CL409">
        <f t="shared" si="32"/>
        <v>0</v>
      </c>
      <c r="CM409">
        <f t="shared" si="33"/>
        <v>1</v>
      </c>
      <c r="CN409">
        <f t="shared" si="34"/>
        <v>1</v>
      </c>
    </row>
    <row r="410" spans="1:92" x14ac:dyDescent="0.25">
      <c r="A410">
        <v>1096</v>
      </c>
      <c r="B410" t="s">
        <v>564</v>
      </c>
      <c r="C410" t="s">
        <v>564</v>
      </c>
      <c r="D410">
        <v>1103218</v>
      </c>
      <c r="E410">
        <v>6</v>
      </c>
      <c r="F410" s="107">
        <v>40948</v>
      </c>
      <c r="G410" s="107">
        <v>40952</v>
      </c>
      <c r="H410">
        <v>1103218</v>
      </c>
      <c r="I410" s="107">
        <v>40949</v>
      </c>
      <c r="J410" s="107">
        <v>40952</v>
      </c>
      <c r="K410" t="s">
        <v>562</v>
      </c>
      <c r="L410" t="s">
        <v>562</v>
      </c>
      <c r="N410" t="s">
        <v>564</v>
      </c>
      <c r="O410" t="s">
        <v>913</v>
      </c>
      <c r="P410" t="s">
        <v>38</v>
      </c>
      <c r="Q410">
        <v>4</v>
      </c>
      <c r="R410">
        <v>5</v>
      </c>
      <c r="S410">
        <v>2</v>
      </c>
      <c r="T410">
        <v>2</v>
      </c>
      <c r="U410">
        <v>2</v>
      </c>
      <c r="AD410" s="107">
        <v>21504</v>
      </c>
      <c r="AE410" t="s">
        <v>31</v>
      </c>
      <c r="AF410" t="s">
        <v>32</v>
      </c>
      <c r="AG410" t="s">
        <v>868</v>
      </c>
      <c r="AH410" t="s">
        <v>30</v>
      </c>
      <c r="AI410" t="s">
        <v>71</v>
      </c>
      <c r="AJ410" t="s">
        <v>88</v>
      </c>
      <c r="AK410">
        <v>1</v>
      </c>
      <c r="AL410" t="s">
        <v>361</v>
      </c>
      <c r="AM410">
        <v>3</v>
      </c>
      <c r="AP410" t="s">
        <v>135</v>
      </c>
      <c r="AR410" t="s">
        <v>66</v>
      </c>
      <c r="AS410" t="s">
        <v>63</v>
      </c>
      <c r="BC410" t="s">
        <v>37</v>
      </c>
      <c r="BF410">
        <v>4</v>
      </c>
      <c r="BG410">
        <v>4</v>
      </c>
      <c r="BH410">
        <v>5</v>
      </c>
      <c r="BI410">
        <v>53.125683060109289</v>
      </c>
      <c r="BJ410">
        <f t="shared" si="30"/>
        <v>53</v>
      </c>
      <c r="BK410">
        <v>0</v>
      </c>
      <c r="BL410">
        <v>0</v>
      </c>
      <c r="BM410" t="s">
        <v>1050</v>
      </c>
      <c r="BN410" t="s">
        <v>913</v>
      </c>
      <c r="BO410" t="s">
        <v>564</v>
      </c>
      <c r="BQ410" t="s">
        <v>1050</v>
      </c>
      <c r="BR410" t="s">
        <v>87</v>
      </c>
      <c r="BS410" t="s">
        <v>572</v>
      </c>
      <c r="BT410" t="s">
        <v>1252</v>
      </c>
      <c r="BU410" t="s">
        <v>87</v>
      </c>
      <c r="BV410">
        <v>0.8</v>
      </c>
      <c r="BW410">
        <v>1</v>
      </c>
      <c r="BX410">
        <v>0.19999999999999996</v>
      </c>
      <c r="BY410">
        <v>0</v>
      </c>
      <c r="BZ410">
        <v>-4</v>
      </c>
      <c r="CA410">
        <v>0</v>
      </c>
      <c r="CB410">
        <v>4</v>
      </c>
      <c r="CC410" t="e">
        <v>#VALUE!</v>
      </c>
      <c r="CD410">
        <v>4</v>
      </c>
      <c r="CE410">
        <v>0</v>
      </c>
      <c r="CF410">
        <v>0</v>
      </c>
      <c r="CH410">
        <f t="shared" si="31"/>
        <v>1</v>
      </c>
      <c r="CI410" t="s">
        <v>1405</v>
      </c>
      <c r="CJ410">
        <v>1</v>
      </c>
      <c r="CK410" t="s">
        <v>1399</v>
      </c>
      <c r="CL410">
        <f t="shared" si="32"/>
        <v>0</v>
      </c>
      <c r="CM410">
        <f t="shared" si="33"/>
        <v>1</v>
      </c>
      <c r="CN410">
        <f t="shared" si="34"/>
        <v>1</v>
      </c>
    </row>
    <row r="411" spans="1:92" x14ac:dyDescent="0.25">
      <c r="A411">
        <v>3080</v>
      </c>
      <c r="B411" t="s">
        <v>564</v>
      </c>
      <c r="C411" t="s">
        <v>564</v>
      </c>
      <c r="D411">
        <v>1106952</v>
      </c>
      <c r="E411">
        <v>1</v>
      </c>
      <c r="F411" s="107">
        <v>41023</v>
      </c>
      <c r="G411" s="107">
        <v>41080</v>
      </c>
      <c r="H411">
        <v>1106952</v>
      </c>
      <c r="I411" s="107">
        <v>41023</v>
      </c>
      <c r="J411" s="107">
        <v>41080</v>
      </c>
      <c r="K411">
        <v>30000</v>
      </c>
      <c r="L411" t="s">
        <v>570</v>
      </c>
      <c r="N411" t="s">
        <v>564</v>
      </c>
      <c r="O411" t="s">
        <v>913</v>
      </c>
      <c r="P411" t="s">
        <v>54</v>
      </c>
      <c r="Q411">
        <v>58</v>
      </c>
      <c r="R411">
        <v>58</v>
      </c>
      <c r="S411">
        <v>2</v>
      </c>
      <c r="T411">
        <v>2</v>
      </c>
      <c r="U411">
        <v>1</v>
      </c>
      <c r="AD411" s="107">
        <v>23403</v>
      </c>
      <c r="AE411" t="s">
        <v>31</v>
      </c>
      <c r="AF411" t="s">
        <v>32</v>
      </c>
      <c r="AG411" t="s">
        <v>868</v>
      </c>
      <c r="AH411" t="s">
        <v>57</v>
      </c>
      <c r="AI411" t="s">
        <v>82</v>
      </c>
      <c r="AJ411" t="s">
        <v>54</v>
      </c>
      <c r="AK411">
        <v>3</v>
      </c>
      <c r="AL411" t="s">
        <v>54</v>
      </c>
      <c r="AP411" t="s">
        <v>72</v>
      </c>
      <c r="AR411" t="s">
        <v>49</v>
      </c>
      <c r="AS411" t="s">
        <v>73</v>
      </c>
      <c r="BC411" t="s">
        <v>37</v>
      </c>
      <c r="BF411">
        <v>58</v>
      </c>
      <c r="BG411">
        <v>58</v>
      </c>
      <c r="BH411">
        <v>58</v>
      </c>
      <c r="BI411">
        <v>48.142076502732237</v>
      </c>
      <c r="BJ411">
        <f t="shared" si="30"/>
        <v>48</v>
      </c>
      <c r="BK411">
        <v>0</v>
      </c>
      <c r="BL411">
        <v>0</v>
      </c>
      <c r="BM411" t="s">
        <v>1051</v>
      </c>
      <c r="BN411" t="s">
        <v>913</v>
      </c>
      <c r="BO411" t="s">
        <v>564</v>
      </c>
      <c r="BQ411" t="s">
        <v>1051</v>
      </c>
      <c r="BR411" t="s">
        <v>87</v>
      </c>
      <c r="BS411" t="s">
        <v>572</v>
      </c>
      <c r="BT411" t="s">
        <v>1252</v>
      </c>
      <c r="BU411" t="s">
        <v>87</v>
      </c>
      <c r="BV411">
        <v>1</v>
      </c>
      <c r="BW411">
        <v>1</v>
      </c>
      <c r="BX411">
        <v>0</v>
      </c>
      <c r="BY411">
        <v>0</v>
      </c>
      <c r="BZ411">
        <v>-58</v>
      </c>
      <c r="CA411">
        <v>0</v>
      </c>
      <c r="CB411">
        <v>58</v>
      </c>
      <c r="CC411" t="e">
        <v>#VALUE!</v>
      </c>
      <c r="CD411">
        <v>58</v>
      </c>
      <c r="CE411">
        <v>0</v>
      </c>
      <c r="CF411">
        <v>0</v>
      </c>
      <c r="CH411">
        <f t="shared" si="31"/>
        <v>1</v>
      </c>
      <c r="CI411" t="s">
        <v>1401</v>
      </c>
      <c r="CJ411">
        <v>3</v>
      </c>
      <c r="CK411" t="s">
        <v>1399</v>
      </c>
      <c r="CL411">
        <f t="shared" si="32"/>
        <v>0</v>
      </c>
      <c r="CM411">
        <f t="shared" si="33"/>
        <v>1</v>
      </c>
      <c r="CN411">
        <f t="shared" si="34"/>
        <v>1</v>
      </c>
    </row>
    <row r="412" spans="1:92" x14ac:dyDescent="0.25">
      <c r="A412">
        <v>323</v>
      </c>
      <c r="B412" t="s">
        <v>564</v>
      </c>
      <c r="C412" t="s">
        <v>564</v>
      </c>
      <c r="D412">
        <v>1111148</v>
      </c>
      <c r="E412">
        <v>6</v>
      </c>
      <c r="F412" s="107">
        <v>40921</v>
      </c>
      <c r="G412" s="107">
        <v>41087</v>
      </c>
      <c r="H412">
        <v>1111148</v>
      </c>
      <c r="I412" s="107">
        <v>40942</v>
      </c>
      <c r="J412" s="107">
        <v>41087</v>
      </c>
      <c r="K412" t="s">
        <v>562</v>
      </c>
      <c r="L412" t="s">
        <v>562</v>
      </c>
      <c r="N412" t="s">
        <v>564</v>
      </c>
      <c r="O412" t="s">
        <v>913</v>
      </c>
      <c r="P412" t="s">
        <v>38</v>
      </c>
      <c r="Q412">
        <v>146</v>
      </c>
      <c r="R412">
        <v>167</v>
      </c>
      <c r="S412">
        <v>11</v>
      </c>
      <c r="T412">
        <v>11</v>
      </c>
      <c r="U412">
        <v>9</v>
      </c>
      <c r="AD412" s="107">
        <v>25502</v>
      </c>
      <c r="AE412" t="s">
        <v>31</v>
      </c>
      <c r="AF412" t="s">
        <v>32</v>
      </c>
      <c r="AG412" t="s">
        <v>868</v>
      </c>
      <c r="AH412" t="s">
        <v>30</v>
      </c>
      <c r="AI412" t="s">
        <v>117</v>
      </c>
      <c r="AJ412" t="s">
        <v>88</v>
      </c>
      <c r="AK412">
        <v>6</v>
      </c>
      <c r="AL412" t="s">
        <v>361</v>
      </c>
      <c r="AM412">
        <v>2</v>
      </c>
      <c r="AP412" t="s">
        <v>192</v>
      </c>
      <c r="AR412" t="s">
        <v>66</v>
      </c>
      <c r="AS412" t="s">
        <v>63</v>
      </c>
      <c r="BC412" t="s">
        <v>37</v>
      </c>
      <c r="BF412">
        <v>146</v>
      </c>
      <c r="BG412">
        <v>146</v>
      </c>
      <c r="BH412">
        <v>167</v>
      </c>
      <c r="BI412">
        <v>42.12841530054645</v>
      </c>
      <c r="BJ412">
        <f t="shared" si="30"/>
        <v>42</v>
      </c>
      <c r="BK412">
        <v>0</v>
      </c>
      <c r="BL412">
        <v>0</v>
      </c>
      <c r="BM412" t="s">
        <v>1050</v>
      </c>
      <c r="BN412" t="s">
        <v>913</v>
      </c>
      <c r="BO412" t="s">
        <v>564</v>
      </c>
      <c r="BQ412" t="s">
        <v>1050</v>
      </c>
      <c r="BR412" t="s">
        <v>87</v>
      </c>
      <c r="BS412" t="s">
        <v>572</v>
      </c>
      <c r="BT412" t="s">
        <v>1252</v>
      </c>
      <c r="BU412" t="s">
        <v>87</v>
      </c>
      <c r="BV412">
        <v>0.87425149700598803</v>
      </c>
      <c r="BW412">
        <v>1</v>
      </c>
      <c r="BX412">
        <v>0.12574850299401197</v>
      </c>
      <c r="BY412">
        <v>0</v>
      </c>
      <c r="BZ412">
        <v>-146</v>
      </c>
      <c r="CA412">
        <v>0</v>
      </c>
      <c r="CB412">
        <v>146</v>
      </c>
      <c r="CC412" t="e">
        <v>#VALUE!</v>
      </c>
      <c r="CD412">
        <v>146</v>
      </c>
      <c r="CE412">
        <v>0</v>
      </c>
      <c r="CF412">
        <v>0</v>
      </c>
      <c r="CH412">
        <f t="shared" si="31"/>
        <v>1</v>
      </c>
      <c r="CI412" t="s">
        <v>1403</v>
      </c>
      <c r="CJ412">
        <v>6</v>
      </c>
      <c r="CK412" t="s">
        <v>1399</v>
      </c>
      <c r="CL412">
        <f t="shared" si="32"/>
        <v>0</v>
      </c>
      <c r="CM412">
        <f t="shared" si="33"/>
        <v>1</v>
      </c>
      <c r="CN412">
        <f t="shared" si="34"/>
        <v>1</v>
      </c>
    </row>
    <row r="413" spans="1:92" x14ac:dyDescent="0.25">
      <c r="A413">
        <v>1231</v>
      </c>
      <c r="B413" t="s">
        <v>564</v>
      </c>
      <c r="C413" t="s">
        <v>564</v>
      </c>
      <c r="D413">
        <v>1111567</v>
      </c>
      <c r="E413">
        <v>4</v>
      </c>
      <c r="F413" s="107">
        <v>40953</v>
      </c>
      <c r="G413" s="107">
        <v>40955</v>
      </c>
      <c r="H413">
        <v>1111567</v>
      </c>
      <c r="I413" s="107">
        <v>40954</v>
      </c>
      <c r="J413" s="107">
        <v>40955</v>
      </c>
      <c r="K413">
        <v>25000</v>
      </c>
      <c r="L413" t="s">
        <v>570</v>
      </c>
      <c r="N413" t="s">
        <v>564</v>
      </c>
      <c r="O413" t="s">
        <v>913</v>
      </c>
      <c r="P413" t="s">
        <v>38</v>
      </c>
      <c r="Q413">
        <v>2</v>
      </c>
      <c r="R413">
        <v>3</v>
      </c>
      <c r="S413">
        <v>5</v>
      </c>
      <c r="T413">
        <v>3</v>
      </c>
      <c r="U413">
        <v>2</v>
      </c>
      <c r="AD413" s="107">
        <v>20418</v>
      </c>
      <c r="AE413" t="s">
        <v>31</v>
      </c>
      <c r="AF413" t="s">
        <v>32</v>
      </c>
      <c r="AG413" t="s">
        <v>868</v>
      </c>
      <c r="AH413" t="s">
        <v>57</v>
      </c>
      <c r="AI413" t="s">
        <v>79</v>
      </c>
      <c r="AJ413" t="s">
        <v>88</v>
      </c>
      <c r="AK413">
        <v>1</v>
      </c>
      <c r="AL413" t="s">
        <v>986</v>
      </c>
      <c r="AO413">
        <v>30</v>
      </c>
      <c r="AP413" t="s">
        <v>42</v>
      </c>
      <c r="AR413" t="s">
        <v>43</v>
      </c>
      <c r="AS413" t="s">
        <v>44</v>
      </c>
      <c r="BC413" t="s">
        <v>37</v>
      </c>
      <c r="BF413">
        <v>2</v>
      </c>
      <c r="BG413">
        <v>2</v>
      </c>
      <c r="BH413">
        <v>3</v>
      </c>
      <c r="BI413">
        <v>56.106557377049178</v>
      </c>
      <c r="BJ413">
        <f t="shared" si="30"/>
        <v>56</v>
      </c>
      <c r="BK413">
        <v>0</v>
      </c>
      <c r="BL413">
        <v>0</v>
      </c>
      <c r="BM413" t="s">
        <v>1050</v>
      </c>
      <c r="BN413" t="s">
        <v>913</v>
      </c>
      <c r="BO413" t="s">
        <v>564</v>
      </c>
      <c r="BQ413" t="s">
        <v>1050</v>
      </c>
      <c r="BR413" t="s">
        <v>87</v>
      </c>
      <c r="BS413" t="s">
        <v>572</v>
      </c>
      <c r="BT413" t="s">
        <v>1252</v>
      </c>
      <c r="BU413" t="s">
        <v>87</v>
      </c>
      <c r="BV413">
        <v>0.66666666666666663</v>
      </c>
      <c r="BW413">
        <v>1</v>
      </c>
      <c r="BX413">
        <v>0.33333333333333337</v>
      </c>
      <c r="BY413">
        <v>0</v>
      </c>
      <c r="BZ413">
        <v>-2</v>
      </c>
      <c r="CA413">
        <v>0</v>
      </c>
      <c r="CB413">
        <v>2</v>
      </c>
      <c r="CC413" t="e">
        <v>#VALUE!</v>
      </c>
      <c r="CD413">
        <v>2</v>
      </c>
      <c r="CE413">
        <v>0</v>
      </c>
      <c r="CF413">
        <v>0</v>
      </c>
      <c r="CH413">
        <f t="shared" si="31"/>
        <v>1</v>
      </c>
      <c r="CI413" t="s">
        <v>1405</v>
      </c>
      <c r="CJ413">
        <v>1</v>
      </c>
      <c r="CK413" t="s">
        <v>1399</v>
      </c>
      <c r="CL413">
        <f t="shared" si="32"/>
        <v>0</v>
      </c>
      <c r="CM413">
        <f t="shared" si="33"/>
        <v>1</v>
      </c>
      <c r="CN413">
        <f t="shared" si="34"/>
        <v>1</v>
      </c>
    </row>
    <row r="414" spans="1:92" x14ac:dyDescent="0.25">
      <c r="A414">
        <v>1927</v>
      </c>
      <c r="B414" t="s">
        <v>564</v>
      </c>
      <c r="C414" t="s">
        <v>564</v>
      </c>
      <c r="D414">
        <v>1112085</v>
      </c>
      <c r="E414">
        <v>2</v>
      </c>
      <c r="F414" s="107">
        <v>40981</v>
      </c>
      <c r="G414" s="107">
        <v>41096</v>
      </c>
      <c r="H414">
        <v>1112085</v>
      </c>
      <c r="I414" s="107">
        <v>40981</v>
      </c>
      <c r="J414" s="107">
        <v>40981</v>
      </c>
      <c r="K414">
        <v>2000</v>
      </c>
      <c r="L414" t="s">
        <v>566</v>
      </c>
      <c r="M414" s="107">
        <v>40981</v>
      </c>
      <c r="N414" t="s">
        <v>87</v>
      </c>
      <c r="O414" t="s">
        <v>159</v>
      </c>
      <c r="P414" t="s">
        <v>587</v>
      </c>
      <c r="Q414">
        <v>1</v>
      </c>
      <c r="R414">
        <v>116</v>
      </c>
      <c r="S414">
        <v>0</v>
      </c>
      <c r="T414">
        <v>0</v>
      </c>
      <c r="AD414" s="107">
        <v>20626</v>
      </c>
      <c r="AE414" t="s">
        <v>31</v>
      </c>
      <c r="AF414" t="s">
        <v>32</v>
      </c>
      <c r="AG414" t="s">
        <v>868</v>
      </c>
      <c r="AH414" t="s">
        <v>30</v>
      </c>
      <c r="AI414" t="s">
        <v>58</v>
      </c>
      <c r="AJ414" t="s">
        <v>47</v>
      </c>
      <c r="AK414">
        <v>5</v>
      </c>
      <c r="AL414" t="s">
        <v>47</v>
      </c>
      <c r="AP414" t="s">
        <v>42</v>
      </c>
      <c r="AR414" t="s">
        <v>43</v>
      </c>
      <c r="AS414" t="s">
        <v>44</v>
      </c>
      <c r="BC414" t="s">
        <v>51</v>
      </c>
      <c r="BF414">
        <v>1</v>
      </c>
      <c r="BG414">
        <v>116</v>
      </c>
      <c r="BH414">
        <v>116</v>
      </c>
      <c r="BI414">
        <v>55.614754098360656</v>
      </c>
      <c r="BJ414">
        <f t="shared" si="30"/>
        <v>56</v>
      </c>
      <c r="BK414">
        <v>0</v>
      </c>
      <c r="BL414">
        <v>-115</v>
      </c>
      <c r="BM414" t="s">
        <v>47</v>
      </c>
      <c r="BN414" t="s">
        <v>159</v>
      </c>
      <c r="BO414" t="s">
        <v>87</v>
      </c>
      <c r="BQ414" t="s">
        <v>47</v>
      </c>
      <c r="BR414" t="s">
        <v>87</v>
      </c>
      <c r="BS414" t="s">
        <v>573</v>
      </c>
      <c r="BT414" t="s">
        <v>1252</v>
      </c>
      <c r="BU414" t="s">
        <v>564</v>
      </c>
      <c r="BV414">
        <v>8.6206896551724137E-3</v>
      </c>
      <c r="BW414">
        <v>8.6206896551724137E-3</v>
      </c>
      <c r="BX414">
        <v>0</v>
      </c>
      <c r="BY414">
        <v>0</v>
      </c>
      <c r="BZ414">
        <v>-1</v>
      </c>
      <c r="CA414">
        <v>0</v>
      </c>
      <c r="CB414">
        <v>1</v>
      </c>
      <c r="CC414" t="e">
        <v>#VALUE!</v>
      </c>
      <c r="CD414">
        <v>1</v>
      </c>
      <c r="CE414">
        <v>0</v>
      </c>
      <c r="CF414">
        <v>115</v>
      </c>
      <c r="CH414">
        <f t="shared" si="31"/>
        <v>0</v>
      </c>
      <c r="CI414" t="s">
        <v>1405</v>
      </c>
      <c r="CJ414">
        <v>1</v>
      </c>
      <c r="CK414" t="s">
        <v>1399</v>
      </c>
      <c r="CL414">
        <f t="shared" si="32"/>
        <v>1</v>
      </c>
      <c r="CM414">
        <f t="shared" si="33"/>
        <v>0</v>
      </c>
      <c r="CN414">
        <f t="shared" si="34"/>
        <v>0</v>
      </c>
    </row>
    <row r="415" spans="1:92" x14ac:dyDescent="0.25">
      <c r="A415">
        <v>3064</v>
      </c>
      <c r="B415" t="s">
        <v>564</v>
      </c>
      <c r="C415" t="s">
        <v>564</v>
      </c>
      <c r="D415">
        <v>1112495</v>
      </c>
      <c r="E415">
        <v>5</v>
      </c>
      <c r="F415" s="107">
        <v>41022</v>
      </c>
      <c r="G415" s="107">
        <v>41024</v>
      </c>
      <c r="H415">
        <v>1112495</v>
      </c>
      <c r="I415" s="107">
        <v>41022</v>
      </c>
      <c r="J415" s="107">
        <v>41024</v>
      </c>
      <c r="K415">
        <v>15000</v>
      </c>
      <c r="L415" t="s">
        <v>569</v>
      </c>
      <c r="N415" t="s">
        <v>564</v>
      </c>
      <c r="O415" t="s">
        <v>913</v>
      </c>
      <c r="P415" t="s">
        <v>38</v>
      </c>
      <c r="Q415">
        <v>3</v>
      </c>
      <c r="R415">
        <v>3</v>
      </c>
      <c r="S415">
        <v>9</v>
      </c>
      <c r="T415">
        <v>5</v>
      </c>
      <c r="U415">
        <v>9</v>
      </c>
      <c r="AD415" s="107">
        <v>24350</v>
      </c>
      <c r="AE415" t="s">
        <v>31</v>
      </c>
      <c r="AF415" t="s">
        <v>32</v>
      </c>
      <c r="AG415" t="s">
        <v>868</v>
      </c>
      <c r="AH415" t="s">
        <v>57</v>
      </c>
      <c r="AI415" t="s">
        <v>96</v>
      </c>
      <c r="AJ415" t="s">
        <v>88</v>
      </c>
      <c r="AK415">
        <v>1</v>
      </c>
      <c r="AL415" t="s">
        <v>987</v>
      </c>
      <c r="AN415">
        <v>6</v>
      </c>
      <c r="AP415" t="s">
        <v>59</v>
      </c>
      <c r="AR415" t="s">
        <v>43</v>
      </c>
      <c r="AS415" t="s">
        <v>60</v>
      </c>
      <c r="BC415" t="s">
        <v>37</v>
      </c>
      <c r="BF415">
        <v>3</v>
      </c>
      <c r="BG415">
        <v>3</v>
      </c>
      <c r="BH415">
        <v>3</v>
      </c>
      <c r="BI415">
        <v>45.551912568306008</v>
      </c>
      <c r="BJ415">
        <f t="shared" si="30"/>
        <v>46</v>
      </c>
      <c r="BK415">
        <v>0</v>
      </c>
      <c r="BL415">
        <v>0</v>
      </c>
      <c r="BM415" t="s">
        <v>1050</v>
      </c>
      <c r="BN415" t="s">
        <v>913</v>
      </c>
      <c r="BO415" t="s">
        <v>564</v>
      </c>
      <c r="BQ415" t="s">
        <v>1050</v>
      </c>
      <c r="BR415" t="s">
        <v>87</v>
      </c>
      <c r="BS415" t="s">
        <v>572</v>
      </c>
      <c r="BT415" t="s">
        <v>1252</v>
      </c>
      <c r="BU415" t="s">
        <v>87</v>
      </c>
      <c r="BV415">
        <v>1</v>
      </c>
      <c r="BW415">
        <v>1</v>
      </c>
      <c r="BX415">
        <v>0</v>
      </c>
      <c r="BY415">
        <v>0</v>
      </c>
      <c r="BZ415">
        <v>-3</v>
      </c>
      <c r="CA415">
        <v>0</v>
      </c>
      <c r="CB415">
        <v>3</v>
      </c>
      <c r="CC415" t="e">
        <v>#VALUE!</v>
      </c>
      <c r="CD415">
        <v>3</v>
      </c>
      <c r="CE415">
        <v>0</v>
      </c>
      <c r="CF415">
        <v>0</v>
      </c>
      <c r="CH415">
        <f t="shared" si="31"/>
        <v>1</v>
      </c>
      <c r="CI415" t="s">
        <v>1405</v>
      </c>
      <c r="CJ415">
        <v>1</v>
      </c>
      <c r="CK415" t="s">
        <v>1399</v>
      </c>
      <c r="CL415">
        <f t="shared" si="32"/>
        <v>0</v>
      </c>
      <c r="CM415">
        <f t="shared" si="33"/>
        <v>1</v>
      </c>
      <c r="CN415">
        <f t="shared" si="34"/>
        <v>1</v>
      </c>
    </row>
    <row r="416" spans="1:92" x14ac:dyDescent="0.25">
      <c r="A416">
        <v>1475</v>
      </c>
      <c r="B416" t="s">
        <v>564</v>
      </c>
      <c r="C416" t="s">
        <v>564</v>
      </c>
      <c r="D416">
        <v>1116553</v>
      </c>
      <c r="E416">
        <v>2</v>
      </c>
      <c r="F416" s="107">
        <v>40963</v>
      </c>
      <c r="G416" s="107">
        <v>40966</v>
      </c>
      <c r="H416">
        <v>1116553</v>
      </c>
      <c r="I416" s="107">
        <v>40963</v>
      </c>
      <c r="J416" s="107">
        <v>40966</v>
      </c>
      <c r="K416">
        <v>2000</v>
      </c>
      <c r="L416" t="s">
        <v>566</v>
      </c>
      <c r="N416" t="s">
        <v>564</v>
      </c>
      <c r="O416" t="s">
        <v>913</v>
      </c>
      <c r="P416" t="s">
        <v>587</v>
      </c>
      <c r="Q416">
        <v>4</v>
      </c>
      <c r="R416">
        <v>4</v>
      </c>
      <c r="S416">
        <v>0</v>
      </c>
      <c r="T416">
        <v>4</v>
      </c>
      <c r="AD416" s="107">
        <v>20273</v>
      </c>
      <c r="AE416" t="s">
        <v>31</v>
      </c>
      <c r="AF416" t="s">
        <v>32</v>
      </c>
      <c r="AG416" t="s">
        <v>868</v>
      </c>
      <c r="AH416" t="s">
        <v>30</v>
      </c>
      <c r="AI416" t="s">
        <v>33</v>
      </c>
      <c r="AJ416" t="s">
        <v>47</v>
      </c>
      <c r="AK416">
        <v>2</v>
      </c>
      <c r="AL416" t="s">
        <v>47</v>
      </c>
      <c r="AP416" t="s">
        <v>42</v>
      </c>
      <c r="AR416" t="s">
        <v>43</v>
      </c>
      <c r="AS416" t="s">
        <v>44</v>
      </c>
      <c r="AT416" t="s">
        <v>629</v>
      </c>
      <c r="BC416" t="s">
        <v>37</v>
      </c>
      <c r="BF416">
        <v>4</v>
      </c>
      <c r="BG416">
        <v>4</v>
      </c>
      <c r="BH416">
        <v>4</v>
      </c>
      <c r="BI416">
        <v>56.530054644808743</v>
      </c>
      <c r="BJ416">
        <f t="shared" si="30"/>
        <v>57</v>
      </c>
      <c r="BK416">
        <v>0</v>
      </c>
      <c r="BL416">
        <v>0</v>
      </c>
      <c r="BM416" t="s">
        <v>47</v>
      </c>
      <c r="BN416" t="s">
        <v>913</v>
      </c>
      <c r="BO416" t="s">
        <v>564</v>
      </c>
      <c r="BQ416" t="s">
        <v>47</v>
      </c>
      <c r="BR416" t="s">
        <v>87</v>
      </c>
      <c r="BS416" t="s">
        <v>572</v>
      </c>
      <c r="BT416" t="s">
        <v>1252</v>
      </c>
      <c r="BU416" t="s">
        <v>564</v>
      </c>
      <c r="BV416">
        <v>1</v>
      </c>
      <c r="BW416">
        <v>1</v>
      </c>
      <c r="BX416">
        <v>0</v>
      </c>
      <c r="BY416">
        <v>0</v>
      </c>
      <c r="BZ416">
        <v>-4</v>
      </c>
      <c r="CA416">
        <v>0</v>
      </c>
      <c r="CB416">
        <v>4</v>
      </c>
      <c r="CC416" t="e">
        <v>#VALUE!</v>
      </c>
      <c r="CD416">
        <v>4</v>
      </c>
      <c r="CE416">
        <v>0</v>
      </c>
      <c r="CF416">
        <v>0</v>
      </c>
      <c r="CH416">
        <f t="shared" si="31"/>
        <v>1</v>
      </c>
      <c r="CI416" t="s">
        <v>1405</v>
      </c>
      <c r="CJ416">
        <v>1</v>
      </c>
      <c r="CK416" t="s">
        <v>1399</v>
      </c>
      <c r="CL416">
        <f t="shared" si="32"/>
        <v>0</v>
      </c>
      <c r="CM416">
        <f t="shared" si="33"/>
        <v>0</v>
      </c>
      <c r="CN416">
        <f t="shared" si="34"/>
        <v>1</v>
      </c>
    </row>
    <row r="417" spans="1:92" x14ac:dyDescent="0.25">
      <c r="A417">
        <v>181</v>
      </c>
      <c r="B417" t="s">
        <v>564</v>
      </c>
      <c r="C417" t="s">
        <v>564</v>
      </c>
      <c r="D417">
        <v>1118629</v>
      </c>
      <c r="E417">
        <v>1</v>
      </c>
      <c r="F417" s="107">
        <v>40916</v>
      </c>
      <c r="G417" s="107">
        <v>41344</v>
      </c>
      <c r="H417">
        <v>1118629</v>
      </c>
      <c r="I417" s="107">
        <v>40917</v>
      </c>
      <c r="J417" s="107">
        <v>41344</v>
      </c>
      <c r="K417">
        <v>100000</v>
      </c>
      <c r="L417" t="s">
        <v>570</v>
      </c>
      <c r="N417" t="s">
        <v>564</v>
      </c>
      <c r="O417" t="s">
        <v>913</v>
      </c>
      <c r="P417" t="s">
        <v>54</v>
      </c>
      <c r="Q417">
        <v>428</v>
      </c>
      <c r="R417">
        <v>429</v>
      </c>
      <c r="S417">
        <v>1</v>
      </c>
      <c r="T417">
        <v>2</v>
      </c>
      <c r="U417">
        <v>1</v>
      </c>
      <c r="AD417" s="107">
        <v>25944</v>
      </c>
      <c r="AE417" t="s">
        <v>31</v>
      </c>
      <c r="AF417" t="s">
        <v>32</v>
      </c>
      <c r="AG417" t="s">
        <v>868</v>
      </c>
      <c r="AH417" t="s">
        <v>30</v>
      </c>
      <c r="AI417" t="s">
        <v>140</v>
      </c>
      <c r="AJ417" t="s">
        <v>54</v>
      </c>
      <c r="AK417">
        <v>2</v>
      </c>
      <c r="AL417" t="s">
        <v>54</v>
      </c>
      <c r="AP417" t="s">
        <v>997</v>
      </c>
      <c r="AR417" t="s">
        <v>66</v>
      </c>
      <c r="AS417" t="s">
        <v>44</v>
      </c>
      <c r="BC417" t="s">
        <v>51</v>
      </c>
      <c r="BF417">
        <v>428</v>
      </c>
      <c r="BG417">
        <v>428</v>
      </c>
      <c r="BH417">
        <v>429</v>
      </c>
      <c r="BI417">
        <v>40.907103825136609</v>
      </c>
      <c r="BJ417">
        <f t="shared" si="30"/>
        <v>41</v>
      </c>
      <c r="BK417">
        <v>0</v>
      </c>
      <c r="BL417">
        <v>0</v>
      </c>
      <c r="BM417" t="s">
        <v>1051</v>
      </c>
      <c r="BN417" t="s">
        <v>913</v>
      </c>
      <c r="BO417" t="s">
        <v>564</v>
      </c>
      <c r="BQ417" t="s">
        <v>1051</v>
      </c>
      <c r="BR417" t="s">
        <v>87</v>
      </c>
      <c r="BS417" t="s">
        <v>572</v>
      </c>
      <c r="BT417" t="s">
        <v>1252</v>
      </c>
      <c r="BU417" t="s">
        <v>87</v>
      </c>
      <c r="BV417">
        <v>0.99766899766899764</v>
      </c>
      <c r="BW417">
        <v>1</v>
      </c>
      <c r="BX417">
        <v>2.3310023310023631E-3</v>
      </c>
      <c r="BY417">
        <v>0</v>
      </c>
      <c r="BZ417">
        <v>-428</v>
      </c>
      <c r="CA417">
        <v>0</v>
      </c>
      <c r="CB417">
        <v>428</v>
      </c>
      <c r="CC417" t="e">
        <v>#VALUE!</v>
      </c>
      <c r="CD417">
        <v>428</v>
      </c>
      <c r="CE417">
        <v>0</v>
      </c>
      <c r="CF417">
        <v>0</v>
      </c>
      <c r="CH417">
        <f t="shared" si="31"/>
        <v>1</v>
      </c>
      <c r="CI417" t="s">
        <v>1406</v>
      </c>
      <c r="CJ417">
        <v>0</v>
      </c>
      <c r="CK417" t="s">
        <v>1399</v>
      </c>
      <c r="CL417">
        <f t="shared" si="32"/>
        <v>0</v>
      </c>
      <c r="CM417">
        <f t="shared" si="33"/>
        <v>1</v>
      </c>
      <c r="CN417">
        <f t="shared" si="34"/>
        <v>1</v>
      </c>
    </row>
    <row r="418" spans="1:92" x14ac:dyDescent="0.25">
      <c r="A418">
        <v>3256</v>
      </c>
      <c r="B418" t="s">
        <v>564</v>
      </c>
      <c r="C418" t="s">
        <v>564</v>
      </c>
      <c r="D418">
        <v>1118920</v>
      </c>
      <c r="E418">
        <v>6</v>
      </c>
      <c r="F418" s="107">
        <v>41029</v>
      </c>
      <c r="G418" s="107">
        <v>41337</v>
      </c>
      <c r="H418">
        <v>1118920</v>
      </c>
      <c r="I418" s="107">
        <v>41029</v>
      </c>
      <c r="J418" s="107">
        <v>41337</v>
      </c>
      <c r="K418" t="s">
        <v>562</v>
      </c>
      <c r="L418" t="s">
        <v>562</v>
      </c>
      <c r="N418" t="s">
        <v>564</v>
      </c>
      <c r="O418" t="s">
        <v>913</v>
      </c>
      <c r="P418" t="s">
        <v>38</v>
      </c>
      <c r="Q418">
        <v>309</v>
      </c>
      <c r="R418">
        <v>309</v>
      </c>
      <c r="S418">
        <v>6</v>
      </c>
      <c r="T418">
        <v>5</v>
      </c>
      <c r="U418">
        <v>4</v>
      </c>
      <c r="AD418" s="107">
        <v>25959</v>
      </c>
      <c r="AE418" t="s">
        <v>31</v>
      </c>
      <c r="AF418" t="s">
        <v>32</v>
      </c>
      <c r="AG418" t="s">
        <v>868</v>
      </c>
      <c r="AH418" t="s">
        <v>57</v>
      </c>
      <c r="AI418" t="s">
        <v>86</v>
      </c>
      <c r="AJ418" t="s">
        <v>88</v>
      </c>
      <c r="AK418">
        <v>10</v>
      </c>
      <c r="AL418" t="s">
        <v>361</v>
      </c>
      <c r="AM418">
        <v>17</v>
      </c>
      <c r="AP418" t="s">
        <v>104</v>
      </c>
      <c r="AR418" t="s">
        <v>91</v>
      </c>
      <c r="AS418" t="s">
        <v>105</v>
      </c>
      <c r="BC418" t="s">
        <v>51</v>
      </c>
      <c r="BF418">
        <v>309</v>
      </c>
      <c r="BG418">
        <v>309</v>
      </c>
      <c r="BH418">
        <v>309</v>
      </c>
      <c r="BI418">
        <v>41.174863387978142</v>
      </c>
      <c r="BJ418">
        <f t="shared" si="30"/>
        <v>41</v>
      </c>
      <c r="BK418">
        <v>0</v>
      </c>
      <c r="BL418">
        <v>0</v>
      </c>
      <c r="BM418" t="s">
        <v>1050</v>
      </c>
      <c r="BN418" t="s">
        <v>913</v>
      </c>
      <c r="BO418" t="s">
        <v>564</v>
      </c>
      <c r="BQ418" t="s">
        <v>1050</v>
      </c>
      <c r="BR418" t="s">
        <v>87</v>
      </c>
      <c r="BS418" t="s">
        <v>572</v>
      </c>
      <c r="BT418" t="s">
        <v>1252</v>
      </c>
      <c r="BU418" t="s">
        <v>87</v>
      </c>
      <c r="BV418">
        <v>1</v>
      </c>
      <c r="BW418">
        <v>1</v>
      </c>
      <c r="BX418">
        <v>0</v>
      </c>
      <c r="BY418">
        <v>0</v>
      </c>
      <c r="BZ418">
        <v>-309</v>
      </c>
      <c r="CA418">
        <v>0</v>
      </c>
      <c r="CB418">
        <v>309</v>
      </c>
      <c r="CC418" t="e">
        <v>#VALUE!</v>
      </c>
      <c r="CD418">
        <v>309</v>
      </c>
      <c r="CE418">
        <v>0</v>
      </c>
      <c r="CF418">
        <v>0</v>
      </c>
      <c r="CH418">
        <f t="shared" si="31"/>
        <v>1</v>
      </c>
      <c r="CI418" t="s">
        <v>1403</v>
      </c>
      <c r="CJ418">
        <v>6</v>
      </c>
      <c r="CK418" t="s">
        <v>1399</v>
      </c>
      <c r="CL418">
        <f t="shared" si="32"/>
        <v>0</v>
      </c>
      <c r="CM418">
        <f t="shared" si="33"/>
        <v>1</v>
      </c>
      <c r="CN418">
        <f t="shared" si="34"/>
        <v>1</v>
      </c>
    </row>
    <row r="419" spans="1:92" x14ac:dyDescent="0.25">
      <c r="A419">
        <v>415</v>
      </c>
      <c r="B419" t="s">
        <v>564</v>
      </c>
      <c r="C419" t="s">
        <v>564</v>
      </c>
      <c r="D419">
        <v>1121305</v>
      </c>
      <c r="E419">
        <v>4</v>
      </c>
      <c r="F419" s="107">
        <v>40926</v>
      </c>
      <c r="G419" s="107">
        <v>40928</v>
      </c>
      <c r="H419">
        <v>1121305</v>
      </c>
      <c r="I419" s="107">
        <v>40926</v>
      </c>
      <c r="J419" s="107">
        <v>40928</v>
      </c>
      <c r="K419">
        <v>15000</v>
      </c>
      <c r="L419" t="s">
        <v>569</v>
      </c>
      <c r="N419" t="s">
        <v>564</v>
      </c>
      <c r="O419" t="s">
        <v>913</v>
      </c>
      <c r="P419" t="s">
        <v>38</v>
      </c>
      <c r="Q419">
        <v>3</v>
      </c>
      <c r="R419">
        <v>3</v>
      </c>
      <c r="S419">
        <v>2</v>
      </c>
      <c r="T419">
        <v>0</v>
      </c>
      <c r="U419">
        <v>1</v>
      </c>
      <c r="AD419" s="107">
        <v>23486</v>
      </c>
      <c r="AE419" t="s">
        <v>31</v>
      </c>
      <c r="AF419" t="s">
        <v>32</v>
      </c>
      <c r="AG419" t="s">
        <v>868</v>
      </c>
      <c r="AH419" t="s">
        <v>30</v>
      </c>
      <c r="AI419" t="s">
        <v>117</v>
      </c>
      <c r="AJ419" t="s">
        <v>88</v>
      </c>
      <c r="AK419">
        <v>1</v>
      </c>
      <c r="AL419" t="s">
        <v>986</v>
      </c>
      <c r="AO419">
        <v>180</v>
      </c>
      <c r="AP419" t="s">
        <v>42</v>
      </c>
      <c r="AR419" t="s">
        <v>43</v>
      </c>
      <c r="AS419" t="s">
        <v>44</v>
      </c>
      <c r="BC419" t="s">
        <v>37</v>
      </c>
      <c r="BF419">
        <v>3</v>
      </c>
      <c r="BG419">
        <v>3</v>
      </c>
      <c r="BH419">
        <v>3</v>
      </c>
      <c r="BI419">
        <v>47.650273224043715</v>
      </c>
      <c r="BJ419">
        <f t="shared" si="30"/>
        <v>48</v>
      </c>
      <c r="BK419">
        <v>0</v>
      </c>
      <c r="BL419">
        <v>0</v>
      </c>
      <c r="BM419" t="s">
        <v>1050</v>
      </c>
      <c r="BN419" t="s">
        <v>913</v>
      </c>
      <c r="BO419" t="s">
        <v>564</v>
      </c>
      <c r="BQ419" t="s">
        <v>1050</v>
      </c>
      <c r="BR419" t="s">
        <v>87</v>
      </c>
      <c r="BS419" t="s">
        <v>572</v>
      </c>
      <c r="BT419" t="s">
        <v>1252</v>
      </c>
      <c r="BU419" t="s">
        <v>87</v>
      </c>
      <c r="BV419">
        <v>1</v>
      </c>
      <c r="BW419">
        <v>1</v>
      </c>
      <c r="BX419">
        <v>0</v>
      </c>
      <c r="BY419">
        <v>0</v>
      </c>
      <c r="BZ419">
        <v>-3</v>
      </c>
      <c r="CA419">
        <v>0</v>
      </c>
      <c r="CB419">
        <v>3</v>
      </c>
      <c r="CC419" t="e">
        <v>#VALUE!</v>
      </c>
      <c r="CD419">
        <v>3</v>
      </c>
      <c r="CE419">
        <v>0</v>
      </c>
      <c r="CF419">
        <v>0</v>
      </c>
      <c r="CH419">
        <f t="shared" si="31"/>
        <v>1</v>
      </c>
      <c r="CI419" t="s">
        <v>1405</v>
      </c>
      <c r="CJ419">
        <v>1</v>
      </c>
      <c r="CK419" t="s">
        <v>1399</v>
      </c>
      <c r="CL419">
        <f t="shared" si="32"/>
        <v>0</v>
      </c>
      <c r="CM419">
        <f t="shared" si="33"/>
        <v>1</v>
      </c>
      <c r="CN419">
        <f t="shared" si="34"/>
        <v>0</v>
      </c>
    </row>
    <row r="420" spans="1:92" x14ac:dyDescent="0.25">
      <c r="A420">
        <v>2875</v>
      </c>
      <c r="B420" t="s">
        <v>564</v>
      </c>
      <c r="C420" t="s">
        <v>564</v>
      </c>
      <c r="D420">
        <v>1124850</v>
      </c>
      <c r="E420">
        <v>5</v>
      </c>
      <c r="F420" s="107">
        <v>41015</v>
      </c>
      <c r="G420" s="107">
        <v>41017</v>
      </c>
      <c r="H420">
        <v>1124850</v>
      </c>
      <c r="I420" s="107">
        <v>41016</v>
      </c>
      <c r="J420" s="107">
        <v>41017</v>
      </c>
      <c r="K420">
        <v>5000</v>
      </c>
      <c r="L420" t="s">
        <v>567</v>
      </c>
      <c r="N420" t="s">
        <v>564</v>
      </c>
      <c r="O420" t="s">
        <v>913</v>
      </c>
      <c r="P420" t="s">
        <v>38</v>
      </c>
      <c r="Q420">
        <v>2</v>
      </c>
      <c r="R420">
        <v>3</v>
      </c>
      <c r="S420">
        <v>3</v>
      </c>
      <c r="T420">
        <v>5</v>
      </c>
      <c r="U420">
        <v>1</v>
      </c>
      <c r="V420">
        <v>1</v>
      </c>
      <c r="AD420" s="107">
        <v>26662</v>
      </c>
      <c r="AE420" t="s">
        <v>31</v>
      </c>
      <c r="AF420" t="s">
        <v>68</v>
      </c>
      <c r="AG420" t="s">
        <v>870</v>
      </c>
      <c r="AH420" t="s">
        <v>57</v>
      </c>
      <c r="AI420" t="s">
        <v>113</v>
      </c>
      <c r="AJ420" t="s">
        <v>88</v>
      </c>
      <c r="AK420">
        <v>1</v>
      </c>
      <c r="AL420" t="s">
        <v>987</v>
      </c>
      <c r="AN420">
        <v>9</v>
      </c>
      <c r="AP420" t="s">
        <v>120</v>
      </c>
      <c r="AR420" t="s">
        <v>43</v>
      </c>
      <c r="AS420" t="s">
        <v>121</v>
      </c>
      <c r="BC420" t="s">
        <v>37</v>
      </c>
      <c r="BF420">
        <v>2</v>
      </c>
      <c r="BG420">
        <v>2</v>
      </c>
      <c r="BH420">
        <v>3</v>
      </c>
      <c r="BI420">
        <v>39.215846994535518</v>
      </c>
      <c r="BJ420">
        <f t="shared" si="30"/>
        <v>39</v>
      </c>
      <c r="BK420">
        <v>0</v>
      </c>
      <c r="BL420">
        <v>0</v>
      </c>
      <c r="BM420" t="s">
        <v>1050</v>
      </c>
      <c r="BN420" t="s">
        <v>913</v>
      </c>
      <c r="BO420" t="s">
        <v>564</v>
      </c>
      <c r="BQ420" t="s">
        <v>1050</v>
      </c>
      <c r="BR420" t="s">
        <v>87</v>
      </c>
      <c r="BS420" t="s">
        <v>572</v>
      </c>
      <c r="BT420" t="s">
        <v>1252</v>
      </c>
      <c r="BU420" t="s">
        <v>87</v>
      </c>
      <c r="BV420">
        <v>0.66666666666666663</v>
      </c>
      <c r="BW420">
        <v>1</v>
      </c>
      <c r="BX420">
        <v>0.33333333333333337</v>
      </c>
      <c r="BY420">
        <v>0</v>
      </c>
      <c r="BZ420">
        <v>-2</v>
      </c>
      <c r="CA420">
        <v>0</v>
      </c>
      <c r="CB420">
        <v>2</v>
      </c>
      <c r="CC420" t="e">
        <v>#VALUE!</v>
      </c>
      <c r="CD420">
        <v>2</v>
      </c>
      <c r="CE420">
        <v>0</v>
      </c>
      <c r="CF420">
        <v>0</v>
      </c>
      <c r="CH420">
        <f t="shared" si="31"/>
        <v>1</v>
      </c>
      <c r="CI420" t="s">
        <v>1405</v>
      </c>
      <c r="CJ420">
        <v>1</v>
      </c>
      <c r="CK420" t="s">
        <v>1399</v>
      </c>
      <c r="CL420">
        <f t="shared" si="32"/>
        <v>0</v>
      </c>
      <c r="CM420">
        <f t="shared" si="33"/>
        <v>1</v>
      </c>
      <c r="CN420">
        <f t="shared" si="34"/>
        <v>1</v>
      </c>
    </row>
    <row r="421" spans="1:92" x14ac:dyDescent="0.25">
      <c r="A421">
        <v>3059</v>
      </c>
      <c r="B421" t="s">
        <v>564</v>
      </c>
      <c r="C421" t="s">
        <v>564</v>
      </c>
      <c r="D421">
        <v>1124911</v>
      </c>
      <c r="E421">
        <v>6</v>
      </c>
      <c r="F421" s="107">
        <v>41022</v>
      </c>
      <c r="G421" s="107">
        <v>41306</v>
      </c>
      <c r="H421">
        <v>1124911</v>
      </c>
      <c r="I421" s="107">
        <v>41029</v>
      </c>
      <c r="J421" s="107">
        <v>41306</v>
      </c>
      <c r="K421" t="s">
        <v>562</v>
      </c>
      <c r="L421" t="s">
        <v>562</v>
      </c>
      <c r="N421" t="s">
        <v>564</v>
      </c>
      <c r="O421" t="s">
        <v>913</v>
      </c>
      <c r="P421" t="s">
        <v>38</v>
      </c>
      <c r="Q421">
        <v>278</v>
      </c>
      <c r="R421">
        <v>285</v>
      </c>
      <c r="S421">
        <v>6</v>
      </c>
      <c r="T421">
        <v>2</v>
      </c>
      <c r="U421">
        <v>5</v>
      </c>
      <c r="AD421" s="107">
        <v>25088</v>
      </c>
      <c r="AE421" t="s">
        <v>31</v>
      </c>
      <c r="AF421" t="s">
        <v>32</v>
      </c>
      <c r="AG421" t="s">
        <v>868</v>
      </c>
      <c r="AH421" t="s">
        <v>57</v>
      </c>
      <c r="AI421" t="s">
        <v>94</v>
      </c>
      <c r="AJ421" t="s">
        <v>88</v>
      </c>
      <c r="AK421">
        <v>8</v>
      </c>
      <c r="AL421" t="s">
        <v>361</v>
      </c>
      <c r="AM421">
        <v>12</v>
      </c>
      <c r="AP421" t="s">
        <v>151</v>
      </c>
      <c r="AR421" t="s">
        <v>66</v>
      </c>
      <c r="AS421" t="s">
        <v>125</v>
      </c>
      <c r="BC421" t="s">
        <v>37</v>
      </c>
      <c r="BF421">
        <v>278</v>
      </c>
      <c r="BG421">
        <v>278</v>
      </c>
      <c r="BH421">
        <v>285</v>
      </c>
      <c r="BI421">
        <v>43.535519125683059</v>
      </c>
      <c r="BJ421">
        <f t="shared" si="30"/>
        <v>44</v>
      </c>
      <c r="BK421">
        <v>0</v>
      </c>
      <c r="BL421">
        <v>0</v>
      </c>
      <c r="BM421" t="s">
        <v>1050</v>
      </c>
      <c r="BN421" t="s">
        <v>913</v>
      </c>
      <c r="BO421" t="s">
        <v>564</v>
      </c>
      <c r="BQ421" t="s">
        <v>1050</v>
      </c>
      <c r="BR421" t="s">
        <v>87</v>
      </c>
      <c r="BS421" t="s">
        <v>572</v>
      </c>
      <c r="BT421" t="s">
        <v>1252</v>
      </c>
      <c r="BU421" t="s">
        <v>87</v>
      </c>
      <c r="BV421">
        <v>0.9754385964912281</v>
      </c>
      <c r="BW421">
        <v>1</v>
      </c>
      <c r="BX421">
        <v>2.4561403508771895E-2</v>
      </c>
      <c r="BY421">
        <v>0</v>
      </c>
      <c r="BZ421">
        <v>-278</v>
      </c>
      <c r="CA421">
        <v>0</v>
      </c>
      <c r="CB421">
        <v>278</v>
      </c>
      <c r="CC421" t="e">
        <v>#VALUE!</v>
      </c>
      <c r="CD421">
        <v>278</v>
      </c>
      <c r="CE421">
        <v>0</v>
      </c>
      <c r="CF421">
        <v>0</v>
      </c>
      <c r="CH421">
        <f t="shared" si="31"/>
        <v>1</v>
      </c>
      <c r="CI421" t="s">
        <v>1403</v>
      </c>
      <c r="CJ421">
        <v>6</v>
      </c>
      <c r="CK421" t="s">
        <v>1399</v>
      </c>
      <c r="CL421">
        <f t="shared" si="32"/>
        <v>0</v>
      </c>
      <c r="CM421">
        <f t="shared" si="33"/>
        <v>1</v>
      </c>
      <c r="CN421">
        <f t="shared" si="34"/>
        <v>1</v>
      </c>
    </row>
    <row r="422" spans="1:92" x14ac:dyDescent="0.25">
      <c r="A422">
        <v>807</v>
      </c>
      <c r="B422" t="s">
        <v>564</v>
      </c>
      <c r="C422" t="s">
        <v>564</v>
      </c>
      <c r="D422">
        <v>1127650</v>
      </c>
      <c r="E422">
        <v>5</v>
      </c>
      <c r="F422" s="107">
        <v>40939</v>
      </c>
      <c r="G422" s="107">
        <v>41116</v>
      </c>
      <c r="H422">
        <v>1127650</v>
      </c>
      <c r="I422" s="107">
        <v>40997</v>
      </c>
      <c r="J422" s="107">
        <v>41116</v>
      </c>
      <c r="K422">
        <v>15000</v>
      </c>
      <c r="L422" t="s">
        <v>569</v>
      </c>
      <c r="N422" t="s">
        <v>564</v>
      </c>
      <c r="O422" t="s">
        <v>913</v>
      </c>
      <c r="P422" t="s">
        <v>38</v>
      </c>
      <c r="Q422">
        <v>120</v>
      </c>
      <c r="R422">
        <v>178</v>
      </c>
      <c r="S422">
        <v>5</v>
      </c>
      <c r="T422">
        <v>3</v>
      </c>
      <c r="U422">
        <v>4</v>
      </c>
      <c r="AD422" s="107">
        <v>24563</v>
      </c>
      <c r="AE422" t="s">
        <v>45</v>
      </c>
      <c r="AF422" t="s">
        <v>32</v>
      </c>
      <c r="AG422" t="s">
        <v>868</v>
      </c>
      <c r="AH422" t="s">
        <v>57</v>
      </c>
      <c r="AI422" t="s">
        <v>41</v>
      </c>
      <c r="AJ422" t="s">
        <v>88</v>
      </c>
      <c r="AK422">
        <v>7</v>
      </c>
      <c r="AL422" t="s">
        <v>987</v>
      </c>
      <c r="AN422">
        <v>6</v>
      </c>
      <c r="AP422" t="s">
        <v>62</v>
      </c>
      <c r="AR422" t="s">
        <v>43</v>
      </c>
      <c r="AS422" t="s">
        <v>63</v>
      </c>
      <c r="BC422" t="s">
        <v>37</v>
      </c>
      <c r="BF422">
        <v>120</v>
      </c>
      <c r="BG422">
        <v>120</v>
      </c>
      <c r="BH422">
        <v>178</v>
      </c>
      <c r="BI422">
        <v>44.743169398907106</v>
      </c>
      <c r="BJ422">
        <f t="shared" si="30"/>
        <v>45</v>
      </c>
      <c r="BK422">
        <v>0</v>
      </c>
      <c r="BL422">
        <v>0</v>
      </c>
      <c r="BM422" t="s">
        <v>1050</v>
      </c>
      <c r="BN422" t="s">
        <v>913</v>
      </c>
      <c r="BO422" t="s">
        <v>564</v>
      </c>
      <c r="BQ422" t="s">
        <v>1050</v>
      </c>
      <c r="BR422" t="s">
        <v>87</v>
      </c>
      <c r="BS422" t="s">
        <v>572</v>
      </c>
      <c r="BT422" t="s">
        <v>1252</v>
      </c>
      <c r="BU422" t="s">
        <v>87</v>
      </c>
      <c r="BV422">
        <v>0.6741573033707865</v>
      </c>
      <c r="BW422">
        <v>1</v>
      </c>
      <c r="BX422">
        <v>0.3258426966292135</v>
      </c>
      <c r="BY422">
        <v>0</v>
      </c>
      <c r="BZ422">
        <v>-120</v>
      </c>
      <c r="CA422">
        <v>0</v>
      </c>
      <c r="CB422">
        <v>120</v>
      </c>
      <c r="CC422" t="e">
        <v>#VALUE!</v>
      </c>
      <c r="CD422">
        <v>120</v>
      </c>
      <c r="CE422">
        <v>0</v>
      </c>
      <c r="CF422">
        <v>0</v>
      </c>
      <c r="CH422">
        <f t="shared" si="31"/>
        <v>1</v>
      </c>
      <c r="CI422" t="s">
        <v>1408</v>
      </c>
      <c r="CJ422">
        <v>0</v>
      </c>
      <c r="CK422" t="s">
        <v>1399</v>
      </c>
      <c r="CL422">
        <f t="shared" si="32"/>
        <v>0</v>
      </c>
      <c r="CM422">
        <f t="shared" si="33"/>
        <v>1</v>
      </c>
      <c r="CN422">
        <f t="shared" si="34"/>
        <v>1</v>
      </c>
    </row>
    <row r="423" spans="1:92" x14ac:dyDescent="0.25">
      <c r="A423">
        <v>3028</v>
      </c>
      <c r="B423" t="s">
        <v>564</v>
      </c>
      <c r="C423" t="s">
        <v>564</v>
      </c>
      <c r="D423">
        <v>1127908</v>
      </c>
      <c r="E423">
        <v>2</v>
      </c>
      <c r="F423" s="107">
        <v>41021</v>
      </c>
      <c r="G423" s="107">
        <v>41059</v>
      </c>
      <c r="H423">
        <v>1127908</v>
      </c>
      <c r="I423" s="107">
        <v>41021</v>
      </c>
      <c r="J423" s="107">
        <v>41059</v>
      </c>
      <c r="K423">
        <v>15000</v>
      </c>
      <c r="L423" t="s">
        <v>569</v>
      </c>
      <c r="N423" t="s">
        <v>564</v>
      </c>
      <c r="O423" t="s">
        <v>913</v>
      </c>
      <c r="P423" t="s">
        <v>587</v>
      </c>
      <c r="Q423">
        <v>39</v>
      </c>
      <c r="R423">
        <v>39</v>
      </c>
      <c r="S423">
        <v>7</v>
      </c>
      <c r="T423">
        <v>8</v>
      </c>
      <c r="U423">
        <v>3</v>
      </c>
      <c r="AD423" s="107">
        <v>26732</v>
      </c>
      <c r="AE423" t="s">
        <v>45</v>
      </c>
      <c r="AF423" t="s">
        <v>68</v>
      </c>
      <c r="AG423" t="s">
        <v>870</v>
      </c>
      <c r="AH423" t="s">
        <v>57</v>
      </c>
      <c r="AI423" t="s">
        <v>113</v>
      </c>
      <c r="AJ423" t="s">
        <v>47</v>
      </c>
      <c r="AK423">
        <v>3</v>
      </c>
      <c r="AL423" t="s">
        <v>47</v>
      </c>
      <c r="AP423" t="s">
        <v>42</v>
      </c>
      <c r="AR423" t="s">
        <v>43</v>
      </c>
      <c r="AS423" t="s">
        <v>44</v>
      </c>
      <c r="BC423" t="s">
        <v>37</v>
      </c>
      <c r="BF423">
        <v>39</v>
      </c>
      <c r="BG423">
        <v>39</v>
      </c>
      <c r="BH423">
        <v>39</v>
      </c>
      <c r="BI423">
        <v>39.040983606557376</v>
      </c>
      <c r="BJ423">
        <f t="shared" si="30"/>
        <v>39</v>
      </c>
      <c r="BK423">
        <v>0</v>
      </c>
      <c r="BL423">
        <v>0</v>
      </c>
      <c r="BM423" t="s">
        <v>47</v>
      </c>
      <c r="BN423" t="s">
        <v>913</v>
      </c>
      <c r="BO423" t="s">
        <v>564</v>
      </c>
      <c r="BQ423" t="s">
        <v>47</v>
      </c>
      <c r="BR423" t="s">
        <v>87</v>
      </c>
      <c r="BS423" t="s">
        <v>572</v>
      </c>
      <c r="BT423" t="s">
        <v>1252</v>
      </c>
      <c r="BU423" t="s">
        <v>87</v>
      </c>
      <c r="BV423">
        <v>1</v>
      </c>
      <c r="BW423">
        <v>1</v>
      </c>
      <c r="BX423">
        <v>0</v>
      </c>
      <c r="BY423">
        <v>0</v>
      </c>
      <c r="BZ423">
        <v>-39</v>
      </c>
      <c r="CA423">
        <v>0</v>
      </c>
      <c r="CB423">
        <v>39</v>
      </c>
      <c r="CC423" t="e">
        <v>#VALUE!</v>
      </c>
      <c r="CD423">
        <v>39</v>
      </c>
      <c r="CE423">
        <v>0</v>
      </c>
      <c r="CF423">
        <v>0</v>
      </c>
      <c r="CH423">
        <f t="shared" si="31"/>
        <v>1</v>
      </c>
      <c r="CI423" t="s">
        <v>1401</v>
      </c>
      <c r="CJ423">
        <v>3</v>
      </c>
      <c r="CK423" t="s">
        <v>1399</v>
      </c>
      <c r="CL423">
        <f t="shared" si="32"/>
        <v>0</v>
      </c>
      <c r="CM423">
        <f t="shared" si="33"/>
        <v>1</v>
      </c>
      <c r="CN423">
        <f t="shared" si="34"/>
        <v>1</v>
      </c>
    </row>
    <row r="424" spans="1:92" x14ac:dyDescent="0.25">
      <c r="A424">
        <v>682</v>
      </c>
      <c r="B424" t="s">
        <v>564</v>
      </c>
      <c r="C424" t="s">
        <v>564</v>
      </c>
      <c r="D424">
        <v>1128707</v>
      </c>
      <c r="E424">
        <v>2</v>
      </c>
      <c r="F424" s="107">
        <v>40935</v>
      </c>
      <c r="G424" s="107">
        <v>41030</v>
      </c>
      <c r="H424">
        <v>1128707</v>
      </c>
      <c r="I424" s="107">
        <v>40973</v>
      </c>
      <c r="J424" s="107">
        <v>41030</v>
      </c>
      <c r="K424" t="s">
        <v>562</v>
      </c>
      <c r="L424" t="s">
        <v>562</v>
      </c>
      <c r="N424" t="s">
        <v>564</v>
      </c>
      <c r="O424" t="s">
        <v>913</v>
      </c>
      <c r="P424" t="s">
        <v>587</v>
      </c>
      <c r="Q424">
        <v>58</v>
      </c>
      <c r="R424">
        <v>96</v>
      </c>
      <c r="S424">
        <v>3</v>
      </c>
      <c r="T424">
        <v>1</v>
      </c>
      <c r="U424">
        <v>1</v>
      </c>
      <c r="AD424" s="107">
        <v>26491</v>
      </c>
      <c r="AE424" t="s">
        <v>31</v>
      </c>
      <c r="AF424" t="s">
        <v>32</v>
      </c>
      <c r="AG424" t="s">
        <v>868</v>
      </c>
      <c r="AH424" t="s">
        <v>57</v>
      </c>
      <c r="AI424" t="s">
        <v>82</v>
      </c>
      <c r="AJ424" t="s">
        <v>47</v>
      </c>
      <c r="AK424">
        <v>4</v>
      </c>
      <c r="AL424" t="s">
        <v>47</v>
      </c>
      <c r="AP424" t="s">
        <v>149</v>
      </c>
      <c r="AR424" t="s">
        <v>66</v>
      </c>
      <c r="AS424" t="s">
        <v>73</v>
      </c>
      <c r="BC424" t="s">
        <v>98</v>
      </c>
      <c r="BF424">
        <v>58</v>
      </c>
      <c r="BG424">
        <v>58</v>
      </c>
      <c r="BH424">
        <v>96</v>
      </c>
      <c r="BI424">
        <v>39.464480874316941</v>
      </c>
      <c r="BJ424">
        <f t="shared" si="30"/>
        <v>40</v>
      </c>
      <c r="BK424">
        <v>0</v>
      </c>
      <c r="BL424">
        <v>0</v>
      </c>
      <c r="BM424" t="s">
        <v>47</v>
      </c>
      <c r="BN424" t="s">
        <v>913</v>
      </c>
      <c r="BO424" t="s">
        <v>564</v>
      </c>
      <c r="BQ424" t="s">
        <v>47</v>
      </c>
      <c r="BR424" t="s">
        <v>87</v>
      </c>
      <c r="BS424" t="s">
        <v>572</v>
      </c>
      <c r="BT424" t="s">
        <v>1252</v>
      </c>
      <c r="BU424" t="s">
        <v>87</v>
      </c>
      <c r="BV424">
        <v>0.60416666666666663</v>
      </c>
      <c r="BW424">
        <v>1</v>
      </c>
      <c r="BX424">
        <v>0.39583333333333337</v>
      </c>
      <c r="BY424">
        <v>0</v>
      </c>
      <c r="BZ424">
        <v>-58</v>
      </c>
      <c r="CA424">
        <v>0</v>
      </c>
      <c r="CB424">
        <v>58</v>
      </c>
      <c r="CC424" t="e">
        <v>#VALUE!</v>
      </c>
      <c r="CD424">
        <v>58</v>
      </c>
      <c r="CE424">
        <v>0</v>
      </c>
      <c r="CF424">
        <v>0</v>
      </c>
      <c r="CH424">
        <f t="shared" si="31"/>
        <v>1</v>
      </c>
      <c r="CI424" t="s">
        <v>1401</v>
      </c>
      <c r="CJ424">
        <v>3</v>
      </c>
      <c r="CK424" t="s">
        <v>1399</v>
      </c>
      <c r="CL424">
        <f t="shared" si="32"/>
        <v>0</v>
      </c>
      <c r="CM424">
        <f t="shared" si="33"/>
        <v>1</v>
      </c>
      <c r="CN424">
        <f t="shared" si="34"/>
        <v>1</v>
      </c>
    </row>
    <row r="425" spans="1:92" x14ac:dyDescent="0.25">
      <c r="A425">
        <v>2198</v>
      </c>
      <c r="B425" t="s">
        <v>564</v>
      </c>
      <c r="C425" t="s">
        <v>564</v>
      </c>
      <c r="D425">
        <v>1129253</v>
      </c>
      <c r="E425">
        <v>5</v>
      </c>
      <c r="F425" s="107">
        <v>40991</v>
      </c>
      <c r="G425" s="107">
        <v>40994</v>
      </c>
      <c r="H425">
        <v>1129253</v>
      </c>
      <c r="I425" s="107">
        <v>40992</v>
      </c>
      <c r="J425" s="107">
        <v>40994</v>
      </c>
      <c r="K425">
        <v>15000</v>
      </c>
      <c r="L425" t="s">
        <v>569</v>
      </c>
      <c r="N425" t="s">
        <v>564</v>
      </c>
      <c r="O425" t="s">
        <v>913</v>
      </c>
      <c r="P425" t="s">
        <v>38</v>
      </c>
      <c r="Q425">
        <v>3</v>
      </c>
      <c r="R425">
        <v>4</v>
      </c>
      <c r="S425">
        <v>13</v>
      </c>
      <c r="T425">
        <v>3</v>
      </c>
      <c r="U425">
        <v>6</v>
      </c>
      <c r="AD425" s="107">
        <v>24872</v>
      </c>
      <c r="AE425" t="s">
        <v>45</v>
      </c>
      <c r="AF425" t="s">
        <v>32</v>
      </c>
      <c r="AG425" t="s">
        <v>868</v>
      </c>
      <c r="AH425" t="s">
        <v>57</v>
      </c>
      <c r="AI425" t="s">
        <v>46</v>
      </c>
      <c r="AJ425" t="s">
        <v>88</v>
      </c>
      <c r="AK425">
        <v>2</v>
      </c>
      <c r="AL425" t="s">
        <v>987</v>
      </c>
      <c r="AN425">
        <v>12</v>
      </c>
      <c r="AP425" t="s">
        <v>126</v>
      </c>
      <c r="AR425" t="s">
        <v>43</v>
      </c>
      <c r="AS425" t="s">
        <v>81</v>
      </c>
      <c r="BC425" t="s">
        <v>37</v>
      </c>
      <c r="BF425">
        <v>3</v>
      </c>
      <c r="BG425">
        <v>3</v>
      </c>
      <c r="BH425">
        <v>4</v>
      </c>
      <c r="BI425">
        <v>44.040983606557376</v>
      </c>
      <c r="BJ425">
        <f t="shared" si="30"/>
        <v>44</v>
      </c>
      <c r="BK425">
        <v>0</v>
      </c>
      <c r="BL425">
        <v>0</v>
      </c>
      <c r="BM425" t="s">
        <v>1050</v>
      </c>
      <c r="BN425" t="s">
        <v>913</v>
      </c>
      <c r="BO425" t="s">
        <v>564</v>
      </c>
      <c r="BQ425" t="s">
        <v>1050</v>
      </c>
      <c r="BR425" t="s">
        <v>87</v>
      </c>
      <c r="BS425" t="s">
        <v>572</v>
      </c>
      <c r="BT425" t="s">
        <v>1252</v>
      </c>
      <c r="BU425" t="s">
        <v>87</v>
      </c>
      <c r="BV425">
        <v>0.75</v>
      </c>
      <c r="BW425">
        <v>1</v>
      </c>
      <c r="BX425">
        <v>0.25</v>
      </c>
      <c r="BY425">
        <v>0</v>
      </c>
      <c r="BZ425">
        <v>-3</v>
      </c>
      <c r="CA425">
        <v>0</v>
      </c>
      <c r="CB425">
        <v>3</v>
      </c>
      <c r="CC425" t="e">
        <v>#VALUE!</v>
      </c>
      <c r="CD425">
        <v>3</v>
      </c>
      <c r="CE425">
        <v>0</v>
      </c>
      <c r="CF425">
        <v>0</v>
      </c>
      <c r="CH425">
        <f t="shared" si="31"/>
        <v>1</v>
      </c>
      <c r="CI425" t="s">
        <v>1405</v>
      </c>
      <c r="CJ425">
        <v>1</v>
      </c>
      <c r="CK425" t="s">
        <v>1399</v>
      </c>
      <c r="CL425">
        <f t="shared" si="32"/>
        <v>0</v>
      </c>
      <c r="CM425">
        <f t="shared" si="33"/>
        <v>1</v>
      </c>
      <c r="CN425">
        <f t="shared" si="34"/>
        <v>1</v>
      </c>
    </row>
    <row r="426" spans="1:92" x14ac:dyDescent="0.25">
      <c r="A426">
        <v>651</v>
      </c>
      <c r="B426" t="s">
        <v>564</v>
      </c>
      <c r="C426" t="s">
        <v>564</v>
      </c>
      <c r="D426">
        <v>1130030</v>
      </c>
      <c r="E426">
        <v>1</v>
      </c>
      <c r="F426" s="107">
        <v>40934</v>
      </c>
      <c r="G426" s="107">
        <v>40970</v>
      </c>
      <c r="H426">
        <v>1130030</v>
      </c>
      <c r="I426" s="107">
        <v>40962</v>
      </c>
      <c r="J426" s="107">
        <v>40970</v>
      </c>
      <c r="K426" t="s">
        <v>562</v>
      </c>
      <c r="L426" t="s">
        <v>562</v>
      </c>
      <c r="N426" t="s">
        <v>564</v>
      </c>
      <c r="O426" t="s">
        <v>913</v>
      </c>
      <c r="P426" t="s">
        <v>54</v>
      </c>
      <c r="Q426">
        <v>9</v>
      </c>
      <c r="R426">
        <v>37</v>
      </c>
      <c r="S426">
        <v>3</v>
      </c>
      <c r="T426">
        <v>3</v>
      </c>
      <c r="U426">
        <v>2</v>
      </c>
      <c r="V426">
        <v>1</v>
      </c>
      <c r="AD426" s="107">
        <v>24794</v>
      </c>
      <c r="AE426" t="s">
        <v>45</v>
      </c>
      <c r="AF426" t="s">
        <v>32</v>
      </c>
      <c r="AG426" t="s">
        <v>868</v>
      </c>
      <c r="AH426" t="s">
        <v>57</v>
      </c>
      <c r="AI426" t="s">
        <v>84</v>
      </c>
      <c r="AJ426" t="s">
        <v>54</v>
      </c>
      <c r="AK426">
        <v>2</v>
      </c>
      <c r="AL426" t="s">
        <v>54</v>
      </c>
      <c r="AP426" t="s">
        <v>42</v>
      </c>
      <c r="AR426" t="s">
        <v>43</v>
      </c>
      <c r="AS426" t="s">
        <v>44</v>
      </c>
      <c r="BC426" t="s">
        <v>37</v>
      </c>
      <c r="BF426">
        <v>9</v>
      </c>
      <c r="BG426">
        <v>9</v>
      </c>
      <c r="BH426">
        <v>37</v>
      </c>
      <c r="BI426">
        <v>44.098360655737707</v>
      </c>
      <c r="BJ426">
        <f t="shared" si="30"/>
        <v>44</v>
      </c>
      <c r="BK426">
        <v>0</v>
      </c>
      <c r="BL426">
        <v>0</v>
      </c>
      <c r="BM426" t="s">
        <v>1051</v>
      </c>
      <c r="BN426" t="s">
        <v>913</v>
      </c>
      <c r="BO426" t="s">
        <v>564</v>
      </c>
      <c r="BQ426" t="s">
        <v>1051</v>
      </c>
      <c r="BR426" t="s">
        <v>87</v>
      </c>
      <c r="BS426" t="s">
        <v>572</v>
      </c>
      <c r="BT426" t="s">
        <v>1252</v>
      </c>
      <c r="BU426" t="s">
        <v>87</v>
      </c>
      <c r="BV426">
        <v>0.24324324324324326</v>
      </c>
      <c r="BW426">
        <v>1</v>
      </c>
      <c r="BX426">
        <v>0.7567567567567568</v>
      </c>
      <c r="BY426">
        <v>0</v>
      </c>
      <c r="BZ426">
        <v>-9</v>
      </c>
      <c r="CA426">
        <v>0</v>
      </c>
      <c r="CB426">
        <v>9</v>
      </c>
      <c r="CC426" t="e">
        <v>#VALUE!</v>
      </c>
      <c r="CD426">
        <v>9</v>
      </c>
      <c r="CE426">
        <v>0</v>
      </c>
      <c r="CF426">
        <v>0</v>
      </c>
      <c r="CH426">
        <f t="shared" si="31"/>
        <v>1</v>
      </c>
      <c r="CI426" t="s">
        <v>1405</v>
      </c>
      <c r="CJ426">
        <v>1</v>
      </c>
      <c r="CK426" t="s">
        <v>1399</v>
      </c>
      <c r="CL426">
        <f t="shared" si="32"/>
        <v>0</v>
      </c>
      <c r="CM426">
        <f t="shared" si="33"/>
        <v>1</v>
      </c>
      <c r="CN426">
        <f t="shared" si="34"/>
        <v>1</v>
      </c>
    </row>
    <row r="427" spans="1:92" x14ac:dyDescent="0.25">
      <c r="A427">
        <v>341</v>
      </c>
      <c r="B427" t="s">
        <v>564</v>
      </c>
      <c r="C427" t="s">
        <v>564</v>
      </c>
      <c r="D427">
        <v>1130351</v>
      </c>
      <c r="E427">
        <v>5</v>
      </c>
      <c r="F427" s="107">
        <v>40922</v>
      </c>
      <c r="G427" s="107">
        <v>40925</v>
      </c>
      <c r="H427">
        <v>1130351</v>
      </c>
      <c r="I427" s="107">
        <v>40922</v>
      </c>
      <c r="J427" s="107">
        <v>40925</v>
      </c>
      <c r="K427">
        <v>15000</v>
      </c>
      <c r="L427" t="s">
        <v>569</v>
      </c>
      <c r="N427" t="s">
        <v>564</v>
      </c>
      <c r="O427" t="s">
        <v>913</v>
      </c>
      <c r="P427" t="s">
        <v>38</v>
      </c>
      <c r="Q427">
        <v>4</v>
      </c>
      <c r="R427">
        <v>4</v>
      </c>
      <c r="S427">
        <v>4</v>
      </c>
      <c r="T427">
        <v>6</v>
      </c>
      <c r="U427">
        <v>4</v>
      </c>
      <c r="AD427" s="107">
        <v>26215</v>
      </c>
      <c r="AE427" t="s">
        <v>31</v>
      </c>
      <c r="AF427" t="s">
        <v>39</v>
      </c>
      <c r="AG427" t="s">
        <v>40</v>
      </c>
      <c r="AH427" t="s">
        <v>40</v>
      </c>
      <c r="AI427" t="s">
        <v>41</v>
      </c>
      <c r="AJ427" t="s">
        <v>88</v>
      </c>
      <c r="AK427">
        <v>1</v>
      </c>
      <c r="AL427" t="s">
        <v>987</v>
      </c>
      <c r="AN427">
        <v>6</v>
      </c>
      <c r="AP427" t="s">
        <v>42</v>
      </c>
      <c r="AR427" t="s">
        <v>43</v>
      </c>
      <c r="AS427" t="s">
        <v>44</v>
      </c>
      <c r="BC427" t="s">
        <v>37</v>
      </c>
      <c r="BF427">
        <v>4</v>
      </c>
      <c r="BG427">
        <v>4</v>
      </c>
      <c r="BH427">
        <v>4</v>
      </c>
      <c r="BI427">
        <v>40.18306010928962</v>
      </c>
      <c r="BJ427">
        <f t="shared" si="30"/>
        <v>40</v>
      </c>
      <c r="BK427">
        <v>0</v>
      </c>
      <c r="BL427">
        <v>0</v>
      </c>
      <c r="BM427" t="s">
        <v>1050</v>
      </c>
      <c r="BN427" t="s">
        <v>913</v>
      </c>
      <c r="BO427" t="s">
        <v>564</v>
      </c>
      <c r="BQ427" t="s">
        <v>1050</v>
      </c>
      <c r="BR427" t="s">
        <v>87</v>
      </c>
      <c r="BS427" t="s">
        <v>572</v>
      </c>
      <c r="BT427" t="s">
        <v>1252</v>
      </c>
      <c r="BU427" t="s">
        <v>87</v>
      </c>
      <c r="BV427">
        <v>1</v>
      </c>
      <c r="BW427">
        <v>1</v>
      </c>
      <c r="BX427">
        <v>0</v>
      </c>
      <c r="BY427">
        <v>0</v>
      </c>
      <c r="BZ427">
        <v>-4</v>
      </c>
      <c r="CA427">
        <v>0</v>
      </c>
      <c r="CB427">
        <v>4</v>
      </c>
      <c r="CC427" t="e">
        <v>#VALUE!</v>
      </c>
      <c r="CD427">
        <v>4</v>
      </c>
      <c r="CE427">
        <v>0</v>
      </c>
      <c r="CF427">
        <v>0</v>
      </c>
      <c r="CH427">
        <f t="shared" si="31"/>
        <v>1</v>
      </c>
      <c r="CI427" t="s">
        <v>1405</v>
      </c>
      <c r="CJ427">
        <v>1</v>
      </c>
      <c r="CK427" t="s">
        <v>1399</v>
      </c>
      <c r="CL427">
        <f t="shared" si="32"/>
        <v>0</v>
      </c>
      <c r="CM427">
        <f t="shared" si="33"/>
        <v>1</v>
      </c>
      <c r="CN427">
        <f t="shared" si="34"/>
        <v>1</v>
      </c>
    </row>
    <row r="428" spans="1:92" x14ac:dyDescent="0.25">
      <c r="A428">
        <v>2638</v>
      </c>
      <c r="B428" t="s">
        <v>564</v>
      </c>
      <c r="C428" t="s">
        <v>564</v>
      </c>
      <c r="D428">
        <v>1130429</v>
      </c>
      <c r="E428">
        <v>4</v>
      </c>
      <c r="F428" s="107">
        <v>41006</v>
      </c>
      <c r="G428" s="107">
        <v>41241</v>
      </c>
      <c r="H428">
        <v>1130429</v>
      </c>
      <c r="I428" s="107">
        <v>41006</v>
      </c>
      <c r="J428" s="107">
        <v>41007</v>
      </c>
      <c r="K428">
        <v>15000</v>
      </c>
      <c r="L428" t="s">
        <v>569</v>
      </c>
      <c r="M428" s="107">
        <v>41007</v>
      </c>
      <c r="N428" t="s">
        <v>87</v>
      </c>
      <c r="O428" t="s">
        <v>75</v>
      </c>
      <c r="P428" t="s">
        <v>38</v>
      </c>
      <c r="Q428">
        <v>2</v>
      </c>
      <c r="R428">
        <v>236</v>
      </c>
      <c r="S428">
        <v>7</v>
      </c>
      <c r="T428">
        <v>4</v>
      </c>
      <c r="U428">
        <v>7</v>
      </c>
      <c r="AD428" s="107">
        <v>21425</v>
      </c>
      <c r="AE428" t="s">
        <v>31</v>
      </c>
      <c r="AF428" t="s">
        <v>32</v>
      </c>
      <c r="AG428" t="s">
        <v>868</v>
      </c>
      <c r="AH428" t="s">
        <v>57</v>
      </c>
      <c r="AI428" t="s">
        <v>33</v>
      </c>
      <c r="AJ428" t="s">
        <v>88</v>
      </c>
      <c r="AK428">
        <v>9</v>
      </c>
      <c r="AL428" t="s">
        <v>986</v>
      </c>
      <c r="AO428">
        <v>88</v>
      </c>
      <c r="AP428" t="s">
        <v>174</v>
      </c>
      <c r="AR428" t="s">
        <v>43</v>
      </c>
      <c r="AS428" t="s">
        <v>44</v>
      </c>
      <c r="BC428" t="s">
        <v>51</v>
      </c>
      <c r="BF428">
        <v>2</v>
      </c>
      <c r="BG428">
        <v>236</v>
      </c>
      <c r="BH428">
        <v>236</v>
      </c>
      <c r="BI428">
        <v>53.5</v>
      </c>
      <c r="BJ428">
        <f t="shared" si="30"/>
        <v>54</v>
      </c>
      <c r="BK428">
        <v>0</v>
      </c>
      <c r="BL428">
        <v>-234</v>
      </c>
      <c r="BM428" t="s">
        <v>1050</v>
      </c>
      <c r="BN428" t="s">
        <v>75</v>
      </c>
      <c r="BO428" t="s">
        <v>87</v>
      </c>
      <c r="BQ428" t="s">
        <v>1050</v>
      </c>
      <c r="BR428" t="s">
        <v>87</v>
      </c>
      <c r="BS428" t="s">
        <v>573</v>
      </c>
      <c r="BT428" t="s">
        <v>1252</v>
      </c>
      <c r="BU428" t="s">
        <v>87</v>
      </c>
      <c r="BV428">
        <v>8.4745762711864406E-3</v>
      </c>
      <c r="BW428">
        <v>8.4745762711864406E-3</v>
      </c>
      <c r="BX428">
        <v>0</v>
      </c>
      <c r="BY428">
        <v>0</v>
      </c>
      <c r="BZ428">
        <v>-2</v>
      </c>
      <c r="CA428">
        <v>0</v>
      </c>
      <c r="CB428">
        <v>2</v>
      </c>
      <c r="CC428" t="e">
        <v>#VALUE!</v>
      </c>
      <c r="CD428">
        <v>2</v>
      </c>
      <c r="CE428">
        <v>0</v>
      </c>
      <c r="CF428">
        <v>234</v>
      </c>
      <c r="CH428">
        <f t="shared" si="31"/>
        <v>1</v>
      </c>
      <c r="CI428" t="s">
        <v>1405</v>
      </c>
      <c r="CJ428">
        <v>1</v>
      </c>
      <c r="CK428" t="s">
        <v>1399</v>
      </c>
      <c r="CL428">
        <f t="shared" si="32"/>
        <v>1</v>
      </c>
      <c r="CM428">
        <f t="shared" si="33"/>
        <v>1</v>
      </c>
      <c r="CN428">
        <f t="shared" si="34"/>
        <v>1</v>
      </c>
    </row>
    <row r="429" spans="1:92" x14ac:dyDescent="0.25">
      <c r="A429">
        <v>3049</v>
      </c>
      <c r="B429" t="s">
        <v>564</v>
      </c>
      <c r="C429" t="s">
        <v>564</v>
      </c>
      <c r="D429">
        <v>1132846</v>
      </c>
      <c r="E429">
        <v>1</v>
      </c>
      <c r="F429" s="107">
        <v>41022</v>
      </c>
      <c r="G429" s="107">
        <v>41298</v>
      </c>
      <c r="H429">
        <v>1132846</v>
      </c>
      <c r="I429" s="107">
        <v>41022</v>
      </c>
      <c r="J429" s="107">
        <v>41023</v>
      </c>
      <c r="K429">
        <v>2000</v>
      </c>
      <c r="L429" t="s">
        <v>566</v>
      </c>
      <c r="M429" s="107">
        <v>41023</v>
      </c>
      <c r="N429" t="s">
        <v>87</v>
      </c>
      <c r="O429" t="s">
        <v>583</v>
      </c>
      <c r="P429" t="s">
        <v>54</v>
      </c>
      <c r="Q429">
        <v>2</v>
      </c>
      <c r="R429">
        <v>277</v>
      </c>
      <c r="S429">
        <v>0</v>
      </c>
      <c r="T429">
        <v>2</v>
      </c>
      <c r="AD429" s="107">
        <v>24837</v>
      </c>
      <c r="AE429" t="s">
        <v>31</v>
      </c>
      <c r="AF429" t="s">
        <v>39</v>
      </c>
      <c r="AG429" t="s">
        <v>40</v>
      </c>
      <c r="AH429" t="s">
        <v>40</v>
      </c>
      <c r="AI429" t="s">
        <v>69</v>
      </c>
      <c r="AJ429" t="s">
        <v>54</v>
      </c>
      <c r="AK429">
        <v>11</v>
      </c>
      <c r="AL429" t="s">
        <v>54</v>
      </c>
      <c r="AP429" t="s">
        <v>42</v>
      </c>
      <c r="AR429" t="s">
        <v>43</v>
      </c>
      <c r="AS429" t="s">
        <v>44</v>
      </c>
      <c r="AT429" t="s">
        <v>661</v>
      </c>
      <c r="BC429" t="s">
        <v>51</v>
      </c>
      <c r="BF429">
        <v>2</v>
      </c>
      <c r="BG429">
        <v>277</v>
      </c>
      <c r="BH429">
        <v>277</v>
      </c>
      <c r="BI429">
        <v>44.221311475409834</v>
      </c>
      <c r="BJ429">
        <f t="shared" si="30"/>
        <v>44</v>
      </c>
      <c r="BK429">
        <v>0</v>
      </c>
      <c r="BL429">
        <v>-275</v>
      </c>
      <c r="BM429" t="s">
        <v>1051</v>
      </c>
      <c r="BN429" t="s">
        <v>75</v>
      </c>
      <c r="BO429" t="s">
        <v>87</v>
      </c>
      <c r="BQ429" t="s">
        <v>1051</v>
      </c>
      <c r="BR429" t="s">
        <v>87</v>
      </c>
      <c r="BS429" t="s">
        <v>573</v>
      </c>
      <c r="BT429" t="s">
        <v>1252</v>
      </c>
      <c r="BU429" t="s">
        <v>564</v>
      </c>
      <c r="BV429">
        <v>7.2202166064981952E-3</v>
      </c>
      <c r="BW429">
        <v>7.2202166064981952E-3</v>
      </c>
      <c r="BX429">
        <v>0</v>
      </c>
      <c r="BY429">
        <v>0</v>
      </c>
      <c r="BZ429">
        <v>-2</v>
      </c>
      <c r="CA429">
        <v>0</v>
      </c>
      <c r="CB429">
        <v>2</v>
      </c>
      <c r="CC429" t="e">
        <v>#VALUE!</v>
      </c>
      <c r="CD429">
        <v>2</v>
      </c>
      <c r="CE429">
        <v>0</v>
      </c>
      <c r="CF429">
        <v>275</v>
      </c>
      <c r="CH429">
        <f t="shared" si="31"/>
        <v>1</v>
      </c>
      <c r="CI429" t="s">
        <v>1405</v>
      </c>
      <c r="CJ429">
        <v>1</v>
      </c>
      <c r="CK429" t="s">
        <v>1399</v>
      </c>
      <c r="CL429">
        <f t="shared" si="32"/>
        <v>1</v>
      </c>
      <c r="CM429">
        <f t="shared" si="33"/>
        <v>0</v>
      </c>
      <c r="CN429">
        <f t="shared" si="34"/>
        <v>1</v>
      </c>
    </row>
    <row r="430" spans="1:92" x14ac:dyDescent="0.25">
      <c r="A430">
        <v>3078</v>
      </c>
      <c r="B430" t="s">
        <v>564</v>
      </c>
      <c r="C430" t="s">
        <v>564</v>
      </c>
      <c r="D430">
        <v>1134866</v>
      </c>
      <c r="E430">
        <v>2</v>
      </c>
      <c r="F430" s="107">
        <v>41023</v>
      </c>
      <c r="G430" s="107">
        <v>41025</v>
      </c>
      <c r="H430">
        <v>1134866</v>
      </c>
      <c r="I430" s="107">
        <v>41023</v>
      </c>
      <c r="J430" s="107">
        <v>41025</v>
      </c>
      <c r="K430">
        <v>2000</v>
      </c>
      <c r="L430" t="s">
        <v>566</v>
      </c>
      <c r="N430" t="s">
        <v>564</v>
      </c>
      <c r="O430" t="s">
        <v>913</v>
      </c>
      <c r="P430" t="s">
        <v>587</v>
      </c>
      <c r="Q430">
        <v>3</v>
      </c>
      <c r="R430">
        <v>3</v>
      </c>
      <c r="S430">
        <v>0</v>
      </c>
      <c r="T430">
        <v>3</v>
      </c>
      <c r="AD430" s="107">
        <v>23538</v>
      </c>
      <c r="AE430" t="s">
        <v>31</v>
      </c>
      <c r="AF430" t="s">
        <v>32</v>
      </c>
      <c r="AG430" t="s">
        <v>868</v>
      </c>
      <c r="AH430" t="s">
        <v>57</v>
      </c>
      <c r="AI430" t="s">
        <v>52</v>
      </c>
      <c r="AJ430" t="s">
        <v>47</v>
      </c>
      <c r="AL430" t="s">
        <v>47</v>
      </c>
      <c r="AP430" t="s">
        <v>42</v>
      </c>
      <c r="AR430" t="s">
        <v>43</v>
      </c>
      <c r="AS430" t="s">
        <v>44</v>
      </c>
      <c r="AT430" t="s">
        <v>519</v>
      </c>
      <c r="BC430" t="s">
        <v>37</v>
      </c>
      <c r="BF430">
        <v>3</v>
      </c>
      <c r="BG430">
        <v>3</v>
      </c>
      <c r="BH430">
        <v>3</v>
      </c>
      <c r="BI430">
        <v>47.77322404371585</v>
      </c>
      <c r="BJ430">
        <f t="shared" si="30"/>
        <v>48</v>
      </c>
      <c r="BK430">
        <v>0</v>
      </c>
      <c r="BL430">
        <v>0</v>
      </c>
      <c r="BM430" t="s">
        <v>47</v>
      </c>
      <c r="BN430" t="s">
        <v>913</v>
      </c>
      <c r="BO430" t="s">
        <v>564</v>
      </c>
      <c r="BQ430" t="s">
        <v>47</v>
      </c>
      <c r="BR430" t="s">
        <v>87</v>
      </c>
      <c r="BS430" t="s">
        <v>572</v>
      </c>
      <c r="BT430" t="s">
        <v>1252</v>
      </c>
      <c r="BU430" t="s">
        <v>564</v>
      </c>
      <c r="BV430">
        <v>1</v>
      </c>
      <c r="BW430">
        <v>1</v>
      </c>
      <c r="BX430">
        <v>0</v>
      </c>
      <c r="BY430">
        <v>0</v>
      </c>
      <c r="BZ430">
        <v>-3</v>
      </c>
      <c r="CA430">
        <v>0</v>
      </c>
      <c r="CB430">
        <v>3</v>
      </c>
      <c r="CC430" t="e">
        <v>#VALUE!</v>
      </c>
      <c r="CD430">
        <v>3</v>
      </c>
      <c r="CE430">
        <v>0</v>
      </c>
      <c r="CF430">
        <v>0</v>
      </c>
      <c r="CH430">
        <f t="shared" si="31"/>
        <v>1</v>
      </c>
      <c r="CI430" t="s">
        <v>1405</v>
      </c>
      <c r="CJ430">
        <v>1</v>
      </c>
      <c r="CK430" t="s">
        <v>1399</v>
      </c>
      <c r="CL430">
        <f t="shared" si="32"/>
        <v>0</v>
      </c>
      <c r="CM430">
        <f t="shared" si="33"/>
        <v>0</v>
      </c>
      <c r="CN430">
        <f t="shared" si="34"/>
        <v>1</v>
      </c>
    </row>
    <row r="431" spans="1:92" x14ac:dyDescent="0.25">
      <c r="A431">
        <v>1039</v>
      </c>
      <c r="B431" t="s">
        <v>564</v>
      </c>
      <c r="C431" t="s">
        <v>564</v>
      </c>
      <c r="D431">
        <v>1135261</v>
      </c>
      <c r="E431">
        <v>5</v>
      </c>
      <c r="F431" s="107">
        <v>40947</v>
      </c>
      <c r="G431" s="107">
        <v>40949</v>
      </c>
      <c r="H431">
        <v>1135261</v>
      </c>
      <c r="I431" s="107">
        <v>40948</v>
      </c>
      <c r="J431" s="107">
        <v>40949</v>
      </c>
      <c r="K431">
        <v>15000</v>
      </c>
      <c r="L431" t="s">
        <v>569</v>
      </c>
      <c r="N431" t="s">
        <v>564</v>
      </c>
      <c r="O431" t="s">
        <v>913</v>
      </c>
      <c r="P431" t="s">
        <v>38</v>
      </c>
      <c r="Q431">
        <v>2</v>
      </c>
      <c r="R431">
        <v>3</v>
      </c>
      <c r="S431">
        <v>10</v>
      </c>
      <c r="T431">
        <v>3</v>
      </c>
      <c r="U431">
        <v>6</v>
      </c>
      <c r="V431">
        <v>1</v>
      </c>
      <c r="AD431" s="107">
        <v>24953</v>
      </c>
      <c r="AE431" t="s">
        <v>31</v>
      </c>
      <c r="AF431" t="s">
        <v>32</v>
      </c>
      <c r="AG431" t="s">
        <v>868</v>
      </c>
      <c r="AH431" t="s">
        <v>30</v>
      </c>
      <c r="AI431" t="s">
        <v>94</v>
      </c>
      <c r="AJ431" t="s">
        <v>88</v>
      </c>
      <c r="AK431">
        <v>1</v>
      </c>
      <c r="AL431" t="s">
        <v>987</v>
      </c>
      <c r="AN431">
        <v>7</v>
      </c>
      <c r="AP431" t="s">
        <v>42</v>
      </c>
      <c r="AR431" t="s">
        <v>43</v>
      </c>
      <c r="AS431" t="s">
        <v>44</v>
      </c>
      <c r="BC431" t="s">
        <v>37</v>
      </c>
      <c r="BF431">
        <v>2</v>
      </c>
      <c r="BG431">
        <v>2</v>
      </c>
      <c r="BH431">
        <v>3</v>
      </c>
      <c r="BI431">
        <v>43.699453551912569</v>
      </c>
      <c r="BJ431">
        <f t="shared" si="30"/>
        <v>44</v>
      </c>
      <c r="BK431">
        <v>0</v>
      </c>
      <c r="BL431">
        <v>0</v>
      </c>
      <c r="BM431" t="s">
        <v>1050</v>
      </c>
      <c r="BN431" t="s">
        <v>913</v>
      </c>
      <c r="BO431" t="s">
        <v>564</v>
      </c>
      <c r="BQ431" t="s">
        <v>1050</v>
      </c>
      <c r="BR431" t="s">
        <v>87</v>
      </c>
      <c r="BS431" t="s">
        <v>572</v>
      </c>
      <c r="BT431" t="s">
        <v>1252</v>
      </c>
      <c r="BU431" t="s">
        <v>87</v>
      </c>
      <c r="BV431">
        <v>0.66666666666666663</v>
      </c>
      <c r="BW431">
        <v>1</v>
      </c>
      <c r="BX431">
        <v>0.33333333333333337</v>
      </c>
      <c r="BY431">
        <v>0</v>
      </c>
      <c r="BZ431">
        <v>-2</v>
      </c>
      <c r="CA431">
        <v>0</v>
      </c>
      <c r="CB431">
        <v>2</v>
      </c>
      <c r="CC431" t="e">
        <v>#VALUE!</v>
      </c>
      <c r="CD431">
        <v>2</v>
      </c>
      <c r="CE431">
        <v>0</v>
      </c>
      <c r="CF431">
        <v>0</v>
      </c>
      <c r="CH431">
        <f t="shared" si="31"/>
        <v>1</v>
      </c>
      <c r="CI431" t="s">
        <v>1405</v>
      </c>
      <c r="CJ431">
        <v>1</v>
      </c>
      <c r="CK431" t="s">
        <v>1399</v>
      </c>
      <c r="CL431">
        <f t="shared" si="32"/>
        <v>0</v>
      </c>
      <c r="CM431">
        <f t="shared" si="33"/>
        <v>1</v>
      </c>
      <c r="CN431">
        <f t="shared" si="34"/>
        <v>1</v>
      </c>
    </row>
    <row r="432" spans="1:92" x14ac:dyDescent="0.25">
      <c r="A432">
        <v>1836</v>
      </c>
      <c r="B432" t="s">
        <v>564</v>
      </c>
      <c r="C432" t="s">
        <v>564</v>
      </c>
      <c r="D432">
        <v>1136929</v>
      </c>
      <c r="E432">
        <v>6</v>
      </c>
      <c r="F432" s="107">
        <v>40977</v>
      </c>
      <c r="G432" s="107">
        <v>41046</v>
      </c>
      <c r="H432">
        <v>1136929</v>
      </c>
      <c r="I432" s="107">
        <v>40982</v>
      </c>
      <c r="J432" s="107">
        <v>41046</v>
      </c>
      <c r="K432" t="s">
        <v>562</v>
      </c>
      <c r="L432" t="s">
        <v>562</v>
      </c>
      <c r="N432" t="s">
        <v>564</v>
      </c>
      <c r="O432" t="s">
        <v>913</v>
      </c>
      <c r="P432" t="s">
        <v>38</v>
      </c>
      <c r="Q432">
        <v>65</v>
      </c>
      <c r="R432">
        <v>70</v>
      </c>
      <c r="S432">
        <v>13</v>
      </c>
      <c r="T432">
        <v>9</v>
      </c>
      <c r="U432">
        <v>4</v>
      </c>
      <c r="V432">
        <v>1</v>
      </c>
      <c r="AD432" s="107">
        <v>20766</v>
      </c>
      <c r="AE432" t="s">
        <v>31</v>
      </c>
      <c r="AF432" t="s">
        <v>32</v>
      </c>
      <c r="AG432" t="s">
        <v>868</v>
      </c>
      <c r="AH432" t="s">
        <v>30</v>
      </c>
      <c r="AI432" t="s">
        <v>52</v>
      </c>
      <c r="AJ432" t="s">
        <v>88</v>
      </c>
      <c r="AK432">
        <v>5</v>
      </c>
      <c r="AL432" t="s">
        <v>361</v>
      </c>
      <c r="AM432">
        <v>8</v>
      </c>
      <c r="AP432" t="s">
        <v>378</v>
      </c>
      <c r="AR432" t="s">
        <v>43</v>
      </c>
      <c r="AS432" t="s">
        <v>63</v>
      </c>
      <c r="BC432" t="s">
        <v>51</v>
      </c>
      <c r="BF432">
        <v>65</v>
      </c>
      <c r="BG432">
        <v>65</v>
      </c>
      <c r="BH432">
        <v>70</v>
      </c>
      <c r="BI432">
        <v>55.221311475409834</v>
      </c>
      <c r="BJ432">
        <f t="shared" si="30"/>
        <v>55</v>
      </c>
      <c r="BK432">
        <v>0</v>
      </c>
      <c r="BL432">
        <v>0</v>
      </c>
      <c r="BM432" t="s">
        <v>1050</v>
      </c>
      <c r="BN432" t="s">
        <v>913</v>
      </c>
      <c r="BO432" t="s">
        <v>564</v>
      </c>
      <c r="BQ432" t="s">
        <v>1050</v>
      </c>
      <c r="BR432" t="s">
        <v>87</v>
      </c>
      <c r="BS432" t="s">
        <v>572</v>
      </c>
      <c r="BT432" t="s">
        <v>1252</v>
      </c>
      <c r="BU432" t="s">
        <v>87</v>
      </c>
      <c r="BV432">
        <v>0.9285714285714286</v>
      </c>
      <c r="BW432">
        <v>1</v>
      </c>
      <c r="BX432">
        <v>7.1428571428571397E-2</v>
      </c>
      <c r="BY432">
        <v>0</v>
      </c>
      <c r="BZ432">
        <v>-65</v>
      </c>
      <c r="CA432">
        <v>0</v>
      </c>
      <c r="CB432">
        <v>65</v>
      </c>
      <c r="CC432" t="e">
        <v>#VALUE!</v>
      </c>
      <c r="CD432">
        <v>65</v>
      </c>
      <c r="CE432">
        <v>0</v>
      </c>
      <c r="CF432">
        <v>0</v>
      </c>
      <c r="CH432">
        <f t="shared" si="31"/>
        <v>1</v>
      </c>
      <c r="CI432" t="s">
        <v>1402</v>
      </c>
      <c r="CJ432">
        <v>4</v>
      </c>
      <c r="CK432" t="s">
        <v>1399</v>
      </c>
      <c r="CL432">
        <f t="shared" si="32"/>
        <v>0</v>
      </c>
      <c r="CM432">
        <f t="shared" si="33"/>
        <v>1</v>
      </c>
      <c r="CN432">
        <f t="shared" si="34"/>
        <v>1</v>
      </c>
    </row>
    <row r="433" spans="1:92" x14ac:dyDescent="0.25">
      <c r="A433">
        <v>1525</v>
      </c>
      <c r="B433" t="s">
        <v>564</v>
      </c>
      <c r="C433" t="s">
        <v>564</v>
      </c>
      <c r="D433">
        <v>1139624</v>
      </c>
      <c r="E433">
        <v>6</v>
      </c>
      <c r="F433" s="107">
        <v>40965</v>
      </c>
      <c r="G433" s="107">
        <v>41226</v>
      </c>
      <c r="H433">
        <v>1139624</v>
      </c>
      <c r="I433" s="107">
        <v>40965</v>
      </c>
      <c r="J433" s="107">
        <v>41041</v>
      </c>
      <c r="K433">
        <v>55000</v>
      </c>
      <c r="L433" t="s">
        <v>570</v>
      </c>
      <c r="M433" s="107">
        <v>41041</v>
      </c>
      <c r="N433" t="s">
        <v>87</v>
      </c>
      <c r="O433" t="s">
        <v>75</v>
      </c>
      <c r="P433" t="s">
        <v>38</v>
      </c>
      <c r="Q433">
        <v>77</v>
      </c>
      <c r="R433">
        <v>262</v>
      </c>
      <c r="S433">
        <v>2</v>
      </c>
      <c r="T433">
        <v>7</v>
      </c>
      <c r="AD433" s="107">
        <v>25971</v>
      </c>
      <c r="AE433" t="s">
        <v>31</v>
      </c>
      <c r="AF433" t="s">
        <v>32</v>
      </c>
      <c r="AG433" t="s">
        <v>868</v>
      </c>
      <c r="AH433" t="s">
        <v>30</v>
      </c>
      <c r="AI433" t="s">
        <v>58</v>
      </c>
      <c r="AJ433" t="s">
        <v>88</v>
      </c>
      <c r="AK433">
        <v>12</v>
      </c>
      <c r="AL433" t="s">
        <v>361</v>
      </c>
      <c r="AM433">
        <v>2</v>
      </c>
      <c r="AP433" t="s">
        <v>90</v>
      </c>
      <c r="AR433" t="s">
        <v>91</v>
      </c>
      <c r="AS433" t="s">
        <v>73</v>
      </c>
      <c r="BC433" t="s">
        <v>51</v>
      </c>
      <c r="BF433">
        <v>77</v>
      </c>
      <c r="BG433">
        <v>262</v>
      </c>
      <c r="BH433">
        <v>262</v>
      </c>
      <c r="BI433">
        <v>40.967213114754095</v>
      </c>
      <c r="BJ433">
        <f t="shared" si="30"/>
        <v>41</v>
      </c>
      <c r="BK433">
        <v>0</v>
      </c>
      <c r="BL433">
        <v>-185</v>
      </c>
      <c r="BM433" t="s">
        <v>1050</v>
      </c>
      <c r="BN433" t="s">
        <v>75</v>
      </c>
      <c r="BO433" t="s">
        <v>87</v>
      </c>
      <c r="BQ433" t="s">
        <v>1050</v>
      </c>
      <c r="BR433" t="s">
        <v>87</v>
      </c>
      <c r="BS433" t="s">
        <v>573</v>
      </c>
      <c r="BT433" t="s">
        <v>1252</v>
      </c>
      <c r="BU433" t="s">
        <v>87</v>
      </c>
      <c r="BV433">
        <v>0.29389312977099236</v>
      </c>
      <c r="BW433">
        <v>0.29389312977099236</v>
      </c>
      <c r="BX433">
        <v>0</v>
      </c>
      <c r="BY433">
        <v>0</v>
      </c>
      <c r="BZ433">
        <v>-77</v>
      </c>
      <c r="CA433">
        <v>0</v>
      </c>
      <c r="CB433">
        <v>77</v>
      </c>
      <c r="CC433" t="e">
        <v>#VALUE!</v>
      </c>
      <c r="CD433">
        <v>77</v>
      </c>
      <c r="CE433">
        <v>0</v>
      </c>
      <c r="CF433">
        <v>185</v>
      </c>
      <c r="CH433">
        <f t="shared" si="31"/>
        <v>1</v>
      </c>
      <c r="CI433" t="s">
        <v>1402</v>
      </c>
      <c r="CJ433">
        <v>4</v>
      </c>
      <c r="CK433" t="s">
        <v>1399</v>
      </c>
      <c r="CL433">
        <f t="shared" si="32"/>
        <v>1</v>
      </c>
      <c r="CM433">
        <f t="shared" si="33"/>
        <v>1</v>
      </c>
      <c r="CN433">
        <f t="shared" si="34"/>
        <v>1</v>
      </c>
    </row>
    <row r="434" spans="1:92" x14ac:dyDescent="0.25">
      <c r="A434">
        <v>1201</v>
      </c>
      <c r="B434" t="s">
        <v>564</v>
      </c>
      <c r="C434" t="s">
        <v>564</v>
      </c>
      <c r="D434">
        <v>1141530</v>
      </c>
      <c r="E434">
        <v>6</v>
      </c>
      <c r="F434" s="107">
        <v>40953</v>
      </c>
      <c r="G434" s="107">
        <v>41046</v>
      </c>
      <c r="H434">
        <v>1141530</v>
      </c>
      <c r="I434" s="107">
        <v>40953</v>
      </c>
      <c r="J434" s="107">
        <v>41046</v>
      </c>
      <c r="K434" t="s">
        <v>562</v>
      </c>
      <c r="L434" t="s">
        <v>562</v>
      </c>
      <c r="N434" t="s">
        <v>564</v>
      </c>
      <c r="O434" t="s">
        <v>913</v>
      </c>
      <c r="P434" t="s">
        <v>38</v>
      </c>
      <c r="Q434">
        <v>94</v>
      </c>
      <c r="R434">
        <v>94</v>
      </c>
      <c r="S434">
        <v>4</v>
      </c>
      <c r="T434">
        <v>2</v>
      </c>
      <c r="U434">
        <v>2</v>
      </c>
      <c r="AD434" s="107">
        <v>26535</v>
      </c>
      <c r="AE434" t="s">
        <v>45</v>
      </c>
      <c r="AF434" t="s">
        <v>32</v>
      </c>
      <c r="AG434" t="s">
        <v>868</v>
      </c>
      <c r="AH434" t="s">
        <v>57</v>
      </c>
      <c r="AI434" t="s">
        <v>86</v>
      </c>
      <c r="AJ434" t="s">
        <v>88</v>
      </c>
      <c r="AK434">
        <v>4</v>
      </c>
      <c r="AL434" t="s">
        <v>361</v>
      </c>
      <c r="AM434">
        <v>5</v>
      </c>
      <c r="AP434" t="s">
        <v>304</v>
      </c>
      <c r="AR434" t="s">
        <v>66</v>
      </c>
      <c r="AS434" t="s">
        <v>73</v>
      </c>
      <c r="BC434" t="s">
        <v>37</v>
      </c>
      <c r="BF434">
        <v>94</v>
      </c>
      <c r="BG434">
        <v>94</v>
      </c>
      <c r="BH434">
        <v>94</v>
      </c>
      <c r="BI434">
        <v>39.393442622950822</v>
      </c>
      <c r="BJ434">
        <f t="shared" si="30"/>
        <v>40</v>
      </c>
      <c r="BK434">
        <v>0</v>
      </c>
      <c r="BL434">
        <v>0</v>
      </c>
      <c r="BM434" t="s">
        <v>1050</v>
      </c>
      <c r="BN434" t="s">
        <v>913</v>
      </c>
      <c r="BO434" t="s">
        <v>564</v>
      </c>
      <c r="BQ434" t="s">
        <v>1050</v>
      </c>
      <c r="BR434" t="s">
        <v>87</v>
      </c>
      <c r="BS434" t="s">
        <v>572</v>
      </c>
      <c r="BT434" t="s">
        <v>1252</v>
      </c>
      <c r="BU434" t="s">
        <v>87</v>
      </c>
      <c r="BV434">
        <v>1</v>
      </c>
      <c r="BW434">
        <v>1</v>
      </c>
      <c r="BX434">
        <v>0</v>
      </c>
      <c r="BY434">
        <v>0</v>
      </c>
      <c r="BZ434">
        <v>-94</v>
      </c>
      <c r="CA434">
        <v>0</v>
      </c>
      <c r="CB434">
        <v>94</v>
      </c>
      <c r="CC434" t="e">
        <v>#VALUE!</v>
      </c>
      <c r="CD434">
        <v>94</v>
      </c>
      <c r="CE434">
        <v>0</v>
      </c>
      <c r="CF434">
        <v>0</v>
      </c>
      <c r="CH434">
        <f t="shared" si="31"/>
        <v>1</v>
      </c>
      <c r="CI434" t="s">
        <v>1408</v>
      </c>
      <c r="CJ434">
        <v>0</v>
      </c>
      <c r="CK434" t="s">
        <v>1399</v>
      </c>
      <c r="CL434">
        <f t="shared" si="32"/>
        <v>0</v>
      </c>
      <c r="CM434">
        <f t="shared" si="33"/>
        <v>1</v>
      </c>
      <c r="CN434">
        <f t="shared" si="34"/>
        <v>1</v>
      </c>
    </row>
    <row r="435" spans="1:92" x14ac:dyDescent="0.25">
      <c r="A435">
        <v>417</v>
      </c>
      <c r="B435" t="s">
        <v>564</v>
      </c>
      <c r="C435" t="s">
        <v>564</v>
      </c>
      <c r="D435">
        <v>1142010</v>
      </c>
      <c r="E435">
        <v>5</v>
      </c>
      <c r="F435" s="107">
        <v>40926</v>
      </c>
      <c r="G435" s="107">
        <v>40928</v>
      </c>
      <c r="H435">
        <v>1142010</v>
      </c>
      <c r="I435" s="107">
        <v>40927</v>
      </c>
      <c r="J435" s="107">
        <v>40928</v>
      </c>
      <c r="K435">
        <v>5000</v>
      </c>
      <c r="L435" t="s">
        <v>567</v>
      </c>
      <c r="N435" t="s">
        <v>564</v>
      </c>
      <c r="O435" t="s">
        <v>913</v>
      </c>
      <c r="P435" t="s">
        <v>38</v>
      </c>
      <c r="Q435">
        <v>2</v>
      </c>
      <c r="R435">
        <v>3</v>
      </c>
      <c r="S435">
        <v>2</v>
      </c>
      <c r="T435">
        <v>1</v>
      </c>
      <c r="U435">
        <v>1</v>
      </c>
      <c r="AD435" s="107">
        <v>24592</v>
      </c>
      <c r="AE435" t="s">
        <v>31</v>
      </c>
      <c r="AF435" t="s">
        <v>32</v>
      </c>
      <c r="AG435" t="s">
        <v>868</v>
      </c>
      <c r="AH435" t="s">
        <v>57</v>
      </c>
      <c r="AI435" t="s">
        <v>89</v>
      </c>
      <c r="AJ435" t="s">
        <v>88</v>
      </c>
      <c r="AK435">
        <v>1</v>
      </c>
      <c r="AL435" t="s">
        <v>987</v>
      </c>
      <c r="AN435">
        <v>6</v>
      </c>
      <c r="AP435" t="s">
        <v>42</v>
      </c>
      <c r="AR435" t="s">
        <v>43</v>
      </c>
      <c r="AS435" t="s">
        <v>44</v>
      </c>
      <c r="BC435" t="s">
        <v>37</v>
      </c>
      <c r="BF435">
        <v>2</v>
      </c>
      <c r="BG435">
        <v>2</v>
      </c>
      <c r="BH435">
        <v>3</v>
      </c>
      <c r="BI435">
        <v>44.62841530054645</v>
      </c>
      <c r="BJ435">
        <f t="shared" si="30"/>
        <v>45</v>
      </c>
      <c r="BK435">
        <v>0</v>
      </c>
      <c r="BL435">
        <v>0</v>
      </c>
      <c r="BM435" t="s">
        <v>1050</v>
      </c>
      <c r="BN435" t="s">
        <v>913</v>
      </c>
      <c r="BO435" t="s">
        <v>564</v>
      </c>
      <c r="BQ435" t="s">
        <v>1050</v>
      </c>
      <c r="BR435" t="s">
        <v>87</v>
      </c>
      <c r="BS435" t="s">
        <v>572</v>
      </c>
      <c r="BT435" t="s">
        <v>1252</v>
      </c>
      <c r="BU435" t="s">
        <v>87</v>
      </c>
      <c r="BV435">
        <v>0.66666666666666663</v>
      </c>
      <c r="BW435">
        <v>1</v>
      </c>
      <c r="BX435">
        <v>0.33333333333333337</v>
      </c>
      <c r="BY435">
        <v>0</v>
      </c>
      <c r="BZ435">
        <v>-2</v>
      </c>
      <c r="CA435">
        <v>0</v>
      </c>
      <c r="CB435">
        <v>2</v>
      </c>
      <c r="CC435" t="e">
        <v>#VALUE!</v>
      </c>
      <c r="CD435">
        <v>2</v>
      </c>
      <c r="CE435">
        <v>0</v>
      </c>
      <c r="CF435">
        <v>0</v>
      </c>
      <c r="CH435">
        <f t="shared" si="31"/>
        <v>1</v>
      </c>
      <c r="CI435" t="s">
        <v>1405</v>
      </c>
      <c r="CJ435">
        <v>1</v>
      </c>
      <c r="CK435" t="s">
        <v>1399</v>
      </c>
      <c r="CL435">
        <f t="shared" si="32"/>
        <v>0</v>
      </c>
      <c r="CM435">
        <f t="shared" si="33"/>
        <v>1</v>
      </c>
      <c r="CN435">
        <f t="shared" si="34"/>
        <v>1</v>
      </c>
    </row>
    <row r="436" spans="1:92" x14ac:dyDescent="0.25">
      <c r="A436">
        <v>3228</v>
      </c>
      <c r="B436" t="s">
        <v>564</v>
      </c>
      <c r="C436" t="s">
        <v>564</v>
      </c>
      <c r="D436">
        <v>1143618</v>
      </c>
      <c r="E436">
        <v>4</v>
      </c>
      <c r="F436" s="107">
        <v>41028</v>
      </c>
      <c r="G436" s="107">
        <v>41030</v>
      </c>
      <c r="H436">
        <v>1143618</v>
      </c>
      <c r="I436" s="107">
        <v>41028</v>
      </c>
      <c r="J436" s="107">
        <v>41030</v>
      </c>
      <c r="K436">
        <v>15000</v>
      </c>
      <c r="L436" t="s">
        <v>569</v>
      </c>
      <c r="N436" t="s">
        <v>564</v>
      </c>
      <c r="O436" t="s">
        <v>913</v>
      </c>
      <c r="P436" t="s">
        <v>38</v>
      </c>
      <c r="Q436">
        <v>3</v>
      </c>
      <c r="R436">
        <v>3</v>
      </c>
      <c r="S436">
        <v>6</v>
      </c>
      <c r="T436">
        <v>9</v>
      </c>
      <c r="U436">
        <v>5</v>
      </c>
      <c r="V436">
        <v>1</v>
      </c>
      <c r="AD436" s="107">
        <v>24361</v>
      </c>
      <c r="AE436" t="s">
        <v>31</v>
      </c>
      <c r="AF436" t="s">
        <v>32</v>
      </c>
      <c r="AG436" t="s">
        <v>868</v>
      </c>
      <c r="AH436" t="s">
        <v>57</v>
      </c>
      <c r="AI436" t="s">
        <v>82</v>
      </c>
      <c r="AJ436" t="s">
        <v>88</v>
      </c>
      <c r="AK436">
        <v>2</v>
      </c>
      <c r="AL436" t="s">
        <v>986</v>
      </c>
      <c r="AO436">
        <v>270</v>
      </c>
      <c r="AP436" t="s">
        <v>42</v>
      </c>
      <c r="AR436" t="s">
        <v>43</v>
      </c>
      <c r="AS436" t="s">
        <v>44</v>
      </c>
      <c r="AT436" t="s">
        <v>535</v>
      </c>
      <c r="BC436" t="s">
        <v>37</v>
      </c>
      <c r="BF436">
        <v>3</v>
      </c>
      <c r="BG436">
        <v>3</v>
      </c>
      <c r="BH436">
        <v>3</v>
      </c>
      <c r="BI436">
        <v>45.538251366120221</v>
      </c>
      <c r="BJ436">
        <f t="shared" si="30"/>
        <v>46</v>
      </c>
      <c r="BK436">
        <v>0</v>
      </c>
      <c r="BL436">
        <v>0</v>
      </c>
      <c r="BM436" t="s">
        <v>1050</v>
      </c>
      <c r="BN436" t="s">
        <v>913</v>
      </c>
      <c r="BO436" t="s">
        <v>564</v>
      </c>
      <c r="BQ436" t="s">
        <v>1050</v>
      </c>
      <c r="BR436" t="s">
        <v>87</v>
      </c>
      <c r="BS436" t="s">
        <v>572</v>
      </c>
      <c r="BT436" t="s">
        <v>1252</v>
      </c>
      <c r="BU436" t="s">
        <v>87</v>
      </c>
      <c r="BV436">
        <v>1</v>
      </c>
      <c r="BW436">
        <v>1</v>
      </c>
      <c r="BX436">
        <v>0</v>
      </c>
      <c r="BY436">
        <v>0</v>
      </c>
      <c r="BZ436">
        <v>-3</v>
      </c>
      <c r="CA436">
        <v>0</v>
      </c>
      <c r="CB436">
        <v>3</v>
      </c>
      <c r="CC436" t="e">
        <v>#VALUE!</v>
      </c>
      <c r="CD436">
        <v>3</v>
      </c>
      <c r="CE436">
        <v>0</v>
      </c>
      <c r="CF436">
        <v>0</v>
      </c>
      <c r="CH436">
        <f t="shared" si="31"/>
        <v>1</v>
      </c>
      <c r="CI436" t="s">
        <v>1405</v>
      </c>
      <c r="CJ436">
        <v>1</v>
      </c>
      <c r="CK436" t="s">
        <v>1399</v>
      </c>
      <c r="CL436">
        <f t="shared" si="32"/>
        <v>0</v>
      </c>
      <c r="CM436">
        <f t="shared" si="33"/>
        <v>1</v>
      </c>
      <c r="CN436">
        <f t="shared" si="34"/>
        <v>1</v>
      </c>
    </row>
    <row r="437" spans="1:92" x14ac:dyDescent="0.25">
      <c r="A437">
        <v>1447</v>
      </c>
      <c r="B437" t="s">
        <v>564</v>
      </c>
      <c r="C437" t="s">
        <v>564</v>
      </c>
      <c r="D437">
        <v>1144151</v>
      </c>
      <c r="E437">
        <v>1</v>
      </c>
      <c r="F437" s="107">
        <v>40962</v>
      </c>
      <c r="G437" s="107">
        <v>41004</v>
      </c>
      <c r="H437">
        <v>1144151</v>
      </c>
      <c r="I437" s="107">
        <v>40962</v>
      </c>
      <c r="J437" s="107">
        <v>40967</v>
      </c>
      <c r="K437">
        <v>5000</v>
      </c>
      <c r="L437" t="s">
        <v>567</v>
      </c>
      <c r="M437" s="107">
        <v>40967</v>
      </c>
      <c r="N437" t="s">
        <v>87</v>
      </c>
      <c r="O437" t="s">
        <v>75</v>
      </c>
      <c r="P437" t="s">
        <v>54</v>
      </c>
      <c r="Q437">
        <v>6</v>
      </c>
      <c r="R437">
        <v>43</v>
      </c>
      <c r="S437">
        <v>1</v>
      </c>
      <c r="T437">
        <v>2</v>
      </c>
      <c r="U437">
        <v>1</v>
      </c>
      <c r="AD437" s="107">
        <v>24039</v>
      </c>
      <c r="AE437" t="s">
        <v>45</v>
      </c>
      <c r="AF437" t="s">
        <v>32</v>
      </c>
      <c r="AG437" t="s">
        <v>868</v>
      </c>
      <c r="AH437" t="s">
        <v>57</v>
      </c>
      <c r="AI437" t="s">
        <v>71</v>
      </c>
      <c r="AJ437" t="s">
        <v>54</v>
      </c>
      <c r="AK437">
        <v>3</v>
      </c>
      <c r="AL437" t="s">
        <v>54</v>
      </c>
      <c r="AP437" t="s">
        <v>42</v>
      </c>
      <c r="AR437" t="s">
        <v>43</v>
      </c>
      <c r="AS437" t="s">
        <v>44</v>
      </c>
      <c r="BC437" t="s">
        <v>51</v>
      </c>
      <c r="BF437">
        <v>6</v>
      </c>
      <c r="BG437">
        <v>43</v>
      </c>
      <c r="BH437">
        <v>43</v>
      </c>
      <c r="BI437">
        <v>46.23770491803279</v>
      </c>
      <c r="BJ437">
        <f t="shared" si="30"/>
        <v>46</v>
      </c>
      <c r="BK437">
        <v>0</v>
      </c>
      <c r="BL437">
        <v>-37</v>
      </c>
      <c r="BM437" t="s">
        <v>1051</v>
      </c>
      <c r="BN437" t="s">
        <v>75</v>
      </c>
      <c r="BO437" t="s">
        <v>87</v>
      </c>
      <c r="BQ437" t="s">
        <v>1051</v>
      </c>
      <c r="BR437" t="s">
        <v>87</v>
      </c>
      <c r="BS437" t="s">
        <v>573</v>
      </c>
      <c r="BT437" t="s">
        <v>1252</v>
      </c>
      <c r="BU437" t="s">
        <v>87</v>
      </c>
      <c r="BV437">
        <v>0.13953488372093023</v>
      </c>
      <c r="BW437">
        <v>0.13953488372093023</v>
      </c>
      <c r="BX437">
        <v>0</v>
      </c>
      <c r="BY437">
        <v>0</v>
      </c>
      <c r="BZ437">
        <v>-6</v>
      </c>
      <c r="CA437">
        <v>0</v>
      </c>
      <c r="CB437">
        <v>6</v>
      </c>
      <c r="CC437" t="e">
        <v>#VALUE!</v>
      </c>
      <c r="CD437">
        <v>6</v>
      </c>
      <c r="CE437">
        <v>0</v>
      </c>
      <c r="CF437">
        <v>37</v>
      </c>
      <c r="CH437">
        <f t="shared" si="31"/>
        <v>1</v>
      </c>
      <c r="CI437" t="s">
        <v>1405</v>
      </c>
      <c r="CJ437">
        <v>1</v>
      </c>
      <c r="CK437" t="s">
        <v>1399</v>
      </c>
      <c r="CL437">
        <f t="shared" si="32"/>
        <v>1</v>
      </c>
      <c r="CM437">
        <f t="shared" si="33"/>
        <v>1</v>
      </c>
      <c r="CN437">
        <f t="shared" si="34"/>
        <v>1</v>
      </c>
    </row>
    <row r="438" spans="1:92" x14ac:dyDescent="0.25">
      <c r="A438">
        <v>2333</v>
      </c>
      <c r="B438" t="s">
        <v>564</v>
      </c>
      <c r="C438" t="s">
        <v>564</v>
      </c>
      <c r="D438">
        <v>1144190</v>
      </c>
      <c r="E438">
        <v>6</v>
      </c>
      <c r="F438" s="107">
        <v>40997</v>
      </c>
      <c r="G438" s="107">
        <v>41304</v>
      </c>
      <c r="H438">
        <v>1144190</v>
      </c>
      <c r="I438" s="107">
        <v>40997</v>
      </c>
      <c r="J438" s="107">
        <v>41074</v>
      </c>
      <c r="K438">
        <v>20000</v>
      </c>
      <c r="L438" t="s">
        <v>569</v>
      </c>
      <c r="M438" s="107">
        <v>41074</v>
      </c>
      <c r="N438" t="s">
        <v>87</v>
      </c>
      <c r="O438" t="s">
        <v>583</v>
      </c>
      <c r="P438" t="s">
        <v>38</v>
      </c>
      <c r="Q438">
        <v>78</v>
      </c>
      <c r="R438">
        <v>308</v>
      </c>
      <c r="S438">
        <v>0</v>
      </c>
      <c r="T438">
        <v>3</v>
      </c>
      <c r="AD438" s="107">
        <v>25735</v>
      </c>
      <c r="AE438" t="s">
        <v>45</v>
      </c>
      <c r="AF438" t="s">
        <v>68</v>
      </c>
      <c r="AG438" t="s">
        <v>870</v>
      </c>
      <c r="AH438" t="s">
        <v>30</v>
      </c>
      <c r="AI438" t="s">
        <v>69</v>
      </c>
      <c r="AJ438" t="s">
        <v>30</v>
      </c>
      <c r="AK438">
        <v>13</v>
      </c>
      <c r="AL438" t="s">
        <v>361</v>
      </c>
      <c r="AM438">
        <v>2</v>
      </c>
      <c r="AP438" t="s">
        <v>65</v>
      </c>
      <c r="AR438" t="s">
        <v>66</v>
      </c>
      <c r="AS438" t="s">
        <v>67</v>
      </c>
      <c r="BC438" t="s">
        <v>37</v>
      </c>
      <c r="BF438">
        <v>78</v>
      </c>
      <c r="BG438">
        <v>308</v>
      </c>
      <c r="BH438">
        <v>308</v>
      </c>
      <c r="BI438">
        <v>41.699453551912569</v>
      </c>
      <c r="BJ438">
        <f t="shared" si="30"/>
        <v>42</v>
      </c>
      <c r="BK438">
        <v>0</v>
      </c>
      <c r="BL438">
        <v>-230</v>
      </c>
      <c r="BM438" t="s">
        <v>1050</v>
      </c>
      <c r="BN438" t="s">
        <v>75</v>
      </c>
      <c r="BO438" t="s">
        <v>87</v>
      </c>
      <c r="BQ438" t="s">
        <v>1409</v>
      </c>
      <c r="BR438" t="s">
        <v>87</v>
      </c>
      <c r="BS438" t="s">
        <v>573</v>
      </c>
      <c r="BT438" t="s">
        <v>1252</v>
      </c>
      <c r="BU438" t="s">
        <v>564</v>
      </c>
      <c r="BV438">
        <v>0.25324675324675322</v>
      </c>
      <c r="BW438">
        <v>0.25324675324675322</v>
      </c>
      <c r="BX438">
        <v>0</v>
      </c>
      <c r="BY438">
        <v>0</v>
      </c>
      <c r="BZ438">
        <v>-78</v>
      </c>
      <c r="CA438">
        <v>0</v>
      </c>
      <c r="CB438">
        <v>78</v>
      </c>
      <c r="CC438" t="e">
        <v>#VALUE!</v>
      </c>
      <c r="CD438">
        <v>78</v>
      </c>
      <c r="CE438">
        <v>0</v>
      </c>
      <c r="CF438">
        <v>230</v>
      </c>
      <c r="CH438">
        <f t="shared" si="31"/>
        <v>1</v>
      </c>
      <c r="CI438" t="s">
        <v>1402</v>
      </c>
      <c r="CJ438">
        <v>4</v>
      </c>
      <c r="CK438" t="s">
        <v>1399</v>
      </c>
      <c r="CL438">
        <f t="shared" si="32"/>
        <v>1</v>
      </c>
      <c r="CM438">
        <f t="shared" si="33"/>
        <v>0</v>
      </c>
      <c r="CN438">
        <f t="shared" si="34"/>
        <v>1</v>
      </c>
    </row>
    <row r="439" spans="1:92" x14ac:dyDescent="0.25">
      <c r="A439">
        <v>1332</v>
      </c>
      <c r="B439" t="s">
        <v>564</v>
      </c>
      <c r="C439" t="s">
        <v>564</v>
      </c>
      <c r="D439">
        <v>1146280</v>
      </c>
      <c r="E439">
        <v>5</v>
      </c>
      <c r="F439" s="107">
        <v>40957</v>
      </c>
      <c r="G439" s="107">
        <v>40959</v>
      </c>
      <c r="H439">
        <v>1146280</v>
      </c>
      <c r="I439" s="107">
        <v>40957</v>
      </c>
      <c r="J439" s="107">
        <v>40959</v>
      </c>
      <c r="K439">
        <v>15000</v>
      </c>
      <c r="L439" t="s">
        <v>569</v>
      </c>
      <c r="N439" t="s">
        <v>564</v>
      </c>
      <c r="O439" t="s">
        <v>913</v>
      </c>
      <c r="P439" t="s">
        <v>38</v>
      </c>
      <c r="Q439">
        <v>3</v>
      </c>
      <c r="R439">
        <v>3</v>
      </c>
      <c r="S439">
        <v>5</v>
      </c>
      <c r="T439">
        <v>1</v>
      </c>
      <c r="U439">
        <v>5</v>
      </c>
      <c r="AD439" s="107">
        <v>26586</v>
      </c>
      <c r="AE439" t="s">
        <v>31</v>
      </c>
      <c r="AF439" t="s">
        <v>32</v>
      </c>
      <c r="AG439" t="s">
        <v>868</v>
      </c>
      <c r="AH439" t="s">
        <v>30</v>
      </c>
      <c r="AI439" t="s">
        <v>61</v>
      </c>
      <c r="AJ439" t="s">
        <v>88</v>
      </c>
      <c r="AK439">
        <v>1</v>
      </c>
      <c r="AL439" t="s">
        <v>987</v>
      </c>
      <c r="AN439">
        <v>9</v>
      </c>
      <c r="AP439" t="s">
        <v>42</v>
      </c>
      <c r="AR439" t="s">
        <v>43</v>
      </c>
      <c r="AS439" t="s">
        <v>44</v>
      </c>
      <c r="BC439" t="s">
        <v>37</v>
      </c>
      <c r="BF439">
        <v>3</v>
      </c>
      <c r="BG439">
        <v>3</v>
      </c>
      <c r="BH439">
        <v>3</v>
      </c>
      <c r="BI439">
        <v>39.265027322404372</v>
      </c>
      <c r="BJ439">
        <f t="shared" si="30"/>
        <v>39</v>
      </c>
      <c r="BK439">
        <v>0</v>
      </c>
      <c r="BL439">
        <v>0</v>
      </c>
      <c r="BM439" t="s">
        <v>1050</v>
      </c>
      <c r="BN439" t="s">
        <v>913</v>
      </c>
      <c r="BO439" t="s">
        <v>564</v>
      </c>
      <c r="BQ439" t="s">
        <v>1050</v>
      </c>
      <c r="BR439" t="s">
        <v>87</v>
      </c>
      <c r="BS439" t="s">
        <v>572</v>
      </c>
      <c r="BT439" t="s">
        <v>1252</v>
      </c>
      <c r="BU439" t="s">
        <v>87</v>
      </c>
      <c r="BV439">
        <v>1</v>
      </c>
      <c r="BW439">
        <v>1</v>
      </c>
      <c r="BX439">
        <v>0</v>
      </c>
      <c r="BY439">
        <v>0</v>
      </c>
      <c r="BZ439">
        <v>-3</v>
      </c>
      <c r="CA439">
        <v>0</v>
      </c>
      <c r="CB439">
        <v>3</v>
      </c>
      <c r="CC439" t="e">
        <v>#VALUE!</v>
      </c>
      <c r="CD439">
        <v>3</v>
      </c>
      <c r="CE439">
        <v>0</v>
      </c>
      <c r="CF439">
        <v>0</v>
      </c>
      <c r="CH439">
        <f t="shared" si="31"/>
        <v>1</v>
      </c>
      <c r="CI439" t="s">
        <v>1405</v>
      </c>
      <c r="CJ439">
        <v>1</v>
      </c>
      <c r="CK439" t="s">
        <v>1399</v>
      </c>
      <c r="CL439">
        <f t="shared" si="32"/>
        <v>0</v>
      </c>
      <c r="CM439">
        <f t="shared" si="33"/>
        <v>1</v>
      </c>
      <c r="CN439">
        <f t="shared" si="34"/>
        <v>1</v>
      </c>
    </row>
    <row r="440" spans="1:92" x14ac:dyDescent="0.25">
      <c r="A440">
        <v>1186</v>
      </c>
      <c r="B440" t="s">
        <v>564</v>
      </c>
      <c r="C440" t="s">
        <v>564</v>
      </c>
      <c r="D440">
        <v>1150175</v>
      </c>
      <c r="E440">
        <v>6</v>
      </c>
      <c r="F440" s="107">
        <v>40952</v>
      </c>
      <c r="G440" s="107">
        <v>40955</v>
      </c>
      <c r="H440">
        <v>1150175</v>
      </c>
      <c r="I440" s="107">
        <v>40954</v>
      </c>
      <c r="J440" s="107">
        <v>40955</v>
      </c>
      <c r="K440">
        <v>30000</v>
      </c>
      <c r="L440" t="s">
        <v>570</v>
      </c>
      <c r="N440" t="s">
        <v>564</v>
      </c>
      <c r="O440" t="s">
        <v>913</v>
      </c>
      <c r="P440" t="s">
        <v>38</v>
      </c>
      <c r="Q440">
        <v>2</v>
      </c>
      <c r="R440">
        <v>4</v>
      </c>
      <c r="S440">
        <v>7</v>
      </c>
      <c r="T440">
        <v>8</v>
      </c>
      <c r="U440">
        <v>6</v>
      </c>
      <c r="AD440" s="107">
        <v>26306</v>
      </c>
      <c r="AE440" t="s">
        <v>31</v>
      </c>
      <c r="AF440" t="s">
        <v>68</v>
      </c>
      <c r="AG440" t="s">
        <v>870</v>
      </c>
      <c r="AH440" t="s">
        <v>30</v>
      </c>
      <c r="AI440" t="s">
        <v>46</v>
      </c>
      <c r="AJ440" t="s">
        <v>88</v>
      </c>
      <c r="AK440">
        <v>2</v>
      </c>
      <c r="AL440" t="s">
        <v>361</v>
      </c>
      <c r="AM440">
        <v>7</v>
      </c>
      <c r="AP440" t="s">
        <v>106</v>
      </c>
      <c r="AR440" t="s">
        <v>43</v>
      </c>
      <c r="AS440" t="s">
        <v>56</v>
      </c>
      <c r="BC440" t="s">
        <v>37</v>
      </c>
      <c r="BF440">
        <v>2</v>
      </c>
      <c r="BG440">
        <v>2</v>
      </c>
      <c r="BH440">
        <v>4</v>
      </c>
      <c r="BI440">
        <v>40.016393442622949</v>
      </c>
      <c r="BJ440">
        <f t="shared" si="30"/>
        <v>40</v>
      </c>
      <c r="BK440">
        <v>0</v>
      </c>
      <c r="BL440">
        <v>0</v>
      </c>
      <c r="BM440" t="s">
        <v>1050</v>
      </c>
      <c r="BN440" t="s">
        <v>913</v>
      </c>
      <c r="BO440" t="s">
        <v>564</v>
      </c>
      <c r="BQ440" t="s">
        <v>1050</v>
      </c>
      <c r="BR440" t="s">
        <v>87</v>
      </c>
      <c r="BS440" t="s">
        <v>572</v>
      </c>
      <c r="BT440" t="s">
        <v>1252</v>
      </c>
      <c r="BU440" t="s">
        <v>87</v>
      </c>
      <c r="BV440">
        <v>0.5</v>
      </c>
      <c r="BW440">
        <v>1</v>
      </c>
      <c r="BX440">
        <v>0.5</v>
      </c>
      <c r="BY440">
        <v>0</v>
      </c>
      <c r="BZ440">
        <v>-2</v>
      </c>
      <c r="CA440">
        <v>0</v>
      </c>
      <c r="CB440">
        <v>2</v>
      </c>
      <c r="CC440" t="e">
        <v>#VALUE!</v>
      </c>
      <c r="CD440">
        <v>2</v>
      </c>
      <c r="CE440">
        <v>0</v>
      </c>
      <c r="CF440">
        <v>0</v>
      </c>
      <c r="CH440">
        <f t="shared" si="31"/>
        <v>1</v>
      </c>
      <c r="CI440" t="s">
        <v>1405</v>
      </c>
      <c r="CJ440">
        <v>1</v>
      </c>
      <c r="CK440" t="s">
        <v>1399</v>
      </c>
      <c r="CL440">
        <f t="shared" si="32"/>
        <v>0</v>
      </c>
      <c r="CM440">
        <f t="shared" si="33"/>
        <v>1</v>
      </c>
      <c r="CN440">
        <f t="shared" si="34"/>
        <v>1</v>
      </c>
    </row>
    <row r="441" spans="1:92" x14ac:dyDescent="0.25">
      <c r="A441">
        <v>2136</v>
      </c>
      <c r="B441" t="s">
        <v>564</v>
      </c>
      <c r="C441" t="s">
        <v>564</v>
      </c>
      <c r="D441">
        <v>1150549</v>
      </c>
      <c r="E441">
        <v>6</v>
      </c>
      <c r="F441" s="107">
        <v>40989</v>
      </c>
      <c r="G441" s="107">
        <v>41052</v>
      </c>
      <c r="H441">
        <v>1150549</v>
      </c>
      <c r="I441" s="107">
        <v>40989</v>
      </c>
      <c r="J441" s="107">
        <v>41052</v>
      </c>
      <c r="K441" t="s">
        <v>562</v>
      </c>
      <c r="L441" t="s">
        <v>562</v>
      </c>
      <c r="N441" t="s">
        <v>564</v>
      </c>
      <c r="O441" t="s">
        <v>913</v>
      </c>
      <c r="P441" t="s">
        <v>38</v>
      </c>
      <c r="Q441">
        <v>64</v>
      </c>
      <c r="R441">
        <v>64</v>
      </c>
      <c r="S441">
        <v>4</v>
      </c>
      <c r="T441">
        <v>6</v>
      </c>
      <c r="U441">
        <v>3</v>
      </c>
      <c r="AD441" s="107">
        <v>27381</v>
      </c>
      <c r="AE441" t="s">
        <v>31</v>
      </c>
      <c r="AF441" t="s">
        <v>32</v>
      </c>
      <c r="AG441" t="s">
        <v>868</v>
      </c>
      <c r="AH441" t="s">
        <v>57</v>
      </c>
      <c r="AI441" t="s">
        <v>33</v>
      </c>
      <c r="AJ441" t="s">
        <v>88</v>
      </c>
      <c r="AK441">
        <v>6</v>
      </c>
      <c r="AL441" t="s">
        <v>361</v>
      </c>
      <c r="AM441">
        <v>2</v>
      </c>
      <c r="AP441" t="s">
        <v>100</v>
      </c>
      <c r="AR441" t="s">
        <v>66</v>
      </c>
      <c r="AS441" t="s">
        <v>63</v>
      </c>
      <c r="BC441" t="s">
        <v>51</v>
      </c>
      <c r="BF441">
        <v>64</v>
      </c>
      <c r="BG441">
        <v>64</v>
      </c>
      <c r="BH441">
        <v>64</v>
      </c>
      <c r="BI441">
        <v>37.180327868852459</v>
      </c>
      <c r="BJ441">
        <f t="shared" si="30"/>
        <v>37</v>
      </c>
      <c r="BK441">
        <v>0</v>
      </c>
      <c r="BL441">
        <v>0</v>
      </c>
      <c r="BM441" t="s">
        <v>1050</v>
      </c>
      <c r="BN441" t="s">
        <v>913</v>
      </c>
      <c r="BO441" t="s">
        <v>564</v>
      </c>
      <c r="BQ441" t="s">
        <v>1050</v>
      </c>
      <c r="BR441" t="s">
        <v>87</v>
      </c>
      <c r="BS441" t="s">
        <v>572</v>
      </c>
      <c r="BT441" t="s">
        <v>1252</v>
      </c>
      <c r="BU441" t="s">
        <v>87</v>
      </c>
      <c r="BV441">
        <v>1</v>
      </c>
      <c r="BW441">
        <v>1</v>
      </c>
      <c r="BX441">
        <v>0</v>
      </c>
      <c r="BY441">
        <v>0</v>
      </c>
      <c r="BZ441">
        <v>-64</v>
      </c>
      <c r="CA441">
        <v>0</v>
      </c>
      <c r="CB441">
        <v>64</v>
      </c>
      <c r="CC441" t="e">
        <v>#VALUE!</v>
      </c>
      <c r="CD441">
        <v>64</v>
      </c>
      <c r="CE441">
        <v>0</v>
      </c>
      <c r="CF441">
        <v>0</v>
      </c>
      <c r="CH441">
        <f t="shared" si="31"/>
        <v>1</v>
      </c>
      <c r="CI441" t="s">
        <v>1402</v>
      </c>
      <c r="CJ441">
        <v>4</v>
      </c>
      <c r="CK441" t="s">
        <v>1399</v>
      </c>
      <c r="CL441">
        <f t="shared" si="32"/>
        <v>0</v>
      </c>
      <c r="CM441">
        <f t="shared" si="33"/>
        <v>1</v>
      </c>
      <c r="CN441">
        <f t="shared" si="34"/>
        <v>1</v>
      </c>
    </row>
    <row r="442" spans="1:92" x14ac:dyDescent="0.25">
      <c r="A442">
        <v>664</v>
      </c>
      <c r="B442" t="s">
        <v>564</v>
      </c>
      <c r="C442" t="s">
        <v>564</v>
      </c>
      <c r="D442">
        <v>1150903</v>
      </c>
      <c r="E442">
        <v>5</v>
      </c>
      <c r="F442" s="107">
        <v>40935</v>
      </c>
      <c r="G442" s="107">
        <v>40938</v>
      </c>
      <c r="H442">
        <v>1150903</v>
      </c>
      <c r="I442" s="107">
        <v>40935</v>
      </c>
      <c r="J442" s="107">
        <v>40938</v>
      </c>
      <c r="K442">
        <v>15000</v>
      </c>
      <c r="L442" t="s">
        <v>569</v>
      </c>
      <c r="N442" t="s">
        <v>564</v>
      </c>
      <c r="O442" t="s">
        <v>913</v>
      </c>
      <c r="P442" t="s">
        <v>38</v>
      </c>
      <c r="Q442">
        <v>4</v>
      </c>
      <c r="R442">
        <v>4</v>
      </c>
      <c r="S442">
        <v>2</v>
      </c>
      <c r="T442">
        <v>3</v>
      </c>
      <c r="U442">
        <v>2</v>
      </c>
      <c r="AD442" s="107">
        <v>25818</v>
      </c>
      <c r="AE442" t="s">
        <v>31</v>
      </c>
      <c r="AF442" t="s">
        <v>32</v>
      </c>
      <c r="AG442" t="s">
        <v>868</v>
      </c>
      <c r="AH442" t="s">
        <v>57</v>
      </c>
      <c r="AI442" t="s">
        <v>46</v>
      </c>
      <c r="AJ442" t="s">
        <v>88</v>
      </c>
      <c r="AK442">
        <v>1</v>
      </c>
      <c r="AL442" t="s">
        <v>987</v>
      </c>
      <c r="AN442">
        <v>6</v>
      </c>
      <c r="AP442" t="s">
        <v>42</v>
      </c>
      <c r="AR442" t="s">
        <v>43</v>
      </c>
      <c r="AS442" t="s">
        <v>44</v>
      </c>
      <c r="BC442" t="s">
        <v>37</v>
      </c>
      <c r="BF442">
        <v>4</v>
      </c>
      <c r="BG442">
        <v>4</v>
      </c>
      <c r="BH442">
        <v>4</v>
      </c>
      <c r="BI442">
        <v>41.303278688524593</v>
      </c>
      <c r="BJ442">
        <f t="shared" si="30"/>
        <v>41</v>
      </c>
      <c r="BK442">
        <v>0</v>
      </c>
      <c r="BL442">
        <v>0</v>
      </c>
      <c r="BM442" t="s">
        <v>1050</v>
      </c>
      <c r="BN442" t="s">
        <v>913</v>
      </c>
      <c r="BO442" t="s">
        <v>564</v>
      </c>
      <c r="BQ442" t="s">
        <v>1050</v>
      </c>
      <c r="BR442" t="s">
        <v>87</v>
      </c>
      <c r="BS442" t="s">
        <v>572</v>
      </c>
      <c r="BT442" t="s">
        <v>1252</v>
      </c>
      <c r="BU442" t="s">
        <v>87</v>
      </c>
      <c r="BV442">
        <v>1</v>
      </c>
      <c r="BW442">
        <v>1</v>
      </c>
      <c r="BX442">
        <v>0</v>
      </c>
      <c r="BY442">
        <v>0</v>
      </c>
      <c r="BZ442">
        <v>-4</v>
      </c>
      <c r="CA442">
        <v>0</v>
      </c>
      <c r="CB442">
        <v>4</v>
      </c>
      <c r="CC442" t="e">
        <v>#VALUE!</v>
      </c>
      <c r="CD442">
        <v>4</v>
      </c>
      <c r="CE442">
        <v>0</v>
      </c>
      <c r="CF442">
        <v>0</v>
      </c>
      <c r="CH442">
        <f t="shared" si="31"/>
        <v>1</v>
      </c>
      <c r="CI442" t="s">
        <v>1405</v>
      </c>
      <c r="CJ442">
        <v>1</v>
      </c>
      <c r="CK442" t="s">
        <v>1399</v>
      </c>
      <c r="CL442">
        <f t="shared" si="32"/>
        <v>0</v>
      </c>
      <c r="CM442">
        <f t="shared" si="33"/>
        <v>1</v>
      </c>
      <c r="CN442">
        <f t="shared" si="34"/>
        <v>1</v>
      </c>
    </row>
    <row r="443" spans="1:92" x14ac:dyDescent="0.25">
      <c r="A443">
        <v>1205</v>
      </c>
      <c r="B443" t="s">
        <v>564</v>
      </c>
      <c r="C443" t="s">
        <v>564</v>
      </c>
      <c r="D443">
        <v>1151758</v>
      </c>
      <c r="E443">
        <v>5</v>
      </c>
      <c r="F443" s="107">
        <v>40953</v>
      </c>
      <c r="G443" s="107">
        <v>40961</v>
      </c>
      <c r="H443">
        <v>1151758</v>
      </c>
      <c r="I443" s="107">
        <v>40953</v>
      </c>
      <c r="J443" s="107">
        <v>40961</v>
      </c>
      <c r="K443">
        <v>15000</v>
      </c>
      <c r="L443" t="s">
        <v>569</v>
      </c>
      <c r="N443" t="s">
        <v>564</v>
      </c>
      <c r="O443" t="s">
        <v>913</v>
      </c>
      <c r="P443" t="s">
        <v>38</v>
      </c>
      <c r="Q443">
        <v>9</v>
      </c>
      <c r="R443">
        <v>9</v>
      </c>
      <c r="S443">
        <v>3</v>
      </c>
      <c r="T443">
        <v>1</v>
      </c>
      <c r="U443">
        <v>2</v>
      </c>
      <c r="AD443" s="107">
        <v>21451</v>
      </c>
      <c r="AE443" t="s">
        <v>31</v>
      </c>
      <c r="AF443" t="s">
        <v>32</v>
      </c>
      <c r="AG443" t="s">
        <v>868</v>
      </c>
      <c r="AH443" t="s">
        <v>30</v>
      </c>
      <c r="AI443" t="s">
        <v>94</v>
      </c>
      <c r="AJ443" t="s">
        <v>88</v>
      </c>
      <c r="AK443">
        <v>2</v>
      </c>
      <c r="AL443" t="s">
        <v>987</v>
      </c>
      <c r="AN443">
        <v>8</v>
      </c>
      <c r="AP443" t="s">
        <v>126</v>
      </c>
      <c r="AR443" t="s">
        <v>43</v>
      </c>
      <c r="AS443" t="s">
        <v>81</v>
      </c>
      <c r="BC443" t="s">
        <v>37</v>
      </c>
      <c r="BF443">
        <v>9</v>
      </c>
      <c r="BG443">
        <v>9</v>
      </c>
      <c r="BH443">
        <v>9</v>
      </c>
      <c r="BI443">
        <v>53.284153005464482</v>
      </c>
      <c r="BJ443">
        <f t="shared" si="30"/>
        <v>53</v>
      </c>
      <c r="BK443">
        <v>0</v>
      </c>
      <c r="BL443">
        <v>0</v>
      </c>
      <c r="BM443" t="s">
        <v>1050</v>
      </c>
      <c r="BN443" t="s">
        <v>913</v>
      </c>
      <c r="BO443" t="s">
        <v>564</v>
      </c>
      <c r="BQ443" t="s">
        <v>1050</v>
      </c>
      <c r="BR443" t="s">
        <v>87</v>
      </c>
      <c r="BS443" t="s">
        <v>572</v>
      </c>
      <c r="BT443" t="s">
        <v>1252</v>
      </c>
      <c r="BU443" t="s">
        <v>87</v>
      </c>
      <c r="BV443">
        <v>1</v>
      </c>
      <c r="BW443">
        <v>1</v>
      </c>
      <c r="BX443">
        <v>0</v>
      </c>
      <c r="BY443">
        <v>0</v>
      </c>
      <c r="BZ443">
        <v>-9</v>
      </c>
      <c r="CA443">
        <v>0</v>
      </c>
      <c r="CB443">
        <v>9</v>
      </c>
      <c r="CC443" t="e">
        <v>#VALUE!</v>
      </c>
      <c r="CD443">
        <v>9</v>
      </c>
      <c r="CE443">
        <v>0</v>
      </c>
      <c r="CF443">
        <v>0</v>
      </c>
      <c r="CH443">
        <f t="shared" si="31"/>
        <v>1</v>
      </c>
      <c r="CI443" t="s">
        <v>1405</v>
      </c>
      <c r="CJ443">
        <v>1</v>
      </c>
      <c r="CK443" t="s">
        <v>1399</v>
      </c>
      <c r="CL443">
        <f t="shared" si="32"/>
        <v>0</v>
      </c>
      <c r="CM443">
        <f t="shared" si="33"/>
        <v>1</v>
      </c>
      <c r="CN443">
        <f t="shared" si="34"/>
        <v>1</v>
      </c>
    </row>
    <row r="444" spans="1:92" x14ac:dyDescent="0.25">
      <c r="A444">
        <v>1932</v>
      </c>
      <c r="B444" t="s">
        <v>564</v>
      </c>
      <c r="C444" t="s">
        <v>564</v>
      </c>
      <c r="D444">
        <v>1152798</v>
      </c>
      <c r="E444">
        <v>6</v>
      </c>
      <c r="F444" s="107">
        <v>40981</v>
      </c>
      <c r="G444" s="107">
        <v>40983</v>
      </c>
      <c r="H444">
        <v>1152798</v>
      </c>
      <c r="I444" s="107">
        <v>40982</v>
      </c>
      <c r="J444" s="107">
        <v>40983</v>
      </c>
      <c r="K444">
        <v>10000</v>
      </c>
      <c r="L444" t="s">
        <v>568</v>
      </c>
      <c r="N444" t="s">
        <v>564</v>
      </c>
      <c r="O444" t="s">
        <v>913</v>
      </c>
      <c r="P444" t="s">
        <v>38</v>
      </c>
      <c r="Q444">
        <v>2</v>
      </c>
      <c r="R444">
        <v>3</v>
      </c>
      <c r="S444">
        <v>11</v>
      </c>
      <c r="T444">
        <v>6</v>
      </c>
      <c r="U444">
        <v>7</v>
      </c>
      <c r="AD444" s="107">
        <v>25190</v>
      </c>
      <c r="AE444" t="s">
        <v>31</v>
      </c>
      <c r="AF444" t="s">
        <v>32</v>
      </c>
      <c r="AG444" t="s">
        <v>868</v>
      </c>
      <c r="AH444" t="s">
        <v>57</v>
      </c>
      <c r="AI444" t="s">
        <v>113</v>
      </c>
      <c r="AJ444" t="s">
        <v>88</v>
      </c>
      <c r="AK444">
        <v>1</v>
      </c>
      <c r="AL444" t="s">
        <v>361</v>
      </c>
      <c r="AM444">
        <v>6</v>
      </c>
      <c r="AP444" t="s">
        <v>108</v>
      </c>
      <c r="AR444" t="s">
        <v>66</v>
      </c>
      <c r="AS444" t="s">
        <v>60</v>
      </c>
      <c r="BC444" t="s">
        <v>98</v>
      </c>
      <c r="BF444">
        <v>2</v>
      </c>
      <c r="BG444">
        <v>2</v>
      </c>
      <c r="BH444">
        <v>3</v>
      </c>
      <c r="BI444">
        <v>43.144808743169399</v>
      </c>
      <c r="BJ444">
        <f t="shared" si="30"/>
        <v>43</v>
      </c>
      <c r="BK444">
        <v>0</v>
      </c>
      <c r="BL444">
        <v>0</v>
      </c>
      <c r="BM444" t="s">
        <v>1050</v>
      </c>
      <c r="BN444" t="s">
        <v>913</v>
      </c>
      <c r="BO444" t="s">
        <v>564</v>
      </c>
      <c r="BQ444" t="s">
        <v>1050</v>
      </c>
      <c r="BR444" t="s">
        <v>87</v>
      </c>
      <c r="BS444" t="s">
        <v>572</v>
      </c>
      <c r="BT444" t="s">
        <v>1252</v>
      </c>
      <c r="BU444" t="s">
        <v>87</v>
      </c>
      <c r="BV444">
        <v>0.66666666666666663</v>
      </c>
      <c r="BW444">
        <v>1</v>
      </c>
      <c r="BX444">
        <v>0.33333333333333337</v>
      </c>
      <c r="BY444">
        <v>0</v>
      </c>
      <c r="BZ444">
        <v>-2</v>
      </c>
      <c r="CA444">
        <v>0</v>
      </c>
      <c r="CB444">
        <v>2</v>
      </c>
      <c r="CC444" t="e">
        <v>#VALUE!</v>
      </c>
      <c r="CD444">
        <v>2</v>
      </c>
      <c r="CE444">
        <v>0</v>
      </c>
      <c r="CF444">
        <v>0</v>
      </c>
      <c r="CH444">
        <f t="shared" si="31"/>
        <v>1</v>
      </c>
      <c r="CI444" t="s">
        <v>1405</v>
      </c>
      <c r="CJ444">
        <v>1</v>
      </c>
      <c r="CK444" t="s">
        <v>1399</v>
      </c>
      <c r="CL444">
        <f t="shared" si="32"/>
        <v>0</v>
      </c>
      <c r="CM444">
        <f t="shared" si="33"/>
        <v>1</v>
      </c>
      <c r="CN444">
        <f t="shared" si="34"/>
        <v>1</v>
      </c>
    </row>
    <row r="445" spans="1:92" x14ac:dyDescent="0.25">
      <c r="A445">
        <v>2816</v>
      </c>
      <c r="B445" t="s">
        <v>564</v>
      </c>
      <c r="C445" t="s">
        <v>564</v>
      </c>
      <c r="D445">
        <v>1155637</v>
      </c>
      <c r="E445">
        <v>1</v>
      </c>
      <c r="F445" s="107">
        <v>41012</v>
      </c>
      <c r="G445" s="107">
        <v>41221</v>
      </c>
      <c r="H445">
        <v>1155637</v>
      </c>
      <c r="I445" s="107" t="s">
        <v>560</v>
      </c>
      <c r="J445" s="107" t="s">
        <v>560</v>
      </c>
      <c r="K445">
        <v>5000</v>
      </c>
      <c r="L445" t="s">
        <v>567</v>
      </c>
      <c r="M445" s="107">
        <v>41013</v>
      </c>
      <c r="N445" t="s">
        <v>87</v>
      </c>
      <c r="O445" t="s">
        <v>75</v>
      </c>
      <c r="P445" t="s">
        <v>54</v>
      </c>
      <c r="Q445">
        <v>0</v>
      </c>
      <c r="R445">
        <v>210</v>
      </c>
      <c r="S445">
        <v>1</v>
      </c>
      <c r="T445">
        <v>6</v>
      </c>
      <c r="AD445" s="107">
        <v>26553</v>
      </c>
      <c r="AE445" t="s">
        <v>31</v>
      </c>
      <c r="AF445" t="s">
        <v>68</v>
      </c>
      <c r="AG445" t="s">
        <v>870</v>
      </c>
      <c r="AH445" t="s">
        <v>30</v>
      </c>
      <c r="AI445" t="s">
        <v>82</v>
      </c>
      <c r="AJ445" t="s">
        <v>54</v>
      </c>
      <c r="AK445">
        <v>9</v>
      </c>
      <c r="AL445" t="s">
        <v>54</v>
      </c>
      <c r="AP445" t="s">
        <v>108</v>
      </c>
      <c r="AR445" t="s">
        <v>66</v>
      </c>
      <c r="AS445" t="s">
        <v>60</v>
      </c>
      <c r="BC445" t="s">
        <v>51</v>
      </c>
      <c r="BF445">
        <v>0</v>
      </c>
      <c r="BG445">
        <v>0</v>
      </c>
      <c r="BH445">
        <v>210</v>
      </c>
      <c r="BI445">
        <v>39.505464480874316</v>
      </c>
      <c r="BJ445" t="e">
        <f t="shared" si="30"/>
        <v>#VALUE!</v>
      </c>
      <c r="BK445" t="e">
        <v>#VALUE!</v>
      </c>
      <c r="BL445" t="e">
        <v>#VALUE!</v>
      </c>
      <c r="BM445" t="s">
        <v>1051</v>
      </c>
      <c r="BN445" t="s">
        <v>75</v>
      </c>
      <c r="BO445" t="s">
        <v>87</v>
      </c>
      <c r="BQ445" t="s">
        <v>1051</v>
      </c>
      <c r="BR445">
        <v>0</v>
      </c>
      <c r="BS445" t="s">
        <v>573</v>
      </c>
      <c r="BT445" t="s">
        <v>1252</v>
      </c>
      <c r="BU445" t="s">
        <v>87</v>
      </c>
      <c r="BV445">
        <v>0</v>
      </c>
      <c r="BW445">
        <v>0</v>
      </c>
      <c r="BX445">
        <v>0</v>
      </c>
      <c r="BY445">
        <v>0</v>
      </c>
      <c r="BZ445" t="e">
        <v>#VALUE!</v>
      </c>
      <c r="CA445" t="e">
        <v>#VALUE!</v>
      </c>
      <c r="CB445" t="e">
        <v>#VALUE!</v>
      </c>
      <c r="CC445">
        <v>0</v>
      </c>
      <c r="CD445">
        <v>0</v>
      </c>
      <c r="CE445">
        <v>0</v>
      </c>
      <c r="CF445" t="e">
        <v>#VALUE!</v>
      </c>
      <c r="CH445">
        <f t="shared" si="31"/>
        <v>1</v>
      </c>
      <c r="CI445" t="s">
        <v>1405</v>
      </c>
      <c r="CJ445">
        <v>1</v>
      </c>
      <c r="CK445" t="s">
        <v>1400</v>
      </c>
      <c r="CL445">
        <f t="shared" si="32"/>
        <v>1</v>
      </c>
      <c r="CM445">
        <f t="shared" si="33"/>
        <v>1</v>
      </c>
      <c r="CN445">
        <f t="shared" si="34"/>
        <v>1</v>
      </c>
    </row>
    <row r="446" spans="1:92" x14ac:dyDescent="0.25">
      <c r="A446">
        <v>614</v>
      </c>
      <c r="B446" t="s">
        <v>564</v>
      </c>
      <c r="C446" t="s">
        <v>564</v>
      </c>
      <c r="D446">
        <v>1156075</v>
      </c>
      <c r="E446">
        <v>3</v>
      </c>
      <c r="F446" s="107">
        <v>40933</v>
      </c>
      <c r="G446" s="107">
        <v>41141</v>
      </c>
      <c r="H446">
        <v>1156075</v>
      </c>
      <c r="I446" s="107" t="s">
        <v>560</v>
      </c>
      <c r="J446" s="107" t="s">
        <v>560</v>
      </c>
      <c r="K446">
        <v>10000</v>
      </c>
      <c r="L446" t="s">
        <v>568</v>
      </c>
      <c r="M446" s="107">
        <v>40934</v>
      </c>
      <c r="N446" t="s">
        <v>87</v>
      </c>
      <c r="O446" t="s">
        <v>583</v>
      </c>
      <c r="P446" t="s">
        <v>38</v>
      </c>
      <c r="Q446">
        <v>0</v>
      </c>
      <c r="R446">
        <v>209</v>
      </c>
      <c r="S446">
        <v>0</v>
      </c>
      <c r="T446">
        <v>3</v>
      </c>
      <c r="AD446" s="107">
        <v>23389</v>
      </c>
      <c r="AE446" t="s">
        <v>31</v>
      </c>
      <c r="AF446" t="s">
        <v>68</v>
      </c>
      <c r="AG446" t="s">
        <v>870</v>
      </c>
      <c r="AH446" t="s">
        <v>30</v>
      </c>
      <c r="AI446" t="s">
        <v>41</v>
      </c>
      <c r="AJ446" t="s">
        <v>88</v>
      </c>
      <c r="AK446">
        <v>8</v>
      </c>
      <c r="AL446" t="s">
        <v>184</v>
      </c>
      <c r="AO446">
        <v>10</v>
      </c>
      <c r="AP446" t="s">
        <v>65</v>
      </c>
      <c r="AR446" t="s">
        <v>66</v>
      </c>
      <c r="AS446" t="s">
        <v>67</v>
      </c>
      <c r="BC446" t="s">
        <v>51</v>
      </c>
      <c r="BF446">
        <v>0</v>
      </c>
      <c r="BG446">
        <v>0</v>
      </c>
      <c r="BH446">
        <v>209</v>
      </c>
      <c r="BI446">
        <v>47.934426229508198</v>
      </c>
      <c r="BJ446" t="e">
        <f t="shared" si="30"/>
        <v>#VALUE!</v>
      </c>
      <c r="BK446" t="e">
        <v>#VALUE!</v>
      </c>
      <c r="BL446" t="e">
        <v>#VALUE!</v>
      </c>
      <c r="BM446" t="s">
        <v>1050</v>
      </c>
      <c r="BN446" t="s">
        <v>75</v>
      </c>
      <c r="BO446" t="s">
        <v>87</v>
      </c>
      <c r="BQ446" t="s">
        <v>1050</v>
      </c>
      <c r="BR446">
        <v>0</v>
      </c>
      <c r="BS446" t="s">
        <v>573</v>
      </c>
      <c r="BT446" t="s">
        <v>1252</v>
      </c>
      <c r="BU446" t="s">
        <v>564</v>
      </c>
      <c r="BV446">
        <v>0</v>
      </c>
      <c r="BW446">
        <v>0</v>
      </c>
      <c r="BX446">
        <v>0</v>
      </c>
      <c r="BY446">
        <v>0</v>
      </c>
      <c r="BZ446" t="e">
        <v>#VALUE!</v>
      </c>
      <c r="CA446" t="e">
        <v>#VALUE!</v>
      </c>
      <c r="CB446" t="e">
        <v>#VALUE!</v>
      </c>
      <c r="CC446">
        <v>0</v>
      </c>
      <c r="CD446">
        <v>0</v>
      </c>
      <c r="CE446">
        <v>0</v>
      </c>
      <c r="CF446" t="e">
        <v>#VALUE!</v>
      </c>
      <c r="CH446">
        <f t="shared" si="31"/>
        <v>1</v>
      </c>
      <c r="CI446" t="s">
        <v>1405</v>
      </c>
      <c r="CJ446">
        <v>1</v>
      </c>
      <c r="CK446" t="s">
        <v>1400</v>
      </c>
      <c r="CL446">
        <f t="shared" si="32"/>
        <v>1</v>
      </c>
      <c r="CM446">
        <f t="shared" si="33"/>
        <v>0</v>
      </c>
      <c r="CN446">
        <f t="shared" si="34"/>
        <v>1</v>
      </c>
    </row>
    <row r="447" spans="1:92" x14ac:dyDescent="0.25">
      <c r="A447">
        <v>1302</v>
      </c>
      <c r="B447" t="s">
        <v>564</v>
      </c>
      <c r="C447" t="s">
        <v>564</v>
      </c>
      <c r="D447">
        <v>1156158</v>
      </c>
      <c r="E447">
        <v>5</v>
      </c>
      <c r="F447" s="107">
        <v>40956</v>
      </c>
      <c r="G447" s="107">
        <v>41046</v>
      </c>
      <c r="H447">
        <v>1156158</v>
      </c>
      <c r="I447" s="107">
        <v>40956</v>
      </c>
      <c r="J447" s="107">
        <v>41046</v>
      </c>
      <c r="K447">
        <v>10000</v>
      </c>
      <c r="L447" t="s">
        <v>568</v>
      </c>
      <c r="N447" t="s">
        <v>564</v>
      </c>
      <c r="O447" t="s">
        <v>913</v>
      </c>
      <c r="P447" t="s">
        <v>38</v>
      </c>
      <c r="Q447">
        <v>91</v>
      </c>
      <c r="R447">
        <v>91</v>
      </c>
      <c r="S447">
        <v>11</v>
      </c>
      <c r="T447">
        <v>8</v>
      </c>
      <c r="U447">
        <v>7</v>
      </c>
      <c r="AD447" s="107">
        <v>25227</v>
      </c>
      <c r="AE447" t="s">
        <v>45</v>
      </c>
      <c r="AF447" t="s">
        <v>68</v>
      </c>
      <c r="AG447" t="s">
        <v>870</v>
      </c>
      <c r="AH447" t="s">
        <v>30</v>
      </c>
      <c r="AI447" t="s">
        <v>96</v>
      </c>
      <c r="AJ447" t="s">
        <v>88</v>
      </c>
      <c r="AK447">
        <v>4</v>
      </c>
      <c r="AL447" t="s">
        <v>987</v>
      </c>
      <c r="AN447">
        <v>10</v>
      </c>
      <c r="AP447" t="s">
        <v>42</v>
      </c>
      <c r="AR447" t="s">
        <v>43</v>
      </c>
      <c r="AS447" t="s">
        <v>44</v>
      </c>
      <c r="BC447" t="s">
        <v>37</v>
      </c>
      <c r="BF447">
        <v>91</v>
      </c>
      <c r="BG447">
        <v>91</v>
      </c>
      <c r="BH447">
        <v>91</v>
      </c>
      <c r="BI447">
        <v>42.975409836065573</v>
      </c>
      <c r="BJ447">
        <f t="shared" si="30"/>
        <v>43</v>
      </c>
      <c r="BK447">
        <v>0</v>
      </c>
      <c r="BL447">
        <v>0</v>
      </c>
      <c r="BM447" t="s">
        <v>1050</v>
      </c>
      <c r="BN447" t="s">
        <v>913</v>
      </c>
      <c r="BO447" t="s">
        <v>564</v>
      </c>
      <c r="BQ447" t="s">
        <v>1050</v>
      </c>
      <c r="BR447" t="s">
        <v>87</v>
      </c>
      <c r="BS447" t="s">
        <v>572</v>
      </c>
      <c r="BT447" t="s">
        <v>1252</v>
      </c>
      <c r="BU447" t="s">
        <v>87</v>
      </c>
      <c r="BV447">
        <v>1</v>
      </c>
      <c r="BW447">
        <v>1</v>
      </c>
      <c r="BX447">
        <v>0</v>
      </c>
      <c r="BY447">
        <v>0</v>
      </c>
      <c r="BZ447">
        <v>-91</v>
      </c>
      <c r="CA447">
        <v>0</v>
      </c>
      <c r="CB447">
        <v>91</v>
      </c>
      <c r="CC447" t="e">
        <v>#VALUE!</v>
      </c>
      <c r="CD447">
        <v>91</v>
      </c>
      <c r="CE447">
        <v>0</v>
      </c>
      <c r="CF447">
        <v>0</v>
      </c>
      <c r="CH447">
        <f t="shared" si="31"/>
        <v>1</v>
      </c>
      <c r="CI447" t="s">
        <v>1408</v>
      </c>
      <c r="CJ447">
        <v>0</v>
      </c>
      <c r="CK447" t="s">
        <v>1399</v>
      </c>
      <c r="CL447">
        <f t="shared" si="32"/>
        <v>0</v>
      </c>
      <c r="CM447">
        <f t="shared" si="33"/>
        <v>1</v>
      </c>
      <c r="CN447">
        <f t="shared" si="34"/>
        <v>1</v>
      </c>
    </row>
    <row r="448" spans="1:92" x14ac:dyDescent="0.25">
      <c r="A448">
        <v>1464</v>
      </c>
      <c r="B448" t="s">
        <v>564</v>
      </c>
      <c r="C448" t="s">
        <v>87</v>
      </c>
      <c r="D448">
        <v>1156910</v>
      </c>
      <c r="E448">
        <v>5</v>
      </c>
      <c r="F448" s="107">
        <v>40962</v>
      </c>
      <c r="G448" s="107">
        <v>41047</v>
      </c>
      <c r="H448">
        <v>1156910</v>
      </c>
      <c r="I448" s="107">
        <v>40962</v>
      </c>
      <c r="J448" s="107">
        <v>40972</v>
      </c>
      <c r="K448">
        <v>3500</v>
      </c>
      <c r="L448" t="s">
        <v>567</v>
      </c>
      <c r="M448" s="107">
        <v>40972</v>
      </c>
      <c r="N448" t="s">
        <v>87</v>
      </c>
      <c r="O448" t="s">
        <v>75</v>
      </c>
      <c r="P448" t="s">
        <v>38</v>
      </c>
      <c r="Q448">
        <v>18</v>
      </c>
      <c r="R448">
        <v>86</v>
      </c>
      <c r="S448">
        <v>2</v>
      </c>
      <c r="T448">
        <v>1</v>
      </c>
      <c r="V448">
        <v>1</v>
      </c>
      <c r="AD448" s="107">
        <v>27021</v>
      </c>
      <c r="AE448" t="s">
        <v>31</v>
      </c>
      <c r="AF448" t="s">
        <v>68</v>
      </c>
      <c r="AG448" t="s">
        <v>870</v>
      </c>
      <c r="AH448" t="s">
        <v>57</v>
      </c>
      <c r="AI448" t="s">
        <v>96</v>
      </c>
      <c r="AJ448" t="s">
        <v>88</v>
      </c>
      <c r="AK448">
        <v>5</v>
      </c>
      <c r="AL448" t="s">
        <v>987</v>
      </c>
      <c r="AN448">
        <v>6</v>
      </c>
      <c r="AP448" t="s">
        <v>106</v>
      </c>
      <c r="AR448" t="s">
        <v>43</v>
      </c>
      <c r="AS448" t="s">
        <v>56</v>
      </c>
      <c r="AT448" t="s">
        <v>1116</v>
      </c>
      <c r="AV448" t="s">
        <v>87</v>
      </c>
      <c r="AW448" t="s">
        <v>723</v>
      </c>
      <c r="BC448" t="s">
        <v>98</v>
      </c>
      <c r="BF448">
        <v>18</v>
      </c>
      <c r="BG448">
        <v>86</v>
      </c>
      <c r="BH448">
        <v>86</v>
      </c>
      <c r="BI448">
        <v>38.090163934426229</v>
      </c>
      <c r="BJ448">
        <f t="shared" si="30"/>
        <v>38</v>
      </c>
      <c r="BK448">
        <v>0</v>
      </c>
      <c r="BL448">
        <v>-75</v>
      </c>
      <c r="BM448" t="s">
        <v>1050</v>
      </c>
      <c r="BN448" t="s">
        <v>75</v>
      </c>
      <c r="BO448" t="s">
        <v>87</v>
      </c>
      <c r="BQ448" t="s">
        <v>1050</v>
      </c>
      <c r="BR448" t="s">
        <v>87</v>
      </c>
      <c r="BS448" t="s">
        <v>572</v>
      </c>
      <c r="BT448" t="s">
        <v>1252</v>
      </c>
      <c r="BU448" t="s">
        <v>87</v>
      </c>
      <c r="BV448">
        <v>0.20930232558139536</v>
      </c>
      <c r="BW448">
        <v>0.12790697674418605</v>
      </c>
      <c r="BX448">
        <v>-8.1395348837209308E-2</v>
      </c>
      <c r="BY448">
        <v>0</v>
      </c>
      <c r="BZ448">
        <v>-11</v>
      </c>
      <c r="CA448">
        <v>7</v>
      </c>
      <c r="CB448">
        <v>86</v>
      </c>
      <c r="CC448">
        <v>18</v>
      </c>
      <c r="CD448">
        <v>86</v>
      </c>
      <c r="CE448">
        <v>75</v>
      </c>
      <c r="CF448">
        <v>75</v>
      </c>
      <c r="CH448">
        <f t="shared" si="31"/>
        <v>1</v>
      </c>
      <c r="CI448" t="s">
        <v>1404</v>
      </c>
      <c r="CJ448">
        <v>2</v>
      </c>
      <c r="CK448" t="s">
        <v>1399</v>
      </c>
      <c r="CL448">
        <f t="shared" si="32"/>
        <v>1</v>
      </c>
      <c r="CM448">
        <f t="shared" si="33"/>
        <v>1</v>
      </c>
      <c r="CN448">
        <f t="shared" si="34"/>
        <v>1</v>
      </c>
    </row>
    <row r="449" spans="1:92" x14ac:dyDescent="0.25">
      <c r="A449">
        <v>1798</v>
      </c>
      <c r="B449" t="s">
        <v>564</v>
      </c>
      <c r="C449" t="s">
        <v>564</v>
      </c>
      <c r="D449">
        <v>1157028</v>
      </c>
      <c r="E449">
        <v>5</v>
      </c>
      <c r="F449" s="107">
        <v>40975</v>
      </c>
      <c r="G449" s="107">
        <v>40977</v>
      </c>
      <c r="H449">
        <v>1157028</v>
      </c>
      <c r="I449" s="107">
        <v>40976</v>
      </c>
      <c r="J449" s="107">
        <v>40977</v>
      </c>
      <c r="K449">
        <v>15000</v>
      </c>
      <c r="L449" t="s">
        <v>569</v>
      </c>
      <c r="N449" t="s">
        <v>564</v>
      </c>
      <c r="O449" t="s">
        <v>913</v>
      </c>
      <c r="P449" t="s">
        <v>38</v>
      </c>
      <c r="Q449">
        <v>2</v>
      </c>
      <c r="R449">
        <v>3</v>
      </c>
      <c r="S449">
        <v>9</v>
      </c>
      <c r="T449">
        <v>5</v>
      </c>
      <c r="U449">
        <v>6</v>
      </c>
      <c r="AD449" s="107">
        <v>26911</v>
      </c>
      <c r="AE449" t="s">
        <v>31</v>
      </c>
      <c r="AF449" t="s">
        <v>32</v>
      </c>
      <c r="AG449" t="s">
        <v>868</v>
      </c>
      <c r="AH449" t="s">
        <v>57</v>
      </c>
      <c r="AI449" t="s">
        <v>113</v>
      </c>
      <c r="AJ449" t="s">
        <v>88</v>
      </c>
      <c r="AK449">
        <v>1</v>
      </c>
      <c r="AL449" t="s">
        <v>987</v>
      </c>
      <c r="AN449">
        <v>6</v>
      </c>
      <c r="AP449" t="s">
        <v>59</v>
      </c>
      <c r="AR449" t="s">
        <v>43</v>
      </c>
      <c r="AS449" t="s">
        <v>60</v>
      </c>
      <c r="BC449" t="s">
        <v>37</v>
      </c>
      <c r="BF449">
        <v>2</v>
      </c>
      <c r="BG449">
        <v>2</v>
      </c>
      <c r="BH449">
        <v>3</v>
      </c>
      <c r="BI449">
        <v>38.42622950819672</v>
      </c>
      <c r="BJ449">
        <f t="shared" si="30"/>
        <v>39</v>
      </c>
      <c r="BK449">
        <v>0</v>
      </c>
      <c r="BL449">
        <v>0</v>
      </c>
      <c r="BM449" t="s">
        <v>1050</v>
      </c>
      <c r="BN449" t="s">
        <v>913</v>
      </c>
      <c r="BO449" t="s">
        <v>564</v>
      </c>
      <c r="BQ449" t="s">
        <v>1050</v>
      </c>
      <c r="BR449" t="s">
        <v>87</v>
      </c>
      <c r="BS449" t="s">
        <v>572</v>
      </c>
      <c r="BT449" t="s">
        <v>1252</v>
      </c>
      <c r="BU449" t="s">
        <v>87</v>
      </c>
      <c r="BV449">
        <v>0.66666666666666663</v>
      </c>
      <c r="BW449">
        <v>1</v>
      </c>
      <c r="BX449">
        <v>0.33333333333333337</v>
      </c>
      <c r="BY449">
        <v>0</v>
      </c>
      <c r="BZ449">
        <v>-2</v>
      </c>
      <c r="CA449">
        <v>0</v>
      </c>
      <c r="CB449">
        <v>2</v>
      </c>
      <c r="CC449" t="e">
        <v>#VALUE!</v>
      </c>
      <c r="CD449">
        <v>2</v>
      </c>
      <c r="CE449">
        <v>0</v>
      </c>
      <c r="CF449">
        <v>0</v>
      </c>
      <c r="CH449">
        <f t="shared" si="31"/>
        <v>1</v>
      </c>
      <c r="CI449" t="s">
        <v>1405</v>
      </c>
      <c r="CJ449">
        <v>1</v>
      </c>
      <c r="CK449" t="s">
        <v>1399</v>
      </c>
      <c r="CL449">
        <f t="shared" si="32"/>
        <v>0</v>
      </c>
      <c r="CM449">
        <f t="shared" si="33"/>
        <v>1</v>
      </c>
      <c r="CN449">
        <f t="shared" si="34"/>
        <v>1</v>
      </c>
    </row>
    <row r="450" spans="1:92" x14ac:dyDescent="0.25">
      <c r="A450">
        <v>1090</v>
      </c>
      <c r="B450" t="s">
        <v>564</v>
      </c>
      <c r="C450" t="s">
        <v>564</v>
      </c>
      <c r="D450">
        <v>1157590</v>
      </c>
      <c r="E450">
        <v>1</v>
      </c>
      <c r="F450" s="107">
        <v>40948</v>
      </c>
      <c r="G450" s="107">
        <v>41487</v>
      </c>
      <c r="H450">
        <v>1157590</v>
      </c>
      <c r="I450" s="107">
        <v>40949</v>
      </c>
      <c r="J450" s="107">
        <v>40953</v>
      </c>
      <c r="K450">
        <v>30000</v>
      </c>
      <c r="L450" t="s">
        <v>570</v>
      </c>
      <c r="M450" s="107">
        <v>40953</v>
      </c>
      <c r="N450" t="s">
        <v>87</v>
      </c>
      <c r="O450" t="s">
        <v>75</v>
      </c>
      <c r="P450" t="s">
        <v>54</v>
      </c>
      <c r="Q450">
        <v>5</v>
      </c>
      <c r="R450">
        <v>540</v>
      </c>
      <c r="S450">
        <v>4</v>
      </c>
      <c r="T450">
        <v>2</v>
      </c>
      <c r="U450">
        <v>2</v>
      </c>
      <c r="AD450" s="107">
        <v>26943</v>
      </c>
      <c r="AE450" t="s">
        <v>31</v>
      </c>
      <c r="AF450" t="s">
        <v>32</v>
      </c>
      <c r="AG450" t="s">
        <v>868</v>
      </c>
      <c r="AH450" t="s">
        <v>57</v>
      </c>
      <c r="AI450" t="s">
        <v>94</v>
      </c>
      <c r="AJ450" t="s">
        <v>54</v>
      </c>
      <c r="AK450">
        <v>16</v>
      </c>
      <c r="AL450" t="s">
        <v>54</v>
      </c>
      <c r="AP450" t="s">
        <v>131</v>
      </c>
      <c r="AR450" t="s">
        <v>91</v>
      </c>
      <c r="AS450" t="s">
        <v>81</v>
      </c>
      <c r="BC450" t="s">
        <v>51</v>
      </c>
      <c r="BF450">
        <v>5</v>
      </c>
      <c r="BG450">
        <v>539</v>
      </c>
      <c r="BH450">
        <v>540</v>
      </c>
      <c r="BI450">
        <v>38.265027322404372</v>
      </c>
      <c r="BJ450">
        <f t="shared" si="30"/>
        <v>38</v>
      </c>
      <c r="BK450">
        <v>0</v>
      </c>
      <c r="BL450">
        <v>-534</v>
      </c>
      <c r="BM450" t="s">
        <v>1051</v>
      </c>
      <c r="BN450" t="s">
        <v>75</v>
      </c>
      <c r="BO450" t="s">
        <v>564</v>
      </c>
      <c r="BQ450" t="s">
        <v>1051</v>
      </c>
      <c r="BR450" t="s">
        <v>87</v>
      </c>
      <c r="BS450" t="s">
        <v>573</v>
      </c>
      <c r="BT450" t="s">
        <v>1252</v>
      </c>
      <c r="BU450" t="s">
        <v>87</v>
      </c>
      <c r="BV450">
        <v>9.2592592592592587E-3</v>
      </c>
      <c r="BW450">
        <v>9.2764378478664197E-3</v>
      </c>
      <c r="BX450">
        <v>1.7178588607160913E-5</v>
      </c>
      <c r="BY450">
        <v>0</v>
      </c>
      <c r="BZ450">
        <v>-5</v>
      </c>
      <c r="CA450">
        <v>0</v>
      </c>
      <c r="CB450">
        <v>5</v>
      </c>
      <c r="CC450" t="e">
        <v>#VALUE!</v>
      </c>
      <c r="CD450">
        <v>5</v>
      </c>
      <c r="CE450">
        <v>0</v>
      </c>
      <c r="CF450">
        <v>534</v>
      </c>
      <c r="CH450">
        <f t="shared" si="31"/>
        <v>1</v>
      </c>
      <c r="CI450" t="s">
        <v>1405</v>
      </c>
      <c r="CJ450">
        <v>1</v>
      </c>
      <c r="CK450" t="s">
        <v>1399</v>
      </c>
      <c r="CL450">
        <f t="shared" si="32"/>
        <v>1</v>
      </c>
      <c r="CM450">
        <f t="shared" si="33"/>
        <v>1</v>
      </c>
      <c r="CN450">
        <f t="shared" si="34"/>
        <v>1</v>
      </c>
    </row>
    <row r="451" spans="1:92" x14ac:dyDescent="0.25">
      <c r="A451">
        <v>258</v>
      </c>
      <c r="B451" t="s">
        <v>564</v>
      </c>
      <c r="C451" t="s">
        <v>564</v>
      </c>
      <c r="D451">
        <v>1158049</v>
      </c>
      <c r="E451">
        <v>2</v>
      </c>
      <c r="F451" s="107">
        <v>40919</v>
      </c>
      <c r="G451" s="107">
        <v>40921</v>
      </c>
      <c r="H451">
        <v>1158049</v>
      </c>
      <c r="I451" s="107">
        <v>40920</v>
      </c>
      <c r="J451" s="107">
        <v>40921</v>
      </c>
      <c r="K451">
        <v>5000</v>
      </c>
      <c r="L451" t="s">
        <v>567</v>
      </c>
      <c r="N451" t="s">
        <v>564</v>
      </c>
      <c r="O451" t="s">
        <v>913</v>
      </c>
      <c r="P451" t="s">
        <v>587</v>
      </c>
      <c r="Q451">
        <v>2</v>
      </c>
      <c r="R451">
        <v>3</v>
      </c>
      <c r="S451">
        <v>0</v>
      </c>
      <c r="T451">
        <v>2</v>
      </c>
      <c r="AD451" s="107">
        <v>26140</v>
      </c>
      <c r="AE451" t="s">
        <v>45</v>
      </c>
      <c r="AF451" t="s">
        <v>68</v>
      </c>
      <c r="AG451" t="s">
        <v>870</v>
      </c>
      <c r="AH451" t="s">
        <v>57</v>
      </c>
      <c r="AI451" t="s">
        <v>112</v>
      </c>
      <c r="AJ451" t="s">
        <v>47</v>
      </c>
      <c r="AK451">
        <v>3</v>
      </c>
      <c r="AL451" t="s">
        <v>47</v>
      </c>
      <c r="AP451" t="s">
        <v>42</v>
      </c>
      <c r="AR451" t="s">
        <v>43</v>
      </c>
      <c r="AS451" t="s">
        <v>44</v>
      </c>
      <c r="AT451" t="s">
        <v>182</v>
      </c>
      <c r="BC451" t="s">
        <v>37</v>
      </c>
      <c r="BF451">
        <v>2</v>
      </c>
      <c r="BG451">
        <v>2</v>
      </c>
      <c r="BH451">
        <v>3</v>
      </c>
      <c r="BI451">
        <v>40.379781420765028</v>
      </c>
      <c r="BJ451">
        <f t="shared" ref="BJ451:BJ514" si="35">ROUND((I451-AD451)/365,0)</f>
        <v>40</v>
      </c>
      <c r="BK451">
        <v>0</v>
      </c>
      <c r="BL451">
        <v>0</v>
      </c>
      <c r="BM451" t="s">
        <v>47</v>
      </c>
      <c r="BN451" t="s">
        <v>913</v>
      </c>
      <c r="BO451" t="s">
        <v>564</v>
      </c>
      <c r="BQ451" t="s">
        <v>47</v>
      </c>
      <c r="BR451" t="s">
        <v>87</v>
      </c>
      <c r="BS451" t="s">
        <v>572</v>
      </c>
      <c r="BT451" t="s">
        <v>1252</v>
      </c>
      <c r="BU451" t="s">
        <v>564</v>
      </c>
      <c r="BV451">
        <v>0.66666666666666663</v>
      </c>
      <c r="BW451">
        <v>1</v>
      </c>
      <c r="BX451">
        <v>0.33333333333333337</v>
      </c>
      <c r="BY451">
        <v>0</v>
      </c>
      <c r="BZ451">
        <v>-2</v>
      </c>
      <c r="CA451">
        <v>0</v>
      </c>
      <c r="CB451">
        <v>2</v>
      </c>
      <c r="CC451" t="e">
        <v>#VALUE!</v>
      </c>
      <c r="CD451">
        <v>2</v>
      </c>
      <c r="CE451">
        <v>0</v>
      </c>
      <c r="CF451">
        <v>0</v>
      </c>
      <c r="CH451">
        <f t="shared" ref="CH451:CH514" si="36">IF(CM451+CN451&gt;0,1,0)</f>
        <v>1</v>
      </c>
      <c r="CI451" t="s">
        <v>1405</v>
      </c>
      <c r="CJ451">
        <v>1</v>
      </c>
      <c r="CK451" t="s">
        <v>1399</v>
      </c>
      <c r="CL451">
        <f t="shared" ref="CL451:CL514" si="37">IF(BN451="None",0,1)</f>
        <v>0</v>
      </c>
      <c r="CM451">
        <f t="shared" ref="CM451:CM514" si="38">IF(S451&gt;0,1,0)</f>
        <v>0</v>
      </c>
      <c r="CN451">
        <f t="shared" ref="CN451:CN514" si="39">IF(T451&gt;0,1,0)</f>
        <v>1</v>
      </c>
    </row>
    <row r="452" spans="1:92" x14ac:dyDescent="0.25">
      <c r="A452">
        <v>3068</v>
      </c>
      <c r="B452" t="s">
        <v>564</v>
      </c>
      <c r="C452" t="s">
        <v>564</v>
      </c>
      <c r="D452">
        <v>1158098</v>
      </c>
      <c r="E452">
        <v>4</v>
      </c>
      <c r="F452" s="107">
        <v>41022</v>
      </c>
      <c r="G452" s="107">
        <v>41086</v>
      </c>
      <c r="H452">
        <v>1158098</v>
      </c>
      <c r="I452" s="107">
        <v>41023</v>
      </c>
      <c r="J452" s="107">
        <v>41086</v>
      </c>
      <c r="K452" t="s">
        <v>562</v>
      </c>
      <c r="L452" t="s">
        <v>562</v>
      </c>
      <c r="N452" t="s">
        <v>564</v>
      </c>
      <c r="O452" t="s">
        <v>913</v>
      </c>
      <c r="P452" t="s">
        <v>38</v>
      </c>
      <c r="Q452">
        <v>64</v>
      </c>
      <c r="R452">
        <v>65</v>
      </c>
      <c r="S452">
        <v>7</v>
      </c>
      <c r="T452">
        <v>7</v>
      </c>
      <c r="U452">
        <v>5</v>
      </c>
      <c r="V452">
        <v>1</v>
      </c>
      <c r="AD452" s="107">
        <v>25047</v>
      </c>
      <c r="AE452" t="s">
        <v>31</v>
      </c>
      <c r="AF452" t="s">
        <v>32</v>
      </c>
      <c r="AG452" t="s">
        <v>868</v>
      </c>
      <c r="AH452" t="s">
        <v>30</v>
      </c>
      <c r="AI452" t="s">
        <v>96</v>
      </c>
      <c r="AJ452" t="s">
        <v>88</v>
      </c>
      <c r="AK452">
        <v>6</v>
      </c>
      <c r="AL452" t="s">
        <v>986</v>
      </c>
      <c r="AO452">
        <v>365</v>
      </c>
      <c r="AP452" t="s">
        <v>72</v>
      </c>
      <c r="AR452" t="s">
        <v>49</v>
      </c>
      <c r="AS452" t="s">
        <v>73</v>
      </c>
      <c r="BC452" t="s">
        <v>98</v>
      </c>
      <c r="BF452">
        <v>64</v>
      </c>
      <c r="BG452">
        <v>64</v>
      </c>
      <c r="BH452">
        <v>65</v>
      </c>
      <c r="BI452">
        <v>43.647540983606561</v>
      </c>
      <c r="BJ452">
        <f t="shared" si="35"/>
        <v>44</v>
      </c>
      <c r="BK452">
        <v>0</v>
      </c>
      <c r="BL452">
        <v>0</v>
      </c>
      <c r="BM452" t="s">
        <v>1050</v>
      </c>
      <c r="BN452" t="s">
        <v>913</v>
      </c>
      <c r="BO452" t="s">
        <v>564</v>
      </c>
      <c r="BQ452" t="s">
        <v>1050</v>
      </c>
      <c r="BR452" t="s">
        <v>87</v>
      </c>
      <c r="BS452" t="s">
        <v>572</v>
      </c>
      <c r="BT452" t="s">
        <v>1252</v>
      </c>
      <c r="BU452" t="s">
        <v>87</v>
      </c>
      <c r="BV452">
        <v>0.98461538461538467</v>
      </c>
      <c r="BW452">
        <v>1</v>
      </c>
      <c r="BX452">
        <v>1.538461538461533E-2</v>
      </c>
      <c r="BY452">
        <v>0</v>
      </c>
      <c r="BZ452">
        <v>-64</v>
      </c>
      <c r="CA452">
        <v>0</v>
      </c>
      <c r="CB452">
        <v>64</v>
      </c>
      <c r="CC452" t="e">
        <v>#VALUE!</v>
      </c>
      <c r="CD452">
        <v>64</v>
      </c>
      <c r="CE452">
        <v>0</v>
      </c>
      <c r="CF452">
        <v>0</v>
      </c>
      <c r="CH452">
        <f t="shared" si="36"/>
        <v>1</v>
      </c>
      <c r="CI452" t="s">
        <v>1402</v>
      </c>
      <c r="CJ452">
        <v>4</v>
      </c>
      <c r="CK452" t="s">
        <v>1399</v>
      </c>
      <c r="CL452">
        <f t="shared" si="37"/>
        <v>0</v>
      </c>
      <c r="CM452">
        <f t="shared" si="38"/>
        <v>1</v>
      </c>
      <c r="CN452">
        <f t="shared" si="39"/>
        <v>1</v>
      </c>
    </row>
    <row r="453" spans="1:92" x14ac:dyDescent="0.25">
      <c r="A453">
        <v>142</v>
      </c>
      <c r="B453" t="s">
        <v>564</v>
      </c>
      <c r="C453" t="s">
        <v>564</v>
      </c>
      <c r="D453">
        <v>1158283</v>
      </c>
      <c r="E453">
        <v>6</v>
      </c>
      <c r="F453" s="107">
        <v>40915</v>
      </c>
      <c r="G453" s="107">
        <v>41109</v>
      </c>
      <c r="H453">
        <v>1158283</v>
      </c>
      <c r="I453" s="107">
        <v>40915</v>
      </c>
      <c r="J453" s="107">
        <v>41109</v>
      </c>
      <c r="K453" t="s">
        <v>562</v>
      </c>
      <c r="L453" t="s">
        <v>562</v>
      </c>
      <c r="N453" t="s">
        <v>564</v>
      </c>
      <c r="O453" t="s">
        <v>913</v>
      </c>
      <c r="P453" t="s">
        <v>38</v>
      </c>
      <c r="Q453">
        <v>195</v>
      </c>
      <c r="R453">
        <v>195</v>
      </c>
      <c r="S453">
        <v>5</v>
      </c>
      <c r="T453">
        <v>4</v>
      </c>
      <c r="U453">
        <v>5</v>
      </c>
      <c r="AD453" s="107">
        <v>24365</v>
      </c>
      <c r="AE453" t="s">
        <v>31</v>
      </c>
      <c r="AF453" t="s">
        <v>32</v>
      </c>
      <c r="AG453" t="s">
        <v>868</v>
      </c>
      <c r="AH453" t="s">
        <v>57</v>
      </c>
      <c r="AI453" t="s">
        <v>86</v>
      </c>
      <c r="AJ453" t="s">
        <v>88</v>
      </c>
      <c r="AK453">
        <v>6</v>
      </c>
      <c r="AL453" t="s">
        <v>361</v>
      </c>
      <c r="AM453">
        <v>10</v>
      </c>
      <c r="AP453" t="s">
        <v>65</v>
      </c>
      <c r="AR453" t="s">
        <v>66</v>
      </c>
      <c r="AS453" t="s">
        <v>67</v>
      </c>
      <c r="BC453" t="s">
        <v>51</v>
      </c>
      <c r="BF453">
        <v>195</v>
      </c>
      <c r="BG453">
        <v>195</v>
      </c>
      <c r="BH453">
        <v>195</v>
      </c>
      <c r="BI453">
        <v>45.21857923497268</v>
      </c>
      <c r="BJ453">
        <f t="shared" si="35"/>
        <v>45</v>
      </c>
      <c r="BK453">
        <v>0</v>
      </c>
      <c r="BL453">
        <v>0</v>
      </c>
      <c r="BM453" t="s">
        <v>1050</v>
      </c>
      <c r="BN453" t="s">
        <v>913</v>
      </c>
      <c r="BO453" t="s">
        <v>564</v>
      </c>
      <c r="BQ453" t="s">
        <v>1050</v>
      </c>
      <c r="BR453" t="s">
        <v>87</v>
      </c>
      <c r="BS453" t="s">
        <v>572</v>
      </c>
      <c r="BT453" t="s">
        <v>1252</v>
      </c>
      <c r="BU453" t="s">
        <v>87</v>
      </c>
      <c r="BV453">
        <v>1</v>
      </c>
      <c r="BW453">
        <v>1</v>
      </c>
      <c r="BX453">
        <v>0</v>
      </c>
      <c r="BY453">
        <v>0</v>
      </c>
      <c r="BZ453">
        <v>-195</v>
      </c>
      <c r="CA453">
        <v>0</v>
      </c>
      <c r="CB453">
        <v>195</v>
      </c>
      <c r="CC453" t="e">
        <v>#VALUE!</v>
      </c>
      <c r="CD453">
        <v>195</v>
      </c>
      <c r="CE453">
        <v>0</v>
      </c>
      <c r="CF453">
        <v>0</v>
      </c>
      <c r="CH453">
        <f t="shared" si="36"/>
        <v>1</v>
      </c>
      <c r="CI453" t="s">
        <v>1403</v>
      </c>
      <c r="CJ453">
        <v>6</v>
      </c>
      <c r="CK453" t="s">
        <v>1399</v>
      </c>
      <c r="CL453">
        <f t="shared" si="37"/>
        <v>0</v>
      </c>
      <c r="CM453">
        <f t="shared" si="38"/>
        <v>1</v>
      </c>
      <c r="CN453">
        <f t="shared" si="39"/>
        <v>1</v>
      </c>
    </row>
    <row r="454" spans="1:92" x14ac:dyDescent="0.25">
      <c r="A454">
        <v>782</v>
      </c>
      <c r="B454" t="s">
        <v>564</v>
      </c>
      <c r="C454" t="s">
        <v>564</v>
      </c>
      <c r="D454">
        <v>1158630</v>
      </c>
      <c r="E454">
        <v>1</v>
      </c>
      <c r="F454" s="107">
        <v>40939</v>
      </c>
      <c r="G454" s="107">
        <v>41008</v>
      </c>
      <c r="H454">
        <v>1158630</v>
      </c>
      <c r="I454" s="107">
        <v>40939</v>
      </c>
      <c r="J454" s="107">
        <v>40985</v>
      </c>
      <c r="K454">
        <v>40000</v>
      </c>
      <c r="L454" t="s">
        <v>570</v>
      </c>
      <c r="M454" s="107">
        <v>40985</v>
      </c>
      <c r="N454" t="s">
        <v>87</v>
      </c>
      <c r="O454" t="s">
        <v>75</v>
      </c>
      <c r="P454" t="s">
        <v>122</v>
      </c>
      <c r="Q454">
        <v>47</v>
      </c>
      <c r="R454">
        <v>70</v>
      </c>
      <c r="S454">
        <v>5</v>
      </c>
      <c r="T454">
        <v>2</v>
      </c>
      <c r="U454">
        <v>4</v>
      </c>
      <c r="AD454" s="107">
        <v>21261</v>
      </c>
      <c r="AE454" t="s">
        <v>31</v>
      </c>
      <c r="AF454" t="s">
        <v>32</v>
      </c>
      <c r="AG454" t="s">
        <v>868</v>
      </c>
      <c r="AH454" t="s">
        <v>30</v>
      </c>
      <c r="AI454" t="s">
        <v>46</v>
      </c>
      <c r="AJ454" t="s">
        <v>122</v>
      </c>
      <c r="AK454">
        <v>4</v>
      </c>
      <c r="AL454" t="s">
        <v>122</v>
      </c>
      <c r="AP454" t="s">
        <v>149</v>
      </c>
      <c r="AR454" t="s">
        <v>66</v>
      </c>
      <c r="AS454" t="s">
        <v>73</v>
      </c>
      <c r="BC454" t="s">
        <v>51</v>
      </c>
      <c r="BF454">
        <v>47</v>
      </c>
      <c r="BG454">
        <v>70</v>
      </c>
      <c r="BH454">
        <v>70</v>
      </c>
      <c r="BI454">
        <v>53.765027322404372</v>
      </c>
      <c r="BJ454">
        <f t="shared" si="35"/>
        <v>54</v>
      </c>
      <c r="BK454">
        <v>0</v>
      </c>
      <c r="BL454">
        <v>-23</v>
      </c>
      <c r="BM454" t="s">
        <v>1051</v>
      </c>
      <c r="BN454" t="s">
        <v>75</v>
      </c>
      <c r="BO454" t="s">
        <v>87</v>
      </c>
      <c r="BQ454" t="s">
        <v>1051</v>
      </c>
      <c r="BR454" t="s">
        <v>87</v>
      </c>
      <c r="BS454" t="s">
        <v>573</v>
      </c>
      <c r="BT454" t="s">
        <v>1252</v>
      </c>
      <c r="BU454" t="s">
        <v>87</v>
      </c>
      <c r="BV454">
        <v>0.67142857142857137</v>
      </c>
      <c r="BW454">
        <v>0.67142857142857137</v>
      </c>
      <c r="BX454">
        <v>0</v>
      </c>
      <c r="BY454">
        <v>0</v>
      </c>
      <c r="BZ454">
        <v>-47</v>
      </c>
      <c r="CA454">
        <v>0</v>
      </c>
      <c r="CB454">
        <v>47</v>
      </c>
      <c r="CC454" t="e">
        <v>#VALUE!</v>
      </c>
      <c r="CD454">
        <v>47</v>
      </c>
      <c r="CE454">
        <v>0</v>
      </c>
      <c r="CF454">
        <v>23</v>
      </c>
      <c r="CH454">
        <f t="shared" si="36"/>
        <v>1</v>
      </c>
      <c r="CI454" t="s">
        <v>1401</v>
      </c>
      <c r="CJ454">
        <v>3</v>
      </c>
      <c r="CK454" t="s">
        <v>1399</v>
      </c>
      <c r="CL454">
        <f t="shared" si="37"/>
        <v>1</v>
      </c>
      <c r="CM454">
        <f t="shared" si="38"/>
        <v>1</v>
      </c>
      <c r="CN454">
        <f t="shared" si="39"/>
        <v>1</v>
      </c>
    </row>
    <row r="455" spans="1:92" x14ac:dyDescent="0.25">
      <c r="A455">
        <v>1605</v>
      </c>
      <c r="B455" t="s">
        <v>564</v>
      </c>
      <c r="C455" t="s">
        <v>564</v>
      </c>
      <c r="D455">
        <v>1161585</v>
      </c>
      <c r="E455">
        <v>5</v>
      </c>
      <c r="F455" s="107">
        <v>40968</v>
      </c>
      <c r="G455" s="107">
        <v>40970</v>
      </c>
      <c r="H455">
        <v>1161585</v>
      </c>
      <c r="I455" s="107">
        <v>40968</v>
      </c>
      <c r="J455" s="107">
        <v>40970</v>
      </c>
      <c r="K455">
        <v>5000</v>
      </c>
      <c r="L455" t="s">
        <v>567</v>
      </c>
      <c r="N455" t="s">
        <v>564</v>
      </c>
      <c r="O455" t="s">
        <v>913</v>
      </c>
      <c r="P455" t="s">
        <v>38</v>
      </c>
      <c r="Q455">
        <v>3</v>
      </c>
      <c r="R455">
        <v>3</v>
      </c>
      <c r="S455">
        <v>3</v>
      </c>
      <c r="T455">
        <v>4</v>
      </c>
      <c r="U455">
        <v>1</v>
      </c>
      <c r="AD455" s="107">
        <v>26224</v>
      </c>
      <c r="AE455" t="s">
        <v>31</v>
      </c>
      <c r="AF455" t="s">
        <v>32</v>
      </c>
      <c r="AG455" t="s">
        <v>868</v>
      </c>
      <c r="AH455" t="s">
        <v>30</v>
      </c>
      <c r="AI455" t="s">
        <v>33</v>
      </c>
      <c r="AJ455" t="s">
        <v>88</v>
      </c>
      <c r="AK455">
        <v>1</v>
      </c>
      <c r="AL455" t="s">
        <v>987</v>
      </c>
      <c r="AN455">
        <v>6</v>
      </c>
      <c r="AP455" t="s">
        <v>42</v>
      </c>
      <c r="AR455" t="s">
        <v>43</v>
      </c>
      <c r="AS455" t="s">
        <v>44</v>
      </c>
      <c r="BC455" t="s">
        <v>37</v>
      </c>
      <c r="BF455">
        <v>3</v>
      </c>
      <c r="BG455">
        <v>3</v>
      </c>
      <c r="BH455">
        <v>3</v>
      </c>
      <c r="BI455">
        <v>40.284153005464482</v>
      </c>
      <c r="BJ455">
        <f t="shared" si="35"/>
        <v>40</v>
      </c>
      <c r="BK455">
        <v>0</v>
      </c>
      <c r="BL455">
        <v>0</v>
      </c>
      <c r="BM455" t="s">
        <v>1050</v>
      </c>
      <c r="BN455" t="s">
        <v>913</v>
      </c>
      <c r="BO455" t="s">
        <v>564</v>
      </c>
      <c r="BQ455" t="s">
        <v>1050</v>
      </c>
      <c r="BR455" t="s">
        <v>87</v>
      </c>
      <c r="BS455" t="s">
        <v>572</v>
      </c>
      <c r="BT455" t="s">
        <v>1252</v>
      </c>
      <c r="BU455" t="s">
        <v>87</v>
      </c>
      <c r="BV455">
        <v>1</v>
      </c>
      <c r="BW455">
        <v>1</v>
      </c>
      <c r="BX455">
        <v>0</v>
      </c>
      <c r="BY455">
        <v>0</v>
      </c>
      <c r="BZ455">
        <v>-3</v>
      </c>
      <c r="CA455">
        <v>0</v>
      </c>
      <c r="CB455">
        <v>3</v>
      </c>
      <c r="CC455" t="e">
        <v>#VALUE!</v>
      </c>
      <c r="CD455">
        <v>3</v>
      </c>
      <c r="CE455">
        <v>0</v>
      </c>
      <c r="CF455">
        <v>0</v>
      </c>
      <c r="CH455">
        <f t="shared" si="36"/>
        <v>1</v>
      </c>
      <c r="CI455" t="s">
        <v>1405</v>
      </c>
      <c r="CJ455">
        <v>1</v>
      </c>
      <c r="CK455" t="s">
        <v>1399</v>
      </c>
      <c r="CL455">
        <f t="shared" si="37"/>
        <v>0</v>
      </c>
      <c r="CM455">
        <f t="shared" si="38"/>
        <v>1</v>
      </c>
      <c r="CN455">
        <f t="shared" si="39"/>
        <v>1</v>
      </c>
    </row>
    <row r="456" spans="1:92" x14ac:dyDescent="0.25">
      <c r="A456">
        <v>3017</v>
      </c>
      <c r="B456" t="s">
        <v>564</v>
      </c>
      <c r="C456" t="s">
        <v>564</v>
      </c>
      <c r="D456">
        <v>1163601</v>
      </c>
      <c r="E456">
        <v>5</v>
      </c>
      <c r="F456" s="107">
        <v>41020</v>
      </c>
      <c r="G456" s="107">
        <v>41022</v>
      </c>
      <c r="H456">
        <v>1163601</v>
      </c>
      <c r="I456" s="107">
        <v>41020</v>
      </c>
      <c r="J456" s="107">
        <v>41022</v>
      </c>
      <c r="K456" t="s">
        <v>562</v>
      </c>
      <c r="L456" t="s">
        <v>562</v>
      </c>
      <c r="N456" t="s">
        <v>564</v>
      </c>
      <c r="O456" t="s">
        <v>913</v>
      </c>
      <c r="P456" t="s">
        <v>38</v>
      </c>
      <c r="Q456">
        <v>3</v>
      </c>
      <c r="R456">
        <v>3</v>
      </c>
      <c r="S456">
        <v>4</v>
      </c>
      <c r="T456">
        <v>1</v>
      </c>
      <c r="U456">
        <v>3</v>
      </c>
      <c r="AD456" s="107">
        <v>26382</v>
      </c>
      <c r="AE456" t="s">
        <v>31</v>
      </c>
      <c r="AF456" t="s">
        <v>32</v>
      </c>
      <c r="AG456" t="s">
        <v>868</v>
      </c>
      <c r="AH456" t="s">
        <v>30</v>
      </c>
      <c r="AI456" t="s">
        <v>112</v>
      </c>
      <c r="AJ456" t="s">
        <v>88</v>
      </c>
      <c r="AK456">
        <v>1</v>
      </c>
      <c r="AL456" t="s">
        <v>987</v>
      </c>
      <c r="AN456">
        <v>6</v>
      </c>
      <c r="AP456" t="s">
        <v>42</v>
      </c>
      <c r="AR456" t="s">
        <v>43</v>
      </c>
      <c r="AS456" t="s">
        <v>44</v>
      </c>
      <c r="BC456" t="s">
        <v>37</v>
      </c>
      <c r="BF456">
        <v>3</v>
      </c>
      <c r="BG456">
        <v>3</v>
      </c>
      <c r="BH456">
        <v>3</v>
      </c>
      <c r="BI456">
        <v>39.994535519125684</v>
      </c>
      <c r="BJ456">
        <f t="shared" si="35"/>
        <v>40</v>
      </c>
      <c r="BK456">
        <v>0</v>
      </c>
      <c r="BL456">
        <v>0</v>
      </c>
      <c r="BM456" t="s">
        <v>1050</v>
      </c>
      <c r="BN456" t="s">
        <v>913</v>
      </c>
      <c r="BO456" t="s">
        <v>564</v>
      </c>
      <c r="BQ456" t="s">
        <v>1050</v>
      </c>
      <c r="BR456" t="s">
        <v>87</v>
      </c>
      <c r="BS456" t="s">
        <v>572</v>
      </c>
      <c r="BT456" t="s">
        <v>1252</v>
      </c>
      <c r="BU456" t="s">
        <v>87</v>
      </c>
      <c r="BV456">
        <v>1</v>
      </c>
      <c r="BW456">
        <v>1</v>
      </c>
      <c r="BX456">
        <v>0</v>
      </c>
      <c r="BY456">
        <v>0</v>
      </c>
      <c r="BZ456">
        <v>-3</v>
      </c>
      <c r="CA456">
        <v>0</v>
      </c>
      <c r="CB456">
        <v>3</v>
      </c>
      <c r="CC456" t="e">
        <v>#VALUE!</v>
      </c>
      <c r="CD456">
        <v>3</v>
      </c>
      <c r="CE456">
        <v>0</v>
      </c>
      <c r="CF456">
        <v>0</v>
      </c>
      <c r="CH456">
        <f t="shared" si="36"/>
        <v>1</v>
      </c>
      <c r="CI456" t="s">
        <v>1405</v>
      </c>
      <c r="CJ456">
        <v>1</v>
      </c>
      <c r="CK456" t="s">
        <v>1399</v>
      </c>
      <c r="CL456">
        <f t="shared" si="37"/>
        <v>0</v>
      </c>
      <c r="CM456">
        <f t="shared" si="38"/>
        <v>1</v>
      </c>
      <c r="CN456">
        <f t="shared" si="39"/>
        <v>1</v>
      </c>
    </row>
    <row r="457" spans="1:92" x14ac:dyDescent="0.25">
      <c r="A457">
        <v>1215</v>
      </c>
      <c r="B457" t="s">
        <v>564</v>
      </c>
      <c r="C457" t="s">
        <v>564</v>
      </c>
      <c r="D457">
        <v>1164305</v>
      </c>
      <c r="E457">
        <v>5</v>
      </c>
      <c r="F457" s="107">
        <v>40953</v>
      </c>
      <c r="G457" s="107">
        <v>40982</v>
      </c>
      <c r="H457">
        <v>1164305</v>
      </c>
      <c r="I457" s="107">
        <v>40976</v>
      </c>
      <c r="J457" s="107">
        <v>40982</v>
      </c>
      <c r="K457">
        <v>30000</v>
      </c>
      <c r="L457" t="s">
        <v>570</v>
      </c>
      <c r="N457" t="s">
        <v>564</v>
      </c>
      <c r="O457" t="s">
        <v>913</v>
      </c>
      <c r="P457" t="s">
        <v>38</v>
      </c>
      <c r="Q457">
        <v>7</v>
      </c>
      <c r="R457">
        <v>30</v>
      </c>
      <c r="S457">
        <v>3</v>
      </c>
      <c r="T457">
        <v>0</v>
      </c>
      <c r="U457">
        <v>3</v>
      </c>
      <c r="AD457" s="107">
        <v>21554</v>
      </c>
      <c r="AE457" t="s">
        <v>31</v>
      </c>
      <c r="AF457" t="s">
        <v>68</v>
      </c>
      <c r="AG457" t="s">
        <v>870</v>
      </c>
      <c r="AH457" t="s">
        <v>57</v>
      </c>
      <c r="AI457" t="s">
        <v>52</v>
      </c>
      <c r="AJ457" t="s">
        <v>88</v>
      </c>
      <c r="AK457">
        <v>4</v>
      </c>
      <c r="AL457" t="s">
        <v>987</v>
      </c>
      <c r="AN457">
        <v>18</v>
      </c>
      <c r="AP457" t="s">
        <v>305</v>
      </c>
      <c r="AR457" t="s">
        <v>43</v>
      </c>
      <c r="AS457" t="s">
        <v>63</v>
      </c>
      <c r="BC457" t="s">
        <v>37</v>
      </c>
      <c r="BF457">
        <v>7</v>
      </c>
      <c r="BG457">
        <v>7</v>
      </c>
      <c r="BH457">
        <v>30</v>
      </c>
      <c r="BI457">
        <v>53.002732240437162</v>
      </c>
      <c r="BJ457">
        <f t="shared" si="35"/>
        <v>53</v>
      </c>
      <c r="BK457">
        <v>0</v>
      </c>
      <c r="BL457">
        <v>0</v>
      </c>
      <c r="BM457" t="s">
        <v>1050</v>
      </c>
      <c r="BN457" t="s">
        <v>913</v>
      </c>
      <c r="BO457" t="s">
        <v>564</v>
      </c>
      <c r="BQ457" t="s">
        <v>1050</v>
      </c>
      <c r="BR457" t="s">
        <v>87</v>
      </c>
      <c r="BS457" t="s">
        <v>572</v>
      </c>
      <c r="BT457" t="s">
        <v>1252</v>
      </c>
      <c r="BU457" t="s">
        <v>87</v>
      </c>
      <c r="BV457">
        <v>0.23333333333333334</v>
      </c>
      <c r="BW457">
        <v>1</v>
      </c>
      <c r="BX457">
        <v>0.76666666666666661</v>
      </c>
      <c r="BY457">
        <v>0</v>
      </c>
      <c r="BZ457">
        <v>-7</v>
      </c>
      <c r="CA457">
        <v>0</v>
      </c>
      <c r="CB457">
        <v>7</v>
      </c>
      <c r="CC457" t="e">
        <v>#VALUE!</v>
      </c>
      <c r="CD457">
        <v>7</v>
      </c>
      <c r="CE457">
        <v>0</v>
      </c>
      <c r="CF457">
        <v>0</v>
      </c>
      <c r="CH457">
        <f t="shared" si="36"/>
        <v>1</v>
      </c>
      <c r="CI457" t="s">
        <v>1405</v>
      </c>
      <c r="CJ457">
        <v>1</v>
      </c>
      <c r="CK457" t="s">
        <v>1399</v>
      </c>
      <c r="CL457">
        <f t="shared" si="37"/>
        <v>0</v>
      </c>
      <c r="CM457">
        <f t="shared" si="38"/>
        <v>1</v>
      </c>
      <c r="CN457">
        <f t="shared" si="39"/>
        <v>0</v>
      </c>
    </row>
    <row r="458" spans="1:92" x14ac:dyDescent="0.25">
      <c r="A458">
        <v>196</v>
      </c>
      <c r="B458" t="s">
        <v>564</v>
      </c>
      <c r="C458" t="s">
        <v>564</v>
      </c>
      <c r="D458">
        <v>1172234</v>
      </c>
      <c r="E458">
        <v>6</v>
      </c>
      <c r="F458" s="107">
        <v>40917</v>
      </c>
      <c r="G458" s="107">
        <v>41101</v>
      </c>
      <c r="H458">
        <v>1172234</v>
      </c>
      <c r="I458" s="107">
        <v>40917</v>
      </c>
      <c r="J458" s="107">
        <v>41101</v>
      </c>
      <c r="K458">
        <v>15000</v>
      </c>
      <c r="L458" t="s">
        <v>569</v>
      </c>
      <c r="N458" t="s">
        <v>564</v>
      </c>
      <c r="O458" t="s">
        <v>913</v>
      </c>
      <c r="P458" t="s">
        <v>38</v>
      </c>
      <c r="Q458">
        <v>185</v>
      </c>
      <c r="R458">
        <v>185</v>
      </c>
      <c r="S458">
        <v>13</v>
      </c>
      <c r="T458">
        <v>8</v>
      </c>
      <c r="U458">
        <v>7</v>
      </c>
      <c r="AD458" s="107">
        <v>25463</v>
      </c>
      <c r="AE458" t="s">
        <v>31</v>
      </c>
      <c r="AF458" t="s">
        <v>32</v>
      </c>
      <c r="AG458" t="s">
        <v>868</v>
      </c>
      <c r="AH458" t="s">
        <v>57</v>
      </c>
      <c r="AI458" t="s">
        <v>58</v>
      </c>
      <c r="AJ458" t="s">
        <v>88</v>
      </c>
      <c r="AK458">
        <v>6</v>
      </c>
      <c r="AL458" t="s">
        <v>361</v>
      </c>
      <c r="AM458">
        <v>6</v>
      </c>
      <c r="AP458" t="s">
        <v>59</v>
      </c>
      <c r="AR458" t="s">
        <v>43</v>
      </c>
      <c r="AS458" t="s">
        <v>60</v>
      </c>
      <c r="BC458" t="s">
        <v>37</v>
      </c>
      <c r="BF458">
        <v>185</v>
      </c>
      <c r="BG458">
        <v>185</v>
      </c>
      <c r="BH458">
        <v>185</v>
      </c>
      <c r="BI458">
        <v>42.224043715846996</v>
      </c>
      <c r="BJ458">
        <f t="shared" si="35"/>
        <v>42</v>
      </c>
      <c r="BK458">
        <v>0</v>
      </c>
      <c r="BL458">
        <v>0</v>
      </c>
      <c r="BM458" t="s">
        <v>1050</v>
      </c>
      <c r="BN458" t="s">
        <v>913</v>
      </c>
      <c r="BO458" t="s">
        <v>564</v>
      </c>
      <c r="BQ458" t="s">
        <v>1050</v>
      </c>
      <c r="BR458" t="s">
        <v>87</v>
      </c>
      <c r="BS458" t="s">
        <v>572</v>
      </c>
      <c r="BT458" t="s">
        <v>1252</v>
      </c>
      <c r="BU458" t="s">
        <v>87</v>
      </c>
      <c r="BV458">
        <v>1</v>
      </c>
      <c r="BW458">
        <v>1</v>
      </c>
      <c r="BX458">
        <v>0</v>
      </c>
      <c r="BY458">
        <v>0</v>
      </c>
      <c r="BZ458">
        <v>-185</v>
      </c>
      <c r="CA458">
        <v>0</v>
      </c>
      <c r="CB458">
        <v>185</v>
      </c>
      <c r="CC458" t="e">
        <v>#VALUE!</v>
      </c>
      <c r="CD458">
        <v>185</v>
      </c>
      <c r="CE458">
        <v>0</v>
      </c>
      <c r="CF458">
        <v>0</v>
      </c>
      <c r="CH458">
        <f t="shared" si="36"/>
        <v>1</v>
      </c>
      <c r="CI458" t="s">
        <v>1403</v>
      </c>
      <c r="CJ458">
        <v>6</v>
      </c>
      <c r="CK458" t="s">
        <v>1399</v>
      </c>
      <c r="CL458">
        <f t="shared" si="37"/>
        <v>0</v>
      </c>
      <c r="CM458">
        <f t="shared" si="38"/>
        <v>1</v>
      </c>
      <c r="CN458">
        <f t="shared" si="39"/>
        <v>1</v>
      </c>
    </row>
    <row r="459" spans="1:92" x14ac:dyDescent="0.25">
      <c r="A459">
        <v>3003</v>
      </c>
      <c r="B459" t="s">
        <v>564</v>
      </c>
      <c r="C459" t="s">
        <v>564</v>
      </c>
      <c r="D459">
        <v>1174558</v>
      </c>
      <c r="E459">
        <v>1</v>
      </c>
      <c r="F459" s="107">
        <v>41019</v>
      </c>
      <c r="G459" s="107">
        <v>41149</v>
      </c>
      <c r="H459">
        <v>1174558</v>
      </c>
      <c r="I459" s="107" t="s">
        <v>560</v>
      </c>
      <c r="J459" s="107" t="s">
        <v>560</v>
      </c>
      <c r="K459">
        <v>2000</v>
      </c>
      <c r="L459" t="s">
        <v>566</v>
      </c>
      <c r="M459" s="107">
        <v>41045</v>
      </c>
      <c r="N459" t="s">
        <v>87</v>
      </c>
      <c r="O459" t="s">
        <v>581</v>
      </c>
      <c r="P459" t="s">
        <v>54</v>
      </c>
      <c r="Q459">
        <v>0</v>
      </c>
      <c r="R459">
        <v>131</v>
      </c>
      <c r="S459">
        <v>1</v>
      </c>
      <c r="T459">
        <v>2</v>
      </c>
      <c r="V459">
        <v>1</v>
      </c>
      <c r="AD459" s="107">
        <v>26240</v>
      </c>
      <c r="AE459" t="s">
        <v>31</v>
      </c>
      <c r="AF459" t="s">
        <v>39</v>
      </c>
      <c r="AG459" t="s">
        <v>40</v>
      </c>
      <c r="AH459" t="s">
        <v>40</v>
      </c>
      <c r="AI459" t="s">
        <v>86</v>
      </c>
      <c r="AJ459" t="s">
        <v>54</v>
      </c>
      <c r="AK459">
        <v>6</v>
      </c>
      <c r="AL459" t="s">
        <v>54</v>
      </c>
      <c r="AP459" t="s">
        <v>62</v>
      </c>
      <c r="AR459" t="s">
        <v>43</v>
      </c>
      <c r="AS459" t="s">
        <v>63</v>
      </c>
      <c r="BC459" t="s">
        <v>51</v>
      </c>
      <c r="BF459">
        <v>0</v>
      </c>
      <c r="BG459">
        <v>0</v>
      </c>
      <c r="BH459">
        <v>131</v>
      </c>
      <c r="BI459">
        <v>40.379781420765028</v>
      </c>
      <c r="BJ459" t="e">
        <f t="shared" si="35"/>
        <v>#VALUE!</v>
      </c>
      <c r="BK459" t="e">
        <v>#VALUE!</v>
      </c>
      <c r="BL459" t="e">
        <v>#VALUE!</v>
      </c>
      <c r="BM459" t="s">
        <v>1051</v>
      </c>
      <c r="BN459" t="s">
        <v>581</v>
      </c>
      <c r="BO459" t="s">
        <v>87</v>
      </c>
      <c r="BQ459" t="s">
        <v>1051</v>
      </c>
      <c r="BR459">
        <v>0</v>
      </c>
      <c r="BS459" t="s">
        <v>573</v>
      </c>
      <c r="BT459" t="s">
        <v>1252</v>
      </c>
      <c r="BU459" t="s">
        <v>87</v>
      </c>
      <c r="BV459">
        <v>0</v>
      </c>
      <c r="BW459">
        <v>0</v>
      </c>
      <c r="BX459">
        <v>0</v>
      </c>
      <c r="BY459">
        <v>0</v>
      </c>
      <c r="BZ459" t="e">
        <v>#VALUE!</v>
      </c>
      <c r="CA459" t="e">
        <v>#VALUE!</v>
      </c>
      <c r="CB459" t="e">
        <v>#VALUE!</v>
      </c>
      <c r="CC459">
        <v>0</v>
      </c>
      <c r="CD459">
        <v>0</v>
      </c>
      <c r="CE459">
        <v>0</v>
      </c>
      <c r="CF459" t="e">
        <v>#VALUE!</v>
      </c>
      <c r="CH459">
        <f t="shared" si="36"/>
        <v>1</v>
      </c>
      <c r="CI459" t="s">
        <v>1405</v>
      </c>
      <c r="CJ459">
        <v>1</v>
      </c>
      <c r="CK459" t="s">
        <v>1400</v>
      </c>
      <c r="CL459">
        <f t="shared" si="37"/>
        <v>1</v>
      </c>
      <c r="CM459">
        <f t="shared" si="38"/>
        <v>1</v>
      </c>
      <c r="CN459">
        <f t="shared" si="39"/>
        <v>1</v>
      </c>
    </row>
    <row r="460" spans="1:92" x14ac:dyDescent="0.25">
      <c r="A460">
        <v>985</v>
      </c>
      <c r="B460" t="s">
        <v>564</v>
      </c>
      <c r="C460" t="s">
        <v>564</v>
      </c>
      <c r="D460">
        <v>1176678</v>
      </c>
      <c r="E460">
        <v>1</v>
      </c>
      <c r="F460" s="107">
        <v>40945</v>
      </c>
      <c r="G460" s="107">
        <v>40991</v>
      </c>
      <c r="H460">
        <v>1176678</v>
      </c>
      <c r="I460" s="107">
        <v>40946</v>
      </c>
      <c r="J460" s="107">
        <v>40991</v>
      </c>
      <c r="K460">
        <v>15000</v>
      </c>
      <c r="L460" t="s">
        <v>569</v>
      </c>
      <c r="N460" t="s">
        <v>564</v>
      </c>
      <c r="O460" t="s">
        <v>913</v>
      </c>
      <c r="P460" t="s">
        <v>122</v>
      </c>
      <c r="Q460">
        <v>46</v>
      </c>
      <c r="R460">
        <v>47</v>
      </c>
      <c r="S460">
        <v>4</v>
      </c>
      <c r="T460">
        <v>1</v>
      </c>
      <c r="AD460" s="107">
        <v>27077</v>
      </c>
      <c r="AE460" t="s">
        <v>31</v>
      </c>
      <c r="AF460" t="s">
        <v>39</v>
      </c>
      <c r="AG460" t="s">
        <v>40</v>
      </c>
      <c r="AH460" t="s">
        <v>40</v>
      </c>
      <c r="AI460" t="s">
        <v>52</v>
      </c>
      <c r="AJ460" t="s">
        <v>122</v>
      </c>
      <c r="AK460">
        <v>5</v>
      </c>
      <c r="AL460" t="s">
        <v>122</v>
      </c>
      <c r="AP460" t="s">
        <v>106</v>
      </c>
      <c r="AR460" t="s">
        <v>43</v>
      </c>
      <c r="AS460" t="s">
        <v>56</v>
      </c>
      <c r="BC460" t="s">
        <v>37</v>
      </c>
      <c r="BF460">
        <v>46</v>
      </c>
      <c r="BG460">
        <v>46</v>
      </c>
      <c r="BH460">
        <v>47</v>
      </c>
      <c r="BI460">
        <v>37.89071038251366</v>
      </c>
      <c r="BJ460">
        <f t="shared" si="35"/>
        <v>38</v>
      </c>
      <c r="BK460">
        <v>0</v>
      </c>
      <c r="BL460">
        <v>0</v>
      </c>
      <c r="BM460" t="s">
        <v>1051</v>
      </c>
      <c r="BN460" t="s">
        <v>913</v>
      </c>
      <c r="BO460" t="s">
        <v>564</v>
      </c>
      <c r="BQ460" t="s">
        <v>1051</v>
      </c>
      <c r="BR460" t="s">
        <v>87</v>
      </c>
      <c r="BS460" t="s">
        <v>572</v>
      </c>
      <c r="BT460" t="s">
        <v>1252</v>
      </c>
      <c r="BU460" t="s">
        <v>87</v>
      </c>
      <c r="BV460">
        <v>0.97872340425531912</v>
      </c>
      <c r="BW460">
        <v>1</v>
      </c>
      <c r="BX460">
        <v>2.1276595744680882E-2</v>
      </c>
      <c r="BY460">
        <v>0</v>
      </c>
      <c r="BZ460">
        <v>-46</v>
      </c>
      <c r="CA460">
        <v>0</v>
      </c>
      <c r="CB460">
        <v>46</v>
      </c>
      <c r="CC460" t="e">
        <v>#VALUE!</v>
      </c>
      <c r="CD460">
        <v>46</v>
      </c>
      <c r="CE460">
        <v>0</v>
      </c>
      <c r="CF460">
        <v>0</v>
      </c>
      <c r="CH460">
        <f t="shared" si="36"/>
        <v>1</v>
      </c>
      <c r="CI460" t="s">
        <v>1401</v>
      </c>
      <c r="CJ460">
        <v>3</v>
      </c>
      <c r="CK460" t="s">
        <v>1399</v>
      </c>
      <c r="CL460">
        <f t="shared" si="37"/>
        <v>0</v>
      </c>
      <c r="CM460">
        <f t="shared" si="38"/>
        <v>1</v>
      </c>
      <c r="CN460">
        <f t="shared" si="39"/>
        <v>1</v>
      </c>
    </row>
    <row r="461" spans="1:92" x14ac:dyDescent="0.25">
      <c r="A461">
        <v>1116</v>
      </c>
      <c r="B461" t="s">
        <v>564</v>
      </c>
      <c r="C461" t="s">
        <v>564</v>
      </c>
      <c r="D461">
        <v>1176922</v>
      </c>
      <c r="E461">
        <v>6</v>
      </c>
      <c r="F461" s="107">
        <v>40949</v>
      </c>
      <c r="G461" s="107">
        <v>41004</v>
      </c>
      <c r="H461">
        <v>1176922</v>
      </c>
      <c r="I461" s="107">
        <v>40949</v>
      </c>
      <c r="J461" s="107">
        <v>41004</v>
      </c>
      <c r="K461">
        <v>5000</v>
      </c>
      <c r="L461" t="s">
        <v>567</v>
      </c>
      <c r="N461" t="s">
        <v>564</v>
      </c>
      <c r="O461" t="s">
        <v>913</v>
      </c>
      <c r="P461" t="s">
        <v>38</v>
      </c>
      <c r="Q461">
        <v>56</v>
      </c>
      <c r="R461">
        <v>56</v>
      </c>
      <c r="S461">
        <v>1</v>
      </c>
      <c r="T461">
        <v>8</v>
      </c>
      <c r="U461">
        <v>1</v>
      </c>
      <c r="AD461" s="107">
        <v>25274</v>
      </c>
      <c r="AE461" t="s">
        <v>31</v>
      </c>
      <c r="AF461" t="s">
        <v>39</v>
      </c>
      <c r="AG461" t="s">
        <v>40</v>
      </c>
      <c r="AH461" t="s">
        <v>40</v>
      </c>
      <c r="AI461" t="s">
        <v>84</v>
      </c>
      <c r="AJ461" t="s">
        <v>88</v>
      </c>
      <c r="AK461">
        <v>3</v>
      </c>
      <c r="AL461" t="s">
        <v>361</v>
      </c>
      <c r="AM461">
        <v>2</v>
      </c>
      <c r="AP461" t="s">
        <v>100</v>
      </c>
      <c r="AR461" t="s">
        <v>66</v>
      </c>
      <c r="AS461" t="s">
        <v>63</v>
      </c>
      <c r="BC461" t="s">
        <v>51</v>
      </c>
      <c r="BF461">
        <v>56</v>
      </c>
      <c r="BG461">
        <v>56</v>
      </c>
      <c r="BH461">
        <v>56</v>
      </c>
      <c r="BI461">
        <v>42.827868852459019</v>
      </c>
      <c r="BJ461">
        <f t="shared" si="35"/>
        <v>43</v>
      </c>
      <c r="BK461">
        <v>0</v>
      </c>
      <c r="BL461">
        <v>0</v>
      </c>
      <c r="BM461" t="s">
        <v>1050</v>
      </c>
      <c r="BN461" t="s">
        <v>913</v>
      </c>
      <c r="BO461" t="s">
        <v>564</v>
      </c>
      <c r="BQ461" t="s">
        <v>1050</v>
      </c>
      <c r="BR461" t="s">
        <v>87</v>
      </c>
      <c r="BS461" t="s">
        <v>572</v>
      </c>
      <c r="BT461" t="s">
        <v>1252</v>
      </c>
      <c r="BU461" t="s">
        <v>87</v>
      </c>
      <c r="BV461">
        <v>1</v>
      </c>
      <c r="BW461">
        <v>1</v>
      </c>
      <c r="BX461">
        <v>0</v>
      </c>
      <c r="BY461">
        <v>0</v>
      </c>
      <c r="BZ461">
        <v>-56</v>
      </c>
      <c r="CA461">
        <v>0</v>
      </c>
      <c r="CB461">
        <v>56</v>
      </c>
      <c r="CC461" t="e">
        <v>#VALUE!</v>
      </c>
      <c r="CD461">
        <v>56</v>
      </c>
      <c r="CE461">
        <v>0</v>
      </c>
      <c r="CF461">
        <v>0</v>
      </c>
      <c r="CH461">
        <f t="shared" si="36"/>
        <v>1</v>
      </c>
      <c r="CI461" t="s">
        <v>1401</v>
      </c>
      <c r="CJ461">
        <v>3</v>
      </c>
      <c r="CK461" t="s">
        <v>1399</v>
      </c>
      <c r="CL461">
        <f t="shared" si="37"/>
        <v>0</v>
      </c>
      <c r="CM461">
        <f t="shared" si="38"/>
        <v>1</v>
      </c>
      <c r="CN461">
        <f t="shared" si="39"/>
        <v>1</v>
      </c>
    </row>
    <row r="462" spans="1:92" x14ac:dyDescent="0.25">
      <c r="A462">
        <v>740</v>
      </c>
      <c r="B462" t="s">
        <v>564</v>
      </c>
      <c r="C462" t="s">
        <v>564</v>
      </c>
      <c r="D462">
        <v>1177925</v>
      </c>
      <c r="E462">
        <v>5</v>
      </c>
      <c r="F462" s="107">
        <v>40938</v>
      </c>
      <c r="G462" s="107">
        <v>40939</v>
      </c>
      <c r="H462">
        <v>1177925</v>
      </c>
      <c r="I462" s="107">
        <v>40938</v>
      </c>
      <c r="J462" s="107">
        <v>40939</v>
      </c>
      <c r="K462">
        <v>5000</v>
      </c>
      <c r="L462" t="s">
        <v>567</v>
      </c>
      <c r="N462" t="s">
        <v>564</v>
      </c>
      <c r="O462" t="s">
        <v>913</v>
      </c>
      <c r="P462" t="s">
        <v>38</v>
      </c>
      <c r="Q462">
        <v>2</v>
      </c>
      <c r="R462">
        <v>2</v>
      </c>
      <c r="S462">
        <v>1</v>
      </c>
      <c r="T462">
        <v>0</v>
      </c>
      <c r="U462">
        <v>1</v>
      </c>
      <c r="AD462" s="107">
        <v>20594</v>
      </c>
      <c r="AE462" t="s">
        <v>45</v>
      </c>
      <c r="AF462" t="s">
        <v>32</v>
      </c>
      <c r="AG462" t="s">
        <v>868</v>
      </c>
      <c r="AH462" t="s">
        <v>30</v>
      </c>
      <c r="AI462" t="s">
        <v>52</v>
      </c>
      <c r="AJ462" t="s">
        <v>88</v>
      </c>
      <c r="AK462">
        <v>1</v>
      </c>
      <c r="AL462" t="s">
        <v>987</v>
      </c>
      <c r="AN462">
        <v>6</v>
      </c>
      <c r="AP462" t="s">
        <v>42</v>
      </c>
      <c r="AR462" t="s">
        <v>43</v>
      </c>
      <c r="AS462" t="s">
        <v>44</v>
      </c>
      <c r="BC462" t="s">
        <v>37</v>
      </c>
      <c r="BF462">
        <v>2</v>
      </c>
      <c r="BG462">
        <v>2</v>
      </c>
      <c r="BH462">
        <v>2</v>
      </c>
      <c r="BI462">
        <v>55.584699453551913</v>
      </c>
      <c r="BJ462">
        <f t="shared" si="35"/>
        <v>56</v>
      </c>
      <c r="BK462">
        <v>0</v>
      </c>
      <c r="BL462">
        <v>0</v>
      </c>
      <c r="BM462" t="s">
        <v>1050</v>
      </c>
      <c r="BN462" t="s">
        <v>913</v>
      </c>
      <c r="BO462" t="s">
        <v>564</v>
      </c>
      <c r="BQ462" t="s">
        <v>1050</v>
      </c>
      <c r="BR462" t="s">
        <v>87</v>
      </c>
      <c r="BS462" t="s">
        <v>572</v>
      </c>
      <c r="BT462" t="s">
        <v>1252</v>
      </c>
      <c r="BU462" t="s">
        <v>87</v>
      </c>
      <c r="BV462">
        <v>1</v>
      </c>
      <c r="BW462">
        <v>1</v>
      </c>
      <c r="BX462">
        <v>0</v>
      </c>
      <c r="BY462">
        <v>0</v>
      </c>
      <c r="BZ462">
        <v>-2</v>
      </c>
      <c r="CA462">
        <v>0</v>
      </c>
      <c r="CB462">
        <v>2</v>
      </c>
      <c r="CC462" t="e">
        <v>#VALUE!</v>
      </c>
      <c r="CD462">
        <v>2</v>
      </c>
      <c r="CE462">
        <v>0</v>
      </c>
      <c r="CF462">
        <v>0</v>
      </c>
      <c r="CH462">
        <f t="shared" si="36"/>
        <v>1</v>
      </c>
      <c r="CI462" t="s">
        <v>1405</v>
      </c>
      <c r="CJ462">
        <v>1</v>
      </c>
      <c r="CK462" t="s">
        <v>1399</v>
      </c>
      <c r="CL462">
        <f t="shared" si="37"/>
        <v>0</v>
      </c>
      <c r="CM462">
        <f t="shared" si="38"/>
        <v>1</v>
      </c>
      <c r="CN462">
        <f t="shared" si="39"/>
        <v>0</v>
      </c>
    </row>
    <row r="463" spans="1:92" x14ac:dyDescent="0.25">
      <c r="A463">
        <v>60</v>
      </c>
      <c r="B463" t="s">
        <v>564</v>
      </c>
      <c r="C463" t="s">
        <v>564</v>
      </c>
      <c r="D463">
        <v>1178606</v>
      </c>
      <c r="E463">
        <v>1</v>
      </c>
      <c r="F463" s="107">
        <v>40912</v>
      </c>
      <c r="G463" s="107">
        <v>40961</v>
      </c>
      <c r="H463">
        <v>1178606</v>
      </c>
      <c r="I463" s="107">
        <v>40912</v>
      </c>
      <c r="J463" s="107">
        <v>40961</v>
      </c>
      <c r="K463">
        <v>5000</v>
      </c>
      <c r="L463" t="s">
        <v>567</v>
      </c>
      <c r="N463" t="s">
        <v>564</v>
      </c>
      <c r="O463" t="s">
        <v>913</v>
      </c>
      <c r="P463" t="s">
        <v>122</v>
      </c>
      <c r="Q463">
        <v>50</v>
      </c>
      <c r="R463">
        <v>50</v>
      </c>
      <c r="S463">
        <v>1</v>
      </c>
      <c r="T463">
        <v>3</v>
      </c>
      <c r="U463">
        <v>1</v>
      </c>
      <c r="AD463" s="107">
        <v>21599</v>
      </c>
      <c r="AE463" t="s">
        <v>31</v>
      </c>
      <c r="AF463" t="s">
        <v>32</v>
      </c>
      <c r="AG463" t="s">
        <v>868</v>
      </c>
      <c r="AH463" t="s">
        <v>30</v>
      </c>
      <c r="AI463" t="s">
        <v>117</v>
      </c>
      <c r="AJ463" t="s">
        <v>122</v>
      </c>
      <c r="AK463">
        <v>3</v>
      </c>
      <c r="AL463" t="s">
        <v>122</v>
      </c>
      <c r="AP463" t="s">
        <v>42</v>
      </c>
      <c r="AR463" t="s">
        <v>43</v>
      </c>
      <c r="AS463" t="s">
        <v>44</v>
      </c>
      <c r="BC463" t="s">
        <v>37</v>
      </c>
      <c r="BF463">
        <v>50</v>
      </c>
      <c r="BG463">
        <v>50</v>
      </c>
      <c r="BH463">
        <v>50</v>
      </c>
      <c r="BI463">
        <v>52.767759562841533</v>
      </c>
      <c r="BJ463">
        <f t="shared" si="35"/>
        <v>53</v>
      </c>
      <c r="BK463">
        <v>0</v>
      </c>
      <c r="BL463">
        <v>0</v>
      </c>
      <c r="BM463" t="s">
        <v>1051</v>
      </c>
      <c r="BN463" t="s">
        <v>913</v>
      </c>
      <c r="BO463" t="s">
        <v>564</v>
      </c>
      <c r="BQ463" t="s">
        <v>1051</v>
      </c>
      <c r="BR463" t="s">
        <v>87</v>
      </c>
      <c r="BS463" t="s">
        <v>572</v>
      </c>
      <c r="BT463" t="s">
        <v>1252</v>
      </c>
      <c r="BU463" t="s">
        <v>87</v>
      </c>
      <c r="BV463">
        <v>1</v>
      </c>
      <c r="BW463">
        <v>1</v>
      </c>
      <c r="BX463">
        <v>0</v>
      </c>
      <c r="BY463">
        <v>0</v>
      </c>
      <c r="BZ463">
        <v>-50</v>
      </c>
      <c r="CA463">
        <v>0</v>
      </c>
      <c r="CB463">
        <v>50</v>
      </c>
      <c r="CC463" t="e">
        <v>#VALUE!</v>
      </c>
      <c r="CD463">
        <v>50</v>
      </c>
      <c r="CE463">
        <v>0</v>
      </c>
      <c r="CF463">
        <v>0</v>
      </c>
      <c r="CH463">
        <f t="shared" si="36"/>
        <v>1</v>
      </c>
      <c r="CI463" t="s">
        <v>1401</v>
      </c>
      <c r="CJ463">
        <v>3</v>
      </c>
      <c r="CK463" t="s">
        <v>1399</v>
      </c>
      <c r="CL463">
        <f t="shared" si="37"/>
        <v>0</v>
      </c>
      <c r="CM463">
        <f t="shared" si="38"/>
        <v>1</v>
      </c>
      <c r="CN463">
        <f t="shared" si="39"/>
        <v>1</v>
      </c>
    </row>
    <row r="464" spans="1:92" x14ac:dyDescent="0.25">
      <c r="A464">
        <v>2518</v>
      </c>
      <c r="B464" t="s">
        <v>564</v>
      </c>
      <c r="C464" t="s">
        <v>564</v>
      </c>
      <c r="D464">
        <v>1179169</v>
      </c>
      <c r="E464">
        <v>6</v>
      </c>
      <c r="F464" s="107">
        <v>41003</v>
      </c>
      <c r="G464" s="107">
        <v>41691</v>
      </c>
      <c r="H464">
        <v>1179169</v>
      </c>
      <c r="I464" s="107">
        <v>41186</v>
      </c>
      <c r="J464" s="107">
        <v>41382</v>
      </c>
      <c r="K464">
        <v>35000</v>
      </c>
      <c r="L464" t="s">
        <v>570</v>
      </c>
      <c r="M464" s="107">
        <v>41382</v>
      </c>
      <c r="N464" t="s">
        <v>87</v>
      </c>
      <c r="O464" t="s">
        <v>75</v>
      </c>
      <c r="P464" t="s">
        <v>1344</v>
      </c>
      <c r="Q464">
        <v>196</v>
      </c>
      <c r="R464">
        <v>689</v>
      </c>
      <c r="S464">
        <v>2</v>
      </c>
      <c r="T464">
        <v>2</v>
      </c>
      <c r="U464">
        <v>1</v>
      </c>
      <c r="AD464" s="107">
        <v>26002</v>
      </c>
      <c r="AE464" t="s">
        <v>31</v>
      </c>
      <c r="AF464" t="s">
        <v>32</v>
      </c>
      <c r="AG464" t="s">
        <v>868</v>
      </c>
      <c r="AH464" t="s">
        <v>57</v>
      </c>
      <c r="AI464" t="s">
        <v>117</v>
      </c>
      <c r="AJ464" t="s">
        <v>88</v>
      </c>
      <c r="AK464">
        <v>23</v>
      </c>
      <c r="AL464" t="s">
        <v>361</v>
      </c>
      <c r="AM464">
        <v>6</v>
      </c>
      <c r="AP464" t="s">
        <v>109</v>
      </c>
      <c r="AR464" t="s">
        <v>49</v>
      </c>
      <c r="AS464" t="s">
        <v>73</v>
      </c>
      <c r="BC464" t="s">
        <v>51</v>
      </c>
      <c r="BF464">
        <v>196</v>
      </c>
      <c r="BG464">
        <v>506</v>
      </c>
      <c r="BH464">
        <v>689</v>
      </c>
      <c r="BI464">
        <v>40.986338797814206</v>
      </c>
      <c r="BJ464">
        <f t="shared" si="35"/>
        <v>42</v>
      </c>
      <c r="BK464">
        <v>0</v>
      </c>
      <c r="BL464">
        <v>-309</v>
      </c>
      <c r="BM464" t="s">
        <v>1050</v>
      </c>
      <c r="BN464" t="s">
        <v>75</v>
      </c>
      <c r="BO464" t="s">
        <v>564</v>
      </c>
      <c r="BQ464" t="s">
        <v>1050</v>
      </c>
      <c r="BR464" t="s">
        <v>87</v>
      </c>
      <c r="BS464" t="s">
        <v>573</v>
      </c>
      <c r="BT464" t="s">
        <v>1252</v>
      </c>
      <c r="BU464" t="s">
        <v>87</v>
      </c>
      <c r="BV464">
        <v>0.28447024673439769</v>
      </c>
      <c r="BW464">
        <v>0.28449999999999998</v>
      </c>
      <c r="BX464">
        <v>0</v>
      </c>
      <c r="BY464">
        <v>0</v>
      </c>
      <c r="BZ464">
        <v>-197</v>
      </c>
      <c r="CA464">
        <v>-1</v>
      </c>
      <c r="CB464">
        <v>197</v>
      </c>
      <c r="CC464" t="e">
        <v>#VALUE!</v>
      </c>
      <c r="CD464">
        <v>196</v>
      </c>
      <c r="CF464">
        <v>309</v>
      </c>
      <c r="CH464">
        <f t="shared" si="36"/>
        <v>1</v>
      </c>
      <c r="CI464" t="s">
        <v>1403</v>
      </c>
      <c r="CJ464">
        <v>6</v>
      </c>
      <c r="CK464" t="s">
        <v>1399</v>
      </c>
      <c r="CL464">
        <f t="shared" si="37"/>
        <v>1</v>
      </c>
      <c r="CM464">
        <f t="shared" si="38"/>
        <v>1</v>
      </c>
      <c r="CN464">
        <f t="shared" si="39"/>
        <v>1</v>
      </c>
    </row>
    <row r="465" spans="1:92" x14ac:dyDescent="0.25">
      <c r="A465">
        <v>2303</v>
      </c>
      <c r="B465" t="s">
        <v>564</v>
      </c>
      <c r="C465" t="s">
        <v>564</v>
      </c>
      <c r="D465">
        <v>1179851</v>
      </c>
      <c r="E465">
        <v>5</v>
      </c>
      <c r="F465" s="107">
        <v>40996</v>
      </c>
      <c r="G465" s="107">
        <v>41176</v>
      </c>
      <c r="H465">
        <v>1179851</v>
      </c>
      <c r="I465" s="107" t="s">
        <v>560</v>
      </c>
      <c r="J465" s="107" t="s">
        <v>560</v>
      </c>
      <c r="K465">
        <v>5000</v>
      </c>
      <c r="L465" t="s">
        <v>567</v>
      </c>
      <c r="M465" s="107">
        <v>40997</v>
      </c>
      <c r="N465" t="s">
        <v>87</v>
      </c>
      <c r="O465" t="s">
        <v>75</v>
      </c>
      <c r="P465" t="s">
        <v>38</v>
      </c>
      <c r="Q465">
        <v>0</v>
      </c>
      <c r="R465">
        <v>181</v>
      </c>
      <c r="S465">
        <v>4</v>
      </c>
      <c r="T465">
        <v>5</v>
      </c>
      <c r="U465">
        <v>2</v>
      </c>
      <c r="AD465" s="107">
        <v>27084</v>
      </c>
      <c r="AE465" t="s">
        <v>45</v>
      </c>
      <c r="AF465" t="s">
        <v>32</v>
      </c>
      <c r="AG465" t="s">
        <v>868</v>
      </c>
      <c r="AH465" t="s">
        <v>30</v>
      </c>
      <c r="AI465" t="s">
        <v>140</v>
      </c>
      <c r="AJ465" t="s">
        <v>88</v>
      </c>
      <c r="AK465">
        <v>8</v>
      </c>
      <c r="AL465" t="s">
        <v>987</v>
      </c>
      <c r="AN465">
        <v>11</v>
      </c>
      <c r="AP465" t="s">
        <v>174</v>
      </c>
      <c r="AR465" t="s">
        <v>43</v>
      </c>
      <c r="AS465" t="s">
        <v>44</v>
      </c>
      <c r="BC465" t="s">
        <v>51</v>
      </c>
      <c r="BF465">
        <v>0</v>
      </c>
      <c r="BG465">
        <v>0</v>
      </c>
      <c r="BH465">
        <v>181</v>
      </c>
      <c r="BI465">
        <v>38.010928961748633</v>
      </c>
      <c r="BJ465" t="e">
        <f t="shared" si="35"/>
        <v>#VALUE!</v>
      </c>
      <c r="BK465" t="e">
        <v>#VALUE!</v>
      </c>
      <c r="BL465" t="e">
        <v>#VALUE!</v>
      </c>
      <c r="BM465" t="s">
        <v>1050</v>
      </c>
      <c r="BN465" t="s">
        <v>75</v>
      </c>
      <c r="BO465" t="s">
        <v>87</v>
      </c>
      <c r="BQ465" t="s">
        <v>1050</v>
      </c>
      <c r="BR465">
        <v>0</v>
      </c>
      <c r="BS465" t="s">
        <v>573</v>
      </c>
      <c r="BT465" t="s">
        <v>1252</v>
      </c>
      <c r="BU465" t="s">
        <v>87</v>
      </c>
      <c r="BV465">
        <v>0</v>
      </c>
      <c r="BW465">
        <v>0</v>
      </c>
      <c r="BX465">
        <v>0</v>
      </c>
      <c r="BY465">
        <v>0</v>
      </c>
      <c r="BZ465" t="e">
        <v>#VALUE!</v>
      </c>
      <c r="CA465" t="e">
        <v>#VALUE!</v>
      </c>
      <c r="CB465" t="e">
        <v>#VALUE!</v>
      </c>
      <c r="CC465">
        <v>0</v>
      </c>
      <c r="CD465">
        <v>0</v>
      </c>
      <c r="CE465">
        <v>0</v>
      </c>
      <c r="CF465" t="e">
        <v>#VALUE!</v>
      </c>
      <c r="CH465">
        <f t="shared" si="36"/>
        <v>1</v>
      </c>
      <c r="CI465" t="s">
        <v>1405</v>
      </c>
      <c r="CJ465">
        <v>1</v>
      </c>
      <c r="CK465" t="s">
        <v>1400</v>
      </c>
      <c r="CL465">
        <f t="shared" si="37"/>
        <v>1</v>
      </c>
      <c r="CM465">
        <f t="shared" si="38"/>
        <v>1</v>
      </c>
      <c r="CN465">
        <f t="shared" si="39"/>
        <v>1</v>
      </c>
    </row>
    <row r="466" spans="1:92" x14ac:dyDescent="0.25">
      <c r="A466">
        <v>2474</v>
      </c>
      <c r="B466" t="s">
        <v>564</v>
      </c>
      <c r="C466" t="s">
        <v>564</v>
      </c>
      <c r="D466">
        <v>1179885</v>
      </c>
      <c r="E466">
        <v>3</v>
      </c>
      <c r="F466" s="107">
        <v>41002</v>
      </c>
      <c r="G466" s="107">
        <v>41025</v>
      </c>
      <c r="H466">
        <v>1179885</v>
      </c>
      <c r="I466" s="107">
        <v>41002</v>
      </c>
      <c r="J466" s="107">
        <v>41025</v>
      </c>
      <c r="K466">
        <v>10000</v>
      </c>
      <c r="L466" t="s">
        <v>568</v>
      </c>
      <c r="N466" t="s">
        <v>564</v>
      </c>
      <c r="O466" t="s">
        <v>913</v>
      </c>
      <c r="P466" t="s">
        <v>38</v>
      </c>
      <c r="Q466">
        <v>24</v>
      </c>
      <c r="R466">
        <v>24</v>
      </c>
      <c r="S466">
        <v>0</v>
      </c>
      <c r="T466">
        <v>3</v>
      </c>
      <c r="AD466" s="107">
        <v>25448</v>
      </c>
      <c r="AE466" t="s">
        <v>31</v>
      </c>
      <c r="AF466" t="s">
        <v>39</v>
      </c>
      <c r="AG466" t="s">
        <v>40</v>
      </c>
      <c r="AH466" t="s">
        <v>40</v>
      </c>
      <c r="AI466" t="s">
        <v>41</v>
      </c>
      <c r="AJ466" t="s">
        <v>88</v>
      </c>
      <c r="AK466">
        <v>3</v>
      </c>
      <c r="AL466" t="s">
        <v>184</v>
      </c>
      <c r="AP466" t="s">
        <v>65</v>
      </c>
      <c r="AR466" t="s">
        <v>66</v>
      </c>
      <c r="AS466" t="s">
        <v>67</v>
      </c>
      <c r="BC466" t="s">
        <v>37</v>
      </c>
      <c r="BF466">
        <v>24</v>
      </c>
      <c r="BG466">
        <v>24</v>
      </c>
      <c r="BH466">
        <v>24</v>
      </c>
      <c r="BI466">
        <v>42.497267759562838</v>
      </c>
      <c r="BJ466">
        <f t="shared" si="35"/>
        <v>43</v>
      </c>
      <c r="BK466">
        <v>0</v>
      </c>
      <c r="BL466">
        <v>0</v>
      </c>
      <c r="BM466" t="s">
        <v>1050</v>
      </c>
      <c r="BN466" t="s">
        <v>913</v>
      </c>
      <c r="BO466" t="s">
        <v>564</v>
      </c>
      <c r="BQ466" t="s">
        <v>1050</v>
      </c>
      <c r="BR466" t="s">
        <v>87</v>
      </c>
      <c r="BS466" t="s">
        <v>572</v>
      </c>
      <c r="BT466" t="s">
        <v>1252</v>
      </c>
      <c r="BU466" t="s">
        <v>564</v>
      </c>
      <c r="BV466">
        <v>1</v>
      </c>
      <c r="BW466">
        <v>1</v>
      </c>
      <c r="BX466">
        <v>0</v>
      </c>
      <c r="BY466">
        <v>0</v>
      </c>
      <c r="BZ466">
        <v>-24</v>
      </c>
      <c r="CA466">
        <v>0</v>
      </c>
      <c r="CB466">
        <v>24</v>
      </c>
      <c r="CC466" t="e">
        <v>#VALUE!</v>
      </c>
      <c r="CD466">
        <v>24</v>
      </c>
      <c r="CE466">
        <v>0</v>
      </c>
      <c r="CF466">
        <v>0</v>
      </c>
      <c r="CH466">
        <f t="shared" si="36"/>
        <v>1</v>
      </c>
      <c r="CI466" t="s">
        <v>1404</v>
      </c>
      <c r="CJ466">
        <v>2</v>
      </c>
      <c r="CK466" t="s">
        <v>1399</v>
      </c>
      <c r="CL466">
        <f t="shared" si="37"/>
        <v>0</v>
      </c>
      <c r="CM466">
        <f t="shared" si="38"/>
        <v>0</v>
      </c>
      <c r="CN466">
        <f t="shared" si="39"/>
        <v>1</v>
      </c>
    </row>
    <row r="467" spans="1:92" x14ac:dyDescent="0.25">
      <c r="A467">
        <v>1628</v>
      </c>
      <c r="B467" t="s">
        <v>564</v>
      </c>
      <c r="C467" t="s">
        <v>564</v>
      </c>
      <c r="D467">
        <v>1180659</v>
      </c>
      <c r="E467">
        <v>1</v>
      </c>
      <c r="F467" s="107">
        <v>40969</v>
      </c>
      <c r="G467" s="107">
        <v>40970</v>
      </c>
      <c r="H467">
        <v>1180659</v>
      </c>
      <c r="I467" s="107">
        <v>40969</v>
      </c>
      <c r="J467" s="107">
        <v>40970</v>
      </c>
      <c r="K467">
        <v>15000</v>
      </c>
      <c r="L467" t="s">
        <v>569</v>
      </c>
      <c r="N467" t="s">
        <v>564</v>
      </c>
      <c r="O467" t="s">
        <v>913</v>
      </c>
      <c r="P467" t="s">
        <v>54</v>
      </c>
      <c r="Q467">
        <v>2</v>
      </c>
      <c r="R467">
        <v>2</v>
      </c>
      <c r="S467">
        <v>12</v>
      </c>
      <c r="T467">
        <v>3</v>
      </c>
      <c r="U467">
        <v>5</v>
      </c>
      <c r="AD467" s="107">
        <v>24360</v>
      </c>
      <c r="AE467" t="s">
        <v>31</v>
      </c>
      <c r="AF467" t="s">
        <v>68</v>
      </c>
      <c r="AG467" t="s">
        <v>870</v>
      </c>
      <c r="AH467" t="s">
        <v>57</v>
      </c>
      <c r="AI467" t="s">
        <v>70</v>
      </c>
      <c r="AJ467" t="s">
        <v>54</v>
      </c>
      <c r="AK467">
        <v>1</v>
      </c>
      <c r="AL467" t="s">
        <v>54</v>
      </c>
      <c r="AP467" t="s">
        <v>120</v>
      </c>
      <c r="AR467" t="s">
        <v>43</v>
      </c>
      <c r="AS467" t="s">
        <v>121</v>
      </c>
      <c r="BC467" t="s">
        <v>78</v>
      </c>
      <c r="BF467">
        <v>2</v>
      </c>
      <c r="BG467">
        <v>2</v>
      </c>
      <c r="BH467">
        <v>2</v>
      </c>
      <c r="BI467">
        <v>45.379781420765028</v>
      </c>
      <c r="BJ467">
        <f t="shared" si="35"/>
        <v>46</v>
      </c>
      <c r="BK467">
        <v>0</v>
      </c>
      <c r="BL467">
        <v>0</v>
      </c>
      <c r="BM467" t="s">
        <v>1051</v>
      </c>
      <c r="BN467" t="s">
        <v>913</v>
      </c>
      <c r="BO467" t="s">
        <v>564</v>
      </c>
      <c r="BQ467" t="s">
        <v>1051</v>
      </c>
      <c r="BR467" t="s">
        <v>87</v>
      </c>
      <c r="BS467" t="s">
        <v>572</v>
      </c>
      <c r="BT467" t="s">
        <v>1252</v>
      </c>
      <c r="BU467" t="s">
        <v>87</v>
      </c>
      <c r="BV467">
        <v>1</v>
      </c>
      <c r="BW467">
        <v>1</v>
      </c>
      <c r="BX467">
        <v>0</v>
      </c>
      <c r="BY467">
        <v>0</v>
      </c>
      <c r="BZ467">
        <v>-2</v>
      </c>
      <c r="CA467">
        <v>0</v>
      </c>
      <c r="CB467">
        <v>2</v>
      </c>
      <c r="CC467" t="e">
        <v>#VALUE!</v>
      </c>
      <c r="CD467">
        <v>2</v>
      </c>
      <c r="CE467">
        <v>0</v>
      </c>
      <c r="CF467">
        <v>0</v>
      </c>
      <c r="CH467">
        <f t="shared" si="36"/>
        <v>1</v>
      </c>
      <c r="CI467" t="s">
        <v>1405</v>
      </c>
      <c r="CJ467">
        <v>1</v>
      </c>
      <c r="CK467" t="s">
        <v>1399</v>
      </c>
      <c r="CL467">
        <f t="shared" si="37"/>
        <v>0</v>
      </c>
      <c r="CM467">
        <f t="shared" si="38"/>
        <v>1</v>
      </c>
      <c r="CN467">
        <f t="shared" si="39"/>
        <v>1</v>
      </c>
    </row>
    <row r="468" spans="1:92" x14ac:dyDescent="0.25">
      <c r="A468">
        <v>934</v>
      </c>
      <c r="B468" t="s">
        <v>564</v>
      </c>
      <c r="C468" t="s">
        <v>564</v>
      </c>
      <c r="D468">
        <v>1185451</v>
      </c>
      <c r="E468">
        <v>4</v>
      </c>
      <c r="F468" s="107">
        <v>40943</v>
      </c>
      <c r="G468" s="107">
        <v>40973</v>
      </c>
      <c r="H468">
        <v>1185451</v>
      </c>
      <c r="I468" s="107">
        <v>40943</v>
      </c>
      <c r="J468" s="107">
        <v>40973</v>
      </c>
      <c r="K468">
        <v>15000</v>
      </c>
      <c r="L468" t="s">
        <v>569</v>
      </c>
      <c r="N468" t="s">
        <v>564</v>
      </c>
      <c r="O468" t="s">
        <v>913</v>
      </c>
      <c r="P468" t="s">
        <v>38</v>
      </c>
      <c r="Q468">
        <v>31</v>
      </c>
      <c r="R468">
        <v>31</v>
      </c>
      <c r="S468">
        <v>3</v>
      </c>
      <c r="T468">
        <v>3</v>
      </c>
      <c r="U468">
        <v>1</v>
      </c>
      <c r="AD468" s="107">
        <v>26749</v>
      </c>
      <c r="AE468" t="s">
        <v>45</v>
      </c>
      <c r="AF468" t="s">
        <v>68</v>
      </c>
      <c r="AG468" t="s">
        <v>870</v>
      </c>
      <c r="AH468" t="s">
        <v>57</v>
      </c>
      <c r="AI468" t="s">
        <v>64</v>
      </c>
      <c r="AJ468" t="s">
        <v>88</v>
      </c>
      <c r="AK468">
        <v>3</v>
      </c>
      <c r="AL468" t="s">
        <v>986</v>
      </c>
      <c r="AO468">
        <v>30</v>
      </c>
      <c r="AP468" t="s">
        <v>42</v>
      </c>
      <c r="AR468" t="s">
        <v>43</v>
      </c>
      <c r="AS468" t="s">
        <v>44</v>
      </c>
      <c r="AT468" t="s">
        <v>266</v>
      </c>
      <c r="BC468" t="s">
        <v>37</v>
      </c>
      <c r="BF468">
        <v>31</v>
      </c>
      <c r="BG468">
        <v>31</v>
      </c>
      <c r="BH468">
        <v>31</v>
      </c>
      <c r="BI468">
        <v>38.78142076502732</v>
      </c>
      <c r="BJ468">
        <f t="shared" si="35"/>
        <v>39</v>
      </c>
      <c r="BK468">
        <v>0</v>
      </c>
      <c r="BL468">
        <v>0</v>
      </c>
      <c r="BM468" t="s">
        <v>1050</v>
      </c>
      <c r="BN468" t="s">
        <v>913</v>
      </c>
      <c r="BO468" t="s">
        <v>564</v>
      </c>
      <c r="BQ468" t="s">
        <v>1050</v>
      </c>
      <c r="BR468" t="s">
        <v>87</v>
      </c>
      <c r="BS468" t="s">
        <v>572</v>
      </c>
      <c r="BT468" t="s">
        <v>1252</v>
      </c>
      <c r="BU468" t="s">
        <v>87</v>
      </c>
      <c r="BV468">
        <v>1</v>
      </c>
      <c r="BW468">
        <v>1</v>
      </c>
      <c r="BX468">
        <v>0</v>
      </c>
      <c r="BY468">
        <v>0</v>
      </c>
      <c r="BZ468">
        <v>-31</v>
      </c>
      <c r="CA468">
        <v>0</v>
      </c>
      <c r="CB468">
        <v>31</v>
      </c>
      <c r="CC468" t="e">
        <v>#VALUE!</v>
      </c>
      <c r="CD468">
        <v>31</v>
      </c>
      <c r="CE468">
        <v>0</v>
      </c>
      <c r="CF468">
        <v>0</v>
      </c>
      <c r="CH468">
        <f t="shared" si="36"/>
        <v>1</v>
      </c>
      <c r="CI468" t="s">
        <v>1401</v>
      </c>
      <c r="CJ468">
        <v>3</v>
      </c>
      <c r="CK468" t="s">
        <v>1399</v>
      </c>
      <c r="CL468">
        <f t="shared" si="37"/>
        <v>0</v>
      </c>
      <c r="CM468">
        <f t="shared" si="38"/>
        <v>1</v>
      </c>
      <c r="CN468">
        <f t="shared" si="39"/>
        <v>1</v>
      </c>
    </row>
    <row r="469" spans="1:92" x14ac:dyDescent="0.25">
      <c r="A469">
        <v>1645</v>
      </c>
      <c r="B469" t="s">
        <v>564</v>
      </c>
      <c r="C469" t="s">
        <v>564</v>
      </c>
      <c r="D469">
        <v>1186095</v>
      </c>
      <c r="E469">
        <v>4</v>
      </c>
      <c r="F469" s="107">
        <v>40969</v>
      </c>
      <c r="G469" s="107">
        <v>41100</v>
      </c>
      <c r="H469">
        <v>1186095</v>
      </c>
      <c r="I469" s="107">
        <v>41010</v>
      </c>
      <c r="J469" s="107">
        <v>41100</v>
      </c>
      <c r="K469">
        <v>30000</v>
      </c>
      <c r="L469" t="s">
        <v>570</v>
      </c>
      <c r="N469" t="s">
        <v>564</v>
      </c>
      <c r="O469" t="s">
        <v>913</v>
      </c>
      <c r="P469" t="s">
        <v>38</v>
      </c>
      <c r="Q469">
        <v>91</v>
      </c>
      <c r="R469">
        <v>132</v>
      </c>
      <c r="S469">
        <v>3</v>
      </c>
      <c r="T469">
        <v>7</v>
      </c>
      <c r="U469">
        <v>1</v>
      </c>
      <c r="AD469" s="107">
        <v>25931</v>
      </c>
      <c r="AE469" t="s">
        <v>31</v>
      </c>
      <c r="AF469" t="s">
        <v>68</v>
      </c>
      <c r="AG469" t="s">
        <v>870</v>
      </c>
      <c r="AH469" t="s">
        <v>30</v>
      </c>
      <c r="AI469" t="s">
        <v>96</v>
      </c>
      <c r="AJ469" t="s">
        <v>88</v>
      </c>
      <c r="AK469">
        <v>5</v>
      </c>
      <c r="AL469" t="s">
        <v>986</v>
      </c>
      <c r="AO469">
        <v>180</v>
      </c>
      <c r="AP469" t="s">
        <v>72</v>
      </c>
      <c r="AR469" t="s">
        <v>49</v>
      </c>
      <c r="AS469" t="s">
        <v>73</v>
      </c>
      <c r="BC469" t="s">
        <v>37</v>
      </c>
      <c r="BF469">
        <v>91</v>
      </c>
      <c r="BG469">
        <v>91</v>
      </c>
      <c r="BH469">
        <v>132</v>
      </c>
      <c r="BI469">
        <v>41.087431693989068</v>
      </c>
      <c r="BJ469">
        <f t="shared" si="35"/>
        <v>41</v>
      </c>
      <c r="BK469">
        <v>0</v>
      </c>
      <c r="BL469">
        <v>0</v>
      </c>
      <c r="BM469" t="s">
        <v>1050</v>
      </c>
      <c r="BN469" t="s">
        <v>913</v>
      </c>
      <c r="BO469" t="s">
        <v>564</v>
      </c>
      <c r="BQ469" t="s">
        <v>1050</v>
      </c>
      <c r="BR469" t="s">
        <v>87</v>
      </c>
      <c r="BS469" t="s">
        <v>572</v>
      </c>
      <c r="BT469" t="s">
        <v>1252</v>
      </c>
      <c r="BU469" t="s">
        <v>87</v>
      </c>
      <c r="BV469">
        <v>0.68939393939393945</v>
      </c>
      <c r="BW469">
        <v>1</v>
      </c>
      <c r="BX469">
        <v>0.31060606060606055</v>
      </c>
      <c r="BY469">
        <v>0</v>
      </c>
      <c r="BZ469">
        <v>-91</v>
      </c>
      <c r="CA469">
        <v>0</v>
      </c>
      <c r="CB469">
        <v>91</v>
      </c>
      <c r="CC469" t="e">
        <v>#VALUE!</v>
      </c>
      <c r="CD469">
        <v>91</v>
      </c>
      <c r="CE469">
        <v>0</v>
      </c>
      <c r="CF469">
        <v>0</v>
      </c>
      <c r="CH469">
        <f t="shared" si="36"/>
        <v>1</v>
      </c>
      <c r="CI469" t="s">
        <v>1408</v>
      </c>
      <c r="CJ469">
        <v>0</v>
      </c>
      <c r="CK469" t="s">
        <v>1399</v>
      </c>
      <c r="CL469">
        <f t="shared" si="37"/>
        <v>0</v>
      </c>
      <c r="CM469">
        <f t="shared" si="38"/>
        <v>1</v>
      </c>
      <c r="CN469">
        <f t="shared" si="39"/>
        <v>1</v>
      </c>
    </row>
    <row r="470" spans="1:92" x14ac:dyDescent="0.25">
      <c r="A470">
        <v>2457</v>
      </c>
      <c r="B470" t="s">
        <v>564</v>
      </c>
      <c r="C470" t="s">
        <v>564</v>
      </c>
      <c r="D470">
        <v>1187773</v>
      </c>
      <c r="E470">
        <v>1</v>
      </c>
      <c r="F470" s="107">
        <v>41001</v>
      </c>
      <c r="G470" s="107">
        <v>41193</v>
      </c>
      <c r="H470">
        <v>1187773</v>
      </c>
      <c r="I470" s="107">
        <v>41002</v>
      </c>
      <c r="J470" s="107">
        <v>41009</v>
      </c>
      <c r="K470">
        <v>50000</v>
      </c>
      <c r="L470" t="s">
        <v>570</v>
      </c>
      <c r="M470" s="107">
        <v>41009</v>
      </c>
      <c r="N470" t="s">
        <v>87</v>
      </c>
      <c r="O470" t="s">
        <v>75</v>
      </c>
      <c r="P470" t="s">
        <v>54</v>
      </c>
      <c r="Q470">
        <v>8</v>
      </c>
      <c r="R470">
        <v>193</v>
      </c>
      <c r="S470">
        <v>7</v>
      </c>
      <c r="T470">
        <v>5</v>
      </c>
      <c r="U470">
        <v>1</v>
      </c>
      <c r="V470">
        <v>1</v>
      </c>
      <c r="AD470" s="107">
        <v>27015</v>
      </c>
      <c r="AE470" t="s">
        <v>31</v>
      </c>
      <c r="AF470" t="s">
        <v>32</v>
      </c>
      <c r="AG470" t="s">
        <v>868</v>
      </c>
      <c r="AH470" t="s">
        <v>30</v>
      </c>
      <c r="AI470" t="s">
        <v>71</v>
      </c>
      <c r="AJ470" t="s">
        <v>54</v>
      </c>
      <c r="AK470">
        <v>9</v>
      </c>
      <c r="AL470" t="s">
        <v>54</v>
      </c>
      <c r="AP470" t="s">
        <v>149</v>
      </c>
      <c r="AR470" t="s">
        <v>66</v>
      </c>
      <c r="AS470" t="s">
        <v>73</v>
      </c>
      <c r="BC470" t="s">
        <v>51</v>
      </c>
      <c r="BF470">
        <v>8</v>
      </c>
      <c r="BG470">
        <v>192</v>
      </c>
      <c r="BH470">
        <v>193</v>
      </c>
      <c r="BI470">
        <v>38.213114754098363</v>
      </c>
      <c r="BJ470">
        <f t="shared" si="35"/>
        <v>38</v>
      </c>
      <c r="BK470">
        <v>0</v>
      </c>
      <c r="BL470">
        <v>-184</v>
      </c>
      <c r="BM470" t="s">
        <v>1051</v>
      </c>
      <c r="BN470" t="s">
        <v>75</v>
      </c>
      <c r="BO470" t="s">
        <v>87</v>
      </c>
      <c r="BQ470" t="s">
        <v>1051</v>
      </c>
      <c r="BR470" t="s">
        <v>87</v>
      </c>
      <c r="BS470" t="s">
        <v>573</v>
      </c>
      <c r="BT470" t="s">
        <v>1252</v>
      </c>
      <c r="BU470" t="s">
        <v>87</v>
      </c>
      <c r="BV470">
        <v>4.145077720207254E-2</v>
      </c>
      <c r="BW470">
        <v>4.1666666666666664E-2</v>
      </c>
      <c r="BX470">
        <v>2.1588946459412395E-4</v>
      </c>
      <c r="BY470">
        <v>0</v>
      </c>
      <c r="BZ470">
        <v>-8</v>
      </c>
      <c r="CA470">
        <v>0</v>
      </c>
      <c r="CB470">
        <v>8</v>
      </c>
      <c r="CC470" t="e">
        <v>#VALUE!</v>
      </c>
      <c r="CD470">
        <v>8</v>
      </c>
      <c r="CE470">
        <v>0</v>
      </c>
      <c r="CF470">
        <v>184</v>
      </c>
      <c r="CH470">
        <f t="shared" si="36"/>
        <v>1</v>
      </c>
      <c r="CI470" t="s">
        <v>1405</v>
      </c>
      <c r="CJ470">
        <v>1</v>
      </c>
      <c r="CK470" t="s">
        <v>1399</v>
      </c>
      <c r="CL470">
        <f t="shared" si="37"/>
        <v>1</v>
      </c>
      <c r="CM470">
        <f t="shared" si="38"/>
        <v>1</v>
      </c>
      <c r="CN470">
        <f t="shared" si="39"/>
        <v>1</v>
      </c>
    </row>
    <row r="471" spans="1:92" x14ac:dyDescent="0.25">
      <c r="A471">
        <v>11</v>
      </c>
      <c r="B471" t="s">
        <v>564</v>
      </c>
      <c r="C471" t="s">
        <v>564</v>
      </c>
      <c r="D471">
        <v>1190181</v>
      </c>
      <c r="E471">
        <v>3</v>
      </c>
      <c r="F471" s="107">
        <v>40909</v>
      </c>
      <c r="G471" s="107">
        <v>41080</v>
      </c>
      <c r="H471">
        <v>1190181</v>
      </c>
      <c r="I471" s="107">
        <v>40910</v>
      </c>
      <c r="J471" s="107">
        <v>40912</v>
      </c>
      <c r="K471">
        <v>10000</v>
      </c>
      <c r="L471" t="s">
        <v>568</v>
      </c>
      <c r="M471" s="107">
        <v>40912</v>
      </c>
      <c r="N471" t="s">
        <v>87</v>
      </c>
      <c r="O471" t="s">
        <v>75</v>
      </c>
      <c r="P471" t="s">
        <v>38</v>
      </c>
      <c r="Q471">
        <v>3</v>
      </c>
      <c r="R471">
        <v>172</v>
      </c>
      <c r="S471">
        <v>0</v>
      </c>
      <c r="T471">
        <v>0</v>
      </c>
      <c r="AD471" s="107">
        <v>20072</v>
      </c>
      <c r="AE471" t="s">
        <v>31</v>
      </c>
      <c r="AF471" t="s">
        <v>39</v>
      </c>
      <c r="AG471" t="s">
        <v>40</v>
      </c>
      <c r="AH471" t="s">
        <v>40</v>
      </c>
      <c r="AI471" t="s">
        <v>70</v>
      </c>
      <c r="AJ471" t="s">
        <v>88</v>
      </c>
      <c r="AK471">
        <v>7</v>
      </c>
      <c r="AL471" t="s">
        <v>184</v>
      </c>
      <c r="AO471">
        <v>10</v>
      </c>
      <c r="AP471" t="s">
        <v>65</v>
      </c>
      <c r="AR471" t="s">
        <v>66</v>
      </c>
      <c r="AS471" t="s">
        <v>67</v>
      </c>
      <c r="BC471" t="s">
        <v>51</v>
      </c>
      <c r="BF471">
        <v>3</v>
      </c>
      <c r="BG471">
        <v>171</v>
      </c>
      <c r="BH471">
        <v>172</v>
      </c>
      <c r="BI471">
        <v>56.931693989071036</v>
      </c>
      <c r="BJ471">
        <f t="shared" si="35"/>
        <v>57</v>
      </c>
      <c r="BK471">
        <v>0</v>
      </c>
      <c r="BL471">
        <v>-168</v>
      </c>
      <c r="BM471" t="s">
        <v>1050</v>
      </c>
      <c r="BN471" t="s">
        <v>75</v>
      </c>
      <c r="BO471" t="s">
        <v>87</v>
      </c>
      <c r="BQ471" t="s">
        <v>1050</v>
      </c>
      <c r="BR471" t="s">
        <v>87</v>
      </c>
      <c r="BS471" t="s">
        <v>573</v>
      </c>
      <c r="BT471" t="s">
        <v>1252</v>
      </c>
      <c r="BU471" t="s">
        <v>564</v>
      </c>
      <c r="BV471">
        <v>1.7441860465116279E-2</v>
      </c>
      <c r="BW471">
        <v>1.7543859649122806E-2</v>
      </c>
      <c r="BX471">
        <v>1.0199918400652722E-4</v>
      </c>
      <c r="BY471">
        <v>0</v>
      </c>
      <c r="BZ471">
        <v>-3</v>
      </c>
      <c r="CA471">
        <v>0</v>
      </c>
      <c r="CB471">
        <v>3</v>
      </c>
      <c r="CC471" t="e">
        <v>#VALUE!</v>
      </c>
      <c r="CD471">
        <v>3</v>
      </c>
      <c r="CE471">
        <v>0</v>
      </c>
      <c r="CF471">
        <v>168</v>
      </c>
      <c r="CH471">
        <f t="shared" si="36"/>
        <v>0</v>
      </c>
      <c r="CI471" t="s">
        <v>1405</v>
      </c>
      <c r="CJ471">
        <v>1</v>
      </c>
      <c r="CK471" t="s">
        <v>1399</v>
      </c>
      <c r="CL471">
        <f t="shared" si="37"/>
        <v>1</v>
      </c>
      <c r="CM471">
        <f t="shared" si="38"/>
        <v>0</v>
      </c>
      <c r="CN471">
        <f t="shared" si="39"/>
        <v>0</v>
      </c>
    </row>
    <row r="472" spans="1:92" x14ac:dyDescent="0.25">
      <c r="A472">
        <v>1766</v>
      </c>
      <c r="B472" t="s">
        <v>564</v>
      </c>
      <c r="C472" t="s">
        <v>564</v>
      </c>
      <c r="D472">
        <v>1190258</v>
      </c>
      <c r="E472">
        <v>5</v>
      </c>
      <c r="F472" s="107">
        <v>40974</v>
      </c>
      <c r="G472" s="107">
        <v>41026</v>
      </c>
      <c r="H472">
        <v>1190258</v>
      </c>
      <c r="I472" s="107">
        <v>40975</v>
      </c>
      <c r="J472" s="107">
        <v>41026</v>
      </c>
      <c r="K472">
        <v>15000</v>
      </c>
      <c r="L472" t="s">
        <v>569</v>
      </c>
      <c r="N472" t="s">
        <v>564</v>
      </c>
      <c r="O472" t="s">
        <v>913</v>
      </c>
      <c r="P472" t="s">
        <v>38</v>
      </c>
      <c r="Q472">
        <v>52</v>
      </c>
      <c r="R472">
        <v>53</v>
      </c>
      <c r="S472">
        <v>10</v>
      </c>
      <c r="T472">
        <v>7</v>
      </c>
      <c r="U472">
        <v>5</v>
      </c>
      <c r="AD472" s="107">
        <v>24774</v>
      </c>
      <c r="AE472" t="s">
        <v>31</v>
      </c>
      <c r="AF472" t="s">
        <v>32</v>
      </c>
      <c r="AG472" t="s">
        <v>868</v>
      </c>
      <c r="AH472" t="s">
        <v>30</v>
      </c>
      <c r="AI472" t="s">
        <v>117</v>
      </c>
      <c r="AJ472" t="s">
        <v>88</v>
      </c>
      <c r="AK472">
        <v>3</v>
      </c>
      <c r="AL472" t="s">
        <v>987</v>
      </c>
      <c r="AN472">
        <v>7</v>
      </c>
      <c r="AP472" t="s">
        <v>42</v>
      </c>
      <c r="AR472" t="s">
        <v>43</v>
      </c>
      <c r="AS472" t="s">
        <v>44</v>
      </c>
      <c r="BC472" t="s">
        <v>37</v>
      </c>
      <c r="BF472">
        <v>52</v>
      </c>
      <c r="BG472">
        <v>52</v>
      </c>
      <c r="BH472">
        <v>53</v>
      </c>
      <c r="BI472">
        <v>44.26229508196721</v>
      </c>
      <c r="BJ472">
        <f t="shared" si="35"/>
        <v>44</v>
      </c>
      <c r="BK472">
        <v>0</v>
      </c>
      <c r="BL472">
        <v>0</v>
      </c>
      <c r="BM472" t="s">
        <v>1050</v>
      </c>
      <c r="BN472" t="s">
        <v>913</v>
      </c>
      <c r="BO472" t="s">
        <v>564</v>
      </c>
      <c r="BQ472" t="s">
        <v>1050</v>
      </c>
      <c r="BR472" t="s">
        <v>87</v>
      </c>
      <c r="BS472" t="s">
        <v>572</v>
      </c>
      <c r="BT472" t="s">
        <v>1252</v>
      </c>
      <c r="BU472" t="s">
        <v>87</v>
      </c>
      <c r="BV472">
        <v>0.98113207547169812</v>
      </c>
      <c r="BW472">
        <v>1</v>
      </c>
      <c r="BX472">
        <v>1.8867924528301883E-2</v>
      </c>
      <c r="BY472">
        <v>0</v>
      </c>
      <c r="BZ472">
        <v>-52</v>
      </c>
      <c r="CA472">
        <v>0</v>
      </c>
      <c r="CB472">
        <v>52</v>
      </c>
      <c r="CC472" t="e">
        <v>#VALUE!</v>
      </c>
      <c r="CD472">
        <v>52</v>
      </c>
      <c r="CE472">
        <v>0</v>
      </c>
      <c r="CF472">
        <v>0</v>
      </c>
      <c r="CH472">
        <f t="shared" si="36"/>
        <v>1</v>
      </c>
      <c r="CI472" t="s">
        <v>1401</v>
      </c>
      <c r="CJ472">
        <v>3</v>
      </c>
      <c r="CK472" t="s">
        <v>1399</v>
      </c>
      <c r="CL472">
        <f t="shared" si="37"/>
        <v>0</v>
      </c>
      <c r="CM472">
        <f t="shared" si="38"/>
        <v>1</v>
      </c>
      <c r="CN472">
        <f t="shared" si="39"/>
        <v>1</v>
      </c>
    </row>
    <row r="473" spans="1:92" x14ac:dyDescent="0.25">
      <c r="A473">
        <v>746</v>
      </c>
      <c r="B473" t="s">
        <v>564</v>
      </c>
      <c r="C473" t="s">
        <v>564</v>
      </c>
      <c r="D473">
        <v>1191468</v>
      </c>
      <c r="E473">
        <v>4</v>
      </c>
      <c r="F473" s="107">
        <v>40938</v>
      </c>
      <c r="G473" s="107">
        <v>40940</v>
      </c>
      <c r="H473">
        <v>1191468</v>
      </c>
      <c r="I473" s="107">
        <v>40938</v>
      </c>
      <c r="J473" s="107">
        <v>40940</v>
      </c>
      <c r="K473" t="s">
        <v>562</v>
      </c>
      <c r="L473" t="s">
        <v>562</v>
      </c>
      <c r="N473" t="s">
        <v>564</v>
      </c>
      <c r="O473" t="s">
        <v>913</v>
      </c>
      <c r="P473" t="s">
        <v>38</v>
      </c>
      <c r="Q473">
        <v>3</v>
      </c>
      <c r="R473">
        <v>3</v>
      </c>
      <c r="S473">
        <v>8</v>
      </c>
      <c r="T473">
        <v>8</v>
      </c>
      <c r="U473">
        <v>7</v>
      </c>
      <c r="V473">
        <v>1</v>
      </c>
      <c r="AD473" s="107">
        <v>26916</v>
      </c>
      <c r="AE473" t="s">
        <v>31</v>
      </c>
      <c r="AF473" t="s">
        <v>32</v>
      </c>
      <c r="AG473" t="s">
        <v>868</v>
      </c>
      <c r="AH473" t="s">
        <v>57</v>
      </c>
      <c r="AI473" t="s">
        <v>96</v>
      </c>
      <c r="AJ473" t="s">
        <v>88</v>
      </c>
      <c r="AK473">
        <v>2</v>
      </c>
      <c r="AL473" t="s">
        <v>986</v>
      </c>
      <c r="AO473">
        <v>120</v>
      </c>
      <c r="AP473" t="s">
        <v>42</v>
      </c>
      <c r="AR473" t="s">
        <v>43</v>
      </c>
      <c r="AS473" t="s">
        <v>44</v>
      </c>
      <c r="BC473" t="s">
        <v>98</v>
      </c>
      <c r="BF473">
        <v>3</v>
      </c>
      <c r="BG473">
        <v>3</v>
      </c>
      <c r="BH473">
        <v>3</v>
      </c>
      <c r="BI473">
        <v>38.311475409836063</v>
      </c>
      <c r="BJ473">
        <f t="shared" si="35"/>
        <v>38</v>
      </c>
      <c r="BK473">
        <v>0</v>
      </c>
      <c r="BL473">
        <v>0</v>
      </c>
      <c r="BM473" t="s">
        <v>1050</v>
      </c>
      <c r="BN473" t="s">
        <v>913</v>
      </c>
      <c r="BO473" t="s">
        <v>564</v>
      </c>
      <c r="BQ473" t="s">
        <v>1050</v>
      </c>
      <c r="BR473" t="s">
        <v>87</v>
      </c>
      <c r="BS473" t="s">
        <v>572</v>
      </c>
      <c r="BT473" t="s">
        <v>1252</v>
      </c>
      <c r="BU473" t="s">
        <v>87</v>
      </c>
      <c r="BV473">
        <v>1</v>
      </c>
      <c r="BW473">
        <v>1</v>
      </c>
      <c r="BX473">
        <v>0</v>
      </c>
      <c r="BY473">
        <v>0</v>
      </c>
      <c r="BZ473">
        <v>-3</v>
      </c>
      <c r="CA473">
        <v>0</v>
      </c>
      <c r="CB473">
        <v>3</v>
      </c>
      <c r="CC473" t="e">
        <v>#VALUE!</v>
      </c>
      <c r="CD473">
        <v>3</v>
      </c>
      <c r="CE473">
        <v>0</v>
      </c>
      <c r="CF473">
        <v>0</v>
      </c>
      <c r="CH473">
        <f t="shared" si="36"/>
        <v>1</v>
      </c>
      <c r="CI473" t="s">
        <v>1405</v>
      </c>
      <c r="CJ473">
        <v>1</v>
      </c>
      <c r="CK473" t="s">
        <v>1399</v>
      </c>
      <c r="CL473">
        <f t="shared" si="37"/>
        <v>0</v>
      </c>
      <c r="CM473">
        <f t="shared" si="38"/>
        <v>1</v>
      </c>
      <c r="CN473">
        <f t="shared" si="39"/>
        <v>1</v>
      </c>
    </row>
    <row r="474" spans="1:92" x14ac:dyDescent="0.25">
      <c r="A474">
        <v>143</v>
      </c>
      <c r="B474" t="s">
        <v>564</v>
      </c>
      <c r="C474" t="s">
        <v>564</v>
      </c>
      <c r="D474">
        <v>1191783</v>
      </c>
      <c r="E474">
        <v>6</v>
      </c>
      <c r="F474" s="107">
        <v>40915</v>
      </c>
      <c r="G474" s="107">
        <v>41225</v>
      </c>
      <c r="H474">
        <v>1191783</v>
      </c>
      <c r="I474" s="107">
        <v>40915</v>
      </c>
      <c r="J474" s="107">
        <v>41225</v>
      </c>
      <c r="K474" t="s">
        <v>562</v>
      </c>
      <c r="L474" t="s">
        <v>562</v>
      </c>
      <c r="N474" t="s">
        <v>564</v>
      </c>
      <c r="O474" t="s">
        <v>913</v>
      </c>
      <c r="P474" t="s">
        <v>38</v>
      </c>
      <c r="Q474">
        <v>311</v>
      </c>
      <c r="R474">
        <v>311</v>
      </c>
      <c r="S474">
        <v>2</v>
      </c>
      <c r="T474">
        <v>1</v>
      </c>
      <c r="AD474" s="107">
        <v>20968</v>
      </c>
      <c r="AE474" t="s">
        <v>31</v>
      </c>
      <c r="AF474" t="s">
        <v>32</v>
      </c>
      <c r="AG474" t="s">
        <v>868</v>
      </c>
      <c r="AH474" t="s">
        <v>30</v>
      </c>
      <c r="AI474" t="s">
        <v>117</v>
      </c>
      <c r="AJ474" t="s">
        <v>88</v>
      </c>
      <c r="AK474">
        <v>9</v>
      </c>
      <c r="AL474" t="s">
        <v>361</v>
      </c>
      <c r="AM474">
        <v>6</v>
      </c>
      <c r="AP474" t="s">
        <v>72</v>
      </c>
      <c r="AR474" t="s">
        <v>49</v>
      </c>
      <c r="AS474" t="s">
        <v>73</v>
      </c>
      <c r="BC474" t="s">
        <v>37</v>
      </c>
      <c r="BF474">
        <v>311</v>
      </c>
      <c r="BG474">
        <v>311</v>
      </c>
      <c r="BH474">
        <v>311</v>
      </c>
      <c r="BI474">
        <v>54.5</v>
      </c>
      <c r="BJ474">
        <f t="shared" si="35"/>
        <v>55</v>
      </c>
      <c r="BK474">
        <v>0</v>
      </c>
      <c r="BL474">
        <v>0</v>
      </c>
      <c r="BM474" t="s">
        <v>1050</v>
      </c>
      <c r="BN474" t="s">
        <v>913</v>
      </c>
      <c r="BO474" t="s">
        <v>564</v>
      </c>
      <c r="BQ474" t="s">
        <v>1050</v>
      </c>
      <c r="BR474" t="s">
        <v>87</v>
      </c>
      <c r="BS474" t="s">
        <v>572</v>
      </c>
      <c r="BT474" t="s">
        <v>1252</v>
      </c>
      <c r="BU474" t="s">
        <v>87</v>
      </c>
      <c r="BV474">
        <v>1</v>
      </c>
      <c r="BW474">
        <v>1</v>
      </c>
      <c r="BX474">
        <v>0</v>
      </c>
      <c r="BY474">
        <v>0</v>
      </c>
      <c r="BZ474">
        <v>-311</v>
      </c>
      <c r="CA474">
        <v>0</v>
      </c>
      <c r="CB474">
        <v>311</v>
      </c>
      <c r="CC474" t="e">
        <v>#VALUE!</v>
      </c>
      <c r="CD474">
        <v>311</v>
      </c>
      <c r="CE474">
        <v>0</v>
      </c>
      <c r="CF474">
        <v>0</v>
      </c>
      <c r="CH474">
        <f t="shared" si="36"/>
        <v>1</v>
      </c>
      <c r="CI474" t="s">
        <v>1403</v>
      </c>
      <c r="CJ474">
        <v>6</v>
      </c>
      <c r="CK474" t="s">
        <v>1399</v>
      </c>
      <c r="CL474">
        <f t="shared" si="37"/>
        <v>0</v>
      </c>
      <c r="CM474">
        <f t="shared" si="38"/>
        <v>1</v>
      </c>
      <c r="CN474">
        <f t="shared" si="39"/>
        <v>1</v>
      </c>
    </row>
    <row r="475" spans="1:92" x14ac:dyDescent="0.25">
      <c r="A475">
        <v>2642</v>
      </c>
      <c r="B475" t="s">
        <v>564</v>
      </c>
      <c r="C475" t="s">
        <v>564</v>
      </c>
      <c r="D475">
        <v>1192048</v>
      </c>
      <c r="E475">
        <v>5</v>
      </c>
      <c r="F475" s="107">
        <v>41007</v>
      </c>
      <c r="G475" s="107">
        <v>41037</v>
      </c>
      <c r="H475">
        <v>1192048</v>
      </c>
      <c r="I475" s="107">
        <v>41007</v>
      </c>
      <c r="J475" s="107">
        <v>41037</v>
      </c>
      <c r="K475">
        <v>12000</v>
      </c>
      <c r="L475" t="s">
        <v>569</v>
      </c>
      <c r="N475" t="s">
        <v>564</v>
      </c>
      <c r="O475" t="s">
        <v>913</v>
      </c>
      <c r="P475" t="s">
        <v>38</v>
      </c>
      <c r="Q475">
        <v>31</v>
      </c>
      <c r="R475">
        <v>31</v>
      </c>
      <c r="S475">
        <v>1</v>
      </c>
      <c r="T475">
        <v>1</v>
      </c>
      <c r="AD475" s="107">
        <v>26053</v>
      </c>
      <c r="AE475" t="s">
        <v>31</v>
      </c>
      <c r="AF475" t="s">
        <v>39</v>
      </c>
      <c r="AG475" t="s">
        <v>40</v>
      </c>
      <c r="AH475" t="s">
        <v>40</v>
      </c>
      <c r="AI475" t="s">
        <v>84</v>
      </c>
      <c r="AJ475" t="s">
        <v>88</v>
      </c>
      <c r="AK475">
        <v>2</v>
      </c>
      <c r="AL475" t="s">
        <v>987</v>
      </c>
      <c r="AN475">
        <v>10</v>
      </c>
      <c r="AP475" t="s">
        <v>166</v>
      </c>
      <c r="AR475" t="s">
        <v>43</v>
      </c>
      <c r="AS475" t="s">
        <v>63</v>
      </c>
      <c r="BC475" t="s">
        <v>37</v>
      </c>
      <c r="BF475">
        <v>31</v>
      </c>
      <c r="BG475">
        <v>31</v>
      </c>
      <c r="BH475">
        <v>31</v>
      </c>
      <c r="BI475">
        <v>40.857923497267763</v>
      </c>
      <c r="BJ475">
        <f t="shared" si="35"/>
        <v>41</v>
      </c>
      <c r="BK475">
        <v>0</v>
      </c>
      <c r="BL475">
        <v>0</v>
      </c>
      <c r="BM475" t="s">
        <v>1050</v>
      </c>
      <c r="BN475" t="s">
        <v>913</v>
      </c>
      <c r="BO475" t="s">
        <v>564</v>
      </c>
      <c r="BQ475" t="s">
        <v>1050</v>
      </c>
      <c r="BR475" t="s">
        <v>87</v>
      </c>
      <c r="BS475" t="s">
        <v>572</v>
      </c>
      <c r="BT475" t="s">
        <v>1252</v>
      </c>
      <c r="BU475" t="s">
        <v>87</v>
      </c>
      <c r="BV475">
        <v>1</v>
      </c>
      <c r="BW475">
        <v>1</v>
      </c>
      <c r="BX475">
        <v>0</v>
      </c>
      <c r="BY475">
        <v>0</v>
      </c>
      <c r="BZ475">
        <v>-31</v>
      </c>
      <c r="CA475">
        <v>0</v>
      </c>
      <c r="CB475">
        <v>31</v>
      </c>
      <c r="CC475" t="e">
        <v>#VALUE!</v>
      </c>
      <c r="CD475">
        <v>31</v>
      </c>
      <c r="CE475">
        <v>0</v>
      </c>
      <c r="CF475">
        <v>0</v>
      </c>
      <c r="CH475">
        <f t="shared" si="36"/>
        <v>1</v>
      </c>
      <c r="CI475" t="s">
        <v>1401</v>
      </c>
      <c r="CJ475">
        <v>3</v>
      </c>
      <c r="CK475" t="s">
        <v>1399</v>
      </c>
      <c r="CL475">
        <f t="shared" si="37"/>
        <v>0</v>
      </c>
      <c r="CM475">
        <f t="shared" si="38"/>
        <v>1</v>
      </c>
      <c r="CN475">
        <f t="shared" si="39"/>
        <v>1</v>
      </c>
    </row>
    <row r="476" spans="1:92" x14ac:dyDescent="0.25">
      <c r="A476">
        <v>1693</v>
      </c>
      <c r="B476" t="s">
        <v>564</v>
      </c>
      <c r="C476" t="s">
        <v>564</v>
      </c>
      <c r="D476">
        <v>1192318</v>
      </c>
      <c r="E476">
        <v>4</v>
      </c>
      <c r="F476" s="107">
        <v>40971</v>
      </c>
      <c r="G476" s="107">
        <v>41344</v>
      </c>
      <c r="H476">
        <v>1192318</v>
      </c>
      <c r="I476" s="107" t="s">
        <v>560</v>
      </c>
      <c r="J476" s="107" t="s">
        <v>560</v>
      </c>
      <c r="K476">
        <v>2000</v>
      </c>
      <c r="L476" t="s">
        <v>566</v>
      </c>
      <c r="M476" s="107">
        <v>40973</v>
      </c>
      <c r="N476" t="s">
        <v>87</v>
      </c>
      <c r="O476" t="s">
        <v>75</v>
      </c>
      <c r="P476" t="s">
        <v>38</v>
      </c>
      <c r="Q476">
        <v>0</v>
      </c>
      <c r="R476">
        <v>374</v>
      </c>
      <c r="S476">
        <v>0</v>
      </c>
      <c r="T476">
        <v>2</v>
      </c>
      <c r="AB476" t="s">
        <v>111</v>
      </c>
      <c r="AD476" s="107">
        <v>23438</v>
      </c>
      <c r="AE476" t="s">
        <v>31</v>
      </c>
      <c r="AF476" t="s">
        <v>39</v>
      </c>
      <c r="AG476" t="s">
        <v>40</v>
      </c>
      <c r="AH476" t="s">
        <v>30</v>
      </c>
      <c r="AI476" t="s">
        <v>33</v>
      </c>
      <c r="AJ476" t="s">
        <v>88</v>
      </c>
      <c r="AK476">
        <v>10</v>
      </c>
      <c r="AL476" t="s">
        <v>986</v>
      </c>
      <c r="AO476">
        <v>2</v>
      </c>
      <c r="AP476" t="s">
        <v>77</v>
      </c>
      <c r="AR476" t="s">
        <v>43</v>
      </c>
      <c r="AS476" t="s">
        <v>63</v>
      </c>
      <c r="BC476" t="s">
        <v>51</v>
      </c>
      <c r="BF476">
        <v>0</v>
      </c>
      <c r="BG476">
        <v>0</v>
      </c>
      <c r="BH476">
        <v>374</v>
      </c>
      <c r="BI476">
        <v>47.904371584699454</v>
      </c>
      <c r="BJ476" t="e">
        <f t="shared" si="35"/>
        <v>#VALUE!</v>
      </c>
      <c r="BK476" t="e">
        <v>#VALUE!</v>
      </c>
      <c r="BL476" t="e">
        <v>#VALUE!</v>
      </c>
      <c r="BM476" t="s">
        <v>1050</v>
      </c>
      <c r="BN476" t="s">
        <v>75</v>
      </c>
      <c r="BO476" t="s">
        <v>87</v>
      </c>
      <c r="BQ476" t="s">
        <v>1050</v>
      </c>
      <c r="BR476">
        <v>0</v>
      </c>
      <c r="BS476" t="s">
        <v>573</v>
      </c>
      <c r="BT476" t="s">
        <v>1252</v>
      </c>
      <c r="BU476" t="s">
        <v>564</v>
      </c>
      <c r="BV476">
        <v>0</v>
      </c>
      <c r="BW476">
        <v>0</v>
      </c>
      <c r="BX476">
        <v>0</v>
      </c>
      <c r="BY476">
        <v>0</v>
      </c>
      <c r="BZ476" t="e">
        <v>#VALUE!</v>
      </c>
      <c r="CA476" t="e">
        <v>#VALUE!</v>
      </c>
      <c r="CB476" t="e">
        <v>#VALUE!</v>
      </c>
      <c r="CC476">
        <v>0</v>
      </c>
      <c r="CD476">
        <v>0</v>
      </c>
      <c r="CE476">
        <v>0</v>
      </c>
      <c r="CF476" t="e">
        <v>#VALUE!</v>
      </c>
      <c r="CH476">
        <f t="shared" si="36"/>
        <v>1</v>
      </c>
      <c r="CI476" t="s">
        <v>1405</v>
      </c>
      <c r="CJ476">
        <v>1</v>
      </c>
      <c r="CK476" t="s">
        <v>1400</v>
      </c>
      <c r="CL476">
        <f t="shared" si="37"/>
        <v>1</v>
      </c>
      <c r="CM476">
        <f t="shared" si="38"/>
        <v>0</v>
      </c>
      <c r="CN476">
        <f t="shared" si="39"/>
        <v>1</v>
      </c>
    </row>
    <row r="477" spans="1:92" x14ac:dyDescent="0.25">
      <c r="A477">
        <v>1738</v>
      </c>
      <c r="B477" t="s">
        <v>564</v>
      </c>
      <c r="C477" t="s">
        <v>564</v>
      </c>
      <c r="D477">
        <v>1192467</v>
      </c>
      <c r="E477">
        <v>1</v>
      </c>
      <c r="F477" s="107">
        <v>40973</v>
      </c>
      <c r="G477" s="107">
        <v>41054</v>
      </c>
      <c r="H477">
        <v>1192467</v>
      </c>
      <c r="I477" s="107">
        <v>40974</v>
      </c>
      <c r="J477" s="107">
        <v>41054</v>
      </c>
      <c r="K477">
        <v>15000</v>
      </c>
      <c r="L477" t="s">
        <v>569</v>
      </c>
      <c r="N477" t="s">
        <v>564</v>
      </c>
      <c r="O477" t="s">
        <v>913</v>
      </c>
      <c r="P477" t="s">
        <v>54</v>
      </c>
      <c r="Q477">
        <v>81</v>
      </c>
      <c r="R477">
        <v>82</v>
      </c>
      <c r="S477">
        <v>9</v>
      </c>
      <c r="T477">
        <v>9</v>
      </c>
      <c r="U477">
        <v>6</v>
      </c>
      <c r="AD477" s="107">
        <v>24243</v>
      </c>
      <c r="AE477" t="s">
        <v>31</v>
      </c>
      <c r="AF477" t="s">
        <v>32</v>
      </c>
      <c r="AG477" t="s">
        <v>868</v>
      </c>
      <c r="AH477" t="s">
        <v>57</v>
      </c>
      <c r="AI477" t="s">
        <v>79</v>
      </c>
      <c r="AJ477" t="s">
        <v>54</v>
      </c>
      <c r="AK477">
        <v>4</v>
      </c>
      <c r="AL477" t="s">
        <v>54</v>
      </c>
      <c r="AP477" t="s">
        <v>106</v>
      </c>
      <c r="AR477" t="s">
        <v>43</v>
      </c>
      <c r="AS477" t="s">
        <v>56</v>
      </c>
      <c r="BC477" t="s">
        <v>37</v>
      </c>
      <c r="BF477">
        <v>81</v>
      </c>
      <c r="BG477">
        <v>81</v>
      </c>
      <c r="BH477">
        <v>82</v>
      </c>
      <c r="BI477">
        <v>45.710382513661202</v>
      </c>
      <c r="BJ477">
        <f t="shared" si="35"/>
        <v>46</v>
      </c>
      <c r="BK477">
        <v>0</v>
      </c>
      <c r="BL477">
        <v>0</v>
      </c>
      <c r="BM477" t="s">
        <v>1051</v>
      </c>
      <c r="BN477" t="s">
        <v>913</v>
      </c>
      <c r="BO477" t="s">
        <v>564</v>
      </c>
      <c r="BQ477" t="s">
        <v>1051</v>
      </c>
      <c r="BR477" t="s">
        <v>87</v>
      </c>
      <c r="BS477" t="s">
        <v>572</v>
      </c>
      <c r="BT477" t="s">
        <v>1252</v>
      </c>
      <c r="BU477" t="s">
        <v>87</v>
      </c>
      <c r="BV477">
        <v>0.98780487804878048</v>
      </c>
      <c r="BW477">
        <v>1</v>
      </c>
      <c r="BX477">
        <v>1.2195121951219523E-2</v>
      </c>
      <c r="BY477">
        <v>0</v>
      </c>
      <c r="BZ477">
        <v>-81</v>
      </c>
      <c r="CA477">
        <v>0</v>
      </c>
      <c r="CB477">
        <v>81</v>
      </c>
      <c r="CC477" t="e">
        <v>#VALUE!</v>
      </c>
      <c r="CD477">
        <v>81</v>
      </c>
      <c r="CE477">
        <v>0</v>
      </c>
      <c r="CF477">
        <v>0</v>
      </c>
      <c r="CH477">
        <f t="shared" si="36"/>
        <v>1</v>
      </c>
      <c r="CI477" t="s">
        <v>1402</v>
      </c>
      <c r="CJ477">
        <v>4</v>
      </c>
      <c r="CK477" t="s">
        <v>1399</v>
      </c>
      <c r="CL477">
        <f t="shared" si="37"/>
        <v>0</v>
      </c>
      <c r="CM477">
        <f t="shared" si="38"/>
        <v>1</v>
      </c>
      <c r="CN477">
        <f t="shared" si="39"/>
        <v>1</v>
      </c>
    </row>
    <row r="478" spans="1:92" x14ac:dyDescent="0.25">
      <c r="A478">
        <v>3076</v>
      </c>
      <c r="B478" t="s">
        <v>564</v>
      </c>
      <c r="C478" t="s">
        <v>87</v>
      </c>
      <c r="D478">
        <v>1192795</v>
      </c>
      <c r="E478">
        <v>4</v>
      </c>
      <c r="F478" s="107">
        <v>41023</v>
      </c>
      <c r="G478" s="107">
        <v>41695</v>
      </c>
      <c r="H478">
        <v>1192795</v>
      </c>
      <c r="I478" s="107">
        <v>41023</v>
      </c>
      <c r="J478" s="107">
        <v>41024</v>
      </c>
      <c r="K478">
        <v>10000</v>
      </c>
      <c r="L478" t="s">
        <v>568</v>
      </c>
      <c r="M478" s="107">
        <v>41024</v>
      </c>
      <c r="N478" t="s">
        <v>87</v>
      </c>
      <c r="O478" t="s">
        <v>75</v>
      </c>
      <c r="P478" t="s">
        <v>38</v>
      </c>
      <c r="Q478">
        <v>4</v>
      </c>
      <c r="R478">
        <v>673</v>
      </c>
      <c r="S478">
        <v>1</v>
      </c>
      <c r="T478">
        <v>4</v>
      </c>
      <c r="U478">
        <v>1</v>
      </c>
      <c r="AD478" s="107">
        <v>26894</v>
      </c>
      <c r="AE478" t="s">
        <v>31</v>
      </c>
      <c r="AF478" t="s">
        <v>68</v>
      </c>
      <c r="AG478" t="s">
        <v>870</v>
      </c>
      <c r="AH478" t="s">
        <v>57</v>
      </c>
      <c r="AI478" t="s">
        <v>94</v>
      </c>
      <c r="AJ478" t="s">
        <v>88</v>
      </c>
      <c r="AK478">
        <v>18</v>
      </c>
      <c r="AL478" t="s">
        <v>986</v>
      </c>
      <c r="AO478">
        <v>6</v>
      </c>
      <c r="AP478" t="s">
        <v>83</v>
      </c>
      <c r="AR478" t="s">
        <v>66</v>
      </c>
      <c r="AS478" t="s">
        <v>73</v>
      </c>
      <c r="AT478" t="s">
        <v>1345</v>
      </c>
      <c r="AV478" t="s">
        <v>87</v>
      </c>
      <c r="AW478">
        <v>41561</v>
      </c>
      <c r="BA478">
        <v>41603</v>
      </c>
      <c r="BB478">
        <v>255</v>
      </c>
      <c r="BC478" t="s">
        <v>51</v>
      </c>
      <c r="BF478">
        <v>6</v>
      </c>
      <c r="BG478">
        <v>673</v>
      </c>
      <c r="BH478">
        <v>673</v>
      </c>
      <c r="BI478">
        <v>38.603825136612024</v>
      </c>
      <c r="BJ478">
        <f t="shared" si="35"/>
        <v>39</v>
      </c>
      <c r="BK478">
        <v>0</v>
      </c>
      <c r="BL478">
        <v>-671</v>
      </c>
      <c r="BM478" t="s">
        <v>1050</v>
      </c>
      <c r="BN478" t="s">
        <v>75</v>
      </c>
      <c r="BO478" t="s">
        <v>87</v>
      </c>
      <c r="BQ478" t="s">
        <v>1050</v>
      </c>
      <c r="BR478" t="s">
        <v>87</v>
      </c>
      <c r="BS478" t="s">
        <v>573</v>
      </c>
      <c r="BT478" t="s">
        <v>1252</v>
      </c>
      <c r="BU478" t="s">
        <v>87</v>
      </c>
      <c r="BV478">
        <v>5.9435364041604752E-3</v>
      </c>
      <c r="BW478">
        <v>5.8999999999999999E-3</v>
      </c>
      <c r="BX478">
        <v>0</v>
      </c>
      <c r="BY478">
        <v>-2</v>
      </c>
      <c r="BZ478">
        <v>-2</v>
      </c>
      <c r="CA478">
        <v>4</v>
      </c>
      <c r="CB478">
        <v>2</v>
      </c>
      <c r="CC478" t="e">
        <v>#VALUE!</v>
      </c>
      <c r="CD478">
        <v>6</v>
      </c>
      <c r="CF478">
        <v>671</v>
      </c>
      <c r="CH478">
        <f t="shared" si="36"/>
        <v>1</v>
      </c>
      <c r="CI478" t="s">
        <v>1405</v>
      </c>
      <c r="CJ478">
        <v>1</v>
      </c>
      <c r="CK478" t="s">
        <v>1399</v>
      </c>
      <c r="CL478">
        <f t="shared" si="37"/>
        <v>1</v>
      </c>
      <c r="CM478">
        <f t="shared" si="38"/>
        <v>1</v>
      </c>
      <c r="CN478">
        <f t="shared" si="39"/>
        <v>1</v>
      </c>
    </row>
    <row r="479" spans="1:92" x14ac:dyDescent="0.25">
      <c r="A479">
        <v>2068</v>
      </c>
      <c r="B479" t="s">
        <v>564</v>
      </c>
      <c r="C479" t="s">
        <v>564</v>
      </c>
      <c r="D479">
        <v>1193542</v>
      </c>
      <c r="E479">
        <v>5</v>
      </c>
      <c r="F479" s="107">
        <v>40986</v>
      </c>
      <c r="G479" s="107">
        <v>40998</v>
      </c>
      <c r="H479">
        <v>1193542</v>
      </c>
      <c r="I479" s="107">
        <v>40987</v>
      </c>
      <c r="J479" s="107">
        <v>40998</v>
      </c>
      <c r="K479">
        <v>30000</v>
      </c>
      <c r="L479" t="s">
        <v>570</v>
      </c>
      <c r="N479" t="s">
        <v>564</v>
      </c>
      <c r="O479" t="s">
        <v>913</v>
      </c>
      <c r="P479" t="s">
        <v>38</v>
      </c>
      <c r="Q479">
        <v>12</v>
      </c>
      <c r="R479">
        <v>13</v>
      </c>
      <c r="S479">
        <v>6</v>
      </c>
      <c r="T479">
        <v>16</v>
      </c>
      <c r="U479">
        <v>5</v>
      </c>
      <c r="AD479" s="107">
        <v>25979</v>
      </c>
      <c r="AE479" t="s">
        <v>31</v>
      </c>
      <c r="AF479" t="s">
        <v>32</v>
      </c>
      <c r="AG479" t="s">
        <v>868</v>
      </c>
      <c r="AH479" t="s">
        <v>57</v>
      </c>
      <c r="AI479" t="s">
        <v>117</v>
      </c>
      <c r="AJ479" t="s">
        <v>88</v>
      </c>
      <c r="AK479">
        <v>2</v>
      </c>
      <c r="AL479" t="s">
        <v>987</v>
      </c>
      <c r="AN479">
        <v>8</v>
      </c>
      <c r="AP479" t="s">
        <v>59</v>
      </c>
      <c r="AR479" t="s">
        <v>43</v>
      </c>
      <c r="AS479" t="s">
        <v>60</v>
      </c>
      <c r="BC479" t="s">
        <v>37</v>
      </c>
      <c r="BF479">
        <v>12</v>
      </c>
      <c r="BG479">
        <v>12</v>
      </c>
      <c r="BH479">
        <v>13</v>
      </c>
      <c r="BI479">
        <v>41.002732240437162</v>
      </c>
      <c r="BJ479">
        <f t="shared" si="35"/>
        <v>41</v>
      </c>
      <c r="BK479">
        <v>0</v>
      </c>
      <c r="BL479">
        <v>0</v>
      </c>
      <c r="BM479" t="s">
        <v>1050</v>
      </c>
      <c r="BN479" t="s">
        <v>913</v>
      </c>
      <c r="BO479" t="s">
        <v>564</v>
      </c>
      <c r="BQ479" t="s">
        <v>1050</v>
      </c>
      <c r="BR479" t="s">
        <v>87</v>
      </c>
      <c r="BS479" t="s">
        <v>572</v>
      </c>
      <c r="BT479" t="s">
        <v>1252</v>
      </c>
      <c r="BU479" t="s">
        <v>87</v>
      </c>
      <c r="BV479">
        <v>0.92307692307692313</v>
      </c>
      <c r="BW479">
        <v>1</v>
      </c>
      <c r="BX479">
        <v>7.6923076923076872E-2</v>
      </c>
      <c r="BY479">
        <v>0</v>
      </c>
      <c r="BZ479">
        <v>-12</v>
      </c>
      <c r="CA479">
        <v>0</v>
      </c>
      <c r="CB479">
        <v>12</v>
      </c>
      <c r="CC479" t="e">
        <v>#VALUE!</v>
      </c>
      <c r="CD479">
        <v>12</v>
      </c>
      <c r="CE479">
        <v>0</v>
      </c>
      <c r="CF479">
        <v>0</v>
      </c>
      <c r="CH479">
        <f t="shared" si="36"/>
        <v>1</v>
      </c>
      <c r="CI479" t="s">
        <v>1404</v>
      </c>
      <c r="CJ479">
        <v>2</v>
      </c>
      <c r="CK479" t="s">
        <v>1399</v>
      </c>
      <c r="CL479">
        <f t="shared" si="37"/>
        <v>0</v>
      </c>
      <c r="CM479">
        <f t="shared" si="38"/>
        <v>1</v>
      </c>
      <c r="CN479">
        <f t="shared" si="39"/>
        <v>1</v>
      </c>
    </row>
    <row r="480" spans="1:92" x14ac:dyDescent="0.25">
      <c r="A480">
        <v>1950</v>
      </c>
      <c r="B480" t="s">
        <v>564</v>
      </c>
      <c r="C480" t="s">
        <v>564</v>
      </c>
      <c r="D480">
        <v>1195104</v>
      </c>
      <c r="E480">
        <v>6</v>
      </c>
      <c r="F480" s="107">
        <v>40982</v>
      </c>
      <c r="G480" s="107">
        <v>41232</v>
      </c>
      <c r="H480">
        <v>1195104</v>
      </c>
      <c r="I480" s="107">
        <v>40983</v>
      </c>
      <c r="J480" s="107">
        <v>41232</v>
      </c>
      <c r="K480" t="s">
        <v>562</v>
      </c>
      <c r="L480" t="s">
        <v>562</v>
      </c>
      <c r="N480" t="s">
        <v>564</v>
      </c>
      <c r="O480" t="s">
        <v>913</v>
      </c>
      <c r="P480" t="s">
        <v>38</v>
      </c>
      <c r="Q480">
        <v>250</v>
      </c>
      <c r="R480">
        <v>251</v>
      </c>
      <c r="S480">
        <v>6</v>
      </c>
      <c r="T480">
        <v>5</v>
      </c>
      <c r="U480">
        <v>2</v>
      </c>
      <c r="AD480" s="107">
        <v>26355</v>
      </c>
      <c r="AE480" t="s">
        <v>31</v>
      </c>
      <c r="AF480" t="s">
        <v>32</v>
      </c>
      <c r="AG480" t="s">
        <v>868</v>
      </c>
      <c r="AH480" t="s">
        <v>57</v>
      </c>
      <c r="AI480" t="s">
        <v>33</v>
      </c>
      <c r="AJ480" t="s">
        <v>88</v>
      </c>
      <c r="AK480">
        <v>11</v>
      </c>
      <c r="AL480" t="s">
        <v>361</v>
      </c>
      <c r="AM480">
        <v>10</v>
      </c>
      <c r="AP480" t="s">
        <v>92</v>
      </c>
      <c r="AR480" t="s">
        <v>66</v>
      </c>
      <c r="AS480" t="s">
        <v>44</v>
      </c>
      <c r="BC480" t="s">
        <v>98</v>
      </c>
      <c r="BF480">
        <v>250</v>
      </c>
      <c r="BG480">
        <v>250</v>
      </c>
      <c r="BH480">
        <v>251</v>
      </c>
      <c r="BI480">
        <v>39.964480874316941</v>
      </c>
      <c r="BJ480">
        <f t="shared" si="35"/>
        <v>40</v>
      </c>
      <c r="BK480">
        <v>0</v>
      </c>
      <c r="BL480">
        <v>0</v>
      </c>
      <c r="BM480" t="s">
        <v>1050</v>
      </c>
      <c r="BN480" t="s">
        <v>913</v>
      </c>
      <c r="BO480" t="s">
        <v>564</v>
      </c>
      <c r="BQ480" t="s">
        <v>1050</v>
      </c>
      <c r="BR480" t="s">
        <v>87</v>
      </c>
      <c r="BS480" t="s">
        <v>572</v>
      </c>
      <c r="BT480" t="s">
        <v>1252</v>
      </c>
      <c r="BU480" t="s">
        <v>87</v>
      </c>
      <c r="BV480">
        <v>0.99601593625498008</v>
      </c>
      <c r="BW480">
        <v>1</v>
      </c>
      <c r="BX480">
        <v>3.9840637450199168E-3</v>
      </c>
      <c r="BY480">
        <v>0</v>
      </c>
      <c r="BZ480">
        <v>-250</v>
      </c>
      <c r="CA480">
        <v>0</v>
      </c>
      <c r="CB480">
        <v>250</v>
      </c>
      <c r="CC480" t="e">
        <v>#VALUE!</v>
      </c>
      <c r="CD480">
        <v>250</v>
      </c>
      <c r="CE480">
        <v>0</v>
      </c>
      <c r="CF480">
        <v>0</v>
      </c>
      <c r="CH480">
        <f t="shared" si="36"/>
        <v>1</v>
      </c>
      <c r="CI480" t="s">
        <v>1403</v>
      </c>
      <c r="CJ480">
        <v>6</v>
      </c>
      <c r="CK480" t="s">
        <v>1399</v>
      </c>
      <c r="CL480">
        <f t="shared" si="37"/>
        <v>0</v>
      </c>
      <c r="CM480">
        <f t="shared" si="38"/>
        <v>1</v>
      </c>
      <c r="CN480">
        <f t="shared" si="39"/>
        <v>1</v>
      </c>
    </row>
    <row r="481" spans="1:92" x14ac:dyDescent="0.25">
      <c r="A481">
        <v>15</v>
      </c>
      <c r="B481" t="s">
        <v>564</v>
      </c>
      <c r="C481" t="s">
        <v>564</v>
      </c>
      <c r="D481">
        <v>1198282</v>
      </c>
      <c r="E481">
        <v>5</v>
      </c>
      <c r="F481" s="107">
        <v>40910</v>
      </c>
      <c r="G481" s="107">
        <v>41148</v>
      </c>
      <c r="H481">
        <v>1198282</v>
      </c>
      <c r="I481" s="107">
        <v>40910</v>
      </c>
      <c r="J481" s="107">
        <v>41148</v>
      </c>
      <c r="K481">
        <v>10000</v>
      </c>
      <c r="L481" t="s">
        <v>568</v>
      </c>
      <c r="N481" t="s">
        <v>564</v>
      </c>
      <c r="O481" t="s">
        <v>913</v>
      </c>
      <c r="P481" t="s">
        <v>38</v>
      </c>
      <c r="Q481">
        <v>239</v>
      </c>
      <c r="R481">
        <v>239</v>
      </c>
      <c r="S481">
        <v>3</v>
      </c>
      <c r="T481">
        <v>2</v>
      </c>
      <c r="U481">
        <v>3</v>
      </c>
      <c r="AD481" s="107">
        <v>26822</v>
      </c>
      <c r="AE481" t="s">
        <v>31</v>
      </c>
      <c r="AF481" t="s">
        <v>68</v>
      </c>
      <c r="AG481" t="s">
        <v>870</v>
      </c>
      <c r="AH481" t="s">
        <v>57</v>
      </c>
      <c r="AI481" t="s">
        <v>82</v>
      </c>
      <c r="AJ481" t="s">
        <v>88</v>
      </c>
      <c r="AK481">
        <v>8</v>
      </c>
      <c r="AL481" t="s">
        <v>987</v>
      </c>
      <c r="AN481">
        <v>9</v>
      </c>
      <c r="AP481" t="s">
        <v>83</v>
      </c>
      <c r="AR481" t="s">
        <v>66</v>
      </c>
      <c r="AS481" t="s">
        <v>73</v>
      </c>
      <c r="BC481" t="s">
        <v>37</v>
      </c>
      <c r="BF481">
        <v>239</v>
      </c>
      <c r="BG481">
        <v>239</v>
      </c>
      <c r="BH481">
        <v>239</v>
      </c>
      <c r="BI481">
        <v>38.491803278688522</v>
      </c>
      <c r="BJ481">
        <f t="shared" si="35"/>
        <v>39</v>
      </c>
      <c r="BK481">
        <v>0</v>
      </c>
      <c r="BL481">
        <v>0</v>
      </c>
      <c r="BM481" t="s">
        <v>1050</v>
      </c>
      <c r="BN481" t="s">
        <v>913</v>
      </c>
      <c r="BO481" t="s">
        <v>564</v>
      </c>
      <c r="BQ481" t="s">
        <v>1050</v>
      </c>
      <c r="BR481" t="s">
        <v>87</v>
      </c>
      <c r="BS481" t="s">
        <v>572</v>
      </c>
      <c r="BT481" t="s">
        <v>1252</v>
      </c>
      <c r="BU481" t="s">
        <v>87</v>
      </c>
      <c r="BV481">
        <v>1</v>
      </c>
      <c r="BW481">
        <v>1</v>
      </c>
      <c r="BX481">
        <v>0</v>
      </c>
      <c r="BY481">
        <v>0</v>
      </c>
      <c r="BZ481">
        <v>-239</v>
      </c>
      <c r="CA481">
        <v>0</v>
      </c>
      <c r="CB481">
        <v>239</v>
      </c>
      <c r="CC481" t="e">
        <v>#VALUE!</v>
      </c>
      <c r="CD481">
        <v>239</v>
      </c>
      <c r="CE481">
        <v>0</v>
      </c>
      <c r="CF481">
        <v>0</v>
      </c>
      <c r="CH481">
        <f t="shared" si="36"/>
        <v>1</v>
      </c>
      <c r="CI481" t="s">
        <v>1403</v>
      </c>
      <c r="CJ481">
        <v>6</v>
      </c>
      <c r="CK481" t="s">
        <v>1399</v>
      </c>
      <c r="CL481">
        <f t="shared" si="37"/>
        <v>0</v>
      </c>
      <c r="CM481">
        <f t="shared" si="38"/>
        <v>1</v>
      </c>
      <c r="CN481">
        <f t="shared" si="39"/>
        <v>1</v>
      </c>
    </row>
    <row r="482" spans="1:92" x14ac:dyDescent="0.25">
      <c r="A482">
        <v>1882</v>
      </c>
      <c r="B482" t="s">
        <v>564</v>
      </c>
      <c r="C482" t="s">
        <v>564</v>
      </c>
      <c r="D482">
        <v>1199484</v>
      </c>
      <c r="E482">
        <v>5</v>
      </c>
      <c r="F482" s="107">
        <v>40978</v>
      </c>
      <c r="G482" s="107">
        <v>41067</v>
      </c>
      <c r="H482">
        <v>1199484</v>
      </c>
      <c r="I482" s="107">
        <v>40978</v>
      </c>
      <c r="J482" s="107">
        <v>41067</v>
      </c>
      <c r="K482">
        <v>15000</v>
      </c>
      <c r="L482" t="s">
        <v>569</v>
      </c>
      <c r="N482" t="s">
        <v>564</v>
      </c>
      <c r="O482" t="s">
        <v>913</v>
      </c>
      <c r="P482" t="s">
        <v>38</v>
      </c>
      <c r="Q482">
        <v>90</v>
      </c>
      <c r="R482">
        <v>90</v>
      </c>
      <c r="S482">
        <v>8</v>
      </c>
      <c r="T482">
        <v>8</v>
      </c>
      <c r="U482">
        <v>5</v>
      </c>
      <c r="AD482" s="107">
        <v>26809</v>
      </c>
      <c r="AE482" t="s">
        <v>31</v>
      </c>
      <c r="AF482" t="s">
        <v>68</v>
      </c>
      <c r="AG482" t="s">
        <v>870</v>
      </c>
      <c r="AH482" t="s">
        <v>57</v>
      </c>
      <c r="AI482" t="s">
        <v>84</v>
      </c>
      <c r="AJ482" t="s">
        <v>88</v>
      </c>
      <c r="AK482">
        <v>6</v>
      </c>
      <c r="AL482" t="s">
        <v>987</v>
      </c>
      <c r="AN482">
        <v>8</v>
      </c>
      <c r="AP482" t="s">
        <v>120</v>
      </c>
      <c r="AR482" t="s">
        <v>43</v>
      </c>
      <c r="AS482" t="s">
        <v>121</v>
      </c>
      <c r="BC482" t="s">
        <v>98</v>
      </c>
      <c r="BF482">
        <v>90</v>
      </c>
      <c r="BG482">
        <v>90</v>
      </c>
      <c r="BH482">
        <v>90</v>
      </c>
      <c r="BI482">
        <v>38.713114754098363</v>
      </c>
      <c r="BJ482">
        <f t="shared" si="35"/>
        <v>39</v>
      </c>
      <c r="BK482">
        <v>0</v>
      </c>
      <c r="BL482">
        <v>0</v>
      </c>
      <c r="BM482" t="s">
        <v>1050</v>
      </c>
      <c r="BN482" t="s">
        <v>913</v>
      </c>
      <c r="BO482" t="s">
        <v>564</v>
      </c>
      <c r="BQ482" t="s">
        <v>1050</v>
      </c>
      <c r="BR482" t="s">
        <v>87</v>
      </c>
      <c r="BS482" t="s">
        <v>572</v>
      </c>
      <c r="BT482" t="s">
        <v>1252</v>
      </c>
      <c r="BU482" t="s">
        <v>87</v>
      </c>
      <c r="BV482">
        <v>1</v>
      </c>
      <c r="BW482">
        <v>1</v>
      </c>
      <c r="BX482">
        <v>0</v>
      </c>
      <c r="BY482">
        <v>0</v>
      </c>
      <c r="BZ482">
        <v>-90</v>
      </c>
      <c r="CA482">
        <v>0</v>
      </c>
      <c r="CB482">
        <v>90</v>
      </c>
      <c r="CC482" t="e">
        <v>#VALUE!</v>
      </c>
      <c r="CD482">
        <v>90</v>
      </c>
      <c r="CE482">
        <v>0</v>
      </c>
      <c r="CF482">
        <v>0</v>
      </c>
      <c r="CH482">
        <f t="shared" si="36"/>
        <v>1</v>
      </c>
      <c r="CI482" t="s">
        <v>1402</v>
      </c>
      <c r="CJ482">
        <v>4</v>
      </c>
      <c r="CK482" t="s">
        <v>1399</v>
      </c>
      <c r="CL482">
        <f t="shared" si="37"/>
        <v>0</v>
      </c>
      <c r="CM482">
        <f t="shared" si="38"/>
        <v>1</v>
      </c>
      <c r="CN482">
        <f t="shared" si="39"/>
        <v>1</v>
      </c>
    </row>
    <row r="483" spans="1:92" x14ac:dyDescent="0.25">
      <c r="A483">
        <v>36</v>
      </c>
      <c r="B483" t="s">
        <v>564</v>
      </c>
      <c r="C483" t="s">
        <v>564</v>
      </c>
      <c r="D483">
        <v>1199593</v>
      </c>
      <c r="E483">
        <v>1</v>
      </c>
      <c r="F483" s="107">
        <v>40911</v>
      </c>
      <c r="G483" s="107">
        <v>40966</v>
      </c>
      <c r="H483">
        <v>1199593</v>
      </c>
      <c r="I483" s="107">
        <v>40911</v>
      </c>
      <c r="J483" s="107">
        <v>40916</v>
      </c>
      <c r="K483">
        <v>2000</v>
      </c>
      <c r="L483" t="s">
        <v>566</v>
      </c>
      <c r="M483" s="107">
        <v>40916</v>
      </c>
      <c r="N483" t="s">
        <v>87</v>
      </c>
      <c r="O483" t="s">
        <v>75</v>
      </c>
      <c r="P483" t="s">
        <v>54</v>
      </c>
      <c r="Q483">
        <v>6</v>
      </c>
      <c r="R483">
        <v>56</v>
      </c>
      <c r="S483">
        <v>0</v>
      </c>
      <c r="T483">
        <v>2</v>
      </c>
      <c r="AD483" s="107">
        <v>25859</v>
      </c>
      <c r="AE483" t="s">
        <v>31</v>
      </c>
      <c r="AF483" t="s">
        <v>32</v>
      </c>
      <c r="AG483" t="s">
        <v>868</v>
      </c>
      <c r="AH483" t="s">
        <v>57</v>
      </c>
      <c r="AI483" t="s">
        <v>99</v>
      </c>
      <c r="AJ483" t="s">
        <v>54</v>
      </c>
      <c r="AK483">
        <v>4</v>
      </c>
      <c r="AL483" t="s">
        <v>54</v>
      </c>
      <c r="AP483" t="s">
        <v>102</v>
      </c>
      <c r="AR483" t="s">
        <v>43</v>
      </c>
      <c r="AS483" t="s">
        <v>44</v>
      </c>
      <c r="BC483" t="s">
        <v>51</v>
      </c>
      <c r="BF483">
        <v>6</v>
      </c>
      <c r="BG483">
        <v>56</v>
      </c>
      <c r="BH483">
        <v>56</v>
      </c>
      <c r="BI483">
        <v>41.125683060109289</v>
      </c>
      <c r="BJ483">
        <f t="shared" si="35"/>
        <v>41</v>
      </c>
      <c r="BK483">
        <v>0</v>
      </c>
      <c r="BL483">
        <v>-50</v>
      </c>
      <c r="BM483" t="s">
        <v>1051</v>
      </c>
      <c r="BN483" t="s">
        <v>75</v>
      </c>
      <c r="BO483" t="s">
        <v>87</v>
      </c>
      <c r="BQ483" t="s">
        <v>1051</v>
      </c>
      <c r="BR483" t="s">
        <v>87</v>
      </c>
      <c r="BS483" t="s">
        <v>573</v>
      </c>
      <c r="BT483" t="s">
        <v>1252</v>
      </c>
      <c r="BU483" t="s">
        <v>564</v>
      </c>
      <c r="BV483">
        <v>0.10714285714285714</v>
      </c>
      <c r="BW483">
        <v>0.10714285714285714</v>
      </c>
      <c r="BX483">
        <v>0</v>
      </c>
      <c r="BY483">
        <v>0</v>
      </c>
      <c r="BZ483">
        <v>-6</v>
      </c>
      <c r="CA483">
        <v>0</v>
      </c>
      <c r="CB483">
        <v>6</v>
      </c>
      <c r="CC483" t="e">
        <v>#VALUE!</v>
      </c>
      <c r="CD483">
        <v>6</v>
      </c>
      <c r="CE483">
        <v>0</v>
      </c>
      <c r="CF483">
        <v>50</v>
      </c>
      <c r="CH483">
        <f t="shared" si="36"/>
        <v>1</v>
      </c>
      <c r="CI483" t="s">
        <v>1405</v>
      </c>
      <c r="CJ483">
        <v>1</v>
      </c>
      <c r="CK483" t="s">
        <v>1399</v>
      </c>
      <c r="CL483">
        <f t="shared" si="37"/>
        <v>1</v>
      </c>
      <c r="CM483">
        <f t="shared" si="38"/>
        <v>0</v>
      </c>
      <c r="CN483">
        <f t="shared" si="39"/>
        <v>1</v>
      </c>
    </row>
    <row r="484" spans="1:92" x14ac:dyDescent="0.25">
      <c r="A484">
        <v>1770</v>
      </c>
      <c r="B484" t="s">
        <v>564</v>
      </c>
      <c r="C484" t="s">
        <v>564</v>
      </c>
      <c r="D484">
        <v>1199946</v>
      </c>
      <c r="E484">
        <v>1</v>
      </c>
      <c r="F484" s="107">
        <v>40974</v>
      </c>
      <c r="G484" s="107">
        <v>40980</v>
      </c>
      <c r="H484">
        <v>1199946</v>
      </c>
      <c r="I484" s="107">
        <v>40975</v>
      </c>
      <c r="J484" s="107">
        <v>40980</v>
      </c>
      <c r="K484">
        <v>30000</v>
      </c>
      <c r="L484" t="s">
        <v>570</v>
      </c>
      <c r="N484" t="s">
        <v>564</v>
      </c>
      <c r="O484" t="s">
        <v>913</v>
      </c>
      <c r="P484" t="s">
        <v>54</v>
      </c>
      <c r="Q484">
        <v>6</v>
      </c>
      <c r="R484">
        <v>7</v>
      </c>
      <c r="S484">
        <v>3</v>
      </c>
      <c r="T484">
        <v>1</v>
      </c>
      <c r="U484">
        <v>2</v>
      </c>
      <c r="AD484" s="107">
        <v>25111</v>
      </c>
      <c r="AE484" t="s">
        <v>31</v>
      </c>
      <c r="AF484" t="s">
        <v>32</v>
      </c>
      <c r="AG484" t="s">
        <v>868</v>
      </c>
      <c r="AH484" t="s">
        <v>57</v>
      </c>
      <c r="AI484" t="s">
        <v>69</v>
      </c>
      <c r="AJ484" t="s">
        <v>54</v>
      </c>
      <c r="AK484">
        <v>2</v>
      </c>
      <c r="AL484" t="s">
        <v>54</v>
      </c>
      <c r="AP484" t="s">
        <v>131</v>
      </c>
      <c r="AR484" t="s">
        <v>91</v>
      </c>
      <c r="AS484" t="s">
        <v>81</v>
      </c>
      <c r="BC484" t="s">
        <v>37</v>
      </c>
      <c r="BF484">
        <v>6</v>
      </c>
      <c r="BG484">
        <v>6</v>
      </c>
      <c r="BH484">
        <v>7</v>
      </c>
      <c r="BI484">
        <v>43.341530054644807</v>
      </c>
      <c r="BJ484">
        <f t="shared" si="35"/>
        <v>43</v>
      </c>
      <c r="BK484">
        <v>0</v>
      </c>
      <c r="BL484">
        <v>0</v>
      </c>
      <c r="BM484" t="s">
        <v>1051</v>
      </c>
      <c r="BN484" t="s">
        <v>913</v>
      </c>
      <c r="BO484" t="s">
        <v>564</v>
      </c>
      <c r="BQ484" t="s">
        <v>1051</v>
      </c>
      <c r="BR484" t="s">
        <v>87</v>
      </c>
      <c r="BS484" t="s">
        <v>572</v>
      </c>
      <c r="BT484" t="s">
        <v>1252</v>
      </c>
      <c r="BU484" t="s">
        <v>87</v>
      </c>
      <c r="BV484">
        <v>0.8571428571428571</v>
      </c>
      <c r="BW484">
        <v>1</v>
      </c>
      <c r="BX484">
        <v>0.1428571428571429</v>
      </c>
      <c r="BY484">
        <v>0</v>
      </c>
      <c r="BZ484">
        <v>-6</v>
      </c>
      <c r="CA484">
        <v>0</v>
      </c>
      <c r="CB484">
        <v>6</v>
      </c>
      <c r="CC484" t="e">
        <v>#VALUE!</v>
      </c>
      <c r="CD484">
        <v>6</v>
      </c>
      <c r="CE484">
        <v>0</v>
      </c>
      <c r="CF484">
        <v>0</v>
      </c>
      <c r="CH484">
        <f t="shared" si="36"/>
        <v>1</v>
      </c>
      <c r="CI484" t="s">
        <v>1405</v>
      </c>
      <c r="CJ484">
        <v>1</v>
      </c>
      <c r="CK484" t="s">
        <v>1399</v>
      </c>
      <c r="CL484">
        <f t="shared" si="37"/>
        <v>0</v>
      </c>
      <c r="CM484">
        <f t="shared" si="38"/>
        <v>1</v>
      </c>
      <c r="CN484">
        <f t="shared" si="39"/>
        <v>1</v>
      </c>
    </row>
    <row r="485" spans="1:92" x14ac:dyDescent="0.25">
      <c r="A485">
        <v>2126</v>
      </c>
      <c r="B485" t="s">
        <v>564</v>
      </c>
      <c r="C485" t="s">
        <v>564</v>
      </c>
      <c r="D485">
        <v>1201209</v>
      </c>
      <c r="E485">
        <v>5</v>
      </c>
      <c r="F485" s="107">
        <v>40988</v>
      </c>
      <c r="G485" s="107">
        <v>40990</v>
      </c>
      <c r="H485">
        <v>1201209</v>
      </c>
      <c r="I485" s="107">
        <v>40989</v>
      </c>
      <c r="J485" s="107">
        <v>40990</v>
      </c>
      <c r="K485">
        <v>15000</v>
      </c>
      <c r="L485" t="s">
        <v>569</v>
      </c>
      <c r="N485" t="s">
        <v>564</v>
      </c>
      <c r="O485" t="s">
        <v>913</v>
      </c>
      <c r="P485" t="s">
        <v>38</v>
      </c>
      <c r="Q485">
        <v>2</v>
      </c>
      <c r="R485">
        <v>3</v>
      </c>
      <c r="S485">
        <v>6</v>
      </c>
      <c r="T485">
        <v>2</v>
      </c>
      <c r="U485">
        <v>4</v>
      </c>
      <c r="V485">
        <v>1</v>
      </c>
      <c r="AD485" s="107">
        <v>23722</v>
      </c>
      <c r="AE485" t="s">
        <v>31</v>
      </c>
      <c r="AF485" t="s">
        <v>68</v>
      </c>
      <c r="AG485" t="s">
        <v>870</v>
      </c>
      <c r="AH485" t="s">
        <v>30</v>
      </c>
      <c r="AI485" t="s">
        <v>82</v>
      </c>
      <c r="AJ485" t="s">
        <v>88</v>
      </c>
      <c r="AK485">
        <v>1</v>
      </c>
      <c r="AL485" t="s">
        <v>987</v>
      </c>
      <c r="AN485">
        <v>7</v>
      </c>
      <c r="AP485" t="s">
        <v>59</v>
      </c>
      <c r="AR485" t="s">
        <v>43</v>
      </c>
      <c r="AS485" t="s">
        <v>60</v>
      </c>
      <c r="BC485" t="s">
        <v>37</v>
      </c>
      <c r="BF485">
        <v>2</v>
      </c>
      <c r="BG485">
        <v>2</v>
      </c>
      <c r="BH485">
        <v>3</v>
      </c>
      <c r="BI485">
        <v>47.174863387978142</v>
      </c>
      <c r="BJ485">
        <f t="shared" si="35"/>
        <v>47</v>
      </c>
      <c r="BK485">
        <v>0</v>
      </c>
      <c r="BL485">
        <v>0</v>
      </c>
      <c r="BM485" t="s">
        <v>1050</v>
      </c>
      <c r="BN485" t="s">
        <v>913</v>
      </c>
      <c r="BO485" t="s">
        <v>564</v>
      </c>
      <c r="BQ485" t="s">
        <v>1050</v>
      </c>
      <c r="BR485" t="s">
        <v>87</v>
      </c>
      <c r="BS485" t="s">
        <v>572</v>
      </c>
      <c r="BT485" t="s">
        <v>1252</v>
      </c>
      <c r="BU485" t="s">
        <v>87</v>
      </c>
      <c r="BV485">
        <v>0.66666666666666663</v>
      </c>
      <c r="BW485">
        <v>1</v>
      </c>
      <c r="BX485">
        <v>0.33333333333333337</v>
      </c>
      <c r="BY485">
        <v>0</v>
      </c>
      <c r="BZ485">
        <v>-2</v>
      </c>
      <c r="CA485">
        <v>0</v>
      </c>
      <c r="CB485">
        <v>2</v>
      </c>
      <c r="CC485" t="e">
        <v>#VALUE!</v>
      </c>
      <c r="CD485">
        <v>2</v>
      </c>
      <c r="CE485">
        <v>0</v>
      </c>
      <c r="CF485">
        <v>0</v>
      </c>
      <c r="CH485">
        <f t="shared" si="36"/>
        <v>1</v>
      </c>
      <c r="CI485" t="s">
        <v>1405</v>
      </c>
      <c r="CJ485">
        <v>1</v>
      </c>
      <c r="CK485" t="s">
        <v>1399</v>
      </c>
      <c r="CL485">
        <f t="shared" si="37"/>
        <v>0</v>
      </c>
      <c r="CM485">
        <f t="shared" si="38"/>
        <v>1</v>
      </c>
      <c r="CN485">
        <f t="shared" si="39"/>
        <v>1</v>
      </c>
    </row>
    <row r="486" spans="1:92" x14ac:dyDescent="0.25">
      <c r="A486">
        <v>2431</v>
      </c>
      <c r="B486" t="s">
        <v>564</v>
      </c>
      <c r="C486" t="s">
        <v>564</v>
      </c>
      <c r="D486">
        <v>1201965</v>
      </c>
      <c r="E486">
        <v>1</v>
      </c>
      <c r="F486" s="107">
        <v>41000</v>
      </c>
      <c r="G486" s="107">
        <v>41010</v>
      </c>
      <c r="H486">
        <v>1201965</v>
      </c>
      <c r="I486" s="107">
        <v>41000</v>
      </c>
      <c r="J486" s="107">
        <v>41010</v>
      </c>
      <c r="K486">
        <v>15000</v>
      </c>
      <c r="L486" t="s">
        <v>569</v>
      </c>
      <c r="N486" t="s">
        <v>564</v>
      </c>
      <c r="O486" t="s">
        <v>913</v>
      </c>
      <c r="P486" t="s">
        <v>54</v>
      </c>
      <c r="Q486">
        <v>11</v>
      </c>
      <c r="R486">
        <v>11</v>
      </c>
      <c r="S486">
        <v>2</v>
      </c>
      <c r="T486">
        <v>7</v>
      </c>
      <c r="U486">
        <v>1</v>
      </c>
      <c r="AD486" s="107">
        <v>25016</v>
      </c>
      <c r="AE486" t="s">
        <v>31</v>
      </c>
      <c r="AF486" t="s">
        <v>32</v>
      </c>
      <c r="AG486" t="s">
        <v>868</v>
      </c>
      <c r="AH486" t="s">
        <v>57</v>
      </c>
      <c r="AI486" t="s">
        <v>61</v>
      </c>
      <c r="AJ486" t="s">
        <v>54</v>
      </c>
      <c r="AK486">
        <v>4</v>
      </c>
      <c r="AL486" t="s">
        <v>54</v>
      </c>
      <c r="AP486" t="s">
        <v>120</v>
      </c>
      <c r="AR486" t="s">
        <v>43</v>
      </c>
      <c r="AS486" t="s">
        <v>121</v>
      </c>
      <c r="AT486" t="s">
        <v>437</v>
      </c>
      <c r="BC486" t="s">
        <v>37</v>
      </c>
      <c r="BF486">
        <v>11</v>
      </c>
      <c r="BG486">
        <v>11</v>
      </c>
      <c r="BH486">
        <v>11</v>
      </c>
      <c r="BI486">
        <v>43.672131147540981</v>
      </c>
      <c r="BJ486">
        <f t="shared" si="35"/>
        <v>44</v>
      </c>
      <c r="BK486">
        <v>0</v>
      </c>
      <c r="BL486">
        <v>0</v>
      </c>
      <c r="BM486" t="s">
        <v>1051</v>
      </c>
      <c r="BN486" t="s">
        <v>913</v>
      </c>
      <c r="BO486" t="s">
        <v>564</v>
      </c>
      <c r="BQ486" t="s">
        <v>1051</v>
      </c>
      <c r="BR486" t="s">
        <v>87</v>
      </c>
      <c r="BS486" t="s">
        <v>572</v>
      </c>
      <c r="BT486" t="s">
        <v>1252</v>
      </c>
      <c r="BU486" t="s">
        <v>87</v>
      </c>
      <c r="BV486">
        <v>1</v>
      </c>
      <c r="BW486">
        <v>1</v>
      </c>
      <c r="BX486">
        <v>0</v>
      </c>
      <c r="BY486">
        <v>0</v>
      </c>
      <c r="BZ486">
        <v>-11</v>
      </c>
      <c r="CA486">
        <v>0</v>
      </c>
      <c r="CB486">
        <v>11</v>
      </c>
      <c r="CC486" t="e">
        <v>#VALUE!</v>
      </c>
      <c r="CD486">
        <v>11</v>
      </c>
      <c r="CE486">
        <v>0</v>
      </c>
      <c r="CF486">
        <v>0</v>
      </c>
      <c r="CH486">
        <f t="shared" si="36"/>
        <v>1</v>
      </c>
      <c r="CI486" t="s">
        <v>1404</v>
      </c>
      <c r="CJ486">
        <v>2</v>
      </c>
      <c r="CK486" t="s">
        <v>1399</v>
      </c>
      <c r="CL486">
        <f t="shared" si="37"/>
        <v>0</v>
      </c>
      <c r="CM486">
        <f t="shared" si="38"/>
        <v>1</v>
      </c>
      <c r="CN486">
        <f t="shared" si="39"/>
        <v>1</v>
      </c>
    </row>
    <row r="487" spans="1:92" x14ac:dyDescent="0.25">
      <c r="A487">
        <v>864</v>
      </c>
      <c r="B487" t="s">
        <v>564</v>
      </c>
      <c r="C487" t="s">
        <v>564</v>
      </c>
      <c r="D487">
        <v>1202074</v>
      </c>
      <c r="E487">
        <v>6</v>
      </c>
      <c r="F487" s="107">
        <v>40941</v>
      </c>
      <c r="G487" s="107">
        <v>41411</v>
      </c>
      <c r="H487">
        <v>1202074</v>
      </c>
      <c r="I487" s="107" t="s">
        <v>560</v>
      </c>
      <c r="J487" s="107" t="s">
        <v>560</v>
      </c>
      <c r="K487">
        <v>120000</v>
      </c>
      <c r="L487" t="s">
        <v>570</v>
      </c>
      <c r="M487" s="107">
        <v>40944</v>
      </c>
      <c r="N487" t="s">
        <v>87</v>
      </c>
      <c r="O487" t="s">
        <v>75</v>
      </c>
      <c r="P487" t="s">
        <v>38</v>
      </c>
      <c r="Q487">
        <v>0</v>
      </c>
      <c r="R487">
        <v>471</v>
      </c>
      <c r="S487">
        <v>0</v>
      </c>
      <c r="T487">
        <v>2</v>
      </c>
      <c r="AD487" s="107">
        <v>26829</v>
      </c>
      <c r="AE487" t="s">
        <v>31</v>
      </c>
      <c r="AF487" t="s">
        <v>68</v>
      </c>
      <c r="AG487" t="s">
        <v>870</v>
      </c>
      <c r="AH487" t="s">
        <v>30</v>
      </c>
      <c r="AI487" t="s">
        <v>46</v>
      </c>
      <c r="AJ487" t="s">
        <v>88</v>
      </c>
      <c r="AK487">
        <v>17</v>
      </c>
      <c r="AL487" t="s">
        <v>361</v>
      </c>
      <c r="AM487">
        <v>3</v>
      </c>
      <c r="AP487" t="s">
        <v>193</v>
      </c>
      <c r="AR487" t="s">
        <v>49</v>
      </c>
      <c r="AS487" t="s">
        <v>63</v>
      </c>
      <c r="BC487" t="s">
        <v>51</v>
      </c>
      <c r="BF487">
        <v>0</v>
      </c>
      <c r="BG487" t="e">
        <v>#VALUE!</v>
      </c>
      <c r="BH487">
        <v>471</v>
      </c>
      <c r="BI487">
        <v>38.557377049180324</v>
      </c>
      <c r="BJ487" t="e">
        <f t="shared" si="35"/>
        <v>#VALUE!</v>
      </c>
      <c r="BK487" t="e">
        <v>#VALUE!</v>
      </c>
      <c r="BL487" t="e">
        <v>#VALUE!</v>
      </c>
      <c r="BM487" t="s">
        <v>1050</v>
      </c>
      <c r="BN487" t="s">
        <v>75</v>
      </c>
      <c r="BO487" t="s">
        <v>87</v>
      </c>
      <c r="BQ487" t="s">
        <v>1050</v>
      </c>
      <c r="BR487">
        <v>0</v>
      </c>
      <c r="BS487" t="s">
        <v>573</v>
      </c>
      <c r="BT487" t="s">
        <v>1252</v>
      </c>
      <c r="BU487" t="s">
        <v>564</v>
      </c>
      <c r="BV487">
        <v>0</v>
      </c>
      <c r="BW487">
        <v>0</v>
      </c>
      <c r="BX487">
        <v>0</v>
      </c>
      <c r="BY487">
        <v>0</v>
      </c>
      <c r="BZ487" t="e">
        <v>#VALUE!</v>
      </c>
      <c r="CA487" t="e">
        <v>#VALUE!</v>
      </c>
      <c r="CB487" t="e">
        <v>#VALUE!</v>
      </c>
      <c r="CC487" t="s">
        <v>560</v>
      </c>
      <c r="CD487">
        <v>0</v>
      </c>
      <c r="CE487">
        <v>0</v>
      </c>
      <c r="CF487" t="e">
        <v>#VALUE!</v>
      </c>
      <c r="CH487">
        <f t="shared" si="36"/>
        <v>1</v>
      </c>
      <c r="CI487" t="s">
        <v>1405</v>
      </c>
      <c r="CJ487">
        <v>1</v>
      </c>
      <c r="CK487" t="s">
        <v>1400</v>
      </c>
      <c r="CL487">
        <f t="shared" si="37"/>
        <v>1</v>
      </c>
      <c r="CM487">
        <f t="shared" si="38"/>
        <v>0</v>
      </c>
      <c r="CN487">
        <f t="shared" si="39"/>
        <v>1</v>
      </c>
    </row>
    <row r="488" spans="1:92" x14ac:dyDescent="0.25">
      <c r="A488">
        <v>1223</v>
      </c>
      <c r="B488" t="s">
        <v>564</v>
      </c>
      <c r="C488" t="s">
        <v>564</v>
      </c>
      <c r="D488">
        <v>1202870</v>
      </c>
      <c r="E488">
        <v>5</v>
      </c>
      <c r="F488" s="107">
        <v>40953</v>
      </c>
      <c r="G488" s="107">
        <v>41134</v>
      </c>
      <c r="H488">
        <v>1202870</v>
      </c>
      <c r="I488" s="107">
        <v>40954</v>
      </c>
      <c r="J488" s="107">
        <v>41134</v>
      </c>
      <c r="K488">
        <v>15000</v>
      </c>
      <c r="L488" t="s">
        <v>569</v>
      </c>
      <c r="N488" t="s">
        <v>564</v>
      </c>
      <c r="O488" t="s">
        <v>913</v>
      </c>
      <c r="P488" t="s">
        <v>38</v>
      </c>
      <c r="Q488">
        <v>181</v>
      </c>
      <c r="R488">
        <v>182</v>
      </c>
      <c r="S488">
        <v>4</v>
      </c>
      <c r="T488">
        <v>7</v>
      </c>
      <c r="V488">
        <v>1</v>
      </c>
      <c r="AD488" s="107">
        <v>26913</v>
      </c>
      <c r="AE488" t="s">
        <v>31</v>
      </c>
      <c r="AF488" t="s">
        <v>39</v>
      </c>
      <c r="AG488" t="s">
        <v>40</v>
      </c>
      <c r="AH488" t="s">
        <v>40</v>
      </c>
      <c r="AI488" t="s">
        <v>61</v>
      </c>
      <c r="AJ488" t="s">
        <v>88</v>
      </c>
      <c r="AK488">
        <v>8</v>
      </c>
      <c r="AL488" t="s">
        <v>987</v>
      </c>
      <c r="AN488">
        <v>6</v>
      </c>
      <c r="AP488" t="s">
        <v>42</v>
      </c>
      <c r="AR488" t="s">
        <v>43</v>
      </c>
      <c r="AS488" t="s">
        <v>44</v>
      </c>
      <c r="BC488" t="s">
        <v>37</v>
      </c>
      <c r="BF488">
        <v>181</v>
      </c>
      <c r="BG488">
        <v>181</v>
      </c>
      <c r="BH488">
        <v>182</v>
      </c>
      <c r="BI488">
        <v>38.360655737704917</v>
      </c>
      <c r="BJ488">
        <f t="shared" si="35"/>
        <v>38</v>
      </c>
      <c r="BK488">
        <v>0</v>
      </c>
      <c r="BL488">
        <v>0</v>
      </c>
      <c r="BM488" t="s">
        <v>1050</v>
      </c>
      <c r="BN488" t="s">
        <v>913</v>
      </c>
      <c r="BO488" t="s">
        <v>564</v>
      </c>
      <c r="BQ488" t="s">
        <v>1050</v>
      </c>
      <c r="BR488" t="s">
        <v>87</v>
      </c>
      <c r="BS488" t="s">
        <v>572</v>
      </c>
      <c r="BT488" t="s">
        <v>1252</v>
      </c>
      <c r="BU488" t="s">
        <v>87</v>
      </c>
      <c r="BV488">
        <v>0.99450549450549453</v>
      </c>
      <c r="BW488">
        <v>1</v>
      </c>
      <c r="BX488">
        <v>5.494505494505475E-3</v>
      </c>
      <c r="BY488">
        <v>0</v>
      </c>
      <c r="BZ488">
        <v>-181</v>
      </c>
      <c r="CA488">
        <v>0</v>
      </c>
      <c r="CB488">
        <v>181</v>
      </c>
      <c r="CC488" t="e">
        <v>#VALUE!</v>
      </c>
      <c r="CD488">
        <v>181</v>
      </c>
      <c r="CE488">
        <v>0</v>
      </c>
      <c r="CF488">
        <v>0</v>
      </c>
      <c r="CH488">
        <f t="shared" si="36"/>
        <v>1</v>
      </c>
      <c r="CI488" t="s">
        <v>1403</v>
      </c>
      <c r="CJ488">
        <v>6</v>
      </c>
      <c r="CK488" t="s">
        <v>1399</v>
      </c>
      <c r="CL488">
        <f t="shared" si="37"/>
        <v>0</v>
      </c>
      <c r="CM488">
        <f t="shared" si="38"/>
        <v>1</v>
      </c>
      <c r="CN488">
        <f t="shared" si="39"/>
        <v>1</v>
      </c>
    </row>
    <row r="489" spans="1:92" x14ac:dyDescent="0.25">
      <c r="A489">
        <v>3140</v>
      </c>
      <c r="B489" t="s">
        <v>564</v>
      </c>
      <c r="C489" t="s">
        <v>564</v>
      </c>
      <c r="D489">
        <v>1203370</v>
      </c>
      <c r="E489">
        <v>2</v>
      </c>
      <c r="F489" s="107">
        <v>41024</v>
      </c>
      <c r="G489" s="107">
        <v>41026</v>
      </c>
      <c r="H489">
        <v>1203370</v>
      </c>
      <c r="I489" s="107">
        <v>41025</v>
      </c>
      <c r="J489" s="107">
        <v>41026</v>
      </c>
      <c r="K489">
        <v>2000</v>
      </c>
      <c r="L489" t="s">
        <v>566</v>
      </c>
      <c r="M489" s="107">
        <v>41026</v>
      </c>
      <c r="N489" t="s">
        <v>87</v>
      </c>
      <c r="O489" t="s">
        <v>75</v>
      </c>
      <c r="P489" t="s">
        <v>587</v>
      </c>
      <c r="Q489">
        <v>2</v>
      </c>
      <c r="R489">
        <v>3</v>
      </c>
      <c r="S489">
        <v>0</v>
      </c>
      <c r="T489">
        <v>2</v>
      </c>
      <c r="AD489" s="107">
        <v>24311</v>
      </c>
      <c r="AE489" t="s">
        <v>31</v>
      </c>
      <c r="AF489" t="s">
        <v>32</v>
      </c>
      <c r="AG489" t="s">
        <v>868</v>
      </c>
      <c r="AH489" t="s">
        <v>57</v>
      </c>
      <c r="AI489" t="s">
        <v>112</v>
      </c>
      <c r="AJ489" t="s">
        <v>47</v>
      </c>
      <c r="AK489">
        <v>1</v>
      </c>
      <c r="AL489" t="s">
        <v>47</v>
      </c>
      <c r="AP489" t="s">
        <v>42</v>
      </c>
      <c r="AR489" t="s">
        <v>43</v>
      </c>
      <c r="AS489" t="s">
        <v>44</v>
      </c>
      <c r="BC489" t="s">
        <v>37</v>
      </c>
      <c r="BF489">
        <v>2</v>
      </c>
      <c r="BG489">
        <v>2</v>
      </c>
      <c r="BH489">
        <v>3</v>
      </c>
      <c r="BI489">
        <v>45.66393442622951</v>
      </c>
      <c r="BJ489">
        <f t="shared" si="35"/>
        <v>46</v>
      </c>
      <c r="BK489">
        <v>0</v>
      </c>
      <c r="BL489">
        <v>0</v>
      </c>
      <c r="BM489" t="s">
        <v>47</v>
      </c>
      <c r="BN489" t="s">
        <v>75</v>
      </c>
      <c r="BO489" t="s">
        <v>87</v>
      </c>
      <c r="BQ489" t="s">
        <v>47</v>
      </c>
      <c r="BR489" t="s">
        <v>87</v>
      </c>
      <c r="BS489" t="s">
        <v>573</v>
      </c>
      <c r="BT489" t="s">
        <v>1252</v>
      </c>
      <c r="BU489" t="s">
        <v>564</v>
      </c>
      <c r="BV489">
        <v>0.66666666666666663</v>
      </c>
      <c r="BW489">
        <v>1</v>
      </c>
      <c r="BX489">
        <v>0.33333333333333337</v>
      </c>
      <c r="BY489">
        <v>0</v>
      </c>
      <c r="BZ489">
        <v>-2</v>
      </c>
      <c r="CA489">
        <v>0</v>
      </c>
      <c r="CB489">
        <v>2</v>
      </c>
      <c r="CC489" t="e">
        <v>#VALUE!</v>
      </c>
      <c r="CD489">
        <v>2</v>
      </c>
      <c r="CE489">
        <v>0</v>
      </c>
      <c r="CF489">
        <v>0</v>
      </c>
      <c r="CH489">
        <f t="shared" si="36"/>
        <v>1</v>
      </c>
      <c r="CI489" t="s">
        <v>1405</v>
      </c>
      <c r="CJ489">
        <v>1</v>
      </c>
      <c r="CK489" t="s">
        <v>1399</v>
      </c>
      <c r="CL489">
        <f t="shared" si="37"/>
        <v>1</v>
      </c>
      <c r="CM489">
        <f t="shared" si="38"/>
        <v>0</v>
      </c>
      <c r="CN489">
        <f t="shared" si="39"/>
        <v>1</v>
      </c>
    </row>
    <row r="490" spans="1:92" x14ac:dyDescent="0.25">
      <c r="A490">
        <v>2108</v>
      </c>
      <c r="B490" t="s">
        <v>564</v>
      </c>
      <c r="C490" t="s">
        <v>564</v>
      </c>
      <c r="D490">
        <v>1203874</v>
      </c>
      <c r="E490">
        <v>5</v>
      </c>
      <c r="F490" s="107">
        <v>40988</v>
      </c>
      <c r="G490" s="107">
        <v>41015</v>
      </c>
      <c r="H490">
        <v>1203874</v>
      </c>
      <c r="I490" s="107">
        <v>40988</v>
      </c>
      <c r="J490" s="107">
        <v>41015</v>
      </c>
      <c r="K490">
        <v>15000</v>
      </c>
      <c r="L490" t="s">
        <v>569</v>
      </c>
      <c r="N490" t="s">
        <v>564</v>
      </c>
      <c r="O490" t="s">
        <v>913</v>
      </c>
      <c r="P490" t="s">
        <v>38</v>
      </c>
      <c r="Q490">
        <v>28</v>
      </c>
      <c r="R490">
        <v>28</v>
      </c>
      <c r="S490">
        <v>3</v>
      </c>
      <c r="T490">
        <v>2</v>
      </c>
      <c r="U490">
        <v>1</v>
      </c>
      <c r="AD490" s="107">
        <v>27165</v>
      </c>
      <c r="AE490" t="s">
        <v>31</v>
      </c>
      <c r="AF490" t="s">
        <v>32</v>
      </c>
      <c r="AG490" t="s">
        <v>868</v>
      </c>
      <c r="AH490" t="s">
        <v>57</v>
      </c>
      <c r="AI490" t="s">
        <v>71</v>
      </c>
      <c r="AJ490" t="s">
        <v>88</v>
      </c>
      <c r="AK490">
        <v>3</v>
      </c>
      <c r="AL490" t="s">
        <v>987</v>
      </c>
      <c r="AN490">
        <v>6</v>
      </c>
      <c r="AP490" t="s">
        <v>42</v>
      </c>
      <c r="AR490" t="s">
        <v>43</v>
      </c>
      <c r="AS490" t="s">
        <v>44</v>
      </c>
      <c r="BC490" t="s">
        <v>51</v>
      </c>
      <c r="BF490">
        <v>28</v>
      </c>
      <c r="BG490">
        <v>28</v>
      </c>
      <c r="BH490">
        <v>28</v>
      </c>
      <c r="BI490">
        <v>37.767759562841533</v>
      </c>
      <c r="BJ490">
        <f t="shared" si="35"/>
        <v>38</v>
      </c>
      <c r="BK490">
        <v>0</v>
      </c>
      <c r="BL490">
        <v>0</v>
      </c>
      <c r="BM490" t="s">
        <v>1050</v>
      </c>
      <c r="BN490" t="s">
        <v>913</v>
      </c>
      <c r="BO490" t="s">
        <v>564</v>
      </c>
      <c r="BQ490" t="s">
        <v>1050</v>
      </c>
      <c r="BR490" t="s">
        <v>87</v>
      </c>
      <c r="BS490" t="s">
        <v>572</v>
      </c>
      <c r="BT490" t="s">
        <v>1252</v>
      </c>
      <c r="BU490" t="s">
        <v>87</v>
      </c>
      <c r="BV490">
        <v>1</v>
      </c>
      <c r="BW490">
        <v>1</v>
      </c>
      <c r="BX490">
        <v>0</v>
      </c>
      <c r="BY490">
        <v>0</v>
      </c>
      <c r="BZ490">
        <v>-28</v>
      </c>
      <c r="CA490">
        <v>0</v>
      </c>
      <c r="CB490">
        <v>28</v>
      </c>
      <c r="CC490" t="e">
        <v>#VALUE!</v>
      </c>
      <c r="CD490">
        <v>28</v>
      </c>
      <c r="CE490">
        <v>0</v>
      </c>
      <c r="CF490">
        <v>0</v>
      </c>
      <c r="CH490">
        <f t="shared" si="36"/>
        <v>1</v>
      </c>
      <c r="CI490" t="s">
        <v>1404</v>
      </c>
      <c r="CJ490">
        <v>2</v>
      </c>
      <c r="CK490" t="s">
        <v>1399</v>
      </c>
      <c r="CL490">
        <f t="shared" si="37"/>
        <v>0</v>
      </c>
      <c r="CM490">
        <f t="shared" si="38"/>
        <v>1</v>
      </c>
      <c r="CN490">
        <f t="shared" si="39"/>
        <v>1</v>
      </c>
    </row>
    <row r="491" spans="1:92" x14ac:dyDescent="0.25">
      <c r="A491">
        <v>31</v>
      </c>
      <c r="B491" t="s">
        <v>87</v>
      </c>
      <c r="C491" t="s">
        <v>564</v>
      </c>
      <c r="D491">
        <v>1204664</v>
      </c>
      <c r="E491">
        <v>5</v>
      </c>
      <c r="F491" s="107">
        <v>40911</v>
      </c>
      <c r="G491" s="107">
        <v>41001</v>
      </c>
      <c r="H491">
        <v>1204664</v>
      </c>
      <c r="I491" s="107">
        <v>40911</v>
      </c>
      <c r="J491" s="107">
        <v>41001</v>
      </c>
      <c r="K491">
        <v>30000</v>
      </c>
      <c r="L491" t="s">
        <v>570</v>
      </c>
      <c r="N491" t="s">
        <v>564</v>
      </c>
      <c r="O491" t="s">
        <v>913</v>
      </c>
      <c r="P491" t="s">
        <v>38</v>
      </c>
      <c r="Q491">
        <v>91</v>
      </c>
      <c r="R491">
        <v>91</v>
      </c>
      <c r="S491">
        <v>4</v>
      </c>
      <c r="T491">
        <v>1</v>
      </c>
      <c r="U491">
        <v>3</v>
      </c>
      <c r="AD491" s="107">
        <v>21348</v>
      </c>
      <c r="AE491" t="s">
        <v>31</v>
      </c>
      <c r="AF491" t="s">
        <v>68</v>
      </c>
      <c r="AG491" t="s">
        <v>870</v>
      </c>
      <c r="AH491" t="s">
        <v>30</v>
      </c>
      <c r="AI491" t="s">
        <v>86</v>
      </c>
      <c r="AJ491" t="s">
        <v>88</v>
      </c>
      <c r="AK491">
        <v>4</v>
      </c>
      <c r="AL491" t="s">
        <v>987</v>
      </c>
      <c r="AN491">
        <v>6</v>
      </c>
      <c r="AP491" t="s">
        <v>42</v>
      </c>
      <c r="AR491" t="s">
        <v>43</v>
      </c>
      <c r="AS491" t="s">
        <v>44</v>
      </c>
      <c r="BC491" t="s">
        <v>37</v>
      </c>
      <c r="BD491" t="s">
        <v>1177</v>
      </c>
      <c r="BF491">
        <v>91</v>
      </c>
      <c r="BG491">
        <v>91</v>
      </c>
      <c r="BH491">
        <v>91</v>
      </c>
      <c r="BI491">
        <v>53.450819672131146</v>
      </c>
      <c r="BJ491">
        <f t="shared" si="35"/>
        <v>54</v>
      </c>
      <c r="BK491">
        <v>0</v>
      </c>
      <c r="BL491">
        <v>0</v>
      </c>
      <c r="BM491" t="s">
        <v>1050</v>
      </c>
      <c r="BN491" t="s">
        <v>913</v>
      </c>
      <c r="BO491" t="s">
        <v>564</v>
      </c>
      <c r="BQ491" t="s">
        <v>1050</v>
      </c>
      <c r="BR491" t="s">
        <v>87</v>
      </c>
      <c r="BS491" t="s">
        <v>572</v>
      </c>
      <c r="BT491" t="s">
        <v>1252</v>
      </c>
      <c r="BU491" t="s">
        <v>87</v>
      </c>
      <c r="BV491">
        <v>1</v>
      </c>
      <c r="BW491">
        <v>1</v>
      </c>
      <c r="BX491">
        <v>0</v>
      </c>
      <c r="BY491">
        <v>0</v>
      </c>
      <c r="BZ491">
        <v>-91</v>
      </c>
      <c r="CA491">
        <v>0</v>
      </c>
      <c r="CB491">
        <v>91</v>
      </c>
      <c r="CC491" t="e">
        <v>#VALUE!</v>
      </c>
      <c r="CD491">
        <v>91</v>
      </c>
      <c r="CE491">
        <v>0</v>
      </c>
      <c r="CF491">
        <v>0</v>
      </c>
      <c r="CH491">
        <f t="shared" si="36"/>
        <v>1</v>
      </c>
      <c r="CI491" t="s">
        <v>1408</v>
      </c>
      <c r="CJ491">
        <v>0</v>
      </c>
      <c r="CK491" t="s">
        <v>1399</v>
      </c>
      <c r="CL491">
        <f t="shared" si="37"/>
        <v>0</v>
      </c>
      <c r="CM491">
        <f t="shared" si="38"/>
        <v>1</v>
      </c>
      <c r="CN491">
        <f t="shared" si="39"/>
        <v>1</v>
      </c>
    </row>
    <row r="492" spans="1:92" x14ac:dyDescent="0.25">
      <c r="A492">
        <v>3232</v>
      </c>
      <c r="B492" t="s">
        <v>564</v>
      </c>
      <c r="C492" t="s">
        <v>564</v>
      </c>
      <c r="D492">
        <v>1204716</v>
      </c>
      <c r="E492">
        <v>5</v>
      </c>
      <c r="F492" s="107">
        <v>41028</v>
      </c>
      <c r="G492" s="107">
        <v>41121</v>
      </c>
      <c r="H492">
        <v>1204716</v>
      </c>
      <c r="I492" s="107">
        <v>41028</v>
      </c>
      <c r="J492" s="107">
        <v>41121</v>
      </c>
      <c r="K492">
        <v>15000</v>
      </c>
      <c r="L492" t="s">
        <v>569</v>
      </c>
      <c r="N492" t="s">
        <v>564</v>
      </c>
      <c r="O492" t="s">
        <v>913</v>
      </c>
      <c r="P492" t="s">
        <v>38</v>
      </c>
      <c r="Q492">
        <v>94</v>
      </c>
      <c r="R492">
        <v>94</v>
      </c>
      <c r="S492">
        <v>7</v>
      </c>
      <c r="T492">
        <v>8</v>
      </c>
      <c r="U492">
        <v>2</v>
      </c>
      <c r="AD492" s="107">
        <v>20250</v>
      </c>
      <c r="AE492" t="s">
        <v>31</v>
      </c>
      <c r="AF492" t="s">
        <v>32</v>
      </c>
      <c r="AG492" t="s">
        <v>868</v>
      </c>
      <c r="AH492" t="s">
        <v>57</v>
      </c>
      <c r="AI492" t="s">
        <v>41</v>
      </c>
      <c r="AJ492" t="s">
        <v>88</v>
      </c>
      <c r="AK492">
        <v>5</v>
      </c>
      <c r="AL492" t="s">
        <v>987</v>
      </c>
      <c r="AN492">
        <v>7</v>
      </c>
      <c r="AP492" t="s">
        <v>97</v>
      </c>
      <c r="AR492" t="s">
        <v>43</v>
      </c>
      <c r="AS492" t="s">
        <v>63</v>
      </c>
      <c r="BC492" t="s">
        <v>37</v>
      </c>
      <c r="BF492">
        <v>94</v>
      </c>
      <c r="BG492">
        <v>94</v>
      </c>
      <c r="BH492">
        <v>94</v>
      </c>
      <c r="BI492">
        <v>56.770491803278688</v>
      </c>
      <c r="BJ492">
        <f t="shared" si="35"/>
        <v>57</v>
      </c>
      <c r="BK492">
        <v>0</v>
      </c>
      <c r="BL492">
        <v>0</v>
      </c>
      <c r="BM492" t="s">
        <v>1050</v>
      </c>
      <c r="BN492" t="s">
        <v>913</v>
      </c>
      <c r="BO492" t="s">
        <v>564</v>
      </c>
      <c r="BQ492" t="s">
        <v>1050</v>
      </c>
      <c r="BR492" t="s">
        <v>87</v>
      </c>
      <c r="BS492" t="s">
        <v>572</v>
      </c>
      <c r="BT492" t="s">
        <v>1252</v>
      </c>
      <c r="BU492" t="s">
        <v>87</v>
      </c>
      <c r="BV492">
        <v>1</v>
      </c>
      <c r="BW492">
        <v>1</v>
      </c>
      <c r="BX492">
        <v>0</v>
      </c>
      <c r="BY492">
        <v>0</v>
      </c>
      <c r="BZ492">
        <v>-94</v>
      </c>
      <c r="CA492">
        <v>0</v>
      </c>
      <c r="CB492">
        <v>94</v>
      </c>
      <c r="CC492" t="e">
        <v>#VALUE!</v>
      </c>
      <c r="CD492">
        <v>94</v>
      </c>
      <c r="CE492">
        <v>0</v>
      </c>
      <c r="CF492">
        <v>0</v>
      </c>
      <c r="CH492">
        <f t="shared" si="36"/>
        <v>1</v>
      </c>
      <c r="CI492" t="s">
        <v>1408</v>
      </c>
      <c r="CJ492">
        <v>0</v>
      </c>
      <c r="CK492" t="s">
        <v>1399</v>
      </c>
      <c r="CL492">
        <f t="shared" si="37"/>
        <v>0</v>
      </c>
      <c r="CM492">
        <f t="shared" si="38"/>
        <v>1</v>
      </c>
      <c r="CN492">
        <f t="shared" si="39"/>
        <v>1</v>
      </c>
    </row>
    <row r="493" spans="1:92" x14ac:dyDescent="0.25">
      <c r="A493">
        <v>351</v>
      </c>
      <c r="B493" t="s">
        <v>87</v>
      </c>
      <c r="C493" t="s">
        <v>564</v>
      </c>
      <c r="D493">
        <v>1204838</v>
      </c>
      <c r="E493">
        <v>1</v>
      </c>
      <c r="F493" s="107">
        <v>40922</v>
      </c>
      <c r="G493" s="107">
        <v>40931</v>
      </c>
      <c r="H493">
        <v>1204838</v>
      </c>
      <c r="I493" s="107" t="s">
        <v>560</v>
      </c>
      <c r="J493" s="107" t="s">
        <v>560</v>
      </c>
      <c r="K493">
        <v>2000</v>
      </c>
      <c r="L493" t="s">
        <v>566</v>
      </c>
      <c r="M493" s="107">
        <v>40929</v>
      </c>
      <c r="N493" t="s">
        <v>87</v>
      </c>
      <c r="O493" t="s">
        <v>75</v>
      </c>
      <c r="P493" t="s">
        <v>54</v>
      </c>
      <c r="Q493">
        <v>0</v>
      </c>
      <c r="R493">
        <v>10</v>
      </c>
      <c r="S493">
        <v>3</v>
      </c>
      <c r="T493">
        <v>5</v>
      </c>
      <c r="V493">
        <v>2</v>
      </c>
      <c r="AD493" s="107">
        <v>26798</v>
      </c>
      <c r="AE493" t="s">
        <v>45</v>
      </c>
      <c r="AF493" t="s">
        <v>32</v>
      </c>
      <c r="AG493" t="s">
        <v>868</v>
      </c>
      <c r="AH493" t="s">
        <v>57</v>
      </c>
      <c r="AI493" t="s">
        <v>86</v>
      </c>
      <c r="AJ493" t="s">
        <v>54</v>
      </c>
      <c r="AK493">
        <v>2</v>
      </c>
      <c r="AL493" t="s">
        <v>54</v>
      </c>
      <c r="AP493" t="s">
        <v>62</v>
      </c>
      <c r="AR493" t="s">
        <v>43</v>
      </c>
      <c r="AS493" t="s">
        <v>63</v>
      </c>
      <c r="BC493" t="s">
        <v>78</v>
      </c>
      <c r="BD493" t="s">
        <v>1199</v>
      </c>
      <c r="BF493">
        <v>0</v>
      </c>
      <c r="BG493">
        <v>0</v>
      </c>
      <c r="BH493">
        <v>10</v>
      </c>
      <c r="BI493">
        <v>38.590163934426229</v>
      </c>
      <c r="BJ493" t="e">
        <f t="shared" si="35"/>
        <v>#VALUE!</v>
      </c>
      <c r="BK493" t="e">
        <v>#VALUE!</v>
      </c>
      <c r="BL493" t="e">
        <v>#VALUE!</v>
      </c>
      <c r="BM493" t="s">
        <v>1051</v>
      </c>
      <c r="BN493" t="s">
        <v>75</v>
      </c>
      <c r="BO493" t="s">
        <v>87</v>
      </c>
      <c r="BQ493" t="s">
        <v>1051</v>
      </c>
      <c r="BR493">
        <v>0</v>
      </c>
      <c r="BS493" t="s">
        <v>573</v>
      </c>
      <c r="BT493" t="s">
        <v>1252</v>
      </c>
      <c r="BU493" t="s">
        <v>87</v>
      </c>
      <c r="BV493">
        <v>0</v>
      </c>
      <c r="BW493">
        <v>0</v>
      </c>
      <c r="BX493">
        <v>0</v>
      </c>
      <c r="BY493">
        <v>0</v>
      </c>
      <c r="BZ493" t="e">
        <v>#VALUE!</v>
      </c>
      <c r="CA493" t="e">
        <v>#VALUE!</v>
      </c>
      <c r="CB493" t="e">
        <v>#VALUE!</v>
      </c>
      <c r="CC493">
        <v>0</v>
      </c>
      <c r="CD493">
        <v>0</v>
      </c>
      <c r="CE493">
        <v>0</v>
      </c>
      <c r="CF493" t="e">
        <v>#VALUE!</v>
      </c>
      <c r="CH493">
        <f t="shared" si="36"/>
        <v>1</v>
      </c>
      <c r="CI493" t="s">
        <v>1405</v>
      </c>
      <c r="CJ493">
        <v>1</v>
      </c>
      <c r="CK493" t="s">
        <v>1400</v>
      </c>
      <c r="CL493">
        <f t="shared" si="37"/>
        <v>1</v>
      </c>
      <c r="CM493">
        <f t="shared" si="38"/>
        <v>1</v>
      </c>
      <c r="CN493">
        <f t="shared" si="39"/>
        <v>1</v>
      </c>
    </row>
    <row r="494" spans="1:92" x14ac:dyDescent="0.25">
      <c r="A494">
        <v>946</v>
      </c>
      <c r="B494" t="s">
        <v>564</v>
      </c>
      <c r="C494" t="s">
        <v>564</v>
      </c>
      <c r="D494">
        <v>1204971</v>
      </c>
      <c r="E494">
        <v>5</v>
      </c>
      <c r="F494" s="107">
        <v>40943</v>
      </c>
      <c r="G494" s="107">
        <v>40945</v>
      </c>
      <c r="H494">
        <v>1204971</v>
      </c>
      <c r="I494" s="107">
        <v>40944</v>
      </c>
      <c r="J494" s="107">
        <v>40945</v>
      </c>
      <c r="K494">
        <v>15000</v>
      </c>
      <c r="L494" t="s">
        <v>569</v>
      </c>
      <c r="N494" t="s">
        <v>564</v>
      </c>
      <c r="O494" t="s">
        <v>913</v>
      </c>
      <c r="P494" t="s">
        <v>38</v>
      </c>
      <c r="Q494">
        <v>2</v>
      </c>
      <c r="R494">
        <v>3</v>
      </c>
      <c r="S494">
        <v>4</v>
      </c>
      <c r="T494">
        <v>4</v>
      </c>
      <c r="U494">
        <v>4</v>
      </c>
      <c r="AD494" s="107">
        <v>26014</v>
      </c>
      <c r="AE494" t="s">
        <v>31</v>
      </c>
      <c r="AF494" t="s">
        <v>32</v>
      </c>
      <c r="AG494" t="s">
        <v>868</v>
      </c>
      <c r="AH494" t="s">
        <v>30</v>
      </c>
      <c r="AI494" t="s">
        <v>113</v>
      </c>
      <c r="AJ494" t="s">
        <v>88</v>
      </c>
      <c r="AK494">
        <v>1</v>
      </c>
      <c r="AL494" t="s">
        <v>987</v>
      </c>
      <c r="AN494">
        <v>9</v>
      </c>
      <c r="AP494" t="s">
        <v>42</v>
      </c>
      <c r="AR494" t="s">
        <v>43</v>
      </c>
      <c r="AS494" t="s">
        <v>44</v>
      </c>
      <c r="BC494" t="s">
        <v>37</v>
      </c>
      <c r="BF494">
        <v>2</v>
      </c>
      <c r="BG494">
        <v>2</v>
      </c>
      <c r="BH494">
        <v>3</v>
      </c>
      <c r="BI494">
        <v>40.789617486338798</v>
      </c>
      <c r="BJ494">
        <f t="shared" si="35"/>
        <v>41</v>
      </c>
      <c r="BK494">
        <v>0</v>
      </c>
      <c r="BL494">
        <v>0</v>
      </c>
      <c r="BM494" t="s">
        <v>1050</v>
      </c>
      <c r="BN494" t="s">
        <v>913</v>
      </c>
      <c r="BO494" t="s">
        <v>564</v>
      </c>
      <c r="BQ494" t="s">
        <v>1050</v>
      </c>
      <c r="BR494" t="s">
        <v>87</v>
      </c>
      <c r="BS494" t="s">
        <v>572</v>
      </c>
      <c r="BT494" t="s">
        <v>1252</v>
      </c>
      <c r="BU494" t="s">
        <v>87</v>
      </c>
      <c r="BV494">
        <v>0.66666666666666663</v>
      </c>
      <c r="BW494">
        <v>1</v>
      </c>
      <c r="BX494">
        <v>0.33333333333333337</v>
      </c>
      <c r="BY494">
        <v>0</v>
      </c>
      <c r="BZ494">
        <v>-2</v>
      </c>
      <c r="CA494">
        <v>0</v>
      </c>
      <c r="CB494">
        <v>2</v>
      </c>
      <c r="CC494" t="e">
        <v>#VALUE!</v>
      </c>
      <c r="CD494">
        <v>2</v>
      </c>
      <c r="CE494">
        <v>0</v>
      </c>
      <c r="CF494">
        <v>0</v>
      </c>
      <c r="CH494">
        <f t="shared" si="36"/>
        <v>1</v>
      </c>
      <c r="CI494" t="s">
        <v>1405</v>
      </c>
      <c r="CJ494">
        <v>1</v>
      </c>
      <c r="CK494" t="s">
        <v>1399</v>
      </c>
      <c r="CL494">
        <f t="shared" si="37"/>
        <v>0</v>
      </c>
      <c r="CM494">
        <f t="shared" si="38"/>
        <v>1</v>
      </c>
      <c r="CN494">
        <f t="shared" si="39"/>
        <v>1</v>
      </c>
    </row>
    <row r="495" spans="1:92" x14ac:dyDescent="0.25">
      <c r="A495">
        <v>1737</v>
      </c>
      <c r="B495" t="s">
        <v>564</v>
      </c>
      <c r="C495" t="s">
        <v>564</v>
      </c>
      <c r="D495">
        <v>1205460</v>
      </c>
      <c r="E495">
        <v>5</v>
      </c>
      <c r="F495" s="107">
        <v>40973</v>
      </c>
      <c r="G495" s="107">
        <v>40975</v>
      </c>
      <c r="H495">
        <v>1205460</v>
      </c>
      <c r="I495" s="107">
        <v>40973</v>
      </c>
      <c r="J495" s="107">
        <v>40975</v>
      </c>
      <c r="K495">
        <v>15000</v>
      </c>
      <c r="L495" t="s">
        <v>569</v>
      </c>
      <c r="N495" t="s">
        <v>564</v>
      </c>
      <c r="O495" t="s">
        <v>913</v>
      </c>
      <c r="P495" t="s">
        <v>38</v>
      </c>
      <c r="Q495">
        <v>3</v>
      </c>
      <c r="R495">
        <v>3</v>
      </c>
      <c r="S495">
        <v>2</v>
      </c>
      <c r="T495">
        <v>7</v>
      </c>
      <c r="U495">
        <v>1</v>
      </c>
      <c r="AB495" t="s">
        <v>111</v>
      </c>
      <c r="AD495" s="107">
        <v>26829</v>
      </c>
      <c r="AE495" t="s">
        <v>31</v>
      </c>
      <c r="AF495" t="s">
        <v>39</v>
      </c>
      <c r="AG495" t="s">
        <v>40</v>
      </c>
      <c r="AH495" t="s">
        <v>57</v>
      </c>
      <c r="AI495" t="s">
        <v>96</v>
      </c>
      <c r="AJ495" t="s">
        <v>88</v>
      </c>
      <c r="AK495">
        <v>1</v>
      </c>
      <c r="AL495" t="s">
        <v>987</v>
      </c>
      <c r="AN495">
        <v>6</v>
      </c>
      <c r="AP495" t="s">
        <v>42</v>
      </c>
      <c r="AR495" t="s">
        <v>43</v>
      </c>
      <c r="AS495" t="s">
        <v>44</v>
      </c>
      <c r="BC495" t="s">
        <v>37</v>
      </c>
      <c r="BF495">
        <v>3</v>
      </c>
      <c r="BG495">
        <v>3</v>
      </c>
      <c r="BH495">
        <v>3</v>
      </c>
      <c r="BI495">
        <v>38.644808743169399</v>
      </c>
      <c r="BJ495">
        <f t="shared" si="35"/>
        <v>39</v>
      </c>
      <c r="BK495">
        <v>0</v>
      </c>
      <c r="BL495">
        <v>0</v>
      </c>
      <c r="BM495" t="s">
        <v>1050</v>
      </c>
      <c r="BN495" t="s">
        <v>913</v>
      </c>
      <c r="BO495" t="s">
        <v>564</v>
      </c>
      <c r="BQ495" t="s">
        <v>1050</v>
      </c>
      <c r="BR495" t="s">
        <v>87</v>
      </c>
      <c r="BS495" t="s">
        <v>572</v>
      </c>
      <c r="BT495" t="s">
        <v>1252</v>
      </c>
      <c r="BU495" t="s">
        <v>87</v>
      </c>
      <c r="BV495">
        <v>1</v>
      </c>
      <c r="BW495">
        <v>1</v>
      </c>
      <c r="BX495">
        <v>0</v>
      </c>
      <c r="BY495">
        <v>0</v>
      </c>
      <c r="BZ495">
        <v>-3</v>
      </c>
      <c r="CA495">
        <v>0</v>
      </c>
      <c r="CB495">
        <v>3</v>
      </c>
      <c r="CC495" t="e">
        <v>#VALUE!</v>
      </c>
      <c r="CD495">
        <v>3</v>
      </c>
      <c r="CE495">
        <v>0</v>
      </c>
      <c r="CF495">
        <v>0</v>
      </c>
      <c r="CH495">
        <f t="shared" si="36"/>
        <v>1</v>
      </c>
      <c r="CI495" t="s">
        <v>1405</v>
      </c>
      <c r="CJ495">
        <v>1</v>
      </c>
      <c r="CK495" t="s">
        <v>1399</v>
      </c>
      <c r="CL495">
        <f t="shared" si="37"/>
        <v>0</v>
      </c>
      <c r="CM495">
        <f t="shared" si="38"/>
        <v>1</v>
      </c>
      <c r="CN495">
        <f t="shared" si="39"/>
        <v>1</v>
      </c>
    </row>
    <row r="496" spans="1:92" x14ac:dyDescent="0.25">
      <c r="A496">
        <v>3176</v>
      </c>
      <c r="B496" t="s">
        <v>564</v>
      </c>
      <c r="C496" t="s">
        <v>564</v>
      </c>
      <c r="D496">
        <v>1206457</v>
      </c>
      <c r="E496">
        <v>5</v>
      </c>
      <c r="F496" s="107">
        <v>41025</v>
      </c>
      <c r="G496" s="107">
        <v>41029</v>
      </c>
      <c r="H496">
        <v>1206457</v>
      </c>
      <c r="I496" s="107">
        <v>41026</v>
      </c>
      <c r="J496" s="107">
        <v>41029</v>
      </c>
      <c r="K496">
        <v>10000</v>
      </c>
      <c r="L496" t="s">
        <v>568</v>
      </c>
      <c r="N496" t="s">
        <v>564</v>
      </c>
      <c r="O496" t="s">
        <v>913</v>
      </c>
      <c r="P496" t="s">
        <v>38</v>
      </c>
      <c r="Q496">
        <v>4</v>
      </c>
      <c r="R496">
        <v>5</v>
      </c>
      <c r="S496">
        <v>3</v>
      </c>
      <c r="T496">
        <v>0</v>
      </c>
      <c r="U496">
        <v>3</v>
      </c>
      <c r="AD496" s="107">
        <v>24918</v>
      </c>
      <c r="AE496" t="s">
        <v>31</v>
      </c>
      <c r="AF496" t="s">
        <v>32</v>
      </c>
      <c r="AG496" t="s">
        <v>868</v>
      </c>
      <c r="AH496" t="s">
        <v>30</v>
      </c>
      <c r="AI496" t="s">
        <v>33</v>
      </c>
      <c r="AJ496" t="s">
        <v>88</v>
      </c>
      <c r="AK496">
        <v>1</v>
      </c>
      <c r="AL496" t="s">
        <v>987</v>
      </c>
      <c r="AN496">
        <v>10</v>
      </c>
      <c r="AP496" t="s">
        <v>42</v>
      </c>
      <c r="AR496" t="s">
        <v>43</v>
      </c>
      <c r="AS496" t="s">
        <v>44</v>
      </c>
      <c r="BC496" t="s">
        <v>37</v>
      </c>
      <c r="BF496">
        <v>4</v>
      </c>
      <c r="BG496">
        <v>4</v>
      </c>
      <c r="BH496">
        <v>5</v>
      </c>
      <c r="BI496">
        <v>44.008196721311478</v>
      </c>
      <c r="BJ496">
        <f t="shared" si="35"/>
        <v>44</v>
      </c>
      <c r="BK496">
        <v>0</v>
      </c>
      <c r="BL496">
        <v>0</v>
      </c>
      <c r="BM496" t="s">
        <v>1050</v>
      </c>
      <c r="BN496" t="s">
        <v>913</v>
      </c>
      <c r="BO496" t="s">
        <v>564</v>
      </c>
      <c r="BQ496" t="s">
        <v>1050</v>
      </c>
      <c r="BR496" t="s">
        <v>87</v>
      </c>
      <c r="BS496" t="s">
        <v>572</v>
      </c>
      <c r="BT496" t="s">
        <v>1252</v>
      </c>
      <c r="BU496" t="s">
        <v>87</v>
      </c>
      <c r="BV496">
        <v>0.8</v>
      </c>
      <c r="BW496">
        <v>1</v>
      </c>
      <c r="BX496">
        <v>0.19999999999999996</v>
      </c>
      <c r="BY496">
        <v>0</v>
      </c>
      <c r="BZ496">
        <v>-4</v>
      </c>
      <c r="CA496">
        <v>0</v>
      </c>
      <c r="CB496">
        <v>4</v>
      </c>
      <c r="CC496" t="e">
        <v>#VALUE!</v>
      </c>
      <c r="CD496">
        <v>4</v>
      </c>
      <c r="CE496">
        <v>0</v>
      </c>
      <c r="CF496">
        <v>0</v>
      </c>
      <c r="CH496">
        <f t="shared" si="36"/>
        <v>1</v>
      </c>
      <c r="CI496" t="s">
        <v>1405</v>
      </c>
      <c r="CJ496">
        <v>1</v>
      </c>
      <c r="CK496" t="s">
        <v>1399</v>
      </c>
      <c r="CL496">
        <f t="shared" si="37"/>
        <v>0</v>
      </c>
      <c r="CM496">
        <f t="shared" si="38"/>
        <v>1</v>
      </c>
      <c r="CN496">
        <f t="shared" si="39"/>
        <v>0</v>
      </c>
    </row>
    <row r="497" spans="1:92" x14ac:dyDescent="0.25">
      <c r="A497">
        <v>86</v>
      </c>
      <c r="B497" t="s">
        <v>564</v>
      </c>
      <c r="C497" t="s">
        <v>564</v>
      </c>
      <c r="D497">
        <v>1209482</v>
      </c>
      <c r="E497">
        <v>1</v>
      </c>
      <c r="F497" s="107">
        <v>40913</v>
      </c>
      <c r="G497" s="107">
        <v>40970</v>
      </c>
      <c r="H497">
        <v>1209482</v>
      </c>
      <c r="I497" s="107">
        <v>40913</v>
      </c>
      <c r="J497" s="107">
        <v>40915</v>
      </c>
      <c r="K497">
        <v>2000</v>
      </c>
      <c r="L497" t="s">
        <v>566</v>
      </c>
      <c r="M497" s="107">
        <v>40915</v>
      </c>
      <c r="N497" t="s">
        <v>87</v>
      </c>
      <c r="O497" t="s">
        <v>75</v>
      </c>
      <c r="P497" t="s">
        <v>122</v>
      </c>
      <c r="Q497">
        <v>3</v>
      </c>
      <c r="R497">
        <v>58</v>
      </c>
      <c r="S497">
        <v>0</v>
      </c>
      <c r="T497">
        <v>10</v>
      </c>
      <c r="AD497" s="107">
        <v>26851</v>
      </c>
      <c r="AE497" t="s">
        <v>31</v>
      </c>
      <c r="AF497" t="s">
        <v>68</v>
      </c>
      <c r="AG497" t="s">
        <v>870</v>
      </c>
      <c r="AH497" t="s">
        <v>30</v>
      </c>
      <c r="AI497" t="s">
        <v>61</v>
      </c>
      <c r="AJ497" t="s">
        <v>122</v>
      </c>
      <c r="AK497">
        <v>4</v>
      </c>
      <c r="AL497" t="s">
        <v>122</v>
      </c>
      <c r="AP497" t="s">
        <v>42</v>
      </c>
      <c r="AR497" t="s">
        <v>43</v>
      </c>
      <c r="AS497" t="s">
        <v>44</v>
      </c>
      <c r="BC497" t="s">
        <v>37</v>
      </c>
      <c r="BF497">
        <v>3</v>
      </c>
      <c r="BG497">
        <v>58</v>
      </c>
      <c r="BH497">
        <v>58</v>
      </c>
      <c r="BI497">
        <v>38.420765027322403</v>
      </c>
      <c r="BJ497">
        <f t="shared" si="35"/>
        <v>39</v>
      </c>
      <c r="BK497">
        <v>0</v>
      </c>
      <c r="BL497">
        <v>-55</v>
      </c>
      <c r="BM497" t="s">
        <v>1051</v>
      </c>
      <c r="BN497" t="s">
        <v>75</v>
      </c>
      <c r="BO497" t="s">
        <v>87</v>
      </c>
      <c r="BQ497" t="s">
        <v>1051</v>
      </c>
      <c r="BR497" t="s">
        <v>87</v>
      </c>
      <c r="BS497" t="s">
        <v>573</v>
      </c>
      <c r="BT497" t="s">
        <v>1252</v>
      </c>
      <c r="BU497" t="s">
        <v>564</v>
      </c>
      <c r="BV497">
        <v>5.1724137931034482E-2</v>
      </c>
      <c r="BW497">
        <v>5.1724137931034482E-2</v>
      </c>
      <c r="BX497">
        <v>0</v>
      </c>
      <c r="BY497">
        <v>0</v>
      </c>
      <c r="BZ497">
        <v>-3</v>
      </c>
      <c r="CA497">
        <v>0</v>
      </c>
      <c r="CB497">
        <v>3</v>
      </c>
      <c r="CC497" t="e">
        <v>#VALUE!</v>
      </c>
      <c r="CD497">
        <v>3</v>
      </c>
      <c r="CE497">
        <v>0</v>
      </c>
      <c r="CF497">
        <v>55</v>
      </c>
      <c r="CH497">
        <f t="shared" si="36"/>
        <v>1</v>
      </c>
      <c r="CI497" t="s">
        <v>1405</v>
      </c>
      <c r="CJ497">
        <v>1</v>
      </c>
      <c r="CK497" t="s">
        <v>1399</v>
      </c>
      <c r="CL497">
        <f t="shared" si="37"/>
        <v>1</v>
      </c>
      <c r="CM497">
        <f t="shared" si="38"/>
        <v>0</v>
      </c>
      <c r="CN497">
        <f t="shared" si="39"/>
        <v>1</v>
      </c>
    </row>
    <row r="498" spans="1:92" x14ac:dyDescent="0.25">
      <c r="A498">
        <v>2950</v>
      </c>
      <c r="B498" t="s">
        <v>564</v>
      </c>
      <c r="C498" t="s">
        <v>564</v>
      </c>
      <c r="D498">
        <v>1210104</v>
      </c>
      <c r="E498">
        <v>1</v>
      </c>
      <c r="F498" s="107">
        <v>41017</v>
      </c>
      <c r="G498" s="107">
        <v>41019</v>
      </c>
      <c r="H498">
        <v>1210104</v>
      </c>
      <c r="I498" s="107">
        <v>41018</v>
      </c>
      <c r="J498" s="107">
        <v>41019</v>
      </c>
      <c r="K498">
        <v>15000</v>
      </c>
      <c r="L498" t="s">
        <v>569</v>
      </c>
      <c r="N498" t="s">
        <v>564</v>
      </c>
      <c r="O498" t="s">
        <v>913</v>
      </c>
      <c r="P498" t="s">
        <v>54</v>
      </c>
      <c r="Q498">
        <v>2</v>
      </c>
      <c r="R498">
        <v>3</v>
      </c>
      <c r="S498">
        <v>3</v>
      </c>
      <c r="T498">
        <v>2</v>
      </c>
      <c r="U498">
        <v>1</v>
      </c>
      <c r="AD498" s="107">
        <v>24435</v>
      </c>
      <c r="AE498" t="s">
        <v>31</v>
      </c>
      <c r="AF498" t="s">
        <v>32</v>
      </c>
      <c r="AG498" t="s">
        <v>868</v>
      </c>
      <c r="AH498" t="s">
        <v>57</v>
      </c>
      <c r="AI498" t="s">
        <v>61</v>
      </c>
      <c r="AJ498" t="s">
        <v>54</v>
      </c>
      <c r="AK498">
        <v>1</v>
      </c>
      <c r="AL498" t="s">
        <v>54</v>
      </c>
      <c r="AP498" t="s">
        <v>42</v>
      </c>
      <c r="AR498" t="s">
        <v>43</v>
      </c>
      <c r="AS498" t="s">
        <v>44</v>
      </c>
      <c r="BC498" t="s">
        <v>37</v>
      </c>
      <c r="BF498">
        <v>2</v>
      </c>
      <c r="BG498">
        <v>2</v>
      </c>
      <c r="BH498">
        <v>3</v>
      </c>
      <c r="BI498">
        <v>45.306010928961747</v>
      </c>
      <c r="BJ498">
        <f t="shared" si="35"/>
        <v>45</v>
      </c>
      <c r="BK498">
        <v>0</v>
      </c>
      <c r="BL498">
        <v>0</v>
      </c>
      <c r="BM498" t="s">
        <v>1051</v>
      </c>
      <c r="BN498" t="s">
        <v>913</v>
      </c>
      <c r="BO498" t="s">
        <v>564</v>
      </c>
      <c r="BQ498" t="s">
        <v>1051</v>
      </c>
      <c r="BR498" t="s">
        <v>87</v>
      </c>
      <c r="BS498" t="s">
        <v>572</v>
      </c>
      <c r="BT498" t="s">
        <v>1252</v>
      </c>
      <c r="BU498" t="s">
        <v>87</v>
      </c>
      <c r="BV498">
        <v>0.66666666666666663</v>
      </c>
      <c r="BW498">
        <v>1</v>
      </c>
      <c r="BX498">
        <v>0.33333333333333337</v>
      </c>
      <c r="BY498">
        <v>0</v>
      </c>
      <c r="BZ498">
        <v>-2</v>
      </c>
      <c r="CA498">
        <v>0</v>
      </c>
      <c r="CB498">
        <v>2</v>
      </c>
      <c r="CC498" t="e">
        <v>#VALUE!</v>
      </c>
      <c r="CD498">
        <v>2</v>
      </c>
      <c r="CE498">
        <v>0</v>
      </c>
      <c r="CF498">
        <v>0</v>
      </c>
      <c r="CH498">
        <f t="shared" si="36"/>
        <v>1</v>
      </c>
      <c r="CI498" t="s">
        <v>1405</v>
      </c>
      <c r="CJ498">
        <v>1</v>
      </c>
      <c r="CK498" t="s">
        <v>1399</v>
      </c>
      <c r="CL498">
        <f t="shared" si="37"/>
        <v>0</v>
      </c>
      <c r="CM498">
        <f t="shared" si="38"/>
        <v>1</v>
      </c>
      <c r="CN498">
        <f t="shared" si="39"/>
        <v>1</v>
      </c>
    </row>
    <row r="499" spans="1:92" x14ac:dyDescent="0.25">
      <c r="A499">
        <v>2121</v>
      </c>
      <c r="B499" t="s">
        <v>564</v>
      </c>
      <c r="C499" t="s">
        <v>564</v>
      </c>
      <c r="D499">
        <v>1210466</v>
      </c>
      <c r="E499">
        <v>6</v>
      </c>
      <c r="F499" s="107">
        <v>40988</v>
      </c>
      <c r="G499" s="107">
        <v>41026</v>
      </c>
      <c r="H499">
        <v>1210466</v>
      </c>
      <c r="I499" s="107">
        <v>40990</v>
      </c>
      <c r="J499" s="107">
        <v>41026</v>
      </c>
      <c r="K499" t="s">
        <v>562</v>
      </c>
      <c r="L499" t="s">
        <v>562</v>
      </c>
      <c r="N499" t="s">
        <v>564</v>
      </c>
      <c r="O499" t="s">
        <v>913</v>
      </c>
      <c r="P499" t="s">
        <v>38</v>
      </c>
      <c r="Q499">
        <v>37</v>
      </c>
      <c r="R499">
        <v>39</v>
      </c>
      <c r="S499">
        <v>4</v>
      </c>
      <c r="T499">
        <v>4</v>
      </c>
      <c r="U499">
        <v>3</v>
      </c>
      <c r="AB499" t="s">
        <v>111</v>
      </c>
      <c r="AD499" s="107">
        <v>26631</v>
      </c>
      <c r="AE499" t="s">
        <v>31</v>
      </c>
      <c r="AF499" t="s">
        <v>39</v>
      </c>
      <c r="AG499" t="s">
        <v>40</v>
      </c>
      <c r="AH499" t="s">
        <v>30</v>
      </c>
      <c r="AI499" t="s">
        <v>140</v>
      </c>
      <c r="AJ499" t="s">
        <v>88</v>
      </c>
      <c r="AK499">
        <v>4</v>
      </c>
      <c r="AL499" t="s">
        <v>361</v>
      </c>
      <c r="AM499">
        <v>4</v>
      </c>
      <c r="AP499" t="s">
        <v>100</v>
      </c>
      <c r="AR499" t="s">
        <v>66</v>
      </c>
      <c r="AS499" t="s">
        <v>63</v>
      </c>
      <c r="BC499" t="s">
        <v>51</v>
      </c>
      <c r="BF499">
        <v>37</v>
      </c>
      <c r="BG499">
        <v>37</v>
      </c>
      <c r="BH499">
        <v>39</v>
      </c>
      <c r="BI499">
        <v>39.22677595628415</v>
      </c>
      <c r="BJ499">
        <f t="shared" si="35"/>
        <v>39</v>
      </c>
      <c r="BK499">
        <v>0</v>
      </c>
      <c r="BL499">
        <v>0</v>
      </c>
      <c r="BM499" t="s">
        <v>1050</v>
      </c>
      <c r="BN499" t="s">
        <v>913</v>
      </c>
      <c r="BO499" t="s">
        <v>564</v>
      </c>
      <c r="BQ499" t="s">
        <v>1050</v>
      </c>
      <c r="BR499" t="s">
        <v>87</v>
      </c>
      <c r="BS499" t="s">
        <v>572</v>
      </c>
      <c r="BT499" t="s">
        <v>1252</v>
      </c>
      <c r="BU499" t="s">
        <v>87</v>
      </c>
      <c r="BV499">
        <v>0.94871794871794868</v>
      </c>
      <c r="BW499">
        <v>1</v>
      </c>
      <c r="BX499">
        <v>5.1282051282051322E-2</v>
      </c>
      <c r="BY499">
        <v>0</v>
      </c>
      <c r="BZ499">
        <v>-37</v>
      </c>
      <c r="CA499">
        <v>0</v>
      </c>
      <c r="CB499">
        <v>37</v>
      </c>
      <c r="CC499" t="e">
        <v>#VALUE!</v>
      </c>
      <c r="CD499">
        <v>37</v>
      </c>
      <c r="CE499">
        <v>0</v>
      </c>
      <c r="CF499">
        <v>0</v>
      </c>
      <c r="CH499">
        <f t="shared" si="36"/>
        <v>1</v>
      </c>
      <c r="CI499" t="s">
        <v>1401</v>
      </c>
      <c r="CJ499">
        <v>3</v>
      </c>
      <c r="CK499" t="s">
        <v>1399</v>
      </c>
      <c r="CL499">
        <f t="shared" si="37"/>
        <v>0</v>
      </c>
      <c r="CM499">
        <f t="shared" si="38"/>
        <v>1</v>
      </c>
      <c r="CN499">
        <f t="shared" si="39"/>
        <v>1</v>
      </c>
    </row>
    <row r="500" spans="1:92" x14ac:dyDescent="0.25">
      <c r="A500">
        <v>2890</v>
      </c>
      <c r="B500" t="s">
        <v>564</v>
      </c>
      <c r="C500" t="s">
        <v>564</v>
      </c>
      <c r="D500">
        <v>1214012</v>
      </c>
      <c r="E500">
        <v>1</v>
      </c>
      <c r="F500" s="107">
        <v>41016</v>
      </c>
      <c r="G500" s="107">
        <v>41368</v>
      </c>
      <c r="H500">
        <v>1214012</v>
      </c>
      <c r="I500" s="107">
        <v>41025</v>
      </c>
      <c r="J500" s="107">
        <v>41368</v>
      </c>
      <c r="K500">
        <v>20000</v>
      </c>
      <c r="L500" t="s">
        <v>569</v>
      </c>
      <c r="N500" t="s">
        <v>564</v>
      </c>
      <c r="O500" t="s">
        <v>913</v>
      </c>
      <c r="P500" t="s">
        <v>54</v>
      </c>
      <c r="Q500">
        <v>344</v>
      </c>
      <c r="R500">
        <v>353</v>
      </c>
      <c r="S500">
        <v>1</v>
      </c>
      <c r="T500">
        <v>0</v>
      </c>
      <c r="U500">
        <v>1</v>
      </c>
      <c r="AD500" s="107">
        <v>24786</v>
      </c>
      <c r="AE500" t="s">
        <v>31</v>
      </c>
      <c r="AF500" t="s">
        <v>32</v>
      </c>
      <c r="AG500" t="s">
        <v>868</v>
      </c>
      <c r="AH500" t="s">
        <v>57</v>
      </c>
      <c r="AI500" t="s">
        <v>117</v>
      </c>
      <c r="AJ500" t="s">
        <v>54</v>
      </c>
      <c r="AK500">
        <v>10</v>
      </c>
      <c r="AL500" t="s">
        <v>54</v>
      </c>
      <c r="AP500" t="s">
        <v>261</v>
      </c>
      <c r="AR500" t="s">
        <v>49</v>
      </c>
      <c r="AS500" t="s">
        <v>63</v>
      </c>
      <c r="BC500" t="s">
        <v>37</v>
      </c>
      <c r="BF500">
        <v>344</v>
      </c>
      <c r="BG500">
        <v>344</v>
      </c>
      <c r="BH500">
        <v>353</v>
      </c>
      <c r="BI500">
        <v>44.344262295081968</v>
      </c>
      <c r="BJ500">
        <f t="shared" si="35"/>
        <v>44</v>
      </c>
      <c r="BK500">
        <v>0</v>
      </c>
      <c r="BL500">
        <v>0</v>
      </c>
      <c r="BM500" t="s">
        <v>1051</v>
      </c>
      <c r="BN500" t="s">
        <v>913</v>
      </c>
      <c r="BO500" t="s">
        <v>564</v>
      </c>
      <c r="BQ500" t="s">
        <v>1051</v>
      </c>
      <c r="BR500" t="s">
        <v>87</v>
      </c>
      <c r="BS500" t="s">
        <v>572</v>
      </c>
      <c r="BT500" t="s">
        <v>1252</v>
      </c>
      <c r="BU500" t="s">
        <v>87</v>
      </c>
      <c r="BV500">
        <v>0.9745042492917847</v>
      </c>
      <c r="BW500">
        <v>1</v>
      </c>
      <c r="BX500">
        <v>2.5495750708215303E-2</v>
      </c>
      <c r="BY500">
        <v>0</v>
      </c>
      <c r="BZ500">
        <v>-344</v>
      </c>
      <c r="CA500">
        <v>0</v>
      </c>
      <c r="CB500">
        <v>344</v>
      </c>
      <c r="CC500" t="e">
        <v>#VALUE!</v>
      </c>
      <c r="CD500">
        <v>344</v>
      </c>
      <c r="CE500">
        <v>0</v>
      </c>
      <c r="CF500">
        <v>0</v>
      </c>
      <c r="CH500">
        <f t="shared" si="36"/>
        <v>1</v>
      </c>
      <c r="CI500" t="s">
        <v>1403</v>
      </c>
      <c r="CJ500">
        <v>6</v>
      </c>
      <c r="CK500" t="s">
        <v>1399</v>
      </c>
      <c r="CL500">
        <f t="shared" si="37"/>
        <v>0</v>
      </c>
      <c r="CM500">
        <f t="shared" si="38"/>
        <v>1</v>
      </c>
      <c r="CN500">
        <f t="shared" si="39"/>
        <v>0</v>
      </c>
    </row>
    <row r="501" spans="1:92" x14ac:dyDescent="0.25">
      <c r="A501">
        <v>240</v>
      </c>
      <c r="B501" t="s">
        <v>564</v>
      </c>
      <c r="C501" t="s">
        <v>564</v>
      </c>
      <c r="D501">
        <v>1214903</v>
      </c>
      <c r="E501">
        <v>1</v>
      </c>
      <c r="F501" s="107">
        <v>40919</v>
      </c>
      <c r="G501" s="107">
        <v>40959</v>
      </c>
      <c r="H501">
        <v>1214903</v>
      </c>
      <c r="I501" s="107">
        <v>40919</v>
      </c>
      <c r="J501" s="107">
        <v>40959</v>
      </c>
      <c r="K501">
        <v>20000</v>
      </c>
      <c r="L501" t="s">
        <v>569</v>
      </c>
      <c r="N501" t="s">
        <v>564</v>
      </c>
      <c r="O501" t="s">
        <v>913</v>
      </c>
      <c r="P501" t="s">
        <v>122</v>
      </c>
      <c r="Q501">
        <v>41</v>
      </c>
      <c r="R501">
        <v>41</v>
      </c>
      <c r="S501">
        <v>8</v>
      </c>
      <c r="T501">
        <v>2</v>
      </c>
      <c r="U501">
        <v>7</v>
      </c>
      <c r="AD501" s="107">
        <v>26914</v>
      </c>
      <c r="AE501" t="s">
        <v>31</v>
      </c>
      <c r="AF501" t="s">
        <v>32</v>
      </c>
      <c r="AG501" t="s">
        <v>868</v>
      </c>
      <c r="AH501" t="s">
        <v>57</v>
      </c>
      <c r="AI501" t="s">
        <v>69</v>
      </c>
      <c r="AJ501" t="s">
        <v>122</v>
      </c>
      <c r="AK501">
        <v>3</v>
      </c>
      <c r="AL501" t="s">
        <v>122</v>
      </c>
      <c r="AP501" t="s">
        <v>100</v>
      </c>
      <c r="AR501" t="s">
        <v>66</v>
      </c>
      <c r="AS501" t="s">
        <v>63</v>
      </c>
      <c r="BC501" t="s">
        <v>37</v>
      </c>
      <c r="BF501">
        <v>41</v>
      </c>
      <c r="BG501">
        <v>41</v>
      </c>
      <c r="BH501">
        <v>41</v>
      </c>
      <c r="BI501">
        <v>38.265027322404372</v>
      </c>
      <c r="BJ501">
        <f t="shared" si="35"/>
        <v>38</v>
      </c>
      <c r="BK501">
        <v>0</v>
      </c>
      <c r="BL501">
        <v>0</v>
      </c>
      <c r="BM501" t="s">
        <v>1051</v>
      </c>
      <c r="BN501" t="s">
        <v>913</v>
      </c>
      <c r="BO501" t="s">
        <v>564</v>
      </c>
      <c r="BQ501" t="s">
        <v>1051</v>
      </c>
      <c r="BR501" t="s">
        <v>87</v>
      </c>
      <c r="BS501" t="s">
        <v>572</v>
      </c>
      <c r="BT501" t="s">
        <v>1252</v>
      </c>
      <c r="BU501" t="s">
        <v>87</v>
      </c>
      <c r="BV501">
        <v>1</v>
      </c>
      <c r="BW501">
        <v>1</v>
      </c>
      <c r="BX501">
        <v>0</v>
      </c>
      <c r="BY501">
        <v>0</v>
      </c>
      <c r="BZ501">
        <v>-41</v>
      </c>
      <c r="CA501">
        <v>0</v>
      </c>
      <c r="CB501">
        <v>41</v>
      </c>
      <c r="CC501" t="e">
        <v>#VALUE!</v>
      </c>
      <c r="CD501">
        <v>41</v>
      </c>
      <c r="CE501">
        <v>0</v>
      </c>
      <c r="CF501">
        <v>0</v>
      </c>
      <c r="CH501">
        <f t="shared" si="36"/>
        <v>1</v>
      </c>
      <c r="CI501" t="s">
        <v>1401</v>
      </c>
      <c r="CJ501">
        <v>3</v>
      </c>
      <c r="CK501" t="s">
        <v>1399</v>
      </c>
      <c r="CL501">
        <f t="shared" si="37"/>
        <v>0</v>
      </c>
      <c r="CM501">
        <f t="shared" si="38"/>
        <v>1</v>
      </c>
      <c r="CN501">
        <f t="shared" si="39"/>
        <v>1</v>
      </c>
    </row>
    <row r="502" spans="1:92" x14ac:dyDescent="0.25">
      <c r="A502">
        <v>83</v>
      </c>
      <c r="B502" t="s">
        <v>564</v>
      </c>
      <c r="C502" t="s">
        <v>564</v>
      </c>
      <c r="D502">
        <v>1216061</v>
      </c>
      <c r="E502">
        <v>5</v>
      </c>
      <c r="F502" s="107">
        <v>40913</v>
      </c>
      <c r="G502" s="107">
        <v>40917</v>
      </c>
      <c r="H502">
        <v>1216061</v>
      </c>
      <c r="I502" s="107">
        <v>40913</v>
      </c>
      <c r="J502" s="107">
        <v>40917</v>
      </c>
      <c r="K502">
        <v>15000</v>
      </c>
      <c r="L502" t="s">
        <v>569</v>
      </c>
      <c r="N502" t="s">
        <v>564</v>
      </c>
      <c r="O502" t="s">
        <v>913</v>
      </c>
      <c r="P502" t="s">
        <v>38</v>
      </c>
      <c r="Q502">
        <v>5</v>
      </c>
      <c r="R502">
        <v>5</v>
      </c>
      <c r="S502">
        <v>2</v>
      </c>
      <c r="T502">
        <v>8</v>
      </c>
      <c r="U502">
        <v>1</v>
      </c>
      <c r="AD502" s="107">
        <v>24906</v>
      </c>
      <c r="AE502" t="s">
        <v>31</v>
      </c>
      <c r="AF502" t="s">
        <v>39</v>
      </c>
      <c r="AG502" t="s">
        <v>40</v>
      </c>
      <c r="AH502" t="s">
        <v>40</v>
      </c>
      <c r="AI502" t="s">
        <v>84</v>
      </c>
      <c r="AJ502" t="s">
        <v>88</v>
      </c>
      <c r="AK502">
        <v>2</v>
      </c>
      <c r="AL502" t="s">
        <v>987</v>
      </c>
      <c r="AN502">
        <v>7</v>
      </c>
      <c r="AP502" t="s">
        <v>59</v>
      </c>
      <c r="AR502" t="s">
        <v>43</v>
      </c>
      <c r="AS502" t="s">
        <v>60</v>
      </c>
      <c r="BC502" t="s">
        <v>37</v>
      </c>
      <c r="BF502">
        <v>5</v>
      </c>
      <c r="BG502">
        <v>5</v>
      </c>
      <c r="BH502">
        <v>5</v>
      </c>
      <c r="BI502">
        <v>43.734972677595628</v>
      </c>
      <c r="BJ502">
        <f t="shared" si="35"/>
        <v>44</v>
      </c>
      <c r="BK502">
        <v>0</v>
      </c>
      <c r="BL502">
        <v>0</v>
      </c>
      <c r="BM502" t="s">
        <v>1050</v>
      </c>
      <c r="BN502" t="s">
        <v>913</v>
      </c>
      <c r="BO502" t="s">
        <v>564</v>
      </c>
      <c r="BQ502" t="s">
        <v>1050</v>
      </c>
      <c r="BR502" t="s">
        <v>87</v>
      </c>
      <c r="BS502" t="s">
        <v>572</v>
      </c>
      <c r="BT502" t="s">
        <v>1252</v>
      </c>
      <c r="BU502" t="s">
        <v>87</v>
      </c>
      <c r="BV502">
        <v>1</v>
      </c>
      <c r="BW502">
        <v>1</v>
      </c>
      <c r="BX502">
        <v>0</v>
      </c>
      <c r="BY502">
        <v>0</v>
      </c>
      <c r="BZ502">
        <v>-5</v>
      </c>
      <c r="CA502">
        <v>0</v>
      </c>
      <c r="CB502">
        <v>5</v>
      </c>
      <c r="CC502" t="e">
        <v>#VALUE!</v>
      </c>
      <c r="CD502">
        <v>5</v>
      </c>
      <c r="CE502">
        <v>0</v>
      </c>
      <c r="CF502">
        <v>0</v>
      </c>
      <c r="CH502">
        <f t="shared" si="36"/>
        <v>1</v>
      </c>
      <c r="CI502" t="s">
        <v>1405</v>
      </c>
      <c r="CJ502">
        <v>1</v>
      </c>
      <c r="CK502" t="s">
        <v>1399</v>
      </c>
      <c r="CL502">
        <f t="shared" si="37"/>
        <v>0</v>
      </c>
      <c r="CM502">
        <f t="shared" si="38"/>
        <v>1</v>
      </c>
      <c r="CN502">
        <f t="shared" si="39"/>
        <v>1</v>
      </c>
    </row>
    <row r="503" spans="1:92" x14ac:dyDescent="0.25">
      <c r="A503">
        <v>1022</v>
      </c>
      <c r="B503" t="s">
        <v>564</v>
      </c>
      <c r="C503" t="s">
        <v>564</v>
      </c>
      <c r="D503">
        <v>1216552</v>
      </c>
      <c r="E503">
        <v>5</v>
      </c>
      <c r="F503" s="107">
        <v>40947</v>
      </c>
      <c r="G503" s="107">
        <v>41008</v>
      </c>
      <c r="H503">
        <v>1216552</v>
      </c>
      <c r="I503" s="107">
        <v>40947</v>
      </c>
      <c r="J503" s="107">
        <v>40950</v>
      </c>
      <c r="K503">
        <v>5000</v>
      </c>
      <c r="L503" t="s">
        <v>567</v>
      </c>
      <c r="M503" s="107">
        <v>40950</v>
      </c>
      <c r="N503" t="s">
        <v>87</v>
      </c>
      <c r="O503" t="s">
        <v>75</v>
      </c>
      <c r="P503" t="s">
        <v>38</v>
      </c>
      <c r="Q503">
        <v>4</v>
      </c>
      <c r="R503">
        <v>62</v>
      </c>
      <c r="S503">
        <v>1</v>
      </c>
      <c r="T503">
        <v>3</v>
      </c>
      <c r="U503">
        <v>1</v>
      </c>
      <c r="V503">
        <v>1</v>
      </c>
      <c r="AD503" s="107">
        <v>27194</v>
      </c>
      <c r="AE503" t="s">
        <v>31</v>
      </c>
      <c r="AF503" t="s">
        <v>32</v>
      </c>
      <c r="AG503" t="s">
        <v>868</v>
      </c>
      <c r="AH503" t="s">
        <v>57</v>
      </c>
      <c r="AI503" t="s">
        <v>96</v>
      </c>
      <c r="AJ503" t="s">
        <v>88</v>
      </c>
      <c r="AK503">
        <v>4</v>
      </c>
      <c r="AL503" t="s">
        <v>987</v>
      </c>
      <c r="AN503">
        <v>6</v>
      </c>
      <c r="AP503" t="s">
        <v>42</v>
      </c>
      <c r="AR503" t="s">
        <v>43</v>
      </c>
      <c r="AS503" t="s">
        <v>44</v>
      </c>
      <c r="BC503" t="s">
        <v>98</v>
      </c>
      <c r="BF503">
        <v>4</v>
      </c>
      <c r="BG503">
        <v>62</v>
      </c>
      <c r="BH503">
        <v>62</v>
      </c>
      <c r="BI503">
        <v>37.576502732240435</v>
      </c>
      <c r="BJ503">
        <f t="shared" si="35"/>
        <v>38</v>
      </c>
      <c r="BK503">
        <v>0</v>
      </c>
      <c r="BL503">
        <v>-58</v>
      </c>
      <c r="BM503" t="s">
        <v>1050</v>
      </c>
      <c r="BN503" t="s">
        <v>75</v>
      </c>
      <c r="BO503" t="s">
        <v>87</v>
      </c>
      <c r="BQ503" t="s">
        <v>1050</v>
      </c>
      <c r="BR503" t="s">
        <v>87</v>
      </c>
      <c r="BS503" t="s">
        <v>573</v>
      </c>
      <c r="BT503" t="s">
        <v>1252</v>
      </c>
      <c r="BU503" t="s">
        <v>87</v>
      </c>
      <c r="BV503">
        <v>6.4516129032258063E-2</v>
      </c>
      <c r="BW503">
        <v>6.4516129032258063E-2</v>
      </c>
      <c r="BX503">
        <v>0</v>
      </c>
      <c r="BY503">
        <v>0</v>
      </c>
      <c r="BZ503">
        <v>-4</v>
      </c>
      <c r="CA503">
        <v>0</v>
      </c>
      <c r="CB503">
        <v>4</v>
      </c>
      <c r="CC503" t="e">
        <v>#VALUE!</v>
      </c>
      <c r="CD503">
        <v>4</v>
      </c>
      <c r="CE503">
        <v>0</v>
      </c>
      <c r="CF503">
        <v>58</v>
      </c>
      <c r="CH503">
        <f t="shared" si="36"/>
        <v>1</v>
      </c>
      <c r="CI503" t="s">
        <v>1405</v>
      </c>
      <c r="CJ503">
        <v>1</v>
      </c>
      <c r="CK503" t="s">
        <v>1399</v>
      </c>
      <c r="CL503">
        <f t="shared" si="37"/>
        <v>1</v>
      </c>
      <c r="CM503">
        <f t="shared" si="38"/>
        <v>1</v>
      </c>
      <c r="CN503">
        <f t="shared" si="39"/>
        <v>1</v>
      </c>
    </row>
    <row r="504" spans="1:92" x14ac:dyDescent="0.25">
      <c r="A504">
        <v>2994</v>
      </c>
      <c r="B504" t="s">
        <v>87</v>
      </c>
      <c r="C504" t="s">
        <v>564</v>
      </c>
      <c r="D504">
        <v>1216950</v>
      </c>
      <c r="E504">
        <v>5</v>
      </c>
      <c r="F504" s="107">
        <v>41019</v>
      </c>
      <c r="G504" s="107">
        <v>41022</v>
      </c>
      <c r="H504">
        <v>1216950</v>
      </c>
      <c r="I504" s="107">
        <v>41019</v>
      </c>
      <c r="J504" s="107">
        <v>41022</v>
      </c>
      <c r="K504">
        <v>15000</v>
      </c>
      <c r="L504" t="s">
        <v>569</v>
      </c>
      <c r="N504" t="s">
        <v>564</v>
      </c>
      <c r="O504" t="s">
        <v>913</v>
      </c>
      <c r="P504" t="s">
        <v>38</v>
      </c>
      <c r="Q504">
        <v>4</v>
      </c>
      <c r="R504">
        <v>4</v>
      </c>
      <c r="S504">
        <v>2</v>
      </c>
      <c r="T504">
        <v>11</v>
      </c>
      <c r="U504">
        <v>2</v>
      </c>
      <c r="AD504" s="107">
        <v>23394</v>
      </c>
      <c r="AE504" t="s">
        <v>31</v>
      </c>
      <c r="AF504" t="s">
        <v>32</v>
      </c>
      <c r="AG504" t="s">
        <v>868</v>
      </c>
      <c r="AH504" t="s">
        <v>57</v>
      </c>
      <c r="AI504" t="s">
        <v>89</v>
      </c>
      <c r="AJ504" t="s">
        <v>88</v>
      </c>
      <c r="AK504">
        <v>1</v>
      </c>
      <c r="AL504" t="s">
        <v>987</v>
      </c>
      <c r="AN504">
        <v>6</v>
      </c>
      <c r="AP504" t="s">
        <v>42</v>
      </c>
      <c r="AR504" t="s">
        <v>43</v>
      </c>
      <c r="AS504" t="s">
        <v>44</v>
      </c>
      <c r="BC504" t="s">
        <v>78</v>
      </c>
      <c r="BD504" t="s">
        <v>1200</v>
      </c>
      <c r="BF504">
        <v>3</v>
      </c>
      <c r="BG504">
        <v>0</v>
      </c>
      <c r="BH504">
        <v>4</v>
      </c>
      <c r="BI504">
        <v>48.155737704918032</v>
      </c>
      <c r="BJ504">
        <f t="shared" si="35"/>
        <v>48</v>
      </c>
      <c r="BK504">
        <v>0</v>
      </c>
      <c r="BL504">
        <v>0</v>
      </c>
      <c r="BM504" t="s">
        <v>1050</v>
      </c>
      <c r="BN504" t="s">
        <v>913</v>
      </c>
      <c r="BO504" t="s">
        <v>564</v>
      </c>
      <c r="BQ504" t="s">
        <v>1050</v>
      </c>
      <c r="BR504" t="s">
        <v>87</v>
      </c>
      <c r="BS504" t="s">
        <v>572</v>
      </c>
      <c r="BT504" t="s">
        <v>1252</v>
      </c>
      <c r="BU504" t="s">
        <v>87</v>
      </c>
      <c r="BV504">
        <v>1</v>
      </c>
      <c r="BW504">
        <v>1</v>
      </c>
      <c r="BX504">
        <v>0</v>
      </c>
      <c r="BY504">
        <v>1</v>
      </c>
      <c r="BZ504">
        <v>-4</v>
      </c>
      <c r="CA504">
        <v>-1</v>
      </c>
      <c r="CB504">
        <v>4</v>
      </c>
      <c r="CC504">
        <v>3</v>
      </c>
      <c r="CD504">
        <v>4</v>
      </c>
      <c r="CE504">
        <v>0</v>
      </c>
      <c r="CF504">
        <v>0</v>
      </c>
      <c r="CH504">
        <f t="shared" si="36"/>
        <v>1</v>
      </c>
      <c r="CI504" t="s">
        <v>1405</v>
      </c>
      <c r="CJ504">
        <v>1</v>
      </c>
      <c r="CK504" t="s">
        <v>1399</v>
      </c>
      <c r="CL504">
        <f t="shared" si="37"/>
        <v>0</v>
      </c>
      <c r="CM504">
        <f t="shared" si="38"/>
        <v>1</v>
      </c>
      <c r="CN504">
        <f t="shared" si="39"/>
        <v>1</v>
      </c>
    </row>
    <row r="505" spans="1:92" x14ac:dyDescent="0.25">
      <c r="A505">
        <v>2658</v>
      </c>
      <c r="B505" t="s">
        <v>564</v>
      </c>
      <c r="C505" t="s">
        <v>564</v>
      </c>
      <c r="D505">
        <v>1218802</v>
      </c>
      <c r="E505">
        <v>3</v>
      </c>
      <c r="F505" s="107">
        <v>41007</v>
      </c>
      <c r="G505" s="107">
        <v>41306</v>
      </c>
      <c r="H505">
        <v>1218802</v>
      </c>
      <c r="I505" s="107">
        <v>41008</v>
      </c>
      <c r="J505" s="107">
        <v>41011</v>
      </c>
      <c r="K505">
        <v>10000</v>
      </c>
      <c r="L505" t="s">
        <v>568</v>
      </c>
      <c r="M505" s="107">
        <v>41011</v>
      </c>
      <c r="N505" t="s">
        <v>87</v>
      </c>
      <c r="O505" t="s">
        <v>583</v>
      </c>
      <c r="P505" t="s">
        <v>38</v>
      </c>
      <c r="Q505">
        <v>4</v>
      </c>
      <c r="R505">
        <v>300</v>
      </c>
      <c r="S505">
        <v>0</v>
      </c>
      <c r="T505">
        <v>6</v>
      </c>
      <c r="AD505" s="107">
        <v>20900</v>
      </c>
      <c r="AE505" t="s">
        <v>31</v>
      </c>
      <c r="AF505" t="s">
        <v>39</v>
      </c>
      <c r="AG505" t="s">
        <v>40</v>
      </c>
      <c r="AH505" t="s">
        <v>40</v>
      </c>
      <c r="AI505" t="s">
        <v>86</v>
      </c>
      <c r="AJ505" t="s">
        <v>88</v>
      </c>
      <c r="AK505">
        <v>13</v>
      </c>
      <c r="AL505" t="s">
        <v>184</v>
      </c>
      <c r="AP505" t="s">
        <v>65</v>
      </c>
      <c r="AR505" t="s">
        <v>66</v>
      </c>
      <c r="AS505" t="s">
        <v>67</v>
      </c>
      <c r="BC505" t="s">
        <v>51</v>
      </c>
      <c r="BF505">
        <v>4</v>
      </c>
      <c r="BG505">
        <v>299</v>
      </c>
      <c r="BH505">
        <v>300</v>
      </c>
      <c r="BI505">
        <v>54.937158469945352</v>
      </c>
      <c r="BJ505">
        <f t="shared" si="35"/>
        <v>55</v>
      </c>
      <c r="BK505">
        <v>0</v>
      </c>
      <c r="BL505">
        <v>-295</v>
      </c>
      <c r="BM505" t="s">
        <v>1050</v>
      </c>
      <c r="BN505" t="s">
        <v>75</v>
      </c>
      <c r="BO505" t="s">
        <v>87</v>
      </c>
      <c r="BQ505" t="s">
        <v>1050</v>
      </c>
      <c r="BR505" t="s">
        <v>87</v>
      </c>
      <c r="BS505" t="s">
        <v>573</v>
      </c>
      <c r="BT505" t="s">
        <v>1252</v>
      </c>
      <c r="BU505" t="s">
        <v>564</v>
      </c>
      <c r="BV505">
        <v>1.3333333333333334E-2</v>
      </c>
      <c r="BW505">
        <v>1.3377926421404682E-2</v>
      </c>
      <c r="BX505">
        <v>4.4593088071347847E-5</v>
      </c>
      <c r="BY505">
        <v>0</v>
      </c>
      <c r="BZ505">
        <v>-4</v>
      </c>
      <c r="CA505">
        <v>0</v>
      </c>
      <c r="CB505">
        <v>4</v>
      </c>
      <c r="CC505" t="e">
        <v>#VALUE!</v>
      </c>
      <c r="CD505">
        <v>4</v>
      </c>
      <c r="CE505">
        <v>0</v>
      </c>
      <c r="CF505">
        <v>295</v>
      </c>
      <c r="CH505">
        <f t="shared" si="36"/>
        <v>1</v>
      </c>
      <c r="CI505" t="s">
        <v>1405</v>
      </c>
      <c r="CJ505">
        <v>1</v>
      </c>
      <c r="CK505" t="s">
        <v>1399</v>
      </c>
      <c r="CL505">
        <f t="shared" si="37"/>
        <v>1</v>
      </c>
      <c r="CM505">
        <f t="shared" si="38"/>
        <v>0</v>
      </c>
      <c r="CN505">
        <f t="shared" si="39"/>
        <v>1</v>
      </c>
    </row>
    <row r="506" spans="1:92" x14ac:dyDescent="0.25">
      <c r="A506">
        <v>3079</v>
      </c>
      <c r="B506" t="s">
        <v>564</v>
      </c>
      <c r="C506" t="s">
        <v>564</v>
      </c>
      <c r="D506">
        <v>1221193</v>
      </c>
      <c r="E506">
        <v>6</v>
      </c>
      <c r="F506" s="107">
        <v>41023</v>
      </c>
      <c r="G506" s="107">
        <v>41088</v>
      </c>
      <c r="H506">
        <v>1221193</v>
      </c>
      <c r="I506" s="107">
        <v>41023</v>
      </c>
      <c r="J506" s="107">
        <v>41088</v>
      </c>
      <c r="K506">
        <v>10000</v>
      </c>
      <c r="L506" t="s">
        <v>568</v>
      </c>
      <c r="N506" t="s">
        <v>564</v>
      </c>
      <c r="O506" t="s">
        <v>913</v>
      </c>
      <c r="P506" t="s">
        <v>38</v>
      </c>
      <c r="Q506">
        <v>66</v>
      </c>
      <c r="R506">
        <v>66</v>
      </c>
      <c r="S506">
        <v>1</v>
      </c>
      <c r="T506">
        <v>3</v>
      </c>
      <c r="U506">
        <v>1</v>
      </c>
      <c r="AD506" s="107">
        <v>22791</v>
      </c>
      <c r="AE506" t="s">
        <v>31</v>
      </c>
      <c r="AF506" t="s">
        <v>39</v>
      </c>
      <c r="AG506" t="s">
        <v>40</v>
      </c>
      <c r="AH506" t="s">
        <v>40</v>
      </c>
      <c r="AI506" t="s">
        <v>89</v>
      </c>
      <c r="AJ506" t="s">
        <v>88</v>
      </c>
      <c r="AK506">
        <v>4</v>
      </c>
      <c r="AL506" t="s">
        <v>361</v>
      </c>
      <c r="AM506">
        <v>3</v>
      </c>
      <c r="AP506" t="s">
        <v>65</v>
      </c>
      <c r="AR506" t="s">
        <v>66</v>
      </c>
      <c r="AS506" t="s">
        <v>67</v>
      </c>
      <c r="BC506" t="s">
        <v>37</v>
      </c>
      <c r="BF506">
        <v>66</v>
      </c>
      <c r="BG506">
        <v>66</v>
      </c>
      <c r="BH506">
        <v>66</v>
      </c>
      <c r="BI506">
        <v>49.814207650273225</v>
      </c>
      <c r="BJ506">
        <f t="shared" si="35"/>
        <v>50</v>
      </c>
      <c r="BK506">
        <v>0</v>
      </c>
      <c r="BL506">
        <v>0</v>
      </c>
      <c r="BM506" t="s">
        <v>1050</v>
      </c>
      <c r="BN506" t="s">
        <v>913</v>
      </c>
      <c r="BO506" t="s">
        <v>564</v>
      </c>
      <c r="BQ506" t="s">
        <v>1050</v>
      </c>
      <c r="BR506" t="s">
        <v>87</v>
      </c>
      <c r="BS506" t="s">
        <v>572</v>
      </c>
      <c r="BT506" t="s">
        <v>1252</v>
      </c>
      <c r="BU506" t="s">
        <v>87</v>
      </c>
      <c r="BV506">
        <v>1</v>
      </c>
      <c r="BW506">
        <v>1</v>
      </c>
      <c r="BX506">
        <v>0</v>
      </c>
      <c r="BY506">
        <v>0</v>
      </c>
      <c r="BZ506">
        <v>-66</v>
      </c>
      <c r="CA506">
        <v>0</v>
      </c>
      <c r="CB506">
        <v>66</v>
      </c>
      <c r="CC506" t="e">
        <v>#VALUE!</v>
      </c>
      <c r="CD506">
        <v>66</v>
      </c>
      <c r="CE506">
        <v>0</v>
      </c>
      <c r="CF506">
        <v>0</v>
      </c>
      <c r="CH506">
        <f t="shared" si="36"/>
        <v>1</v>
      </c>
      <c r="CI506" t="s">
        <v>1402</v>
      </c>
      <c r="CJ506">
        <v>4</v>
      </c>
      <c r="CK506" t="s">
        <v>1399</v>
      </c>
      <c r="CL506">
        <f t="shared" si="37"/>
        <v>0</v>
      </c>
      <c r="CM506">
        <f t="shared" si="38"/>
        <v>1</v>
      </c>
      <c r="CN506">
        <f t="shared" si="39"/>
        <v>1</v>
      </c>
    </row>
    <row r="507" spans="1:92" x14ac:dyDescent="0.25">
      <c r="A507">
        <v>2781</v>
      </c>
      <c r="B507" t="s">
        <v>564</v>
      </c>
      <c r="C507" t="s">
        <v>564</v>
      </c>
      <c r="D507">
        <v>1221765</v>
      </c>
      <c r="E507">
        <v>4</v>
      </c>
      <c r="F507" s="107">
        <v>41011</v>
      </c>
      <c r="G507" s="107">
        <v>41345</v>
      </c>
      <c r="H507">
        <v>1221765</v>
      </c>
      <c r="I507" s="107">
        <v>41012</v>
      </c>
      <c r="J507" s="107">
        <v>41014</v>
      </c>
      <c r="K507">
        <v>15000</v>
      </c>
      <c r="L507" t="s">
        <v>569</v>
      </c>
      <c r="M507" s="107">
        <v>41014</v>
      </c>
      <c r="N507" t="s">
        <v>87</v>
      </c>
      <c r="O507" t="s">
        <v>583</v>
      </c>
      <c r="P507" t="s">
        <v>38</v>
      </c>
      <c r="Q507">
        <v>3</v>
      </c>
      <c r="R507">
        <v>335</v>
      </c>
      <c r="S507">
        <v>3</v>
      </c>
      <c r="T507">
        <v>4</v>
      </c>
      <c r="U507">
        <v>3</v>
      </c>
      <c r="AD507" s="107">
        <v>22999</v>
      </c>
      <c r="AE507" t="s">
        <v>31</v>
      </c>
      <c r="AF507" t="s">
        <v>39</v>
      </c>
      <c r="AG507" t="s">
        <v>40</v>
      </c>
      <c r="AH507" t="s">
        <v>40</v>
      </c>
      <c r="AI507" t="s">
        <v>70</v>
      </c>
      <c r="AJ507" t="s">
        <v>88</v>
      </c>
      <c r="AK507">
        <v>10</v>
      </c>
      <c r="AL507" t="s">
        <v>986</v>
      </c>
      <c r="AO507">
        <v>3</v>
      </c>
      <c r="AP507" t="s">
        <v>42</v>
      </c>
      <c r="AR507" t="s">
        <v>43</v>
      </c>
      <c r="AS507" t="s">
        <v>44</v>
      </c>
      <c r="BC507" t="s">
        <v>51</v>
      </c>
      <c r="BF507">
        <v>3</v>
      </c>
      <c r="BG507">
        <v>334</v>
      </c>
      <c r="BH507">
        <v>335</v>
      </c>
      <c r="BI507">
        <v>49.213114754098363</v>
      </c>
      <c r="BJ507">
        <f t="shared" si="35"/>
        <v>49</v>
      </c>
      <c r="BK507">
        <v>0</v>
      </c>
      <c r="BL507">
        <v>-331</v>
      </c>
      <c r="BM507" t="s">
        <v>1050</v>
      </c>
      <c r="BN507" t="s">
        <v>75</v>
      </c>
      <c r="BO507" t="s">
        <v>87</v>
      </c>
      <c r="BQ507" t="s">
        <v>1050</v>
      </c>
      <c r="BR507" t="s">
        <v>87</v>
      </c>
      <c r="BS507" t="s">
        <v>573</v>
      </c>
      <c r="BT507" t="s">
        <v>1252</v>
      </c>
      <c r="BU507" t="s">
        <v>87</v>
      </c>
      <c r="BV507">
        <v>8.9552238805970154E-3</v>
      </c>
      <c r="BW507">
        <v>8.9820359281437123E-3</v>
      </c>
      <c r="BX507">
        <v>2.6812047546696804E-5</v>
      </c>
      <c r="BY507">
        <v>0</v>
      </c>
      <c r="BZ507">
        <v>-3</v>
      </c>
      <c r="CA507">
        <v>0</v>
      </c>
      <c r="CB507">
        <v>3</v>
      </c>
      <c r="CC507" t="e">
        <v>#VALUE!</v>
      </c>
      <c r="CD507">
        <v>3</v>
      </c>
      <c r="CE507">
        <v>0</v>
      </c>
      <c r="CF507">
        <v>331</v>
      </c>
      <c r="CH507">
        <f t="shared" si="36"/>
        <v>1</v>
      </c>
      <c r="CI507" t="s">
        <v>1405</v>
      </c>
      <c r="CJ507">
        <v>1</v>
      </c>
      <c r="CK507" t="s">
        <v>1399</v>
      </c>
      <c r="CL507">
        <f t="shared" si="37"/>
        <v>1</v>
      </c>
      <c r="CM507">
        <f t="shared" si="38"/>
        <v>1</v>
      </c>
      <c r="CN507">
        <f t="shared" si="39"/>
        <v>1</v>
      </c>
    </row>
    <row r="508" spans="1:92" x14ac:dyDescent="0.25">
      <c r="A508">
        <v>760</v>
      </c>
      <c r="B508" t="s">
        <v>564</v>
      </c>
      <c r="C508" t="s">
        <v>564</v>
      </c>
      <c r="D508">
        <v>1222726</v>
      </c>
      <c r="E508">
        <v>2</v>
      </c>
      <c r="F508" s="107">
        <v>40938</v>
      </c>
      <c r="G508" s="107">
        <v>40946</v>
      </c>
      <c r="H508">
        <v>1222726</v>
      </c>
      <c r="I508" s="107">
        <v>40939</v>
      </c>
      <c r="J508" s="107">
        <v>40946</v>
      </c>
      <c r="K508">
        <v>2000</v>
      </c>
      <c r="L508" t="s">
        <v>566</v>
      </c>
      <c r="N508" t="s">
        <v>564</v>
      </c>
      <c r="O508" t="s">
        <v>913</v>
      </c>
      <c r="P508" t="s">
        <v>587</v>
      </c>
      <c r="Q508">
        <v>8</v>
      </c>
      <c r="R508">
        <v>9</v>
      </c>
      <c r="S508">
        <v>0</v>
      </c>
      <c r="T508">
        <v>2</v>
      </c>
      <c r="AD508" s="107">
        <v>26152</v>
      </c>
      <c r="AE508" t="s">
        <v>45</v>
      </c>
      <c r="AF508" t="s">
        <v>68</v>
      </c>
      <c r="AG508" t="s">
        <v>870</v>
      </c>
      <c r="AH508" t="s">
        <v>30</v>
      </c>
      <c r="AI508" t="s">
        <v>52</v>
      </c>
      <c r="AJ508" t="s">
        <v>47</v>
      </c>
      <c r="AK508">
        <v>3</v>
      </c>
      <c r="AL508" t="s">
        <v>47</v>
      </c>
      <c r="AP508" t="s">
        <v>42</v>
      </c>
      <c r="AR508" t="s">
        <v>43</v>
      </c>
      <c r="AS508" t="s">
        <v>44</v>
      </c>
      <c r="BC508" t="s">
        <v>98</v>
      </c>
      <c r="BF508">
        <v>8</v>
      </c>
      <c r="BG508">
        <v>8</v>
      </c>
      <c r="BH508">
        <v>9</v>
      </c>
      <c r="BI508">
        <v>40.398907103825138</v>
      </c>
      <c r="BJ508">
        <f t="shared" si="35"/>
        <v>41</v>
      </c>
      <c r="BK508">
        <v>0</v>
      </c>
      <c r="BL508">
        <v>0</v>
      </c>
      <c r="BM508" t="s">
        <v>47</v>
      </c>
      <c r="BN508" t="s">
        <v>913</v>
      </c>
      <c r="BO508" t="s">
        <v>564</v>
      </c>
      <c r="BQ508" t="s">
        <v>47</v>
      </c>
      <c r="BR508" t="s">
        <v>87</v>
      </c>
      <c r="BS508" t="s">
        <v>572</v>
      </c>
      <c r="BT508" t="s">
        <v>1252</v>
      </c>
      <c r="BU508" t="s">
        <v>564</v>
      </c>
      <c r="BV508">
        <v>0.88888888888888884</v>
      </c>
      <c r="BW508">
        <v>1</v>
      </c>
      <c r="BX508">
        <v>0.11111111111111116</v>
      </c>
      <c r="BY508">
        <v>0</v>
      </c>
      <c r="BZ508">
        <v>-8</v>
      </c>
      <c r="CA508">
        <v>0</v>
      </c>
      <c r="CB508">
        <v>8</v>
      </c>
      <c r="CC508" t="e">
        <v>#VALUE!</v>
      </c>
      <c r="CD508">
        <v>8</v>
      </c>
      <c r="CE508">
        <v>0</v>
      </c>
      <c r="CF508">
        <v>0</v>
      </c>
      <c r="CH508">
        <f t="shared" si="36"/>
        <v>1</v>
      </c>
      <c r="CI508" t="s">
        <v>1405</v>
      </c>
      <c r="CJ508">
        <v>1</v>
      </c>
      <c r="CK508" t="s">
        <v>1399</v>
      </c>
      <c r="CL508">
        <f t="shared" si="37"/>
        <v>0</v>
      </c>
      <c r="CM508">
        <f t="shared" si="38"/>
        <v>0</v>
      </c>
      <c r="CN508">
        <f t="shared" si="39"/>
        <v>1</v>
      </c>
    </row>
    <row r="509" spans="1:92" x14ac:dyDescent="0.25">
      <c r="A509">
        <v>2401</v>
      </c>
      <c r="B509" t="s">
        <v>564</v>
      </c>
      <c r="C509" t="s">
        <v>564</v>
      </c>
      <c r="D509">
        <v>1223681</v>
      </c>
      <c r="E509">
        <v>5</v>
      </c>
      <c r="F509" s="107">
        <v>40999</v>
      </c>
      <c r="G509" s="107">
        <v>41001</v>
      </c>
      <c r="H509">
        <v>1223681</v>
      </c>
      <c r="I509" s="107">
        <v>40999</v>
      </c>
      <c r="J509" s="107">
        <v>41001</v>
      </c>
      <c r="K509" t="s">
        <v>562</v>
      </c>
      <c r="L509" t="s">
        <v>562</v>
      </c>
      <c r="N509" t="s">
        <v>564</v>
      </c>
      <c r="O509" t="s">
        <v>913</v>
      </c>
      <c r="P509" t="s">
        <v>38</v>
      </c>
      <c r="Q509">
        <v>3</v>
      </c>
      <c r="R509">
        <v>3</v>
      </c>
      <c r="S509">
        <v>5</v>
      </c>
      <c r="T509">
        <v>3</v>
      </c>
      <c r="U509">
        <v>3</v>
      </c>
      <c r="AD509" s="107">
        <v>27257</v>
      </c>
      <c r="AE509" t="s">
        <v>31</v>
      </c>
      <c r="AF509" t="s">
        <v>32</v>
      </c>
      <c r="AG509" t="s">
        <v>868</v>
      </c>
      <c r="AH509" t="s">
        <v>57</v>
      </c>
      <c r="AI509" t="s">
        <v>113</v>
      </c>
      <c r="AJ509" t="s">
        <v>88</v>
      </c>
      <c r="AK509">
        <v>1</v>
      </c>
      <c r="AL509" t="s">
        <v>987</v>
      </c>
      <c r="AN509">
        <v>8</v>
      </c>
      <c r="AP509" t="s">
        <v>42</v>
      </c>
      <c r="AR509" t="s">
        <v>43</v>
      </c>
      <c r="AS509" t="s">
        <v>44</v>
      </c>
      <c r="BC509" t="s">
        <v>37</v>
      </c>
      <c r="BF509">
        <v>3</v>
      </c>
      <c r="BG509">
        <v>3</v>
      </c>
      <c r="BH509">
        <v>3</v>
      </c>
      <c r="BI509">
        <v>37.546448087431692</v>
      </c>
      <c r="BJ509">
        <f t="shared" si="35"/>
        <v>38</v>
      </c>
      <c r="BK509">
        <v>0</v>
      </c>
      <c r="BL509">
        <v>0</v>
      </c>
      <c r="BM509" t="s">
        <v>1050</v>
      </c>
      <c r="BN509" t="s">
        <v>913</v>
      </c>
      <c r="BO509" t="s">
        <v>564</v>
      </c>
      <c r="BQ509" t="s">
        <v>1050</v>
      </c>
      <c r="BR509" t="s">
        <v>87</v>
      </c>
      <c r="BS509" t="s">
        <v>572</v>
      </c>
      <c r="BT509" t="s">
        <v>1252</v>
      </c>
      <c r="BU509" t="s">
        <v>87</v>
      </c>
      <c r="BV509">
        <v>1</v>
      </c>
      <c r="BW509">
        <v>1</v>
      </c>
      <c r="BX509">
        <v>0</v>
      </c>
      <c r="BY509">
        <v>0</v>
      </c>
      <c r="BZ509">
        <v>-3</v>
      </c>
      <c r="CA509">
        <v>0</v>
      </c>
      <c r="CB509">
        <v>3</v>
      </c>
      <c r="CC509" t="e">
        <v>#VALUE!</v>
      </c>
      <c r="CD509">
        <v>3</v>
      </c>
      <c r="CE509">
        <v>0</v>
      </c>
      <c r="CF509">
        <v>0</v>
      </c>
      <c r="CH509">
        <f t="shared" si="36"/>
        <v>1</v>
      </c>
      <c r="CI509" t="s">
        <v>1405</v>
      </c>
      <c r="CJ509">
        <v>1</v>
      </c>
      <c r="CK509" t="s">
        <v>1399</v>
      </c>
      <c r="CL509">
        <f t="shared" si="37"/>
        <v>0</v>
      </c>
      <c r="CM509">
        <f t="shared" si="38"/>
        <v>1</v>
      </c>
      <c r="CN509">
        <f t="shared" si="39"/>
        <v>1</v>
      </c>
    </row>
    <row r="510" spans="1:92" x14ac:dyDescent="0.25">
      <c r="A510">
        <v>2934</v>
      </c>
      <c r="B510" t="s">
        <v>564</v>
      </c>
      <c r="C510" t="s">
        <v>564</v>
      </c>
      <c r="D510">
        <v>1223750</v>
      </c>
      <c r="E510">
        <v>2</v>
      </c>
      <c r="F510" s="107">
        <v>41017</v>
      </c>
      <c r="G510" s="107">
        <v>41229</v>
      </c>
      <c r="H510">
        <v>1223750</v>
      </c>
      <c r="I510" s="107">
        <v>41027</v>
      </c>
      <c r="J510" s="107">
        <v>41028</v>
      </c>
      <c r="K510">
        <v>10000</v>
      </c>
      <c r="L510" t="s">
        <v>568</v>
      </c>
      <c r="M510" s="107">
        <v>41028</v>
      </c>
      <c r="N510" t="s">
        <v>87</v>
      </c>
      <c r="O510" t="s">
        <v>583</v>
      </c>
      <c r="P510" t="s">
        <v>587</v>
      </c>
      <c r="Q510">
        <v>2</v>
      </c>
      <c r="R510">
        <v>213</v>
      </c>
      <c r="S510">
        <v>0</v>
      </c>
      <c r="T510">
        <v>3</v>
      </c>
      <c r="AD510" s="107">
        <v>26098</v>
      </c>
      <c r="AE510" t="s">
        <v>31</v>
      </c>
      <c r="AF510" t="s">
        <v>32</v>
      </c>
      <c r="AG510" t="s">
        <v>868</v>
      </c>
      <c r="AH510" t="s">
        <v>57</v>
      </c>
      <c r="AI510" t="s">
        <v>70</v>
      </c>
      <c r="AJ510" t="s">
        <v>47</v>
      </c>
      <c r="AK510">
        <v>8</v>
      </c>
      <c r="AL510" t="s">
        <v>47</v>
      </c>
      <c r="AP510" t="s">
        <v>55</v>
      </c>
      <c r="AR510" t="s">
        <v>49</v>
      </c>
      <c r="AS510" t="s">
        <v>56</v>
      </c>
      <c r="BC510" t="s">
        <v>51</v>
      </c>
      <c r="BF510">
        <v>2</v>
      </c>
      <c r="BG510">
        <v>203</v>
      </c>
      <c r="BH510">
        <v>213</v>
      </c>
      <c r="BI510">
        <v>40.76229508196721</v>
      </c>
      <c r="BJ510">
        <f t="shared" si="35"/>
        <v>41</v>
      </c>
      <c r="BK510">
        <v>0</v>
      </c>
      <c r="BL510">
        <v>-201</v>
      </c>
      <c r="BM510" t="s">
        <v>47</v>
      </c>
      <c r="BN510" t="s">
        <v>75</v>
      </c>
      <c r="BO510" t="s">
        <v>87</v>
      </c>
      <c r="BQ510" t="s">
        <v>47</v>
      </c>
      <c r="BR510" t="s">
        <v>87</v>
      </c>
      <c r="BS510" t="s">
        <v>573</v>
      </c>
      <c r="BT510" t="s">
        <v>1252</v>
      </c>
      <c r="BU510" t="s">
        <v>564</v>
      </c>
      <c r="BV510">
        <v>9.3896713615023476E-3</v>
      </c>
      <c r="BW510">
        <v>9.852216748768473E-3</v>
      </c>
      <c r="BX510">
        <v>4.6254538726612539E-4</v>
      </c>
      <c r="BY510">
        <v>0</v>
      </c>
      <c r="BZ510">
        <v>-2</v>
      </c>
      <c r="CA510">
        <v>0</v>
      </c>
      <c r="CB510">
        <v>2</v>
      </c>
      <c r="CC510" t="e">
        <v>#VALUE!</v>
      </c>
      <c r="CD510">
        <v>2</v>
      </c>
      <c r="CE510">
        <v>0</v>
      </c>
      <c r="CF510">
        <v>201</v>
      </c>
      <c r="CH510">
        <f t="shared" si="36"/>
        <v>1</v>
      </c>
      <c r="CI510" t="s">
        <v>1405</v>
      </c>
      <c r="CJ510">
        <v>1</v>
      </c>
      <c r="CK510" t="s">
        <v>1399</v>
      </c>
      <c r="CL510">
        <f t="shared" si="37"/>
        <v>1</v>
      </c>
      <c r="CM510">
        <f t="shared" si="38"/>
        <v>0</v>
      </c>
      <c r="CN510">
        <f t="shared" si="39"/>
        <v>1</v>
      </c>
    </row>
    <row r="511" spans="1:92" x14ac:dyDescent="0.25">
      <c r="A511">
        <v>1900</v>
      </c>
      <c r="B511" t="s">
        <v>564</v>
      </c>
      <c r="C511" t="s">
        <v>564</v>
      </c>
      <c r="D511">
        <v>1229380</v>
      </c>
      <c r="E511">
        <v>5</v>
      </c>
      <c r="F511" s="107">
        <v>40979</v>
      </c>
      <c r="G511" s="107">
        <v>41019</v>
      </c>
      <c r="H511">
        <v>1229380</v>
      </c>
      <c r="I511" s="107">
        <v>40979</v>
      </c>
      <c r="J511" s="107">
        <v>41019</v>
      </c>
      <c r="K511">
        <v>15000</v>
      </c>
      <c r="L511" t="s">
        <v>569</v>
      </c>
      <c r="N511" t="s">
        <v>564</v>
      </c>
      <c r="O511" t="s">
        <v>913</v>
      </c>
      <c r="P511" t="s">
        <v>38</v>
      </c>
      <c r="Q511">
        <v>41</v>
      </c>
      <c r="R511">
        <v>41</v>
      </c>
      <c r="S511">
        <v>14</v>
      </c>
      <c r="T511">
        <v>4</v>
      </c>
      <c r="U511">
        <v>9</v>
      </c>
      <c r="AD511" s="107">
        <v>22709</v>
      </c>
      <c r="AE511" t="s">
        <v>31</v>
      </c>
      <c r="AF511" t="s">
        <v>32</v>
      </c>
      <c r="AG511" t="s">
        <v>868</v>
      </c>
      <c r="AH511" t="s">
        <v>57</v>
      </c>
      <c r="AI511" t="s">
        <v>79</v>
      </c>
      <c r="AJ511" t="s">
        <v>88</v>
      </c>
      <c r="AK511">
        <v>3</v>
      </c>
      <c r="AL511" t="s">
        <v>987</v>
      </c>
      <c r="AN511">
        <v>6</v>
      </c>
      <c r="AP511" t="s">
        <v>42</v>
      </c>
      <c r="AR511" t="s">
        <v>43</v>
      </c>
      <c r="AS511" t="s">
        <v>44</v>
      </c>
      <c r="BC511" t="s">
        <v>37</v>
      </c>
      <c r="BF511">
        <v>41</v>
      </c>
      <c r="BG511">
        <v>41</v>
      </c>
      <c r="BH511">
        <v>41</v>
      </c>
      <c r="BI511">
        <v>49.918032786885249</v>
      </c>
      <c r="BJ511">
        <f t="shared" si="35"/>
        <v>50</v>
      </c>
      <c r="BK511">
        <v>0</v>
      </c>
      <c r="BL511">
        <v>0</v>
      </c>
      <c r="BM511" t="s">
        <v>1050</v>
      </c>
      <c r="BN511" t="s">
        <v>913</v>
      </c>
      <c r="BO511" t="s">
        <v>564</v>
      </c>
      <c r="BQ511" t="s">
        <v>1050</v>
      </c>
      <c r="BR511" t="s">
        <v>87</v>
      </c>
      <c r="BS511" t="s">
        <v>572</v>
      </c>
      <c r="BT511" t="s">
        <v>1252</v>
      </c>
      <c r="BU511" t="s">
        <v>87</v>
      </c>
      <c r="BV511">
        <v>1</v>
      </c>
      <c r="BW511">
        <v>1</v>
      </c>
      <c r="BX511">
        <v>0</v>
      </c>
      <c r="BY511">
        <v>0</v>
      </c>
      <c r="BZ511">
        <v>-41</v>
      </c>
      <c r="CA511">
        <v>0</v>
      </c>
      <c r="CB511">
        <v>41</v>
      </c>
      <c r="CC511" t="e">
        <v>#VALUE!</v>
      </c>
      <c r="CD511">
        <v>41</v>
      </c>
      <c r="CE511">
        <v>0</v>
      </c>
      <c r="CF511">
        <v>0</v>
      </c>
      <c r="CH511">
        <f t="shared" si="36"/>
        <v>1</v>
      </c>
      <c r="CI511" t="s">
        <v>1401</v>
      </c>
      <c r="CJ511">
        <v>3</v>
      </c>
      <c r="CK511" t="s">
        <v>1399</v>
      </c>
      <c r="CL511">
        <f t="shared" si="37"/>
        <v>0</v>
      </c>
      <c r="CM511">
        <f t="shared" si="38"/>
        <v>1</v>
      </c>
      <c r="CN511">
        <f t="shared" si="39"/>
        <v>1</v>
      </c>
    </row>
    <row r="512" spans="1:92" x14ac:dyDescent="0.25">
      <c r="A512">
        <v>3225</v>
      </c>
      <c r="B512" t="s">
        <v>564</v>
      </c>
      <c r="C512" t="s">
        <v>564</v>
      </c>
      <c r="D512">
        <v>1230956</v>
      </c>
      <c r="E512">
        <v>6</v>
      </c>
      <c r="F512" s="107">
        <v>41028</v>
      </c>
      <c r="G512" s="107">
        <v>41148</v>
      </c>
      <c r="H512">
        <v>1230956</v>
      </c>
      <c r="I512" s="107">
        <v>41028</v>
      </c>
      <c r="J512" s="107">
        <v>41148</v>
      </c>
      <c r="K512" t="s">
        <v>562</v>
      </c>
      <c r="L512" t="s">
        <v>562</v>
      </c>
      <c r="N512" t="s">
        <v>564</v>
      </c>
      <c r="O512" t="s">
        <v>913</v>
      </c>
      <c r="P512" t="s">
        <v>38</v>
      </c>
      <c r="Q512">
        <v>121</v>
      </c>
      <c r="R512">
        <v>121</v>
      </c>
      <c r="S512">
        <v>4</v>
      </c>
      <c r="T512">
        <v>4</v>
      </c>
      <c r="U512">
        <v>2</v>
      </c>
      <c r="AD512" s="107">
        <v>24196</v>
      </c>
      <c r="AE512" t="s">
        <v>31</v>
      </c>
      <c r="AF512" t="s">
        <v>32</v>
      </c>
      <c r="AG512" t="s">
        <v>868</v>
      </c>
      <c r="AH512" t="s">
        <v>30</v>
      </c>
      <c r="AI512" t="s">
        <v>89</v>
      </c>
      <c r="AJ512" t="s">
        <v>88</v>
      </c>
      <c r="AK512">
        <v>6</v>
      </c>
      <c r="AL512" t="s">
        <v>361</v>
      </c>
      <c r="AM512">
        <v>2</v>
      </c>
      <c r="AP512" t="s">
        <v>72</v>
      </c>
      <c r="AR512" t="s">
        <v>49</v>
      </c>
      <c r="AS512" t="s">
        <v>73</v>
      </c>
      <c r="BC512" t="s">
        <v>37</v>
      </c>
      <c r="BF512">
        <v>121</v>
      </c>
      <c r="BG512">
        <v>121</v>
      </c>
      <c r="BH512">
        <v>121</v>
      </c>
      <c r="BI512">
        <v>45.989071038251367</v>
      </c>
      <c r="BJ512">
        <f t="shared" si="35"/>
        <v>46</v>
      </c>
      <c r="BK512">
        <v>0</v>
      </c>
      <c r="BL512">
        <v>0</v>
      </c>
      <c r="BM512" t="s">
        <v>1050</v>
      </c>
      <c r="BN512" t="s">
        <v>913</v>
      </c>
      <c r="BO512" t="s">
        <v>564</v>
      </c>
      <c r="BQ512" t="s">
        <v>1050</v>
      </c>
      <c r="BR512" t="s">
        <v>87</v>
      </c>
      <c r="BS512" t="s">
        <v>572</v>
      </c>
      <c r="BT512" t="s">
        <v>1252</v>
      </c>
      <c r="BU512" t="s">
        <v>87</v>
      </c>
      <c r="BV512">
        <v>1</v>
      </c>
      <c r="BW512">
        <v>1</v>
      </c>
      <c r="BX512">
        <v>0</v>
      </c>
      <c r="BY512">
        <v>0</v>
      </c>
      <c r="BZ512">
        <v>-121</v>
      </c>
      <c r="CA512">
        <v>0</v>
      </c>
      <c r="CB512">
        <v>121</v>
      </c>
      <c r="CC512" t="e">
        <v>#VALUE!</v>
      </c>
      <c r="CD512">
        <v>121</v>
      </c>
      <c r="CE512">
        <v>0</v>
      </c>
      <c r="CF512">
        <v>0</v>
      </c>
      <c r="CH512">
        <f t="shared" si="36"/>
        <v>1</v>
      </c>
      <c r="CI512" t="s">
        <v>1403</v>
      </c>
      <c r="CJ512">
        <v>6</v>
      </c>
      <c r="CK512" t="s">
        <v>1399</v>
      </c>
      <c r="CL512">
        <f t="shared" si="37"/>
        <v>0</v>
      </c>
      <c r="CM512">
        <f t="shared" si="38"/>
        <v>1</v>
      </c>
      <c r="CN512">
        <f t="shared" si="39"/>
        <v>1</v>
      </c>
    </row>
    <row r="513" spans="1:92" x14ac:dyDescent="0.25">
      <c r="A513">
        <v>2964</v>
      </c>
      <c r="B513" t="s">
        <v>564</v>
      </c>
      <c r="C513" t="s">
        <v>564</v>
      </c>
      <c r="D513">
        <v>1231965</v>
      </c>
      <c r="E513">
        <v>2</v>
      </c>
      <c r="F513" s="107">
        <v>41018</v>
      </c>
      <c r="G513" s="107">
        <v>41124</v>
      </c>
      <c r="H513">
        <v>1231965</v>
      </c>
      <c r="I513" s="107">
        <v>41018</v>
      </c>
      <c r="J513" s="107">
        <v>41124</v>
      </c>
      <c r="K513">
        <v>45000</v>
      </c>
      <c r="L513" t="s">
        <v>570</v>
      </c>
      <c r="N513" t="s">
        <v>564</v>
      </c>
      <c r="O513" t="s">
        <v>913</v>
      </c>
      <c r="P513" t="s">
        <v>587</v>
      </c>
      <c r="Q513">
        <v>107</v>
      </c>
      <c r="R513">
        <v>107</v>
      </c>
      <c r="S513">
        <v>2</v>
      </c>
      <c r="T513">
        <v>2</v>
      </c>
      <c r="U513">
        <v>2</v>
      </c>
      <c r="AD513" s="107">
        <v>26749</v>
      </c>
      <c r="AE513" t="s">
        <v>31</v>
      </c>
      <c r="AF513" t="s">
        <v>32</v>
      </c>
      <c r="AG513" t="s">
        <v>868</v>
      </c>
      <c r="AH513" t="s">
        <v>30</v>
      </c>
      <c r="AI513" t="s">
        <v>86</v>
      </c>
      <c r="AJ513" t="s">
        <v>47</v>
      </c>
      <c r="AK513">
        <v>5</v>
      </c>
      <c r="AL513" t="s">
        <v>47</v>
      </c>
      <c r="AP513" t="s">
        <v>109</v>
      </c>
      <c r="AR513" t="s">
        <v>49</v>
      </c>
      <c r="AS513" t="s">
        <v>73</v>
      </c>
      <c r="BC513" t="s">
        <v>37</v>
      </c>
      <c r="BF513">
        <v>107</v>
      </c>
      <c r="BG513">
        <v>107</v>
      </c>
      <c r="BH513">
        <v>107</v>
      </c>
      <c r="BI513">
        <v>38.986338797814206</v>
      </c>
      <c r="BJ513">
        <f t="shared" si="35"/>
        <v>39</v>
      </c>
      <c r="BK513">
        <v>0</v>
      </c>
      <c r="BL513">
        <v>0</v>
      </c>
      <c r="BM513" t="s">
        <v>47</v>
      </c>
      <c r="BN513" t="s">
        <v>913</v>
      </c>
      <c r="BO513" t="s">
        <v>564</v>
      </c>
      <c r="BQ513" t="s">
        <v>47</v>
      </c>
      <c r="BR513" t="s">
        <v>87</v>
      </c>
      <c r="BS513" t="s">
        <v>572</v>
      </c>
      <c r="BT513" t="s">
        <v>1252</v>
      </c>
      <c r="BU513" t="s">
        <v>87</v>
      </c>
      <c r="BV513">
        <v>1</v>
      </c>
      <c r="BW513">
        <v>1</v>
      </c>
      <c r="BX513">
        <v>0</v>
      </c>
      <c r="BY513">
        <v>0</v>
      </c>
      <c r="BZ513">
        <v>-107</v>
      </c>
      <c r="CA513">
        <v>0</v>
      </c>
      <c r="CB513">
        <v>107</v>
      </c>
      <c r="CC513" t="e">
        <v>#VALUE!</v>
      </c>
      <c r="CD513">
        <v>107</v>
      </c>
      <c r="CE513">
        <v>0</v>
      </c>
      <c r="CF513">
        <v>0</v>
      </c>
      <c r="CH513">
        <f t="shared" si="36"/>
        <v>1</v>
      </c>
      <c r="CI513" t="s">
        <v>1408</v>
      </c>
      <c r="CJ513">
        <v>0</v>
      </c>
      <c r="CK513" t="s">
        <v>1399</v>
      </c>
      <c r="CL513">
        <f t="shared" si="37"/>
        <v>0</v>
      </c>
      <c r="CM513">
        <f t="shared" si="38"/>
        <v>1</v>
      </c>
      <c r="CN513">
        <f t="shared" si="39"/>
        <v>1</v>
      </c>
    </row>
    <row r="514" spans="1:92" x14ac:dyDescent="0.25">
      <c r="A514">
        <v>3237</v>
      </c>
      <c r="B514" t="s">
        <v>564</v>
      </c>
      <c r="C514" t="s">
        <v>564</v>
      </c>
      <c r="D514">
        <v>1232896</v>
      </c>
      <c r="E514" t="s">
        <v>1409</v>
      </c>
      <c r="F514" s="107">
        <v>41028</v>
      </c>
      <c r="G514" s="107"/>
      <c r="H514">
        <v>1232896</v>
      </c>
      <c r="I514" s="107">
        <v>41028</v>
      </c>
      <c r="J514" s="107">
        <v>41305</v>
      </c>
      <c r="K514">
        <v>40000</v>
      </c>
      <c r="L514" t="s">
        <v>570</v>
      </c>
      <c r="M514" s="107">
        <v>41305</v>
      </c>
      <c r="N514" t="s">
        <v>87</v>
      </c>
      <c r="O514" t="s">
        <v>159</v>
      </c>
      <c r="P514" t="s">
        <v>549</v>
      </c>
      <c r="Q514" t="s">
        <v>586</v>
      </c>
      <c r="R514" t="s">
        <v>586</v>
      </c>
      <c r="S514">
        <v>9</v>
      </c>
      <c r="T514">
        <v>5</v>
      </c>
      <c r="V514">
        <v>1</v>
      </c>
      <c r="AD514" s="107">
        <v>27277</v>
      </c>
      <c r="AE514" t="s">
        <v>31</v>
      </c>
      <c r="AF514" t="s">
        <v>68</v>
      </c>
      <c r="AG514" t="s">
        <v>870</v>
      </c>
      <c r="AH514" t="s">
        <v>57</v>
      </c>
      <c r="AI514" t="s">
        <v>140</v>
      </c>
      <c r="AJ514" t="s">
        <v>536</v>
      </c>
      <c r="AP514" t="s">
        <v>72</v>
      </c>
      <c r="AR514" t="s">
        <v>49</v>
      </c>
      <c r="AS514" t="s">
        <v>73</v>
      </c>
      <c r="AT514" t="s">
        <v>1395</v>
      </c>
      <c r="BC514" t="s">
        <v>98</v>
      </c>
      <c r="BF514" t="s">
        <v>586</v>
      </c>
      <c r="BG514" t="s">
        <v>586</v>
      </c>
      <c r="BH514" t="s">
        <v>586</v>
      </c>
      <c r="BI514">
        <v>37.571038251366119</v>
      </c>
      <c r="BJ514">
        <f t="shared" si="35"/>
        <v>38</v>
      </c>
      <c r="BK514">
        <v>0</v>
      </c>
      <c r="BL514">
        <v>41305</v>
      </c>
      <c r="BM514">
        <v>0</v>
      </c>
      <c r="BN514" t="s">
        <v>159</v>
      </c>
      <c r="BO514" t="s">
        <v>564</v>
      </c>
      <c r="BR514" t="s">
        <v>87</v>
      </c>
      <c r="BS514" t="s">
        <v>586</v>
      </c>
      <c r="BT514" t="s">
        <v>586</v>
      </c>
      <c r="BU514" t="s">
        <v>87</v>
      </c>
      <c r="BV514" t="s">
        <v>586</v>
      </c>
      <c r="BW514" t="s">
        <v>586</v>
      </c>
      <c r="BX514">
        <v>0</v>
      </c>
      <c r="BY514" t="e">
        <v>#VALUE!</v>
      </c>
      <c r="BZ514">
        <v>-278</v>
      </c>
      <c r="CA514" t="e">
        <v>#VALUE!</v>
      </c>
      <c r="CB514" t="e">
        <v>#VALUE!</v>
      </c>
      <c r="CC514" t="s">
        <v>586</v>
      </c>
      <c r="CD514" t="s">
        <v>586</v>
      </c>
      <c r="CF514">
        <v>-41305</v>
      </c>
      <c r="CH514">
        <f t="shared" si="36"/>
        <v>1</v>
      </c>
      <c r="CI514" t="s">
        <v>1410</v>
      </c>
      <c r="CJ514">
        <v>9</v>
      </c>
      <c r="CK514" t="s">
        <v>1399</v>
      </c>
      <c r="CL514">
        <f t="shared" si="37"/>
        <v>1</v>
      </c>
      <c r="CM514">
        <f t="shared" si="38"/>
        <v>1</v>
      </c>
      <c r="CN514">
        <f t="shared" si="39"/>
        <v>1</v>
      </c>
    </row>
    <row r="515" spans="1:92" x14ac:dyDescent="0.25">
      <c r="A515">
        <v>1364</v>
      </c>
      <c r="B515" t="s">
        <v>564</v>
      </c>
      <c r="C515" t="s">
        <v>564</v>
      </c>
      <c r="D515">
        <v>1233510</v>
      </c>
      <c r="E515">
        <v>5</v>
      </c>
      <c r="F515" s="107">
        <v>40958</v>
      </c>
      <c r="G515" s="107">
        <v>41086</v>
      </c>
      <c r="H515">
        <v>1233510</v>
      </c>
      <c r="I515" s="107">
        <v>40959</v>
      </c>
      <c r="J515" s="107">
        <v>41086</v>
      </c>
      <c r="K515">
        <v>15000</v>
      </c>
      <c r="L515" t="s">
        <v>569</v>
      </c>
      <c r="N515" t="s">
        <v>564</v>
      </c>
      <c r="O515" t="s">
        <v>913</v>
      </c>
      <c r="P515" t="s">
        <v>38</v>
      </c>
      <c r="Q515">
        <v>128</v>
      </c>
      <c r="R515">
        <v>129</v>
      </c>
      <c r="S515">
        <v>6</v>
      </c>
      <c r="T515">
        <v>7</v>
      </c>
      <c r="U515">
        <v>4</v>
      </c>
      <c r="AD515" s="107">
        <v>27302</v>
      </c>
      <c r="AE515" t="s">
        <v>31</v>
      </c>
      <c r="AF515" t="s">
        <v>32</v>
      </c>
      <c r="AG515" t="s">
        <v>868</v>
      </c>
      <c r="AH515" t="s">
        <v>57</v>
      </c>
      <c r="AI515" t="s">
        <v>41</v>
      </c>
      <c r="AJ515" t="s">
        <v>88</v>
      </c>
      <c r="AK515">
        <v>5</v>
      </c>
      <c r="AL515" t="s">
        <v>987</v>
      </c>
      <c r="AN515">
        <v>7</v>
      </c>
      <c r="AP515" t="s">
        <v>77</v>
      </c>
      <c r="AR515" t="s">
        <v>43</v>
      </c>
      <c r="AS515" t="s">
        <v>63</v>
      </c>
      <c r="BC515" t="s">
        <v>37</v>
      </c>
      <c r="BF515">
        <v>128</v>
      </c>
      <c r="BG515">
        <v>128</v>
      </c>
      <c r="BH515">
        <v>129</v>
      </c>
      <c r="BI515">
        <v>37.311475409836063</v>
      </c>
      <c r="BJ515">
        <f t="shared" ref="BJ515:BJ578" si="40">ROUND((I515-AD515)/365,0)</f>
        <v>37</v>
      </c>
      <c r="BK515">
        <v>0</v>
      </c>
      <c r="BL515">
        <v>0</v>
      </c>
      <c r="BM515" t="s">
        <v>1050</v>
      </c>
      <c r="BN515" t="s">
        <v>913</v>
      </c>
      <c r="BO515" t="s">
        <v>564</v>
      </c>
      <c r="BQ515" t="s">
        <v>1050</v>
      </c>
      <c r="BR515" t="s">
        <v>87</v>
      </c>
      <c r="BS515" t="s">
        <v>572</v>
      </c>
      <c r="BT515" t="s">
        <v>1252</v>
      </c>
      <c r="BU515" t="s">
        <v>87</v>
      </c>
      <c r="BV515">
        <v>0.99224806201550386</v>
      </c>
      <c r="BW515">
        <v>1</v>
      </c>
      <c r="BX515">
        <v>7.7519379844961378E-3</v>
      </c>
      <c r="BY515">
        <v>0</v>
      </c>
      <c r="BZ515">
        <v>-128</v>
      </c>
      <c r="CA515">
        <v>0</v>
      </c>
      <c r="CB515">
        <v>128</v>
      </c>
      <c r="CC515" t="e">
        <v>#VALUE!</v>
      </c>
      <c r="CD515">
        <v>128</v>
      </c>
      <c r="CE515">
        <v>0</v>
      </c>
      <c r="CF515">
        <v>0</v>
      </c>
      <c r="CH515">
        <f t="shared" ref="CH515:CH578" si="41">IF(CM515+CN515&gt;0,1,0)</f>
        <v>1</v>
      </c>
      <c r="CI515" t="s">
        <v>1403</v>
      </c>
      <c r="CJ515">
        <v>6</v>
      </c>
      <c r="CK515" t="s">
        <v>1399</v>
      </c>
      <c r="CL515">
        <f t="shared" ref="CL515:CL578" si="42">IF(BN515="None",0,1)</f>
        <v>0</v>
      </c>
      <c r="CM515">
        <f t="shared" ref="CM515:CM578" si="43">IF(S515&gt;0,1,0)</f>
        <v>1</v>
      </c>
      <c r="CN515">
        <f t="shared" ref="CN515:CN578" si="44">IF(T515&gt;0,1,0)</f>
        <v>1</v>
      </c>
    </row>
    <row r="516" spans="1:92" x14ac:dyDescent="0.25">
      <c r="A516">
        <v>2744</v>
      </c>
      <c r="B516" t="s">
        <v>564</v>
      </c>
      <c r="C516" t="s">
        <v>564</v>
      </c>
      <c r="D516">
        <v>1234692</v>
      </c>
      <c r="E516">
        <v>4</v>
      </c>
      <c r="F516" s="107">
        <v>41010</v>
      </c>
      <c r="G516" s="107">
        <v>41012</v>
      </c>
      <c r="H516">
        <v>1234692</v>
      </c>
      <c r="I516" s="107">
        <v>41011</v>
      </c>
      <c r="J516" s="107">
        <v>41012</v>
      </c>
      <c r="K516">
        <v>15000</v>
      </c>
      <c r="L516" t="s">
        <v>569</v>
      </c>
      <c r="N516" t="s">
        <v>564</v>
      </c>
      <c r="O516" t="s">
        <v>913</v>
      </c>
      <c r="P516" t="s">
        <v>38</v>
      </c>
      <c r="Q516">
        <v>2</v>
      </c>
      <c r="R516">
        <v>3</v>
      </c>
      <c r="S516">
        <v>3</v>
      </c>
      <c r="T516">
        <v>2</v>
      </c>
      <c r="U516">
        <v>1</v>
      </c>
      <c r="AD516" s="107">
        <v>26648</v>
      </c>
      <c r="AE516" t="s">
        <v>31</v>
      </c>
      <c r="AF516" t="s">
        <v>68</v>
      </c>
      <c r="AG516" t="s">
        <v>870</v>
      </c>
      <c r="AH516" t="s">
        <v>57</v>
      </c>
      <c r="AI516" t="s">
        <v>94</v>
      </c>
      <c r="AJ516" t="s">
        <v>88</v>
      </c>
      <c r="AK516">
        <v>1</v>
      </c>
      <c r="AL516" t="s">
        <v>986</v>
      </c>
      <c r="AO516">
        <v>180</v>
      </c>
      <c r="AP516" t="s">
        <v>42</v>
      </c>
      <c r="AR516" t="s">
        <v>43</v>
      </c>
      <c r="AS516" t="s">
        <v>44</v>
      </c>
      <c r="AT516" t="s">
        <v>480</v>
      </c>
      <c r="BC516" t="s">
        <v>37</v>
      </c>
      <c r="BF516">
        <v>2</v>
      </c>
      <c r="BG516">
        <v>2</v>
      </c>
      <c r="BH516">
        <v>3</v>
      </c>
      <c r="BI516">
        <v>39.240437158469945</v>
      </c>
      <c r="BJ516">
        <f t="shared" si="40"/>
        <v>39</v>
      </c>
      <c r="BK516">
        <v>0</v>
      </c>
      <c r="BL516">
        <v>0</v>
      </c>
      <c r="BM516" t="s">
        <v>1050</v>
      </c>
      <c r="BN516" t="s">
        <v>913</v>
      </c>
      <c r="BO516" t="s">
        <v>564</v>
      </c>
      <c r="BQ516" t="s">
        <v>1050</v>
      </c>
      <c r="BR516" t="s">
        <v>87</v>
      </c>
      <c r="BS516" t="s">
        <v>572</v>
      </c>
      <c r="BT516" t="s">
        <v>1252</v>
      </c>
      <c r="BU516" t="s">
        <v>87</v>
      </c>
      <c r="BV516">
        <v>0.66666666666666663</v>
      </c>
      <c r="BW516">
        <v>1</v>
      </c>
      <c r="BX516">
        <v>0.33333333333333337</v>
      </c>
      <c r="BY516">
        <v>0</v>
      </c>
      <c r="BZ516">
        <v>-2</v>
      </c>
      <c r="CA516">
        <v>0</v>
      </c>
      <c r="CB516">
        <v>2</v>
      </c>
      <c r="CC516" t="e">
        <v>#VALUE!</v>
      </c>
      <c r="CD516">
        <v>2</v>
      </c>
      <c r="CE516">
        <v>0</v>
      </c>
      <c r="CF516">
        <v>0</v>
      </c>
      <c r="CH516">
        <f t="shared" si="41"/>
        <v>1</v>
      </c>
      <c r="CI516" t="s">
        <v>1405</v>
      </c>
      <c r="CJ516">
        <v>1</v>
      </c>
      <c r="CK516" t="s">
        <v>1399</v>
      </c>
      <c r="CL516">
        <f t="shared" si="42"/>
        <v>0</v>
      </c>
      <c r="CM516">
        <f t="shared" si="43"/>
        <v>1</v>
      </c>
      <c r="CN516">
        <f t="shared" si="44"/>
        <v>1</v>
      </c>
    </row>
    <row r="517" spans="1:92" x14ac:dyDescent="0.25">
      <c r="A517">
        <v>2622</v>
      </c>
      <c r="B517" t="s">
        <v>564</v>
      </c>
      <c r="C517" t="s">
        <v>564</v>
      </c>
      <c r="D517">
        <v>1235053</v>
      </c>
      <c r="E517">
        <v>3</v>
      </c>
      <c r="F517" s="107">
        <v>41006</v>
      </c>
      <c r="G517" s="107">
        <v>41232</v>
      </c>
      <c r="H517">
        <v>1235053</v>
      </c>
      <c r="I517" s="107">
        <v>41006</v>
      </c>
      <c r="J517" s="107">
        <v>41007</v>
      </c>
      <c r="K517">
        <v>10000</v>
      </c>
      <c r="L517" t="s">
        <v>568</v>
      </c>
      <c r="M517" s="107">
        <v>41007</v>
      </c>
      <c r="N517" t="s">
        <v>87</v>
      </c>
      <c r="O517" t="s">
        <v>583</v>
      </c>
      <c r="P517" t="s">
        <v>38</v>
      </c>
      <c r="Q517">
        <v>2</v>
      </c>
      <c r="R517">
        <v>227</v>
      </c>
      <c r="S517">
        <v>0</v>
      </c>
      <c r="T517">
        <v>2</v>
      </c>
      <c r="AD517" s="107">
        <v>19316</v>
      </c>
      <c r="AE517" t="s">
        <v>31</v>
      </c>
      <c r="AF517" t="s">
        <v>68</v>
      </c>
      <c r="AG517" t="s">
        <v>870</v>
      </c>
      <c r="AH517" t="s">
        <v>30</v>
      </c>
      <c r="AI517" t="s">
        <v>71</v>
      </c>
      <c r="AJ517" t="s">
        <v>88</v>
      </c>
      <c r="AK517">
        <v>8</v>
      </c>
      <c r="AL517" t="s">
        <v>184</v>
      </c>
      <c r="AO517">
        <v>5</v>
      </c>
      <c r="AP517" t="s">
        <v>65</v>
      </c>
      <c r="AR517" t="s">
        <v>66</v>
      </c>
      <c r="AS517" t="s">
        <v>67</v>
      </c>
      <c r="BC517" t="s">
        <v>51</v>
      </c>
      <c r="BF517">
        <v>2</v>
      </c>
      <c r="BG517">
        <v>227</v>
      </c>
      <c r="BH517">
        <v>227</v>
      </c>
      <c r="BI517">
        <v>59.26229508196721</v>
      </c>
      <c r="BJ517">
        <f t="shared" si="40"/>
        <v>59</v>
      </c>
      <c r="BK517">
        <v>0</v>
      </c>
      <c r="BL517">
        <v>-225</v>
      </c>
      <c r="BM517" t="s">
        <v>1050</v>
      </c>
      <c r="BN517" t="s">
        <v>75</v>
      </c>
      <c r="BO517" t="s">
        <v>87</v>
      </c>
      <c r="BQ517" t="s">
        <v>1050</v>
      </c>
      <c r="BR517" t="s">
        <v>87</v>
      </c>
      <c r="BS517" t="s">
        <v>573</v>
      </c>
      <c r="BT517" t="s">
        <v>1252</v>
      </c>
      <c r="BU517" t="s">
        <v>564</v>
      </c>
      <c r="BV517">
        <v>8.8105726872246704E-3</v>
      </c>
      <c r="BW517">
        <v>8.8105726872246704E-3</v>
      </c>
      <c r="BX517">
        <v>0</v>
      </c>
      <c r="BY517">
        <v>0</v>
      </c>
      <c r="BZ517">
        <v>-2</v>
      </c>
      <c r="CA517">
        <v>0</v>
      </c>
      <c r="CB517">
        <v>2</v>
      </c>
      <c r="CC517" t="e">
        <v>#VALUE!</v>
      </c>
      <c r="CD517">
        <v>2</v>
      </c>
      <c r="CE517">
        <v>0</v>
      </c>
      <c r="CF517">
        <v>225</v>
      </c>
      <c r="CH517">
        <f t="shared" si="41"/>
        <v>1</v>
      </c>
      <c r="CI517" t="s">
        <v>1405</v>
      </c>
      <c r="CJ517">
        <v>1</v>
      </c>
      <c r="CK517" t="s">
        <v>1399</v>
      </c>
      <c r="CL517">
        <f t="shared" si="42"/>
        <v>1</v>
      </c>
      <c r="CM517">
        <f t="shared" si="43"/>
        <v>0</v>
      </c>
      <c r="CN517">
        <f t="shared" si="44"/>
        <v>1</v>
      </c>
    </row>
    <row r="518" spans="1:92" x14ac:dyDescent="0.25">
      <c r="A518">
        <v>174</v>
      </c>
      <c r="B518" t="s">
        <v>564</v>
      </c>
      <c r="C518" t="s">
        <v>564</v>
      </c>
      <c r="D518">
        <v>1236532</v>
      </c>
      <c r="E518">
        <v>5</v>
      </c>
      <c r="F518" s="107">
        <v>40916</v>
      </c>
      <c r="G518" s="107">
        <v>40927</v>
      </c>
      <c r="H518">
        <v>1236532</v>
      </c>
      <c r="I518" s="107">
        <v>40916</v>
      </c>
      <c r="J518" s="107">
        <v>40927</v>
      </c>
      <c r="K518">
        <v>15000</v>
      </c>
      <c r="L518" t="s">
        <v>569</v>
      </c>
      <c r="N518" t="s">
        <v>564</v>
      </c>
      <c r="O518" t="s">
        <v>913</v>
      </c>
      <c r="P518" t="s">
        <v>38</v>
      </c>
      <c r="Q518">
        <v>12</v>
      </c>
      <c r="R518">
        <v>12</v>
      </c>
      <c r="S518">
        <v>9</v>
      </c>
      <c r="T518">
        <v>10</v>
      </c>
      <c r="U518">
        <v>8</v>
      </c>
      <c r="AD518" s="107">
        <v>24331</v>
      </c>
      <c r="AE518" t="s">
        <v>31</v>
      </c>
      <c r="AF518" t="s">
        <v>32</v>
      </c>
      <c r="AG518" t="s">
        <v>868</v>
      </c>
      <c r="AH518" t="s">
        <v>57</v>
      </c>
      <c r="AI518" t="s">
        <v>94</v>
      </c>
      <c r="AJ518" t="s">
        <v>88</v>
      </c>
      <c r="AK518">
        <v>2</v>
      </c>
      <c r="AL518" t="s">
        <v>987</v>
      </c>
      <c r="AN518">
        <v>8</v>
      </c>
      <c r="AP518" t="s">
        <v>106</v>
      </c>
      <c r="AR518" t="s">
        <v>43</v>
      </c>
      <c r="AS518" t="s">
        <v>56</v>
      </c>
      <c r="BC518" t="s">
        <v>37</v>
      </c>
      <c r="BF518">
        <v>12</v>
      </c>
      <c r="BG518">
        <v>12</v>
      </c>
      <c r="BH518">
        <v>12</v>
      </c>
      <c r="BI518">
        <v>45.314207650273225</v>
      </c>
      <c r="BJ518">
        <f t="shared" si="40"/>
        <v>45</v>
      </c>
      <c r="BK518">
        <v>0</v>
      </c>
      <c r="BL518">
        <v>0</v>
      </c>
      <c r="BM518" t="s">
        <v>1050</v>
      </c>
      <c r="BN518" t="s">
        <v>913</v>
      </c>
      <c r="BO518" t="s">
        <v>564</v>
      </c>
      <c r="BQ518" t="s">
        <v>1050</v>
      </c>
      <c r="BR518" t="s">
        <v>87</v>
      </c>
      <c r="BS518" t="s">
        <v>572</v>
      </c>
      <c r="BT518" t="s">
        <v>1252</v>
      </c>
      <c r="BU518" t="s">
        <v>87</v>
      </c>
      <c r="BV518">
        <v>1</v>
      </c>
      <c r="BW518">
        <v>1</v>
      </c>
      <c r="BX518">
        <v>0</v>
      </c>
      <c r="BY518">
        <v>0</v>
      </c>
      <c r="BZ518">
        <v>-12</v>
      </c>
      <c r="CA518">
        <v>0</v>
      </c>
      <c r="CB518">
        <v>12</v>
      </c>
      <c r="CC518" t="e">
        <v>#VALUE!</v>
      </c>
      <c r="CD518">
        <v>12</v>
      </c>
      <c r="CE518">
        <v>0</v>
      </c>
      <c r="CF518">
        <v>0</v>
      </c>
      <c r="CH518">
        <f t="shared" si="41"/>
        <v>1</v>
      </c>
      <c r="CI518" t="s">
        <v>1404</v>
      </c>
      <c r="CJ518">
        <v>2</v>
      </c>
      <c r="CK518" t="s">
        <v>1399</v>
      </c>
      <c r="CL518">
        <f t="shared" si="42"/>
        <v>0</v>
      </c>
      <c r="CM518">
        <f t="shared" si="43"/>
        <v>1</v>
      </c>
      <c r="CN518">
        <f t="shared" si="44"/>
        <v>1</v>
      </c>
    </row>
    <row r="519" spans="1:92" x14ac:dyDescent="0.25">
      <c r="A519">
        <v>1483</v>
      </c>
      <c r="B519" t="s">
        <v>564</v>
      </c>
      <c r="C519" t="s">
        <v>564</v>
      </c>
      <c r="D519">
        <v>1239351</v>
      </c>
      <c r="E519">
        <v>5</v>
      </c>
      <c r="F519" s="107">
        <v>40963</v>
      </c>
      <c r="G519" s="107">
        <v>41284</v>
      </c>
      <c r="H519">
        <v>1239351</v>
      </c>
      <c r="I519" s="107">
        <v>40995</v>
      </c>
      <c r="J519" s="107">
        <v>41284</v>
      </c>
      <c r="K519" t="s">
        <v>562</v>
      </c>
      <c r="L519" t="s">
        <v>562</v>
      </c>
      <c r="N519" t="s">
        <v>564</v>
      </c>
      <c r="O519" t="s">
        <v>913</v>
      </c>
      <c r="P519" t="s">
        <v>38</v>
      </c>
      <c r="Q519">
        <v>290</v>
      </c>
      <c r="R519">
        <v>322</v>
      </c>
      <c r="S519">
        <v>11</v>
      </c>
      <c r="T519">
        <v>7</v>
      </c>
      <c r="U519">
        <v>5</v>
      </c>
      <c r="AD519" s="107">
        <v>25888</v>
      </c>
      <c r="AE519" t="s">
        <v>31</v>
      </c>
      <c r="AF519" t="s">
        <v>32</v>
      </c>
      <c r="AG519" t="s">
        <v>868</v>
      </c>
      <c r="AH519" t="s">
        <v>57</v>
      </c>
      <c r="AI519" t="s">
        <v>79</v>
      </c>
      <c r="AJ519" t="s">
        <v>88</v>
      </c>
      <c r="AK519">
        <v>9</v>
      </c>
      <c r="AL519" t="s">
        <v>987</v>
      </c>
      <c r="AN519">
        <v>10</v>
      </c>
      <c r="AP519" t="s">
        <v>59</v>
      </c>
      <c r="AR519" t="s">
        <v>43</v>
      </c>
      <c r="AS519" t="s">
        <v>60</v>
      </c>
      <c r="BC519" t="s">
        <v>37</v>
      </c>
      <c r="BF519">
        <v>290</v>
      </c>
      <c r="BG519">
        <v>290</v>
      </c>
      <c r="BH519">
        <v>322</v>
      </c>
      <c r="BI519">
        <v>41.188524590163937</v>
      </c>
      <c r="BJ519">
        <f t="shared" si="40"/>
        <v>41</v>
      </c>
      <c r="BK519">
        <v>0</v>
      </c>
      <c r="BL519">
        <v>0</v>
      </c>
      <c r="BM519" t="s">
        <v>1050</v>
      </c>
      <c r="BN519" t="s">
        <v>913</v>
      </c>
      <c r="BO519" t="s">
        <v>564</v>
      </c>
      <c r="BQ519" t="s">
        <v>1050</v>
      </c>
      <c r="BR519" t="s">
        <v>87</v>
      </c>
      <c r="BS519" t="s">
        <v>572</v>
      </c>
      <c r="BT519" t="s">
        <v>1252</v>
      </c>
      <c r="BU519" t="s">
        <v>87</v>
      </c>
      <c r="BV519">
        <v>0.90062111801242239</v>
      </c>
      <c r="BW519">
        <v>1</v>
      </c>
      <c r="BX519">
        <v>9.9378881987577605E-2</v>
      </c>
      <c r="BY519">
        <v>0</v>
      </c>
      <c r="BZ519">
        <v>-290</v>
      </c>
      <c r="CA519">
        <v>0</v>
      </c>
      <c r="CB519">
        <v>290</v>
      </c>
      <c r="CC519" t="e">
        <v>#VALUE!</v>
      </c>
      <c r="CD519">
        <v>290</v>
      </c>
      <c r="CE519">
        <v>0</v>
      </c>
      <c r="CF519">
        <v>0</v>
      </c>
      <c r="CH519">
        <f t="shared" si="41"/>
        <v>1</v>
      </c>
      <c r="CI519" t="s">
        <v>1403</v>
      </c>
      <c r="CJ519">
        <v>6</v>
      </c>
      <c r="CK519" t="s">
        <v>1399</v>
      </c>
      <c r="CL519">
        <f t="shared" si="42"/>
        <v>0</v>
      </c>
      <c r="CM519">
        <f t="shared" si="43"/>
        <v>1</v>
      </c>
      <c r="CN519">
        <f t="shared" si="44"/>
        <v>1</v>
      </c>
    </row>
    <row r="520" spans="1:92" x14ac:dyDescent="0.25">
      <c r="A520">
        <v>2732</v>
      </c>
      <c r="B520" t="s">
        <v>564</v>
      </c>
      <c r="C520" t="s">
        <v>564</v>
      </c>
      <c r="D520">
        <v>1241324</v>
      </c>
      <c r="E520">
        <v>1</v>
      </c>
      <c r="F520" s="107">
        <v>41010</v>
      </c>
      <c r="G520" s="107">
        <v>41012</v>
      </c>
      <c r="H520">
        <v>1241324</v>
      </c>
      <c r="I520" s="107">
        <v>41010</v>
      </c>
      <c r="J520" s="107">
        <v>41012</v>
      </c>
      <c r="K520">
        <v>15000</v>
      </c>
      <c r="L520" t="s">
        <v>569</v>
      </c>
      <c r="N520" t="s">
        <v>564</v>
      </c>
      <c r="O520" t="s">
        <v>913</v>
      </c>
      <c r="P520" t="s">
        <v>54</v>
      </c>
      <c r="Q520">
        <v>3</v>
      </c>
      <c r="R520">
        <v>3</v>
      </c>
      <c r="S520">
        <v>11</v>
      </c>
      <c r="T520">
        <v>7</v>
      </c>
      <c r="U520">
        <v>9</v>
      </c>
      <c r="AD520" s="107">
        <v>24118</v>
      </c>
      <c r="AE520" t="s">
        <v>31</v>
      </c>
      <c r="AF520" t="s">
        <v>68</v>
      </c>
      <c r="AG520" t="s">
        <v>870</v>
      </c>
      <c r="AH520" t="s">
        <v>30</v>
      </c>
      <c r="AI520" t="s">
        <v>64</v>
      </c>
      <c r="AJ520" t="s">
        <v>54</v>
      </c>
      <c r="AK520">
        <v>1</v>
      </c>
      <c r="AL520" t="s">
        <v>54</v>
      </c>
      <c r="AP520" t="s">
        <v>120</v>
      </c>
      <c r="AR520" t="s">
        <v>43</v>
      </c>
      <c r="AS520" t="s">
        <v>121</v>
      </c>
      <c r="BC520" t="s">
        <v>78</v>
      </c>
      <c r="BF520">
        <v>3</v>
      </c>
      <c r="BG520">
        <v>3</v>
      </c>
      <c r="BH520">
        <v>3</v>
      </c>
      <c r="BI520">
        <v>46.153005464480877</v>
      </c>
      <c r="BJ520">
        <f t="shared" si="40"/>
        <v>46</v>
      </c>
      <c r="BK520">
        <v>0</v>
      </c>
      <c r="BL520">
        <v>0</v>
      </c>
      <c r="BM520" t="s">
        <v>1051</v>
      </c>
      <c r="BN520" t="s">
        <v>913</v>
      </c>
      <c r="BO520" t="s">
        <v>564</v>
      </c>
      <c r="BQ520" t="s">
        <v>1051</v>
      </c>
      <c r="BR520" t="s">
        <v>87</v>
      </c>
      <c r="BS520" t="s">
        <v>572</v>
      </c>
      <c r="BT520" t="s">
        <v>1252</v>
      </c>
      <c r="BU520" t="s">
        <v>87</v>
      </c>
      <c r="BV520">
        <v>1</v>
      </c>
      <c r="BW520">
        <v>1</v>
      </c>
      <c r="BX520">
        <v>0</v>
      </c>
      <c r="BY520">
        <v>0</v>
      </c>
      <c r="BZ520">
        <v>-3</v>
      </c>
      <c r="CA520">
        <v>0</v>
      </c>
      <c r="CB520">
        <v>3</v>
      </c>
      <c r="CC520" t="e">
        <v>#VALUE!</v>
      </c>
      <c r="CD520">
        <v>3</v>
      </c>
      <c r="CE520">
        <v>0</v>
      </c>
      <c r="CF520">
        <v>0</v>
      </c>
      <c r="CH520">
        <f t="shared" si="41"/>
        <v>1</v>
      </c>
      <c r="CI520" t="s">
        <v>1405</v>
      </c>
      <c r="CJ520">
        <v>1</v>
      </c>
      <c r="CK520" t="s">
        <v>1399</v>
      </c>
      <c r="CL520">
        <f t="shared" si="42"/>
        <v>0</v>
      </c>
      <c r="CM520">
        <f t="shared" si="43"/>
        <v>1</v>
      </c>
      <c r="CN520">
        <f t="shared" si="44"/>
        <v>1</v>
      </c>
    </row>
    <row r="521" spans="1:92" x14ac:dyDescent="0.25">
      <c r="A521">
        <v>1425</v>
      </c>
      <c r="B521" t="s">
        <v>564</v>
      </c>
      <c r="C521" t="s">
        <v>564</v>
      </c>
      <c r="D521">
        <v>1244879</v>
      </c>
      <c r="E521">
        <v>1</v>
      </c>
      <c r="F521" s="107">
        <v>40961</v>
      </c>
      <c r="G521" s="107">
        <v>41227</v>
      </c>
      <c r="H521">
        <v>1244879</v>
      </c>
      <c r="I521" s="107" t="s">
        <v>560</v>
      </c>
      <c r="J521" s="107" t="s">
        <v>560</v>
      </c>
      <c r="K521">
        <v>2000</v>
      </c>
      <c r="L521" t="s">
        <v>566</v>
      </c>
      <c r="M521" s="107">
        <v>40963</v>
      </c>
      <c r="N521" t="s">
        <v>87</v>
      </c>
      <c r="O521" t="s">
        <v>75</v>
      </c>
      <c r="P521" t="s">
        <v>54</v>
      </c>
      <c r="Q521">
        <v>0</v>
      </c>
      <c r="R521">
        <v>267</v>
      </c>
      <c r="S521">
        <v>0</v>
      </c>
      <c r="T521">
        <v>2</v>
      </c>
      <c r="AB521" t="s">
        <v>111</v>
      </c>
      <c r="AD521" s="107">
        <v>19439</v>
      </c>
      <c r="AE521" t="s">
        <v>31</v>
      </c>
      <c r="AF521" t="s">
        <v>39</v>
      </c>
      <c r="AG521" t="s">
        <v>40</v>
      </c>
      <c r="AH521" t="s">
        <v>30</v>
      </c>
      <c r="AI521" t="s">
        <v>61</v>
      </c>
      <c r="AJ521" t="s">
        <v>54</v>
      </c>
      <c r="AK521">
        <v>9</v>
      </c>
      <c r="AL521" t="s">
        <v>54</v>
      </c>
      <c r="AP521" t="s">
        <v>107</v>
      </c>
      <c r="AR521" t="s">
        <v>43</v>
      </c>
      <c r="AS521" t="s">
        <v>60</v>
      </c>
      <c r="BC521" t="s">
        <v>51</v>
      </c>
      <c r="BF521">
        <v>0</v>
      </c>
      <c r="BG521">
        <v>0</v>
      </c>
      <c r="BH521">
        <v>267</v>
      </c>
      <c r="BI521">
        <v>58.803278688524593</v>
      </c>
      <c r="BJ521" t="e">
        <f t="shared" si="40"/>
        <v>#VALUE!</v>
      </c>
      <c r="BK521" t="e">
        <v>#VALUE!</v>
      </c>
      <c r="BL521" t="e">
        <v>#VALUE!</v>
      </c>
      <c r="BM521" t="s">
        <v>1051</v>
      </c>
      <c r="BN521" t="s">
        <v>75</v>
      </c>
      <c r="BO521" t="s">
        <v>87</v>
      </c>
      <c r="BQ521" t="s">
        <v>1051</v>
      </c>
      <c r="BR521">
        <v>0</v>
      </c>
      <c r="BS521" t="s">
        <v>573</v>
      </c>
      <c r="BT521" t="s">
        <v>1252</v>
      </c>
      <c r="BU521" t="s">
        <v>564</v>
      </c>
      <c r="BV521">
        <v>0</v>
      </c>
      <c r="BW521">
        <v>0</v>
      </c>
      <c r="BX521">
        <v>0</v>
      </c>
      <c r="BY521">
        <v>0</v>
      </c>
      <c r="BZ521" t="e">
        <v>#VALUE!</v>
      </c>
      <c r="CA521" t="e">
        <v>#VALUE!</v>
      </c>
      <c r="CB521" t="e">
        <v>#VALUE!</v>
      </c>
      <c r="CC521">
        <v>0</v>
      </c>
      <c r="CD521">
        <v>0</v>
      </c>
      <c r="CE521">
        <v>0</v>
      </c>
      <c r="CF521" t="e">
        <v>#VALUE!</v>
      </c>
      <c r="CH521">
        <f t="shared" si="41"/>
        <v>1</v>
      </c>
      <c r="CI521" t="s">
        <v>1405</v>
      </c>
      <c r="CJ521">
        <v>1</v>
      </c>
      <c r="CK521" t="s">
        <v>1400</v>
      </c>
      <c r="CL521">
        <f t="shared" si="42"/>
        <v>1</v>
      </c>
      <c r="CM521">
        <f t="shared" si="43"/>
        <v>0</v>
      </c>
      <c r="CN521">
        <f t="shared" si="44"/>
        <v>1</v>
      </c>
    </row>
    <row r="522" spans="1:92" x14ac:dyDescent="0.25">
      <c r="A522">
        <v>2022</v>
      </c>
      <c r="B522" t="s">
        <v>564</v>
      </c>
      <c r="C522" t="s">
        <v>564</v>
      </c>
      <c r="D522">
        <v>1246025</v>
      </c>
      <c r="E522">
        <v>2</v>
      </c>
      <c r="F522" s="107">
        <v>40984</v>
      </c>
      <c r="G522" s="107">
        <v>40987</v>
      </c>
      <c r="H522">
        <v>1246025</v>
      </c>
      <c r="I522" s="107">
        <v>40985</v>
      </c>
      <c r="J522" s="107">
        <v>40987</v>
      </c>
      <c r="K522">
        <v>5000</v>
      </c>
      <c r="L522" t="s">
        <v>567</v>
      </c>
      <c r="N522" t="s">
        <v>564</v>
      </c>
      <c r="O522" t="s">
        <v>913</v>
      </c>
      <c r="P522" t="s">
        <v>587</v>
      </c>
      <c r="Q522">
        <v>3</v>
      </c>
      <c r="R522">
        <v>4</v>
      </c>
      <c r="S522">
        <v>0</v>
      </c>
      <c r="T522">
        <v>1</v>
      </c>
      <c r="AD522" s="107">
        <v>25506</v>
      </c>
      <c r="AE522" t="s">
        <v>45</v>
      </c>
      <c r="AF522" t="s">
        <v>68</v>
      </c>
      <c r="AG522" t="s">
        <v>870</v>
      </c>
      <c r="AH522" t="s">
        <v>30</v>
      </c>
      <c r="AI522" t="s">
        <v>140</v>
      </c>
      <c r="AJ522" t="s">
        <v>47</v>
      </c>
      <c r="AK522">
        <v>1</v>
      </c>
      <c r="AL522" t="s">
        <v>47</v>
      </c>
      <c r="AP522" t="s">
        <v>92</v>
      </c>
      <c r="AR522" t="s">
        <v>66</v>
      </c>
      <c r="AS522" t="s">
        <v>44</v>
      </c>
      <c r="BC522" t="s">
        <v>37</v>
      </c>
      <c r="BF522">
        <v>3</v>
      </c>
      <c r="BG522">
        <v>3</v>
      </c>
      <c r="BH522">
        <v>4</v>
      </c>
      <c r="BI522">
        <v>42.289617486338798</v>
      </c>
      <c r="BJ522">
        <f t="shared" si="40"/>
        <v>42</v>
      </c>
      <c r="BK522">
        <v>0</v>
      </c>
      <c r="BL522">
        <v>0</v>
      </c>
      <c r="BM522" t="s">
        <v>47</v>
      </c>
      <c r="BN522" t="s">
        <v>913</v>
      </c>
      <c r="BO522" t="s">
        <v>564</v>
      </c>
      <c r="BQ522" t="s">
        <v>47</v>
      </c>
      <c r="BR522" t="s">
        <v>87</v>
      </c>
      <c r="BS522" t="s">
        <v>572</v>
      </c>
      <c r="BT522" t="s">
        <v>1252</v>
      </c>
      <c r="BU522" t="s">
        <v>564</v>
      </c>
      <c r="BV522">
        <v>0.75</v>
      </c>
      <c r="BW522">
        <v>1</v>
      </c>
      <c r="BX522">
        <v>0.25</v>
      </c>
      <c r="BY522">
        <v>0</v>
      </c>
      <c r="BZ522">
        <v>-3</v>
      </c>
      <c r="CA522">
        <v>0</v>
      </c>
      <c r="CB522">
        <v>3</v>
      </c>
      <c r="CC522" t="e">
        <v>#VALUE!</v>
      </c>
      <c r="CD522">
        <v>3</v>
      </c>
      <c r="CE522">
        <v>0</v>
      </c>
      <c r="CF522">
        <v>0</v>
      </c>
      <c r="CH522">
        <f t="shared" si="41"/>
        <v>1</v>
      </c>
      <c r="CI522" t="s">
        <v>1405</v>
      </c>
      <c r="CJ522">
        <v>1</v>
      </c>
      <c r="CK522" t="s">
        <v>1399</v>
      </c>
      <c r="CL522">
        <f t="shared" si="42"/>
        <v>0</v>
      </c>
      <c r="CM522">
        <f t="shared" si="43"/>
        <v>0</v>
      </c>
      <c r="CN522">
        <f t="shared" si="44"/>
        <v>1</v>
      </c>
    </row>
    <row r="523" spans="1:92" x14ac:dyDescent="0.25">
      <c r="A523">
        <v>1083</v>
      </c>
      <c r="B523" t="s">
        <v>564</v>
      </c>
      <c r="C523" t="s">
        <v>564</v>
      </c>
      <c r="D523">
        <v>1246357</v>
      </c>
      <c r="E523">
        <v>5</v>
      </c>
      <c r="F523" s="107">
        <v>40948</v>
      </c>
      <c r="G523" s="107">
        <v>40983</v>
      </c>
      <c r="H523">
        <v>1246357</v>
      </c>
      <c r="I523" s="107">
        <v>40948</v>
      </c>
      <c r="J523" s="107">
        <v>40983</v>
      </c>
      <c r="K523">
        <v>15000</v>
      </c>
      <c r="L523" t="s">
        <v>569</v>
      </c>
      <c r="N523" t="s">
        <v>564</v>
      </c>
      <c r="O523" t="s">
        <v>913</v>
      </c>
      <c r="P523" t="s">
        <v>38</v>
      </c>
      <c r="Q523">
        <v>36</v>
      </c>
      <c r="R523">
        <v>36</v>
      </c>
      <c r="S523">
        <v>27</v>
      </c>
      <c r="T523">
        <v>10</v>
      </c>
      <c r="U523">
        <v>8</v>
      </c>
      <c r="AB523" t="s">
        <v>111</v>
      </c>
      <c r="AD523" s="107">
        <v>25526</v>
      </c>
      <c r="AE523" t="s">
        <v>45</v>
      </c>
      <c r="AF523" t="s">
        <v>39</v>
      </c>
      <c r="AG523" t="s">
        <v>40</v>
      </c>
      <c r="AH523" t="s">
        <v>57</v>
      </c>
      <c r="AI523" t="s">
        <v>52</v>
      </c>
      <c r="AJ523" t="s">
        <v>88</v>
      </c>
      <c r="AK523">
        <v>2</v>
      </c>
      <c r="AL523" t="s">
        <v>987</v>
      </c>
      <c r="AN523">
        <v>6</v>
      </c>
      <c r="AP523" t="s">
        <v>59</v>
      </c>
      <c r="AR523" t="s">
        <v>43</v>
      </c>
      <c r="AS523" t="s">
        <v>60</v>
      </c>
      <c r="BC523" t="s">
        <v>37</v>
      </c>
      <c r="BF523">
        <v>36</v>
      </c>
      <c r="BG523">
        <v>36</v>
      </c>
      <c r="BH523">
        <v>36</v>
      </c>
      <c r="BI523">
        <v>42.136612021857921</v>
      </c>
      <c r="BJ523">
        <f t="shared" si="40"/>
        <v>42</v>
      </c>
      <c r="BK523">
        <v>0</v>
      </c>
      <c r="BL523">
        <v>0</v>
      </c>
      <c r="BM523" t="s">
        <v>1050</v>
      </c>
      <c r="BN523" t="s">
        <v>913</v>
      </c>
      <c r="BO523" t="s">
        <v>564</v>
      </c>
      <c r="BQ523" t="s">
        <v>1050</v>
      </c>
      <c r="BR523" t="s">
        <v>87</v>
      </c>
      <c r="BS523" t="s">
        <v>572</v>
      </c>
      <c r="BT523" t="s">
        <v>1252</v>
      </c>
      <c r="BU523" t="s">
        <v>87</v>
      </c>
      <c r="BV523">
        <v>1</v>
      </c>
      <c r="BW523">
        <v>1</v>
      </c>
      <c r="BX523">
        <v>0</v>
      </c>
      <c r="BY523">
        <v>0</v>
      </c>
      <c r="BZ523">
        <v>-36</v>
      </c>
      <c r="CA523">
        <v>0</v>
      </c>
      <c r="CB523">
        <v>36</v>
      </c>
      <c r="CC523" t="e">
        <v>#VALUE!</v>
      </c>
      <c r="CD523">
        <v>36</v>
      </c>
      <c r="CE523">
        <v>0</v>
      </c>
      <c r="CF523">
        <v>0</v>
      </c>
      <c r="CH523">
        <f t="shared" si="41"/>
        <v>1</v>
      </c>
      <c r="CI523" t="s">
        <v>1401</v>
      </c>
      <c r="CJ523">
        <v>3</v>
      </c>
      <c r="CK523" t="s">
        <v>1399</v>
      </c>
      <c r="CL523">
        <f t="shared" si="42"/>
        <v>0</v>
      </c>
      <c r="CM523">
        <f t="shared" si="43"/>
        <v>1</v>
      </c>
      <c r="CN523">
        <f t="shared" si="44"/>
        <v>1</v>
      </c>
    </row>
    <row r="524" spans="1:92" x14ac:dyDescent="0.25">
      <c r="A524">
        <v>2935</v>
      </c>
      <c r="B524" t="s">
        <v>564</v>
      </c>
      <c r="C524" t="s">
        <v>564</v>
      </c>
      <c r="D524">
        <v>1248074</v>
      </c>
      <c r="E524">
        <v>6</v>
      </c>
      <c r="F524" s="107">
        <v>41017</v>
      </c>
      <c r="G524" s="107">
        <v>41170</v>
      </c>
      <c r="H524">
        <v>1248074</v>
      </c>
      <c r="I524" s="107">
        <v>41088</v>
      </c>
      <c r="J524" s="107">
        <v>41170</v>
      </c>
      <c r="K524">
        <v>50000</v>
      </c>
      <c r="L524" t="s">
        <v>570</v>
      </c>
      <c r="N524" t="s">
        <v>564</v>
      </c>
      <c r="O524" t="s">
        <v>913</v>
      </c>
      <c r="P524" t="s">
        <v>38</v>
      </c>
      <c r="Q524">
        <v>83</v>
      </c>
      <c r="R524">
        <v>154</v>
      </c>
      <c r="S524">
        <v>0</v>
      </c>
      <c r="T524">
        <v>0</v>
      </c>
      <c r="AB524" t="s">
        <v>111</v>
      </c>
      <c r="AD524" s="107">
        <v>24952</v>
      </c>
      <c r="AE524" t="s">
        <v>31</v>
      </c>
      <c r="AF524" t="s">
        <v>39</v>
      </c>
      <c r="AG524" t="s">
        <v>40</v>
      </c>
      <c r="AH524" t="s">
        <v>30</v>
      </c>
      <c r="AI524" t="s">
        <v>112</v>
      </c>
      <c r="AJ524" t="s">
        <v>88</v>
      </c>
      <c r="AK524">
        <v>6</v>
      </c>
      <c r="AL524" t="s">
        <v>361</v>
      </c>
      <c r="AM524">
        <v>5</v>
      </c>
      <c r="AP524" t="s">
        <v>108</v>
      </c>
      <c r="AR524" t="s">
        <v>66</v>
      </c>
      <c r="AS524" t="s">
        <v>60</v>
      </c>
      <c r="BC524" t="s">
        <v>37</v>
      </c>
      <c r="BF524">
        <v>83</v>
      </c>
      <c r="BG524">
        <v>83</v>
      </c>
      <c r="BH524">
        <v>154</v>
      </c>
      <c r="BI524">
        <v>43.893442622950822</v>
      </c>
      <c r="BJ524">
        <f t="shared" si="40"/>
        <v>44</v>
      </c>
      <c r="BK524">
        <v>0</v>
      </c>
      <c r="BL524">
        <v>0</v>
      </c>
      <c r="BM524" t="s">
        <v>1050</v>
      </c>
      <c r="BN524" t="s">
        <v>913</v>
      </c>
      <c r="BO524" t="s">
        <v>564</v>
      </c>
      <c r="BQ524" t="s">
        <v>1050</v>
      </c>
      <c r="BR524" t="s">
        <v>87</v>
      </c>
      <c r="BS524" t="s">
        <v>572</v>
      </c>
      <c r="BT524" t="s">
        <v>1252</v>
      </c>
      <c r="BU524" t="s">
        <v>564</v>
      </c>
      <c r="BV524">
        <v>0.53896103896103897</v>
      </c>
      <c r="BW524">
        <v>1</v>
      </c>
      <c r="BX524">
        <v>0.46103896103896103</v>
      </c>
      <c r="BY524">
        <v>0</v>
      </c>
      <c r="BZ524">
        <v>-83</v>
      </c>
      <c r="CA524">
        <v>0</v>
      </c>
      <c r="CB524">
        <v>83</v>
      </c>
      <c r="CC524" t="e">
        <v>#VALUE!</v>
      </c>
      <c r="CD524">
        <v>83</v>
      </c>
      <c r="CE524">
        <v>0</v>
      </c>
      <c r="CF524">
        <v>0</v>
      </c>
      <c r="CH524">
        <f t="shared" si="41"/>
        <v>0</v>
      </c>
      <c r="CI524" t="s">
        <v>1402</v>
      </c>
      <c r="CJ524">
        <v>4</v>
      </c>
      <c r="CK524" t="s">
        <v>1399</v>
      </c>
      <c r="CL524">
        <f t="shared" si="42"/>
        <v>0</v>
      </c>
      <c r="CM524">
        <f t="shared" si="43"/>
        <v>0</v>
      </c>
      <c r="CN524">
        <f t="shared" si="44"/>
        <v>0</v>
      </c>
    </row>
    <row r="525" spans="1:92" x14ac:dyDescent="0.25">
      <c r="A525">
        <v>2124</v>
      </c>
      <c r="B525" t="s">
        <v>564</v>
      </c>
      <c r="C525" t="s">
        <v>564</v>
      </c>
      <c r="D525">
        <v>1250495</v>
      </c>
      <c r="E525">
        <v>2</v>
      </c>
      <c r="F525" s="107">
        <v>40988</v>
      </c>
      <c r="G525" s="107">
        <v>41017</v>
      </c>
      <c r="H525">
        <v>1250495</v>
      </c>
      <c r="I525" s="107">
        <v>40989</v>
      </c>
      <c r="J525" s="107">
        <v>41017</v>
      </c>
      <c r="K525" t="s">
        <v>562</v>
      </c>
      <c r="L525" t="s">
        <v>562</v>
      </c>
      <c r="N525" t="s">
        <v>564</v>
      </c>
      <c r="O525" t="s">
        <v>913</v>
      </c>
      <c r="P525" t="s">
        <v>587</v>
      </c>
      <c r="Q525">
        <v>29</v>
      </c>
      <c r="R525">
        <v>30</v>
      </c>
      <c r="S525">
        <v>0</v>
      </c>
      <c r="T525">
        <v>13</v>
      </c>
      <c r="AD525" s="107">
        <v>25481</v>
      </c>
      <c r="AE525" t="s">
        <v>31</v>
      </c>
      <c r="AF525" t="s">
        <v>32</v>
      </c>
      <c r="AG525" t="s">
        <v>868</v>
      </c>
      <c r="AH525" t="s">
        <v>57</v>
      </c>
      <c r="AI525" t="s">
        <v>64</v>
      </c>
      <c r="AJ525" t="s">
        <v>47</v>
      </c>
      <c r="AK525">
        <v>3</v>
      </c>
      <c r="AL525" t="s">
        <v>47</v>
      </c>
      <c r="AP525" t="s">
        <v>109</v>
      </c>
      <c r="AR525" t="s">
        <v>49</v>
      </c>
      <c r="AS525" t="s">
        <v>73</v>
      </c>
      <c r="BC525" t="s">
        <v>37</v>
      </c>
      <c r="BF525">
        <v>29</v>
      </c>
      <c r="BG525">
        <v>29</v>
      </c>
      <c r="BH525">
        <v>30</v>
      </c>
      <c r="BI525">
        <v>42.368852459016395</v>
      </c>
      <c r="BJ525">
        <f t="shared" si="40"/>
        <v>42</v>
      </c>
      <c r="BK525">
        <v>0</v>
      </c>
      <c r="BL525">
        <v>0</v>
      </c>
      <c r="BM525" t="s">
        <v>47</v>
      </c>
      <c r="BN525" t="s">
        <v>913</v>
      </c>
      <c r="BO525" t="s">
        <v>564</v>
      </c>
      <c r="BQ525" t="s">
        <v>47</v>
      </c>
      <c r="BR525" t="s">
        <v>87</v>
      </c>
      <c r="BS525" t="s">
        <v>572</v>
      </c>
      <c r="BT525" t="s">
        <v>1252</v>
      </c>
      <c r="BU525" t="s">
        <v>564</v>
      </c>
      <c r="BV525">
        <v>0.96666666666666667</v>
      </c>
      <c r="BW525">
        <v>1</v>
      </c>
      <c r="BX525">
        <v>3.3333333333333326E-2</v>
      </c>
      <c r="BY525">
        <v>0</v>
      </c>
      <c r="BZ525">
        <v>-29</v>
      </c>
      <c r="CA525">
        <v>0</v>
      </c>
      <c r="CB525">
        <v>29</v>
      </c>
      <c r="CC525" t="e">
        <v>#VALUE!</v>
      </c>
      <c r="CD525">
        <v>29</v>
      </c>
      <c r="CE525">
        <v>0</v>
      </c>
      <c r="CF525">
        <v>0</v>
      </c>
      <c r="CH525">
        <f t="shared" si="41"/>
        <v>1</v>
      </c>
      <c r="CI525" t="s">
        <v>1404</v>
      </c>
      <c r="CJ525">
        <v>2</v>
      </c>
      <c r="CK525" t="s">
        <v>1399</v>
      </c>
      <c r="CL525">
        <f t="shared" si="42"/>
        <v>0</v>
      </c>
      <c r="CM525">
        <f t="shared" si="43"/>
        <v>0</v>
      </c>
      <c r="CN525">
        <f t="shared" si="44"/>
        <v>1</v>
      </c>
    </row>
    <row r="526" spans="1:92" x14ac:dyDescent="0.25">
      <c r="A526">
        <v>1773</v>
      </c>
      <c r="B526" t="s">
        <v>564</v>
      </c>
      <c r="C526" t="s">
        <v>564</v>
      </c>
      <c r="D526">
        <v>1252806</v>
      </c>
      <c r="E526">
        <v>4</v>
      </c>
      <c r="F526" s="107">
        <v>40975</v>
      </c>
      <c r="G526" s="107">
        <v>41163</v>
      </c>
      <c r="H526">
        <v>1252806</v>
      </c>
      <c r="I526" s="107">
        <v>40975</v>
      </c>
      <c r="J526" s="107">
        <v>40978</v>
      </c>
      <c r="K526">
        <v>15000</v>
      </c>
      <c r="L526" t="s">
        <v>569</v>
      </c>
      <c r="M526" s="107">
        <v>40978</v>
      </c>
      <c r="N526" t="s">
        <v>87</v>
      </c>
      <c r="O526" t="s">
        <v>75</v>
      </c>
      <c r="P526" t="s">
        <v>38</v>
      </c>
      <c r="Q526">
        <v>4</v>
      </c>
      <c r="R526">
        <v>189</v>
      </c>
      <c r="S526">
        <v>6</v>
      </c>
      <c r="T526">
        <v>7</v>
      </c>
      <c r="U526">
        <v>1</v>
      </c>
      <c r="AD526" s="107">
        <v>20919</v>
      </c>
      <c r="AE526" t="s">
        <v>45</v>
      </c>
      <c r="AF526" t="s">
        <v>32</v>
      </c>
      <c r="AG526" t="s">
        <v>868</v>
      </c>
      <c r="AH526" t="s">
        <v>30</v>
      </c>
      <c r="AI526" t="s">
        <v>46</v>
      </c>
      <c r="AJ526" t="s">
        <v>88</v>
      </c>
      <c r="AK526">
        <v>9</v>
      </c>
      <c r="AL526" t="s">
        <v>986</v>
      </c>
      <c r="AO526">
        <v>120</v>
      </c>
      <c r="AP526" t="s">
        <v>42</v>
      </c>
      <c r="AR526" t="s">
        <v>43</v>
      </c>
      <c r="AS526" t="s">
        <v>44</v>
      </c>
      <c r="BC526" t="s">
        <v>51</v>
      </c>
      <c r="BF526">
        <v>4</v>
      </c>
      <c r="BG526">
        <v>189</v>
      </c>
      <c r="BH526">
        <v>189</v>
      </c>
      <c r="BI526">
        <v>54.797814207650276</v>
      </c>
      <c r="BJ526">
        <f t="shared" si="40"/>
        <v>55</v>
      </c>
      <c r="BK526">
        <v>0</v>
      </c>
      <c r="BL526">
        <v>-185</v>
      </c>
      <c r="BM526" t="s">
        <v>1050</v>
      </c>
      <c r="BN526" t="s">
        <v>75</v>
      </c>
      <c r="BO526" t="s">
        <v>87</v>
      </c>
      <c r="BQ526" t="s">
        <v>1050</v>
      </c>
      <c r="BR526" t="s">
        <v>87</v>
      </c>
      <c r="BS526" t="s">
        <v>573</v>
      </c>
      <c r="BT526" t="s">
        <v>1252</v>
      </c>
      <c r="BU526" t="s">
        <v>87</v>
      </c>
      <c r="BV526">
        <v>2.1164021164021163E-2</v>
      </c>
      <c r="BW526">
        <v>2.1164021164021163E-2</v>
      </c>
      <c r="BX526">
        <v>0</v>
      </c>
      <c r="BY526">
        <v>0</v>
      </c>
      <c r="BZ526">
        <v>-4</v>
      </c>
      <c r="CA526">
        <v>0</v>
      </c>
      <c r="CB526">
        <v>4</v>
      </c>
      <c r="CC526" t="e">
        <v>#VALUE!</v>
      </c>
      <c r="CD526">
        <v>4</v>
      </c>
      <c r="CE526">
        <v>0</v>
      </c>
      <c r="CF526">
        <v>185</v>
      </c>
      <c r="CH526">
        <f t="shared" si="41"/>
        <v>1</v>
      </c>
      <c r="CI526" t="s">
        <v>1405</v>
      </c>
      <c r="CJ526">
        <v>1</v>
      </c>
      <c r="CK526" t="s">
        <v>1399</v>
      </c>
      <c r="CL526">
        <f t="shared" si="42"/>
        <v>1</v>
      </c>
      <c r="CM526">
        <f t="shared" si="43"/>
        <v>1</v>
      </c>
      <c r="CN526">
        <f t="shared" si="44"/>
        <v>1</v>
      </c>
    </row>
    <row r="527" spans="1:92" x14ac:dyDescent="0.25">
      <c r="A527">
        <v>2735</v>
      </c>
      <c r="B527" t="s">
        <v>564</v>
      </c>
      <c r="C527" t="s">
        <v>564</v>
      </c>
      <c r="D527">
        <v>1252896</v>
      </c>
      <c r="E527">
        <v>3</v>
      </c>
      <c r="F527" s="107">
        <v>41010</v>
      </c>
      <c r="G527" s="107">
        <v>41103</v>
      </c>
      <c r="H527">
        <v>1252896</v>
      </c>
      <c r="I527" s="107">
        <v>41011</v>
      </c>
      <c r="J527" s="107">
        <v>41013</v>
      </c>
      <c r="K527">
        <v>10000</v>
      </c>
      <c r="L527" t="s">
        <v>568</v>
      </c>
      <c r="M527" s="107">
        <v>41013</v>
      </c>
      <c r="N527" t="s">
        <v>87</v>
      </c>
      <c r="O527" t="s">
        <v>583</v>
      </c>
      <c r="P527" t="s">
        <v>38</v>
      </c>
      <c r="Q527">
        <v>3</v>
      </c>
      <c r="R527">
        <v>94</v>
      </c>
      <c r="S527">
        <v>0</v>
      </c>
      <c r="T527">
        <v>2</v>
      </c>
      <c r="AD527" s="107">
        <v>24309</v>
      </c>
      <c r="AE527" t="s">
        <v>31</v>
      </c>
      <c r="AF527" t="s">
        <v>39</v>
      </c>
      <c r="AG527" t="s">
        <v>40</v>
      </c>
      <c r="AH527" t="s">
        <v>40</v>
      </c>
      <c r="AI527" t="s">
        <v>112</v>
      </c>
      <c r="AJ527" t="s">
        <v>88</v>
      </c>
      <c r="AK527">
        <v>5</v>
      </c>
      <c r="AL527" t="s">
        <v>184</v>
      </c>
      <c r="AP527" t="s">
        <v>65</v>
      </c>
      <c r="AR527" t="s">
        <v>66</v>
      </c>
      <c r="AS527" t="s">
        <v>67</v>
      </c>
      <c r="BC527" t="s">
        <v>51</v>
      </c>
      <c r="BF527">
        <v>3</v>
      </c>
      <c r="BG527">
        <v>93</v>
      </c>
      <c r="BH527">
        <v>94</v>
      </c>
      <c r="BI527">
        <v>45.631147540983605</v>
      </c>
      <c r="BJ527">
        <f t="shared" si="40"/>
        <v>46</v>
      </c>
      <c r="BK527">
        <v>0</v>
      </c>
      <c r="BL527">
        <v>-90</v>
      </c>
      <c r="BM527" t="s">
        <v>1050</v>
      </c>
      <c r="BN527" t="s">
        <v>75</v>
      </c>
      <c r="BO527" t="s">
        <v>87</v>
      </c>
      <c r="BQ527" t="s">
        <v>1050</v>
      </c>
      <c r="BR527" t="s">
        <v>87</v>
      </c>
      <c r="BS527" t="s">
        <v>573</v>
      </c>
      <c r="BT527" t="s">
        <v>1252</v>
      </c>
      <c r="BU527" t="s">
        <v>564</v>
      </c>
      <c r="BV527">
        <v>3.1914893617021274E-2</v>
      </c>
      <c r="BW527">
        <v>3.2258064516129031E-2</v>
      </c>
      <c r="BX527">
        <v>3.4317089910775728E-4</v>
      </c>
      <c r="BY527">
        <v>0</v>
      </c>
      <c r="BZ527">
        <v>-3</v>
      </c>
      <c r="CA527">
        <v>0</v>
      </c>
      <c r="CB527">
        <v>3</v>
      </c>
      <c r="CC527" t="e">
        <v>#VALUE!</v>
      </c>
      <c r="CD527">
        <v>3</v>
      </c>
      <c r="CE527">
        <v>0</v>
      </c>
      <c r="CF527">
        <v>90</v>
      </c>
      <c r="CH527">
        <f t="shared" si="41"/>
        <v>1</v>
      </c>
      <c r="CI527" t="s">
        <v>1405</v>
      </c>
      <c r="CJ527">
        <v>1</v>
      </c>
      <c r="CK527" t="s">
        <v>1399</v>
      </c>
      <c r="CL527">
        <f t="shared" si="42"/>
        <v>1</v>
      </c>
      <c r="CM527">
        <f t="shared" si="43"/>
        <v>0</v>
      </c>
      <c r="CN527">
        <f t="shared" si="44"/>
        <v>1</v>
      </c>
    </row>
    <row r="528" spans="1:92" x14ac:dyDescent="0.25">
      <c r="A528">
        <v>2783</v>
      </c>
      <c r="B528" t="s">
        <v>564</v>
      </c>
      <c r="C528" t="s">
        <v>564</v>
      </c>
      <c r="D528">
        <v>1256727</v>
      </c>
      <c r="E528">
        <v>6</v>
      </c>
      <c r="F528" s="107">
        <v>41012</v>
      </c>
      <c r="G528" s="107">
        <v>41248</v>
      </c>
      <c r="H528">
        <v>1256727</v>
      </c>
      <c r="I528" s="107">
        <v>41012</v>
      </c>
      <c r="J528" s="107">
        <v>41046</v>
      </c>
      <c r="K528">
        <v>30000</v>
      </c>
      <c r="L528" t="s">
        <v>570</v>
      </c>
      <c r="M528" s="107">
        <v>41046</v>
      </c>
      <c r="N528" t="s">
        <v>87</v>
      </c>
      <c r="O528" t="s">
        <v>75</v>
      </c>
      <c r="P528" t="s">
        <v>38</v>
      </c>
      <c r="Q528">
        <v>35</v>
      </c>
      <c r="R528">
        <v>237</v>
      </c>
      <c r="S528">
        <v>4</v>
      </c>
      <c r="T528">
        <v>2</v>
      </c>
      <c r="U528">
        <v>1</v>
      </c>
      <c r="V528">
        <v>1</v>
      </c>
      <c r="AD528" s="107">
        <v>21565</v>
      </c>
      <c r="AE528" t="s">
        <v>31</v>
      </c>
      <c r="AF528" t="s">
        <v>32</v>
      </c>
      <c r="AG528" t="s">
        <v>868</v>
      </c>
      <c r="AH528" t="s">
        <v>30</v>
      </c>
      <c r="AI528" t="s">
        <v>41</v>
      </c>
      <c r="AJ528" t="s">
        <v>88</v>
      </c>
      <c r="AK528">
        <v>9</v>
      </c>
      <c r="AL528" t="s">
        <v>361</v>
      </c>
      <c r="AM528">
        <v>2</v>
      </c>
      <c r="AP528" t="s">
        <v>249</v>
      </c>
      <c r="AR528" t="s">
        <v>49</v>
      </c>
      <c r="AS528" t="s">
        <v>44</v>
      </c>
      <c r="BC528" t="s">
        <v>51</v>
      </c>
      <c r="BF528">
        <v>35</v>
      </c>
      <c r="BG528">
        <v>237</v>
      </c>
      <c r="BH528">
        <v>237</v>
      </c>
      <c r="BI528">
        <v>53.133879781420767</v>
      </c>
      <c r="BJ528">
        <f t="shared" si="40"/>
        <v>53</v>
      </c>
      <c r="BK528">
        <v>0</v>
      </c>
      <c r="BL528">
        <v>-202</v>
      </c>
      <c r="BM528" t="s">
        <v>1050</v>
      </c>
      <c r="BN528" t="s">
        <v>75</v>
      </c>
      <c r="BO528" t="s">
        <v>87</v>
      </c>
      <c r="BQ528" t="s">
        <v>1050</v>
      </c>
      <c r="BR528" t="s">
        <v>87</v>
      </c>
      <c r="BS528" t="s">
        <v>573</v>
      </c>
      <c r="BT528" t="s">
        <v>1252</v>
      </c>
      <c r="BU528" t="s">
        <v>87</v>
      </c>
      <c r="BV528">
        <v>0.14767932489451477</v>
      </c>
      <c r="BW528">
        <v>0.14767932489451477</v>
      </c>
      <c r="BX528">
        <v>0</v>
      </c>
      <c r="BY528">
        <v>0</v>
      </c>
      <c r="BZ528">
        <v>-35</v>
      </c>
      <c r="CA528">
        <v>0</v>
      </c>
      <c r="CB528">
        <v>35</v>
      </c>
      <c r="CC528" t="e">
        <v>#VALUE!</v>
      </c>
      <c r="CD528">
        <v>35</v>
      </c>
      <c r="CE528">
        <v>0</v>
      </c>
      <c r="CF528">
        <v>202</v>
      </c>
      <c r="CH528">
        <f t="shared" si="41"/>
        <v>1</v>
      </c>
      <c r="CI528" t="s">
        <v>1401</v>
      </c>
      <c r="CJ528">
        <v>3</v>
      </c>
      <c r="CK528" t="s">
        <v>1399</v>
      </c>
      <c r="CL528">
        <f t="shared" si="42"/>
        <v>1</v>
      </c>
      <c r="CM528">
        <f t="shared" si="43"/>
        <v>1</v>
      </c>
      <c r="CN528">
        <f t="shared" si="44"/>
        <v>1</v>
      </c>
    </row>
    <row r="529" spans="1:92" x14ac:dyDescent="0.25">
      <c r="A529">
        <v>2854</v>
      </c>
      <c r="B529" t="s">
        <v>564</v>
      </c>
      <c r="C529" t="s">
        <v>564</v>
      </c>
      <c r="D529">
        <v>1256846</v>
      </c>
      <c r="E529">
        <v>4</v>
      </c>
      <c r="F529" s="107">
        <v>41014</v>
      </c>
      <c r="G529" s="107">
        <v>41130</v>
      </c>
      <c r="H529">
        <v>1256846</v>
      </c>
      <c r="I529" s="107">
        <v>41014</v>
      </c>
      <c r="J529" s="107">
        <v>41130</v>
      </c>
      <c r="K529" t="s">
        <v>562</v>
      </c>
      <c r="L529" t="s">
        <v>562</v>
      </c>
      <c r="N529" t="s">
        <v>564</v>
      </c>
      <c r="O529" t="s">
        <v>913</v>
      </c>
      <c r="P529" t="s">
        <v>38</v>
      </c>
      <c r="Q529">
        <v>117</v>
      </c>
      <c r="R529">
        <v>117</v>
      </c>
      <c r="S529">
        <v>3</v>
      </c>
      <c r="T529">
        <v>3</v>
      </c>
      <c r="U529">
        <v>2</v>
      </c>
      <c r="V529">
        <v>1</v>
      </c>
      <c r="AD529" s="107">
        <v>26608</v>
      </c>
      <c r="AE529" t="s">
        <v>31</v>
      </c>
      <c r="AF529" t="s">
        <v>32</v>
      </c>
      <c r="AG529" t="s">
        <v>868</v>
      </c>
      <c r="AH529" t="s">
        <v>57</v>
      </c>
      <c r="AI529" t="s">
        <v>69</v>
      </c>
      <c r="AJ529" t="s">
        <v>88</v>
      </c>
      <c r="AK529">
        <v>5</v>
      </c>
      <c r="AL529" t="s">
        <v>986</v>
      </c>
      <c r="AO529">
        <v>365</v>
      </c>
      <c r="AP529" t="s">
        <v>72</v>
      </c>
      <c r="AR529" t="s">
        <v>49</v>
      </c>
      <c r="AS529" t="s">
        <v>73</v>
      </c>
      <c r="BC529" t="s">
        <v>51</v>
      </c>
      <c r="BF529">
        <v>117</v>
      </c>
      <c r="BG529">
        <v>117</v>
      </c>
      <c r="BH529">
        <v>117</v>
      </c>
      <c r="BI529">
        <v>39.360655737704917</v>
      </c>
      <c r="BJ529">
        <f t="shared" si="40"/>
        <v>39</v>
      </c>
      <c r="BK529">
        <v>0</v>
      </c>
      <c r="BL529">
        <v>0</v>
      </c>
      <c r="BM529" t="s">
        <v>1050</v>
      </c>
      <c r="BN529" t="s">
        <v>913</v>
      </c>
      <c r="BO529" t="s">
        <v>564</v>
      </c>
      <c r="BQ529" t="s">
        <v>1050</v>
      </c>
      <c r="BR529" t="s">
        <v>87</v>
      </c>
      <c r="BS529" t="s">
        <v>572</v>
      </c>
      <c r="BT529" t="s">
        <v>1252</v>
      </c>
      <c r="BU529" t="s">
        <v>87</v>
      </c>
      <c r="BV529">
        <v>1</v>
      </c>
      <c r="BW529">
        <v>1</v>
      </c>
      <c r="BX529">
        <v>0</v>
      </c>
      <c r="BY529">
        <v>0</v>
      </c>
      <c r="BZ529">
        <v>-117</v>
      </c>
      <c r="CA529">
        <v>0</v>
      </c>
      <c r="CB529">
        <v>117</v>
      </c>
      <c r="CC529" t="e">
        <v>#VALUE!</v>
      </c>
      <c r="CD529">
        <v>117</v>
      </c>
      <c r="CE529">
        <v>0</v>
      </c>
      <c r="CF529">
        <v>0</v>
      </c>
      <c r="CH529">
        <f t="shared" si="41"/>
        <v>1</v>
      </c>
      <c r="CI529" t="s">
        <v>1408</v>
      </c>
      <c r="CJ529">
        <v>0</v>
      </c>
      <c r="CK529" t="s">
        <v>1399</v>
      </c>
      <c r="CL529">
        <f t="shared" si="42"/>
        <v>0</v>
      </c>
      <c r="CM529">
        <f t="shared" si="43"/>
        <v>1</v>
      </c>
      <c r="CN529">
        <f t="shared" si="44"/>
        <v>1</v>
      </c>
    </row>
    <row r="530" spans="1:92" x14ac:dyDescent="0.25">
      <c r="A530">
        <v>2397</v>
      </c>
      <c r="B530" t="s">
        <v>564</v>
      </c>
      <c r="C530" t="s">
        <v>564</v>
      </c>
      <c r="D530">
        <v>1257192</v>
      </c>
      <c r="E530">
        <v>3</v>
      </c>
      <c r="F530" s="107">
        <v>40999</v>
      </c>
      <c r="G530" s="107">
        <v>41384</v>
      </c>
      <c r="H530">
        <v>1257192</v>
      </c>
      <c r="I530" s="107">
        <v>40999</v>
      </c>
      <c r="J530" s="107">
        <v>41000</v>
      </c>
      <c r="K530">
        <v>10000</v>
      </c>
      <c r="L530" t="s">
        <v>568</v>
      </c>
      <c r="M530" s="107">
        <v>41000</v>
      </c>
      <c r="N530" t="s">
        <v>87</v>
      </c>
      <c r="O530" t="s">
        <v>583</v>
      </c>
      <c r="P530" t="s">
        <v>38</v>
      </c>
      <c r="Q530">
        <v>2</v>
      </c>
      <c r="R530">
        <v>386</v>
      </c>
      <c r="S530">
        <v>0</v>
      </c>
      <c r="T530">
        <v>7</v>
      </c>
      <c r="AD530" s="107">
        <v>23406</v>
      </c>
      <c r="AE530" t="s">
        <v>31</v>
      </c>
      <c r="AF530" t="s">
        <v>32</v>
      </c>
      <c r="AG530" t="s">
        <v>868</v>
      </c>
      <c r="AH530" t="s">
        <v>30</v>
      </c>
      <c r="AI530" t="s">
        <v>61</v>
      </c>
      <c r="AJ530" t="s">
        <v>88</v>
      </c>
      <c r="AK530">
        <v>19</v>
      </c>
      <c r="AL530" t="s">
        <v>184</v>
      </c>
      <c r="AP530" t="s">
        <v>65</v>
      </c>
      <c r="AR530" t="s">
        <v>66</v>
      </c>
      <c r="AS530" t="s">
        <v>67</v>
      </c>
      <c r="AT530" t="s">
        <v>844</v>
      </c>
      <c r="BC530" t="s">
        <v>51</v>
      </c>
      <c r="BF530">
        <v>2</v>
      </c>
      <c r="BG530">
        <v>386</v>
      </c>
      <c r="BH530">
        <v>386</v>
      </c>
      <c r="BI530">
        <v>48.068306010928964</v>
      </c>
      <c r="BJ530">
        <f t="shared" si="40"/>
        <v>48</v>
      </c>
      <c r="BK530">
        <v>0</v>
      </c>
      <c r="BL530">
        <v>-384</v>
      </c>
      <c r="BM530" t="s">
        <v>1050</v>
      </c>
      <c r="BN530" t="s">
        <v>75</v>
      </c>
      <c r="BO530" t="s">
        <v>87</v>
      </c>
      <c r="BQ530" t="s">
        <v>1050</v>
      </c>
      <c r="BR530" t="s">
        <v>87</v>
      </c>
      <c r="BS530" t="s">
        <v>573</v>
      </c>
      <c r="BT530" t="s">
        <v>1252</v>
      </c>
      <c r="BU530" t="s">
        <v>564</v>
      </c>
      <c r="BV530">
        <v>5.1813471502590676E-3</v>
      </c>
      <c r="BW530">
        <v>5.1813471502590676E-3</v>
      </c>
      <c r="BX530">
        <v>0</v>
      </c>
      <c r="BY530">
        <v>0</v>
      </c>
      <c r="BZ530">
        <v>-2</v>
      </c>
      <c r="CA530">
        <v>0</v>
      </c>
      <c r="CB530">
        <v>2</v>
      </c>
      <c r="CC530" t="e">
        <v>#VALUE!</v>
      </c>
      <c r="CE530">
        <v>384</v>
      </c>
      <c r="CF530">
        <v>384</v>
      </c>
      <c r="CH530">
        <f t="shared" si="41"/>
        <v>1</v>
      </c>
      <c r="CI530" t="s">
        <v>1405</v>
      </c>
      <c r="CJ530">
        <v>1</v>
      </c>
      <c r="CK530" t="s">
        <v>1399</v>
      </c>
      <c r="CL530">
        <f t="shared" si="42"/>
        <v>1</v>
      </c>
      <c r="CM530">
        <f t="shared" si="43"/>
        <v>0</v>
      </c>
      <c r="CN530">
        <f t="shared" si="44"/>
        <v>1</v>
      </c>
    </row>
    <row r="531" spans="1:92" x14ac:dyDescent="0.25">
      <c r="A531">
        <v>852</v>
      </c>
      <c r="B531" t="s">
        <v>564</v>
      </c>
      <c r="C531" t="s">
        <v>564</v>
      </c>
      <c r="D531">
        <v>1260711</v>
      </c>
      <c r="E531">
        <v>6</v>
      </c>
      <c r="F531" s="107">
        <v>40940</v>
      </c>
      <c r="G531" s="107">
        <v>40997</v>
      </c>
      <c r="H531">
        <v>1260711</v>
      </c>
      <c r="I531" s="107">
        <v>40941</v>
      </c>
      <c r="J531" s="107">
        <v>40997</v>
      </c>
      <c r="K531" t="s">
        <v>562</v>
      </c>
      <c r="L531" t="s">
        <v>562</v>
      </c>
      <c r="N531" t="s">
        <v>564</v>
      </c>
      <c r="O531" t="s">
        <v>913</v>
      </c>
      <c r="P531" t="s">
        <v>38</v>
      </c>
      <c r="Q531">
        <v>57</v>
      </c>
      <c r="R531">
        <v>58</v>
      </c>
      <c r="S531">
        <v>5</v>
      </c>
      <c r="T531">
        <v>2</v>
      </c>
      <c r="U531">
        <v>5</v>
      </c>
      <c r="AD531" s="107">
        <v>26908</v>
      </c>
      <c r="AE531" t="s">
        <v>31</v>
      </c>
      <c r="AF531" t="s">
        <v>32</v>
      </c>
      <c r="AG531" t="s">
        <v>868</v>
      </c>
      <c r="AH531" t="s">
        <v>57</v>
      </c>
      <c r="AI531" t="s">
        <v>112</v>
      </c>
      <c r="AJ531" t="s">
        <v>88</v>
      </c>
      <c r="AK531">
        <v>3</v>
      </c>
      <c r="AL531" t="s">
        <v>361</v>
      </c>
      <c r="AM531">
        <v>7</v>
      </c>
      <c r="AP531" t="s">
        <v>80</v>
      </c>
      <c r="AR531" t="s">
        <v>49</v>
      </c>
      <c r="AS531" t="s">
        <v>81</v>
      </c>
      <c r="BC531" t="s">
        <v>37</v>
      </c>
      <c r="BF531">
        <v>57</v>
      </c>
      <c r="BG531">
        <v>57</v>
      </c>
      <c r="BH531">
        <v>58</v>
      </c>
      <c r="BI531">
        <v>38.338797814207652</v>
      </c>
      <c r="BJ531">
        <f t="shared" si="40"/>
        <v>38</v>
      </c>
      <c r="BK531">
        <v>0</v>
      </c>
      <c r="BL531">
        <v>0</v>
      </c>
      <c r="BM531" t="s">
        <v>1050</v>
      </c>
      <c r="BN531" t="s">
        <v>913</v>
      </c>
      <c r="BO531" t="s">
        <v>564</v>
      </c>
      <c r="BQ531" t="s">
        <v>1050</v>
      </c>
      <c r="BR531" t="s">
        <v>87</v>
      </c>
      <c r="BS531" t="s">
        <v>572</v>
      </c>
      <c r="BT531" t="s">
        <v>1252</v>
      </c>
      <c r="BU531" t="s">
        <v>87</v>
      </c>
      <c r="BV531">
        <v>0.98275862068965514</v>
      </c>
      <c r="BW531">
        <v>1</v>
      </c>
      <c r="BX531">
        <v>1.7241379310344862E-2</v>
      </c>
      <c r="BY531">
        <v>0</v>
      </c>
      <c r="BZ531">
        <v>-57</v>
      </c>
      <c r="CA531">
        <v>0</v>
      </c>
      <c r="CB531">
        <v>57</v>
      </c>
      <c r="CC531" t="e">
        <v>#VALUE!</v>
      </c>
      <c r="CD531">
        <v>57</v>
      </c>
      <c r="CE531">
        <v>0</v>
      </c>
      <c r="CF531">
        <v>0</v>
      </c>
      <c r="CH531">
        <f t="shared" si="41"/>
        <v>1</v>
      </c>
      <c r="CI531" t="s">
        <v>1401</v>
      </c>
      <c r="CJ531">
        <v>3</v>
      </c>
      <c r="CK531" t="s">
        <v>1399</v>
      </c>
      <c r="CL531">
        <f t="shared" si="42"/>
        <v>0</v>
      </c>
      <c r="CM531">
        <f t="shared" si="43"/>
        <v>1</v>
      </c>
      <c r="CN531">
        <f t="shared" si="44"/>
        <v>1</v>
      </c>
    </row>
    <row r="532" spans="1:92" x14ac:dyDescent="0.25">
      <c r="A532">
        <v>2278</v>
      </c>
      <c r="B532" t="s">
        <v>87</v>
      </c>
      <c r="C532" t="s">
        <v>87</v>
      </c>
      <c r="D532">
        <v>1266751</v>
      </c>
      <c r="E532">
        <v>2</v>
      </c>
      <c r="F532" s="107">
        <v>40995</v>
      </c>
      <c r="G532" s="107">
        <v>41061</v>
      </c>
      <c r="H532">
        <v>1266751</v>
      </c>
      <c r="I532" s="107">
        <v>40996</v>
      </c>
      <c r="J532" s="107">
        <v>41005</v>
      </c>
      <c r="K532">
        <v>5000</v>
      </c>
      <c r="L532" t="s">
        <v>567</v>
      </c>
      <c r="M532" s="107">
        <v>41005</v>
      </c>
      <c r="N532" t="s">
        <v>87</v>
      </c>
      <c r="O532" t="s">
        <v>583</v>
      </c>
      <c r="P532" t="s">
        <v>587</v>
      </c>
      <c r="Q532">
        <v>6</v>
      </c>
      <c r="R532">
        <v>67</v>
      </c>
      <c r="S532">
        <v>0</v>
      </c>
      <c r="T532">
        <v>2</v>
      </c>
      <c r="AD532" s="107">
        <v>24887</v>
      </c>
      <c r="AE532" t="s">
        <v>31</v>
      </c>
      <c r="AF532" t="s">
        <v>68</v>
      </c>
      <c r="AG532" t="s">
        <v>870</v>
      </c>
      <c r="AH532" t="s">
        <v>57</v>
      </c>
      <c r="AI532" t="s">
        <v>69</v>
      </c>
      <c r="AJ532" t="s">
        <v>47</v>
      </c>
      <c r="AK532">
        <v>5</v>
      </c>
      <c r="AL532" t="s">
        <v>47</v>
      </c>
      <c r="AP532" t="s">
        <v>92</v>
      </c>
      <c r="AR532" t="s">
        <v>66</v>
      </c>
      <c r="AS532" t="s">
        <v>44</v>
      </c>
      <c r="AT532" t="s">
        <v>761</v>
      </c>
      <c r="AU532">
        <v>41059</v>
      </c>
      <c r="AX532" t="s">
        <v>87</v>
      </c>
      <c r="BC532" t="s">
        <v>37</v>
      </c>
      <c r="BD532" t="s">
        <v>1278</v>
      </c>
      <c r="BF532">
        <v>6</v>
      </c>
      <c r="BG532">
        <v>66</v>
      </c>
      <c r="BH532">
        <v>67</v>
      </c>
      <c r="BI532">
        <v>44.010928961748633</v>
      </c>
      <c r="BJ532">
        <f t="shared" si="40"/>
        <v>44</v>
      </c>
      <c r="BK532">
        <v>0</v>
      </c>
      <c r="BL532">
        <v>-56</v>
      </c>
      <c r="BM532" t="s">
        <v>47</v>
      </c>
      <c r="BN532" t="s">
        <v>75</v>
      </c>
      <c r="BO532" t="s">
        <v>87</v>
      </c>
      <c r="BQ532" t="s">
        <v>47</v>
      </c>
      <c r="BR532" t="s">
        <v>87</v>
      </c>
      <c r="BS532" t="s">
        <v>572</v>
      </c>
      <c r="BT532" t="s">
        <v>1252</v>
      </c>
      <c r="BU532" t="s">
        <v>564</v>
      </c>
      <c r="BV532">
        <v>8.9552238805970144E-2</v>
      </c>
      <c r="BW532">
        <v>0.15151515151515152</v>
      </c>
      <c r="BX532">
        <v>6.1962912709181375E-2</v>
      </c>
      <c r="BY532">
        <v>0</v>
      </c>
      <c r="BZ532">
        <v>-10</v>
      </c>
      <c r="CA532">
        <v>-4</v>
      </c>
      <c r="CB532">
        <v>66</v>
      </c>
      <c r="CC532">
        <v>6</v>
      </c>
      <c r="CD532">
        <v>66</v>
      </c>
      <c r="CE532">
        <v>56</v>
      </c>
      <c r="CF532">
        <v>56</v>
      </c>
      <c r="CH532">
        <f t="shared" si="41"/>
        <v>1</v>
      </c>
      <c r="CI532" t="s">
        <v>1405</v>
      </c>
      <c r="CJ532">
        <v>1</v>
      </c>
      <c r="CK532" t="s">
        <v>1399</v>
      </c>
      <c r="CL532">
        <f t="shared" si="42"/>
        <v>1</v>
      </c>
      <c r="CM532">
        <f t="shared" si="43"/>
        <v>0</v>
      </c>
      <c r="CN532">
        <f t="shared" si="44"/>
        <v>1</v>
      </c>
    </row>
    <row r="533" spans="1:92" x14ac:dyDescent="0.25">
      <c r="A533">
        <v>2803</v>
      </c>
      <c r="B533" t="s">
        <v>564</v>
      </c>
      <c r="C533" t="s">
        <v>564</v>
      </c>
      <c r="D533">
        <v>1268363</v>
      </c>
      <c r="E533">
        <v>6</v>
      </c>
      <c r="F533" s="107">
        <v>41012</v>
      </c>
      <c r="G533" s="107">
        <v>41478</v>
      </c>
      <c r="H533">
        <v>1268363</v>
      </c>
      <c r="I533" s="107">
        <v>41100</v>
      </c>
      <c r="J533" s="107">
        <v>41478</v>
      </c>
      <c r="K533">
        <v>45000</v>
      </c>
      <c r="L533" t="s">
        <v>570</v>
      </c>
      <c r="N533" t="s">
        <v>564</v>
      </c>
      <c r="O533" t="s">
        <v>913</v>
      </c>
      <c r="P533" t="s">
        <v>38</v>
      </c>
      <c r="Q533">
        <v>379</v>
      </c>
      <c r="R533">
        <v>467</v>
      </c>
      <c r="S533">
        <v>2</v>
      </c>
      <c r="T533">
        <v>6</v>
      </c>
      <c r="U533">
        <v>2</v>
      </c>
      <c r="AD533" s="107">
        <v>24507</v>
      </c>
      <c r="AE533" t="s">
        <v>31</v>
      </c>
      <c r="AF533" t="s">
        <v>39</v>
      </c>
      <c r="AG533" t="s">
        <v>40</v>
      </c>
      <c r="AH533" t="s">
        <v>40</v>
      </c>
      <c r="AI533" t="s">
        <v>117</v>
      </c>
      <c r="AJ533" t="s">
        <v>88</v>
      </c>
      <c r="AK533">
        <v>8</v>
      </c>
      <c r="AL533" t="s">
        <v>361</v>
      </c>
      <c r="AM533">
        <v>2</v>
      </c>
      <c r="AP533" t="s">
        <v>95</v>
      </c>
      <c r="AR533" t="s">
        <v>66</v>
      </c>
      <c r="AS533" t="s">
        <v>63</v>
      </c>
      <c r="BC533" t="s">
        <v>37</v>
      </c>
      <c r="BF533">
        <v>379</v>
      </c>
      <c r="BG533">
        <v>379</v>
      </c>
      <c r="BH533">
        <v>467</v>
      </c>
      <c r="BI533">
        <v>45.095628415300546</v>
      </c>
      <c r="BJ533">
        <f t="shared" si="40"/>
        <v>45</v>
      </c>
      <c r="BK533">
        <v>0</v>
      </c>
      <c r="BL533">
        <v>0</v>
      </c>
      <c r="BM533" t="s">
        <v>1050</v>
      </c>
      <c r="BN533" t="s">
        <v>913</v>
      </c>
      <c r="BO533" t="s">
        <v>564</v>
      </c>
      <c r="BQ533" t="s">
        <v>1050</v>
      </c>
      <c r="BR533" t="s">
        <v>87</v>
      </c>
      <c r="BS533" t="s">
        <v>572</v>
      </c>
      <c r="BT533" t="s">
        <v>1252</v>
      </c>
      <c r="BU533" t="s">
        <v>87</v>
      </c>
      <c r="BV533">
        <v>0.81156316916488225</v>
      </c>
      <c r="BW533">
        <v>1</v>
      </c>
      <c r="BX533">
        <v>0.18843683083511775</v>
      </c>
      <c r="BY533">
        <v>0</v>
      </c>
      <c r="BZ533">
        <v>-379</v>
      </c>
      <c r="CA533">
        <v>0</v>
      </c>
      <c r="CB533">
        <v>379</v>
      </c>
      <c r="CC533" t="e">
        <v>#VALUE!</v>
      </c>
      <c r="CD533">
        <v>379</v>
      </c>
      <c r="CE533">
        <v>0</v>
      </c>
      <c r="CF533">
        <v>0</v>
      </c>
      <c r="CH533">
        <f t="shared" si="41"/>
        <v>1</v>
      </c>
      <c r="CI533" t="s">
        <v>1406</v>
      </c>
      <c r="CJ533">
        <v>0</v>
      </c>
      <c r="CK533" t="s">
        <v>1399</v>
      </c>
      <c r="CL533">
        <f t="shared" si="42"/>
        <v>0</v>
      </c>
      <c r="CM533">
        <f t="shared" si="43"/>
        <v>1</v>
      </c>
      <c r="CN533">
        <f t="shared" si="44"/>
        <v>1</v>
      </c>
    </row>
    <row r="534" spans="1:92" x14ac:dyDescent="0.25">
      <c r="A534">
        <v>1521</v>
      </c>
      <c r="B534" t="s">
        <v>564</v>
      </c>
      <c r="C534" t="s">
        <v>564</v>
      </c>
      <c r="D534">
        <v>1268592</v>
      </c>
      <c r="E534">
        <v>1</v>
      </c>
      <c r="F534" s="107">
        <v>40965</v>
      </c>
      <c r="G534" s="107">
        <v>41367</v>
      </c>
      <c r="H534">
        <v>1268592</v>
      </c>
      <c r="I534" s="107">
        <v>40965</v>
      </c>
      <c r="J534" s="107">
        <v>40967</v>
      </c>
      <c r="K534">
        <v>10000</v>
      </c>
      <c r="L534" t="s">
        <v>568</v>
      </c>
      <c r="M534" s="107">
        <v>40967</v>
      </c>
      <c r="N534" t="s">
        <v>87</v>
      </c>
      <c r="O534" t="s">
        <v>75</v>
      </c>
      <c r="P534" t="s">
        <v>54</v>
      </c>
      <c r="Q534">
        <v>3</v>
      </c>
      <c r="R534">
        <v>403</v>
      </c>
      <c r="S534">
        <v>5</v>
      </c>
      <c r="T534">
        <v>9</v>
      </c>
      <c r="U534">
        <v>2</v>
      </c>
      <c r="AD534" s="107">
        <v>27598</v>
      </c>
      <c r="AE534" t="s">
        <v>31</v>
      </c>
      <c r="AF534" t="s">
        <v>39</v>
      </c>
      <c r="AG534" t="s">
        <v>40</v>
      </c>
      <c r="AH534" t="s">
        <v>40</v>
      </c>
      <c r="AI534" t="s">
        <v>79</v>
      </c>
      <c r="AJ534" t="s">
        <v>54</v>
      </c>
      <c r="AK534">
        <v>10</v>
      </c>
      <c r="AL534" t="s">
        <v>54</v>
      </c>
      <c r="AP534" t="s">
        <v>92</v>
      </c>
      <c r="AR534" t="s">
        <v>66</v>
      </c>
      <c r="AS534" t="s">
        <v>44</v>
      </c>
      <c r="BC534" t="s">
        <v>51</v>
      </c>
      <c r="BF534">
        <v>3</v>
      </c>
      <c r="BG534">
        <v>403</v>
      </c>
      <c r="BH534">
        <v>403</v>
      </c>
      <c r="BI534">
        <v>36.521857923497265</v>
      </c>
      <c r="BJ534">
        <f t="shared" si="40"/>
        <v>37</v>
      </c>
      <c r="BK534">
        <v>0</v>
      </c>
      <c r="BL534">
        <v>-400</v>
      </c>
      <c r="BM534" t="s">
        <v>1051</v>
      </c>
      <c r="BN534" t="s">
        <v>75</v>
      </c>
      <c r="BO534" t="s">
        <v>87</v>
      </c>
      <c r="BQ534" t="s">
        <v>1051</v>
      </c>
      <c r="BR534" t="s">
        <v>87</v>
      </c>
      <c r="BS534" t="s">
        <v>573</v>
      </c>
      <c r="BT534" t="s">
        <v>1252</v>
      </c>
      <c r="BU534" t="s">
        <v>87</v>
      </c>
      <c r="BV534">
        <v>7.4441687344913151E-3</v>
      </c>
      <c r="BW534">
        <v>7.4441687344913151E-3</v>
      </c>
      <c r="BX534">
        <v>0</v>
      </c>
      <c r="BY534">
        <v>0</v>
      </c>
      <c r="BZ534">
        <v>-3</v>
      </c>
      <c r="CA534">
        <v>0</v>
      </c>
      <c r="CB534">
        <v>3</v>
      </c>
      <c r="CC534" t="e">
        <v>#VALUE!</v>
      </c>
      <c r="CD534">
        <v>3</v>
      </c>
      <c r="CE534">
        <v>0</v>
      </c>
      <c r="CF534">
        <v>400</v>
      </c>
      <c r="CH534">
        <f t="shared" si="41"/>
        <v>1</v>
      </c>
      <c r="CI534" t="s">
        <v>1405</v>
      </c>
      <c r="CJ534">
        <v>1</v>
      </c>
      <c r="CK534" t="s">
        <v>1399</v>
      </c>
      <c r="CL534">
        <f t="shared" si="42"/>
        <v>1</v>
      </c>
      <c r="CM534">
        <f t="shared" si="43"/>
        <v>1</v>
      </c>
      <c r="CN534">
        <f t="shared" si="44"/>
        <v>1</v>
      </c>
    </row>
    <row r="535" spans="1:92" x14ac:dyDescent="0.25">
      <c r="A535">
        <v>1679</v>
      </c>
      <c r="B535" t="s">
        <v>564</v>
      </c>
      <c r="C535" t="s">
        <v>87</v>
      </c>
      <c r="D535">
        <v>1270765</v>
      </c>
      <c r="E535">
        <v>6</v>
      </c>
      <c r="F535" s="107">
        <v>40970</v>
      </c>
      <c r="G535" s="107">
        <v>41424</v>
      </c>
      <c r="H535">
        <v>1270765</v>
      </c>
      <c r="I535" s="107">
        <v>40971</v>
      </c>
      <c r="J535" s="107">
        <v>40978</v>
      </c>
      <c r="K535">
        <v>40000</v>
      </c>
      <c r="L535" t="s">
        <v>570</v>
      </c>
      <c r="M535" s="107">
        <v>40978</v>
      </c>
      <c r="N535" t="s">
        <v>87</v>
      </c>
      <c r="O535" t="s">
        <v>75</v>
      </c>
      <c r="P535" t="s">
        <v>38</v>
      </c>
      <c r="Q535">
        <v>308</v>
      </c>
      <c r="R535">
        <v>455</v>
      </c>
      <c r="S535">
        <v>4</v>
      </c>
      <c r="T535">
        <v>12</v>
      </c>
      <c r="U535">
        <v>3</v>
      </c>
      <c r="AD535" s="107">
        <v>27353</v>
      </c>
      <c r="AE535" t="s">
        <v>31</v>
      </c>
      <c r="AF535" t="s">
        <v>32</v>
      </c>
      <c r="AG535" t="s">
        <v>868</v>
      </c>
      <c r="AH535" t="s">
        <v>57</v>
      </c>
      <c r="AI535" t="s">
        <v>140</v>
      </c>
      <c r="AJ535" t="s">
        <v>88</v>
      </c>
      <c r="AK535">
        <v>15</v>
      </c>
      <c r="AL535" t="s">
        <v>361</v>
      </c>
      <c r="AM535">
        <v>8</v>
      </c>
      <c r="AP535" t="s">
        <v>163</v>
      </c>
      <c r="AR535" t="s">
        <v>91</v>
      </c>
      <c r="AS535" t="s">
        <v>81</v>
      </c>
      <c r="AV535" t="s">
        <v>87</v>
      </c>
      <c r="AW535">
        <v>41061</v>
      </c>
      <c r="BA535" t="s">
        <v>1184</v>
      </c>
      <c r="BB535">
        <v>792</v>
      </c>
      <c r="BC535" t="s">
        <v>37</v>
      </c>
      <c r="BF535">
        <v>308</v>
      </c>
      <c r="BG535">
        <v>454</v>
      </c>
      <c r="BH535">
        <v>455</v>
      </c>
      <c r="BI535">
        <v>37.204918032786885</v>
      </c>
      <c r="BJ535">
        <f t="shared" si="40"/>
        <v>37</v>
      </c>
      <c r="BK535">
        <v>0</v>
      </c>
      <c r="BL535">
        <v>-446</v>
      </c>
      <c r="BM535" t="s">
        <v>1050</v>
      </c>
      <c r="BN535" t="s">
        <v>75</v>
      </c>
      <c r="BO535" t="s">
        <v>564</v>
      </c>
      <c r="BQ535" t="s">
        <v>1050</v>
      </c>
      <c r="BR535" t="s">
        <v>87</v>
      </c>
      <c r="BS535" t="s">
        <v>572</v>
      </c>
      <c r="BT535" t="s">
        <v>1252</v>
      </c>
      <c r="BU535" t="s">
        <v>87</v>
      </c>
      <c r="BV535">
        <v>0.67692307692307696</v>
      </c>
      <c r="BW535">
        <v>1.7621145374449341E-2</v>
      </c>
      <c r="BX535">
        <v>-0.6593019315486276</v>
      </c>
      <c r="BY535">
        <v>0</v>
      </c>
      <c r="BZ535">
        <v>-8</v>
      </c>
      <c r="CA535">
        <v>300</v>
      </c>
      <c r="CB535">
        <v>454</v>
      </c>
      <c r="CC535">
        <v>308</v>
      </c>
      <c r="CD535">
        <v>454</v>
      </c>
      <c r="CE535">
        <v>446</v>
      </c>
      <c r="CF535">
        <v>446</v>
      </c>
      <c r="CH535">
        <f t="shared" si="41"/>
        <v>1</v>
      </c>
      <c r="CI535" t="s">
        <v>1403</v>
      </c>
      <c r="CJ535">
        <v>6</v>
      </c>
      <c r="CK535" t="s">
        <v>1399</v>
      </c>
      <c r="CL535">
        <f t="shared" si="42"/>
        <v>1</v>
      </c>
      <c r="CM535">
        <f t="shared" si="43"/>
        <v>1</v>
      </c>
      <c r="CN535">
        <f t="shared" si="44"/>
        <v>1</v>
      </c>
    </row>
    <row r="536" spans="1:92" x14ac:dyDescent="0.25">
      <c r="A536">
        <v>1759</v>
      </c>
      <c r="B536" t="s">
        <v>564</v>
      </c>
      <c r="C536" t="s">
        <v>564</v>
      </c>
      <c r="D536">
        <v>1271519</v>
      </c>
      <c r="E536">
        <v>1</v>
      </c>
      <c r="F536" s="107">
        <v>40974</v>
      </c>
      <c r="G536" s="107">
        <v>41387</v>
      </c>
      <c r="H536">
        <v>1271519</v>
      </c>
      <c r="I536" s="107">
        <v>40975</v>
      </c>
      <c r="J536" s="107">
        <v>40977</v>
      </c>
      <c r="K536">
        <v>30000</v>
      </c>
      <c r="L536" t="s">
        <v>570</v>
      </c>
      <c r="M536" s="107">
        <v>40977</v>
      </c>
      <c r="N536" t="s">
        <v>87</v>
      </c>
      <c r="O536" t="s">
        <v>583</v>
      </c>
      <c r="P536" t="s">
        <v>1150</v>
      </c>
      <c r="Q536">
        <v>3</v>
      </c>
      <c r="R536">
        <v>414</v>
      </c>
      <c r="S536">
        <v>3</v>
      </c>
      <c r="T536">
        <v>5</v>
      </c>
      <c r="U536">
        <v>1</v>
      </c>
      <c r="V536">
        <v>1</v>
      </c>
      <c r="AD536" s="107">
        <v>25964</v>
      </c>
      <c r="AE536" t="s">
        <v>31</v>
      </c>
      <c r="AF536" t="s">
        <v>32</v>
      </c>
      <c r="AG536" t="s">
        <v>868</v>
      </c>
      <c r="AH536" t="s">
        <v>57</v>
      </c>
      <c r="AI536" t="s">
        <v>71</v>
      </c>
      <c r="AJ536" t="s">
        <v>1151</v>
      </c>
      <c r="AK536">
        <v>16</v>
      </c>
      <c r="AL536" t="s">
        <v>1151</v>
      </c>
      <c r="AP536" t="s">
        <v>131</v>
      </c>
      <c r="AR536" t="s">
        <v>91</v>
      </c>
      <c r="AS536" t="s">
        <v>81</v>
      </c>
      <c r="BC536" t="s">
        <v>51</v>
      </c>
      <c r="BF536">
        <v>3</v>
      </c>
      <c r="BG536">
        <v>413</v>
      </c>
      <c r="BH536">
        <v>414</v>
      </c>
      <c r="BI536">
        <v>41.010928961748633</v>
      </c>
      <c r="BJ536">
        <f t="shared" si="40"/>
        <v>41</v>
      </c>
      <c r="BK536">
        <v>0</v>
      </c>
      <c r="BL536">
        <v>-410</v>
      </c>
      <c r="BM536" t="s">
        <v>1051</v>
      </c>
      <c r="BN536" t="s">
        <v>75</v>
      </c>
      <c r="BO536" t="s">
        <v>87</v>
      </c>
      <c r="BQ536" t="s">
        <v>1409</v>
      </c>
      <c r="BR536" t="s">
        <v>87</v>
      </c>
      <c r="BS536" t="s">
        <v>573</v>
      </c>
      <c r="BT536" t="s">
        <v>1252</v>
      </c>
      <c r="BU536" t="s">
        <v>87</v>
      </c>
      <c r="BV536">
        <v>7.246376811594203E-3</v>
      </c>
      <c r="BW536">
        <v>7.2639225181598066E-3</v>
      </c>
      <c r="BX536">
        <v>1.7545706565603655E-5</v>
      </c>
      <c r="BY536">
        <v>0</v>
      </c>
      <c r="BZ536">
        <v>-3</v>
      </c>
      <c r="CA536">
        <v>0</v>
      </c>
      <c r="CB536">
        <v>3</v>
      </c>
      <c r="CC536" t="e">
        <v>#VALUE!</v>
      </c>
      <c r="CD536">
        <v>3</v>
      </c>
      <c r="CE536">
        <v>0</v>
      </c>
      <c r="CF536">
        <v>410</v>
      </c>
      <c r="CH536">
        <f t="shared" si="41"/>
        <v>1</v>
      </c>
      <c r="CI536" t="s">
        <v>1405</v>
      </c>
      <c r="CJ536">
        <v>1</v>
      </c>
      <c r="CK536" t="s">
        <v>1399</v>
      </c>
      <c r="CL536">
        <f t="shared" si="42"/>
        <v>1</v>
      </c>
      <c r="CM536">
        <f t="shared" si="43"/>
        <v>1</v>
      </c>
      <c r="CN536">
        <f t="shared" si="44"/>
        <v>1</v>
      </c>
    </row>
    <row r="537" spans="1:92" x14ac:dyDescent="0.25">
      <c r="A537">
        <v>287</v>
      </c>
      <c r="B537" t="s">
        <v>564</v>
      </c>
      <c r="C537" t="s">
        <v>564</v>
      </c>
      <c r="D537">
        <v>1271574</v>
      </c>
      <c r="E537">
        <v>6</v>
      </c>
      <c r="F537" s="107">
        <v>40920</v>
      </c>
      <c r="G537" s="107">
        <v>41479</v>
      </c>
      <c r="H537">
        <v>1271574</v>
      </c>
      <c r="I537" s="107">
        <v>40920</v>
      </c>
      <c r="J537" s="107">
        <v>41479</v>
      </c>
      <c r="K537">
        <v>65000</v>
      </c>
      <c r="L537" t="s">
        <v>570</v>
      </c>
      <c r="N537" t="s">
        <v>564</v>
      </c>
      <c r="O537" t="s">
        <v>913</v>
      </c>
      <c r="P537" t="s">
        <v>38</v>
      </c>
      <c r="Q537">
        <v>560</v>
      </c>
      <c r="R537">
        <v>560</v>
      </c>
      <c r="S537">
        <v>3</v>
      </c>
      <c r="T537">
        <v>2</v>
      </c>
      <c r="U537">
        <v>2</v>
      </c>
      <c r="AB537" t="s">
        <v>111</v>
      </c>
      <c r="AD537" s="107">
        <v>25908</v>
      </c>
      <c r="AE537" t="s">
        <v>31</v>
      </c>
      <c r="AF537" t="s">
        <v>39</v>
      </c>
      <c r="AG537" t="s">
        <v>40</v>
      </c>
      <c r="AH537" t="s">
        <v>30</v>
      </c>
      <c r="AI537" t="s">
        <v>99</v>
      </c>
      <c r="AJ537" t="s">
        <v>88</v>
      </c>
      <c r="AK537">
        <v>17</v>
      </c>
      <c r="AL537" t="s">
        <v>361</v>
      </c>
      <c r="AM537">
        <v>5</v>
      </c>
      <c r="AP537" t="s">
        <v>131</v>
      </c>
      <c r="AR537" t="s">
        <v>91</v>
      </c>
      <c r="AS537" t="s">
        <v>81</v>
      </c>
      <c r="BC537" t="s">
        <v>37</v>
      </c>
      <c r="BF537">
        <v>560</v>
      </c>
      <c r="BG537">
        <v>560</v>
      </c>
      <c r="BH537">
        <v>560</v>
      </c>
      <c r="BI537">
        <v>41.016393442622949</v>
      </c>
      <c r="BJ537">
        <f t="shared" si="40"/>
        <v>41</v>
      </c>
      <c r="BK537">
        <v>0</v>
      </c>
      <c r="BL537">
        <v>0</v>
      </c>
      <c r="BM537" t="s">
        <v>1050</v>
      </c>
      <c r="BN537" t="s">
        <v>913</v>
      </c>
      <c r="BO537" t="s">
        <v>564</v>
      </c>
      <c r="BQ537" t="s">
        <v>1050</v>
      </c>
      <c r="BR537" t="s">
        <v>87</v>
      </c>
      <c r="BS537" t="s">
        <v>572</v>
      </c>
      <c r="BT537" t="s">
        <v>1252</v>
      </c>
      <c r="BU537" t="s">
        <v>87</v>
      </c>
      <c r="BV537">
        <v>1</v>
      </c>
      <c r="BW537">
        <v>1</v>
      </c>
      <c r="BX537">
        <v>0</v>
      </c>
      <c r="BY537">
        <v>0</v>
      </c>
      <c r="BZ537">
        <v>-560</v>
      </c>
      <c r="CA537">
        <v>0</v>
      </c>
      <c r="CB537">
        <v>560</v>
      </c>
      <c r="CC537" t="e">
        <v>#VALUE!</v>
      </c>
      <c r="CD537">
        <v>560</v>
      </c>
      <c r="CE537">
        <v>0</v>
      </c>
      <c r="CF537">
        <v>0</v>
      </c>
      <c r="CH537">
        <f t="shared" si="41"/>
        <v>1</v>
      </c>
      <c r="CI537" t="s">
        <v>1406</v>
      </c>
      <c r="CJ537">
        <v>0</v>
      </c>
      <c r="CK537" t="s">
        <v>1399</v>
      </c>
      <c r="CL537">
        <f t="shared" si="42"/>
        <v>0</v>
      </c>
      <c r="CM537">
        <f t="shared" si="43"/>
        <v>1</v>
      </c>
      <c r="CN537">
        <f t="shared" si="44"/>
        <v>1</v>
      </c>
    </row>
    <row r="538" spans="1:92" x14ac:dyDescent="0.25">
      <c r="A538">
        <v>2508</v>
      </c>
      <c r="B538" t="s">
        <v>564</v>
      </c>
      <c r="C538" t="s">
        <v>564</v>
      </c>
      <c r="D538">
        <v>1272755</v>
      </c>
      <c r="E538">
        <v>6</v>
      </c>
      <c r="F538" s="107">
        <v>41003</v>
      </c>
      <c r="G538" s="107">
        <v>41372</v>
      </c>
      <c r="H538">
        <v>1272755</v>
      </c>
      <c r="I538" s="107">
        <v>41003</v>
      </c>
      <c r="J538" s="107">
        <v>41372</v>
      </c>
      <c r="K538" t="s">
        <v>562</v>
      </c>
      <c r="L538" t="s">
        <v>562</v>
      </c>
      <c r="N538" t="s">
        <v>564</v>
      </c>
      <c r="O538" t="s">
        <v>913</v>
      </c>
      <c r="P538" t="s">
        <v>38</v>
      </c>
      <c r="Q538">
        <v>370</v>
      </c>
      <c r="R538">
        <v>370</v>
      </c>
      <c r="S538">
        <v>5</v>
      </c>
      <c r="T538">
        <v>1</v>
      </c>
      <c r="U538">
        <v>1</v>
      </c>
      <c r="AD538" s="107">
        <v>24763</v>
      </c>
      <c r="AE538" t="s">
        <v>31</v>
      </c>
      <c r="AF538" t="s">
        <v>32</v>
      </c>
      <c r="AG538" t="s">
        <v>868</v>
      </c>
      <c r="AH538" t="s">
        <v>30</v>
      </c>
      <c r="AI538" t="s">
        <v>117</v>
      </c>
      <c r="AJ538" t="s">
        <v>88</v>
      </c>
      <c r="AK538">
        <v>9</v>
      </c>
      <c r="AL538" t="s">
        <v>361</v>
      </c>
      <c r="AM538">
        <v>2</v>
      </c>
      <c r="AP538" t="s">
        <v>83</v>
      </c>
      <c r="AR538" t="s">
        <v>66</v>
      </c>
      <c r="AS538" t="s">
        <v>73</v>
      </c>
      <c r="BC538" t="s">
        <v>37</v>
      </c>
      <c r="BF538">
        <v>370</v>
      </c>
      <c r="BG538">
        <v>370</v>
      </c>
      <c r="BH538">
        <v>370</v>
      </c>
      <c r="BI538">
        <v>44.37158469945355</v>
      </c>
      <c r="BJ538">
        <f t="shared" si="40"/>
        <v>44</v>
      </c>
      <c r="BK538">
        <v>0</v>
      </c>
      <c r="BL538">
        <v>0</v>
      </c>
      <c r="BM538" t="s">
        <v>1050</v>
      </c>
      <c r="BN538" t="s">
        <v>913</v>
      </c>
      <c r="BO538" t="s">
        <v>564</v>
      </c>
      <c r="BQ538" t="s">
        <v>1050</v>
      </c>
      <c r="BR538" t="s">
        <v>87</v>
      </c>
      <c r="BS538" t="s">
        <v>572</v>
      </c>
      <c r="BT538" t="s">
        <v>1252</v>
      </c>
      <c r="BU538" t="s">
        <v>87</v>
      </c>
      <c r="BV538">
        <v>1</v>
      </c>
      <c r="BW538">
        <v>1</v>
      </c>
      <c r="BX538">
        <v>0</v>
      </c>
      <c r="BY538">
        <v>0</v>
      </c>
      <c r="BZ538">
        <v>-370</v>
      </c>
      <c r="CA538">
        <v>0</v>
      </c>
      <c r="CB538">
        <v>370</v>
      </c>
      <c r="CC538" t="e">
        <v>#VALUE!</v>
      </c>
      <c r="CD538">
        <v>370</v>
      </c>
      <c r="CE538">
        <v>0</v>
      </c>
      <c r="CF538">
        <v>0</v>
      </c>
      <c r="CH538">
        <f t="shared" si="41"/>
        <v>1</v>
      </c>
      <c r="CI538" t="s">
        <v>1406</v>
      </c>
      <c r="CJ538">
        <v>0</v>
      </c>
      <c r="CK538" t="s">
        <v>1399</v>
      </c>
      <c r="CL538">
        <f t="shared" si="42"/>
        <v>0</v>
      </c>
      <c r="CM538">
        <f t="shared" si="43"/>
        <v>1</v>
      </c>
      <c r="CN538">
        <f t="shared" si="44"/>
        <v>1</v>
      </c>
    </row>
    <row r="539" spans="1:92" x14ac:dyDescent="0.25">
      <c r="A539">
        <v>259</v>
      </c>
      <c r="B539" t="s">
        <v>564</v>
      </c>
      <c r="C539" t="s">
        <v>564</v>
      </c>
      <c r="D539">
        <v>1272826</v>
      </c>
      <c r="E539">
        <v>5</v>
      </c>
      <c r="F539" s="107">
        <v>40919</v>
      </c>
      <c r="G539" s="107">
        <v>40921</v>
      </c>
      <c r="H539">
        <v>1272826</v>
      </c>
      <c r="I539" s="107">
        <v>40920</v>
      </c>
      <c r="J539" s="107">
        <v>40921</v>
      </c>
      <c r="K539">
        <v>15000</v>
      </c>
      <c r="L539" t="s">
        <v>569</v>
      </c>
      <c r="N539" t="s">
        <v>564</v>
      </c>
      <c r="O539" t="s">
        <v>913</v>
      </c>
      <c r="P539" t="s">
        <v>38</v>
      </c>
      <c r="Q539">
        <v>2</v>
      </c>
      <c r="R539">
        <v>3</v>
      </c>
      <c r="S539">
        <v>8</v>
      </c>
      <c r="T539">
        <v>5</v>
      </c>
      <c r="AD539" s="107">
        <v>24508</v>
      </c>
      <c r="AE539" t="s">
        <v>45</v>
      </c>
      <c r="AF539" t="s">
        <v>32</v>
      </c>
      <c r="AG539" t="s">
        <v>868</v>
      </c>
      <c r="AH539" t="s">
        <v>57</v>
      </c>
      <c r="AI539" t="s">
        <v>82</v>
      </c>
      <c r="AJ539" t="s">
        <v>88</v>
      </c>
      <c r="AK539">
        <v>1</v>
      </c>
      <c r="AL539" t="s">
        <v>987</v>
      </c>
      <c r="AN539">
        <v>6</v>
      </c>
      <c r="AP539" t="s">
        <v>59</v>
      </c>
      <c r="AR539" t="s">
        <v>43</v>
      </c>
      <c r="AS539" t="s">
        <v>60</v>
      </c>
      <c r="BC539" t="s">
        <v>37</v>
      </c>
      <c r="BF539">
        <v>2</v>
      </c>
      <c r="BG539">
        <v>2</v>
      </c>
      <c r="BH539">
        <v>3</v>
      </c>
      <c r="BI539">
        <v>44.838797814207652</v>
      </c>
      <c r="BJ539">
        <f t="shared" si="40"/>
        <v>45</v>
      </c>
      <c r="BK539">
        <v>0</v>
      </c>
      <c r="BL539">
        <v>0</v>
      </c>
      <c r="BM539" t="s">
        <v>1050</v>
      </c>
      <c r="BN539" t="s">
        <v>913</v>
      </c>
      <c r="BO539" t="s">
        <v>564</v>
      </c>
      <c r="BQ539" t="s">
        <v>1050</v>
      </c>
      <c r="BR539" t="s">
        <v>87</v>
      </c>
      <c r="BS539" t="s">
        <v>572</v>
      </c>
      <c r="BT539" t="s">
        <v>1252</v>
      </c>
      <c r="BU539" t="s">
        <v>87</v>
      </c>
      <c r="BV539">
        <v>0.66666666666666663</v>
      </c>
      <c r="BW539">
        <v>1</v>
      </c>
      <c r="BX539">
        <v>0.33333333333333337</v>
      </c>
      <c r="BY539">
        <v>0</v>
      </c>
      <c r="BZ539">
        <v>-2</v>
      </c>
      <c r="CA539">
        <v>0</v>
      </c>
      <c r="CB539">
        <v>2</v>
      </c>
      <c r="CC539" t="e">
        <v>#VALUE!</v>
      </c>
      <c r="CD539">
        <v>2</v>
      </c>
      <c r="CE539">
        <v>0</v>
      </c>
      <c r="CF539">
        <v>0</v>
      </c>
      <c r="CH539">
        <f t="shared" si="41"/>
        <v>1</v>
      </c>
      <c r="CI539" t="s">
        <v>1405</v>
      </c>
      <c r="CJ539">
        <v>1</v>
      </c>
      <c r="CK539" t="s">
        <v>1399</v>
      </c>
      <c r="CL539">
        <f t="shared" si="42"/>
        <v>0</v>
      </c>
      <c r="CM539">
        <f t="shared" si="43"/>
        <v>1</v>
      </c>
      <c r="CN539">
        <f t="shared" si="44"/>
        <v>1</v>
      </c>
    </row>
    <row r="540" spans="1:92" x14ac:dyDescent="0.25">
      <c r="A540">
        <v>471</v>
      </c>
      <c r="B540" t="s">
        <v>564</v>
      </c>
      <c r="C540" t="s">
        <v>564</v>
      </c>
      <c r="D540">
        <v>1273575</v>
      </c>
      <c r="E540">
        <v>2</v>
      </c>
      <c r="F540" s="107">
        <v>40928</v>
      </c>
      <c r="G540" s="107">
        <v>41171</v>
      </c>
      <c r="H540">
        <v>1273575</v>
      </c>
      <c r="I540" s="107">
        <v>40928</v>
      </c>
      <c r="J540" s="107">
        <v>40929</v>
      </c>
      <c r="K540">
        <v>2000</v>
      </c>
      <c r="L540" t="s">
        <v>566</v>
      </c>
      <c r="M540" s="107">
        <v>40929</v>
      </c>
      <c r="N540" t="s">
        <v>87</v>
      </c>
      <c r="O540" t="s">
        <v>75</v>
      </c>
      <c r="P540" t="s">
        <v>587</v>
      </c>
      <c r="Q540">
        <v>2</v>
      </c>
      <c r="R540">
        <v>244</v>
      </c>
      <c r="S540">
        <v>0</v>
      </c>
      <c r="T540">
        <v>3</v>
      </c>
      <c r="AD540" s="107">
        <v>24450</v>
      </c>
      <c r="AE540" t="s">
        <v>45</v>
      </c>
      <c r="AF540" t="s">
        <v>68</v>
      </c>
      <c r="AG540" t="s">
        <v>870</v>
      </c>
      <c r="AH540" t="s">
        <v>57</v>
      </c>
      <c r="AI540" t="s">
        <v>79</v>
      </c>
      <c r="AJ540" t="s">
        <v>47</v>
      </c>
      <c r="AK540">
        <v>9</v>
      </c>
      <c r="AL540" t="s">
        <v>47</v>
      </c>
      <c r="AP540" t="s">
        <v>59</v>
      </c>
      <c r="AR540" t="s">
        <v>43</v>
      </c>
      <c r="AS540" t="s">
        <v>60</v>
      </c>
      <c r="BC540" t="s">
        <v>51</v>
      </c>
      <c r="BF540">
        <v>2</v>
      </c>
      <c r="BG540">
        <v>244</v>
      </c>
      <c r="BH540">
        <v>244</v>
      </c>
      <c r="BI540">
        <v>45.021857923497265</v>
      </c>
      <c r="BJ540">
        <f t="shared" si="40"/>
        <v>45</v>
      </c>
      <c r="BK540">
        <v>0</v>
      </c>
      <c r="BL540">
        <v>-242</v>
      </c>
      <c r="BM540" t="s">
        <v>47</v>
      </c>
      <c r="BN540" t="s">
        <v>75</v>
      </c>
      <c r="BO540" t="s">
        <v>87</v>
      </c>
      <c r="BQ540" t="s">
        <v>47</v>
      </c>
      <c r="BR540" t="s">
        <v>87</v>
      </c>
      <c r="BS540" t="s">
        <v>573</v>
      </c>
      <c r="BT540" t="s">
        <v>1252</v>
      </c>
      <c r="BU540" t="s">
        <v>564</v>
      </c>
      <c r="BV540">
        <v>8.1967213114754103E-3</v>
      </c>
      <c r="BW540">
        <v>8.1967213114754103E-3</v>
      </c>
      <c r="BX540">
        <v>0</v>
      </c>
      <c r="BY540">
        <v>0</v>
      </c>
      <c r="BZ540">
        <v>-2</v>
      </c>
      <c r="CA540">
        <v>0</v>
      </c>
      <c r="CB540">
        <v>2</v>
      </c>
      <c r="CC540" t="e">
        <v>#VALUE!</v>
      </c>
      <c r="CD540">
        <v>2</v>
      </c>
      <c r="CE540">
        <v>0</v>
      </c>
      <c r="CF540">
        <v>242</v>
      </c>
      <c r="CH540">
        <f t="shared" si="41"/>
        <v>1</v>
      </c>
      <c r="CI540" t="s">
        <v>1405</v>
      </c>
      <c r="CJ540">
        <v>1</v>
      </c>
      <c r="CK540" t="s">
        <v>1399</v>
      </c>
      <c r="CL540">
        <f t="shared" si="42"/>
        <v>1</v>
      </c>
      <c r="CM540">
        <f t="shared" si="43"/>
        <v>0</v>
      </c>
      <c r="CN540">
        <f t="shared" si="44"/>
        <v>1</v>
      </c>
    </row>
    <row r="541" spans="1:92" x14ac:dyDescent="0.25">
      <c r="A541">
        <v>609</v>
      </c>
      <c r="B541" t="s">
        <v>564</v>
      </c>
      <c r="C541" t="s">
        <v>564</v>
      </c>
      <c r="D541">
        <v>1275023</v>
      </c>
      <c r="E541">
        <v>5</v>
      </c>
      <c r="F541" s="107">
        <v>40932</v>
      </c>
      <c r="G541" s="107">
        <v>40934</v>
      </c>
      <c r="H541">
        <v>1275023</v>
      </c>
      <c r="I541" s="107">
        <v>40932</v>
      </c>
      <c r="J541" s="107">
        <v>40934</v>
      </c>
      <c r="K541">
        <v>15000</v>
      </c>
      <c r="L541" t="s">
        <v>569</v>
      </c>
      <c r="N541" t="s">
        <v>564</v>
      </c>
      <c r="O541" t="s">
        <v>913</v>
      </c>
      <c r="P541" t="s">
        <v>38</v>
      </c>
      <c r="Q541">
        <v>3</v>
      </c>
      <c r="R541">
        <v>3</v>
      </c>
      <c r="S541">
        <v>4</v>
      </c>
      <c r="T541">
        <v>2</v>
      </c>
      <c r="AD541" s="107">
        <v>25479</v>
      </c>
      <c r="AE541" t="s">
        <v>45</v>
      </c>
      <c r="AF541" t="s">
        <v>32</v>
      </c>
      <c r="AG541" t="s">
        <v>868</v>
      </c>
      <c r="AH541" t="s">
        <v>57</v>
      </c>
      <c r="AI541" t="s">
        <v>89</v>
      </c>
      <c r="AJ541" t="s">
        <v>88</v>
      </c>
      <c r="AK541">
        <v>1</v>
      </c>
      <c r="AL541" t="s">
        <v>987</v>
      </c>
      <c r="AN541">
        <v>6</v>
      </c>
      <c r="AP541" t="s">
        <v>59</v>
      </c>
      <c r="AR541" t="s">
        <v>43</v>
      </c>
      <c r="AS541" t="s">
        <v>60</v>
      </c>
      <c r="BC541" t="s">
        <v>37</v>
      </c>
      <c r="BF541">
        <v>3</v>
      </c>
      <c r="BG541">
        <v>3</v>
      </c>
      <c r="BH541">
        <v>3</v>
      </c>
      <c r="BI541">
        <v>42.221311475409834</v>
      </c>
      <c r="BJ541">
        <f t="shared" si="40"/>
        <v>42</v>
      </c>
      <c r="BK541">
        <v>0</v>
      </c>
      <c r="BL541">
        <v>0</v>
      </c>
      <c r="BM541" t="s">
        <v>1050</v>
      </c>
      <c r="BN541" t="s">
        <v>913</v>
      </c>
      <c r="BO541" t="s">
        <v>564</v>
      </c>
      <c r="BQ541" t="s">
        <v>1050</v>
      </c>
      <c r="BR541" t="s">
        <v>87</v>
      </c>
      <c r="BS541" t="s">
        <v>572</v>
      </c>
      <c r="BT541" t="s">
        <v>1252</v>
      </c>
      <c r="BU541" t="s">
        <v>87</v>
      </c>
      <c r="BV541">
        <v>1</v>
      </c>
      <c r="BW541">
        <v>1</v>
      </c>
      <c r="BX541">
        <v>0</v>
      </c>
      <c r="BY541">
        <v>0</v>
      </c>
      <c r="BZ541">
        <v>-3</v>
      </c>
      <c r="CA541">
        <v>0</v>
      </c>
      <c r="CB541">
        <v>3</v>
      </c>
      <c r="CC541" t="e">
        <v>#VALUE!</v>
      </c>
      <c r="CD541">
        <v>3</v>
      </c>
      <c r="CE541">
        <v>0</v>
      </c>
      <c r="CF541">
        <v>0</v>
      </c>
      <c r="CH541">
        <f t="shared" si="41"/>
        <v>1</v>
      </c>
      <c r="CI541" t="s">
        <v>1405</v>
      </c>
      <c r="CJ541">
        <v>1</v>
      </c>
      <c r="CK541" t="s">
        <v>1399</v>
      </c>
      <c r="CL541">
        <f t="shared" si="42"/>
        <v>0</v>
      </c>
      <c r="CM541">
        <f t="shared" si="43"/>
        <v>1</v>
      </c>
      <c r="CN541">
        <f t="shared" si="44"/>
        <v>1</v>
      </c>
    </row>
    <row r="542" spans="1:92" x14ac:dyDescent="0.25">
      <c r="A542">
        <v>1513</v>
      </c>
      <c r="B542" t="s">
        <v>564</v>
      </c>
      <c r="C542" t="s">
        <v>564</v>
      </c>
      <c r="D542">
        <v>1276605</v>
      </c>
      <c r="E542">
        <v>6</v>
      </c>
      <c r="F542" s="107">
        <v>40964</v>
      </c>
      <c r="G542" s="107">
        <v>41011</v>
      </c>
      <c r="H542">
        <v>1276605</v>
      </c>
      <c r="I542" s="107">
        <v>40965</v>
      </c>
      <c r="J542" s="107">
        <v>41011</v>
      </c>
      <c r="K542" t="s">
        <v>562</v>
      </c>
      <c r="L542" t="s">
        <v>562</v>
      </c>
      <c r="N542" t="s">
        <v>564</v>
      </c>
      <c r="O542" t="s">
        <v>913</v>
      </c>
      <c r="P542" t="s">
        <v>38</v>
      </c>
      <c r="Q542">
        <v>47</v>
      </c>
      <c r="R542">
        <v>48</v>
      </c>
      <c r="S542">
        <v>3</v>
      </c>
      <c r="T542">
        <v>14</v>
      </c>
      <c r="AD542" s="107">
        <v>25494</v>
      </c>
      <c r="AE542" t="s">
        <v>31</v>
      </c>
      <c r="AF542" t="s">
        <v>68</v>
      </c>
      <c r="AG542" t="s">
        <v>870</v>
      </c>
      <c r="AH542" t="s">
        <v>57</v>
      </c>
      <c r="AI542" t="s">
        <v>89</v>
      </c>
      <c r="AJ542" t="s">
        <v>88</v>
      </c>
      <c r="AK542">
        <v>4</v>
      </c>
      <c r="AL542" t="s">
        <v>361</v>
      </c>
      <c r="AM542">
        <v>4</v>
      </c>
      <c r="AP542" t="s">
        <v>65</v>
      </c>
      <c r="AR542" t="s">
        <v>66</v>
      </c>
      <c r="AS542" t="s">
        <v>67</v>
      </c>
      <c r="BC542" t="s">
        <v>51</v>
      </c>
      <c r="BF542">
        <v>47</v>
      </c>
      <c r="BG542">
        <v>47</v>
      </c>
      <c r="BH542">
        <v>48</v>
      </c>
      <c r="BI542">
        <v>42.267759562841533</v>
      </c>
      <c r="BJ542">
        <f t="shared" si="40"/>
        <v>42</v>
      </c>
      <c r="BK542">
        <v>0</v>
      </c>
      <c r="BL542">
        <v>0</v>
      </c>
      <c r="BM542" t="s">
        <v>1050</v>
      </c>
      <c r="BN542" t="s">
        <v>913</v>
      </c>
      <c r="BO542" t="s">
        <v>564</v>
      </c>
      <c r="BQ542" t="s">
        <v>1050</v>
      </c>
      <c r="BR542" t="s">
        <v>87</v>
      </c>
      <c r="BS542" t="s">
        <v>572</v>
      </c>
      <c r="BT542" t="s">
        <v>1252</v>
      </c>
      <c r="BU542" t="s">
        <v>87</v>
      </c>
      <c r="BV542">
        <v>0.97916666666666663</v>
      </c>
      <c r="BW542">
        <v>1</v>
      </c>
      <c r="BX542">
        <v>2.083333333333337E-2</v>
      </c>
      <c r="BY542">
        <v>0</v>
      </c>
      <c r="BZ542">
        <v>-47</v>
      </c>
      <c r="CA542">
        <v>0</v>
      </c>
      <c r="CB542">
        <v>47</v>
      </c>
      <c r="CC542" t="e">
        <v>#VALUE!</v>
      </c>
      <c r="CD542">
        <v>47</v>
      </c>
      <c r="CE542">
        <v>0</v>
      </c>
      <c r="CF542">
        <v>0</v>
      </c>
      <c r="CH542">
        <f t="shared" si="41"/>
        <v>1</v>
      </c>
      <c r="CI542" t="s">
        <v>1401</v>
      </c>
      <c r="CJ542">
        <v>3</v>
      </c>
      <c r="CK542" t="s">
        <v>1399</v>
      </c>
      <c r="CL542">
        <f t="shared" si="42"/>
        <v>0</v>
      </c>
      <c r="CM542">
        <f t="shared" si="43"/>
        <v>1</v>
      </c>
      <c r="CN542">
        <f t="shared" si="44"/>
        <v>1</v>
      </c>
    </row>
    <row r="543" spans="1:92" x14ac:dyDescent="0.25">
      <c r="A543">
        <v>358</v>
      </c>
      <c r="B543" t="s">
        <v>564</v>
      </c>
      <c r="C543" t="s">
        <v>564</v>
      </c>
      <c r="D543">
        <v>1276775</v>
      </c>
      <c r="E543">
        <v>6</v>
      </c>
      <c r="F543" s="107">
        <v>40923</v>
      </c>
      <c r="G543" s="107">
        <v>40962</v>
      </c>
      <c r="H543">
        <v>1276775</v>
      </c>
      <c r="I543" s="107">
        <v>40923</v>
      </c>
      <c r="J543" s="107">
        <v>40926</v>
      </c>
      <c r="K543">
        <v>10000</v>
      </c>
      <c r="L543" t="s">
        <v>568</v>
      </c>
      <c r="M543" s="107">
        <v>40926</v>
      </c>
      <c r="N543" t="s">
        <v>87</v>
      </c>
      <c r="O543" t="s">
        <v>75</v>
      </c>
      <c r="P543" t="s">
        <v>38</v>
      </c>
      <c r="Q543">
        <v>4</v>
      </c>
      <c r="R543">
        <v>40</v>
      </c>
      <c r="S543">
        <v>0</v>
      </c>
      <c r="T543">
        <v>3</v>
      </c>
      <c r="AD543" s="107">
        <v>23646</v>
      </c>
      <c r="AE543" t="s">
        <v>31</v>
      </c>
      <c r="AF543" t="s">
        <v>32</v>
      </c>
      <c r="AG543" t="s">
        <v>868</v>
      </c>
      <c r="AH543" t="s">
        <v>57</v>
      </c>
      <c r="AI543" t="s">
        <v>33</v>
      </c>
      <c r="AJ543" t="s">
        <v>88</v>
      </c>
      <c r="AK543">
        <v>3</v>
      </c>
      <c r="AL543" t="s">
        <v>361</v>
      </c>
      <c r="AM543">
        <v>5</v>
      </c>
      <c r="AP543" t="s">
        <v>65</v>
      </c>
      <c r="AR543" t="s">
        <v>66</v>
      </c>
      <c r="AS543" t="s">
        <v>67</v>
      </c>
      <c r="BC543" t="s">
        <v>37</v>
      </c>
      <c r="BF543">
        <v>4</v>
      </c>
      <c r="BG543">
        <v>40</v>
      </c>
      <c r="BH543">
        <v>40</v>
      </c>
      <c r="BI543">
        <v>47.204918032786885</v>
      </c>
      <c r="BJ543">
        <f t="shared" si="40"/>
        <v>47</v>
      </c>
      <c r="BK543">
        <v>0</v>
      </c>
      <c r="BL543">
        <v>-36</v>
      </c>
      <c r="BM543" t="s">
        <v>1050</v>
      </c>
      <c r="BN543" t="s">
        <v>75</v>
      </c>
      <c r="BO543" t="s">
        <v>87</v>
      </c>
      <c r="BQ543" t="s">
        <v>1050</v>
      </c>
      <c r="BR543" t="s">
        <v>87</v>
      </c>
      <c r="BS543" t="s">
        <v>573</v>
      </c>
      <c r="BT543" t="s">
        <v>1252</v>
      </c>
      <c r="BU543" t="s">
        <v>564</v>
      </c>
      <c r="BV543">
        <v>0.1</v>
      </c>
      <c r="BW543">
        <v>0.1</v>
      </c>
      <c r="BX543">
        <v>0</v>
      </c>
      <c r="BY543">
        <v>0</v>
      </c>
      <c r="BZ543">
        <v>-4</v>
      </c>
      <c r="CA543">
        <v>0</v>
      </c>
      <c r="CB543">
        <v>4</v>
      </c>
      <c r="CC543" t="e">
        <v>#VALUE!</v>
      </c>
      <c r="CD543">
        <v>4</v>
      </c>
      <c r="CE543">
        <v>0</v>
      </c>
      <c r="CF543">
        <v>36</v>
      </c>
      <c r="CH543">
        <f t="shared" si="41"/>
        <v>1</v>
      </c>
      <c r="CI543" t="s">
        <v>1405</v>
      </c>
      <c r="CJ543">
        <v>1</v>
      </c>
      <c r="CK543" t="s">
        <v>1399</v>
      </c>
      <c r="CL543">
        <f t="shared" si="42"/>
        <v>1</v>
      </c>
      <c r="CM543">
        <f t="shared" si="43"/>
        <v>0</v>
      </c>
      <c r="CN543">
        <f t="shared" si="44"/>
        <v>1</v>
      </c>
    </row>
    <row r="544" spans="1:92" x14ac:dyDescent="0.25">
      <c r="A544">
        <v>1338</v>
      </c>
      <c r="B544" t="s">
        <v>564</v>
      </c>
      <c r="C544" t="s">
        <v>564</v>
      </c>
      <c r="D544">
        <v>1276863</v>
      </c>
      <c r="E544">
        <v>3</v>
      </c>
      <c r="F544" s="107">
        <v>40957</v>
      </c>
      <c r="G544" s="107">
        <v>41023</v>
      </c>
      <c r="H544">
        <v>1276863</v>
      </c>
      <c r="I544" s="107">
        <v>40957</v>
      </c>
      <c r="J544" s="107">
        <v>40958</v>
      </c>
      <c r="K544">
        <v>5000</v>
      </c>
      <c r="L544" t="s">
        <v>567</v>
      </c>
      <c r="M544" s="107">
        <v>40958</v>
      </c>
      <c r="N544" t="s">
        <v>87</v>
      </c>
      <c r="O544" t="s">
        <v>581</v>
      </c>
      <c r="P544" t="s">
        <v>38</v>
      </c>
      <c r="Q544">
        <v>2</v>
      </c>
      <c r="R544">
        <v>67</v>
      </c>
      <c r="S544">
        <v>0</v>
      </c>
      <c r="T544">
        <v>1</v>
      </c>
      <c r="AD544" s="107">
        <v>21786</v>
      </c>
      <c r="AE544" t="s">
        <v>31</v>
      </c>
      <c r="AF544" t="s">
        <v>68</v>
      </c>
      <c r="AG544" t="s">
        <v>870</v>
      </c>
      <c r="AH544" t="s">
        <v>57</v>
      </c>
      <c r="AI544" t="s">
        <v>46</v>
      </c>
      <c r="AJ544" t="s">
        <v>88</v>
      </c>
      <c r="AK544">
        <v>3</v>
      </c>
      <c r="AL544" t="s">
        <v>184</v>
      </c>
      <c r="AP544" t="s">
        <v>65</v>
      </c>
      <c r="AR544" t="s">
        <v>66</v>
      </c>
      <c r="AS544" t="s">
        <v>67</v>
      </c>
      <c r="BC544" t="s">
        <v>51</v>
      </c>
      <c r="BF544">
        <v>2</v>
      </c>
      <c r="BG544">
        <v>67</v>
      </c>
      <c r="BH544">
        <v>67</v>
      </c>
      <c r="BI544">
        <v>52.379781420765028</v>
      </c>
      <c r="BJ544">
        <f t="shared" si="40"/>
        <v>53</v>
      </c>
      <c r="BK544">
        <v>0</v>
      </c>
      <c r="BL544">
        <v>-65</v>
      </c>
      <c r="BM544" t="s">
        <v>1050</v>
      </c>
      <c r="BN544" t="s">
        <v>581</v>
      </c>
      <c r="BO544" t="s">
        <v>87</v>
      </c>
      <c r="BQ544" t="s">
        <v>1050</v>
      </c>
      <c r="BR544" t="s">
        <v>87</v>
      </c>
      <c r="BS544" t="s">
        <v>573</v>
      </c>
      <c r="BT544" t="s">
        <v>1252</v>
      </c>
      <c r="BU544" t="s">
        <v>564</v>
      </c>
      <c r="BV544">
        <v>2.9850746268656716E-2</v>
      </c>
      <c r="BW544">
        <v>2.9850746268656716E-2</v>
      </c>
      <c r="BX544">
        <v>0</v>
      </c>
      <c r="BY544">
        <v>0</v>
      </c>
      <c r="BZ544">
        <v>-2</v>
      </c>
      <c r="CA544">
        <v>0</v>
      </c>
      <c r="CB544">
        <v>2</v>
      </c>
      <c r="CC544" t="e">
        <v>#VALUE!</v>
      </c>
      <c r="CD544">
        <v>2</v>
      </c>
      <c r="CE544">
        <v>0</v>
      </c>
      <c r="CF544">
        <v>65</v>
      </c>
      <c r="CH544">
        <f t="shared" si="41"/>
        <v>1</v>
      </c>
      <c r="CI544" t="s">
        <v>1405</v>
      </c>
      <c r="CJ544">
        <v>1</v>
      </c>
      <c r="CK544" t="s">
        <v>1399</v>
      </c>
      <c r="CL544">
        <f t="shared" si="42"/>
        <v>1</v>
      </c>
      <c r="CM544">
        <f t="shared" si="43"/>
        <v>0</v>
      </c>
      <c r="CN544">
        <f t="shared" si="44"/>
        <v>1</v>
      </c>
    </row>
    <row r="545" spans="1:92" x14ac:dyDescent="0.25">
      <c r="A545">
        <v>1307</v>
      </c>
      <c r="B545" t="s">
        <v>564</v>
      </c>
      <c r="C545" t="s">
        <v>564</v>
      </c>
      <c r="D545">
        <v>1277158</v>
      </c>
      <c r="E545">
        <v>5</v>
      </c>
      <c r="F545" s="107">
        <v>40956</v>
      </c>
      <c r="G545" s="107">
        <v>40959</v>
      </c>
      <c r="H545">
        <v>1277158</v>
      </c>
      <c r="I545" s="107">
        <v>40956</v>
      </c>
      <c r="J545" s="107">
        <v>40959</v>
      </c>
      <c r="K545">
        <v>15000</v>
      </c>
      <c r="L545" t="s">
        <v>569</v>
      </c>
      <c r="N545" t="s">
        <v>564</v>
      </c>
      <c r="O545" t="s">
        <v>913</v>
      </c>
      <c r="P545" t="s">
        <v>38</v>
      </c>
      <c r="Q545">
        <v>4</v>
      </c>
      <c r="R545">
        <v>4</v>
      </c>
      <c r="S545">
        <v>2</v>
      </c>
      <c r="T545">
        <v>2</v>
      </c>
      <c r="U545">
        <v>2</v>
      </c>
      <c r="AD545" s="107">
        <v>23885</v>
      </c>
      <c r="AE545" t="s">
        <v>45</v>
      </c>
      <c r="AF545" t="s">
        <v>32</v>
      </c>
      <c r="AG545" t="s">
        <v>868</v>
      </c>
      <c r="AH545" t="s">
        <v>57</v>
      </c>
      <c r="AI545" t="s">
        <v>52</v>
      </c>
      <c r="AJ545" t="s">
        <v>88</v>
      </c>
      <c r="AK545">
        <v>1</v>
      </c>
      <c r="AL545" t="s">
        <v>987</v>
      </c>
      <c r="AN545">
        <v>6</v>
      </c>
      <c r="AP545" t="s">
        <v>126</v>
      </c>
      <c r="AR545" t="s">
        <v>43</v>
      </c>
      <c r="AS545" t="s">
        <v>81</v>
      </c>
      <c r="BC545" t="s">
        <v>37</v>
      </c>
      <c r="BF545">
        <v>4</v>
      </c>
      <c r="BG545">
        <v>4</v>
      </c>
      <c r="BH545">
        <v>4</v>
      </c>
      <c r="BI545">
        <v>46.642076502732237</v>
      </c>
      <c r="BJ545">
        <f t="shared" si="40"/>
        <v>47</v>
      </c>
      <c r="BK545">
        <v>0</v>
      </c>
      <c r="BL545">
        <v>0</v>
      </c>
      <c r="BM545" t="s">
        <v>1050</v>
      </c>
      <c r="BN545" t="s">
        <v>913</v>
      </c>
      <c r="BO545" t="s">
        <v>564</v>
      </c>
      <c r="BQ545" t="s">
        <v>1050</v>
      </c>
      <c r="BR545" t="s">
        <v>87</v>
      </c>
      <c r="BS545" t="s">
        <v>572</v>
      </c>
      <c r="BT545" t="s">
        <v>1252</v>
      </c>
      <c r="BU545" t="s">
        <v>87</v>
      </c>
      <c r="BV545">
        <v>1</v>
      </c>
      <c r="BW545">
        <v>1</v>
      </c>
      <c r="BX545">
        <v>0</v>
      </c>
      <c r="BY545">
        <v>0</v>
      </c>
      <c r="BZ545">
        <v>-4</v>
      </c>
      <c r="CA545">
        <v>0</v>
      </c>
      <c r="CB545">
        <v>4</v>
      </c>
      <c r="CC545" t="e">
        <v>#VALUE!</v>
      </c>
      <c r="CD545">
        <v>4</v>
      </c>
      <c r="CE545">
        <v>0</v>
      </c>
      <c r="CF545">
        <v>0</v>
      </c>
      <c r="CH545">
        <f t="shared" si="41"/>
        <v>1</v>
      </c>
      <c r="CI545" t="s">
        <v>1405</v>
      </c>
      <c r="CJ545">
        <v>1</v>
      </c>
      <c r="CK545" t="s">
        <v>1399</v>
      </c>
      <c r="CL545">
        <f t="shared" si="42"/>
        <v>0</v>
      </c>
      <c r="CM545">
        <f t="shared" si="43"/>
        <v>1</v>
      </c>
      <c r="CN545">
        <f t="shared" si="44"/>
        <v>1</v>
      </c>
    </row>
    <row r="546" spans="1:92" x14ac:dyDescent="0.25">
      <c r="A546">
        <v>1119</v>
      </c>
      <c r="B546" t="s">
        <v>564</v>
      </c>
      <c r="C546" t="s">
        <v>564</v>
      </c>
      <c r="D546">
        <v>1279885</v>
      </c>
      <c r="E546">
        <v>2</v>
      </c>
      <c r="F546" s="107">
        <v>40949</v>
      </c>
      <c r="G546" s="107">
        <v>40970</v>
      </c>
      <c r="H546">
        <v>1279885</v>
      </c>
      <c r="I546" s="107">
        <v>40950</v>
      </c>
      <c r="J546" s="107">
        <v>40970</v>
      </c>
      <c r="K546">
        <v>30000</v>
      </c>
      <c r="L546" t="s">
        <v>570</v>
      </c>
      <c r="N546" t="s">
        <v>564</v>
      </c>
      <c r="O546" t="s">
        <v>913</v>
      </c>
      <c r="P546" t="s">
        <v>587</v>
      </c>
      <c r="Q546">
        <v>21</v>
      </c>
      <c r="R546">
        <v>22</v>
      </c>
      <c r="S546">
        <v>4</v>
      </c>
      <c r="T546">
        <v>9</v>
      </c>
      <c r="AD546" s="107">
        <v>27407</v>
      </c>
      <c r="AE546" t="s">
        <v>31</v>
      </c>
      <c r="AF546" t="s">
        <v>68</v>
      </c>
      <c r="AG546" t="s">
        <v>870</v>
      </c>
      <c r="AH546" t="s">
        <v>30</v>
      </c>
      <c r="AI546" t="s">
        <v>61</v>
      </c>
      <c r="AJ546" t="s">
        <v>47</v>
      </c>
      <c r="AK546">
        <v>3</v>
      </c>
      <c r="AL546" t="s">
        <v>47</v>
      </c>
      <c r="AP546" t="s">
        <v>109</v>
      </c>
      <c r="AR546" t="s">
        <v>49</v>
      </c>
      <c r="AS546" t="s">
        <v>73</v>
      </c>
      <c r="BC546" t="s">
        <v>37</v>
      </c>
      <c r="BF546">
        <v>21</v>
      </c>
      <c r="BG546">
        <v>21</v>
      </c>
      <c r="BH546">
        <v>22</v>
      </c>
      <c r="BI546">
        <v>37</v>
      </c>
      <c r="BJ546">
        <f t="shared" si="40"/>
        <v>37</v>
      </c>
      <c r="BK546">
        <v>0</v>
      </c>
      <c r="BL546">
        <v>0</v>
      </c>
      <c r="BM546" t="s">
        <v>47</v>
      </c>
      <c r="BN546" t="s">
        <v>913</v>
      </c>
      <c r="BO546" t="s">
        <v>564</v>
      </c>
      <c r="BQ546" t="s">
        <v>47</v>
      </c>
      <c r="BR546" t="s">
        <v>87</v>
      </c>
      <c r="BS546" t="s">
        <v>572</v>
      </c>
      <c r="BT546" t="s">
        <v>1252</v>
      </c>
      <c r="BU546" t="s">
        <v>87</v>
      </c>
      <c r="BV546">
        <v>0.95454545454545459</v>
      </c>
      <c r="BW546">
        <v>1</v>
      </c>
      <c r="BX546">
        <v>4.5454545454545414E-2</v>
      </c>
      <c r="BY546">
        <v>0</v>
      </c>
      <c r="BZ546">
        <v>-21</v>
      </c>
      <c r="CA546">
        <v>0</v>
      </c>
      <c r="CB546">
        <v>21</v>
      </c>
      <c r="CC546" t="e">
        <v>#VALUE!</v>
      </c>
      <c r="CD546">
        <v>21</v>
      </c>
      <c r="CE546">
        <v>0</v>
      </c>
      <c r="CF546">
        <v>0</v>
      </c>
      <c r="CH546">
        <f t="shared" si="41"/>
        <v>1</v>
      </c>
      <c r="CI546" t="s">
        <v>1404</v>
      </c>
      <c r="CJ546">
        <v>2</v>
      </c>
      <c r="CK546" t="s">
        <v>1399</v>
      </c>
      <c r="CL546">
        <f t="shared" si="42"/>
        <v>0</v>
      </c>
      <c r="CM546">
        <f t="shared" si="43"/>
        <v>1</v>
      </c>
      <c r="CN546">
        <f t="shared" si="44"/>
        <v>1</v>
      </c>
    </row>
    <row r="547" spans="1:92" x14ac:dyDescent="0.25">
      <c r="A547">
        <v>411</v>
      </c>
      <c r="B547" t="s">
        <v>564</v>
      </c>
      <c r="C547" t="s">
        <v>564</v>
      </c>
      <c r="D547">
        <v>1280955</v>
      </c>
      <c r="E547">
        <v>2</v>
      </c>
      <c r="F547" s="107">
        <v>40926</v>
      </c>
      <c r="G547" s="107">
        <v>41225</v>
      </c>
      <c r="H547">
        <v>1280955</v>
      </c>
      <c r="I547" s="107">
        <v>40926</v>
      </c>
      <c r="J547" s="107">
        <v>40940</v>
      </c>
      <c r="K547">
        <v>5000</v>
      </c>
      <c r="L547" t="s">
        <v>567</v>
      </c>
      <c r="M547" s="107">
        <v>40940</v>
      </c>
      <c r="N547" t="s">
        <v>87</v>
      </c>
      <c r="O547" t="s">
        <v>75</v>
      </c>
      <c r="P547" t="s">
        <v>587</v>
      </c>
      <c r="Q547">
        <v>15</v>
      </c>
      <c r="R547">
        <v>300</v>
      </c>
      <c r="S547">
        <v>2</v>
      </c>
      <c r="T547">
        <v>5</v>
      </c>
      <c r="U547">
        <v>1</v>
      </c>
      <c r="AD547" s="107">
        <v>26329</v>
      </c>
      <c r="AE547" t="s">
        <v>31</v>
      </c>
      <c r="AF547" t="s">
        <v>39</v>
      </c>
      <c r="AG547" t="s">
        <v>40</v>
      </c>
      <c r="AH547" t="s">
        <v>40</v>
      </c>
      <c r="AI547" t="s">
        <v>94</v>
      </c>
      <c r="AJ547" t="s">
        <v>47</v>
      </c>
      <c r="AK547">
        <v>12</v>
      </c>
      <c r="AL547" t="s">
        <v>47</v>
      </c>
      <c r="AP547" t="s">
        <v>42</v>
      </c>
      <c r="AR547" t="s">
        <v>43</v>
      </c>
      <c r="AS547" t="s">
        <v>44</v>
      </c>
      <c r="BC547" t="s">
        <v>51</v>
      </c>
      <c r="BF547">
        <v>15</v>
      </c>
      <c r="BG547">
        <v>300</v>
      </c>
      <c r="BH547">
        <v>300</v>
      </c>
      <c r="BI547">
        <v>39.882513661202189</v>
      </c>
      <c r="BJ547">
        <f t="shared" si="40"/>
        <v>40</v>
      </c>
      <c r="BK547">
        <v>0</v>
      </c>
      <c r="BL547">
        <v>-285</v>
      </c>
      <c r="BM547" t="s">
        <v>47</v>
      </c>
      <c r="BN547" t="s">
        <v>75</v>
      </c>
      <c r="BO547" t="s">
        <v>87</v>
      </c>
      <c r="BQ547" t="s">
        <v>47</v>
      </c>
      <c r="BR547" t="s">
        <v>87</v>
      </c>
      <c r="BS547" t="s">
        <v>573</v>
      </c>
      <c r="BT547" t="s">
        <v>1252</v>
      </c>
      <c r="BU547" t="s">
        <v>87</v>
      </c>
      <c r="BV547">
        <v>0.05</v>
      </c>
      <c r="BW547">
        <v>0.05</v>
      </c>
      <c r="BX547">
        <v>0</v>
      </c>
      <c r="BY547">
        <v>0</v>
      </c>
      <c r="BZ547">
        <v>-15</v>
      </c>
      <c r="CA547">
        <v>0</v>
      </c>
      <c r="CB547">
        <v>15</v>
      </c>
      <c r="CC547" t="e">
        <v>#VALUE!</v>
      </c>
      <c r="CD547">
        <v>15</v>
      </c>
      <c r="CE547">
        <v>0</v>
      </c>
      <c r="CF547">
        <v>285</v>
      </c>
      <c r="CH547">
        <f t="shared" si="41"/>
        <v>1</v>
      </c>
      <c r="CI547" t="s">
        <v>1404</v>
      </c>
      <c r="CJ547">
        <v>2</v>
      </c>
      <c r="CK547" t="s">
        <v>1399</v>
      </c>
      <c r="CL547">
        <f t="shared" si="42"/>
        <v>1</v>
      </c>
      <c r="CM547">
        <f t="shared" si="43"/>
        <v>1</v>
      </c>
      <c r="CN547">
        <f t="shared" si="44"/>
        <v>1</v>
      </c>
    </row>
    <row r="548" spans="1:92" x14ac:dyDescent="0.25">
      <c r="A548">
        <v>2885</v>
      </c>
      <c r="B548" t="s">
        <v>564</v>
      </c>
      <c r="C548" t="s">
        <v>564</v>
      </c>
      <c r="D548">
        <v>1281323</v>
      </c>
      <c r="E548">
        <v>4</v>
      </c>
      <c r="F548" s="107">
        <v>41016</v>
      </c>
      <c r="G548" s="107">
        <v>41187</v>
      </c>
      <c r="H548">
        <v>1281323</v>
      </c>
      <c r="I548" s="107">
        <v>41016</v>
      </c>
      <c r="J548" s="107">
        <v>41018</v>
      </c>
      <c r="K548">
        <v>15000</v>
      </c>
      <c r="L548" t="s">
        <v>569</v>
      </c>
      <c r="M548" s="107">
        <v>41018</v>
      </c>
      <c r="N548" t="s">
        <v>87</v>
      </c>
      <c r="O548" t="s">
        <v>583</v>
      </c>
      <c r="P548" t="s">
        <v>38</v>
      </c>
      <c r="Q548">
        <v>3</v>
      </c>
      <c r="R548">
        <v>172</v>
      </c>
      <c r="S548">
        <v>6</v>
      </c>
      <c r="T548">
        <v>9</v>
      </c>
      <c r="U548">
        <v>2</v>
      </c>
      <c r="AD548" s="107">
        <v>27420</v>
      </c>
      <c r="AE548" t="s">
        <v>31</v>
      </c>
      <c r="AF548" t="s">
        <v>32</v>
      </c>
      <c r="AG548" t="s">
        <v>868</v>
      </c>
      <c r="AH548" t="s">
        <v>30</v>
      </c>
      <c r="AI548" t="s">
        <v>70</v>
      </c>
      <c r="AJ548" t="s">
        <v>88</v>
      </c>
      <c r="AK548">
        <v>9</v>
      </c>
      <c r="AL548" t="s">
        <v>986</v>
      </c>
      <c r="AO548">
        <v>90</v>
      </c>
      <c r="AP548" t="s">
        <v>42</v>
      </c>
      <c r="AR548" t="s">
        <v>43</v>
      </c>
      <c r="AS548" t="s">
        <v>44</v>
      </c>
      <c r="BC548" t="s">
        <v>51</v>
      </c>
      <c r="BF548">
        <v>3</v>
      </c>
      <c r="BG548">
        <v>172</v>
      </c>
      <c r="BH548">
        <v>172</v>
      </c>
      <c r="BI548">
        <v>37.147540983606561</v>
      </c>
      <c r="BJ548">
        <f t="shared" si="40"/>
        <v>37</v>
      </c>
      <c r="BK548">
        <v>0</v>
      </c>
      <c r="BL548">
        <v>-169</v>
      </c>
      <c r="BM548" t="s">
        <v>1050</v>
      </c>
      <c r="BN548" t="s">
        <v>75</v>
      </c>
      <c r="BO548" t="s">
        <v>87</v>
      </c>
      <c r="BQ548" t="s">
        <v>1050</v>
      </c>
      <c r="BR548" t="s">
        <v>87</v>
      </c>
      <c r="BS548" t="s">
        <v>573</v>
      </c>
      <c r="BT548" t="s">
        <v>1252</v>
      </c>
      <c r="BU548" t="s">
        <v>87</v>
      </c>
      <c r="BV548">
        <v>1.7441860465116279E-2</v>
      </c>
      <c r="BW548">
        <v>1.7441860465116279E-2</v>
      </c>
      <c r="BX548">
        <v>0</v>
      </c>
      <c r="BY548">
        <v>0</v>
      </c>
      <c r="BZ548">
        <v>-3</v>
      </c>
      <c r="CA548">
        <v>0</v>
      </c>
      <c r="CB548">
        <v>3</v>
      </c>
      <c r="CC548" t="e">
        <v>#VALUE!</v>
      </c>
      <c r="CD548">
        <v>3</v>
      </c>
      <c r="CE548">
        <v>0</v>
      </c>
      <c r="CF548">
        <v>169</v>
      </c>
      <c r="CH548">
        <f t="shared" si="41"/>
        <v>1</v>
      </c>
      <c r="CI548" t="s">
        <v>1405</v>
      </c>
      <c r="CJ548">
        <v>1</v>
      </c>
      <c r="CK548" t="s">
        <v>1399</v>
      </c>
      <c r="CL548">
        <f t="shared" si="42"/>
        <v>1</v>
      </c>
      <c r="CM548">
        <f t="shared" si="43"/>
        <v>1</v>
      </c>
      <c r="CN548">
        <f t="shared" si="44"/>
        <v>1</v>
      </c>
    </row>
    <row r="549" spans="1:92" x14ac:dyDescent="0.25">
      <c r="A549">
        <v>781</v>
      </c>
      <c r="B549" t="s">
        <v>564</v>
      </c>
      <c r="C549" t="s">
        <v>87</v>
      </c>
      <c r="D549">
        <v>1284053</v>
      </c>
      <c r="E549">
        <v>5</v>
      </c>
      <c r="F549" s="107">
        <v>40939</v>
      </c>
      <c r="G549" s="107">
        <v>41044</v>
      </c>
      <c r="H549">
        <v>1284053</v>
      </c>
      <c r="I549" s="107">
        <v>40939</v>
      </c>
      <c r="J549" s="107">
        <v>40941</v>
      </c>
      <c r="K549">
        <v>10000</v>
      </c>
      <c r="L549" t="s">
        <v>568</v>
      </c>
      <c r="M549" s="107">
        <v>40941</v>
      </c>
      <c r="N549" t="s">
        <v>87</v>
      </c>
      <c r="O549" t="s">
        <v>75</v>
      </c>
      <c r="P549" t="s">
        <v>38</v>
      </c>
      <c r="Q549">
        <v>29</v>
      </c>
      <c r="R549">
        <v>106</v>
      </c>
      <c r="S549">
        <v>2</v>
      </c>
      <c r="T549">
        <v>0</v>
      </c>
      <c r="U549">
        <v>1</v>
      </c>
      <c r="AD549" s="107">
        <v>19389</v>
      </c>
      <c r="AE549" t="s">
        <v>31</v>
      </c>
      <c r="AF549" t="s">
        <v>32</v>
      </c>
      <c r="AG549" t="s">
        <v>868</v>
      </c>
      <c r="AH549" t="s">
        <v>57</v>
      </c>
      <c r="AI549" t="s">
        <v>69</v>
      </c>
      <c r="AJ549" t="s">
        <v>88</v>
      </c>
      <c r="AK549">
        <v>8</v>
      </c>
      <c r="AL549" t="s">
        <v>987</v>
      </c>
      <c r="AN549">
        <v>6</v>
      </c>
      <c r="AP549" t="s">
        <v>141</v>
      </c>
      <c r="AR549" t="s">
        <v>43</v>
      </c>
      <c r="AS549" t="s">
        <v>63</v>
      </c>
      <c r="AU549" t="s">
        <v>804</v>
      </c>
      <c r="AX549" t="s">
        <v>87</v>
      </c>
      <c r="BC549" t="s">
        <v>51</v>
      </c>
      <c r="BF549">
        <v>29</v>
      </c>
      <c r="BG549">
        <v>106</v>
      </c>
      <c r="BH549">
        <v>106</v>
      </c>
      <c r="BI549">
        <v>58.879781420765028</v>
      </c>
      <c r="BJ549">
        <f t="shared" si="40"/>
        <v>59</v>
      </c>
      <c r="BK549">
        <v>0</v>
      </c>
      <c r="BL549">
        <v>-103</v>
      </c>
      <c r="BM549" t="s">
        <v>1050</v>
      </c>
      <c r="BN549" t="s">
        <v>75</v>
      </c>
      <c r="BO549" t="s">
        <v>87</v>
      </c>
      <c r="BQ549" t="s">
        <v>1050</v>
      </c>
      <c r="BR549" t="s">
        <v>87</v>
      </c>
      <c r="BS549" t="s">
        <v>572</v>
      </c>
      <c r="BT549" t="s">
        <v>1252</v>
      </c>
      <c r="BU549" t="s">
        <v>87</v>
      </c>
      <c r="BV549">
        <v>0.27358490566037735</v>
      </c>
      <c r="BW549">
        <v>2.8301886792452831E-2</v>
      </c>
      <c r="BX549">
        <v>-0.24528301886792453</v>
      </c>
      <c r="BY549">
        <v>0</v>
      </c>
      <c r="BZ549">
        <v>-3</v>
      </c>
      <c r="CA549">
        <v>26</v>
      </c>
      <c r="CB549">
        <v>106</v>
      </c>
      <c r="CC549">
        <v>29</v>
      </c>
      <c r="CD549">
        <v>106</v>
      </c>
      <c r="CE549">
        <v>103</v>
      </c>
      <c r="CF549">
        <v>103</v>
      </c>
      <c r="CH549">
        <f t="shared" si="41"/>
        <v>1</v>
      </c>
      <c r="CI549" t="s">
        <v>1404</v>
      </c>
      <c r="CJ549">
        <v>2</v>
      </c>
      <c r="CK549" t="s">
        <v>1399</v>
      </c>
      <c r="CL549">
        <f t="shared" si="42"/>
        <v>1</v>
      </c>
      <c r="CM549">
        <f t="shared" si="43"/>
        <v>1</v>
      </c>
      <c r="CN549">
        <f t="shared" si="44"/>
        <v>0</v>
      </c>
    </row>
    <row r="550" spans="1:92" x14ac:dyDescent="0.25">
      <c r="A550">
        <v>3037</v>
      </c>
      <c r="B550" t="s">
        <v>564</v>
      </c>
      <c r="C550" t="s">
        <v>564</v>
      </c>
      <c r="D550">
        <v>1287104</v>
      </c>
      <c r="E550">
        <v>4</v>
      </c>
      <c r="F550" s="107">
        <v>41021</v>
      </c>
      <c r="G550" s="107">
        <v>41115</v>
      </c>
      <c r="H550">
        <v>1287104</v>
      </c>
      <c r="I550" s="107">
        <v>41021</v>
      </c>
      <c r="J550" s="107">
        <v>41115</v>
      </c>
      <c r="K550" t="s">
        <v>562</v>
      </c>
      <c r="L550" t="s">
        <v>562</v>
      </c>
      <c r="N550" t="s">
        <v>564</v>
      </c>
      <c r="O550" t="s">
        <v>913</v>
      </c>
      <c r="P550" t="s">
        <v>38</v>
      </c>
      <c r="Q550">
        <v>95</v>
      </c>
      <c r="R550">
        <v>95</v>
      </c>
      <c r="S550">
        <v>0</v>
      </c>
      <c r="T550">
        <v>1</v>
      </c>
      <c r="AD550" s="107">
        <v>23400</v>
      </c>
      <c r="AE550" t="s">
        <v>31</v>
      </c>
      <c r="AF550" t="s">
        <v>68</v>
      </c>
      <c r="AG550" t="s">
        <v>870</v>
      </c>
      <c r="AH550" t="s">
        <v>57</v>
      </c>
      <c r="AI550" t="s">
        <v>52</v>
      </c>
      <c r="AJ550" t="s">
        <v>88</v>
      </c>
      <c r="AK550">
        <v>6</v>
      </c>
      <c r="AL550" t="s">
        <v>986</v>
      </c>
      <c r="AO550">
        <v>365</v>
      </c>
      <c r="AP550" t="s">
        <v>65</v>
      </c>
      <c r="AR550" t="s">
        <v>66</v>
      </c>
      <c r="AS550" t="s">
        <v>67</v>
      </c>
      <c r="BC550" t="s">
        <v>51</v>
      </c>
      <c r="BF550">
        <v>95</v>
      </c>
      <c r="BG550">
        <v>95</v>
      </c>
      <c r="BH550">
        <v>95</v>
      </c>
      <c r="BI550">
        <v>48.144808743169399</v>
      </c>
      <c r="BJ550">
        <f t="shared" si="40"/>
        <v>48</v>
      </c>
      <c r="BK550">
        <v>0</v>
      </c>
      <c r="BL550">
        <v>0</v>
      </c>
      <c r="BM550" t="s">
        <v>1050</v>
      </c>
      <c r="BN550" t="s">
        <v>913</v>
      </c>
      <c r="BO550" t="s">
        <v>564</v>
      </c>
      <c r="BQ550" t="s">
        <v>1050</v>
      </c>
      <c r="BR550" t="s">
        <v>87</v>
      </c>
      <c r="BS550" t="s">
        <v>572</v>
      </c>
      <c r="BT550" t="s">
        <v>1252</v>
      </c>
      <c r="BU550" t="s">
        <v>564</v>
      </c>
      <c r="BV550">
        <v>1</v>
      </c>
      <c r="BW550">
        <v>1</v>
      </c>
      <c r="BX550">
        <v>0</v>
      </c>
      <c r="BY550">
        <v>0</v>
      </c>
      <c r="BZ550">
        <v>-95</v>
      </c>
      <c r="CA550">
        <v>0</v>
      </c>
      <c r="CB550">
        <v>95</v>
      </c>
      <c r="CC550" t="e">
        <v>#VALUE!</v>
      </c>
      <c r="CD550">
        <v>95</v>
      </c>
      <c r="CE550">
        <v>0</v>
      </c>
      <c r="CF550">
        <v>0</v>
      </c>
      <c r="CH550">
        <f t="shared" si="41"/>
        <v>1</v>
      </c>
      <c r="CI550" t="s">
        <v>1408</v>
      </c>
      <c r="CJ550">
        <v>0</v>
      </c>
      <c r="CK550" t="s">
        <v>1399</v>
      </c>
      <c r="CL550">
        <f t="shared" si="42"/>
        <v>0</v>
      </c>
      <c r="CM550">
        <f t="shared" si="43"/>
        <v>0</v>
      </c>
      <c r="CN550">
        <f t="shared" si="44"/>
        <v>1</v>
      </c>
    </row>
    <row r="551" spans="1:92" x14ac:dyDescent="0.25">
      <c r="A551">
        <v>2472</v>
      </c>
      <c r="B551" t="s">
        <v>564</v>
      </c>
      <c r="C551" t="s">
        <v>564</v>
      </c>
      <c r="D551">
        <v>1289488</v>
      </c>
      <c r="E551">
        <v>4</v>
      </c>
      <c r="F551" s="107">
        <v>41002</v>
      </c>
      <c r="G551" s="107">
        <v>41004</v>
      </c>
      <c r="H551">
        <v>1289488</v>
      </c>
      <c r="I551" s="107">
        <v>41002</v>
      </c>
      <c r="J551" s="107">
        <v>41004</v>
      </c>
      <c r="K551">
        <v>5000</v>
      </c>
      <c r="L551" t="s">
        <v>567</v>
      </c>
      <c r="N551" t="s">
        <v>564</v>
      </c>
      <c r="O551" t="s">
        <v>913</v>
      </c>
      <c r="P551" t="s">
        <v>38</v>
      </c>
      <c r="Q551">
        <v>3</v>
      </c>
      <c r="R551">
        <v>3</v>
      </c>
      <c r="S551">
        <v>2</v>
      </c>
      <c r="T551">
        <v>1</v>
      </c>
      <c r="U551">
        <v>2</v>
      </c>
      <c r="AD551" s="107">
        <v>20663</v>
      </c>
      <c r="AE551" t="s">
        <v>31</v>
      </c>
      <c r="AF551" t="s">
        <v>32</v>
      </c>
      <c r="AG551" t="s">
        <v>868</v>
      </c>
      <c r="AH551" t="s">
        <v>57</v>
      </c>
      <c r="AI551" t="s">
        <v>113</v>
      </c>
      <c r="AJ551" t="s">
        <v>88</v>
      </c>
      <c r="AK551">
        <v>2</v>
      </c>
      <c r="AL551" t="s">
        <v>986</v>
      </c>
      <c r="AO551">
        <v>90</v>
      </c>
      <c r="AP551" t="s">
        <v>42</v>
      </c>
      <c r="AR551" t="s">
        <v>43</v>
      </c>
      <c r="AS551" t="s">
        <v>44</v>
      </c>
      <c r="BC551" t="s">
        <v>37</v>
      </c>
      <c r="BF551">
        <v>3</v>
      </c>
      <c r="BG551">
        <v>3</v>
      </c>
      <c r="BH551">
        <v>3</v>
      </c>
      <c r="BI551">
        <v>55.571038251366119</v>
      </c>
      <c r="BJ551">
        <f t="shared" si="40"/>
        <v>56</v>
      </c>
      <c r="BK551">
        <v>0</v>
      </c>
      <c r="BL551">
        <v>0</v>
      </c>
      <c r="BM551" t="s">
        <v>1050</v>
      </c>
      <c r="BN551" t="s">
        <v>913</v>
      </c>
      <c r="BO551" t="s">
        <v>564</v>
      </c>
      <c r="BQ551" t="s">
        <v>1050</v>
      </c>
      <c r="BR551" t="s">
        <v>87</v>
      </c>
      <c r="BS551" t="s">
        <v>572</v>
      </c>
      <c r="BT551" t="s">
        <v>1252</v>
      </c>
      <c r="BU551" t="s">
        <v>87</v>
      </c>
      <c r="BV551">
        <v>1</v>
      </c>
      <c r="BW551">
        <v>1</v>
      </c>
      <c r="BX551">
        <v>0</v>
      </c>
      <c r="BY551">
        <v>0</v>
      </c>
      <c r="BZ551">
        <v>-3</v>
      </c>
      <c r="CA551">
        <v>0</v>
      </c>
      <c r="CB551">
        <v>3</v>
      </c>
      <c r="CC551" t="e">
        <v>#VALUE!</v>
      </c>
      <c r="CD551">
        <v>3</v>
      </c>
      <c r="CE551">
        <v>0</v>
      </c>
      <c r="CF551">
        <v>0</v>
      </c>
      <c r="CH551">
        <f t="shared" si="41"/>
        <v>1</v>
      </c>
      <c r="CI551" t="s">
        <v>1405</v>
      </c>
      <c r="CJ551">
        <v>1</v>
      </c>
      <c r="CK551" t="s">
        <v>1399</v>
      </c>
      <c r="CL551">
        <f t="shared" si="42"/>
        <v>0</v>
      </c>
      <c r="CM551">
        <f t="shared" si="43"/>
        <v>1</v>
      </c>
      <c r="CN551">
        <f t="shared" si="44"/>
        <v>1</v>
      </c>
    </row>
    <row r="552" spans="1:92" x14ac:dyDescent="0.25">
      <c r="A552">
        <v>2764</v>
      </c>
      <c r="B552" t="s">
        <v>564</v>
      </c>
      <c r="C552" t="s">
        <v>564</v>
      </c>
      <c r="D552">
        <v>1292681</v>
      </c>
      <c r="E552">
        <v>5</v>
      </c>
      <c r="F552" s="107">
        <v>41011</v>
      </c>
      <c r="G552" s="107">
        <v>41064</v>
      </c>
      <c r="H552">
        <v>1292681</v>
      </c>
      <c r="I552" s="107">
        <v>41011</v>
      </c>
      <c r="J552" s="107">
        <v>41064</v>
      </c>
      <c r="K552">
        <v>15000</v>
      </c>
      <c r="L552" t="s">
        <v>569</v>
      </c>
      <c r="N552" t="s">
        <v>564</v>
      </c>
      <c r="O552" t="s">
        <v>913</v>
      </c>
      <c r="P552" t="s">
        <v>38</v>
      </c>
      <c r="Q552">
        <v>54</v>
      </c>
      <c r="R552">
        <v>54</v>
      </c>
      <c r="S552">
        <v>3</v>
      </c>
      <c r="T552">
        <v>4</v>
      </c>
      <c r="U552">
        <v>1</v>
      </c>
      <c r="AD552" s="107">
        <v>25564</v>
      </c>
      <c r="AE552" t="s">
        <v>31</v>
      </c>
      <c r="AF552" t="s">
        <v>39</v>
      </c>
      <c r="AG552" t="s">
        <v>40</v>
      </c>
      <c r="AH552" t="s">
        <v>40</v>
      </c>
      <c r="AI552" t="s">
        <v>82</v>
      </c>
      <c r="AJ552" t="s">
        <v>88</v>
      </c>
      <c r="AK552">
        <v>5</v>
      </c>
      <c r="AL552" t="s">
        <v>987</v>
      </c>
      <c r="AN552">
        <v>6</v>
      </c>
      <c r="AP552" t="s">
        <v>42</v>
      </c>
      <c r="AR552" t="s">
        <v>43</v>
      </c>
      <c r="AS552" t="s">
        <v>44</v>
      </c>
      <c r="BC552" t="s">
        <v>37</v>
      </c>
      <c r="BF552">
        <v>54</v>
      </c>
      <c r="BG552">
        <v>54</v>
      </c>
      <c r="BH552">
        <v>54</v>
      </c>
      <c r="BI552">
        <v>42.204918032786885</v>
      </c>
      <c r="BJ552">
        <f t="shared" si="40"/>
        <v>42</v>
      </c>
      <c r="BK552">
        <v>0</v>
      </c>
      <c r="BL552">
        <v>0</v>
      </c>
      <c r="BM552" t="s">
        <v>1050</v>
      </c>
      <c r="BN552" t="s">
        <v>913</v>
      </c>
      <c r="BO552" t="s">
        <v>564</v>
      </c>
      <c r="BQ552" t="s">
        <v>1050</v>
      </c>
      <c r="BR552" t="s">
        <v>87</v>
      </c>
      <c r="BS552" t="s">
        <v>572</v>
      </c>
      <c r="BT552" t="s">
        <v>1252</v>
      </c>
      <c r="BU552" t="s">
        <v>87</v>
      </c>
      <c r="BV552">
        <v>1</v>
      </c>
      <c r="BW552">
        <v>1</v>
      </c>
      <c r="BX552">
        <v>0</v>
      </c>
      <c r="BY552">
        <v>0</v>
      </c>
      <c r="BZ552">
        <v>-54</v>
      </c>
      <c r="CA552">
        <v>0</v>
      </c>
      <c r="CB552">
        <v>54</v>
      </c>
      <c r="CC552" t="e">
        <v>#VALUE!</v>
      </c>
      <c r="CD552">
        <v>54</v>
      </c>
      <c r="CE552">
        <v>0</v>
      </c>
      <c r="CF552">
        <v>0</v>
      </c>
      <c r="CH552">
        <f t="shared" si="41"/>
        <v>1</v>
      </c>
      <c r="CI552" t="s">
        <v>1401</v>
      </c>
      <c r="CJ552">
        <v>3</v>
      </c>
      <c r="CK552" t="s">
        <v>1399</v>
      </c>
      <c r="CL552">
        <f t="shared" si="42"/>
        <v>0</v>
      </c>
      <c r="CM552">
        <f t="shared" si="43"/>
        <v>1</v>
      </c>
      <c r="CN552">
        <f t="shared" si="44"/>
        <v>1</v>
      </c>
    </row>
    <row r="553" spans="1:92" x14ac:dyDescent="0.25">
      <c r="A553">
        <v>2141</v>
      </c>
      <c r="B553" t="s">
        <v>564</v>
      </c>
      <c r="C553" t="s">
        <v>564</v>
      </c>
      <c r="D553">
        <v>1292687</v>
      </c>
      <c r="E553">
        <v>2</v>
      </c>
      <c r="F553" s="107">
        <v>40989</v>
      </c>
      <c r="G553" s="107">
        <v>41135</v>
      </c>
      <c r="H553">
        <v>1292687</v>
      </c>
      <c r="I553" s="107">
        <v>40992</v>
      </c>
      <c r="J553" s="107">
        <v>40993</v>
      </c>
      <c r="K553">
        <v>2000</v>
      </c>
      <c r="L553" t="s">
        <v>566</v>
      </c>
      <c r="M553" s="107">
        <v>40993</v>
      </c>
      <c r="N553" t="s">
        <v>87</v>
      </c>
      <c r="O553" t="s">
        <v>583</v>
      </c>
      <c r="P553" t="s">
        <v>587</v>
      </c>
      <c r="Q553">
        <v>2</v>
      </c>
      <c r="R553">
        <v>147</v>
      </c>
      <c r="S553">
        <v>0</v>
      </c>
      <c r="T553">
        <v>1</v>
      </c>
      <c r="AB553" t="s">
        <v>111</v>
      </c>
      <c r="AD553" s="107">
        <v>26959</v>
      </c>
      <c r="AE553" t="s">
        <v>45</v>
      </c>
      <c r="AF553" t="s">
        <v>39</v>
      </c>
      <c r="AG553" t="s">
        <v>40</v>
      </c>
      <c r="AH553" t="s">
        <v>30</v>
      </c>
      <c r="AI553" t="s">
        <v>70</v>
      </c>
      <c r="AJ553" t="s">
        <v>47</v>
      </c>
      <c r="AK553">
        <v>7</v>
      </c>
      <c r="AL553" t="s">
        <v>47</v>
      </c>
      <c r="AP553" t="s">
        <v>95</v>
      </c>
      <c r="AR553" t="s">
        <v>66</v>
      </c>
      <c r="AS553" t="s">
        <v>63</v>
      </c>
      <c r="BC553" t="s">
        <v>51</v>
      </c>
      <c r="BF553">
        <v>2</v>
      </c>
      <c r="BG553">
        <v>144</v>
      </c>
      <c r="BH553">
        <v>147</v>
      </c>
      <c r="BI553">
        <v>38.333333333333336</v>
      </c>
      <c r="BJ553">
        <f t="shared" si="40"/>
        <v>38</v>
      </c>
      <c r="BK553">
        <v>0</v>
      </c>
      <c r="BL553">
        <v>-142</v>
      </c>
      <c r="BM553" t="s">
        <v>47</v>
      </c>
      <c r="BN553" t="s">
        <v>75</v>
      </c>
      <c r="BO553" t="s">
        <v>87</v>
      </c>
      <c r="BQ553" t="s">
        <v>47</v>
      </c>
      <c r="BR553" t="s">
        <v>87</v>
      </c>
      <c r="BS553" t="s">
        <v>573</v>
      </c>
      <c r="BT553" t="s">
        <v>1252</v>
      </c>
      <c r="BU553" t="s">
        <v>564</v>
      </c>
      <c r="BV553">
        <v>1.3605442176870748E-2</v>
      </c>
      <c r="BW553">
        <v>1.3888888888888888E-2</v>
      </c>
      <c r="BX553">
        <v>2.8344671201814033E-4</v>
      </c>
      <c r="BY553">
        <v>0</v>
      </c>
      <c r="BZ553">
        <v>-2</v>
      </c>
      <c r="CA553">
        <v>0</v>
      </c>
      <c r="CB553">
        <v>2</v>
      </c>
      <c r="CC553" t="e">
        <v>#VALUE!</v>
      </c>
      <c r="CD553">
        <v>2</v>
      </c>
      <c r="CE553">
        <v>0</v>
      </c>
      <c r="CF553">
        <v>142</v>
      </c>
      <c r="CH553">
        <f t="shared" si="41"/>
        <v>1</v>
      </c>
      <c r="CI553" t="s">
        <v>1405</v>
      </c>
      <c r="CJ553">
        <v>1</v>
      </c>
      <c r="CK553" t="s">
        <v>1399</v>
      </c>
      <c r="CL553">
        <f t="shared" si="42"/>
        <v>1</v>
      </c>
      <c r="CM553">
        <f t="shared" si="43"/>
        <v>0</v>
      </c>
      <c r="CN553">
        <f t="shared" si="44"/>
        <v>1</v>
      </c>
    </row>
    <row r="554" spans="1:92" x14ac:dyDescent="0.25">
      <c r="A554">
        <v>854</v>
      </c>
      <c r="B554" t="s">
        <v>564</v>
      </c>
      <c r="C554" t="s">
        <v>564</v>
      </c>
      <c r="D554">
        <v>1293436</v>
      </c>
      <c r="E554">
        <v>2</v>
      </c>
      <c r="F554" s="107">
        <v>40940</v>
      </c>
      <c r="G554" s="107">
        <v>41158</v>
      </c>
      <c r="H554">
        <v>1293436</v>
      </c>
      <c r="I554" s="107">
        <v>40941</v>
      </c>
      <c r="J554" s="107">
        <v>40942</v>
      </c>
      <c r="K554">
        <v>2000</v>
      </c>
      <c r="L554" t="s">
        <v>566</v>
      </c>
      <c r="M554" s="107">
        <v>40942</v>
      </c>
      <c r="N554" t="s">
        <v>87</v>
      </c>
      <c r="O554" t="s">
        <v>53</v>
      </c>
      <c r="P554" t="s">
        <v>587</v>
      </c>
      <c r="Q554">
        <v>2</v>
      </c>
      <c r="R554">
        <v>219</v>
      </c>
      <c r="S554">
        <v>0</v>
      </c>
      <c r="T554">
        <v>1</v>
      </c>
      <c r="AD554" s="107">
        <v>26978</v>
      </c>
      <c r="AE554" t="s">
        <v>45</v>
      </c>
      <c r="AF554" t="s">
        <v>32</v>
      </c>
      <c r="AG554" t="s">
        <v>868</v>
      </c>
      <c r="AH554" t="s">
        <v>30</v>
      </c>
      <c r="AI554" t="s">
        <v>86</v>
      </c>
      <c r="AJ554" t="s">
        <v>47</v>
      </c>
      <c r="AK554">
        <v>8</v>
      </c>
      <c r="AL554" t="s">
        <v>47</v>
      </c>
      <c r="AP554" t="s">
        <v>154</v>
      </c>
      <c r="AR554" t="s">
        <v>43</v>
      </c>
      <c r="AS554" t="s">
        <v>63</v>
      </c>
      <c r="BC554" t="s">
        <v>37</v>
      </c>
      <c r="BF554">
        <v>2</v>
      </c>
      <c r="BG554">
        <v>218</v>
      </c>
      <c r="BH554">
        <v>219</v>
      </c>
      <c r="BI554">
        <v>38.147540983606561</v>
      </c>
      <c r="BJ554">
        <f t="shared" si="40"/>
        <v>38</v>
      </c>
      <c r="BK554">
        <v>0</v>
      </c>
      <c r="BL554">
        <v>-216</v>
      </c>
      <c r="BM554" t="s">
        <v>47</v>
      </c>
      <c r="BN554" t="s">
        <v>159</v>
      </c>
      <c r="BO554" t="s">
        <v>87</v>
      </c>
      <c r="BQ554" t="s">
        <v>47</v>
      </c>
      <c r="BR554" t="s">
        <v>87</v>
      </c>
      <c r="BS554" t="s">
        <v>573</v>
      </c>
      <c r="BT554" t="s">
        <v>1252</v>
      </c>
      <c r="BU554" t="s">
        <v>564</v>
      </c>
      <c r="BV554">
        <v>9.1324200913242004E-3</v>
      </c>
      <c r="BW554">
        <v>9.1743119266055051E-3</v>
      </c>
      <c r="BX554">
        <v>4.189183528130469E-5</v>
      </c>
      <c r="BY554">
        <v>0</v>
      </c>
      <c r="BZ554">
        <v>-2</v>
      </c>
      <c r="CA554">
        <v>0</v>
      </c>
      <c r="CB554">
        <v>2</v>
      </c>
      <c r="CC554" t="e">
        <v>#VALUE!</v>
      </c>
      <c r="CD554">
        <v>2</v>
      </c>
      <c r="CE554">
        <v>0</v>
      </c>
      <c r="CF554">
        <v>216</v>
      </c>
      <c r="CH554">
        <f t="shared" si="41"/>
        <v>1</v>
      </c>
      <c r="CI554" t="s">
        <v>1405</v>
      </c>
      <c r="CJ554">
        <v>1</v>
      </c>
      <c r="CK554" t="s">
        <v>1399</v>
      </c>
      <c r="CL554">
        <f t="shared" si="42"/>
        <v>1</v>
      </c>
      <c r="CM554">
        <f t="shared" si="43"/>
        <v>0</v>
      </c>
      <c r="CN554">
        <f t="shared" si="44"/>
        <v>1</v>
      </c>
    </row>
    <row r="555" spans="1:92" x14ac:dyDescent="0.25">
      <c r="A555">
        <v>2269</v>
      </c>
      <c r="B555" t="s">
        <v>564</v>
      </c>
      <c r="C555" t="s">
        <v>564</v>
      </c>
      <c r="D555">
        <v>1294647</v>
      </c>
      <c r="E555">
        <v>1</v>
      </c>
      <c r="F555" s="107">
        <v>40995</v>
      </c>
      <c r="G555" s="107">
        <v>41101</v>
      </c>
      <c r="H555">
        <v>1294647</v>
      </c>
      <c r="I555" s="107">
        <v>40995</v>
      </c>
      <c r="J555" s="107">
        <v>41101</v>
      </c>
      <c r="K555" t="s">
        <v>562</v>
      </c>
      <c r="L555" t="s">
        <v>562</v>
      </c>
      <c r="N555" t="s">
        <v>564</v>
      </c>
      <c r="O555" t="s">
        <v>913</v>
      </c>
      <c r="P555" t="s">
        <v>552</v>
      </c>
      <c r="Q555">
        <v>107</v>
      </c>
      <c r="R555">
        <v>107</v>
      </c>
      <c r="S555">
        <v>1</v>
      </c>
      <c r="T555">
        <v>8</v>
      </c>
      <c r="U555">
        <v>1</v>
      </c>
      <c r="AD555" s="107">
        <v>23743</v>
      </c>
      <c r="AE555" t="s">
        <v>31</v>
      </c>
      <c r="AF555" t="s">
        <v>32</v>
      </c>
      <c r="AG555" t="s">
        <v>868</v>
      </c>
      <c r="AH555" t="s">
        <v>57</v>
      </c>
      <c r="AI555">
        <v>263</v>
      </c>
      <c r="AJ555" t="s">
        <v>552</v>
      </c>
      <c r="AK555">
        <v>6</v>
      </c>
      <c r="AL555" t="s">
        <v>1327</v>
      </c>
      <c r="AP555" t="s">
        <v>72</v>
      </c>
      <c r="AR555" t="s">
        <v>49</v>
      </c>
      <c r="AS555" t="s">
        <v>73</v>
      </c>
      <c r="BC555" t="s">
        <v>37</v>
      </c>
      <c r="BF555">
        <v>107</v>
      </c>
      <c r="BG555">
        <v>107</v>
      </c>
      <c r="BH555">
        <v>107</v>
      </c>
      <c r="BI555">
        <v>47.136612021857921</v>
      </c>
      <c r="BJ555">
        <f t="shared" si="40"/>
        <v>47</v>
      </c>
      <c r="BK555">
        <v>0</v>
      </c>
      <c r="BL555">
        <v>0</v>
      </c>
      <c r="BM555">
        <v>0</v>
      </c>
      <c r="BN555" t="s">
        <v>913</v>
      </c>
      <c r="BO555" t="s">
        <v>564</v>
      </c>
      <c r="BQ555" t="s">
        <v>1051</v>
      </c>
      <c r="BR555" t="s">
        <v>87</v>
      </c>
      <c r="BS555" t="s">
        <v>572</v>
      </c>
      <c r="BT555" t="s">
        <v>1252</v>
      </c>
      <c r="BU555" t="s">
        <v>87</v>
      </c>
      <c r="BV555">
        <v>1</v>
      </c>
      <c r="BW555">
        <v>1</v>
      </c>
      <c r="BX555">
        <v>0</v>
      </c>
      <c r="BY555">
        <v>0</v>
      </c>
      <c r="BZ555">
        <v>-107</v>
      </c>
      <c r="CA555">
        <v>0</v>
      </c>
      <c r="CB555">
        <v>107</v>
      </c>
      <c r="CC555" t="e">
        <v>#VALUE!</v>
      </c>
      <c r="CD555">
        <v>107</v>
      </c>
      <c r="CE555">
        <v>0</v>
      </c>
      <c r="CF555">
        <v>0</v>
      </c>
      <c r="CH555">
        <f t="shared" si="41"/>
        <v>1</v>
      </c>
      <c r="CI555" t="s">
        <v>1408</v>
      </c>
      <c r="CJ555">
        <v>0</v>
      </c>
      <c r="CK555" t="s">
        <v>1399</v>
      </c>
      <c r="CL555">
        <f t="shared" si="42"/>
        <v>0</v>
      </c>
      <c r="CM555">
        <f t="shared" si="43"/>
        <v>1</v>
      </c>
      <c r="CN555">
        <f t="shared" si="44"/>
        <v>1</v>
      </c>
    </row>
    <row r="556" spans="1:92" x14ac:dyDescent="0.25">
      <c r="A556">
        <v>2029</v>
      </c>
      <c r="B556" t="s">
        <v>564</v>
      </c>
      <c r="C556" t="s">
        <v>564</v>
      </c>
      <c r="D556">
        <v>1295645</v>
      </c>
      <c r="E556">
        <v>4</v>
      </c>
      <c r="F556" s="107">
        <v>40985</v>
      </c>
      <c r="G556" s="107">
        <v>41204</v>
      </c>
      <c r="H556">
        <v>1295645</v>
      </c>
      <c r="I556" s="107">
        <v>41098</v>
      </c>
      <c r="J556" s="107">
        <v>41204</v>
      </c>
      <c r="K556">
        <v>5000</v>
      </c>
      <c r="L556" t="s">
        <v>567</v>
      </c>
      <c r="M556" s="107">
        <v>40986</v>
      </c>
      <c r="N556" t="s">
        <v>87</v>
      </c>
      <c r="O556" t="s">
        <v>583</v>
      </c>
      <c r="P556" t="s">
        <v>38</v>
      </c>
      <c r="Q556">
        <v>107</v>
      </c>
      <c r="R556">
        <v>220</v>
      </c>
      <c r="S556">
        <v>1</v>
      </c>
      <c r="T556">
        <v>2</v>
      </c>
      <c r="AD556" s="107">
        <v>25810</v>
      </c>
      <c r="AE556" t="s">
        <v>31</v>
      </c>
      <c r="AF556" t="s">
        <v>39</v>
      </c>
      <c r="AG556" t="s">
        <v>40</v>
      </c>
      <c r="AH556" t="s">
        <v>40</v>
      </c>
      <c r="AI556" t="s">
        <v>41</v>
      </c>
      <c r="AJ556" t="s">
        <v>88</v>
      </c>
      <c r="AK556">
        <v>10</v>
      </c>
      <c r="AL556" t="s">
        <v>986</v>
      </c>
      <c r="AO556">
        <v>180</v>
      </c>
      <c r="AP556" t="s">
        <v>42</v>
      </c>
      <c r="AR556" t="s">
        <v>43</v>
      </c>
      <c r="AS556" t="s">
        <v>44</v>
      </c>
      <c r="AT556" t="s">
        <v>643</v>
      </c>
      <c r="BC556" t="s">
        <v>51</v>
      </c>
      <c r="BF556">
        <v>107</v>
      </c>
      <c r="BG556">
        <v>107</v>
      </c>
      <c r="BH556">
        <v>220</v>
      </c>
      <c r="BI556">
        <v>41.461748633879779</v>
      </c>
      <c r="BJ556">
        <f t="shared" si="40"/>
        <v>42</v>
      </c>
      <c r="BK556">
        <v>0</v>
      </c>
      <c r="BL556">
        <v>0</v>
      </c>
      <c r="BM556" t="s">
        <v>1050</v>
      </c>
      <c r="BN556" t="s">
        <v>75</v>
      </c>
      <c r="BO556" t="s">
        <v>87</v>
      </c>
      <c r="BQ556" t="s">
        <v>1050</v>
      </c>
      <c r="BR556" t="s">
        <v>87</v>
      </c>
      <c r="BS556" t="s">
        <v>573</v>
      </c>
      <c r="BT556" t="s">
        <v>1252</v>
      </c>
      <c r="BU556" t="s">
        <v>87</v>
      </c>
      <c r="BV556">
        <v>0.48636363636363639</v>
      </c>
      <c r="BW556">
        <v>1</v>
      </c>
      <c r="BX556">
        <v>0.51363636363636367</v>
      </c>
      <c r="BY556">
        <v>0</v>
      </c>
      <c r="BZ556">
        <v>-107</v>
      </c>
      <c r="CA556">
        <v>0</v>
      </c>
      <c r="CB556">
        <v>-111</v>
      </c>
      <c r="CC556" t="e">
        <v>#VALUE!</v>
      </c>
      <c r="CD556">
        <v>-111</v>
      </c>
      <c r="CE556">
        <v>-218</v>
      </c>
      <c r="CF556">
        <v>0</v>
      </c>
      <c r="CH556">
        <f t="shared" si="41"/>
        <v>1</v>
      </c>
      <c r="CI556" t="s">
        <v>1408</v>
      </c>
      <c r="CJ556">
        <v>0</v>
      </c>
      <c r="CK556" t="s">
        <v>1399</v>
      </c>
      <c r="CL556">
        <f t="shared" si="42"/>
        <v>1</v>
      </c>
      <c r="CM556">
        <f t="shared" si="43"/>
        <v>1</v>
      </c>
      <c r="CN556">
        <f t="shared" si="44"/>
        <v>1</v>
      </c>
    </row>
    <row r="557" spans="1:92" x14ac:dyDescent="0.25">
      <c r="A557">
        <v>1641</v>
      </c>
      <c r="B557" t="s">
        <v>564</v>
      </c>
      <c r="C557" t="s">
        <v>564</v>
      </c>
      <c r="D557">
        <v>1295839</v>
      </c>
      <c r="E557">
        <v>5</v>
      </c>
      <c r="F557" s="107">
        <v>40969</v>
      </c>
      <c r="G557" s="107">
        <v>41184</v>
      </c>
      <c r="H557">
        <v>1295839</v>
      </c>
      <c r="I557" s="107">
        <v>40969</v>
      </c>
      <c r="J557" s="107">
        <v>40993</v>
      </c>
      <c r="K557">
        <v>15000</v>
      </c>
      <c r="L557" t="s">
        <v>569</v>
      </c>
      <c r="M557" s="107">
        <v>40993</v>
      </c>
      <c r="N557" t="s">
        <v>87</v>
      </c>
      <c r="O557" t="s">
        <v>583</v>
      </c>
      <c r="P557" t="s">
        <v>38</v>
      </c>
      <c r="Q557">
        <v>25</v>
      </c>
      <c r="R557">
        <v>216</v>
      </c>
      <c r="S557">
        <v>4</v>
      </c>
      <c r="T557">
        <v>4</v>
      </c>
      <c r="U557">
        <v>2</v>
      </c>
      <c r="AD557" s="107">
        <v>25822</v>
      </c>
      <c r="AE557" t="s">
        <v>31</v>
      </c>
      <c r="AF557" t="s">
        <v>32</v>
      </c>
      <c r="AG557" t="s">
        <v>868</v>
      </c>
      <c r="AH557" t="s">
        <v>30</v>
      </c>
      <c r="AI557" t="s">
        <v>70</v>
      </c>
      <c r="AJ557" t="s">
        <v>88</v>
      </c>
      <c r="AK557">
        <v>13</v>
      </c>
      <c r="AL557" t="s">
        <v>987</v>
      </c>
      <c r="AN557">
        <v>6</v>
      </c>
      <c r="AP557" t="s">
        <v>42</v>
      </c>
      <c r="AR557" t="s">
        <v>43</v>
      </c>
      <c r="AS557" t="s">
        <v>44</v>
      </c>
      <c r="BC557" t="s">
        <v>51</v>
      </c>
      <c r="BF557">
        <v>25</v>
      </c>
      <c r="BG557">
        <v>216</v>
      </c>
      <c r="BH557">
        <v>216</v>
      </c>
      <c r="BI557">
        <v>41.385245901639344</v>
      </c>
      <c r="BJ557">
        <f t="shared" si="40"/>
        <v>41</v>
      </c>
      <c r="BK557">
        <v>0</v>
      </c>
      <c r="BL557">
        <v>-191</v>
      </c>
      <c r="BM557" t="s">
        <v>1050</v>
      </c>
      <c r="BN557" t="s">
        <v>75</v>
      </c>
      <c r="BO557" t="s">
        <v>87</v>
      </c>
      <c r="BQ557" t="s">
        <v>1050</v>
      </c>
      <c r="BR557" t="s">
        <v>87</v>
      </c>
      <c r="BS557" t="s">
        <v>573</v>
      </c>
      <c r="BT557" t="s">
        <v>1252</v>
      </c>
      <c r="BU557" t="s">
        <v>87</v>
      </c>
      <c r="BV557">
        <v>0.11574074074074074</v>
      </c>
      <c r="BW557">
        <v>0.11574074074074074</v>
      </c>
      <c r="BX557">
        <v>0</v>
      </c>
      <c r="BY557">
        <v>0</v>
      </c>
      <c r="BZ557">
        <v>-25</v>
      </c>
      <c r="CA557">
        <v>0</v>
      </c>
      <c r="CB557">
        <v>25</v>
      </c>
      <c r="CC557" t="e">
        <v>#VALUE!</v>
      </c>
      <c r="CD557">
        <v>25</v>
      </c>
      <c r="CE557">
        <v>0</v>
      </c>
      <c r="CF557">
        <v>191</v>
      </c>
      <c r="CH557">
        <f t="shared" si="41"/>
        <v>1</v>
      </c>
      <c r="CI557" t="s">
        <v>1404</v>
      </c>
      <c r="CJ557">
        <v>2</v>
      </c>
      <c r="CK557" t="s">
        <v>1399</v>
      </c>
      <c r="CL557">
        <f t="shared" si="42"/>
        <v>1</v>
      </c>
      <c r="CM557">
        <f t="shared" si="43"/>
        <v>1</v>
      </c>
      <c r="CN557">
        <f t="shared" si="44"/>
        <v>1</v>
      </c>
    </row>
    <row r="558" spans="1:92" x14ac:dyDescent="0.25">
      <c r="A558">
        <v>672</v>
      </c>
      <c r="B558" t="s">
        <v>564</v>
      </c>
      <c r="C558" t="s">
        <v>564</v>
      </c>
      <c r="D558">
        <v>1296828</v>
      </c>
      <c r="E558">
        <v>6</v>
      </c>
      <c r="F558" s="107">
        <v>40935</v>
      </c>
      <c r="G558" s="107">
        <v>40974</v>
      </c>
      <c r="H558">
        <v>1296828</v>
      </c>
      <c r="I558" s="107">
        <v>40935</v>
      </c>
      <c r="J558" s="107">
        <v>40974</v>
      </c>
      <c r="K558" t="s">
        <v>562</v>
      </c>
      <c r="L558" t="s">
        <v>562</v>
      </c>
      <c r="N558" t="s">
        <v>564</v>
      </c>
      <c r="O558" t="s">
        <v>913</v>
      </c>
      <c r="P558" t="s">
        <v>38</v>
      </c>
      <c r="Q558">
        <v>40</v>
      </c>
      <c r="R558">
        <v>40</v>
      </c>
      <c r="S558">
        <v>11</v>
      </c>
      <c r="T558">
        <v>10</v>
      </c>
      <c r="U558">
        <v>9</v>
      </c>
      <c r="AD558" s="107">
        <v>27566</v>
      </c>
      <c r="AE558" t="s">
        <v>31</v>
      </c>
      <c r="AF558" t="s">
        <v>32</v>
      </c>
      <c r="AG558" t="s">
        <v>868</v>
      </c>
      <c r="AH558" t="s">
        <v>57</v>
      </c>
      <c r="AI558" t="s">
        <v>117</v>
      </c>
      <c r="AJ558" t="s">
        <v>88</v>
      </c>
      <c r="AK558">
        <v>2</v>
      </c>
      <c r="AL558" t="s">
        <v>361</v>
      </c>
      <c r="AM558">
        <v>8</v>
      </c>
      <c r="AP558" t="s">
        <v>92</v>
      </c>
      <c r="AR558" t="s">
        <v>66</v>
      </c>
      <c r="AS558" t="s">
        <v>44</v>
      </c>
      <c r="BC558" t="s">
        <v>37</v>
      </c>
      <c r="BF558">
        <v>40</v>
      </c>
      <c r="BG558">
        <v>40</v>
      </c>
      <c r="BH558">
        <v>40</v>
      </c>
      <c r="BI558">
        <v>36.527322404371581</v>
      </c>
      <c r="BJ558">
        <f t="shared" si="40"/>
        <v>37</v>
      </c>
      <c r="BK558">
        <v>0</v>
      </c>
      <c r="BL558">
        <v>0</v>
      </c>
      <c r="BM558" t="s">
        <v>1050</v>
      </c>
      <c r="BN558" t="s">
        <v>913</v>
      </c>
      <c r="BO558" t="s">
        <v>564</v>
      </c>
      <c r="BQ558" t="s">
        <v>1050</v>
      </c>
      <c r="BR558" t="s">
        <v>87</v>
      </c>
      <c r="BS558" t="s">
        <v>572</v>
      </c>
      <c r="BT558" t="s">
        <v>1252</v>
      </c>
      <c r="BU558" t="s">
        <v>87</v>
      </c>
      <c r="BV558">
        <v>1</v>
      </c>
      <c r="BW558">
        <v>1</v>
      </c>
      <c r="BX558">
        <v>0</v>
      </c>
      <c r="BY558">
        <v>0</v>
      </c>
      <c r="BZ558">
        <v>-40</v>
      </c>
      <c r="CA558">
        <v>0</v>
      </c>
      <c r="CB558">
        <v>40</v>
      </c>
      <c r="CC558" t="e">
        <v>#VALUE!</v>
      </c>
      <c r="CD558">
        <v>40</v>
      </c>
      <c r="CE558">
        <v>0</v>
      </c>
      <c r="CF558">
        <v>0</v>
      </c>
      <c r="CH558">
        <f t="shared" si="41"/>
        <v>1</v>
      </c>
      <c r="CI558" t="s">
        <v>1401</v>
      </c>
      <c r="CJ558">
        <v>3</v>
      </c>
      <c r="CK558" t="s">
        <v>1399</v>
      </c>
      <c r="CL558">
        <f t="shared" si="42"/>
        <v>0</v>
      </c>
      <c r="CM558">
        <f t="shared" si="43"/>
        <v>1</v>
      </c>
      <c r="CN558">
        <f t="shared" si="44"/>
        <v>1</v>
      </c>
    </row>
    <row r="559" spans="1:92" x14ac:dyDescent="0.25">
      <c r="A559">
        <v>736</v>
      </c>
      <c r="B559" t="s">
        <v>564</v>
      </c>
      <c r="C559" t="s">
        <v>564</v>
      </c>
      <c r="D559">
        <v>1297602</v>
      </c>
      <c r="E559">
        <v>1</v>
      </c>
      <c r="F559" s="107">
        <v>40937</v>
      </c>
      <c r="G559" s="107">
        <v>41033</v>
      </c>
      <c r="H559">
        <v>1297602</v>
      </c>
      <c r="I559" s="107">
        <v>40938</v>
      </c>
      <c r="J559" s="107">
        <v>40984</v>
      </c>
      <c r="K559">
        <v>30000</v>
      </c>
      <c r="L559" t="s">
        <v>570</v>
      </c>
      <c r="M559" s="107">
        <v>40984</v>
      </c>
      <c r="N559" t="s">
        <v>87</v>
      </c>
      <c r="O559" t="s">
        <v>583</v>
      </c>
      <c r="P559" t="s">
        <v>54</v>
      </c>
      <c r="Q559">
        <v>47</v>
      </c>
      <c r="R559">
        <v>97</v>
      </c>
      <c r="S559">
        <v>1</v>
      </c>
      <c r="T559">
        <v>2</v>
      </c>
      <c r="V559">
        <v>1</v>
      </c>
      <c r="AD559" s="107">
        <v>20361</v>
      </c>
      <c r="AE559" t="s">
        <v>31</v>
      </c>
      <c r="AF559" t="s">
        <v>32</v>
      </c>
      <c r="AG559" t="s">
        <v>868</v>
      </c>
      <c r="AH559" t="s">
        <v>57</v>
      </c>
      <c r="AI559" t="s">
        <v>89</v>
      </c>
      <c r="AJ559" t="s">
        <v>54</v>
      </c>
      <c r="AK559">
        <v>7</v>
      </c>
      <c r="AL559" t="s">
        <v>54</v>
      </c>
      <c r="AP559" t="s">
        <v>129</v>
      </c>
      <c r="AR559" t="s">
        <v>91</v>
      </c>
      <c r="AS559" t="s">
        <v>56</v>
      </c>
      <c r="BC559" t="s">
        <v>51</v>
      </c>
      <c r="BF559">
        <v>47</v>
      </c>
      <c r="BG559">
        <v>96</v>
      </c>
      <c r="BH559">
        <v>97</v>
      </c>
      <c r="BI559">
        <v>56.21857923497268</v>
      </c>
      <c r="BJ559">
        <f t="shared" si="40"/>
        <v>56</v>
      </c>
      <c r="BK559">
        <v>0</v>
      </c>
      <c r="BL559">
        <v>-49</v>
      </c>
      <c r="BM559" t="s">
        <v>1051</v>
      </c>
      <c r="BN559" t="s">
        <v>75</v>
      </c>
      <c r="BO559" t="s">
        <v>87</v>
      </c>
      <c r="BQ559" t="s">
        <v>1051</v>
      </c>
      <c r="BR559" t="s">
        <v>87</v>
      </c>
      <c r="BS559" t="s">
        <v>573</v>
      </c>
      <c r="BT559" t="s">
        <v>1252</v>
      </c>
      <c r="BU559" t="s">
        <v>87</v>
      </c>
      <c r="BV559">
        <v>0.4845360824742268</v>
      </c>
      <c r="BW559">
        <v>0.48958333333333331</v>
      </c>
      <c r="BX559">
        <v>5.0472508591065113E-3</v>
      </c>
      <c r="BY559">
        <v>0</v>
      </c>
      <c r="BZ559">
        <v>-47</v>
      </c>
      <c r="CA559">
        <v>0</v>
      </c>
      <c r="CB559">
        <v>47</v>
      </c>
      <c r="CC559" t="e">
        <v>#VALUE!</v>
      </c>
      <c r="CD559">
        <v>47</v>
      </c>
      <c r="CE559">
        <v>0</v>
      </c>
      <c r="CF559">
        <v>49</v>
      </c>
      <c r="CH559">
        <f t="shared" si="41"/>
        <v>1</v>
      </c>
      <c r="CI559" t="s">
        <v>1401</v>
      </c>
      <c r="CJ559">
        <v>3</v>
      </c>
      <c r="CK559" t="s">
        <v>1399</v>
      </c>
      <c r="CL559">
        <f t="shared" si="42"/>
        <v>1</v>
      </c>
      <c r="CM559">
        <f t="shared" si="43"/>
        <v>1</v>
      </c>
      <c r="CN559">
        <f t="shared" si="44"/>
        <v>1</v>
      </c>
    </row>
    <row r="560" spans="1:92" x14ac:dyDescent="0.25">
      <c r="A560">
        <v>933</v>
      </c>
      <c r="B560" t="s">
        <v>564</v>
      </c>
      <c r="C560" t="s">
        <v>564</v>
      </c>
      <c r="D560">
        <v>1297921</v>
      </c>
      <c r="E560">
        <v>6</v>
      </c>
      <c r="F560" s="107">
        <v>40943</v>
      </c>
      <c r="G560" s="107">
        <v>40945</v>
      </c>
      <c r="H560">
        <v>1297921</v>
      </c>
      <c r="I560" s="107">
        <v>40943</v>
      </c>
      <c r="J560" s="107">
        <v>40945</v>
      </c>
      <c r="K560">
        <v>25000</v>
      </c>
      <c r="L560" t="s">
        <v>570</v>
      </c>
      <c r="N560" t="s">
        <v>564</v>
      </c>
      <c r="O560" t="s">
        <v>913</v>
      </c>
      <c r="P560" t="s">
        <v>38</v>
      </c>
      <c r="Q560">
        <v>3</v>
      </c>
      <c r="R560">
        <v>3</v>
      </c>
      <c r="S560">
        <v>3</v>
      </c>
      <c r="T560">
        <v>8</v>
      </c>
      <c r="U560">
        <v>3</v>
      </c>
      <c r="AD560" s="107">
        <v>27345</v>
      </c>
      <c r="AE560" t="s">
        <v>31</v>
      </c>
      <c r="AF560" t="s">
        <v>32</v>
      </c>
      <c r="AG560" t="s">
        <v>868</v>
      </c>
      <c r="AH560" t="s">
        <v>30</v>
      </c>
      <c r="AI560" t="s">
        <v>117</v>
      </c>
      <c r="AJ560" t="s">
        <v>88</v>
      </c>
      <c r="AK560">
        <v>1</v>
      </c>
      <c r="AL560" t="s">
        <v>361</v>
      </c>
      <c r="AM560">
        <v>2</v>
      </c>
      <c r="AP560" t="s">
        <v>100</v>
      </c>
      <c r="AR560" t="s">
        <v>66</v>
      </c>
      <c r="AS560" t="s">
        <v>63</v>
      </c>
      <c r="BC560" t="s">
        <v>37</v>
      </c>
      <c r="BF560">
        <v>3</v>
      </c>
      <c r="BG560">
        <v>3</v>
      </c>
      <c r="BH560">
        <v>3</v>
      </c>
      <c r="BI560">
        <v>37.153005464480877</v>
      </c>
      <c r="BJ560">
        <f t="shared" si="40"/>
        <v>37</v>
      </c>
      <c r="BK560">
        <v>0</v>
      </c>
      <c r="BL560">
        <v>0</v>
      </c>
      <c r="BM560" t="s">
        <v>1050</v>
      </c>
      <c r="BN560" t="s">
        <v>913</v>
      </c>
      <c r="BO560" t="s">
        <v>564</v>
      </c>
      <c r="BQ560" t="s">
        <v>1050</v>
      </c>
      <c r="BR560" t="s">
        <v>87</v>
      </c>
      <c r="BS560" t="s">
        <v>572</v>
      </c>
      <c r="BT560" t="s">
        <v>1252</v>
      </c>
      <c r="BU560" t="s">
        <v>87</v>
      </c>
      <c r="BV560">
        <v>1</v>
      </c>
      <c r="BW560">
        <v>1</v>
      </c>
      <c r="BX560">
        <v>0</v>
      </c>
      <c r="BY560">
        <v>0</v>
      </c>
      <c r="BZ560">
        <v>-3</v>
      </c>
      <c r="CA560">
        <v>0</v>
      </c>
      <c r="CB560">
        <v>3</v>
      </c>
      <c r="CC560" t="e">
        <v>#VALUE!</v>
      </c>
      <c r="CD560">
        <v>3</v>
      </c>
      <c r="CE560">
        <v>0</v>
      </c>
      <c r="CF560">
        <v>0</v>
      </c>
      <c r="CH560">
        <f t="shared" si="41"/>
        <v>1</v>
      </c>
      <c r="CI560" t="s">
        <v>1405</v>
      </c>
      <c r="CJ560">
        <v>1</v>
      </c>
      <c r="CK560" t="s">
        <v>1399</v>
      </c>
      <c r="CL560">
        <f t="shared" si="42"/>
        <v>0</v>
      </c>
      <c r="CM560">
        <f t="shared" si="43"/>
        <v>1</v>
      </c>
      <c r="CN560">
        <f t="shared" si="44"/>
        <v>1</v>
      </c>
    </row>
    <row r="561" spans="1:92" x14ac:dyDescent="0.25">
      <c r="A561">
        <v>2894</v>
      </c>
      <c r="B561" t="s">
        <v>564</v>
      </c>
      <c r="C561" t="s">
        <v>564</v>
      </c>
      <c r="D561">
        <v>1301396</v>
      </c>
      <c r="E561">
        <v>6</v>
      </c>
      <c r="F561" s="107">
        <v>41016</v>
      </c>
      <c r="G561" s="107">
        <v>41260</v>
      </c>
      <c r="H561">
        <v>1301396</v>
      </c>
      <c r="I561" s="107" t="s">
        <v>560</v>
      </c>
      <c r="J561" s="107" t="s">
        <v>560</v>
      </c>
      <c r="K561">
        <v>10000</v>
      </c>
      <c r="L561" t="s">
        <v>568</v>
      </c>
      <c r="M561" s="107">
        <v>41045</v>
      </c>
      <c r="N561" t="s">
        <v>87</v>
      </c>
      <c r="O561" t="s">
        <v>75</v>
      </c>
      <c r="P561" t="s">
        <v>38</v>
      </c>
      <c r="Q561">
        <v>0</v>
      </c>
      <c r="R561">
        <v>245</v>
      </c>
      <c r="S561">
        <v>6</v>
      </c>
      <c r="T561">
        <v>9</v>
      </c>
      <c r="U561">
        <v>3</v>
      </c>
      <c r="AD561" s="107">
        <v>23830</v>
      </c>
      <c r="AE561" t="s">
        <v>31</v>
      </c>
      <c r="AF561" t="s">
        <v>68</v>
      </c>
      <c r="AG561" t="s">
        <v>870</v>
      </c>
      <c r="AH561" t="s">
        <v>57</v>
      </c>
      <c r="AI561" t="s">
        <v>46</v>
      </c>
      <c r="AJ561" t="s">
        <v>88</v>
      </c>
      <c r="AK561">
        <v>9</v>
      </c>
      <c r="AL561" t="s">
        <v>361</v>
      </c>
      <c r="AM561">
        <v>12</v>
      </c>
      <c r="AP561" t="s">
        <v>65</v>
      </c>
      <c r="AR561" t="s">
        <v>66</v>
      </c>
      <c r="AS561" t="s">
        <v>67</v>
      </c>
      <c r="AT561" t="s">
        <v>1411</v>
      </c>
      <c r="BC561" t="s">
        <v>51</v>
      </c>
      <c r="BF561">
        <v>0</v>
      </c>
      <c r="BG561">
        <v>0</v>
      </c>
      <c r="BH561">
        <v>245</v>
      </c>
      <c r="BI561">
        <v>46.956284153005463</v>
      </c>
      <c r="BJ561" t="e">
        <f t="shared" si="40"/>
        <v>#VALUE!</v>
      </c>
      <c r="BK561" t="e">
        <v>#VALUE!</v>
      </c>
      <c r="BL561" t="e">
        <v>#VALUE!</v>
      </c>
      <c r="BM561" t="s">
        <v>1050</v>
      </c>
      <c r="BN561" t="s">
        <v>75</v>
      </c>
      <c r="BO561" t="s">
        <v>87</v>
      </c>
      <c r="BQ561" t="s">
        <v>1050</v>
      </c>
      <c r="BR561">
        <v>0</v>
      </c>
      <c r="BS561" t="s">
        <v>573</v>
      </c>
      <c r="BT561" t="s">
        <v>1252</v>
      </c>
      <c r="BU561" t="s">
        <v>87</v>
      </c>
      <c r="BV561">
        <v>0</v>
      </c>
      <c r="BW561">
        <v>0</v>
      </c>
      <c r="BX561">
        <v>0</v>
      </c>
      <c r="BY561">
        <v>0</v>
      </c>
      <c r="BZ561" t="e">
        <v>#VALUE!</v>
      </c>
      <c r="CA561" t="e">
        <v>#VALUE!</v>
      </c>
      <c r="CB561" t="e">
        <v>#VALUE!</v>
      </c>
      <c r="CC561">
        <v>0</v>
      </c>
      <c r="CD561">
        <v>0</v>
      </c>
      <c r="CE561">
        <v>0</v>
      </c>
      <c r="CF561" t="e">
        <v>#VALUE!</v>
      </c>
      <c r="CH561">
        <f t="shared" si="41"/>
        <v>1</v>
      </c>
      <c r="CI561" t="s">
        <v>1405</v>
      </c>
      <c r="CJ561">
        <v>1</v>
      </c>
      <c r="CK561" t="s">
        <v>1400</v>
      </c>
      <c r="CL561">
        <f t="shared" si="42"/>
        <v>1</v>
      </c>
      <c r="CM561">
        <f t="shared" si="43"/>
        <v>1</v>
      </c>
      <c r="CN561">
        <f t="shared" si="44"/>
        <v>1</v>
      </c>
    </row>
    <row r="562" spans="1:92" x14ac:dyDescent="0.25">
      <c r="A562">
        <v>2996</v>
      </c>
      <c r="B562" t="s">
        <v>564</v>
      </c>
      <c r="C562" t="s">
        <v>564</v>
      </c>
      <c r="D562">
        <v>1302165</v>
      </c>
      <c r="E562">
        <v>1</v>
      </c>
      <c r="F562" s="107">
        <v>41019</v>
      </c>
      <c r="G562" s="107">
        <v>41281</v>
      </c>
      <c r="H562">
        <v>1302165</v>
      </c>
      <c r="I562" s="107" t="s">
        <v>560</v>
      </c>
      <c r="J562" s="107" t="s">
        <v>560</v>
      </c>
      <c r="K562">
        <v>2000</v>
      </c>
      <c r="L562" t="s">
        <v>566</v>
      </c>
      <c r="M562" s="107">
        <v>41025</v>
      </c>
      <c r="N562" t="s">
        <v>87</v>
      </c>
      <c r="O562" t="s">
        <v>75</v>
      </c>
      <c r="P562" t="s">
        <v>54</v>
      </c>
      <c r="Q562">
        <v>0</v>
      </c>
      <c r="R562">
        <v>263</v>
      </c>
      <c r="S562">
        <v>0</v>
      </c>
      <c r="T562">
        <v>3</v>
      </c>
      <c r="AD562" s="107">
        <v>24136</v>
      </c>
      <c r="AE562" t="s">
        <v>31</v>
      </c>
      <c r="AF562" t="s">
        <v>39</v>
      </c>
      <c r="AG562" t="s">
        <v>40</v>
      </c>
      <c r="AH562" t="s">
        <v>40</v>
      </c>
      <c r="AI562" t="s">
        <v>117</v>
      </c>
      <c r="AJ562" t="s">
        <v>54</v>
      </c>
      <c r="AK562">
        <v>9</v>
      </c>
      <c r="AL562" t="s">
        <v>54</v>
      </c>
      <c r="AP562" t="s">
        <v>107</v>
      </c>
      <c r="AR562" t="s">
        <v>43</v>
      </c>
      <c r="AS562" t="s">
        <v>60</v>
      </c>
      <c r="BC562" t="s">
        <v>51</v>
      </c>
      <c r="BF562">
        <v>0</v>
      </c>
      <c r="BG562">
        <v>0</v>
      </c>
      <c r="BH562">
        <v>263</v>
      </c>
      <c r="BI562">
        <v>46.12841530054645</v>
      </c>
      <c r="BJ562" t="e">
        <f t="shared" si="40"/>
        <v>#VALUE!</v>
      </c>
      <c r="BK562" t="e">
        <v>#VALUE!</v>
      </c>
      <c r="BL562" t="e">
        <v>#VALUE!</v>
      </c>
      <c r="BM562" t="s">
        <v>1051</v>
      </c>
      <c r="BN562" t="s">
        <v>75</v>
      </c>
      <c r="BO562" t="s">
        <v>87</v>
      </c>
      <c r="BQ562" t="s">
        <v>1051</v>
      </c>
      <c r="BR562">
        <v>0</v>
      </c>
      <c r="BS562" t="s">
        <v>573</v>
      </c>
      <c r="BT562" t="s">
        <v>1252</v>
      </c>
      <c r="BU562" t="s">
        <v>564</v>
      </c>
      <c r="BV562">
        <v>0</v>
      </c>
      <c r="BW562">
        <v>0</v>
      </c>
      <c r="BX562">
        <v>0</v>
      </c>
      <c r="BY562">
        <v>0</v>
      </c>
      <c r="BZ562" t="e">
        <v>#VALUE!</v>
      </c>
      <c r="CA562" t="e">
        <v>#VALUE!</v>
      </c>
      <c r="CB562" t="e">
        <v>#VALUE!</v>
      </c>
      <c r="CC562">
        <v>0</v>
      </c>
      <c r="CD562">
        <v>0</v>
      </c>
      <c r="CE562">
        <v>0</v>
      </c>
      <c r="CF562" t="e">
        <v>#VALUE!</v>
      </c>
      <c r="CH562">
        <f t="shared" si="41"/>
        <v>1</v>
      </c>
      <c r="CI562" t="s">
        <v>1405</v>
      </c>
      <c r="CJ562">
        <v>1</v>
      </c>
      <c r="CK562" t="s">
        <v>1400</v>
      </c>
      <c r="CL562">
        <f t="shared" si="42"/>
        <v>1</v>
      </c>
      <c r="CM562">
        <f t="shared" si="43"/>
        <v>0</v>
      </c>
      <c r="CN562">
        <f t="shared" si="44"/>
        <v>1</v>
      </c>
    </row>
    <row r="563" spans="1:92" x14ac:dyDescent="0.25">
      <c r="A563">
        <v>2837</v>
      </c>
      <c r="B563" t="s">
        <v>564</v>
      </c>
      <c r="C563" t="s">
        <v>564</v>
      </c>
      <c r="D563">
        <v>1302584</v>
      </c>
      <c r="E563">
        <v>2</v>
      </c>
      <c r="F563" s="107">
        <v>41013</v>
      </c>
      <c r="G563" s="107">
        <v>41169</v>
      </c>
      <c r="H563">
        <v>1302584</v>
      </c>
      <c r="I563" s="107">
        <v>41013</v>
      </c>
      <c r="J563" s="107">
        <v>41169</v>
      </c>
      <c r="K563">
        <v>30000</v>
      </c>
      <c r="L563" t="s">
        <v>570</v>
      </c>
      <c r="N563" t="s">
        <v>564</v>
      </c>
      <c r="O563" t="s">
        <v>913</v>
      </c>
      <c r="P563" t="s">
        <v>587</v>
      </c>
      <c r="Q563">
        <v>157</v>
      </c>
      <c r="R563">
        <v>157</v>
      </c>
      <c r="S563">
        <v>2</v>
      </c>
      <c r="T563">
        <v>2</v>
      </c>
      <c r="AD563" s="107">
        <v>20684</v>
      </c>
      <c r="AE563" t="s">
        <v>45</v>
      </c>
      <c r="AF563" t="s">
        <v>32</v>
      </c>
      <c r="AG563" t="s">
        <v>868</v>
      </c>
      <c r="AH563" t="s">
        <v>30</v>
      </c>
      <c r="AI563" t="s">
        <v>86</v>
      </c>
      <c r="AJ563" t="s">
        <v>47</v>
      </c>
      <c r="AK563">
        <v>9</v>
      </c>
      <c r="AL563" t="s">
        <v>47</v>
      </c>
      <c r="AP563" t="s">
        <v>109</v>
      </c>
      <c r="AR563" t="s">
        <v>49</v>
      </c>
      <c r="AS563" t="s">
        <v>73</v>
      </c>
      <c r="BC563" t="s">
        <v>37</v>
      </c>
      <c r="BF563">
        <v>157</v>
      </c>
      <c r="BG563">
        <v>157</v>
      </c>
      <c r="BH563">
        <v>157</v>
      </c>
      <c r="BI563">
        <v>55.543715846994537</v>
      </c>
      <c r="BJ563">
        <f t="shared" si="40"/>
        <v>56</v>
      </c>
      <c r="BK563">
        <v>0</v>
      </c>
      <c r="BL563">
        <v>0</v>
      </c>
      <c r="BM563" t="s">
        <v>47</v>
      </c>
      <c r="BN563" t="s">
        <v>913</v>
      </c>
      <c r="BO563" t="s">
        <v>564</v>
      </c>
      <c r="BQ563" t="s">
        <v>47</v>
      </c>
      <c r="BR563" t="s">
        <v>87</v>
      </c>
      <c r="BS563" t="s">
        <v>572</v>
      </c>
      <c r="BT563" t="s">
        <v>1252</v>
      </c>
      <c r="BU563" t="s">
        <v>87</v>
      </c>
      <c r="BV563">
        <v>1</v>
      </c>
      <c r="BW563">
        <v>1</v>
      </c>
      <c r="BX563">
        <v>0</v>
      </c>
      <c r="BY563">
        <v>0</v>
      </c>
      <c r="BZ563">
        <v>-157</v>
      </c>
      <c r="CA563">
        <v>0</v>
      </c>
      <c r="CB563">
        <v>157</v>
      </c>
      <c r="CC563" t="e">
        <v>#VALUE!</v>
      </c>
      <c r="CD563">
        <v>157</v>
      </c>
      <c r="CE563">
        <v>0</v>
      </c>
      <c r="CF563">
        <v>0</v>
      </c>
      <c r="CH563">
        <f t="shared" si="41"/>
        <v>1</v>
      </c>
      <c r="CI563" t="s">
        <v>1403</v>
      </c>
      <c r="CJ563">
        <v>6</v>
      </c>
      <c r="CK563" t="s">
        <v>1399</v>
      </c>
      <c r="CL563">
        <f t="shared" si="42"/>
        <v>0</v>
      </c>
      <c r="CM563">
        <f t="shared" si="43"/>
        <v>1</v>
      </c>
      <c r="CN563">
        <f t="shared" si="44"/>
        <v>1</v>
      </c>
    </row>
    <row r="564" spans="1:92" x14ac:dyDescent="0.25">
      <c r="A564">
        <v>3148</v>
      </c>
      <c r="B564" t="s">
        <v>564</v>
      </c>
      <c r="C564" t="s">
        <v>564</v>
      </c>
      <c r="D564">
        <v>1302709</v>
      </c>
      <c r="E564">
        <v>5</v>
      </c>
      <c r="F564" s="107">
        <v>41025</v>
      </c>
      <c r="G564" s="107">
        <v>41026</v>
      </c>
      <c r="H564">
        <v>1302709</v>
      </c>
      <c r="I564" s="107">
        <v>41025</v>
      </c>
      <c r="J564" s="107">
        <v>41026</v>
      </c>
      <c r="K564">
        <v>15000</v>
      </c>
      <c r="L564" t="s">
        <v>569</v>
      </c>
      <c r="N564" t="s">
        <v>564</v>
      </c>
      <c r="O564" t="s">
        <v>913</v>
      </c>
      <c r="P564" t="s">
        <v>38</v>
      </c>
      <c r="Q564">
        <v>2</v>
      </c>
      <c r="R564">
        <v>2</v>
      </c>
      <c r="S564">
        <v>5</v>
      </c>
      <c r="T564">
        <v>9</v>
      </c>
      <c r="U564">
        <v>2</v>
      </c>
      <c r="AD564" s="107">
        <v>27624</v>
      </c>
      <c r="AE564" t="s">
        <v>31</v>
      </c>
      <c r="AF564" t="s">
        <v>32</v>
      </c>
      <c r="AG564" t="s">
        <v>868</v>
      </c>
      <c r="AH564" t="s">
        <v>57</v>
      </c>
      <c r="AI564" t="s">
        <v>84</v>
      </c>
      <c r="AJ564" t="s">
        <v>88</v>
      </c>
      <c r="AK564">
        <v>1</v>
      </c>
      <c r="AL564" t="s">
        <v>987</v>
      </c>
      <c r="AN564">
        <v>6</v>
      </c>
      <c r="AP564" t="s">
        <v>126</v>
      </c>
      <c r="AR564" t="s">
        <v>43</v>
      </c>
      <c r="AS564" t="s">
        <v>81</v>
      </c>
      <c r="BC564" t="s">
        <v>37</v>
      </c>
      <c r="BF564">
        <v>2</v>
      </c>
      <c r="BG564">
        <v>2</v>
      </c>
      <c r="BH564">
        <v>2</v>
      </c>
      <c r="BI564">
        <v>36.614754098360656</v>
      </c>
      <c r="BJ564">
        <f t="shared" si="40"/>
        <v>37</v>
      </c>
      <c r="BK564">
        <v>0</v>
      </c>
      <c r="BL564">
        <v>0</v>
      </c>
      <c r="BM564" t="s">
        <v>1050</v>
      </c>
      <c r="BN564" t="s">
        <v>913</v>
      </c>
      <c r="BO564" t="s">
        <v>564</v>
      </c>
      <c r="BQ564" t="s">
        <v>1050</v>
      </c>
      <c r="BR564" t="s">
        <v>87</v>
      </c>
      <c r="BS564" t="s">
        <v>572</v>
      </c>
      <c r="BT564" t="s">
        <v>1252</v>
      </c>
      <c r="BU564" t="s">
        <v>87</v>
      </c>
      <c r="BV564">
        <v>1</v>
      </c>
      <c r="BW564">
        <v>1</v>
      </c>
      <c r="BX564">
        <v>0</v>
      </c>
      <c r="BY564">
        <v>0</v>
      </c>
      <c r="BZ564">
        <v>-2</v>
      </c>
      <c r="CA564">
        <v>0</v>
      </c>
      <c r="CB564">
        <v>2</v>
      </c>
      <c r="CC564" t="e">
        <v>#VALUE!</v>
      </c>
      <c r="CD564">
        <v>2</v>
      </c>
      <c r="CE564">
        <v>0</v>
      </c>
      <c r="CF564">
        <v>0</v>
      </c>
      <c r="CH564">
        <f t="shared" si="41"/>
        <v>1</v>
      </c>
      <c r="CI564" t="s">
        <v>1405</v>
      </c>
      <c r="CJ564">
        <v>1</v>
      </c>
      <c r="CK564" t="s">
        <v>1399</v>
      </c>
      <c r="CL564">
        <f t="shared" si="42"/>
        <v>0</v>
      </c>
      <c r="CM564">
        <f t="shared" si="43"/>
        <v>1</v>
      </c>
      <c r="CN564">
        <f t="shared" si="44"/>
        <v>1</v>
      </c>
    </row>
    <row r="565" spans="1:92" x14ac:dyDescent="0.25">
      <c r="A565">
        <v>2438</v>
      </c>
      <c r="B565" t="s">
        <v>564</v>
      </c>
      <c r="C565" t="s">
        <v>564</v>
      </c>
      <c r="D565">
        <v>1303202</v>
      </c>
      <c r="E565">
        <v>5</v>
      </c>
      <c r="F565" s="107">
        <v>41000</v>
      </c>
      <c r="G565" s="107">
        <v>41002</v>
      </c>
      <c r="H565">
        <v>1303202</v>
      </c>
      <c r="I565" s="107">
        <v>41000</v>
      </c>
      <c r="J565" s="107">
        <v>41002</v>
      </c>
      <c r="K565">
        <v>15000</v>
      </c>
      <c r="L565" t="s">
        <v>569</v>
      </c>
      <c r="N565" t="s">
        <v>564</v>
      </c>
      <c r="O565" t="s">
        <v>913</v>
      </c>
      <c r="P565" t="s">
        <v>38</v>
      </c>
      <c r="Q565">
        <v>3</v>
      </c>
      <c r="R565">
        <v>3</v>
      </c>
      <c r="S565">
        <v>2</v>
      </c>
      <c r="T565">
        <v>0</v>
      </c>
      <c r="U565">
        <v>1</v>
      </c>
      <c r="AD565" s="107">
        <v>26404</v>
      </c>
      <c r="AE565" t="s">
        <v>31</v>
      </c>
      <c r="AF565" t="s">
        <v>68</v>
      </c>
      <c r="AG565" t="s">
        <v>870</v>
      </c>
      <c r="AH565" t="s">
        <v>57</v>
      </c>
      <c r="AI565" t="s">
        <v>33</v>
      </c>
      <c r="AJ565" t="s">
        <v>88</v>
      </c>
      <c r="AK565">
        <v>1</v>
      </c>
      <c r="AL565" t="s">
        <v>987</v>
      </c>
      <c r="AN565">
        <v>6</v>
      </c>
      <c r="AP565" t="s">
        <v>42</v>
      </c>
      <c r="AR565" t="s">
        <v>43</v>
      </c>
      <c r="AS565" t="s">
        <v>44</v>
      </c>
      <c r="BC565" t="s">
        <v>37</v>
      </c>
      <c r="BF565">
        <v>3</v>
      </c>
      <c r="BG565">
        <v>3</v>
      </c>
      <c r="BH565">
        <v>3</v>
      </c>
      <c r="BI565">
        <v>39.879781420765028</v>
      </c>
      <c r="BJ565">
        <f t="shared" si="40"/>
        <v>40</v>
      </c>
      <c r="BK565">
        <v>0</v>
      </c>
      <c r="BL565">
        <v>0</v>
      </c>
      <c r="BM565" t="s">
        <v>1050</v>
      </c>
      <c r="BN565" t="s">
        <v>913</v>
      </c>
      <c r="BO565" t="s">
        <v>564</v>
      </c>
      <c r="BQ565" t="s">
        <v>1050</v>
      </c>
      <c r="BR565" t="s">
        <v>87</v>
      </c>
      <c r="BS565" t="s">
        <v>572</v>
      </c>
      <c r="BT565" t="s">
        <v>1252</v>
      </c>
      <c r="BU565" t="s">
        <v>87</v>
      </c>
      <c r="BV565">
        <v>1</v>
      </c>
      <c r="BW565">
        <v>1</v>
      </c>
      <c r="BX565">
        <v>0</v>
      </c>
      <c r="BY565">
        <v>0</v>
      </c>
      <c r="BZ565">
        <v>-3</v>
      </c>
      <c r="CA565">
        <v>0</v>
      </c>
      <c r="CB565">
        <v>3</v>
      </c>
      <c r="CC565" t="e">
        <v>#VALUE!</v>
      </c>
      <c r="CD565">
        <v>3</v>
      </c>
      <c r="CE565">
        <v>0</v>
      </c>
      <c r="CF565">
        <v>0</v>
      </c>
      <c r="CH565">
        <f t="shared" si="41"/>
        <v>1</v>
      </c>
      <c r="CI565" t="s">
        <v>1405</v>
      </c>
      <c r="CJ565">
        <v>1</v>
      </c>
      <c r="CK565" t="s">
        <v>1399</v>
      </c>
      <c r="CL565">
        <f t="shared" si="42"/>
        <v>0</v>
      </c>
      <c r="CM565">
        <f t="shared" si="43"/>
        <v>1</v>
      </c>
      <c r="CN565">
        <f t="shared" si="44"/>
        <v>0</v>
      </c>
    </row>
    <row r="566" spans="1:92" x14ac:dyDescent="0.25">
      <c r="A566">
        <v>422</v>
      </c>
      <c r="B566" t="s">
        <v>564</v>
      </c>
      <c r="C566" t="s">
        <v>564</v>
      </c>
      <c r="D566">
        <v>1303511</v>
      </c>
      <c r="E566">
        <v>2</v>
      </c>
      <c r="F566" s="107">
        <v>40926</v>
      </c>
      <c r="G566" s="107">
        <v>41367</v>
      </c>
      <c r="H566">
        <v>1303511</v>
      </c>
      <c r="I566" s="107">
        <v>41092</v>
      </c>
      <c r="J566" s="107">
        <v>41093</v>
      </c>
      <c r="K566">
        <v>2000</v>
      </c>
      <c r="L566" t="s">
        <v>566</v>
      </c>
      <c r="M566" s="107">
        <v>41093</v>
      </c>
      <c r="N566" t="s">
        <v>87</v>
      </c>
      <c r="O566" t="s">
        <v>75</v>
      </c>
      <c r="P566" t="s">
        <v>587</v>
      </c>
      <c r="Q566">
        <v>2</v>
      </c>
      <c r="R566">
        <v>442</v>
      </c>
      <c r="S566">
        <v>0</v>
      </c>
      <c r="T566">
        <v>0</v>
      </c>
      <c r="AD566" s="107">
        <v>26344</v>
      </c>
      <c r="AE566" t="s">
        <v>45</v>
      </c>
      <c r="AF566" t="s">
        <v>32</v>
      </c>
      <c r="AG566" t="s">
        <v>868</v>
      </c>
      <c r="AH566" t="s">
        <v>30</v>
      </c>
      <c r="AI566" t="s">
        <v>41</v>
      </c>
      <c r="AJ566" t="s">
        <v>47</v>
      </c>
      <c r="AK566">
        <v>14</v>
      </c>
      <c r="AL566" t="s">
        <v>47</v>
      </c>
      <c r="AP566" t="s">
        <v>97</v>
      </c>
      <c r="AR566" t="s">
        <v>43</v>
      </c>
      <c r="AS566" t="s">
        <v>63</v>
      </c>
      <c r="BC566" t="s">
        <v>51</v>
      </c>
      <c r="BF566">
        <v>2</v>
      </c>
      <c r="BG566">
        <v>276</v>
      </c>
      <c r="BH566">
        <v>442</v>
      </c>
      <c r="BI566">
        <v>39.841530054644807</v>
      </c>
      <c r="BJ566">
        <f t="shared" si="40"/>
        <v>40</v>
      </c>
      <c r="BK566">
        <v>0</v>
      </c>
      <c r="BL566">
        <v>-274</v>
      </c>
      <c r="BM566" t="s">
        <v>47</v>
      </c>
      <c r="BN566" t="s">
        <v>75</v>
      </c>
      <c r="BO566" t="s">
        <v>87</v>
      </c>
      <c r="BQ566" t="s">
        <v>47</v>
      </c>
      <c r="BR566" t="s">
        <v>87</v>
      </c>
      <c r="BS566" t="s">
        <v>573</v>
      </c>
      <c r="BT566" t="s">
        <v>1252</v>
      </c>
      <c r="BU566" t="s">
        <v>564</v>
      </c>
      <c r="BV566">
        <v>4.5248868778280547E-3</v>
      </c>
      <c r="BW566">
        <v>7.246376811594203E-3</v>
      </c>
      <c r="BX566">
        <v>2.7214899337661483E-3</v>
      </c>
      <c r="BY566">
        <v>0</v>
      </c>
      <c r="BZ566">
        <v>-2</v>
      </c>
      <c r="CA566">
        <v>0</v>
      </c>
      <c r="CB566">
        <v>2</v>
      </c>
      <c r="CC566" t="e">
        <v>#VALUE!</v>
      </c>
      <c r="CD566">
        <v>2</v>
      </c>
      <c r="CE566">
        <v>0</v>
      </c>
      <c r="CF566">
        <v>274</v>
      </c>
      <c r="CH566">
        <f t="shared" si="41"/>
        <v>0</v>
      </c>
      <c r="CI566" t="s">
        <v>1405</v>
      </c>
      <c r="CJ566">
        <v>1</v>
      </c>
      <c r="CK566" t="s">
        <v>1399</v>
      </c>
      <c r="CL566">
        <f t="shared" si="42"/>
        <v>1</v>
      </c>
      <c r="CM566">
        <f t="shared" si="43"/>
        <v>0</v>
      </c>
      <c r="CN566">
        <f t="shared" si="44"/>
        <v>0</v>
      </c>
    </row>
    <row r="567" spans="1:92" x14ac:dyDescent="0.25">
      <c r="A567">
        <v>3182</v>
      </c>
      <c r="B567" t="s">
        <v>564</v>
      </c>
      <c r="C567" t="s">
        <v>564</v>
      </c>
      <c r="D567">
        <v>1304146</v>
      </c>
      <c r="E567">
        <v>5</v>
      </c>
      <c r="F567" s="107">
        <v>41026</v>
      </c>
      <c r="G567" s="107">
        <v>41029</v>
      </c>
      <c r="H567">
        <v>1304146</v>
      </c>
      <c r="I567" s="107">
        <v>41026</v>
      </c>
      <c r="J567" s="107">
        <v>41029</v>
      </c>
      <c r="K567">
        <v>15000</v>
      </c>
      <c r="L567" t="s">
        <v>569</v>
      </c>
      <c r="N567" t="s">
        <v>564</v>
      </c>
      <c r="O567" t="s">
        <v>913</v>
      </c>
      <c r="P567" t="s">
        <v>38</v>
      </c>
      <c r="Q567">
        <v>4</v>
      </c>
      <c r="R567">
        <v>4</v>
      </c>
      <c r="S567">
        <v>4</v>
      </c>
      <c r="T567">
        <v>5</v>
      </c>
      <c r="U567">
        <v>2</v>
      </c>
      <c r="AD567" s="107">
        <v>27216</v>
      </c>
      <c r="AE567" t="s">
        <v>45</v>
      </c>
      <c r="AF567" t="s">
        <v>39</v>
      </c>
      <c r="AG567" t="s">
        <v>40</v>
      </c>
      <c r="AH567" t="s">
        <v>40</v>
      </c>
      <c r="AI567" t="s">
        <v>58</v>
      </c>
      <c r="AJ567" t="s">
        <v>88</v>
      </c>
      <c r="AK567">
        <v>1</v>
      </c>
      <c r="AL567" t="s">
        <v>987</v>
      </c>
      <c r="AN567">
        <v>6</v>
      </c>
      <c r="AP567" t="s">
        <v>42</v>
      </c>
      <c r="AR567" t="s">
        <v>43</v>
      </c>
      <c r="AS567" t="s">
        <v>44</v>
      </c>
      <c r="BC567" t="s">
        <v>98</v>
      </c>
      <c r="BF567">
        <v>4</v>
      </c>
      <c r="BG567">
        <v>4</v>
      </c>
      <c r="BH567">
        <v>4</v>
      </c>
      <c r="BI567">
        <v>37.732240437158467</v>
      </c>
      <c r="BJ567">
        <f t="shared" si="40"/>
        <v>38</v>
      </c>
      <c r="BK567">
        <v>0</v>
      </c>
      <c r="BL567">
        <v>0</v>
      </c>
      <c r="BM567" t="s">
        <v>1050</v>
      </c>
      <c r="BN567" t="s">
        <v>913</v>
      </c>
      <c r="BO567" t="s">
        <v>564</v>
      </c>
      <c r="BQ567" t="s">
        <v>1050</v>
      </c>
      <c r="BR567" t="s">
        <v>87</v>
      </c>
      <c r="BS567" t="s">
        <v>572</v>
      </c>
      <c r="BT567" t="s">
        <v>1252</v>
      </c>
      <c r="BU567" t="s">
        <v>87</v>
      </c>
      <c r="BV567">
        <v>1</v>
      </c>
      <c r="BW567">
        <v>1</v>
      </c>
      <c r="BX567">
        <v>0</v>
      </c>
      <c r="BY567">
        <v>0</v>
      </c>
      <c r="BZ567">
        <v>-4</v>
      </c>
      <c r="CA567">
        <v>0</v>
      </c>
      <c r="CB567">
        <v>4</v>
      </c>
      <c r="CC567" t="e">
        <v>#VALUE!</v>
      </c>
      <c r="CD567">
        <v>4</v>
      </c>
      <c r="CE567">
        <v>0</v>
      </c>
      <c r="CF567">
        <v>0</v>
      </c>
      <c r="CH567">
        <f t="shared" si="41"/>
        <v>1</v>
      </c>
      <c r="CI567" t="s">
        <v>1405</v>
      </c>
      <c r="CJ567">
        <v>1</v>
      </c>
      <c r="CK567" t="s">
        <v>1399</v>
      </c>
      <c r="CL567">
        <f t="shared" si="42"/>
        <v>0</v>
      </c>
      <c r="CM567">
        <f t="shared" si="43"/>
        <v>1</v>
      </c>
      <c r="CN567">
        <f t="shared" si="44"/>
        <v>1</v>
      </c>
    </row>
    <row r="568" spans="1:92" x14ac:dyDescent="0.25">
      <c r="A568">
        <v>1118</v>
      </c>
      <c r="B568" t="s">
        <v>564</v>
      </c>
      <c r="C568" t="s">
        <v>564</v>
      </c>
      <c r="D568">
        <v>1305772</v>
      </c>
      <c r="E568">
        <v>1</v>
      </c>
      <c r="F568" s="107">
        <v>40949</v>
      </c>
      <c r="G568" s="107">
        <v>41061</v>
      </c>
      <c r="H568">
        <v>1305772</v>
      </c>
      <c r="I568" s="107" t="s">
        <v>560</v>
      </c>
      <c r="J568" s="107" t="s">
        <v>560</v>
      </c>
      <c r="K568">
        <v>5000</v>
      </c>
      <c r="L568" t="s">
        <v>567</v>
      </c>
      <c r="M568" s="107">
        <v>40950</v>
      </c>
      <c r="N568" t="s">
        <v>87</v>
      </c>
      <c r="O568" t="s">
        <v>583</v>
      </c>
      <c r="P568" t="s">
        <v>54</v>
      </c>
      <c r="Q568">
        <v>0</v>
      </c>
      <c r="R568">
        <v>113</v>
      </c>
      <c r="S568">
        <v>1</v>
      </c>
      <c r="T568">
        <v>0</v>
      </c>
      <c r="V568">
        <v>1</v>
      </c>
      <c r="AD568" s="107">
        <v>22008</v>
      </c>
      <c r="AE568" t="s">
        <v>45</v>
      </c>
      <c r="AF568" t="s">
        <v>32</v>
      </c>
      <c r="AG568" t="s">
        <v>868</v>
      </c>
      <c r="AH568" t="s">
        <v>30</v>
      </c>
      <c r="AI568" t="s">
        <v>41</v>
      </c>
      <c r="AJ568" t="s">
        <v>54</v>
      </c>
      <c r="AK568">
        <v>5</v>
      </c>
      <c r="AL568" t="s">
        <v>54</v>
      </c>
      <c r="AP568" t="s">
        <v>42</v>
      </c>
      <c r="AR568" t="s">
        <v>43</v>
      </c>
      <c r="AS568" t="s">
        <v>44</v>
      </c>
      <c r="BC568" t="s">
        <v>51</v>
      </c>
      <c r="BF568">
        <v>0</v>
      </c>
      <c r="BG568">
        <v>0</v>
      </c>
      <c r="BH568">
        <v>113</v>
      </c>
      <c r="BI568">
        <v>51.751366120218577</v>
      </c>
      <c r="BJ568" t="e">
        <f t="shared" si="40"/>
        <v>#VALUE!</v>
      </c>
      <c r="BK568" t="e">
        <v>#VALUE!</v>
      </c>
      <c r="BL568" t="e">
        <v>#VALUE!</v>
      </c>
      <c r="BM568" t="s">
        <v>1051</v>
      </c>
      <c r="BN568" t="s">
        <v>75</v>
      </c>
      <c r="BO568" t="s">
        <v>87</v>
      </c>
      <c r="BQ568" t="s">
        <v>1051</v>
      </c>
      <c r="BR568">
        <v>0</v>
      </c>
      <c r="BS568" t="s">
        <v>573</v>
      </c>
      <c r="BT568" t="s">
        <v>1252</v>
      </c>
      <c r="BU568" t="s">
        <v>87</v>
      </c>
      <c r="BV568">
        <v>0</v>
      </c>
      <c r="BW568">
        <v>0</v>
      </c>
      <c r="BX568">
        <v>0</v>
      </c>
      <c r="BY568">
        <v>0</v>
      </c>
      <c r="BZ568" t="e">
        <v>#VALUE!</v>
      </c>
      <c r="CA568" t="e">
        <v>#VALUE!</v>
      </c>
      <c r="CB568" t="e">
        <v>#VALUE!</v>
      </c>
      <c r="CC568">
        <v>0</v>
      </c>
      <c r="CD568">
        <v>0</v>
      </c>
      <c r="CE568">
        <v>0</v>
      </c>
      <c r="CF568" t="e">
        <v>#VALUE!</v>
      </c>
      <c r="CH568">
        <f t="shared" si="41"/>
        <v>1</v>
      </c>
      <c r="CI568" t="s">
        <v>1405</v>
      </c>
      <c r="CJ568">
        <v>1</v>
      </c>
      <c r="CK568" t="s">
        <v>1400</v>
      </c>
      <c r="CL568">
        <f t="shared" si="42"/>
        <v>1</v>
      </c>
      <c r="CM568">
        <f t="shared" si="43"/>
        <v>1</v>
      </c>
      <c r="CN568">
        <f t="shared" si="44"/>
        <v>0</v>
      </c>
    </row>
    <row r="569" spans="1:92" x14ac:dyDescent="0.25">
      <c r="A569">
        <v>448</v>
      </c>
      <c r="B569" t="s">
        <v>564</v>
      </c>
      <c r="C569" t="s">
        <v>564</v>
      </c>
      <c r="D569">
        <v>1307124</v>
      </c>
      <c r="E569">
        <v>5</v>
      </c>
      <c r="F569" s="107">
        <v>40927</v>
      </c>
      <c r="G569" s="107">
        <v>40983</v>
      </c>
      <c r="H569">
        <v>1307124</v>
      </c>
      <c r="I569" s="107">
        <v>40927</v>
      </c>
      <c r="J569" s="107">
        <v>40983</v>
      </c>
      <c r="K569">
        <v>10000</v>
      </c>
      <c r="L569" t="s">
        <v>568</v>
      </c>
      <c r="N569" t="s">
        <v>564</v>
      </c>
      <c r="O569" t="s">
        <v>913</v>
      </c>
      <c r="P569" t="s">
        <v>38</v>
      </c>
      <c r="Q569">
        <v>57</v>
      </c>
      <c r="R569">
        <v>57</v>
      </c>
      <c r="S569">
        <v>2</v>
      </c>
      <c r="T569">
        <v>0</v>
      </c>
      <c r="U569">
        <v>1</v>
      </c>
      <c r="AD569" s="107">
        <v>23957</v>
      </c>
      <c r="AE569" t="s">
        <v>45</v>
      </c>
      <c r="AF569" t="s">
        <v>32</v>
      </c>
      <c r="AG569" t="s">
        <v>868</v>
      </c>
      <c r="AH569" t="s">
        <v>30</v>
      </c>
      <c r="AI569" t="s">
        <v>71</v>
      </c>
      <c r="AJ569" t="s">
        <v>88</v>
      </c>
      <c r="AK569">
        <v>4</v>
      </c>
      <c r="AL569" t="s">
        <v>987</v>
      </c>
      <c r="AN569">
        <v>8</v>
      </c>
      <c r="AP569" t="s">
        <v>196</v>
      </c>
      <c r="AR569" t="s">
        <v>43</v>
      </c>
      <c r="AS569" t="s">
        <v>60</v>
      </c>
      <c r="BC569" t="s">
        <v>37</v>
      </c>
      <c r="BF569">
        <v>57</v>
      </c>
      <c r="BG569">
        <v>57</v>
      </c>
      <c r="BH569">
        <v>57</v>
      </c>
      <c r="BI569">
        <v>46.366120218579233</v>
      </c>
      <c r="BJ569">
        <f t="shared" si="40"/>
        <v>46</v>
      </c>
      <c r="BK569">
        <v>0</v>
      </c>
      <c r="BL569">
        <v>0</v>
      </c>
      <c r="BM569" t="s">
        <v>1050</v>
      </c>
      <c r="BN569" t="s">
        <v>913</v>
      </c>
      <c r="BO569" t="s">
        <v>564</v>
      </c>
      <c r="BQ569" t="s">
        <v>1050</v>
      </c>
      <c r="BR569" t="s">
        <v>87</v>
      </c>
      <c r="BS569" t="s">
        <v>572</v>
      </c>
      <c r="BT569" t="s">
        <v>1252</v>
      </c>
      <c r="BU569" t="s">
        <v>87</v>
      </c>
      <c r="BV569">
        <v>1</v>
      </c>
      <c r="BW569">
        <v>1</v>
      </c>
      <c r="BX569">
        <v>0</v>
      </c>
      <c r="BY569">
        <v>0</v>
      </c>
      <c r="BZ569">
        <v>-57</v>
      </c>
      <c r="CA569">
        <v>0</v>
      </c>
      <c r="CB569">
        <v>57</v>
      </c>
      <c r="CC569" t="e">
        <v>#VALUE!</v>
      </c>
      <c r="CD569">
        <v>57</v>
      </c>
      <c r="CE569">
        <v>0</v>
      </c>
      <c r="CF569">
        <v>0</v>
      </c>
      <c r="CH569">
        <f t="shared" si="41"/>
        <v>1</v>
      </c>
      <c r="CI569" t="s">
        <v>1401</v>
      </c>
      <c r="CJ569">
        <v>3</v>
      </c>
      <c r="CK569" t="s">
        <v>1399</v>
      </c>
      <c r="CL569">
        <f t="shared" si="42"/>
        <v>0</v>
      </c>
      <c r="CM569">
        <f t="shared" si="43"/>
        <v>1</v>
      </c>
      <c r="CN569">
        <f t="shared" si="44"/>
        <v>0</v>
      </c>
    </row>
    <row r="570" spans="1:92" x14ac:dyDescent="0.25">
      <c r="A570">
        <v>318</v>
      </c>
      <c r="B570" t="s">
        <v>564</v>
      </c>
      <c r="C570" t="s">
        <v>564</v>
      </c>
      <c r="D570">
        <v>1307816</v>
      </c>
      <c r="E570">
        <v>5</v>
      </c>
      <c r="F570" s="107">
        <v>40897</v>
      </c>
      <c r="G570" s="107">
        <v>41038</v>
      </c>
      <c r="H570">
        <v>1307816</v>
      </c>
      <c r="I570" s="107">
        <v>40947</v>
      </c>
      <c r="J570" s="107">
        <v>41038</v>
      </c>
      <c r="K570">
        <v>5000</v>
      </c>
      <c r="L570" t="s">
        <v>567</v>
      </c>
      <c r="N570" t="s">
        <v>564</v>
      </c>
      <c r="O570" t="s">
        <v>913</v>
      </c>
      <c r="P570" t="s">
        <v>38</v>
      </c>
      <c r="Q570">
        <v>92</v>
      </c>
      <c r="R570">
        <v>142</v>
      </c>
      <c r="S570">
        <v>1</v>
      </c>
      <c r="T570">
        <v>5</v>
      </c>
      <c r="U570">
        <v>1</v>
      </c>
      <c r="AD570" s="107">
        <v>27074</v>
      </c>
      <c r="AE570" t="s">
        <v>31</v>
      </c>
      <c r="AF570" t="s">
        <v>68</v>
      </c>
      <c r="AG570" t="s">
        <v>870</v>
      </c>
      <c r="AH570" t="s">
        <v>57</v>
      </c>
      <c r="AI570" t="s">
        <v>86</v>
      </c>
      <c r="AJ570" t="s">
        <v>88</v>
      </c>
      <c r="AK570">
        <v>6</v>
      </c>
      <c r="AL570" t="s">
        <v>987</v>
      </c>
      <c r="AN570">
        <v>12</v>
      </c>
      <c r="AP570" t="s">
        <v>107</v>
      </c>
      <c r="AR570" t="s">
        <v>43</v>
      </c>
      <c r="AS570" t="s">
        <v>60</v>
      </c>
      <c r="BC570" t="s">
        <v>37</v>
      </c>
      <c r="BF570">
        <v>92</v>
      </c>
      <c r="BG570">
        <v>92</v>
      </c>
      <c r="BH570">
        <v>142</v>
      </c>
      <c r="BI570">
        <v>37.767759562841533</v>
      </c>
      <c r="BJ570">
        <f t="shared" si="40"/>
        <v>38</v>
      </c>
      <c r="BK570">
        <v>0</v>
      </c>
      <c r="BL570">
        <v>0</v>
      </c>
      <c r="BM570" t="s">
        <v>1050</v>
      </c>
      <c r="BN570" t="s">
        <v>913</v>
      </c>
      <c r="BO570" t="s">
        <v>564</v>
      </c>
      <c r="BQ570" t="s">
        <v>1050</v>
      </c>
      <c r="BR570" t="s">
        <v>87</v>
      </c>
      <c r="BS570" t="s">
        <v>572</v>
      </c>
      <c r="BT570" t="s">
        <v>1252</v>
      </c>
      <c r="BU570" t="s">
        <v>87</v>
      </c>
      <c r="BV570">
        <v>0.647887323943662</v>
      </c>
      <c r="BW570">
        <v>1</v>
      </c>
      <c r="BX570">
        <v>0.352112676056338</v>
      </c>
      <c r="BY570">
        <v>0</v>
      </c>
      <c r="BZ570">
        <v>-92</v>
      </c>
      <c r="CA570">
        <v>0</v>
      </c>
      <c r="CB570">
        <v>92</v>
      </c>
      <c r="CC570" t="e">
        <v>#VALUE!</v>
      </c>
      <c r="CD570">
        <v>92</v>
      </c>
      <c r="CE570">
        <v>0</v>
      </c>
      <c r="CF570">
        <v>0</v>
      </c>
      <c r="CH570">
        <f t="shared" si="41"/>
        <v>1</v>
      </c>
      <c r="CI570" t="s">
        <v>1408</v>
      </c>
      <c r="CJ570">
        <v>0</v>
      </c>
      <c r="CK570" t="s">
        <v>1399</v>
      </c>
      <c r="CL570">
        <f t="shared" si="42"/>
        <v>0</v>
      </c>
      <c r="CM570">
        <f t="shared" si="43"/>
        <v>1</v>
      </c>
      <c r="CN570">
        <f t="shared" si="44"/>
        <v>1</v>
      </c>
    </row>
    <row r="571" spans="1:92" x14ac:dyDescent="0.25">
      <c r="A571">
        <v>1945</v>
      </c>
      <c r="B571" t="s">
        <v>564</v>
      </c>
      <c r="C571" t="s">
        <v>564</v>
      </c>
      <c r="D571">
        <v>1312361</v>
      </c>
      <c r="E571">
        <v>2</v>
      </c>
      <c r="F571" s="107">
        <v>40981</v>
      </c>
      <c r="G571" s="107">
        <v>41113</v>
      </c>
      <c r="H571">
        <v>1312361</v>
      </c>
      <c r="I571" s="107">
        <v>40982</v>
      </c>
      <c r="J571" s="107">
        <v>40983</v>
      </c>
      <c r="K571">
        <v>5000</v>
      </c>
      <c r="L571" t="s">
        <v>567</v>
      </c>
      <c r="M571" s="107">
        <v>40983</v>
      </c>
      <c r="N571" t="s">
        <v>87</v>
      </c>
      <c r="O571" t="s">
        <v>75</v>
      </c>
      <c r="P571" t="s">
        <v>587</v>
      </c>
      <c r="Q571">
        <v>2</v>
      </c>
      <c r="R571">
        <v>133</v>
      </c>
      <c r="S571">
        <v>0</v>
      </c>
      <c r="T571">
        <v>2</v>
      </c>
      <c r="AD571" s="107">
        <v>21994</v>
      </c>
      <c r="AE571" t="s">
        <v>31</v>
      </c>
      <c r="AF571" t="s">
        <v>39</v>
      </c>
      <c r="AG571" t="s">
        <v>40</v>
      </c>
      <c r="AH571" t="s">
        <v>40</v>
      </c>
      <c r="AI571" t="s">
        <v>71</v>
      </c>
      <c r="AJ571" t="s">
        <v>47</v>
      </c>
      <c r="AK571">
        <v>6</v>
      </c>
      <c r="AL571" t="s">
        <v>47</v>
      </c>
      <c r="AP571" t="s">
        <v>174</v>
      </c>
      <c r="AR571" t="s">
        <v>43</v>
      </c>
      <c r="AS571" t="s">
        <v>44</v>
      </c>
      <c r="BC571" t="s">
        <v>51</v>
      </c>
      <c r="BF571">
        <v>2</v>
      </c>
      <c r="BG571">
        <v>132</v>
      </c>
      <c r="BH571">
        <v>133</v>
      </c>
      <c r="BI571">
        <v>51.877049180327866</v>
      </c>
      <c r="BJ571">
        <f t="shared" si="40"/>
        <v>52</v>
      </c>
      <c r="BK571">
        <v>0</v>
      </c>
      <c r="BL571">
        <v>-130</v>
      </c>
      <c r="BM571" t="s">
        <v>47</v>
      </c>
      <c r="BN571" t="s">
        <v>75</v>
      </c>
      <c r="BO571" t="s">
        <v>87</v>
      </c>
      <c r="BQ571" t="s">
        <v>47</v>
      </c>
      <c r="BR571" t="s">
        <v>87</v>
      </c>
      <c r="BS571" t="s">
        <v>573</v>
      </c>
      <c r="BT571" t="s">
        <v>1252</v>
      </c>
      <c r="BU571" t="s">
        <v>564</v>
      </c>
      <c r="BV571">
        <v>1.5037593984962405E-2</v>
      </c>
      <c r="BW571">
        <v>1.5151515151515152E-2</v>
      </c>
      <c r="BX571">
        <v>1.1392116655274676E-4</v>
      </c>
      <c r="BY571">
        <v>0</v>
      </c>
      <c r="BZ571">
        <v>-2</v>
      </c>
      <c r="CA571">
        <v>0</v>
      </c>
      <c r="CB571">
        <v>2</v>
      </c>
      <c r="CC571" t="e">
        <v>#VALUE!</v>
      </c>
      <c r="CD571">
        <v>2</v>
      </c>
      <c r="CE571">
        <v>0</v>
      </c>
      <c r="CF571">
        <v>130</v>
      </c>
      <c r="CH571">
        <f t="shared" si="41"/>
        <v>1</v>
      </c>
      <c r="CI571" t="s">
        <v>1405</v>
      </c>
      <c r="CJ571">
        <v>1</v>
      </c>
      <c r="CK571" t="s">
        <v>1399</v>
      </c>
      <c r="CL571">
        <f t="shared" si="42"/>
        <v>1</v>
      </c>
      <c r="CM571">
        <f t="shared" si="43"/>
        <v>0</v>
      </c>
      <c r="CN571">
        <f t="shared" si="44"/>
        <v>1</v>
      </c>
    </row>
    <row r="572" spans="1:92" x14ac:dyDescent="0.25">
      <c r="A572">
        <v>1454</v>
      </c>
      <c r="B572" t="s">
        <v>564</v>
      </c>
      <c r="C572" t="s">
        <v>564</v>
      </c>
      <c r="D572">
        <v>1317795</v>
      </c>
      <c r="E572">
        <v>5</v>
      </c>
      <c r="F572" s="107">
        <v>40962</v>
      </c>
      <c r="G572" s="107">
        <v>41080</v>
      </c>
      <c r="H572">
        <v>1317795</v>
      </c>
      <c r="I572" s="107">
        <v>40962</v>
      </c>
      <c r="J572" s="107">
        <v>41080</v>
      </c>
      <c r="K572">
        <v>15000</v>
      </c>
      <c r="L572" t="s">
        <v>569</v>
      </c>
      <c r="N572" t="s">
        <v>564</v>
      </c>
      <c r="O572" t="s">
        <v>913</v>
      </c>
      <c r="P572" t="s">
        <v>38</v>
      </c>
      <c r="Q572">
        <v>119</v>
      </c>
      <c r="R572">
        <v>119</v>
      </c>
      <c r="S572">
        <v>7</v>
      </c>
      <c r="T572">
        <v>5</v>
      </c>
      <c r="U572">
        <v>4</v>
      </c>
      <c r="AD572" s="107">
        <v>21483</v>
      </c>
      <c r="AE572" t="s">
        <v>31</v>
      </c>
      <c r="AF572" t="s">
        <v>32</v>
      </c>
      <c r="AG572" t="s">
        <v>868</v>
      </c>
      <c r="AH572" t="s">
        <v>57</v>
      </c>
      <c r="AI572" t="s">
        <v>46</v>
      </c>
      <c r="AJ572" t="s">
        <v>88</v>
      </c>
      <c r="AK572">
        <v>6</v>
      </c>
      <c r="AL572" t="s">
        <v>987</v>
      </c>
      <c r="AN572">
        <v>6</v>
      </c>
      <c r="AP572" t="s">
        <v>107</v>
      </c>
      <c r="AR572" t="s">
        <v>43</v>
      </c>
      <c r="AS572" t="s">
        <v>60</v>
      </c>
      <c r="BC572" t="s">
        <v>37</v>
      </c>
      <c r="BF572">
        <v>119</v>
      </c>
      <c r="BG572">
        <v>119</v>
      </c>
      <c r="BH572">
        <v>119</v>
      </c>
      <c r="BI572">
        <v>53.221311475409834</v>
      </c>
      <c r="BJ572">
        <f t="shared" si="40"/>
        <v>53</v>
      </c>
      <c r="BK572">
        <v>0</v>
      </c>
      <c r="BL572">
        <v>0</v>
      </c>
      <c r="BM572" t="s">
        <v>1050</v>
      </c>
      <c r="BN572" t="s">
        <v>913</v>
      </c>
      <c r="BO572" t="s">
        <v>564</v>
      </c>
      <c r="BQ572" t="s">
        <v>1050</v>
      </c>
      <c r="BR572" t="s">
        <v>87</v>
      </c>
      <c r="BS572" t="s">
        <v>572</v>
      </c>
      <c r="BT572" t="s">
        <v>1252</v>
      </c>
      <c r="BU572" t="s">
        <v>87</v>
      </c>
      <c r="BV572">
        <v>1</v>
      </c>
      <c r="BW572">
        <v>1</v>
      </c>
      <c r="BX572">
        <v>0</v>
      </c>
      <c r="BY572">
        <v>0</v>
      </c>
      <c r="BZ572">
        <v>-119</v>
      </c>
      <c r="CA572">
        <v>0</v>
      </c>
      <c r="CB572">
        <v>119</v>
      </c>
      <c r="CC572" t="e">
        <v>#VALUE!</v>
      </c>
      <c r="CD572">
        <v>119</v>
      </c>
      <c r="CE572">
        <v>0</v>
      </c>
      <c r="CF572">
        <v>0</v>
      </c>
      <c r="CH572">
        <f t="shared" si="41"/>
        <v>1</v>
      </c>
      <c r="CI572" t="s">
        <v>1408</v>
      </c>
      <c r="CJ572">
        <v>0</v>
      </c>
      <c r="CK572" t="s">
        <v>1399</v>
      </c>
      <c r="CL572">
        <f t="shared" si="42"/>
        <v>0</v>
      </c>
      <c r="CM572">
        <f t="shared" si="43"/>
        <v>1</v>
      </c>
      <c r="CN572">
        <f t="shared" si="44"/>
        <v>1</v>
      </c>
    </row>
    <row r="573" spans="1:92" x14ac:dyDescent="0.25">
      <c r="A573">
        <v>710</v>
      </c>
      <c r="B573" t="s">
        <v>564</v>
      </c>
      <c r="C573" t="s">
        <v>564</v>
      </c>
      <c r="D573">
        <v>1319522</v>
      </c>
      <c r="E573">
        <v>2</v>
      </c>
      <c r="F573" s="107">
        <v>40936</v>
      </c>
      <c r="G573" s="107">
        <v>41394</v>
      </c>
      <c r="H573">
        <v>1319522</v>
      </c>
      <c r="I573" s="107">
        <v>40937</v>
      </c>
      <c r="J573" s="107">
        <v>41394</v>
      </c>
      <c r="K573">
        <v>30000</v>
      </c>
      <c r="L573" t="s">
        <v>570</v>
      </c>
      <c r="N573" t="s">
        <v>564</v>
      </c>
      <c r="O573" t="s">
        <v>913</v>
      </c>
      <c r="P573" t="s">
        <v>587</v>
      </c>
      <c r="Q573">
        <v>458</v>
      </c>
      <c r="R573">
        <v>459</v>
      </c>
      <c r="S573">
        <v>2</v>
      </c>
      <c r="T573">
        <v>2</v>
      </c>
      <c r="U573">
        <v>1</v>
      </c>
      <c r="AD573" s="107">
        <v>27433</v>
      </c>
      <c r="AE573" t="s">
        <v>31</v>
      </c>
      <c r="AF573" t="s">
        <v>68</v>
      </c>
      <c r="AG573" t="s">
        <v>870</v>
      </c>
      <c r="AH573" t="s">
        <v>30</v>
      </c>
      <c r="AI573" t="s">
        <v>117</v>
      </c>
      <c r="AJ573" t="s">
        <v>47</v>
      </c>
      <c r="AK573">
        <v>19</v>
      </c>
      <c r="AL573" t="s">
        <v>47</v>
      </c>
      <c r="AP573" t="s">
        <v>241</v>
      </c>
      <c r="AR573" t="s">
        <v>91</v>
      </c>
      <c r="AS573" t="s">
        <v>73</v>
      </c>
      <c r="BC573" t="s">
        <v>51</v>
      </c>
      <c r="BF573">
        <v>458</v>
      </c>
      <c r="BG573">
        <v>458</v>
      </c>
      <c r="BH573">
        <v>459</v>
      </c>
      <c r="BI573">
        <v>36.893442622950822</v>
      </c>
      <c r="BJ573">
        <f t="shared" si="40"/>
        <v>37</v>
      </c>
      <c r="BK573">
        <v>0</v>
      </c>
      <c r="BL573">
        <v>0</v>
      </c>
      <c r="BM573" t="s">
        <v>47</v>
      </c>
      <c r="BN573" t="s">
        <v>913</v>
      </c>
      <c r="BO573" t="s">
        <v>564</v>
      </c>
      <c r="BQ573" t="s">
        <v>47</v>
      </c>
      <c r="BR573" t="s">
        <v>87</v>
      </c>
      <c r="BS573" t="s">
        <v>572</v>
      </c>
      <c r="BT573" t="s">
        <v>1252</v>
      </c>
      <c r="BU573" t="s">
        <v>87</v>
      </c>
      <c r="BV573">
        <v>0.9978213507625272</v>
      </c>
      <c r="BW573">
        <v>1</v>
      </c>
      <c r="BX573">
        <v>2.1786492374727962E-3</v>
      </c>
      <c r="BY573">
        <v>0</v>
      </c>
      <c r="BZ573">
        <v>-458</v>
      </c>
      <c r="CA573">
        <v>0</v>
      </c>
      <c r="CB573">
        <v>458</v>
      </c>
      <c r="CC573" t="e">
        <v>#VALUE!</v>
      </c>
      <c r="CD573">
        <v>458</v>
      </c>
      <c r="CE573">
        <v>0</v>
      </c>
      <c r="CF573">
        <v>0</v>
      </c>
      <c r="CH573">
        <f t="shared" si="41"/>
        <v>1</v>
      </c>
      <c r="CI573" t="s">
        <v>1406</v>
      </c>
      <c r="CJ573">
        <v>0</v>
      </c>
      <c r="CK573" t="s">
        <v>1399</v>
      </c>
      <c r="CL573">
        <f t="shared" si="42"/>
        <v>0</v>
      </c>
      <c r="CM573">
        <f t="shared" si="43"/>
        <v>1</v>
      </c>
      <c r="CN573">
        <f t="shared" si="44"/>
        <v>1</v>
      </c>
    </row>
    <row r="574" spans="1:92" x14ac:dyDescent="0.25">
      <c r="A574">
        <v>3146</v>
      </c>
      <c r="B574" t="s">
        <v>564</v>
      </c>
      <c r="C574" t="s">
        <v>564</v>
      </c>
      <c r="D574">
        <v>1320875</v>
      </c>
      <c r="E574">
        <v>5</v>
      </c>
      <c r="F574" s="107">
        <v>41025</v>
      </c>
      <c r="G574" s="107">
        <v>41026</v>
      </c>
      <c r="H574">
        <v>1320875</v>
      </c>
      <c r="I574" s="107">
        <v>41025</v>
      </c>
      <c r="J574" s="107">
        <v>41026</v>
      </c>
      <c r="K574">
        <v>5000</v>
      </c>
      <c r="L574" t="s">
        <v>567</v>
      </c>
      <c r="N574" t="s">
        <v>564</v>
      </c>
      <c r="O574" t="s">
        <v>913</v>
      </c>
      <c r="P574" t="s">
        <v>38</v>
      </c>
      <c r="Q574">
        <v>2</v>
      </c>
      <c r="R574">
        <v>2</v>
      </c>
      <c r="S574">
        <v>1</v>
      </c>
      <c r="T574">
        <v>5</v>
      </c>
      <c r="U574">
        <v>1</v>
      </c>
      <c r="AD574" s="107">
        <v>26579</v>
      </c>
      <c r="AE574" t="s">
        <v>31</v>
      </c>
      <c r="AF574" t="s">
        <v>32</v>
      </c>
      <c r="AG574" t="s">
        <v>868</v>
      </c>
      <c r="AH574" t="s">
        <v>57</v>
      </c>
      <c r="AI574" t="s">
        <v>69</v>
      </c>
      <c r="AJ574" t="s">
        <v>88</v>
      </c>
      <c r="AK574">
        <v>1</v>
      </c>
      <c r="AL574" t="s">
        <v>987</v>
      </c>
      <c r="AN574">
        <v>6</v>
      </c>
      <c r="AP574" t="s">
        <v>126</v>
      </c>
      <c r="AR574" t="s">
        <v>43</v>
      </c>
      <c r="AS574" t="s">
        <v>81</v>
      </c>
      <c r="BC574" t="s">
        <v>37</v>
      </c>
      <c r="BF574">
        <v>2</v>
      </c>
      <c r="BG574">
        <v>2</v>
      </c>
      <c r="BH574">
        <v>2</v>
      </c>
      <c r="BI574">
        <v>39.469945355191257</v>
      </c>
      <c r="BJ574">
        <f t="shared" si="40"/>
        <v>40</v>
      </c>
      <c r="BK574">
        <v>0</v>
      </c>
      <c r="BL574">
        <v>0</v>
      </c>
      <c r="BM574" t="s">
        <v>1050</v>
      </c>
      <c r="BN574" t="s">
        <v>913</v>
      </c>
      <c r="BO574" t="s">
        <v>564</v>
      </c>
      <c r="BQ574" t="s">
        <v>1050</v>
      </c>
      <c r="BR574" t="s">
        <v>87</v>
      </c>
      <c r="BS574" t="s">
        <v>572</v>
      </c>
      <c r="BT574" t="s">
        <v>1252</v>
      </c>
      <c r="BU574" t="s">
        <v>87</v>
      </c>
      <c r="BV574">
        <v>1</v>
      </c>
      <c r="BW574">
        <v>1</v>
      </c>
      <c r="BX574">
        <v>0</v>
      </c>
      <c r="BY574">
        <v>0</v>
      </c>
      <c r="BZ574">
        <v>-2</v>
      </c>
      <c r="CA574">
        <v>0</v>
      </c>
      <c r="CB574">
        <v>2</v>
      </c>
      <c r="CC574" t="e">
        <v>#VALUE!</v>
      </c>
      <c r="CD574">
        <v>2</v>
      </c>
      <c r="CE574">
        <v>0</v>
      </c>
      <c r="CF574">
        <v>0</v>
      </c>
      <c r="CH574">
        <f t="shared" si="41"/>
        <v>1</v>
      </c>
      <c r="CI574" t="s">
        <v>1405</v>
      </c>
      <c r="CJ574">
        <v>1</v>
      </c>
      <c r="CK574" t="s">
        <v>1399</v>
      </c>
      <c r="CL574">
        <f t="shared" si="42"/>
        <v>0</v>
      </c>
      <c r="CM574">
        <f t="shared" si="43"/>
        <v>1</v>
      </c>
      <c r="CN574">
        <f t="shared" si="44"/>
        <v>1</v>
      </c>
    </row>
    <row r="575" spans="1:92" x14ac:dyDescent="0.25">
      <c r="A575">
        <v>2345</v>
      </c>
      <c r="B575" t="s">
        <v>564</v>
      </c>
      <c r="C575" t="s">
        <v>564</v>
      </c>
      <c r="D575">
        <v>1321649</v>
      </c>
      <c r="E575">
        <v>4</v>
      </c>
      <c r="F575" s="107">
        <v>40997</v>
      </c>
      <c r="G575" s="107">
        <v>41001</v>
      </c>
      <c r="H575">
        <v>1321649</v>
      </c>
      <c r="I575" s="107">
        <v>40998</v>
      </c>
      <c r="J575" s="107">
        <v>41001</v>
      </c>
      <c r="K575">
        <v>5000</v>
      </c>
      <c r="L575" t="s">
        <v>567</v>
      </c>
      <c r="N575" t="s">
        <v>564</v>
      </c>
      <c r="O575" t="s">
        <v>913</v>
      </c>
      <c r="P575" t="s">
        <v>38</v>
      </c>
      <c r="Q575">
        <v>4</v>
      </c>
      <c r="R575">
        <v>5</v>
      </c>
      <c r="S575">
        <v>9</v>
      </c>
      <c r="T575">
        <v>6</v>
      </c>
      <c r="U575">
        <v>6</v>
      </c>
      <c r="AD575" s="107">
        <v>27755</v>
      </c>
      <c r="AE575" t="s">
        <v>31</v>
      </c>
      <c r="AF575" t="s">
        <v>32</v>
      </c>
      <c r="AG575" t="s">
        <v>868</v>
      </c>
      <c r="AH575" t="s">
        <v>57</v>
      </c>
      <c r="AI575" t="s">
        <v>89</v>
      </c>
      <c r="AJ575" t="s">
        <v>88</v>
      </c>
      <c r="AK575">
        <v>1</v>
      </c>
      <c r="AL575" t="s">
        <v>986</v>
      </c>
      <c r="AO575">
        <v>180</v>
      </c>
      <c r="AP575" t="s">
        <v>312</v>
      </c>
      <c r="AR575" t="s">
        <v>45</v>
      </c>
      <c r="AS575" t="s">
        <v>44</v>
      </c>
      <c r="BC575" t="s">
        <v>37</v>
      </c>
      <c r="BF575">
        <v>4</v>
      </c>
      <c r="BG575">
        <v>4</v>
      </c>
      <c r="BH575">
        <v>5</v>
      </c>
      <c r="BI575">
        <v>36.180327868852459</v>
      </c>
      <c r="BJ575">
        <f t="shared" si="40"/>
        <v>36</v>
      </c>
      <c r="BK575">
        <v>0</v>
      </c>
      <c r="BL575">
        <v>0</v>
      </c>
      <c r="BM575" t="s">
        <v>1050</v>
      </c>
      <c r="BN575" t="s">
        <v>913</v>
      </c>
      <c r="BO575" t="s">
        <v>564</v>
      </c>
      <c r="BQ575" t="s">
        <v>1050</v>
      </c>
      <c r="BR575" t="s">
        <v>87</v>
      </c>
      <c r="BS575" t="s">
        <v>572</v>
      </c>
      <c r="BT575" t="s">
        <v>1252</v>
      </c>
      <c r="BU575" t="s">
        <v>87</v>
      </c>
      <c r="BV575">
        <v>0.8</v>
      </c>
      <c r="BW575">
        <v>1</v>
      </c>
      <c r="BX575">
        <v>0.19999999999999996</v>
      </c>
      <c r="BY575">
        <v>0</v>
      </c>
      <c r="BZ575">
        <v>-4</v>
      </c>
      <c r="CA575">
        <v>0</v>
      </c>
      <c r="CB575">
        <v>4</v>
      </c>
      <c r="CC575" t="e">
        <v>#VALUE!</v>
      </c>
      <c r="CD575">
        <v>4</v>
      </c>
      <c r="CE575">
        <v>0</v>
      </c>
      <c r="CF575">
        <v>0</v>
      </c>
      <c r="CH575">
        <f t="shared" si="41"/>
        <v>1</v>
      </c>
      <c r="CI575" t="s">
        <v>1405</v>
      </c>
      <c r="CJ575">
        <v>1</v>
      </c>
      <c r="CK575" t="s">
        <v>1399</v>
      </c>
      <c r="CL575">
        <f t="shared" si="42"/>
        <v>0</v>
      </c>
      <c r="CM575">
        <f t="shared" si="43"/>
        <v>1</v>
      </c>
      <c r="CN575">
        <f t="shared" si="44"/>
        <v>1</v>
      </c>
    </row>
    <row r="576" spans="1:92" x14ac:dyDescent="0.25">
      <c r="A576">
        <v>3110</v>
      </c>
      <c r="B576" t="s">
        <v>564</v>
      </c>
      <c r="C576" t="s">
        <v>564</v>
      </c>
      <c r="D576">
        <v>1322370</v>
      </c>
      <c r="E576">
        <v>1</v>
      </c>
      <c r="F576" s="107">
        <v>41024</v>
      </c>
      <c r="G576" s="107">
        <v>41039</v>
      </c>
      <c r="H576">
        <v>1322370</v>
      </c>
      <c r="I576" s="107">
        <v>41024</v>
      </c>
      <c r="J576" s="107">
        <v>41039</v>
      </c>
      <c r="K576">
        <v>10000</v>
      </c>
      <c r="L576" t="s">
        <v>568</v>
      </c>
      <c r="N576" t="s">
        <v>564</v>
      </c>
      <c r="O576" t="s">
        <v>913</v>
      </c>
      <c r="P576" t="s">
        <v>54</v>
      </c>
      <c r="Q576">
        <v>16</v>
      </c>
      <c r="R576">
        <v>16</v>
      </c>
      <c r="S576">
        <v>4</v>
      </c>
      <c r="T576">
        <v>4</v>
      </c>
      <c r="U576">
        <v>2</v>
      </c>
      <c r="AD576" s="107">
        <v>27273</v>
      </c>
      <c r="AE576" t="s">
        <v>31</v>
      </c>
      <c r="AF576" t="s">
        <v>39</v>
      </c>
      <c r="AG576" t="s">
        <v>40</v>
      </c>
      <c r="AH576" t="s">
        <v>40</v>
      </c>
      <c r="AI576" t="s">
        <v>82</v>
      </c>
      <c r="AJ576" t="s">
        <v>54</v>
      </c>
      <c r="AK576">
        <v>2</v>
      </c>
      <c r="AL576" t="s">
        <v>54</v>
      </c>
      <c r="AP576" t="s">
        <v>92</v>
      </c>
      <c r="AR576" t="s">
        <v>66</v>
      </c>
      <c r="AS576" t="s">
        <v>44</v>
      </c>
      <c r="BC576" t="s">
        <v>37</v>
      </c>
      <c r="BF576">
        <v>16</v>
      </c>
      <c r="BG576">
        <v>16</v>
      </c>
      <c r="BH576">
        <v>16</v>
      </c>
      <c r="BI576">
        <v>37.571038251366119</v>
      </c>
      <c r="BJ576">
        <f t="shared" si="40"/>
        <v>38</v>
      </c>
      <c r="BK576">
        <v>0</v>
      </c>
      <c r="BL576">
        <v>0</v>
      </c>
      <c r="BM576" t="s">
        <v>1051</v>
      </c>
      <c r="BN576" t="s">
        <v>913</v>
      </c>
      <c r="BO576" t="s">
        <v>564</v>
      </c>
      <c r="BQ576" t="s">
        <v>1051</v>
      </c>
      <c r="BR576" t="s">
        <v>87</v>
      </c>
      <c r="BS576" t="s">
        <v>572</v>
      </c>
      <c r="BT576" t="s">
        <v>1252</v>
      </c>
      <c r="BU576" t="s">
        <v>87</v>
      </c>
      <c r="BV576">
        <v>1</v>
      </c>
      <c r="BW576">
        <v>1</v>
      </c>
      <c r="BX576">
        <v>0</v>
      </c>
      <c r="BY576">
        <v>0</v>
      </c>
      <c r="BZ576">
        <v>-16</v>
      </c>
      <c r="CA576">
        <v>0</v>
      </c>
      <c r="CB576">
        <v>16</v>
      </c>
      <c r="CC576" t="e">
        <v>#VALUE!</v>
      </c>
      <c r="CD576">
        <v>16</v>
      </c>
      <c r="CE576">
        <v>0</v>
      </c>
      <c r="CF576">
        <v>0</v>
      </c>
      <c r="CH576">
        <f t="shared" si="41"/>
        <v>1</v>
      </c>
      <c r="CI576" t="s">
        <v>1404</v>
      </c>
      <c r="CJ576">
        <v>2</v>
      </c>
      <c r="CK576" t="s">
        <v>1399</v>
      </c>
      <c r="CL576">
        <f t="shared" si="42"/>
        <v>0</v>
      </c>
      <c r="CM576">
        <f t="shared" si="43"/>
        <v>1</v>
      </c>
      <c r="CN576">
        <f t="shared" si="44"/>
        <v>1</v>
      </c>
    </row>
    <row r="577" spans="1:92" x14ac:dyDescent="0.25">
      <c r="A577">
        <v>1370</v>
      </c>
      <c r="B577" t="s">
        <v>564</v>
      </c>
      <c r="C577" t="s">
        <v>564</v>
      </c>
      <c r="D577">
        <v>1323320</v>
      </c>
      <c r="E577">
        <v>5</v>
      </c>
      <c r="F577" s="107">
        <v>40959</v>
      </c>
      <c r="G577" s="107">
        <v>40961</v>
      </c>
      <c r="H577">
        <v>1323320</v>
      </c>
      <c r="I577" s="107">
        <v>40959</v>
      </c>
      <c r="J577" s="107">
        <v>40961</v>
      </c>
      <c r="K577">
        <v>15000</v>
      </c>
      <c r="L577" t="s">
        <v>569</v>
      </c>
      <c r="N577" t="s">
        <v>564</v>
      </c>
      <c r="O577" t="s">
        <v>913</v>
      </c>
      <c r="P577" t="s">
        <v>38</v>
      </c>
      <c r="Q577">
        <v>3</v>
      </c>
      <c r="R577">
        <v>3</v>
      </c>
      <c r="S577">
        <v>8</v>
      </c>
      <c r="T577">
        <v>9</v>
      </c>
      <c r="U577">
        <v>5</v>
      </c>
      <c r="AD577" s="107">
        <v>27439</v>
      </c>
      <c r="AE577" t="s">
        <v>31</v>
      </c>
      <c r="AF577" t="s">
        <v>32</v>
      </c>
      <c r="AG577" t="s">
        <v>868</v>
      </c>
      <c r="AH577" t="s">
        <v>57</v>
      </c>
      <c r="AI577" t="s">
        <v>61</v>
      </c>
      <c r="AJ577" t="s">
        <v>88</v>
      </c>
      <c r="AK577">
        <v>2</v>
      </c>
      <c r="AL577" t="s">
        <v>987</v>
      </c>
      <c r="AN577">
        <v>7</v>
      </c>
      <c r="AP577" t="s">
        <v>107</v>
      </c>
      <c r="AR577" t="s">
        <v>43</v>
      </c>
      <c r="AS577" t="s">
        <v>60</v>
      </c>
      <c r="BC577" t="s">
        <v>37</v>
      </c>
      <c r="BF577">
        <v>3</v>
      </c>
      <c r="BG577">
        <v>3</v>
      </c>
      <c r="BH577">
        <v>3</v>
      </c>
      <c r="BI577">
        <v>36.939890710382514</v>
      </c>
      <c r="BJ577">
        <f t="shared" si="40"/>
        <v>37</v>
      </c>
      <c r="BK577">
        <v>0</v>
      </c>
      <c r="BL577">
        <v>0</v>
      </c>
      <c r="BM577" t="s">
        <v>1050</v>
      </c>
      <c r="BN577" t="s">
        <v>913</v>
      </c>
      <c r="BO577" t="s">
        <v>564</v>
      </c>
      <c r="BQ577" t="s">
        <v>1050</v>
      </c>
      <c r="BR577" t="s">
        <v>87</v>
      </c>
      <c r="BS577" t="s">
        <v>572</v>
      </c>
      <c r="BT577" t="s">
        <v>1252</v>
      </c>
      <c r="BU577" t="s">
        <v>87</v>
      </c>
      <c r="BV577">
        <v>1</v>
      </c>
      <c r="BW577">
        <v>1</v>
      </c>
      <c r="BX577">
        <v>0</v>
      </c>
      <c r="BY577">
        <v>0</v>
      </c>
      <c r="BZ577">
        <v>-3</v>
      </c>
      <c r="CA577">
        <v>0</v>
      </c>
      <c r="CB577">
        <v>3</v>
      </c>
      <c r="CC577" t="e">
        <v>#VALUE!</v>
      </c>
      <c r="CD577">
        <v>3</v>
      </c>
      <c r="CE577">
        <v>0</v>
      </c>
      <c r="CF577">
        <v>0</v>
      </c>
      <c r="CH577">
        <f t="shared" si="41"/>
        <v>1</v>
      </c>
      <c r="CI577" t="s">
        <v>1405</v>
      </c>
      <c r="CJ577">
        <v>1</v>
      </c>
      <c r="CK577" t="s">
        <v>1399</v>
      </c>
      <c r="CL577">
        <f t="shared" si="42"/>
        <v>0</v>
      </c>
      <c r="CM577">
        <f t="shared" si="43"/>
        <v>1</v>
      </c>
      <c r="CN577">
        <f t="shared" si="44"/>
        <v>1</v>
      </c>
    </row>
    <row r="578" spans="1:92" x14ac:dyDescent="0.25">
      <c r="A578">
        <v>1418</v>
      </c>
      <c r="B578" t="s">
        <v>564</v>
      </c>
      <c r="C578" t="s">
        <v>564</v>
      </c>
      <c r="D578">
        <v>1323564</v>
      </c>
      <c r="E578">
        <v>1</v>
      </c>
      <c r="F578" s="107">
        <v>40961</v>
      </c>
      <c r="G578" s="107">
        <v>41142</v>
      </c>
      <c r="H578">
        <v>1323564</v>
      </c>
      <c r="I578" s="107">
        <v>40961</v>
      </c>
      <c r="J578" s="107">
        <v>40964</v>
      </c>
      <c r="K578">
        <v>2000</v>
      </c>
      <c r="L578" t="s">
        <v>566</v>
      </c>
      <c r="M578" s="107">
        <v>40964</v>
      </c>
      <c r="N578" t="s">
        <v>87</v>
      </c>
      <c r="O578" t="s">
        <v>75</v>
      </c>
      <c r="P578" t="s">
        <v>54</v>
      </c>
      <c r="Q578">
        <v>4</v>
      </c>
      <c r="R578">
        <v>182</v>
      </c>
      <c r="S578">
        <v>0</v>
      </c>
      <c r="T578">
        <v>1</v>
      </c>
      <c r="AD578" s="107">
        <v>27320</v>
      </c>
      <c r="AE578" t="s">
        <v>45</v>
      </c>
      <c r="AF578" t="s">
        <v>68</v>
      </c>
      <c r="AG578" t="s">
        <v>870</v>
      </c>
      <c r="AH578" t="s">
        <v>30</v>
      </c>
      <c r="AI578" t="s">
        <v>52</v>
      </c>
      <c r="AJ578" t="s">
        <v>54</v>
      </c>
      <c r="AK578">
        <v>12</v>
      </c>
      <c r="AL578" t="s">
        <v>54</v>
      </c>
      <c r="AP578" t="s">
        <v>62</v>
      </c>
      <c r="AR578" t="s">
        <v>43</v>
      </c>
      <c r="AS578" t="s">
        <v>63</v>
      </c>
      <c r="BC578" t="s">
        <v>37</v>
      </c>
      <c r="BF578">
        <v>4</v>
      </c>
      <c r="BG578">
        <v>182</v>
      </c>
      <c r="BH578">
        <v>182</v>
      </c>
      <c r="BI578">
        <v>37.270491803278688</v>
      </c>
      <c r="BJ578">
        <f t="shared" si="40"/>
        <v>37</v>
      </c>
      <c r="BK578">
        <v>0</v>
      </c>
      <c r="BL578">
        <v>-178</v>
      </c>
      <c r="BM578" t="s">
        <v>1051</v>
      </c>
      <c r="BN578" t="s">
        <v>75</v>
      </c>
      <c r="BO578" t="s">
        <v>87</v>
      </c>
      <c r="BQ578" t="s">
        <v>1051</v>
      </c>
      <c r="BR578" t="s">
        <v>87</v>
      </c>
      <c r="BS578" t="s">
        <v>573</v>
      </c>
      <c r="BT578" t="s">
        <v>1252</v>
      </c>
      <c r="BU578" t="s">
        <v>564</v>
      </c>
      <c r="BV578">
        <v>2.197802197802198E-2</v>
      </c>
      <c r="BW578">
        <v>2.197802197802198E-2</v>
      </c>
      <c r="BX578">
        <v>0</v>
      </c>
      <c r="BY578">
        <v>0</v>
      </c>
      <c r="BZ578">
        <v>-4</v>
      </c>
      <c r="CA578">
        <v>0</v>
      </c>
      <c r="CB578">
        <v>4</v>
      </c>
      <c r="CC578" t="e">
        <v>#VALUE!</v>
      </c>
      <c r="CD578">
        <v>4</v>
      </c>
      <c r="CE578">
        <v>0</v>
      </c>
      <c r="CF578">
        <v>178</v>
      </c>
      <c r="CH578">
        <f t="shared" si="41"/>
        <v>1</v>
      </c>
      <c r="CI578" t="s">
        <v>1405</v>
      </c>
      <c r="CJ578">
        <v>1</v>
      </c>
      <c r="CK578" t="s">
        <v>1399</v>
      </c>
      <c r="CL578">
        <f t="shared" si="42"/>
        <v>1</v>
      </c>
      <c r="CM578">
        <f t="shared" si="43"/>
        <v>0</v>
      </c>
      <c r="CN578">
        <f t="shared" si="44"/>
        <v>1</v>
      </c>
    </row>
    <row r="579" spans="1:92" x14ac:dyDescent="0.25">
      <c r="A579">
        <v>103</v>
      </c>
      <c r="B579" t="s">
        <v>564</v>
      </c>
      <c r="C579" t="s">
        <v>564</v>
      </c>
      <c r="D579">
        <v>1325230</v>
      </c>
      <c r="E579">
        <v>6</v>
      </c>
      <c r="F579" s="107">
        <v>40914</v>
      </c>
      <c r="G579" s="107">
        <v>41038</v>
      </c>
      <c r="H579">
        <v>1325230</v>
      </c>
      <c r="I579" s="107">
        <v>40914</v>
      </c>
      <c r="J579" s="107">
        <v>41038</v>
      </c>
      <c r="K579" t="s">
        <v>562</v>
      </c>
      <c r="L579" t="s">
        <v>562</v>
      </c>
      <c r="N579" t="s">
        <v>564</v>
      </c>
      <c r="O579" t="s">
        <v>913</v>
      </c>
      <c r="P579" t="s">
        <v>38</v>
      </c>
      <c r="Q579">
        <v>125</v>
      </c>
      <c r="R579">
        <v>125</v>
      </c>
      <c r="S579">
        <v>1</v>
      </c>
      <c r="T579">
        <v>2</v>
      </c>
      <c r="AD579" s="107">
        <v>27732</v>
      </c>
      <c r="AE579" t="s">
        <v>31</v>
      </c>
      <c r="AF579" t="s">
        <v>32</v>
      </c>
      <c r="AG579" t="s">
        <v>868</v>
      </c>
      <c r="AH579" t="s">
        <v>57</v>
      </c>
      <c r="AI579" t="s">
        <v>96</v>
      </c>
      <c r="AJ579" t="s">
        <v>88</v>
      </c>
      <c r="AK579">
        <v>5</v>
      </c>
      <c r="AL579" t="s">
        <v>361</v>
      </c>
      <c r="AM579">
        <v>8</v>
      </c>
      <c r="AP579" t="s">
        <v>131</v>
      </c>
      <c r="AR579" t="s">
        <v>91</v>
      </c>
      <c r="AS579" t="s">
        <v>81</v>
      </c>
      <c r="BC579" t="s">
        <v>51</v>
      </c>
      <c r="BF579">
        <v>125</v>
      </c>
      <c r="BG579">
        <v>125</v>
      </c>
      <c r="BH579">
        <v>125</v>
      </c>
      <c r="BI579">
        <v>36.016393442622949</v>
      </c>
      <c r="BJ579">
        <f t="shared" ref="BJ579:BJ642" si="45">ROUND((I579-AD579)/365,0)</f>
        <v>36</v>
      </c>
      <c r="BK579">
        <v>0</v>
      </c>
      <c r="BL579">
        <v>0</v>
      </c>
      <c r="BM579" t="s">
        <v>1050</v>
      </c>
      <c r="BN579" t="s">
        <v>913</v>
      </c>
      <c r="BO579" t="s">
        <v>564</v>
      </c>
      <c r="BQ579" t="s">
        <v>1050</v>
      </c>
      <c r="BR579" t="s">
        <v>87</v>
      </c>
      <c r="BS579" t="s">
        <v>572</v>
      </c>
      <c r="BT579" t="s">
        <v>1252</v>
      </c>
      <c r="BU579" t="s">
        <v>87</v>
      </c>
      <c r="BV579">
        <v>1</v>
      </c>
      <c r="BW579">
        <v>1</v>
      </c>
      <c r="BX579">
        <v>0</v>
      </c>
      <c r="BY579">
        <v>0</v>
      </c>
      <c r="BZ579">
        <v>-125</v>
      </c>
      <c r="CA579">
        <v>0</v>
      </c>
      <c r="CB579">
        <v>125</v>
      </c>
      <c r="CC579" t="e">
        <v>#VALUE!</v>
      </c>
      <c r="CD579">
        <v>125</v>
      </c>
      <c r="CE579">
        <v>0</v>
      </c>
      <c r="CF579">
        <v>0</v>
      </c>
      <c r="CH579">
        <f t="shared" ref="CH579:CH642" si="46">IF(CM579+CN579&gt;0,1,0)</f>
        <v>1</v>
      </c>
      <c r="CI579" t="s">
        <v>1403</v>
      </c>
      <c r="CJ579">
        <v>6</v>
      </c>
      <c r="CK579" t="s">
        <v>1399</v>
      </c>
      <c r="CL579">
        <f t="shared" ref="CL579:CL642" si="47">IF(BN579="None",0,1)</f>
        <v>0</v>
      </c>
      <c r="CM579">
        <f t="shared" ref="CM579:CM642" si="48">IF(S579&gt;0,1,0)</f>
        <v>1</v>
      </c>
      <c r="CN579">
        <f t="shared" ref="CN579:CN642" si="49">IF(T579&gt;0,1,0)</f>
        <v>1</v>
      </c>
    </row>
    <row r="580" spans="1:92" x14ac:dyDescent="0.25">
      <c r="A580">
        <v>1285</v>
      </c>
      <c r="B580" t="s">
        <v>564</v>
      </c>
      <c r="C580" t="s">
        <v>564</v>
      </c>
      <c r="D580">
        <v>1328343</v>
      </c>
      <c r="E580">
        <v>6</v>
      </c>
      <c r="F580" s="107">
        <v>40956</v>
      </c>
      <c r="G580" s="107">
        <v>41334</v>
      </c>
      <c r="H580">
        <v>1328343</v>
      </c>
      <c r="I580" s="107">
        <v>40956</v>
      </c>
      <c r="J580" s="107">
        <v>41150</v>
      </c>
      <c r="K580">
        <v>20000</v>
      </c>
      <c r="L580" t="s">
        <v>569</v>
      </c>
      <c r="M580" s="107">
        <v>41150</v>
      </c>
      <c r="N580" t="s">
        <v>87</v>
      </c>
      <c r="O580" t="s">
        <v>75</v>
      </c>
      <c r="P580" t="s">
        <v>38</v>
      </c>
      <c r="Q580">
        <v>195</v>
      </c>
      <c r="R580">
        <v>379</v>
      </c>
      <c r="S580">
        <v>1</v>
      </c>
      <c r="T580">
        <v>0</v>
      </c>
      <c r="U580">
        <v>1</v>
      </c>
      <c r="AD580" s="107">
        <v>27782</v>
      </c>
      <c r="AE580" t="s">
        <v>45</v>
      </c>
      <c r="AF580" t="s">
        <v>32</v>
      </c>
      <c r="AG580" t="s">
        <v>868</v>
      </c>
      <c r="AH580" t="s">
        <v>30</v>
      </c>
      <c r="AI580" t="s">
        <v>117</v>
      </c>
      <c r="AJ580" t="s">
        <v>88</v>
      </c>
      <c r="AK580">
        <v>14</v>
      </c>
      <c r="AL580" t="s">
        <v>361</v>
      </c>
      <c r="AM580">
        <v>23</v>
      </c>
      <c r="AP580" t="s">
        <v>130</v>
      </c>
      <c r="AR580" t="s">
        <v>49</v>
      </c>
      <c r="AS580" t="s">
        <v>105</v>
      </c>
      <c r="BC580" t="s">
        <v>37</v>
      </c>
      <c r="BF580">
        <v>195</v>
      </c>
      <c r="BG580">
        <v>379</v>
      </c>
      <c r="BH580">
        <v>379</v>
      </c>
      <c r="BI580">
        <v>35.994535519125684</v>
      </c>
      <c r="BJ580">
        <f t="shared" si="45"/>
        <v>36</v>
      </c>
      <c r="BK580">
        <v>0</v>
      </c>
      <c r="BL580">
        <v>-184</v>
      </c>
      <c r="BM580" t="s">
        <v>1050</v>
      </c>
      <c r="BN580" t="s">
        <v>75</v>
      </c>
      <c r="BO580" t="s">
        <v>87</v>
      </c>
      <c r="BQ580" t="s">
        <v>1050</v>
      </c>
      <c r="BR580" t="s">
        <v>87</v>
      </c>
      <c r="BS580" t="s">
        <v>573</v>
      </c>
      <c r="BT580" t="s">
        <v>1252</v>
      </c>
      <c r="BU580" t="s">
        <v>87</v>
      </c>
      <c r="BV580">
        <v>0.51451187335092352</v>
      </c>
      <c r="BW580">
        <v>0.51451187335092352</v>
      </c>
      <c r="BX580">
        <v>0</v>
      </c>
      <c r="BY580">
        <v>0</v>
      </c>
      <c r="BZ580">
        <v>-195</v>
      </c>
      <c r="CA580">
        <v>0</v>
      </c>
      <c r="CB580">
        <v>195</v>
      </c>
      <c r="CC580" t="e">
        <v>#VALUE!</v>
      </c>
      <c r="CD580">
        <v>195</v>
      </c>
      <c r="CE580">
        <v>0</v>
      </c>
      <c r="CF580">
        <v>184</v>
      </c>
      <c r="CH580">
        <f t="shared" si="46"/>
        <v>1</v>
      </c>
      <c r="CI580" t="s">
        <v>1403</v>
      </c>
      <c r="CJ580">
        <v>6</v>
      </c>
      <c r="CK580" t="s">
        <v>1399</v>
      </c>
      <c r="CL580">
        <f t="shared" si="47"/>
        <v>1</v>
      </c>
      <c r="CM580">
        <f t="shared" si="48"/>
        <v>1</v>
      </c>
      <c r="CN580">
        <f t="shared" si="49"/>
        <v>0</v>
      </c>
    </row>
    <row r="581" spans="1:92" x14ac:dyDescent="0.25">
      <c r="A581">
        <v>2720</v>
      </c>
      <c r="B581" t="s">
        <v>564</v>
      </c>
      <c r="C581" t="s">
        <v>564</v>
      </c>
      <c r="D581">
        <v>1328883</v>
      </c>
      <c r="E581">
        <v>5</v>
      </c>
      <c r="F581" s="107">
        <v>41010</v>
      </c>
      <c r="G581" s="107">
        <v>41130</v>
      </c>
      <c r="H581">
        <v>1328883</v>
      </c>
      <c r="I581" s="107">
        <v>41010</v>
      </c>
      <c r="J581" s="107">
        <v>41033</v>
      </c>
      <c r="K581">
        <v>15000</v>
      </c>
      <c r="L581" t="s">
        <v>569</v>
      </c>
      <c r="M581" s="107">
        <v>41033</v>
      </c>
      <c r="N581" t="s">
        <v>87</v>
      </c>
      <c r="O581" t="s">
        <v>583</v>
      </c>
      <c r="P581" t="s">
        <v>38</v>
      </c>
      <c r="Q581">
        <v>24</v>
      </c>
      <c r="R581">
        <v>121</v>
      </c>
      <c r="S581">
        <v>1</v>
      </c>
      <c r="T581">
        <v>1</v>
      </c>
      <c r="U581">
        <v>1</v>
      </c>
      <c r="AD581" s="107">
        <v>27676</v>
      </c>
      <c r="AE581" t="s">
        <v>31</v>
      </c>
      <c r="AF581" t="s">
        <v>32</v>
      </c>
      <c r="AG581" t="s">
        <v>868</v>
      </c>
      <c r="AH581" t="s">
        <v>30</v>
      </c>
      <c r="AI581" t="s">
        <v>71</v>
      </c>
      <c r="AJ581" t="s">
        <v>88</v>
      </c>
      <c r="AK581">
        <v>5</v>
      </c>
      <c r="AL581" t="s">
        <v>987</v>
      </c>
      <c r="AN581">
        <v>6</v>
      </c>
      <c r="AP581" t="s">
        <v>42</v>
      </c>
      <c r="AR581" t="s">
        <v>43</v>
      </c>
      <c r="AS581" t="s">
        <v>44</v>
      </c>
      <c r="BC581" t="s">
        <v>37</v>
      </c>
      <c r="BF581">
        <v>24</v>
      </c>
      <c r="BG581">
        <v>121</v>
      </c>
      <c r="BH581">
        <v>121</v>
      </c>
      <c r="BI581">
        <v>36.431693989071036</v>
      </c>
      <c r="BJ581">
        <f t="shared" si="45"/>
        <v>37</v>
      </c>
      <c r="BK581">
        <v>0</v>
      </c>
      <c r="BL581">
        <v>-97</v>
      </c>
      <c r="BM581" t="s">
        <v>1050</v>
      </c>
      <c r="BN581" t="s">
        <v>75</v>
      </c>
      <c r="BO581" t="s">
        <v>87</v>
      </c>
      <c r="BQ581" t="s">
        <v>1050</v>
      </c>
      <c r="BR581" t="s">
        <v>87</v>
      </c>
      <c r="BS581" t="s">
        <v>573</v>
      </c>
      <c r="BT581" t="s">
        <v>1252</v>
      </c>
      <c r="BU581" t="s">
        <v>87</v>
      </c>
      <c r="BV581">
        <v>0.19834710743801653</v>
      </c>
      <c r="BW581">
        <v>0.19834710743801653</v>
      </c>
      <c r="BX581">
        <v>0</v>
      </c>
      <c r="BY581">
        <v>0</v>
      </c>
      <c r="BZ581">
        <v>-24</v>
      </c>
      <c r="CA581">
        <v>0</v>
      </c>
      <c r="CB581">
        <v>24</v>
      </c>
      <c r="CC581" t="e">
        <v>#VALUE!</v>
      </c>
      <c r="CD581">
        <v>24</v>
      </c>
      <c r="CE581">
        <v>0</v>
      </c>
      <c r="CF581">
        <v>97</v>
      </c>
      <c r="CH581">
        <f t="shared" si="46"/>
        <v>1</v>
      </c>
      <c r="CI581" t="s">
        <v>1404</v>
      </c>
      <c r="CJ581">
        <v>2</v>
      </c>
      <c r="CK581" t="s">
        <v>1399</v>
      </c>
      <c r="CL581">
        <f t="shared" si="47"/>
        <v>1</v>
      </c>
      <c r="CM581">
        <f t="shared" si="48"/>
        <v>1</v>
      </c>
      <c r="CN581">
        <f t="shared" si="49"/>
        <v>1</v>
      </c>
    </row>
    <row r="582" spans="1:92" x14ac:dyDescent="0.25">
      <c r="A582">
        <v>716</v>
      </c>
      <c r="B582" t="s">
        <v>564</v>
      </c>
      <c r="C582" t="s">
        <v>564</v>
      </c>
      <c r="D582">
        <v>1330440</v>
      </c>
      <c r="E582">
        <v>4</v>
      </c>
      <c r="F582" s="107">
        <v>40936</v>
      </c>
      <c r="G582" s="107">
        <v>40938</v>
      </c>
      <c r="H582">
        <v>1330440</v>
      </c>
      <c r="I582" s="107">
        <v>40937</v>
      </c>
      <c r="J582" s="107">
        <v>40938</v>
      </c>
      <c r="K582">
        <v>15000</v>
      </c>
      <c r="L582" t="s">
        <v>569</v>
      </c>
      <c r="N582" t="s">
        <v>564</v>
      </c>
      <c r="O582" t="s">
        <v>913</v>
      </c>
      <c r="P582" t="s">
        <v>38</v>
      </c>
      <c r="Q582">
        <v>2</v>
      </c>
      <c r="R582">
        <v>3</v>
      </c>
      <c r="S582">
        <v>2</v>
      </c>
      <c r="T582">
        <v>8</v>
      </c>
      <c r="U582">
        <v>2</v>
      </c>
      <c r="AD582" s="107">
        <v>26740</v>
      </c>
      <c r="AE582" t="s">
        <v>31</v>
      </c>
      <c r="AF582" t="s">
        <v>39</v>
      </c>
      <c r="AG582" t="s">
        <v>40</v>
      </c>
      <c r="AH582" t="s">
        <v>40</v>
      </c>
      <c r="AI582" t="s">
        <v>84</v>
      </c>
      <c r="AJ582" t="s">
        <v>88</v>
      </c>
      <c r="AK582">
        <v>1</v>
      </c>
      <c r="AL582" t="s">
        <v>986</v>
      </c>
      <c r="AO582">
        <v>30</v>
      </c>
      <c r="AP582" t="s">
        <v>42</v>
      </c>
      <c r="AR582" t="s">
        <v>43</v>
      </c>
      <c r="AS582" t="s">
        <v>44</v>
      </c>
      <c r="BC582" t="s">
        <v>37</v>
      </c>
      <c r="BF582">
        <v>2</v>
      </c>
      <c r="BG582">
        <v>2</v>
      </c>
      <c r="BH582">
        <v>3</v>
      </c>
      <c r="BI582">
        <v>38.786885245901637</v>
      </c>
      <c r="BJ582">
        <f t="shared" si="45"/>
        <v>39</v>
      </c>
      <c r="BK582">
        <v>0</v>
      </c>
      <c r="BL582">
        <v>0</v>
      </c>
      <c r="BM582" t="s">
        <v>1050</v>
      </c>
      <c r="BN582" t="s">
        <v>913</v>
      </c>
      <c r="BO582" t="s">
        <v>564</v>
      </c>
      <c r="BQ582" t="s">
        <v>1050</v>
      </c>
      <c r="BR582" t="s">
        <v>87</v>
      </c>
      <c r="BS582" t="s">
        <v>572</v>
      </c>
      <c r="BT582" t="s">
        <v>1252</v>
      </c>
      <c r="BU582" t="s">
        <v>87</v>
      </c>
      <c r="BV582">
        <v>0.66666666666666663</v>
      </c>
      <c r="BW582">
        <v>1</v>
      </c>
      <c r="BX582">
        <v>0.33333333333333337</v>
      </c>
      <c r="BY582">
        <v>0</v>
      </c>
      <c r="BZ582">
        <v>-2</v>
      </c>
      <c r="CA582">
        <v>0</v>
      </c>
      <c r="CB582">
        <v>2</v>
      </c>
      <c r="CC582" t="e">
        <v>#VALUE!</v>
      </c>
      <c r="CD582">
        <v>2</v>
      </c>
      <c r="CE582">
        <v>0</v>
      </c>
      <c r="CF582">
        <v>0</v>
      </c>
      <c r="CH582">
        <f t="shared" si="46"/>
        <v>1</v>
      </c>
      <c r="CI582" t="s">
        <v>1405</v>
      </c>
      <c r="CJ582">
        <v>1</v>
      </c>
      <c r="CK582" t="s">
        <v>1399</v>
      </c>
      <c r="CL582">
        <f t="shared" si="47"/>
        <v>0</v>
      </c>
      <c r="CM582">
        <f t="shared" si="48"/>
        <v>1</v>
      </c>
      <c r="CN582">
        <f t="shared" si="49"/>
        <v>1</v>
      </c>
    </row>
    <row r="583" spans="1:92" x14ac:dyDescent="0.25">
      <c r="A583">
        <v>1981</v>
      </c>
      <c r="B583" t="s">
        <v>564</v>
      </c>
      <c r="C583" t="s">
        <v>564</v>
      </c>
      <c r="D583">
        <v>1333076</v>
      </c>
      <c r="E583">
        <v>3</v>
      </c>
      <c r="F583" s="107">
        <v>40983</v>
      </c>
      <c r="G583" s="107">
        <v>40984</v>
      </c>
      <c r="H583">
        <v>1333076</v>
      </c>
      <c r="I583" s="107">
        <v>40983</v>
      </c>
      <c r="J583" s="107">
        <v>40984</v>
      </c>
      <c r="K583">
        <v>10000</v>
      </c>
      <c r="L583" t="s">
        <v>568</v>
      </c>
      <c r="N583" t="s">
        <v>564</v>
      </c>
      <c r="O583" t="s">
        <v>913</v>
      </c>
      <c r="P583" t="s">
        <v>38</v>
      </c>
      <c r="Q583">
        <v>2</v>
      </c>
      <c r="R583">
        <v>2</v>
      </c>
      <c r="S583">
        <v>0</v>
      </c>
      <c r="T583">
        <v>2</v>
      </c>
      <c r="AD583" s="107">
        <v>18432</v>
      </c>
      <c r="AE583" t="s">
        <v>31</v>
      </c>
      <c r="AF583" t="s">
        <v>68</v>
      </c>
      <c r="AG583" t="s">
        <v>870</v>
      </c>
      <c r="AH583" t="s">
        <v>57</v>
      </c>
      <c r="AI583" t="s">
        <v>117</v>
      </c>
      <c r="AJ583" t="s">
        <v>88</v>
      </c>
      <c r="AK583">
        <v>1</v>
      </c>
      <c r="AL583" t="s">
        <v>184</v>
      </c>
      <c r="AP583" t="s">
        <v>65</v>
      </c>
      <c r="AR583" t="s">
        <v>66</v>
      </c>
      <c r="AS583" t="s">
        <v>67</v>
      </c>
      <c r="AT583" t="s">
        <v>397</v>
      </c>
      <c r="BC583" t="s">
        <v>37</v>
      </c>
      <c r="BF583">
        <v>2</v>
      </c>
      <c r="BG583">
        <v>2</v>
      </c>
      <c r="BH583">
        <v>2</v>
      </c>
      <c r="BI583">
        <v>61.614754098360656</v>
      </c>
      <c r="BJ583">
        <f t="shared" si="45"/>
        <v>62</v>
      </c>
      <c r="BK583">
        <v>0</v>
      </c>
      <c r="BL583">
        <v>0</v>
      </c>
      <c r="BM583" t="s">
        <v>1050</v>
      </c>
      <c r="BN583" t="s">
        <v>913</v>
      </c>
      <c r="BO583" t="s">
        <v>564</v>
      </c>
      <c r="BQ583" t="s">
        <v>1050</v>
      </c>
      <c r="BR583" t="s">
        <v>87</v>
      </c>
      <c r="BS583" t="s">
        <v>572</v>
      </c>
      <c r="BT583" t="s">
        <v>1252</v>
      </c>
      <c r="BU583" t="s">
        <v>564</v>
      </c>
      <c r="BV583">
        <v>1</v>
      </c>
      <c r="BW583">
        <v>1</v>
      </c>
      <c r="BX583">
        <v>0</v>
      </c>
      <c r="BY583">
        <v>0</v>
      </c>
      <c r="BZ583">
        <v>-2</v>
      </c>
      <c r="CA583">
        <v>0</v>
      </c>
      <c r="CB583">
        <v>2</v>
      </c>
      <c r="CC583" t="e">
        <v>#VALUE!</v>
      </c>
      <c r="CD583">
        <v>2</v>
      </c>
      <c r="CE583">
        <v>0</v>
      </c>
      <c r="CF583">
        <v>0</v>
      </c>
      <c r="CH583">
        <f t="shared" si="46"/>
        <v>1</v>
      </c>
      <c r="CI583" t="s">
        <v>1405</v>
      </c>
      <c r="CJ583">
        <v>1</v>
      </c>
      <c r="CK583" t="s">
        <v>1399</v>
      </c>
      <c r="CL583">
        <f t="shared" si="47"/>
        <v>0</v>
      </c>
      <c r="CM583">
        <f t="shared" si="48"/>
        <v>0</v>
      </c>
      <c r="CN583">
        <f t="shared" si="49"/>
        <v>1</v>
      </c>
    </row>
    <row r="584" spans="1:92" x14ac:dyDescent="0.25">
      <c r="A584">
        <v>1876</v>
      </c>
      <c r="B584" t="s">
        <v>564</v>
      </c>
      <c r="C584" t="s">
        <v>564</v>
      </c>
      <c r="D584">
        <v>1333523</v>
      </c>
      <c r="E584">
        <v>6</v>
      </c>
      <c r="F584" s="107">
        <v>40978</v>
      </c>
      <c r="G584" s="107">
        <v>41208</v>
      </c>
      <c r="H584">
        <v>1333523</v>
      </c>
      <c r="I584" s="107">
        <v>40978</v>
      </c>
      <c r="J584" s="107">
        <v>40980</v>
      </c>
      <c r="K584">
        <v>20000</v>
      </c>
      <c r="L584" t="s">
        <v>569</v>
      </c>
      <c r="M584" s="107">
        <v>40980</v>
      </c>
      <c r="N584" t="s">
        <v>87</v>
      </c>
      <c r="O584" t="s">
        <v>75</v>
      </c>
      <c r="P584" t="s">
        <v>38</v>
      </c>
      <c r="Q584">
        <v>3</v>
      </c>
      <c r="R584">
        <v>231</v>
      </c>
      <c r="S584">
        <v>1</v>
      </c>
      <c r="T584">
        <v>2</v>
      </c>
      <c r="U584">
        <v>1</v>
      </c>
      <c r="AD584" s="107">
        <v>26937</v>
      </c>
      <c r="AE584" t="s">
        <v>31</v>
      </c>
      <c r="AF584" t="s">
        <v>39</v>
      </c>
      <c r="AG584" t="s">
        <v>40</v>
      </c>
      <c r="AH584" t="s">
        <v>40</v>
      </c>
      <c r="AI584" t="s">
        <v>82</v>
      </c>
      <c r="AJ584" t="s">
        <v>88</v>
      </c>
      <c r="AK584">
        <v>8</v>
      </c>
      <c r="AL584" t="s">
        <v>361</v>
      </c>
      <c r="AM584">
        <v>2</v>
      </c>
      <c r="AP584" t="s">
        <v>65</v>
      </c>
      <c r="AR584" t="s">
        <v>66</v>
      </c>
      <c r="AS584" t="s">
        <v>67</v>
      </c>
      <c r="BC584" t="s">
        <v>51</v>
      </c>
      <c r="BF584">
        <v>3</v>
      </c>
      <c r="BG584">
        <v>231</v>
      </c>
      <c r="BH584">
        <v>231</v>
      </c>
      <c r="BI584">
        <v>38.363387978142079</v>
      </c>
      <c r="BJ584">
        <f t="shared" si="45"/>
        <v>38</v>
      </c>
      <c r="BK584">
        <v>0</v>
      </c>
      <c r="BL584">
        <v>-228</v>
      </c>
      <c r="BM584" t="s">
        <v>1050</v>
      </c>
      <c r="BN584" t="s">
        <v>75</v>
      </c>
      <c r="BO584" t="s">
        <v>87</v>
      </c>
      <c r="BQ584" t="s">
        <v>1050</v>
      </c>
      <c r="BR584" t="s">
        <v>87</v>
      </c>
      <c r="BS584" t="s">
        <v>573</v>
      </c>
      <c r="BT584" t="s">
        <v>1252</v>
      </c>
      <c r="BU584" t="s">
        <v>87</v>
      </c>
      <c r="BV584">
        <v>1.2987012987012988E-2</v>
      </c>
      <c r="BW584">
        <v>1.2987012987012988E-2</v>
      </c>
      <c r="BX584">
        <v>0</v>
      </c>
      <c r="BY584">
        <v>0</v>
      </c>
      <c r="BZ584">
        <v>-3</v>
      </c>
      <c r="CA584">
        <v>0</v>
      </c>
      <c r="CB584">
        <v>3</v>
      </c>
      <c r="CC584" t="e">
        <v>#VALUE!</v>
      </c>
      <c r="CD584">
        <v>3</v>
      </c>
      <c r="CE584">
        <v>0</v>
      </c>
      <c r="CF584">
        <v>228</v>
      </c>
      <c r="CH584">
        <f t="shared" si="46"/>
        <v>1</v>
      </c>
      <c r="CI584" t="s">
        <v>1405</v>
      </c>
      <c r="CJ584">
        <v>1</v>
      </c>
      <c r="CK584" t="s">
        <v>1399</v>
      </c>
      <c r="CL584">
        <f t="shared" si="47"/>
        <v>1</v>
      </c>
      <c r="CM584">
        <f t="shared" si="48"/>
        <v>1</v>
      </c>
      <c r="CN584">
        <f t="shared" si="49"/>
        <v>1</v>
      </c>
    </row>
    <row r="585" spans="1:92" x14ac:dyDescent="0.25">
      <c r="A585">
        <v>2161</v>
      </c>
      <c r="B585" t="s">
        <v>564</v>
      </c>
      <c r="C585" t="s">
        <v>564</v>
      </c>
      <c r="D585">
        <v>1334533</v>
      </c>
      <c r="E585">
        <v>6</v>
      </c>
      <c r="F585" s="107">
        <v>40990</v>
      </c>
      <c r="G585" s="107">
        <v>41129</v>
      </c>
      <c r="H585">
        <v>1334533</v>
      </c>
      <c r="I585" s="107">
        <v>40990</v>
      </c>
      <c r="J585" s="107">
        <v>41129</v>
      </c>
      <c r="K585">
        <v>15000</v>
      </c>
      <c r="L585" t="s">
        <v>569</v>
      </c>
      <c r="N585" t="s">
        <v>564</v>
      </c>
      <c r="O585" t="s">
        <v>913</v>
      </c>
      <c r="P585" t="s">
        <v>38</v>
      </c>
      <c r="Q585">
        <v>140</v>
      </c>
      <c r="R585">
        <v>140</v>
      </c>
      <c r="S585">
        <v>5</v>
      </c>
      <c r="T585">
        <v>5</v>
      </c>
      <c r="U585">
        <v>4</v>
      </c>
      <c r="AD585" s="107">
        <v>28187</v>
      </c>
      <c r="AE585" t="s">
        <v>31</v>
      </c>
      <c r="AF585" t="s">
        <v>32</v>
      </c>
      <c r="AG585" t="s">
        <v>868</v>
      </c>
      <c r="AH585" t="s">
        <v>57</v>
      </c>
      <c r="AI585" t="s">
        <v>64</v>
      </c>
      <c r="AJ585" t="s">
        <v>88</v>
      </c>
      <c r="AK585">
        <v>8</v>
      </c>
      <c r="AL585" t="s">
        <v>361</v>
      </c>
      <c r="AM585">
        <v>2</v>
      </c>
      <c r="AP585" t="s">
        <v>42</v>
      </c>
      <c r="AR585" t="s">
        <v>43</v>
      </c>
      <c r="AS585" t="s">
        <v>44</v>
      </c>
      <c r="BC585" t="s">
        <v>37</v>
      </c>
      <c r="BF585">
        <v>140</v>
      </c>
      <c r="BG585">
        <v>140</v>
      </c>
      <c r="BH585">
        <v>140</v>
      </c>
      <c r="BI585">
        <v>34.980874316939889</v>
      </c>
      <c r="BJ585">
        <f t="shared" si="45"/>
        <v>35</v>
      </c>
      <c r="BK585">
        <v>0</v>
      </c>
      <c r="BL585">
        <v>0</v>
      </c>
      <c r="BM585" t="s">
        <v>1050</v>
      </c>
      <c r="BN585" t="s">
        <v>913</v>
      </c>
      <c r="BO585" t="s">
        <v>564</v>
      </c>
      <c r="BQ585" t="s">
        <v>1050</v>
      </c>
      <c r="BR585" t="s">
        <v>87</v>
      </c>
      <c r="BS585" t="s">
        <v>572</v>
      </c>
      <c r="BT585" t="s">
        <v>1252</v>
      </c>
      <c r="BU585" t="s">
        <v>87</v>
      </c>
      <c r="BV585">
        <v>1</v>
      </c>
      <c r="BW585">
        <v>1</v>
      </c>
      <c r="BX585">
        <v>0</v>
      </c>
      <c r="BY585">
        <v>0</v>
      </c>
      <c r="BZ585">
        <v>-140</v>
      </c>
      <c r="CA585">
        <v>0</v>
      </c>
      <c r="CB585">
        <v>140</v>
      </c>
      <c r="CC585" t="e">
        <v>#VALUE!</v>
      </c>
      <c r="CD585">
        <v>140</v>
      </c>
      <c r="CE585">
        <v>0</v>
      </c>
      <c r="CF585">
        <v>0</v>
      </c>
      <c r="CH585">
        <f t="shared" si="46"/>
        <v>1</v>
      </c>
      <c r="CI585" t="s">
        <v>1403</v>
      </c>
      <c r="CJ585">
        <v>6</v>
      </c>
      <c r="CK585" t="s">
        <v>1399</v>
      </c>
      <c r="CL585">
        <f t="shared" si="47"/>
        <v>0</v>
      </c>
      <c r="CM585">
        <f t="shared" si="48"/>
        <v>1</v>
      </c>
      <c r="CN585">
        <f t="shared" si="49"/>
        <v>1</v>
      </c>
    </row>
    <row r="586" spans="1:92" x14ac:dyDescent="0.25">
      <c r="A586">
        <v>1911</v>
      </c>
      <c r="B586" t="s">
        <v>564</v>
      </c>
      <c r="C586" t="s">
        <v>564</v>
      </c>
      <c r="D586">
        <v>1334898</v>
      </c>
      <c r="E586">
        <v>3</v>
      </c>
      <c r="F586" s="107">
        <v>40980</v>
      </c>
      <c r="G586" s="107">
        <v>41144</v>
      </c>
      <c r="H586">
        <v>1334898</v>
      </c>
      <c r="I586" s="107">
        <v>40980</v>
      </c>
      <c r="J586" s="107">
        <v>40985</v>
      </c>
      <c r="K586">
        <v>10000</v>
      </c>
      <c r="L586" t="s">
        <v>568</v>
      </c>
      <c r="M586" s="107">
        <v>40985</v>
      </c>
      <c r="N586" t="s">
        <v>87</v>
      </c>
      <c r="O586" t="s">
        <v>583</v>
      </c>
      <c r="P586" t="s">
        <v>38</v>
      </c>
      <c r="Q586">
        <v>6</v>
      </c>
      <c r="R586">
        <v>165</v>
      </c>
      <c r="S586">
        <v>0</v>
      </c>
      <c r="T586">
        <v>2</v>
      </c>
      <c r="AD586" s="107">
        <v>22772</v>
      </c>
      <c r="AE586" t="s">
        <v>31</v>
      </c>
      <c r="AF586" t="s">
        <v>68</v>
      </c>
      <c r="AG586" t="s">
        <v>870</v>
      </c>
      <c r="AH586" t="s">
        <v>57</v>
      </c>
      <c r="AI586" t="s">
        <v>71</v>
      </c>
      <c r="AJ586" t="s">
        <v>88</v>
      </c>
      <c r="AK586">
        <v>6</v>
      </c>
      <c r="AL586" t="s">
        <v>184</v>
      </c>
      <c r="AP586" t="s">
        <v>65</v>
      </c>
      <c r="AR586" t="s">
        <v>66</v>
      </c>
      <c r="AS586" t="s">
        <v>67</v>
      </c>
      <c r="AT586" t="s">
        <v>1078</v>
      </c>
      <c r="BC586" t="s">
        <v>51</v>
      </c>
      <c r="BF586">
        <v>6</v>
      </c>
      <c r="BG586">
        <v>165</v>
      </c>
      <c r="BH586">
        <v>165</v>
      </c>
      <c r="BI586">
        <v>49.748633879781423</v>
      </c>
      <c r="BJ586">
        <f t="shared" si="45"/>
        <v>50</v>
      </c>
      <c r="BK586">
        <v>0</v>
      </c>
      <c r="BL586">
        <v>-159</v>
      </c>
      <c r="BM586" t="s">
        <v>1050</v>
      </c>
      <c r="BN586" t="s">
        <v>75</v>
      </c>
      <c r="BO586" t="s">
        <v>87</v>
      </c>
      <c r="BQ586" t="s">
        <v>1050</v>
      </c>
      <c r="BR586" t="s">
        <v>87</v>
      </c>
      <c r="BS586" t="s">
        <v>573</v>
      </c>
      <c r="BT586" t="s">
        <v>1252</v>
      </c>
      <c r="BU586" t="s">
        <v>564</v>
      </c>
      <c r="BV586">
        <v>3.6363636363636362E-2</v>
      </c>
      <c r="BW586">
        <v>3.6363636363636362E-2</v>
      </c>
      <c r="BX586">
        <v>0</v>
      </c>
      <c r="BY586">
        <v>0</v>
      </c>
      <c r="BZ586">
        <v>-6</v>
      </c>
      <c r="CA586">
        <v>0</v>
      </c>
      <c r="CB586">
        <v>6</v>
      </c>
      <c r="CC586" t="e">
        <v>#VALUE!</v>
      </c>
      <c r="CD586">
        <v>6</v>
      </c>
      <c r="CE586">
        <v>0</v>
      </c>
      <c r="CF586">
        <v>159</v>
      </c>
      <c r="CH586">
        <f t="shared" si="46"/>
        <v>1</v>
      </c>
      <c r="CI586" t="s">
        <v>1405</v>
      </c>
      <c r="CJ586">
        <v>1</v>
      </c>
      <c r="CK586" t="s">
        <v>1399</v>
      </c>
      <c r="CL586">
        <f t="shared" si="47"/>
        <v>1</v>
      </c>
      <c r="CM586">
        <f t="shared" si="48"/>
        <v>0</v>
      </c>
      <c r="CN586">
        <f t="shared" si="49"/>
        <v>1</v>
      </c>
    </row>
    <row r="587" spans="1:92" x14ac:dyDescent="0.25">
      <c r="A587">
        <v>1169</v>
      </c>
      <c r="B587" t="s">
        <v>564</v>
      </c>
      <c r="C587" t="s">
        <v>564</v>
      </c>
      <c r="D587">
        <v>1336390</v>
      </c>
      <c r="E587">
        <v>2</v>
      </c>
      <c r="F587" s="107">
        <v>40951</v>
      </c>
      <c r="G587" s="107">
        <v>40966</v>
      </c>
      <c r="H587">
        <v>1336390</v>
      </c>
      <c r="I587" s="107">
        <v>40951</v>
      </c>
      <c r="J587" s="107">
        <v>40952</v>
      </c>
      <c r="K587">
        <v>2000</v>
      </c>
      <c r="L587" t="s">
        <v>566</v>
      </c>
      <c r="M587" s="107">
        <v>40952</v>
      </c>
      <c r="N587" t="s">
        <v>87</v>
      </c>
      <c r="O587" t="s">
        <v>75</v>
      </c>
      <c r="P587" t="s">
        <v>587</v>
      </c>
      <c r="Q587">
        <v>2</v>
      </c>
      <c r="R587">
        <v>16</v>
      </c>
      <c r="S587">
        <v>0</v>
      </c>
      <c r="T587">
        <v>1</v>
      </c>
      <c r="AB587" t="s">
        <v>111</v>
      </c>
      <c r="AD587" s="107">
        <v>27463</v>
      </c>
      <c r="AE587" t="s">
        <v>45</v>
      </c>
      <c r="AF587" t="s">
        <v>39</v>
      </c>
      <c r="AG587" t="s">
        <v>40</v>
      </c>
      <c r="AH587" t="s">
        <v>57</v>
      </c>
      <c r="AI587" t="s">
        <v>79</v>
      </c>
      <c r="AJ587" t="s">
        <v>47</v>
      </c>
      <c r="AK587">
        <v>2</v>
      </c>
      <c r="AL587" t="s">
        <v>47</v>
      </c>
      <c r="AP587" t="s">
        <v>42</v>
      </c>
      <c r="AR587" t="s">
        <v>43</v>
      </c>
      <c r="AS587" t="s">
        <v>44</v>
      </c>
      <c r="BC587" t="s">
        <v>37</v>
      </c>
      <c r="BF587">
        <v>2</v>
      </c>
      <c r="BG587">
        <v>16</v>
      </c>
      <c r="BH587">
        <v>16</v>
      </c>
      <c r="BI587">
        <v>36.852459016393439</v>
      </c>
      <c r="BJ587">
        <f t="shared" si="45"/>
        <v>37</v>
      </c>
      <c r="BK587">
        <v>0</v>
      </c>
      <c r="BL587">
        <v>-14</v>
      </c>
      <c r="BM587" t="s">
        <v>47</v>
      </c>
      <c r="BN587" t="s">
        <v>75</v>
      </c>
      <c r="BO587" t="s">
        <v>87</v>
      </c>
      <c r="BQ587" t="s">
        <v>47</v>
      </c>
      <c r="BR587" t="s">
        <v>87</v>
      </c>
      <c r="BS587" t="s">
        <v>573</v>
      </c>
      <c r="BT587" t="s">
        <v>1252</v>
      </c>
      <c r="BU587" t="s">
        <v>564</v>
      </c>
      <c r="BV587">
        <v>0.125</v>
      </c>
      <c r="BW587">
        <v>0.125</v>
      </c>
      <c r="BX587">
        <v>0</v>
      </c>
      <c r="BY587">
        <v>0</v>
      </c>
      <c r="BZ587">
        <v>-2</v>
      </c>
      <c r="CA587">
        <v>0</v>
      </c>
      <c r="CB587">
        <v>2</v>
      </c>
      <c r="CC587" t="e">
        <v>#VALUE!</v>
      </c>
      <c r="CD587">
        <v>2</v>
      </c>
      <c r="CE587">
        <v>0</v>
      </c>
      <c r="CF587">
        <v>14</v>
      </c>
      <c r="CH587">
        <f t="shared" si="46"/>
        <v>1</v>
      </c>
      <c r="CI587" t="s">
        <v>1405</v>
      </c>
      <c r="CJ587">
        <v>1</v>
      </c>
      <c r="CK587" t="s">
        <v>1399</v>
      </c>
      <c r="CL587">
        <f t="shared" si="47"/>
        <v>1</v>
      </c>
      <c r="CM587">
        <f t="shared" si="48"/>
        <v>0</v>
      </c>
      <c r="CN587">
        <f t="shared" si="49"/>
        <v>1</v>
      </c>
    </row>
    <row r="588" spans="1:92" x14ac:dyDescent="0.25">
      <c r="A588">
        <v>2832</v>
      </c>
      <c r="B588" t="s">
        <v>564</v>
      </c>
      <c r="C588" t="s">
        <v>564</v>
      </c>
      <c r="D588">
        <v>1337850</v>
      </c>
      <c r="E588">
        <v>1</v>
      </c>
      <c r="F588" s="107">
        <v>41013</v>
      </c>
      <c r="G588" s="107">
        <v>41207</v>
      </c>
      <c r="H588">
        <v>1337850</v>
      </c>
      <c r="I588" s="107" t="s">
        <v>560</v>
      </c>
      <c r="J588" s="107" t="s">
        <v>560</v>
      </c>
      <c r="K588">
        <v>10000</v>
      </c>
      <c r="L588" t="s">
        <v>568</v>
      </c>
      <c r="M588" s="107">
        <v>41014</v>
      </c>
      <c r="N588" t="s">
        <v>87</v>
      </c>
      <c r="O588" t="s">
        <v>75</v>
      </c>
      <c r="P588" t="s">
        <v>54</v>
      </c>
      <c r="Q588">
        <v>0</v>
      </c>
      <c r="R588">
        <v>195</v>
      </c>
      <c r="S588">
        <v>3</v>
      </c>
      <c r="T588">
        <v>5</v>
      </c>
      <c r="U588">
        <v>2</v>
      </c>
      <c r="V588">
        <v>1</v>
      </c>
      <c r="AD588" s="107">
        <v>27461</v>
      </c>
      <c r="AE588" t="s">
        <v>31</v>
      </c>
      <c r="AF588" t="s">
        <v>32</v>
      </c>
      <c r="AG588" t="s">
        <v>868</v>
      </c>
      <c r="AH588" t="s">
        <v>57</v>
      </c>
      <c r="AI588" t="s">
        <v>117</v>
      </c>
      <c r="AJ588" t="s">
        <v>54</v>
      </c>
      <c r="AK588">
        <v>9</v>
      </c>
      <c r="AL588" t="s">
        <v>54</v>
      </c>
      <c r="AP588" t="s">
        <v>100</v>
      </c>
      <c r="AR588" t="s">
        <v>66</v>
      </c>
      <c r="AS588" t="s">
        <v>63</v>
      </c>
      <c r="BC588" t="s">
        <v>51</v>
      </c>
      <c r="BF588">
        <v>0</v>
      </c>
      <c r="BG588">
        <v>0</v>
      </c>
      <c r="BH588">
        <v>195</v>
      </c>
      <c r="BI588">
        <v>37.027322404371581</v>
      </c>
      <c r="BJ588" t="e">
        <f t="shared" si="45"/>
        <v>#VALUE!</v>
      </c>
      <c r="BK588" t="e">
        <v>#VALUE!</v>
      </c>
      <c r="BL588" t="e">
        <v>#VALUE!</v>
      </c>
      <c r="BM588" t="s">
        <v>1051</v>
      </c>
      <c r="BN588" t="s">
        <v>75</v>
      </c>
      <c r="BO588" t="s">
        <v>87</v>
      </c>
      <c r="BQ588" t="s">
        <v>1051</v>
      </c>
      <c r="BR588">
        <v>0</v>
      </c>
      <c r="BS588" t="s">
        <v>573</v>
      </c>
      <c r="BT588" t="s">
        <v>1252</v>
      </c>
      <c r="BU588" t="s">
        <v>87</v>
      </c>
      <c r="BV588">
        <v>0</v>
      </c>
      <c r="BW588">
        <v>0</v>
      </c>
      <c r="BX588">
        <v>0</v>
      </c>
      <c r="BY588">
        <v>0</v>
      </c>
      <c r="BZ588" t="e">
        <v>#VALUE!</v>
      </c>
      <c r="CA588" t="e">
        <v>#VALUE!</v>
      </c>
      <c r="CB588" t="e">
        <v>#VALUE!</v>
      </c>
      <c r="CC588">
        <v>0</v>
      </c>
      <c r="CD588">
        <v>0</v>
      </c>
      <c r="CE588">
        <v>0</v>
      </c>
      <c r="CF588" t="e">
        <v>#VALUE!</v>
      </c>
      <c r="CH588">
        <f t="shared" si="46"/>
        <v>1</v>
      </c>
      <c r="CI588" t="s">
        <v>1405</v>
      </c>
      <c r="CJ588">
        <v>1</v>
      </c>
      <c r="CK588" t="s">
        <v>1400</v>
      </c>
      <c r="CL588">
        <f t="shared" si="47"/>
        <v>1</v>
      </c>
      <c r="CM588">
        <f t="shared" si="48"/>
        <v>1</v>
      </c>
      <c r="CN588">
        <f t="shared" si="49"/>
        <v>1</v>
      </c>
    </row>
    <row r="589" spans="1:92" x14ac:dyDescent="0.25">
      <c r="A589">
        <v>1424</v>
      </c>
      <c r="B589" t="s">
        <v>564</v>
      </c>
      <c r="C589" t="s">
        <v>87</v>
      </c>
      <c r="D589">
        <v>1337912</v>
      </c>
      <c r="E589">
        <v>5</v>
      </c>
      <c r="F589" s="107">
        <v>40961</v>
      </c>
      <c r="G589" s="107">
        <v>41299</v>
      </c>
      <c r="H589">
        <v>1337912</v>
      </c>
      <c r="I589" s="107">
        <v>41181</v>
      </c>
      <c r="J589" s="107">
        <v>41202</v>
      </c>
      <c r="K589">
        <v>15000</v>
      </c>
      <c r="L589" t="s">
        <v>569</v>
      </c>
      <c r="M589" s="107">
        <v>41202</v>
      </c>
      <c r="N589" t="s">
        <v>87</v>
      </c>
      <c r="O589" t="s">
        <v>75</v>
      </c>
      <c r="P589" t="s">
        <v>38</v>
      </c>
      <c r="Q589">
        <v>30</v>
      </c>
      <c r="R589">
        <v>339</v>
      </c>
      <c r="S589">
        <v>3</v>
      </c>
      <c r="T589">
        <v>1</v>
      </c>
      <c r="U589">
        <v>3</v>
      </c>
      <c r="AD589" s="107">
        <v>27246</v>
      </c>
      <c r="AE589" t="s">
        <v>31</v>
      </c>
      <c r="AF589" t="s">
        <v>39</v>
      </c>
      <c r="AG589" t="s">
        <v>40</v>
      </c>
      <c r="AH589" t="s">
        <v>40</v>
      </c>
      <c r="AI589" t="s">
        <v>140</v>
      </c>
      <c r="AJ589" t="s">
        <v>88</v>
      </c>
      <c r="AK589">
        <v>1</v>
      </c>
      <c r="AL589" t="s">
        <v>987</v>
      </c>
      <c r="AN589">
        <v>10</v>
      </c>
      <c r="AP589" t="s">
        <v>107</v>
      </c>
      <c r="AR589" t="s">
        <v>43</v>
      </c>
      <c r="AS589" t="s">
        <v>60</v>
      </c>
      <c r="AT589" t="s">
        <v>1253</v>
      </c>
      <c r="AV589" t="s">
        <v>87</v>
      </c>
      <c r="AW589">
        <v>41288</v>
      </c>
      <c r="BA589">
        <v>41402</v>
      </c>
      <c r="BB589">
        <v>237</v>
      </c>
      <c r="BC589" t="s">
        <v>51</v>
      </c>
      <c r="BF589">
        <v>30</v>
      </c>
      <c r="BG589">
        <v>119</v>
      </c>
      <c r="BH589">
        <v>339</v>
      </c>
      <c r="BI589">
        <v>37.472677595628419</v>
      </c>
      <c r="BJ589">
        <f t="shared" si="45"/>
        <v>38</v>
      </c>
      <c r="BK589">
        <v>0</v>
      </c>
      <c r="BL589">
        <v>-97</v>
      </c>
      <c r="BM589" t="s">
        <v>1050</v>
      </c>
      <c r="BN589" t="s">
        <v>75</v>
      </c>
      <c r="BO589" t="s">
        <v>564</v>
      </c>
      <c r="BQ589" t="s">
        <v>1050</v>
      </c>
      <c r="BR589" t="s">
        <v>87</v>
      </c>
      <c r="BS589" t="s">
        <v>572</v>
      </c>
      <c r="BT589" t="s">
        <v>1252</v>
      </c>
      <c r="BU589" t="s">
        <v>87</v>
      </c>
      <c r="BV589">
        <v>8.8495575221238937E-2</v>
      </c>
      <c r="BW589">
        <v>0.18487394957983194</v>
      </c>
      <c r="BX589">
        <v>9.6378374358593005E-2</v>
      </c>
      <c r="BY589">
        <v>0</v>
      </c>
      <c r="BZ589">
        <v>-22</v>
      </c>
      <c r="CA589">
        <v>8</v>
      </c>
      <c r="CB589">
        <v>119</v>
      </c>
      <c r="CC589">
        <v>30</v>
      </c>
      <c r="CD589">
        <v>119</v>
      </c>
      <c r="CE589">
        <v>97</v>
      </c>
      <c r="CF589">
        <v>97</v>
      </c>
      <c r="CH589">
        <f t="shared" si="46"/>
        <v>1</v>
      </c>
      <c r="CI589" t="s">
        <v>1404</v>
      </c>
      <c r="CJ589">
        <v>2</v>
      </c>
      <c r="CK589" t="s">
        <v>1399</v>
      </c>
      <c r="CL589">
        <f t="shared" si="47"/>
        <v>1</v>
      </c>
      <c r="CM589">
        <f t="shared" si="48"/>
        <v>1</v>
      </c>
      <c r="CN589">
        <f t="shared" si="49"/>
        <v>1</v>
      </c>
    </row>
    <row r="590" spans="1:92" x14ac:dyDescent="0.25">
      <c r="A590">
        <v>472</v>
      </c>
      <c r="B590" t="s">
        <v>564</v>
      </c>
      <c r="C590" t="s">
        <v>564</v>
      </c>
      <c r="D590">
        <v>1340525</v>
      </c>
      <c r="E590">
        <v>6</v>
      </c>
      <c r="F590" s="107">
        <v>40928</v>
      </c>
      <c r="G590" s="107">
        <v>41544</v>
      </c>
      <c r="H590">
        <v>1340525</v>
      </c>
      <c r="I590" s="107">
        <v>40928</v>
      </c>
      <c r="J590" s="107">
        <v>40940</v>
      </c>
      <c r="K590">
        <v>20000</v>
      </c>
      <c r="L590" t="s">
        <v>569</v>
      </c>
      <c r="M590" s="107">
        <v>40940</v>
      </c>
      <c r="N590" t="s">
        <v>87</v>
      </c>
      <c r="O590" t="s">
        <v>75</v>
      </c>
      <c r="P590" t="s">
        <v>38</v>
      </c>
      <c r="Q590">
        <v>13</v>
      </c>
      <c r="R590">
        <v>617</v>
      </c>
      <c r="S590">
        <v>2</v>
      </c>
      <c r="T590">
        <v>2</v>
      </c>
      <c r="U590">
        <v>1</v>
      </c>
      <c r="AD590" s="107">
        <v>27816</v>
      </c>
      <c r="AE590" t="s">
        <v>31</v>
      </c>
      <c r="AF590" t="s">
        <v>32</v>
      </c>
      <c r="AG590" t="s">
        <v>868</v>
      </c>
      <c r="AH590" t="s">
        <v>30</v>
      </c>
      <c r="AI590" t="s">
        <v>79</v>
      </c>
      <c r="AJ590" t="s">
        <v>88</v>
      </c>
      <c r="AK590">
        <v>26</v>
      </c>
      <c r="AL590" t="s">
        <v>361</v>
      </c>
      <c r="AM590">
        <v>5</v>
      </c>
      <c r="AP590" t="s">
        <v>42</v>
      </c>
      <c r="AR590" t="s">
        <v>43</v>
      </c>
      <c r="AS590" t="s">
        <v>44</v>
      </c>
      <c r="AT590" t="s">
        <v>1122</v>
      </c>
      <c r="BC590" t="s">
        <v>51</v>
      </c>
      <c r="BF590">
        <v>13</v>
      </c>
      <c r="BG590">
        <v>617</v>
      </c>
      <c r="BH590">
        <v>617</v>
      </c>
      <c r="BI590">
        <v>35.825136612021858</v>
      </c>
      <c r="BJ590">
        <f t="shared" si="45"/>
        <v>36</v>
      </c>
      <c r="BK590">
        <v>0</v>
      </c>
      <c r="BL590">
        <v>-604</v>
      </c>
      <c r="BM590" t="s">
        <v>1050</v>
      </c>
      <c r="BN590" t="s">
        <v>75</v>
      </c>
      <c r="BO590" t="s">
        <v>87</v>
      </c>
      <c r="BQ590" t="s">
        <v>1050</v>
      </c>
      <c r="BR590" t="s">
        <v>87</v>
      </c>
      <c r="BS590" t="s">
        <v>573</v>
      </c>
      <c r="BT590" t="s">
        <v>1252</v>
      </c>
      <c r="BU590" t="s">
        <v>87</v>
      </c>
      <c r="BV590">
        <v>2.1069692058346839E-2</v>
      </c>
      <c r="BW590">
        <v>2.1069692058346839E-2</v>
      </c>
      <c r="BX590">
        <v>0</v>
      </c>
      <c r="BY590">
        <v>0</v>
      </c>
      <c r="BZ590">
        <v>-13</v>
      </c>
      <c r="CA590">
        <v>0</v>
      </c>
      <c r="CB590">
        <v>13</v>
      </c>
      <c r="CC590" t="e">
        <v>#VALUE!</v>
      </c>
      <c r="CD590">
        <v>13</v>
      </c>
      <c r="CE590">
        <v>0</v>
      </c>
      <c r="CF590">
        <v>604</v>
      </c>
      <c r="CH590">
        <f t="shared" si="46"/>
        <v>1</v>
      </c>
      <c r="CI590" t="s">
        <v>1404</v>
      </c>
      <c r="CJ590">
        <v>2</v>
      </c>
      <c r="CK590" t="s">
        <v>1399</v>
      </c>
      <c r="CL590">
        <f t="shared" si="47"/>
        <v>1</v>
      </c>
      <c r="CM590">
        <f t="shared" si="48"/>
        <v>1</v>
      </c>
      <c r="CN590">
        <f t="shared" si="49"/>
        <v>1</v>
      </c>
    </row>
    <row r="591" spans="1:92" x14ac:dyDescent="0.25">
      <c r="A591">
        <v>1457</v>
      </c>
      <c r="B591" t="s">
        <v>564</v>
      </c>
      <c r="C591" t="s">
        <v>564</v>
      </c>
      <c r="D591">
        <v>1341241</v>
      </c>
      <c r="E591">
        <v>1</v>
      </c>
      <c r="F591" s="107">
        <v>40962</v>
      </c>
      <c r="G591" s="107">
        <v>41066</v>
      </c>
      <c r="H591">
        <v>1341241</v>
      </c>
      <c r="I591" s="107">
        <v>41053</v>
      </c>
      <c r="J591" s="107">
        <v>41066</v>
      </c>
      <c r="K591" t="s">
        <v>562</v>
      </c>
      <c r="L591" t="s">
        <v>562</v>
      </c>
      <c r="N591" t="s">
        <v>564</v>
      </c>
      <c r="O591" t="s">
        <v>913</v>
      </c>
      <c r="P591" t="s">
        <v>54</v>
      </c>
      <c r="Q591">
        <v>14</v>
      </c>
      <c r="R591">
        <v>105</v>
      </c>
      <c r="S591">
        <v>3</v>
      </c>
      <c r="T591">
        <v>9</v>
      </c>
      <c r="U591">
        <v>3</v>
      </c>
      <c r="AD591" s="107">
        <v>29498</v>
      </c>
      <c r="AE591" t="s">
        <v>31</v>
      </c>
      <c r="AF591" t="s">
        <v>39</v>
      </c>
      <c r="AG591" t="s">
        <v>40</v>
      </c>
      <c r="AH591" t="s">
        <v>40</v>
      </c>
      <c r="AI591" t="s">
        <v>94</v>
      </c>
      <c r="AJ591" t="s">
        <v>54</v>
      </c>
      <c r="AK591">
        <v>4</v>
      </c>
      <c r="AL591" t="s">
        <v>54</v>
      </c>
      <c r="AP591" t="s">
        <v>149</v>
      </c>
      <c r="AR591" t="s">
        <v>66</v>
      </c>
      <c r="AS591" t="s">
        <v>73</v>
      </c>
      <c r="BC591" t="s">
        <v>37</v>
      </c>
      <c r="BF591">
        <v>14</v>
      </c>
      <c r="BG591">
        <v>14</v>
      </c>
      <c r="BH591">
        <v>105</v>
      </c>
      <c r="BI591">
        <v>31.3224043715847</v>
      </c>
      <c r="BJ591">
        <f t="shared" si="45"/>
        <v>32</v>
      </c>
      <c r="BK591">
        <v>0</v>
      </c>
      <c r="BL591">
        <v>0</v>
      </c>
      <c r="BM591" t="s">
        <v>1051</v>
      </c>
      <c r="BN591" t="s">
        <v>913</v>
      </c>
      <c r="BO591" t="s">
        <v>564</v>
      </c>
      <c r="BQ591" t="s">
        <v>1051</v>
      </c>
      <c r="BR591" t="s">
        <v>87</v>
      </c>
      <c r="BS591" t="s">
        <v>572</v>
      </c>
      <c r="BT591" t="s">
        <v>1252</v>
      </c>
      <c r="BU591" t="s">
        <v>87</v>
      </c>
      <c r="BV591">
        <v>0.13333333333333333</v>
      </c>
      <c r="BW591">
        <v>1</v>
      </c>
      <c r="BX591">
        <v>0.8666666666666667</v>
      </c>
      <c r="BY591">
        <v>0</v>
      </c>
      <c r="BZ591">
        <v>-14</v>
      </c>
      <c r="CA591">
        <v>0</v>
      </c>
      <c r="CB591">
        <v>14</v>
      </c>
      <c r="CC591" t="e">
        <v>#VALUE!</v>
      </c>
      <c r="CD591">
        <v>14</v>
      </c>
      <c r="CE591">
        <v>0</v>
      </c>
      <c r="CF591">
        <v>0</v>
      </c>
      <c r="CH591">
        <f t="shared" si="46"/>
        <v>1</v>
      </c>
      <c r="CI591" t="s">
        <v>1404</v>
      </c>
      <c r="CJ591">
        <v>2</v>
      </c>
      <c r="CK591" t="s">
        <v>1399</v>
      </c>
      <c r="CL591">
        <f t="shared" si="47"/>
        <v>0</v>
      </c>
      <c r="CM591">
        <f t="shared" si="48"/>
        <v>1</v>
      </c>
      <c r="CN591">
        <f t="shared" si="49"/>
        <v>1</v>
      </c>
    </row>
    <row r="592" spans="1:92" x14ac:dyDescent="0.25">
      <c r="A592">
        <v>1259</v>
      </c>
      <c r="B592" t="s">
        <v>564</v>
      </c>
      <c r="C592" t="s">
        <v>564</v>
      </c>
      <c r="D592">
        <v>1341618</v>
      </c>
      <c r="E592">
        <v>5</v>
      </c>
      <c r="F592" s="107">
        <v>40955</v>
      </c>
      <c r="G592" s="107">
        <v>41134</v>
      </c>
      <c r="H592">
        <v>1341618</v>
      </c>
      <c r="I592" s="107">
        <v>40955</v>
      </c>
      <c r="J592" s="107">
        <v>41134</v>
      </c>
      <c r="K592">
        <v>15000</v>
      </c>
      <c r="L592" t="s">
        <v>569</v>
      </c>
      <c r="N592" t="s">
        <v>564</v>
      </c>
      <c r="O592" t="s">
        <v>913</v>
      </c>
      <c r="P592" t="s">
        <v>38</v>
      </c>
      <c r="Q592">
        <v>180</v>
      </c>
      <c r="R592">
        <v>180</v>
      </c>
      <c r="S592">
        <v>9</v>
      </c>
      <c r="T592">
        <v>2</v>
      </c>
      <c r="U592">
        <v>8</v>
      </c>
      <c r="AD592" s="107">
        <v>25783</v>
      </c>
      <c r="AE592" t="s">
        <v>31</v>
      </c>
      <c r="AF592" t="s">
        <v>32</v>
      </c>
      <c r="AG592" t="s">
        <v>868</v>
      </c>
      <c r="AH592" t="s">
        <v>57</v>
      </c>
      <c r="AI592" t="s">
        <v>84</v>
      </c>
      <c r="AJ592" t="s">
        <v>88</v>
      </c>
      <c r="AK592">
        <v>5</v>
      </c>
      <c r="AL592" t="s">
        <v>987</v>
      </c>
      <c r="AN592">
        <v>6</v>
      </c>
      <c r="AP592" t="s">
        <v>59</v>
      </c>
      <c r="AR592" t="s">
        <v>43</v>
      </c>
      <c r="AS592" t="s">
        <v>60</v>
      </c>
      <c r="BC592" t="s">
        <v>37</v>
      </c>
      <c r="BF592">
        <v>180</v>
      </c>
      <c r="BG592">
        <v>180</v>
      </c>
      <c r="BH592">
        <v>180</v>
      </c>
      <c r="BI592">
        <v>41.453551912568308</v>
      </c>
      <c r="BJ592">
        <f t="shared" si="45"/>
        <v>42</v>
      </c>
      <c r="BK592">
        <v>0</v>
      </c>
      <c r="BL592">
        <v>0</v>
      </c>
      <c r="BM592" t="s">
        <v>1050</v>
      </c>
      <c r="BN592" t="s">
        <v>913</v>
      </c>
      <c r="BO592" t="s">
        <v>564</v>
      </c>
      <c r="BQ592" t="s">
        <v>1050</v>
      </c>
      <c r="BR592" t="s">
        <v>87</v>
      </c>
      <c r="BS592" t="s">
        <v>572</v>
      </c>
      <c r="BT592" t="s">
        <v>1252</v>
      </c>
      <c r="BU592" t="s">
        <v>87</v>
      </c>
      <c r="BV592">
        <v>1</v>
      </c>
      <c r="BW592">
        <v>1</v>
      </c>
      <c r="BX592">
        <v>0</v>
      </c>
      <c r="BY592">
        <v>0</v>
      </c>
      <c r="BZ592">
        <v>-180</v>
      </c>
      <c r="CA592">
        <v>0</v>
      </c>
      <c r="CB592">
        <v>180</v>
      </c>
      <c r="CC592" t="e">
        <v>#VALUE!</v>
      </c>
      <c r="CD592">
        <v>180</v>
      </c>
      <c r="CE592">
        <v>0</v>
      </c>
      <c r="CF592">
        <v>0</v>
      </c>
      <c r="CH592">
        <f t="shared" si="46"/>
        <v>1</v>
      </c>
      <c r="CI592" t="s">
        <v>1403</v>
      </c>
      <c r="CJ592">
        <v>6</v>
      </c>
      <c r="CK592" t="s">
        <v>1399</v>
      </c>
      <c r="CL592">
        <f t="shared" si="47"/>
        <v>0</v>
      </c>
      <c r="CM592">
        <f t="shared" si="48"/>
        <v>1</v>
      </c>
      <c r="CN592">
        <f t="shared" si="49"/>
        <v>1</v>
      </c>
    </row>
    <row r="593" spans="1:92" x14ac:dyDescent="0.25">
      <c r="A593">
        <v>1348</v>
      </c>
      <c r="B593" t="s">
        <v>564</v>
      </c>
      <c r="C593" t="s">
        <v>564</v>
      </c>
      <c r="D593">
        <v>1342520</v>
      </c>
      <c r="E593">
        <v>2</v>
      </c>
      <c r="F593" s="107">
        <v>40957</v>
      </c>
      <c r="G593" s="107">
        <v>41137</v>
      </c>
      <c r="H593">
        <v>1342520</v>
      </c>
      <c r="I593" s="107">
        <v>40958</v>
      </c>
      <c r="J593" s="107">
        <v>41137</v>
      </c>
      <c r="K593">
        <v>10000</v>
      </c>
      <c r="L593" t="s">
        <v>568</v>
      </c>
      <c r="N593" t="s">
        <v>564</v>
      </c>
      <c r="O593" t="s">
        <v>913</v>
      </c>
      <c r="P593" t="s">
        <v>587</v>
      </c>
      <c r="Q593">
        <v>180</v>
      </c>
      <c r="R593">
        <v>181</v>
      </c>
      <c r="S593">
        <v>1</v>
      </c>
      <c r="T593">
        <v>2</v>
      </c>
      <c r="V593">
        <v>1</v>
      </c>
      <c r="AD593" s="107">
        <v>28424</v>
      </c>
      <c r="AE593" t="s">
        <v>31</v>
      </c>
      <c r="AF593" t="s">
        <v>68</v>
      </c>
      <c r="AG593" t="s">
        <v>870</v>
      </c>
      <c r="AH593" t="s">
        <v>57</v>
      </c>
      <c r="AI593" t="s">
        <v>94</v>
      </c>
      <c r="AJ593" t="s">
        <v>47</v>
      </c>
      <c r="AK593">
        <v>8</v>
      </c>
      <c r="AL593" t="s">
        <v>47</v>
      </c>
      <c r="AP593" t="s">
        <v>149</v>
      </c>
      <c r="AR593" t="s">
        <v>66</v>
      </c>
      <c r="AS593" t="s">
        <v>73</v>
      </c>
      <c r="BC593" t="s">
        <v>37</v>
      </c>
      <c r="BF593">
        <v>180</v>
      </c>
      <c r="BG593">
        <v>180</v>
      </c>
      <c r="BH593">
        <v>181</v>
      </c>
      <c r="BI593">
        <v>34.243169398907106</v>
      </c>
      <c r="BJ593">
        <f t="shared" si="45"/>
        <v>34</v>
      </c>
      <c r="BK593">
        <v>0</v>
      </c>
      <c r="BL593">
        <v>0</v>
      </c>
      <c r="BM593" t="s">
        <v>47</v>
      </c>
      <c r="BN593" t="s">
        <v>913</v>
      </c>
      <c r="BO593" t="s">
        <v>564</v>
      </c>
      <c r="BQ593" t="s">
        <v>47</v>
      </c>
      <c r="BR593" t="s">
        <v>87</v>
      </c>
      <c r="BS593" t="s">
        <v>572</v>
      </c>
      <c r="BT593" t="s">
        <v>1252</v>
      </c>
      <c r="BU593" t="s">
        <v>87</v>
      </c>
      <c r="BV593">
        <v>0.99447513812154698</v>
      </c>
      <c r="BW593">
        <v>1</v>
      </c>
      <c r="BX593">
        <v>5.5248618784530246E-3</v>
      </c>
      <c r="BY593">
        <v>0</v>
      </c>
      <c r="BZ593">
        <v>-180</v>
      </c>
      <c r="CA593">
        <v>0</v>
      </c>
      <c r="CB593">
        <v>180</v>
      </c>
      <c r="CC593" t="e">
        <v>#VALUE!</v>
      </c>
      <c r="CD593">
        <v>180</v>
      </c>
      <c r="CE593">
        <v>0</v>
      </c>
      <c r="CF593">
        <v>0</v>
      </c>
      <c r="CH593">
        <f t="shared" si="46"/>
        <v>1</v>
      </c>
      <c r="CI593" t="s">
        <v>1403</v>
      </c>
      <c r="CJ593">
        <v>6</v>
      </c>
      <c r="CK593" t="s">
        <v>1399</v>
      </c>
      <c r="CL593">
        <f t="shared" si="47"/>
        <v>0</v>
      </c>
      <c r="CM593">
        <f t="shared" si="48"/>
        <v>1</v>
      </c>
      <c r="CN593">
        <f t="shared" si="49"/>
        <v>1</v>
      </c>
    </row>
    <row r="594" spans="1:92" x14ac:dyDescent="0.25">
      <c r="A594">
        <v>1197</v>
      </c>
      <c r="B594" t="s">
        <v>564</v>
      </c>
      <c r="C594" t="s">
        <v>564</v>
      </c>
      <c r="D594">
        <v>1344428</v>
      </c>
      <c r="E594">
        <v>1</v>
      </c>
      <c r="F594" s="107">
        <v>40952</v>
      </c>
      <c r="G594" s="107">
        <v>40988</v>
      </c>
      <c r="H594">
        <v>1344428</v>
      </c>
      <c r="I594" s="107">
        <v>40953</v>
      </c>
      <c r="J594" s="107">
        <v>40988</v>
      </c>
      <c r="K594">
        <v>40000</v>
      </c>
      <c r="L594" t="s">
        <v>570</v>
      </c>
      <c r="N594" t="s">
        <v>564</v>
      </c>
      <c r="O594" t="s">
        <v>913</v>
      </c>
      <c r="P594" t="s">
        <v>54</v>
      </c>
      <c r="Q594">
        <v>36</v>
      </c>
      <c r="R594">
        <v>37</v>
      </c>
      <c r="S594">
        <v>1</v>
      </c>
      <c r="T594">
        <v>3</v>
      </c>
      <c r="V594">
        <v>1</v>
      </c>
      <c r="AD594" s="107">
        <v>26283</v>
      </c>
      <c r="AE594" t="s">
        <v>31</v>
      </c>
      <c r="AF594" t="s">
        <v>32</v>
      </c>
      <c r="AG594" t="s">
        <v>868</v>
      </c>
      <c r="AH594" t="s">
        <v>57</v>
      </c>
      <c r="AI594" t="s">
        <v>84</v>
      </c>
      <c r="AJ594" t="s">
        <v>54</v>
      </c>
      <c r="AK594">
        <v>2</v>
      </c>
      <c r="AL594" t="s">
        <v>54</v>
      </c>
      <c r="AP594" t="s">
        <v>131</v>
      </c>
      <c r="AR594" t="s">
        <v>91</v>
      </c>
      <c r="AS594" t="s">
        <v>81</v>
      </c>
      <c r="BC594" t="s">
        <v>37</v>
      </c>
      <c r="BF594">
        <v>36</v>
      </c>
      <c r="BG594">
        <v>36</v>
      </c>
      <c r="BH594">
        <v>37</v>
      </c>
      <c r="BI594">
        <v>40.079234972677597</v>
      </c>
      <c r="BJ594">
        <f t="shared" si="45"/>
        <v>40</v>
      </c>
      <c r="BK594">
        <v>0</v>
      </c>
      <c r="BL594">
        <v>0</v>
      </c>
      <c r="BM594" t="s">
        <v>1051</v>
      </c>
      <c r="BN594" t="s">
        <v>913</v>
      </c>
      <c r="BO594" t="s">
        <v>564</v>
      </c>
      <c r="BQ594" t="s">
        <v>1051</v>
      </c>
      <c r="BR594" t="s">
        <v>87</v>
      </c>
      <c r="BS594" t="s">
        <v>572</v>
      </c>
      <c r="BT594" t="s">
        <v>1252</v>
      </c>
      <c r="BU594" t="s">
        <v>87</v>
      </c>
      <c r="BV594">
        <v>0.97297297297297303</v>
      </c>
      <c r="BW594">
        <v>1</v>
      </c>
      <c r="BX594">
        <v>2.7027027027026973E-2</v>
      </c>
      <c r="BY594">
        <v>0</v>
      </c>
      <c r="BZ594">
        <v>-36</v>
      </c>
      <c r="CA594">
        <v>0</v>
      </c>
      <c r="CB594">
        <v>36</v>
      </c>
      <c r="CC594" t="e">
        <v>#VALUE!</v>
      </c>
      <c r="CD594">
        <v>36</v>
      </c>
      <c r="CE594">
        <v>0</v>
      </c>
      <c r="CF594">
        <v>0</v>
      </c>
      <c r="CH594">
        <f t="shared" si="46"/>
        <v>1</v>
      </c>
      <c r="CI594" t="s">
        <v>1401</v>
      </c>
      <c r="CJ594">
        <v>3</v>
      </c>
      <c r="CK594" t="s">
        <v>1399</v>
      </c>
      <c r="CL594">
        <f t="shared" si="47"/>
        <v>0</v>
      </c>
      <c r="CM594">
        <f t="shared" si="48"/>
        <v>1</v>
      </c>
      <c r="CN594">
        <f t="shared" si="49"/>
        <v>1</v>
      </c>
    </row>
    <row r="595" spans="1:92" x14ac:dyDescent="0.25">
      <c r="A595">
        <v>106</v>
      </c>
      <c r="B595" t="s">
        <v>564</v>
      </c>
      <c r="C595" t="s">
        <v>564</v>
      </c>
      <c r="D595">
        <v>1347324</v>
      </c>
      <c r="E595">
        <v>1</v>
      </c>
      <c r="F595" s="107">
        <v>40913</v>
      </c>
      <c r="G595" s="107">
        <v>41179</v>
      </c>
      <c r="H595">
        <v>1347324</v>
      </c>
      <c r="I595" s="107">
        <v>40947</v>
      </c>
      <c r="J595" s="107">
        <v>40948</v>
      </c>
      <c r="K595">
        <v>30000</v>
      </c>
      <c r="L595" t="s">
        <v>570</v>
      </c>
      <c r="M595" s="107">
        <v>40948</v>
      </c>
      <c r="N595" t="s">
        <v>87</v>
      </c>
      <c r="O595" t="s">
        <v>75</v>
      </c>
      <c r="P595" t="s">
        <v>54</v>
      </c>
      <c r="Q595">
        <v>2</v>
      </c>
      <c r="R595">
        <v>267</v>
      </c>
      <c r="S595">
        <v>1</v>
      </c>
      <c r="T595">
        <v>3</v>
      </c>
      <c r="AD595" s="107">
        <v>27089</v>
      </c>
      <c r="AE595" t="s">
        <v>31</v>
      </c>
      <c r="AF595" t="s">
        <v>32</v>
      </c>
      <c r="AG595" t="s">
        <v>868</v>
      </c>
      <c r="AH595" t="s">
        <v>30</v>
      </c>
      <c r="AI595" t="s">
        <v>70</v>
      </c>
      <c r="AJ595" t="s">
        <v>54</v>
      </c>
      <c r="AK595">
        <v>9</v>
      </c>
      <c r="AL595" t="s">
        <v>54</v>
      </c>
      <c r="AP595" t="s">
        <v>144</v>
      </c>
      <c r="AR595" t="s">
        <v>49</v>
      </c>
      <c r="AS595" t="s">
        <v>125</v>
      </c>
      <c r="AT595" t="s">
        <v>145</v>
      </c>
      <c r="BC595" t="s">
        <v>51</v>
      </c>
      <c r="BF595">
        <v>2</v>
      </c>
      <c r="BG595">
        <v>233</v>
      </c>
      <c r="BH595">
        <v>267</v>
      </c>
      <c r="BI595">
        <v>37.770491803278688</v>
      </c>
      <c r="BJ595">
        <f t="shared" si="45"/>
        <v>38</v>
      </c>
      <c r="BK595">
        <v>0</v>
      </c>
      <c r="BL595">
        <v>-231</v>
      </c>
      <c r="BM595" t="s">
        <v>1051</v>
      </c>
      <c r="BN595" t="s">
        <v>75</v>
      </c>
      <c r="BO595" t="s">
        <v>87</v>
      </c>
      <c r="BQ595" t="s">
        <v>1051</v>
      </c>
      <c r="BR595" t="s">
        <v>87</v>
      </c>
      <c r="BS595" t="s">
        <v>573</v>
      </c>
      <c r="BT595" t="s">
        <v>1252</v>
      </c>
      <c r="BU595" t="s">
        <v>87</v>
      </c>
      <c r="BV595">
        <v>7.4906367041198503E-3</v>
      </c>
      <c r="BW595">
        <v>8.5836909871244635E-3</v>
      </c>
      <c r="BX595">
        <v>1.0930542830046132E-3</v>
      </c>
      <c r="BY595">
        <v>0</v>
      </c>
      <c r="BZ595">
        <v>-2</v>
      </c>
      <c r="CA595">
        <v>0</v>
      </c>
      <c r="CB595">
        <v>2</v>
      </c>
      <c r="CC595" t="e">
        <v>#VALUE!</v>
      </c>
      <c r="CD595">
        <v>2</v>
      </c>
      <c r="CE595">
        <v>0</v>
      </c>
      <c r="CF595">
        <v>231</v>
      </c>
      <c r="CH595">
        <f t="shared" si="46"/>
        <v>1</v>
      </c>
      <c r="CI595" t="s">
        <v>1405</v>
      </c>
      <c r="CJ595">
        <v>1</v>
      </c>
      <c r="CK595" t="s">
        <v>1399</v>
      </c>
      <c r="CL595">
        <f t="shared" si="47"/>
        <v>1</v>
      </c>
      <c r="CM595">
        <f t="shared" si="48"/>
        <v>1</v>
      </c>
      <c r="CN595">
        <f t="shared" si="49"/>
        <v>1</v>
      </c>
    </row>
    <row r="596" spans="1:92" x14ac:dyDescent="0.25">
      <c r="A596">
        <v>1816</v>
      </c>
      <c r="B596" t="s">
        <v>564</v>
      </c>
      <c r="C596" t="s">
        <v>564</v>
      </c>
      <c r="D596">
        <v>1348285</v>
      </c>
      <c r="E596">
        <v>1</v>
      </c>
      <c r="F596" s="107">
        <v>40976</v>
      </c>
      <c r="G596" s="107">
        <v>41040</v>
      </c>
      <c r="H596">
        <v>1348285</v>
      </c>
      <c r="I596" s="107">
        <v>40977</v>
      </c>
      <c r="J596" s="107">
        <v>40978</v>
      </c>
      <c r="K596">
        <v>30000</v>
      </c>
      <c r="L596" t="s">
        <v>570</v>
      </c>
      <c r="M596" s="107">
        <v>40978</v>
      </c>
      <c r="N596" t="s">
        <v>87</v>
      </c>
      <c r="O596" t="s">
        <v>75</v>
      </c>
      <c r="P596" t="s">
        <v>122</v>
      </c>
      <c r="Q596">
        <v>2</v>
      </c>
      <c r="R596">
        <v>65</v>
      </c>
      <c r="S596">
        <v>0</v>
      </c>
      <c r="T596">
        <v>0</v>
      </c>
      <c r="AD596" s="107">
        <v>27052</v>
      </c>
      <c r="AE596" t="s">
        <v>31</v>
      </c>
      <c r="AF596" t="s">
        <v>68</v>
      </c>
      <c r="AG596" t="s">
        <v>870</v>
      </c>
      <c r="AH596" t="s">
        <v>30</v>
      </c>
      <c r="AI596" t="s">
        <v>61</v>
      </c>
      <c r="AJ596" t="s">
        <v>122</v>
      </c>
      <c r="AK596">
        <v>3</v>
      </c>
      <c r="AL596" t="s">
        <v>122</v>
      </c>
      <c r="AP596" t="s">
        <v>72</v>
      </c>
      <c r="AR596" t="s">
        <v>49</v>
      </c>
      <c r="AS596" t="s">
        <v>73</v>
      </c>
      <c r="BC596" t="s">
        <v>51</v>
      </c>
      <c r="BF596">
        <v>2</v>
      </c>
      <c r="BG596">
        <v>64</v>
      </c>
      <c r="BH596">
        <v>65</v>
      </c>
      <c r="BI596">
        <v>38.043715846994537</v>
      </c>
      <c r="BJ596">
        <f t="shared" si="45"/>
        <v>38</v>
      </c>
      <c r="BK596">
        <v>0</v>
      </c>
      <c r="BL596">
        <v>-62</v>
      </c>
      <c r="BM596" t="s">
        <v>1051</v>
      </c>
      <c r="BN596" t="s">
        <v>75</v>
      </c>
      <c r="BO596" t="s">
        <v>87</v>
      </c>
      <c r="BQ596" t="s">
        <v>1051</v>
      </c>
      <c r="BR596" t="s">
        <v>87</v>
      </c>
      <c r="BS596" t="s">
        <v>573</v>
      </c>
      <c r="BT596" t="s">
        <v>1252</v>
      </c>
      <c r="BU596" t="s">
        <v>564</v>
      </c>
      <c r="BV596">
        <v>3.0769230769230771E-2</v>
      </c>
      <c r="BW596">
        <v>3.125E-2</v>
      </c>
      <c r="BX596">
        <v>4.8076923076922906E-4</v>
      </c>
      <c r="BY596">
        <v>0</v>
      </c>
      <c r="BZ596">
        <v>-2</v>
      </c>
      <c r="CA596">
        <v>0</v>
      </c>
      <c r="CB596">
        <v>2</v>
      </c>
      <c r="CC596" t="e">
        <v>#VALUE!</v>
      </c>
      <c r="CD596">
        <v>2</v>
      </c>
      <c r="CE596">
        <v>0</v>
      </c>
      <c r="CF596">
        <v>62</v>
      </c>
      <c r="CH596">
        <f t="shared" si="46"/>
        <v>0</v>
      </c>
      <c r="CI596" t="s">
        <v>1405</v>
      </c>
      <c r="CJ596">
        <v>1</v>
      </c>
      <c r="CK596" t="s">
        <v>1399</v>
      </c>
      <c r="CL596">
        <f t="shared" si="47"/>
        <v>1</v>
      </c>
      <c r="CM596">
        <f t="shared" si="48"/>
        <v>0</v>
      </c>
      <c r="CN596">
        <f t="shared" si="49"/>
        <v>0</v>
      </c>
    </row>
    <row r="597" spans="1:92" x14ac:dyDescent="0.25">
      <c r="A597">
        <v>74</v>
      </c>
      <c r="B597" t="s">
        <v>564</v>
      </c>
      <c r="C597" t="s">
        <v>564</v>
      </c>
      <c r="D597">
        <v>1348605</v>
      </c>
      <c r="E597">
        <v>5</v>
      </c>
      <c r="F597" s="107">
        <v>40912</v>
      </c>
      <c r="G597" s="107">
        <v>40914</v>
      </c>
      <c r="H597">
        <v>1348605</v>
      </c>
      <c r="I597" s="107">
        <v>40913</v>
      </c>
      <c r="J597" s="107">
        <v>40914</v>
      </c>
      <c r="K597">
        <v>15000</v>
      </c>
      <c r="L597" t="s">
        <v>569</v>
      </c>
      <c r="N597" t="s">
        <v>564</v>
      </c>
      <c r="O597" t="s">
        <v>913</v>
      </c>
      <c r="P597" t="s">
        <v>38</v>
      </c>
      <c r="Q597">
        <v>2</v>
      </c>
      <c r="R597">
        <v>3</v>
      </c>
      <c r="S597">
        <v>6</v>
      </c>
      <c r="T597">
        <v>0</v>
      </c>
      <c r="U597">
        <v>6</v>
      </c>
      <c r="AD597" s="107">
        <v>27338</v>
      </c>
      <c r="AE597" t="s">
        <v>31</v>
      </c>
      <c r="AF597" t="s">
        <v>32</v>
      </c>
      <c r="AG597" t="s">
        <v>868</v>
      </c>
      <c r="AH597" t="s">
        <v>57</v>
      </c>
      <c r="AI597" t="s">
        <v>86</v>
      </c>
      <c r="AJ597" t="s">
        <v>88</v>
      </c>
      <c r="AK597">
        <v>1</v>
      </c>
      <c r="AL597" t="s">
        <v>987</v>
      </c>
      <c r="AN597">
        <v>6</v>
      </c>
      <c r="AP597" t="s">
        <v>42</v>
      </c>
      <c r="AR597" t="s">
        <v>43</v>
      </c>
      <c r="AS597" t="s">
        <v>44</v>
      </c>
      <c r="BC597" t="s">
        <v>37</v>
      </c>
      <c r="BF597">
        <v>2</v>
      </c>
      <c r="BG597">
        <v>2</v>
      </c>
      <c r="BH597">
        <v>3</v>
      </c>
      <c r="BI597">
        <v>37.087431693989068</v>
      </c>
      <c r="BJ597">
        <f t="shared" si="45"/>
        <v>37</v>
      </c>
      <c r="BK597">
        <v>0</v>
      </c>
      <c r="BL597">
        <v>0</v>
      </c>
      <c r="BM597" t="s">
        <v>1050</v>
      </c>
      <c r="BN597" t="s">
        <v>913</v>
      </c>
      <c r="BO597" t="s">
        <v>564</v>
      </c>
      <c r="BQ597" t="s">
        <v>1050</v>
      </c>
      <c r="BR597" t="s">
        <v>87</v>
      </c>
      <c r="BS597" t="s">
        <v>572</v>
      </c>
      <c r="BT597" t="s">
        <v>1252</v>
      </c>
      <c r="BU597" t="s">
        <v>87</v>
      </c>
      <c r="BV597">
        <v>0.66666666666666663</v>
      </c>
      <c r="BW597">
        <v>1</v>
      </c>
      <c r="BX597">
        <v>0.33333333333333337</v>
      </c>
      <c r="BY597">
        <v>0</v>
      </c>
      <c r="BZ597">
        <v>-2</v>
      </c>
      <c r="CA597">
        <v>0</v>
      </c>
      <c r="CB597">
        <v>2</v>
      </c>
      <c r="CC597" t="e">
        <v>#VALUE!</v>
      </c>
      <c r="CD597">
        <v>2</v>
      </c>
      <c r="CE597">
        <v>0</v>
      </c>
      <c r="CF597">
        <v>0</v>
      </c>
      <c r="CH597">
        <f t="shared" si="46"/>
        <v>1</v>
      </c>
      <c r="CI597" t="s">
        <v>1405</v>
      </c>
      <c r="CJ597">
        <v>1</v>
      </c>
      <c r="CK597" t="s">
        <v>1399</v>
      </c>
      <c r="CL597">
        <f t="shared" si="47"/>
        <v>0</v>
      </c>
      <c r="CM597">
        <f t="shared" si="48"/>
        <v>1</v>
      </c>
      <c r="CN597">
        <f t="shared" si="49"/>
        <v>0</v>
      </c>
    </row>
    <row r="598" spans="1:92" x14ac:dyDescent="0.25">
      <c r="A598">
        <v>2044</v>
      </c>
      <c r="B598" t="s">
        <v>564</v>
      </c>
      <c r="C598" t="s">
        <v>564</v>
      </c>
      <c r="D598">
        <v>1350310</v>
      </c>
      <c r="E598">
        <v>6</v>
      </c>
      <c r="F598" s="107">
        <v>40985</v>
      </c>
      <c r="G598" s="107">
        <v>41085</v>
      </c>
      <c r="H598">
        <v>1350310</v>
      </c>
      <c r="I598" s="107">
        <v>40986</v>
      </c>
      <c r="J598" s="107">
        <v>41085</v>
      </c>
      <c r="K598" t="s">
        <v>562</v>
      </c>
      <c r="L598" t="s">
        <v>562</v>
      </c>
      <c r="N598" t="s">
        <v>564</v>
      </c>
      <c r="O598" t="s">
        <v>913</v>
      </c>
      <c r="P598" t="s">
        <v>38</v>
      </c>
      <c r="Q598">
        <v>100</v>
      </c>
      <c r="R598">
        <v>101</v>
      </c>
      <c r="S598">
        <v>6</v>
      </c>
      <c r="T598">
        <v>4</v>
      </c>
      <c r="U598">
        <v>4</v>
      </c>
      <c r="AD598" s="107">
        <v>26494</v>
      </c>
      <c r="AE598" t="s">
        <v>31</v>
      </c>
      <c r="AF598" t="s">
        <v>39</v>
      </c>
      <c r="AG598" t="s">
        <v>40</v>
      </c>
      <c r="AH598" t="s">
        <v>40</v>
      </c>
      <c r="AI598" t="s">
        <v>52</v>
      </c>
      <c r="AJ598" t="s">
        <v>88</v>
      </c>
      <c r="AK598">
        <v>8</v>
      </c>
      <c r="AL598" t="s">
        <v>361</v>
      </c>
      <c r="AM598">
        <v>5</v>
      </c>
      <c r="AP598" t="s">
        <v>72</v>
      </c>
      <c r="AR598" t="s">
        <v>49</v>
      </c>
      <c r="AS598" t="s">
        <v>73</v>
      </c>
      <c r="BC598" t="s">
        <v>51</v>
      </c>
      <c r="BF598">
        <v>100</v>
      </c>
      <c r="BG598">
        <v>100</v>
      </c>
      <c r="BH598">
        <v>101</v>
      </c>
      <c r="BI598">
        <v>39.592896174863391</v>
      </c>
      <c r="BJ598">
        <f t="shared" si="45"/>
        <v>40</v>
      </c>
      <c r="BK598">
        <v>0</v>
      </c>
      <c r="BL598">
        <v>0</v>
      </c>
      <c r="BM598" t="s">
        <v>1050</v>
      </c>
      <c r="BN598" t="s">
        <v>913</v>
      </c>
      <c r="BO598" t="s">
        <v>564</v>
      </c>
      <c r="BQ598" t="s">
        <v>1050</v>
      </c>
      <c r="BR598" t="s">
        <v>87</v>
      </c>
      <c r="BS598" t="s">
        <v>572</v>
      </c>
      <c r="BT598" t="s">
        <v>1252</v>
      </c>
      <c r="BU598" t="s">
        <v>87</v>
      </c>
      <c r="BV598">
        <v>0.99009900990099009</v>
      </c>
      <c r="BW598">
        <v>1</v>
      </c>
      <c r="BX598">
        <v>9.9009900990099098E-3</v>
      </c>
      <c r="BY598">
        <v>0</v>
      </c>
      <c r="BZ598">
        <v>-100</v>
      </c>
      <c r="CA598">
        <v>0</v>
      </c>
      <c r="CB598">
        <v>100</v>
      </c>
      <c r="CC598" t="e">
        <v>#VALUE!</v>
      </c>
      <c r="CD598">
        <v>100</v>
      </c>
      <c r="CE598">
        <v>0</v>
      </c>
      <c r="CF598">
        <v>0</v>
      </c>
      <c r="CH598">
        <f t="shared" si="46"/>
        <v>1</v>
      </c>
      <c r="CI598" t="s">
        <v>1408</v>
      </c>
      <c r="CJ598">
        <v>0</v>
      </c>
      <c r="CK598" t="s">
        <v>1399</v>
      </c>
      <c r="CL598">
        <f t="shared" si="47"/>
        <v>0</v>
      </c>
      <c r="CM598">
        <f t="shared" si="48"/>
        <v>1</v>
      </c>
      <c r="CN598">
        <f t="shared" si="49"/>
        <v>1</v>
      </c>
    </row>
    <row r="599" spans="1:92" x14ac:dyDescent="0.25">
      <c r="A599">
        <v>1556</v>
      </c>
      <c r="B599" t="s">
        <v>564</v>
      </c>
      <c r="C599" t="s">
        <v>564</v>
      </c>
      <c r="D599">
        <v>1351032</v>
      </c>
      <c r="E599">
        <v>6</v>
      </c>
      <c r="F599" s="107">
        <v>40966</v>
      </c>
      <c r="G599" s="107">
        <v>41025</v>
      </c>
      <c r="H599">
        <v>1351032</v>
      </c>
      <c r="I599" s="107">
        <v>40967</v>
      </c>
      <c r="J599" s="107">
        <v>41025</v>
      </c>
      <c r="K599">
        <v>30000</v>
      </c>
      <c r="L599" t="s">
        <v>570</v>
      </c>
      <c r="N599" t="s">
        <v>564</v>
      </c>
      <c r="O599" t="s">
        <v>913</v>
      </c>
      <c r="P599" t="s">
        <v>38</v>
      </c>
      <c r="Q599">
        <v>59</v>
      </c>
      <c r="R599">
        <v>60</v>
      </c>
      <c r="S599">
        <v>4</v>
      </c>
      <c r="T599">
        <v>3</v>
      </c>
      <c r="U599">
        <v>2</v>
      </c>
      <c r="AD599" s="107">
        <v>27926</v>
      </c>
      <c r="AE599" t="s">
        <v>31</v>
      </c>
      <c r="AF599" t="s">
        <v>68</v>
      </c>
      <c r="AG599" t="s">
        <v>870</v>
      </c>
      <c r="AH599" t="s">
        <v>57</v>
      </c>
      <c r="AI599" t="s">
        <v>86</v>
      </c>
      <c r="AJ599" t="s">
        <v>88</v>
      </c>
      <c r="AK599">
        <v>3</v>
      </c>
      <c r="AL599" t="s">
        <v>361</v>
      </c>
      <c r="AM599">
        <v>2</v>
      </c>
      <c r="AP599" t="s">
        <v>55</v>
      </c>
      <c r="AR599" t="s">
        <v>49</v>
      </c>
      <c r="AS599" t="s">
        <v>56</v>
      </c>
      <c r="BC599" t="s">
        <v>98</v>
      </c>
      <c r="BF599">
        <v>59</v>
      </c>
      <c r="BG599">
        <v>59</v>
      </c>
      <c r="BH599">
        <v>60</v>
      </c>
      <c r="BI599">
        <v>35.62841530054645</v>
      </c>
      <c r="BJ599">
        <f t="shared" si="45"/>
        <v>36</v>
      </c>
      <c r="BK599">
        <v>0</v>
      </c>
      <c r="BL599">
        <v>0</v>
      </c>
      <c r="BM599" t="s">
        <v>1050</v>
      </c>
      <c r="BN599" t="s">
        <v>913</v>
      </c>
      <c r="BO599" t="s">
        <v>564</v>
      </c>
      <c r="BQ599" t="s">
        <v>1050</v>
      </c>
      <c r="BR599" t="s">
        <v>87</v>
      </c>
      <c r="BS599" t="s">
        <v>572</v>
      </c>
      <c r="BT599" t="s">
        <v>1252</v>
      </c>
      <c r="BU599" t="s">
        <v>87</v>
      </c>
      <c r="BV599">
        <v>0.98333333333333328</v>
      </c>
      <c r="BW599">
        <v>1</v>
      </c>
      <c r="BX599">
        <v>1.6666666666666718E-2</v>
      </c>
      <c r="BY599">
        <v>0</v>
      </c>
      <c r="BZ599">
        <v>-59</v>
      </c>
      <c r="CA599">
        <v>0</v>
      </c>
      <c r="CB599">
        <v>59</v>
      </c>
      <c r="CC599" t="e">
        <v>#VALUE!</v>
      </c>
      <c r="CD599">
        <v>59</v>
      </c>
      <c r="CE599">
        <v>0</v>
      </c>
      <c r="CF599">
        <v>0</v>
      </c>
      <c r="CH599">
        <f t="shared" si="46"/>
        <v>1</v>
      </c>
      <c r="CI599" t="s">
        <v>1401</v>
      </c>
      <c r="CJ599">
        <v>3</v>
      </c>
      <c r="CK599" t="s">
        <v>1399</v>
      </c>
      <c r="CL599">
        <f t="shared" si="47"/>
        <v>0</v>
      </c>
      <c r="CM599">
        <f t="shared" si="48"/>
        <v>1</v>
      </c>
      <c r="CN599">
        <f t="shared" si="49"/>
        <v>1</v>
      </c>
    </row>
    <row r="600" spans="1:92" x14ac:dyDescent="0.25">
      <c r="A600">
        <v>100</v>
      </c>
      <c r="B600" t="s">
        <v>564</v>
      </c>
      <c r="C600" t="s">
        <v>564</v>
      </c>
      <c r="D600">
        <v>1351641</v>
      </c>
      <c r="E600">
        <v>5</v>
      </c>
      <c r="F600" s="107">
        <v>40913</v>
      </c>
      <c r="G600" s="107">
        <v>40996</v>
      </c>
      <c r="H600">
        <v>1351641</v>
      </c>
      <c r="I600" s="107">
        <v>40913</v>
      </c>
      <c r="J600" s="107">
        <v>40996</v>
      </c>
      <c r="K600">
        <v>10000</v>
      </c>
      <c r="L600" t="s">
        <v>568</v>
      </c>
      <c r="N600" t="s">
        <v>564</v>
      </c>
      <c r="O600" t="s">
        <v>913</v>
      </c>
      <c r="P600" t="s">
        <v>38</v>
      </c>
      <c r="Q600">
        <v>84</v>
      </c>
      <c r="R600">
        <v>84</v>
      </c>
      <c r="S600">
        <v>4</v>
      </c>
      <c r="T600">
        <v>7</v>
      </c>
      <c r="U600">
        <v>1</v>
      </c>
      <c r="V600">
        <v>1</v>
      </c>
      <c r="AD600" s="107">
        <v>27821</v>
      </c>
      <c r="AE600" t="s">
        <v>31</v>
      </c>
      <c r="AF600" t="s">
        <v>32</v>
      </c>
      <c r="AG600" t="s">
        <v>868</v>
      </c>
      <c r="AH600" t="s">
        <v>30</v>
      </c>
      <c r="AI600" t="s">
        <v>117</v>
      </c>
      <c r="AJ600" t="s">
        <v>88</v>
      </c>
      <c r="AK600">
        <v>3</v>
      </c>
      <c r="AL600" t="s">
        <v>987</v>
      </c>
      <c r="AN600">
        <v>8</v>
      </c>
      <c r="AP600" t="s">
        <v>42</v>
      </c>
      <c r="AR600" t="s">
        <v>43</v>
      </c>
      <c r="AS600" t="s">
        <v>44</v>
      </c>
      <c r="BC600" t="s">
        <v>37</v>
      </c>
      <c r="BF600">
        <v>84</v>
      </c>
      <c r="BG600">
        <v>84</v>
      </c>
      <c r="BH600">
        <v>84</v>
      </c>
      <c r="BI600">
        <v>35.770491803278688</v>
      </c>
      <c r="BJ600">
        <f t="shared" si="45"/>
        <v>36</v>
      </c>
      <c r="BK600">
        <v>0</v>
      </c>
      <c r="BL600">
        <v>0</v>
      </c>
      <c r="BM600" t="s">
        <v>1050</v>
      </c>
      <c r="BN600" t="s">
        <v>913</v>
      </c>
      <c r="BO600" t="s">
        <v>564</v>
      </c>
      <c r="BQ600" t="s">
        <v>1050</v>
      </c>
      <c r="BR600" t="s">
        <v>87</v>
      </c>
      <c r="BS600" t="s">
        <v>572</v>
      </c>
      <c r="BT600" t="s">
        <v>1252</v>
      </c>
      <c r="BU600" t="s">
        <v>87</v>
      </c>
      <c r="BV600">
        <v>1</v>
      </c>
      <c r="BW600">
        <v>1</v>
      </c>
      <c r="BX600">
        <v>0</v>
      </c>
      <c r="BY600">
        <v>0</v>
      </c>
      <c r="BZ600">
        <v>-84</v>
      </c>
      <c r="CA600">
        <v>0</v>
      </c>
      <c r="CB600">
        <v>84</v>
      </c>
      <c r="CC600" t="e">
        <v>#VALUE!</v>
      </c>
      <c r="CD600">
        <v>84</v>
      </c>
      <c r="CE600">
        <v>0</v>
      </c>
      <c r="CF600">
        <v>0</v>
      </c>
      <c r="CH600">
        <f t="shared" si="46"/>
        <v>1</v>
      </c>
      <c r="CI600" t="s">
        <v>1402</v>
      </c>
      <c r="CJ600">
        <v>4</v>
      </c>
      <c r="CK600" t="s">
        <v>1399</v>
      </c>
      <c r="CL600">
        <f t="shared" si="47"/>
        <v>0</v>
      </c>
      <c r="CM600">
        <f t="shared" si="48"/>
        <v>1</v>
      </c>
      <c r="CN600">
        <f t="shared" si="49"/>
        <v>1</v>
      </c>
    </row>
    <row r="601" spans="1:92" x14ac:dyDescent="0.25">
      <c r="A601">
        <v>231</v>
      </c>
      <c r="B601" t="s">
        <v>564</v>
      </c>
      <c r="C601" t="s">
        <v>564</v>
      </c>
      <c r="D601">
        <v>1351680</v>
      </c>
      <c r="E601">
        <v>1</v>
      </c>
      <c r="F601" s="107">
        <v>40918</v>
      </c>
      <c r="G601" s="107">
        <v>41047</v>
      </c>
      <c r="H601">
        <v>1351680</v>
      </c>
      <c r="I601" s="107">
        <v>40919</v>
      </c>
      <c r="J601" s="107">
        <v>40940</v>
      </c>
      <c r="K601">
        <v>50000</v>
      </c>
      <c r="L601" t="s">
        <v>570</v>
      </c>
      <c r="M601" s="107">
        <v>40940</v>
      </c>
      <c r="N601" t="s">
        <v>87</v>
      </c>
      <c r="O601" t="s">
        <v>75</v>
      </c>
      <c r="P601" t="s">
        <v>54</v>
      </c>
      <c r="Q601">
        <v>22</v>
      </c>
      <c r="R601">
        <v>130</v>
      </c>
      <c r="S601">
        <v>8</v>
      </c>
      <c r="T601">
        <v>0</v>
      </c>
      <c r="U601">
        <v>8</v>
      </c>
      <c r="AD601" s="107">
        <v>27700</v>
      </c>
      <c r="AE601" t="s">
        <v>31</v>
      </c>
      <c r="AF601" t="s">
        <v>32</v>
      </c>
      <c r="AG601" t="s">
        <v>868</v>
      </c>
      <c r="AH601" t="s">
        <v>57</v>
      </c>
      <c r="AI601" t="s">
        <v>94</v>
      </c>
      <c r="AJ601" t="s">
        <v>54</v>
      </c>
      <c r="AK601">
        <v>6</v>
      </c>
      <c r="AL601" t="s">
        <v>54</v>
      </c>
      <c r="AP601" t="s">
        <v>131</v>
      </c>
      <c r="AR601" t="s">
        <v>91</v>
      </c>
      <c r="AS601" t="s">
        <v>81</v>
      </c>
      <c r="BC601" t="s">
        <v>51</v>
      </c>
      <c r="BF601">
        <v>22</v>
      </c>
      <c r="BG601">
        <v>129</v>
      </c>
      <c r="BH601">
        <v>130</v>
      </c>
      <c r="BI601">
        <v>36.114754098360656</v>
      </c>
      <c r="BJ601">
        <f t="shared" si="45"/>
        <v>36</v>
      </c>
      <c r="BK601">
        <v>0</v>
      </c>
      <c r="BL601">
        <v>-107</v>
      </c>
      <c r="BM601" t="s">
        <v>1051</v>
      </c>
      <c r="BN601" t="s">
        <v>75</v>
      </c>
      <c r="BO601" t="s">
        <v>87</v>
      </c>
      <c r="BQ601" t="s">
        <v>1051</v>
      </c>
      <c r="BR601" t="s">
        <v>87</v>
      </c>
      <c r="BS601" t="s">
        <v>573</v>
      </c>
      <c r="BT601" t="s">
        <v>1252</v>
      </c>
      <c r="BU601" t="s">
        <v>87</v>
      </c>
      <c r="BV601">
        <v>0.16923076923076924</v>
      </c>
      <c r="BW601">
        <v>0.17054263565891473</v>
      </c>
      <c r="BX601">
        <v>1.3118664281454862E-3</v>
      </c>
      <c r="BY601">
        <v>0</v>
      </c>
      <c r="BZ601">
        <v>-22</v>
      </c>
      <c r="CA601">
        <v>0</v>
      </c>
      <c r="CB601">
        <v>22</v>
      </c>
      <c r="CC601" t="e">
        <v>#VALUE!</v>
      </c>
      <c r="CD601">
        <v>22</v>
      </c>
      <c r="CE601">
        <v>0</v>
      </c>
      <c r="CF601">
        <v>107</v>
      </c>
      <c r="CH601">
        <f t="shared" si="46"/>
        <v>1</v>
      </c>
      <c r="CI601" t="s">
        <v>1404</v>
      </c>
      <c r="CJ601">
        <v>2</v>
      </c>
      <c r="CK601" t="s">
        <v>1399</v>
      </c>
      <c r="CL601">
        <f t="shared" si="47"/>
        <v>1</v>
      </c>
      <c r="CM601">
        <f t="shared" si="48"/>
        <v>1</v>
      </c>
      <c r="CN601">
        <f t="shared" si="49"/>
        <v>0</v>
      </c>
    </row>
    <row r="602" spans="1:92" x14ac:dyDescent="0.25">
      <c r="A602">
        <v>646</v>
      </c>
      <c r="B602" t="s">
        <v>564</v>
      </c>
      <c r="C602" t="s">
        <v>87</v>
      </c>
      <c r="D602">
        <v>1351922</v>
      </c>
      <c r="E602">
        <v>6</v>
      </c>
      <c r="F602" s="107">
        <v>40934</v>
      </c>
      <c r="G602" s="107">
        <v>41457</v>
      </c>
      <c r="H602">
        <v>1351922</v>
      </c>
      <c r="I602" s="107">
        <v>41132</v>
      </c>
      <c r="J602" s="107">
        <v>41133</v>
      </c>
      <c r="K602">
        <v>4000</v>
      </c>
      <c r="L602" t="s">
        <v>567</v>
      </c>
      <c r="M602" s="107">
        <v>41133</v>
      </c>
      <c r="N602" t="s">
        <v>87</v>
      </c>
      <c r="O602" t="s">
        <v>75</v>
      </c>
      <c r="P602" t="s">
        <v>38</v>
      </c>
      <c r="Q602">
        <v>32</v>
      </c>
      <c r="R602">
        <v>524</v>
      </c>
      <c r="S602">
        <v>2</v>
      </c>
      <c r="T602">
        <v>4</v>
      </c>
      <c r="V602">
        <v>1</v>
      </c>
      <c r="AD602" s="107">
        <v>27810</v>
      </c>
      <c r="AE602" t="s">
        <v>31</v>
      </c>
      <c r="AF602" t="s">
        <v>68</v>
      </c>
      <c r="AG602" t="s">
        <v>870</v>
      </c>
      <c r="AH602" t="s">
        <v>57</v>
      </c>
      <c r="AI602" t="s">
        <v>86</v>
      </c>
      <c r="AJ602" t="s">
        <v>88</v>
      </c>
      <c r="AK602">
        <v>12</v>
      </c>
      <c r="AL602" t="s">
        <v>361</v>
      </c>
      <c r="AM602">
        <v>2</v>
      </c>
      <c r="AP602" t="s">
        <v>107</v>
      </c>
      <c r="AR602" t="s">
        <v>43</v>
      </c>
      <c r="AS602" t="s">
        <v>60</v>
      </c>
      <c r="AT602" t="s">
        <v>1081</v>
      </c>
      <c r="AV602" t="s">
        <v>87</v>
      </c>
      <c r="AW602" t="s">
        <v>862</v>
      </c>
      <c r="BA602">
        <v>41481</v>
      </c>
      <c r="BB602">
        <v>274</v>
      </c>
      <c r="BC602" t="s">
        <v>51</v>
      </c>
      <c r="BF602">
        <v>32</v>
      </c>
      <c r="BG602">
        <v>326</v>
      </c>
      <c r="BH602">
        <v>524</v>
      </c>
      <c r="BI602">
        <v>35.857923497267763</v>
      </c>
      <c r="BJ602">
        <f t="shared" si="45"/>
        <v>36</v>
      </c>
      <c r="BK602">
        <v>0</v>
      </c>
      <c r="BL602">
        <v>-324</v>
      </c>
      <c r="BM602" t="s">
        <v>1050</v>
      </c>
      <c r="BN602" t="s">
        <v>75</v>
      </c>
      <c r="BO602" t="s">
        <v>564</v>
      </c>
      <c r="BQ602" t="s">
        <v>1050</v>
      </c>
      <c r="BR602" t="s">
        <v>87</v>
      </c>
      <c r="BS602" t="s">
        <v>572</v>
      </c>
      <c r="BT602" t="s">
        <v>1252</v>
      </c>
      <c r="BU602" t="s">
        <v>87</v>
      </c>
      <c r="BV602">
        <v>6.1068702290076333E-2</v>
      </c>
      <c r="BW602">
        <v>6.1349693251533744E-3</v>
      </c>
      <c r="BX602">
        <v>-5.493373296492296E-2</v>
      </c>
      <c r="BY602">
        <v>0</v>
      </c>
      <c r="BZ602">
        <v>-2</v>
      </c>
      <c r="CA602">
        <v>30</v>
      </c>
      <c r="CB602">
        <v>326</v>
      </c>
      <c r="CC602">
        <v>32</v>
      </c>
      <c r="CD602">
        <v>326</v>
      </c>
      <c r="CE602">
        <v>324</v>
      </c>
      <c r="CF602">
        <v>324</v>
      </c>
      <c r="CH602">
        <f t="shared" si="46"/>
        <v>1</v>
      </c>
      <c r="CI602" t="s">
        <v>1401</v>
      </c>
      <c r="CJ602">
        <v>3</v>
      </c>
      <c r="CK602" t="s">
        <v>1399</v>
      </c>
      <c r="CL602">
        <f t="shared" si="47"/>
        <v>1</v>
      </c>
      <c r="CM602">
        <f t="shared" si="48"/>
        <v>1</v>
      </c>
      <c r="CN602">
        <f t="shared" si="49"/>
        <v>1</v>
      </c>
    </row>
    <row r="603" spans="1:92" x14ac:dyDescent="0.25">
      <c r="A603">
        <v>1733</v>
      </c>
      <c r="B603" t="s">
        <v>564</v>
      </c>
      <c r="C603" t="s">
        <v>564</v>
      </c>
      <c r="D603">
        <v>1352296</v>
      </c>
      <c r="E603">
        <v>1</v>
      </c>
      <c r="F603" s="107">
        <v>40973</v>
      </c>
      <c r="G603" s="107">
        <v>40975</v>
      </c>
      <c r="H603">
        <v>1352296</v>
      </c>
      <c r="I603" s="107">
        <v>40973</v>
      </c>
      <c r="J603" s="107">
        <v>40975</v>
      </c>
      <c r="K603">
        <v>15000</v>
      </c>
      <c r="L603" t="s">
        <v>569</v>
      </c>
      <c r="N603" t="s">
        <v>564</v>
      </c>
      <c r="O603" t="s">
        <v>913</v>
      </c>
      <c r="P603" t="s">
        <v>54</v>
      </c>
      <c r="Q603">
        <v>3</v>
      </c>
      <c r="R603">
        <v>3</v>
      </c>
      <c r="S603">
        <v>10</v>
      </c>
      <c r="T603">
        <v>12</v>
      </c>
      <c r="U603">
        <v>7</v>
      </c>
      <c r="AD603" s="107">
        <v>28326</v>
      </c>
      <c r="AE603" t="s">
        <v>45</v>
      </c>
      <c r="AF603" t="s">
        <v>32</v>
      </c>
      <c r="AG603" t="s">
        <v>868</v>
      </c>
      <c r="AH603" t="s">
        <v>30</v>
      </c>
      <c r="AI603" t="s">
        <v>84</v>
      </c>
      <c r="AJ603" t="s">
        <v>54</v>
      </c>
      <c r="AK603">
        <v>1</v>
      </c>
      <c r="AL603" t="s">
        <v>54</v>
      </c>
      <c r="AP603" t="s">
        <v>42</v>
      </c>
      <c r="AR603" t="s">
        <v>43</v>
      </c>
      <c r="AS603" t="s">
        <v>44</v>
      </c>
      <c r="AT603" t="s">
        <v>372</v>
      </c>
      <c r="BC603" t="s">
        <v>78</v>
      </c>
      <c r="BF603">
        <v>3</v>
      </c>
      <c r="BG603">
        <v>3</v>
      </c>
      <c r="BH603">
        <v>3</v>
      </c>
      <c r="BI603">
        <v>34.55464480874317</v>
      </c>
      <c r="BJ603">
        <f t="shared" si="45"/>
        <v>35</v>
      </c>
      <c r="BK603">
        <v>0</v>
      </c>
      <c r="BL603">
        <v>0</v>
      </c>
      <c r="BM603" t="s">
        <v>1051</v>
      </c>
      <c r="BN603" t="s">
        <v>913</v>
      </c>
      <c r="BO603" t="s">
        <v>564</v>
      </c>
      <c r="BQ603" t="s">
        <v>1051</v>
      </c>
      <c r="BR603" t="s">
        <v>87</v>
      </c>
      <c r="BS603" t="s">
        <v>572</v>
      </c>
      <c r="BT603" t="s">
        <v>1252</v>
      </c>
      <c r="BU603" t="s">
        <v>87</v>
      </c>
      <c r="BV603">
        <v>1</v>
      </c>
      <c r="BW603">
        <v>1</v>
      </c>
      <c r="BX603">
        <v>0</v>
      </c>
      <c r="BY603">
        <v>0</v>
      </c>
      <c r="BZ603">
        <v>-3</v>
      </c>
      <c r="CA603">
        <v>0</v>
      </c>
      <c r="CB603">
        <v>3</v>
      </c>
      <c r="CC603" t="e">
        <v>#VALUE!</v>
      </c>
      <c r="CD603">
        <v>3</v>
      </c>
      <c r="CE603">
        <v>0</v>
      </c>
      <c r="CF603">
        <v>0</v>
      </c>
      <c r="CH603">
        <f t="shared" si="46"/>
        <v>1</v>
      </c>
      <c r="CI603" t="s">
        <v>1405</v>
      </c>
      <c r="CJ603">
        <v>1</v>
      </c>
      <c r="CK603" t="s">
        <v>1399</v>
      </c>
      <c r="CL603">
        <f t="shared" si="47"/>
        <v>0</v>
      </c>
      <c r="CM603">
        <f t="shared" si="48"/>
        <v>1</v>
      </c>
      <c r="CN603">
        <f t="shared" si="49"/>
        <v>1</v>
      </c>
    </row>
    <row r="604" spans="1:92" x14ac:dyDescent="0.25">
      <c r="A604">
        <v>3031</v>
      </c>
      <c r="B604" t="s">
        <v>564</v>
      </c>
      <c r="C604" t="s">
        <v>564</v>
      </c>
      <c r="D604">
        <v>1353052</v>
      </c>
      <c r="E604">
        <v>4</v>
      </c>
      <c r="F604" s="107">
        <v>41021</v>
      </c>
      <c r="G604" s="107">
        <v>41219</v>
      </c>
      <c r="H604">
        <v>1353052</v>
      </c>
      <c r="I604" s="107">
        <v>41114</v>
      </c>
      <c r="J604" s="107">
        <v>41219</v>
      </c>
      <c r="K604" t="s">
        <v>562</v>
      </c>
      <c r="L604" t="s">
        <v>562</v>
      </c>
      <c r="N604" t="s">
        <v>564</v>
      </c>
      <c r="O604" t="s">
        <v>913</v>
      </c>
      <c r="P604" t="s">
        <v>38</v>
      </c>
      <c r="Q604">
        <v>106</v>
      </c>
      <c r="R604">
        <v>199</v>
      </c>
      <c r="S604">
        <v>3</v>
      </c>
      <c r="T604">
        <v>5</v>
      </c>
      <c r="V604">
        <v>1</v>
      </c>
      <c r="AD604" s="107">
        <v>24080</v>
      </c>
      <c r="AE604" t="s">
        <v>45</v>
      </c>
      <c r="AF604" t="s">
        <v>32</v>
      </c>
      <c r="AG604" t="s">
        <v>868</v>
      </c>
      <c r="AH604" t="s">
        <v>30</v>
      </c>
      <c r="AI604" t="s">
        <v>58</v>
      </c>
      <c r="AJ604" t="s">
        <v>88</v>
      </c>
      <c r="AK604">
        <v>5</v>
      </c>
      <c r="AL604" t="s">
        <v>986</v>
      </c>
      <c r="AO604">
        <v>270</v>
      </c>
      <c r="AP604" t="s">
        <v>109</v>
      </c>
      <c r="AR604" t="s">
        <v>49</v>
      </c>
      <c r="AS604" t="s">
        <v>73</v>
      </c>
      <c r="BC604" t="s">
        <v>37</v>
      </c>
      <c r="BF604">
        <v>106</v>
      </c>
      <c r="BG604">
        <v>106</v>
      </c>
      <c r="BH604">
        <v>199</v>
      </c>
      <c r="BI604">
        <v>46.286885245901637</v>
      </c>
      <c r="BJ604">
        <f t="shared" si="45"/>
        <v>47</v>
      </c>
      <c r="BK604">
        <v>0</v>
      </c>
      <c r="BL604">
        <v>0</v>
      </c>
      <c r="BM604" t="s">
        <v>1050</v>
      </c>
      <c r="BN604" t="s">
        <v>913</v>
      </c>
      <c r="BO604" t="s">
        <v>564</v>
      </c>
      <c r="BQ604" t="s">
        <v>1050</v>
      </c>
      <c r="BR604" t="s">
        <v>87</v>
      </c>
      <c r="BS604" t="s">
        <v>572</v>
      </c>
      <c r="BT604" t="s">
        <v>1252</v>
      </c>
      <c r="BU604" t="s">
        <v>87</v>
      </c>
      <c r="BV604">
        <v>0.53266331658291455</v>
      </c>
      <c r="BW604">
        <v>1</v>
      </c>
      <c r="BX604">
        <v>0.46733668341708545</v>
      </c>
      <c r="BY604">
        <v>0</v>
      </c>
      <c r="BZ604">
        <v>-106</v>
      </c>
      <c r="CA604">
        <v>0</v>
      </c>
      <c r="CB604">
        <v>106</v>
      </c>
      <c r="CC604" t="e">
        <v>#VALUE!</v>
      </c>
      <c r="CD604">
        <v>106</v>
      </c>
      <c r="CE604">
        <v>0</v>
      </c>
      <c r="CF604">
        <v>0</v>
      </c>
      <c r="CH604">
        <f t="shared" si="46"/>
        <v>1</v>
      </c>
      <c r="CI604" t="s">
        <v>1408</v>
      </c>
      <c r="CJ604">
        <v>0</v>
      </c>
      <c r="CK604" t="s">
        <v>1399</v>
      </c>
      <c r="CL604">
        <f t="shared" si="47"/>
        <v>0</v>
      </c>
      <c r="CM604">
        <f t="shared" si="48"/>
        <v>1</v>
      </c>
      <c r="CN604">
        <f t="shared" si="49"/>
        <v>1</v>
      </c>
    </row>
    <row r="605" spans="1:92" x14ac:dyDescent="0.25">
      <c r="A605">
        <v>2952</v>
      </c>
      <c r="B605" t="s">
        <v>564</v>
      </c>
      <c r="C605" t="s">
        <v>564</v>
      </c>
      <c r="D605">
        <v>1353570</v>
      </c>
      <c r="E605">
        <v>1</v>
      </c>
      <c r="F605" s="107">
        <v>41017</v>
      </c>
      <c r="G605" s="107">
        <v>41065</v>
      </c>
      <c r="H605">
        <v>1353570</v>
      </c>
      <c r="I605" s="107">
        <v>41018</v>
      </c>
      <c r="J605" s="107">
        <v>41065</v>
      </c>
      <c r="K605">
        <v>20000</v>
      </c>
      <c r="L605" t="s">
        <v>569</v>
      </c>
      <c r="N605" t="s">
        <v>564</v>
      </c>
      <c r="O605" t="s">
        <v>913</v>
      </c>
      <c r="P605" t="s">
        <v>54</v>
      </c>
      <c r="Q605">
        <v>48</v>
      </c>
      <c r="R605">
        <v>49</v>
      </c>
      <c r="S605">
        <v>2</v>
      </c>
      <c r="T605">
        <v>1</v>
      </c>
      <c r="U605">
        <v>2</v>
      </c>
      <c r="AD605" s="107">
        <v>29055</v>
      </c>
      <c r="AE605" t="s">
        <v>31</v>
      </c>
      <c r="AF605" t="s">
        <v>39</v>
      </c>
      <c r="AG605" t="s">
        <v>40</v>
      </c>
      <c r="AH605" t="s">
        <v>40</v>
      </c>
      <c r="AI605" t="s">
        <v>58</v>
      </c>
      <c r="AJ605" t="s">
        <v>54</v>
      </c>
      <c r="AK605">
        <v>3</v>
      </c>
      <c r="AL605" t="s">
        <v>54</v>
      </c>
      <c r="AP605" t="s">
        <v>131</v>
      </c>
      <c r="AR605" t="s">
        <v>91</v>
      </c>
      <c r="AS605" t="s">
        <v>81</v>
      </c>
      <c r="BC605" t="s">
        <v>37</v>
      </c>
      <c r="BF605">
        <v>48</v>
      </c>
      <c r="BG605">
        <v>48</v>
      </c>
      <c r="BH605">
        <v>49</v>
      </c>
      <c r="BI605">
        <v>32.68306010928962</v>
      </c>
      <c r="BJ605">
        <f t="shared" si="45"/>
        <v>33</v>
      </c>
      <c r="BK605">
        <v>0</v>
      </c>
      <c r="BL605">
        <v>0</v>
      </c>
      <c r="BM605" t="s">
        <v>1051</v>
      </c>
      <c r="BN605" t="s">
        <v>913</v>
      </c>
      <c r="BO605" t="s">
        <v>564</v>
      </c>
      <c r="BQ605" t="s">
        <v>1051</v>
      </c>
      <c r="BR605" t="s">
        <v>87</v>
      </c>
      <c r="BS605" t="s">
        <v>572</v>
      </c>
      <c r="BT605" t="s">
        <v>1252</v>
      </c>
      <c r="BU605" t="s">
        <v>87</v>
      </c>
      <c r="BV605">
        <v>0.97959183673469385</v>
      </c>
      <c r="BW605">
        <v>1</v>
      </c>
      <c r="BX605">
        <v>2.0408163265306145E-2</v>
      </c>
      <c r="BY605">
        <v>0</v>
      </c>
      <c r="BZ605">
        <v>-48</v>
      </c>
      <c r="CA605">
        <v>0</v>
      </c>
      <c r="CB605">
        <v>48</v>
      </c>
      <c r="CC605" t="e">
        <v>#VALUE!</v>
      </c>
      <c r="CD605">
        <v>48</v>
      </c>
      <c r="CE605">
        <v>0</v>
      </c>
      <c r="CF605">
        <v>0</v>
      </c>
      <c r="CH605">
        <f t="shared" si="46"/>
        <v>1</v>
      </c>
      <c r="CI605" t="s">
        <v>1401</v>
      </c>
      <c r="CJ605">
        <v>3</v>
      </c>
      <c r="CK605" t="s">
        <v>1399</v>
      </c>
      <c r="CL605">
        <f t="shared" si="47"/>
        <v>0</v>
      </c>
      <c r="CM605">
        <f t="shared" si="48"/>
        <v>1</v>
      </c>
      <c r="CN605">
        <f t="shared" si="49"/>
        <v>1</v>
      </c>
    </row>
    <row r="606" spans="1:92" x14ac:dyDescent="0.25">
      <c r="A606">
        <v>418</v>
      </c>
      <c r="B606" t="s">
        <v>564</v>
      </c>
      <c r="C606" t="s">
        <v>564</v>
      </c>
      <c r="D606">
        <v>1354980</v>
      </c>
      <c r="E606">
        <v>6</v>
      </c>
      <c r="F606" s="107">
        <v>40926</v>
      </c>
      <c r="G606" s="107">
        <v>41327</v>
      </c>
      <c r="H606">
        <v>1354980</v>
      </c>
      <c r="I606" s="107">
        <v>40935</v>
      </c>
      <c r="J606" s="107">
        <v>41327</v>
      </c>
      <c r="K606" t="s">
        <v>562</v>
      </c>
      <c r="L606" t="s">
        <v>562</v>
      </c>
      <c r="N606" t="s">
        <v>564</v>
      </c>
      <c r="O606" t="s">
        <v>913</v>
      </c>
      <c r="P606" t="s">
        <v>38</v>
      </c>
      <c r="Q606">
        <v>393</v>
      </c>
      <c r="R606">
        <v>402</v>
      </c>
      <c r="S606">
        <v>2</v>
      </c>
      <c r="T606">
        <v>7</v>
      </c>
      <c r="U606">
        <v>2</v>
      </c>
      <c r="AD606" s="107">
        <v>26836</v>
      </c>
      <c r="AE606" t="s">
        <v>31</v>
      </c>
      <c r="AF606" t="s">
        <v>68</v>
      </c>
      <c r="AG606" t="s">
        <v>870</v>
      </c>
      <c r="AH606" t="s">
        <v>57</v>
      </c>
      <c r="AI606" t="s">
        <v>41</v>
      </c>
      <c r="AJ606" t="s">
        <v>88</v>
      </c>
      <c r="AK606">
        <v>15</v>
      </c>
      <c r="AL606" t="s">
        <v>361</v>
      </c>
      <c r="AM606">
        <v>7</v>
      </c>
      <c r="AP606" t="s">
        <v>157</v>
      </c>
      <c r="AR606" t="s">
        <v>66</v>
      </c>
      <c r="AS606" t="s">
        <v>63</v>
      </c>
      <c r="BC606" t="s">
        <v>51</v>
      </c>
      <c r="BF606">
        <v>393</v>
      </c>
      <c r="BG606">
        <v>393</v>
      </c>
      <c r="BH606">
        <v>402</v>
      </c>
      <c r="BI606">
        <v>38.497267759562838</v>
      </c>
      <c r="BJ606">
        <f t="shared" si="45"/>
        <v>39</v>
      </c>
      <c r="BK606">
        <v>0</v>
      </c>
      <c r="BL606">
        <v>0</v>
      </c>
      <c r="BM606" t="s">
        <v>1050</v>
      </c>
      <c r="BN606" t="s">
        <v>913</v>
      </c>
      <c r="BO606" t="s">
        <v>564</v>
      </c>
      <c r="BQ606" t="s">
        <v>1050</v>
      </c>
      <c r="BR606" t="s">
        <v>87</v>
      </c>
      <c r="BS606" t="s">
        <v>572</v>
      </c>
      <c r="BT606" t="s">
        <v>1252</v>
      </c>
      <c r="BU606" t="s">
        <v>87</v>
      </c>
      <c r="BV606">
        <v>0.97761194029850751</v>
      </c>
      <c r="BW606">
        <v>1</v>
      </c>
      <c r="BX606">
        <v>2.2388059701492491E-2</v>
      </c>
      <c r="BY606">
        <v>0</v>
      </c>
      <c r="BZ606">
        <v>-393</v>
      </c>
      <c r="CA606">
        <v>0</v>
      </c>
      <c r="CB606">
        <v>393</v>
      </c>
      <c r="CC606" t="e">
        <v>#VALUE!</v>
      </c>
      <c r="CD606">
        <v>393</v>
      </c>
      <c r="CE606">
        <v>0</v>
      </c>
      <c r="CF606">
        <v>0</v>
      </c>
      <c r="CH606">
        <f t="shared" si="46"/>
        <v>1</v>
      </c>
      <c r="CI606" t="s">
        <v>1406</v>
      </c>
      <c r="CJ606">
        <v>0</v>
      </c>
      <c r="CK606" t="s">
        <v>1399</v>
      </c>
      <c r="CL606">
        <f t="shared" si="47"/>
        <v>0</v>
      </c>
      <c r="CM606">
        <f t="shared" si="48"/>
        <v>1</v>
      </c>
      <c r="CN606">
        <f t="shared" si="49"/>
        <v>1</v>
      </c>
    </row>
    <row r="607" spans="1:92" x14ac:dyDescent="0.25">
      <c r="A607">
        <v>3248</v>
      </c>
      <c r="B607" t="s">
        <v>564</v>
      </c>
      <c r="C607" t="s">
        <v>564</v>
      </c>
      <c r="D607">
        <v>1356354</v>
      </c>
      <c r="E607">
        <v>1</v>
      </c>
      <c r="F607" s="107">
        <v>41029</v>
      </c>
      <c r="G607" s="107">
        <v>41114</v>
      </c>
      <c r="H607">
        <v>1356354</v>
      </c>
      <c r="I607" s="107">
        <v>41030</v>
      </c>
      <c r="J607" s="107">
        <v>41114</v>
      </c>
      <c r="K607" t="s">
        <v>562</v>
      </c>
      <c r="L607" t="s">
        <v>562</v>
      </c>
      <c r="N607" t="s">
        <v>564</v>
      </c>
      <c r="O607" t="s">
        <v>913</v>
      </c>
      <c r="P607" t="s">
        <v>122</v>
      </c>
      <c r="Q607">
        <v>85</v>
      </c>
      <c r="R607">
        <v>86</v>
      </c>
      <c r="S607">
        <v>4</v>
      </c>
      <c r="T607">
        <v>6</v>
      </c>
      <c r="U607">
        <v>2</v>
      </c>
      <c r="AD607" s="107">
        <v>28084</v>
      </c>
      <c r="AE607" t="s">
        <v>31</v>
      </c>
      <c r="AF607" t="s">
        <v>32</v>
      </c>
      <c r="AG607" t="s">
        <v>868</v>
      </c>
      <c r="AH607" t="s">
        <v>57</v>
      </c>
      <c r="AI607" t="s">
        <v>82</v>
      </c>
      <c r="AJ607" t="s">
        <v>122</v>
      </c>
      <c r="AK607">
        <v>6</v>
      </c>
      <c r="AL607" t="s">
        <v>122</v>
      </c>
      <c r="AP607" t="s">
        <v>83</v>
      </c>
      <c r="AR607" t="s">
        <v>66</v>
      </c>
      <c r="AS607" t="s">
        <v>73</v>
      </c>
      <c r="BC607" t="s">
        <v>37</v>
      </c>
      <c r="BF607">
        <v>85</v>
      </c>
      <c r="BG607">
        <v>85</v>
      </c>
      <c r="BH607">
        <v>86</v>
      </c>
      <c r="BI607">
        <v>35.368852459016395</v>
      </c>
      <c r="BJ607">
        <f t="shared" si="45"/>
        <v>35</v>
      </c>
      <c r="BK607">
        <v>0</v>
      </c>
      <c r="BL607">
        <v>0</v>
      </c>
      <c r="BM607" t="s">
        <v>1051</v>
      </c>
      <c r="BN607" t="s">
        <v>913</v>
      </c>
      <c r="BO607" t="s">
        <v>564</v>
      </c>
      <c r="BQ607" t="s">
        <v>1051</v>
      </c>
      <c r="BR607" t="s">
        <v>87</v>
      </c>
      <c r="BS607" t="s">
        <v>572</v>
      </c>
      <c r="BT607" t="s">
        <v>1252</v>
      </c>
      <c r="BU607" t="s">
        <v>87</v>
      </c>
      <c r="BV607">
        <v>0.98837209302325579</v>
      </c>
      <c r="BW607">
        <v>1</v>
      </c>
      <c r="BX607">
        <v>1.1627906976744207E-2</v>
      </c>
      <c r="BY607">
        <v>0</v>
      </c>
      <c r="BZ607">
        <v>-85</v>
      </c>
      <c r="CA607">
        <v>0</v>
      </c>
      <c r="CB607">
        <v>85</v>
      </c>
      <c r="CC607" t="e">
        <v>#VALUE!</v>
      </c>
      <c r="CD607">
        <v>85</v>
      </c>
      <c r="CE607">
        <v>0</v>
      </c>
      <c r="CF607">
        <v>0</v>
      </c>
      <c r="CH607">
        <f t="shared" si="46"/>
        <v>1</v>
      </c>
      <c r="CI607" t="s">
        <v>1402</v>
      </c>
      <c r="CJ607">
        <v>4</v>
      </c>
      <c r="CK607" t="s">
        <v>1399</v>
      </c>
      <c r="CL607">
        <f t="shared" si="47"/>
        <v>0</v>
      </c>
      <c r="CM607">
        <f t="shared" si="48"/>
        <v>1</v>
      </c>
      <c r="CN607">
        <f t="shared" si="49"/>
        <v>1</v>
      </c>
    </row>
    <row r="608" spans="1:92" x14ac:dyDescent="0.25">
      <c r="A608">
        <v>2629</v>
      </c>
      <c r="B608" t="s">
        <v>564</v>
      </c>
      <c r="C608" t="s">
        <v>564</v>
      </c>
      <c r="D608">
        <v>1357012</v>
      </c>
      <c r="E608">
        <v>4</v>
      </c>
      <c r="F608" s="107">
        <v>41006</v>
      </c>
      <c r="G608" s="107">
        <v>41008</v>
      </c>
      <c r="H608">
        <v>1357012</v>
      </c>
      <c r="I608" s="107">
        <v>41006</v>
      </c>
      <c r="J608" s="107">
        <v>41008</v>
      </c>
      <c r="K608">
        <v>15000</v>
      </c>
      <c r="L608" t="s">
        <v>569</v>
      </c>
      <c r="N608" t="s">
        <v>564</v>
      </c>
      <c r="O608" t="s">
        <v>913</v>
      </c>
      <c r="P608" t="s">
        <v>38</v>
      </c>
      <c r="Q608">
        <v>3</v>
      </c>
      <c r="R608">
        <v>3</v>
      </c>
      <c r="S608">
        <v>7</v>
      </c>
      <c r="T608">
        <v>3</v>
      </c>
      <c r="U608">
        <v>4</v>
      </c>
      <c r="AD608" s="107">
        <v>24727</v>
      </c>
      <c r="AE608" t="s">
        <v>45</v>
      </c>
      <c r="AF608" t="s">
        <v>32</v>
      </c>
      <c r="AG608" t="s">
        <v>868</v>
      </c>
      <c r="AH608" t="s">
        <v>57</v>
      </c>
      <c r="AI608" t="s">
        <v>46</v>
      </c>
      <c r="AJ608" t="s">
        <v>88</v>
      </c>
      <c r="AK608">
        <v>1</v>
      </c>
      <c r="AL608" t="s">
        <v>986</v>
      </c>
      <c r="AO608">
        <v>180</v>
      </c>
      <c r="AP608" t="s">
        <v>59</v>
      </c>
      <c r="AR608" t="s">
        <v>43</v>
      </c>
      <c r="AS608" t="s">
        <v>60</v>
      </c>
      <c r="BC608" t="s">
        <v>37</v>
      </c>
      <c r="BF608">
        <v>3</v>
      </c>
      <c r="BG608">
        <v>3</v>
      </c>
      <c r="BH608">
        <v>3</v>
      </c>
      <c r="BI608">
        <v>44.478142076502735</v>
      </c>
      <c r="BJ608">
        <f t="shared" si="45"/>
        <v>45</v>
      </c>
      <c r="BK608">
        <v>0</v>
      </c>
      <c r="BL608">
        <v>0</v>
      </c>
      <c r="BM608" t="s">
        <v>1050</v>
      </c>
      <c r="BN608" t="s">
        <v>913</v>
      </c>
      <c r="BO608" t="s">
        <v>564</v>
      </c>
      <c r="BQ608" t="s">
        <v>1050</v>
      </c>
      <c r="BR608" t="s">
        <v>87</v>
      </c>
      <c r="BS608" t="s">
        <v>572</v>
      </c>
      <c r="BT608" t="s">
        <v>1252</v>
      </c>
      <c r="BU608" t="s">
        <v>87</v>
      </c>
      <c r="BV608">
        <v>1</v>
      </c>
      <c r="BW608">
        <v>1</v>
      </c>
      <c r="BX608">
        <v>0</v>
      </c>
      <c r="BY608">
        <v>0</v>
      </c>
      <c r="BZ608">
        <v>-3</v>
      </c>
      <c r="CA608">
        <v>0</v>
      </c>
      <c r="CB608">
        <v>3</v>
      </c>
      <c r="CC608" t="e">
        <v>#VALUE!</v>
      </c>
      <c r="CD608">
        <v>3</v>
      </c>
      <c r="CE608">
        <v>0</v>
      </c>
      <c r="CF608">
        <v>0</v>
      </c>
      <c r="CH608">
        <f t="shared" si="46"/>
        <v>1</v>
      </c>
      <c r="CI608" t="s">
        <v>1405</v>
      </c>
      <c r="CJ608">
        <v>1</v>
      </c>
      <c r="CK608" t="s">
        <v>1399</v>
      </c>
      <c r="CL608">
        <f t="shared" si="47"/>
        <v>0</v>
      </c>
      <c r="CM608">
        <f t="shared" si="48"/>
        <v>1</v>
      </c>
      <c r="CN608">
        <f t="shared" si="49"/>
        <v>1</v>
      </c>
    </row>
    <row r="609" spans="1:92" x14ac:dyDescent="0.25">
      <c r="A609">
        <v>2059</v>
      </c>
      <c r="B609" t="s">
        <v>564</v>
      </c>
      <c r="C609" t="s">
        <v>564</v>
      </c>
      <c r="D609">
        <v>1358777</v>
      </c>
      <c r="E609">
        <v>2</v>
      </c>
      <c r="F609" s="107">
        <v>40986</v>
      </c>
      <c r="G609" s="107">
        <v>41088</v>
      </c>
      <c r="H609">
        <v>1358777</v>
      </c>
      <c r="I609" s="107">
        <v>40986</v>
      </c>
      <c r="J609" s="107">
        <v>40988</v>
      </c>
      <c r="K609">
        <v>2000</v>
      </c>
      <c r="L609" t="s">
        <v>566</v>
      </c>
      <c r="M609" s="107">
        <v>40988</v>
      </c>
      <c r="N609" t="s">
        <v>87</v>
      </c>
      <c r="O609" t="s">
        <v>75</v>
      </c>
      <c r="P609" t="s">
        <v>587</v>
      </c>
      <c r="Q609">
        <v>3</v>
      </c>
      <c r="R609">
        <v>103</v>
      </c>
      <c r="S609">
        <v>0</v>
      </c>
      <c r="T609">
        <v>0</v>
      </c>
      <c r="AD609" s="107">
        <v>22447</v>
      </c>
      <c r="AE609" t="s">
        <v>31</v>
      </c>
      <c r="AF609" t="s">
        <v>39</v>
      </c>
      <c r="AG609" t="s">
        <v>40</v>
      </c>
      <c r="AH609" t="s">
        <v>40</v>
      </c>
      <c r="AI609" t="s">
        <v>112</v>
      </c>
      <c r="AJ609" t="s">
        <v>47</v>
      </c>
      <c r="AK609">
        <v>7</v>
      </c>
      <c r="AL609" t="s">
        <v>47</v>
      </c>
      <c r="AP609" t="s">
        <v>42</v>
      </c>
      <c r="AR609" t="s">
        <v>43</v>
      </c>
      <c r="AS609" t="s">
        <v>44</v>
      </c>
      <c r="BC609" t="s">
        <v>51</v>
      </c>
      <c r="BF609">
        <v>3</v>
      </c>
      <c r="BG609">
        <v>103</v>
      </c>
      <c r="BH609">
        <v>103</v>
      </c>
      <c r="BI609">
        <v>50.653005464480877</v>
      </c>
      <c r="BJ609">
        <f t="shared" si="45"/>
        <v>51</v>
      </c>
      <c r="BK609">
        <v>0</v>
      </c>
      <c r="BL609">
        <v>-100</v>
      </c>
      <c r="BM609" t="s">
        <v>47</v>
      </c>
      <c r="BN609" t="s">
        <v>75</v>
      </c>
      <c r="BO609" t="s">
        <v>87</v>
      </c>
      <c r="BQ609" t="s">
        <v>47</v>
      </c>
      <c r="BR609" t="s">
        <v>87</v>
      </c>
      <c r="BS609" t="s">
        <v>573</v>
      </c>
      <c r="BT609" t="s">
        <v>1252</v>
      </c>
      <c r="BU609" t="s">
        <v>564</v>
      </c>
      <c r="BV609">
        <v>2.9126213592233011E-2</v>
      </c>
      <c r="BW609">
        <v>2.9126213592233011E-2</v>
      </c>
      <c r="BX609">
        <v>0</v>
      </c>
      <c r="BY609">
        <v>0</v>
      </c>
      <c r="BZ609">
        <v>-3</v>
      </c>
      <c r="CA609">
        <v>0</v>
      </c>
      <c r="CB609">
        <v>3</v>
      </c>
      <c r="CC609" t="e">
        <v>#VALUE!</v>
      </c>
      <c r="CD609">
        <v>3</v>
      </c>
      <c r="CE609">
        <v>0</v>
      </c>
      <c r="CF609">
        <v>100</v>
      </c>
      <c r="CH609">
        <f t="shared" si="46"/>
        <v>0</v>
      </c>
      <c r="CI609" t="s">
        <v>1405</v>
      </c>
      <c r="CJ609">
        <v>1</v>
      </c>
      <c r="CK609" t="s">
        <v>1399</v>
      </c>
      <c r="CL609">
        <f t="shared" si="47"/>
        <v>1</v>
      </c>
      <c r="CM609">
        <f t="shared" si="48"/>
        <v>0</v>
      </c>
      <c r="CN609">
        <f t="shared" si="49"/>
        <v>0</v>
      </c>
    </row>
    <row r="610" spans="1:92" x14ac:dyDescent="0.25">
      <c r="A610">
        <v>2937</v>
      </c>
      <c r="B610" t="s">
        <v>564</v>
      </c>
      <c r="C610" t="s">
        <v>564</v>
      </c>
      <c r="D610">
        <v>1359471</v>
      </c>
      <c r="E610">
        <v>1</v>
      </c>
      <c r="F610" s="107">
        <v>41017</v>
      </c>
      <c r="G610" s="107">
        <v>41227</v>
      </c>
      <c r="H610">
        <v>1359471</v>
      </c>
      <c r="I610" s="107" t="s">
        <v>560</v>
      </c>
      <c r="J610" s="107" t="s">
        <v>560</v>
      </c>
      <c r="K610">
        <v>2000</v>
      </c>
      <c r="L610" t="s">
        <v>566</v>
      </c>
      <c r="N610" t="s">
        <v>1336</v>
      </c>
      <c r="O610" t="s">
        <v>913</v>
      </c>
      <c r="P610" t="s">
        <v>54</v>
      </c>
      <c r="Q610">
        <v>0</v>
      </c>
      <c r="R610">
        <v>211</v>
      </c>
      <c r="S610">
        <v>0</v>
      </c>
      <c r="T610">
        <v>0</v>
      </c>
      <c r="AD610" s="107">
        <v>26863</v>
      </c>
      <c r="AE610" t="s">
        <v>45</v>
      </c>
      <c r="AF610" t="s">
        <v>68</v>
      </c>
      <c r="AG610" t="s">
        <v>870</v>
      </c>
      <c r="AH610" t="s">
        <v>30</v>
      </c>
      <c r="AI610" t="s">
        <v>86</v>
      </c>
      <c r="AJ610" t="s">
        <v>54</v>
      </c>
      <c r="AK610">
        <v>4</v>
      </c>
      <c r="AL610" t="s">
        <v>54</v>
      </c>
      <c r="AP610" t="s">
        <v>107</v>
      </c>
      <c r="AR610" t="s">
        <v>43</v>
      </c>
      <c r="AS610" t="s">
        <v>60</v>
      </c>
      <c r="BC610" t="s">
        <v>37</v>
      </c>
      <c r="BF610">
        <v>0</v>
      </c>
      <c r="BG610">
        <v>0</v>
      </c>
      <c r="BH610">
        <v>211</v>
      </c>
      <c r="BI610">
        <v>38.672131147540981</v>
      </c>
      <c r="BJ610" t="e">
        <f t="shared" si="45"/>
        <v>#VALUE!</v>
      </c>
      <c r="BK610" t="e">
        <v>#VALUE!</v>
      </c>
      <c r="BL610" t="e">
        <v>#VALUE!</v>
      </c>
      <c r="BM610" t="s">
        <v>1051</v>
      </c>
      <c r="BN610" t="s">
        <v>913</v>
      </c>
      <c r="BO610" t="s">
        <v>564</v>
      </c>
      <c r="BQ610" t="s">
        <v>1051</v>
      </c>
      <c r="BR610">
        <v>0</v>
      </c>
      <c r="BS610" t="s">
        <v>1338</v>
      </c>
      <c r="BT610" t="s">
        <v>1252</v>
      </c>
      <c r="BU610" t="s">
        <v>564</v>
      </c>
      <c r="BV610">
        <v>0</v>
      </c>
      <c r="BW610">
        <v>0</v>
      </c>
      <c r="BX610">
        <v>0</v>
      </c>
      <c r="BY610">
        <v>0</v>
      </c>
      <c r="BZ610" t="e">
        <v>#VALUE!</v>
      </c>
      <c r="CA610" t="e">
        <v>#VALUE!</v>
      </c>
      <c r="CB610" t="e">
        <v>#VALUE!</v>
      </c>
      <c r="CC610">
        <v>0</v>
      </c>
      <c r="CD610">
        <v>0</v>
      </c>
      <c r="CF610" t="e">
        <v>#VALUE!</v>
      </c>
      <c r="CH610">
        <f t="shared" si="46"/>
        <v>0</v>
      </c>
      <c r="CI610" t="s">
        <v>1405</v>
      </c>
      <c r="CJ610">
        <v>1</v>
      </c>
      <c r="CK610" t="s">
        <v>1400</v>
      </c>
      <c r="CL610">
        <f t="shared" si="47"/>
        <v>0</v>
      </c>
      <c r="CM610">
        <f t="shared" si="48"/>
        <v>0</v>
      </c>
      <c r="CN610">
        <f t="shared" si="49"/>
        <v>0</v>
      </c>
    </row>
    <row r="611" spans="1:92" x14ac:dyDescent="0.25">
      <c r="A611">
        <v>2644</v>
      </c>
      <c r="B611" t="s">
        <v>564</v>
      </c>
      <c r="C611" t="s">
        <v>564</v>
      </c>
      <c r="D611">
        <v>1360384</v>
      </c>
      <c r="E611">
        <v>4</v>
      </c>
      <c r="F611" s="107">
        <v>41007</v>
      </c>
      <c r="G611" s="107">
        <v>41009</v>
      </c>
      <c r="H611">
        <v>1360384</v>
      </c>
      <c r="I611" s="107">
        <v>41007</v>
      </c>
      <c r="J611" s="107">
        <v>41009</v>
      </c>
      <c r="K611">
        <v>15000</v>
      </c>
      <c r="L611" t="s">
        <v>569</v>
      </c>
      <c r="N611" t="s">
        <v>564</v>
      </c>
      <c r="O611" t="s">
        <v>913</v>
      </c>
      <c r="P611" t="s">
        <v>38</v>
      </c>
      <c r="Q611">
        <v>3</v>
      </c>
      <c r="R611">
        <v>3</v>
      </c>
      <c r="S611">
        <v>8</v>
      </c>
      <c r="T611">
        <v>1</v>
      </c>
      <c r="U611">
        <v>5</v>
      </c>
      <c r="AD611" s="107">
        <v>22514</v>
      </c>
      <c r="AE611" t="s">
        <v>31</v>
      </c>
      <c r="AF611" t="s">
        <v>32</v>
      </c>
      <c r="AG611" t="s">
        <v>868</v>
      </c>
      <c r="AH611" t="s">
        <v>30</v>
      </c>
      <c r="AI611" t="s">
        <v>41</v>
      </c>
      <c r="AJ611" t="s">
        <v>88</v>
      </c>
      <c r="AK611">
        <v>1</v>
      </c>
      <c r="AL611" t="s">
        <v>986</v>
      </c>
      <c r="AO611">
        <v>30</v>
      </c>
      <c r="AP611" t="s">
        <v>42</v>
      </c>
      <c r="AR611" t="s">
        <v>43</v>
      </c>
      <c r="AS611" t="s">
        <v>44</v>
      </c>
      <c r="AT611" t="s">
        <v>466</v>
      </c>
      <c r="BC611" t="s">
        <v>37</v>
      </c>
      <c r="BF611">
        <v>3</v>
      </c>
      <c r="BG611">
        <v>3</v>
      </c>
      <c r="BH611">
        <v>3</v>
      </c>
      <c r="BI611">
        <v>50.527322404371581</v>
      </c>
      <c r="BJ611">
        <f t="shared" si="45"/>
        <v>51</v>
      </c>
      <c r="BK611">
        <v>0</v>
      </c>
      <c r="BL611">
        <v>0</v>
      </c>
      <c r="BM611" t="s">
        <v>1050</v>
      </c>
      <c r="BN611" t="s">
        <v>913</v>
      </c>
      <c r="BO611" t="s">
        <v>564</v>
      </c>
      <c r="BQ611" t="s">
        <v>1050</v>
      </c>
      <c r="BR611" t="s">
        <v>87</v>
      </c>
      <c r="BS611" t="s">
        <v>572</v>
      </c>
      <c r="BT611" t="s">
        <v>1252</v>
      </c>
      <c r="BU611" t="s">
        <v>87</v>
      </c>
      <c r="BV611">
        <v>1</v>
      </c>
      <c r="BW611">
        <v>1</v>
      </c>
      <c r="BX611">
        <v>0</v>
      </c>
      <c r="BY611">
        <v>0</v>
      </c>
      <c r="BZ611">
        <v>-3</v>
      </c>
      <c r="CA611">
        <v>0</v>
      </c>
      <c r="CB611">
        <v>3</v>
      </c>
      <c r="CC611" t="e">
        <v>#VALUE!</v>
      </c>
      <c r="CD611">
        <v>3</v>
      </c>
      <c r="CE611">
        <v>0</v>
      </c>
      <c r="CF611">
        <v>0</v>
      </c>
      <c r="CH611">
        <f t="shared" si="46"/>
        <v>1</v>
      </c>
      <c r="CI611" t="s">
        <v>1405</v>
      </c>
      <c r="CJ611">
        <v>1</v>
      </c>
      <c r="CK611" t="s">
        <v>1399</v>
      </c>
      <c r="CL611">
        <f t="shared" si="47"/>
        <v>0</v>
      </c>
      <c r="CM611">
        <f t="shared" si="48"/>
        <v>1</v>
      </c>
      <c r="CN611">
        <f t="shared" si="49"/>
        <v>1</v>
      </c>
    </row>
    <row r="612" spans="1:92" x14ac:dyDescent="0.25">
      <c r="A612">
        <v>475</v>
      </c>
      <c r="B612" t="s">
        <v>564</v>
      </c>
      <c r="C612" t="s">
        <v>564</v>
      </c>
      <c r="D612">
        <v>1360727</v>
      </c>
      <c r="E612">
        <v>5</v>
      </c>
      <c r="F612" s="107">
        <v>40928</v>
      </c>
      <c r="G612" s="107">
        <v>40931</v>
      </c>
      <c r="H612">
        <v>1360727</v>
      </c>
      <c r="I612" s="107">
        <v>40928</v>
      </c>
      <c r="J612" s="107">
        <v>40931</v>
      </c>
      <c r="K612">
        <v>5000</v>
      </c>
      <c r="L612" t="s">
        <v>567</v>
      </c>
      <c r="N612" t="s">
        <v>564</v>
      </c>
      <c r="O612" t="s">
        <v>913</v>
      </c>
      <c r="P612" t="s">
        <v>38</v>
      </c>
      <c r="Q612">
        <v>4</v>
      </c>
      <c r="R612">
        <v>4</v>
      </c>
      <c r="S612">
        <v>2</v>
      </c>
      <c r="T612">
        <v>5</v>
      </c>
      <c r="U612">
        <v>2</v>
      </c>
      <c r="AD612" s="107">
        <v>28035</v>
      </c>
      <c r="AE612" t="s">
        <v>31</v>
      </c>
      <c r="AF612" t="s">
        <v>68</v>
      </c>
      <c r="AG612" t="s">
        <v>870</v>
      </c>
      <c r="AH612" t="s">
        <v>57</v>
      </c>
      <c r="AI612" t="s">
        <v>99</v>
      </c>
      <c r="AJ612" t="s">
        <v>88</v>
      </c>
      <c r="AK612">
        <v>1</v>
      </c>
      <c r="AL612" t="s">
        <v>987</v>
      </c>
      <c r="AN612">
        <v>6</v>
      </c>
      <c r="AP612" t="s">
        <v>102</v>
      </c>
      <c r="AR612" t="s">
        <v>43</v>
      </c>
      <c r="AS612" t="s">
        <v>44</v>
      </c>
      <c r="BC612" t="s">
        <v>37</v>
      </c>
      <c r="BF612">
        <v>4</v>
      </c>
      <c r="BG612">
        <v>4</v>
      </c>
      <c r="BH612">
        <v>4</v>
      </c>
      <c r="BI612">
        <v>35.22677595628415</v>
      </c>
      <c r="BJ612">
        <f t="shared" si="45"/>
        <v>35</v>
      </c>
      <c r="BK612">
        <v>0</v>
      </c>
      <c r="BL612">
        <v>0</v>
      </c>
      <c r="BM612" t="s">
        <v>1050</v>
      </c>
      <c r="BN612" t="s">
        <v>913</v>
      </c>
      <c r="BO612" t="s">
        <v>564</v>
      </c>
      <c r="BQ612" t="s">
        <v>1050</v>
      </c>
      <c r="BR612" t="s">
        <v>87</v>
      </c>
      <c r="BS612" t="s">
        <v>572</v>
      </c>
      <c r="BT612" t="s">
        <v>1252</v>
      </c>
      <c r="BU612" t="s">
        <v>87</v>
      </c>
      <c r="BV612">
        <v>1</v>
      </c>
      <c r="BW612">
        <v>1</v>
      </c>
      <c r="BX612">
        <v>0</v>
      </c>
      <c r="BY612">
        <v>0</v>
      </c>
      <c r="BZ612">
        <v>-4</v>
      </c>
      <c r="CA612">
        <v>0</v>
      </c>
      <c r="CB612">
        <v>4</v>
      </c>
      <c r="CC612" t="e">
        <v>#VALUE!</v>
      </c>
      <c r="CD612">
        <v>4</v>
      </c>
      <c r="CE612">
        <v>0</v>
      </c>
      <c r="CF612">
        <v>0</v>
      </c>
      <c r="CH612">
        <f t="shared" si="46"/>
        <v>1</v>
      </c>
      <c r="CI612" t="s">
        <v>1405</v>
      </c>
      <c r="CJ612">
        <v>1</v>
      </c>
      <c r="CK612" t="s">
        <v>1399</v>
      </c>
      <c r="CL612">
        <f t="shared" si="47"/>
        <v>0</v>
      </c>
      <c r="CM612">
        <f t="shared" si="48"/>
        <v>1</v>
      </c>
      <c r="CN612">
        <f t="shared" si="49"/>
        <v>1</v>
      </c>
    </row>
    <row r="613" spans="1:92" x14ac:dyDescent="0.25">
      <c r="A613">
        <v>2754</v>
      </c>
      <c r="B613" t="s">
        <v>564</v>
      </c>
      <c r="C613" t="s">
        <v>564</v>
      </c>
      <c r="D613">
        <v>1362381</v>
      </c>
      <c r="E613">
        <v>3</v>
      </c>
      <c r="F613" s="107">
        <v>41011</v>
      </c>
      <c r="G613" s="107">
        <v>41741</v>
      </c>
      <c r="H613">
        <v>1362381</v>
      </c>
      <c r="I613" s="107" t="s">
        <v>560</v>
      </c>
      <c r="J613" s="107" t="s">
        <v>560</v>
      </c>
      <c r="K613">
        <v>50000</v>
      </c>
      <c r="L613" t="s">
        <v>570</v>
      </c>
      <c r="M613" s="107">
        <v>41013</v>
      </c>
      <c r="N613" t="s">
        <v>87</v>
      </c>
      <c r="O613" t="s">
        <v>583</v>
      </c>
      <c r="P613" t="s">
        <v>38</v>
      </c>
      <c r="Q613">
        <v>0</v>
      </c>
      <c r="R613">
        <v>731</v>
      </c>
      <c r="S613">
        <v>0</v>
      </c>
      <c r="T613">
        <v>0</v>
      </c>
      <c r="AD613" s="107">
        <v>23148</v>
      </c>
      <c r="AE613" t="s">
        <v>31</v>
      </c>
      <c r="AF613" t="s">
        <v>68</v>
      </c>
      <c r="AG613" t="s">
        <v>870</v>
      </c>
      <c r="AH613" t="s">
        <v>30</v>
      </c>
      <c r="AI613" t="s">
        <v>117</v>
      </c>
      <c r="AJ613" t="s">
        <v>88</v>
      </c>
      <c r="AK613">
        <v>9</v>
      </c>
      <c r="AL613" t="s">
        <v>184</v>
      </c>
      <c r="AO613">
        <v>180</v>
      </c>
      <c r="AP613" t="s">
        <v>455</v>
      </c>
      <c r="AR613" t="s">
        <v>49</v>
      </c>
      <c r="AS613" t="s">
        <v>179</v>
      </c>
      <c r="BC613" t="s">
        <v>51</v>
      </c>
      <c r="BF613">
        <v>0</v>
      </c>
      <c r="BG613">
        <v>0</v>
      </c>
      <c r="BH613">
        <v>731</v>
      </c>
      <c r="BI613">
        <v>48.806010928961747</v>
      </c>
      <c r="BJ613" t="e">
        <f t="shared" si="45"/>
        <v>#VALUE!</v>
      </c>
      <c r="BK613" t="e">
        <v>#VALUE!</v>
      </c>
      <c r="BL613" t="e">
        <v>#VALUE!</v>
      </c>
      <c r="BM613" t="s">
        <v>1050</v>
      </c>
      <c r="BN613" t="s">
        <v>75</v>
      </c>
      <c r="BO613" t="s">
        <v>564</v>
      </c>
      <c r="BQ613" t="s">
        <v>1050</v>
      </c>
      <c r="BR613">
        <v>0</v>
      </c>
      <c r="BS613" t="s">
        <v>573</v>
      </c>
      <c r="BT613" t="s">
        <v>1252</v>
      </c>
      <c r="BU613" t="s">
        <v>564</v>
      </c>
      <c r="BV613">
        <v>0</v>
      </c>
      <c r="BW613">
        <v>0</v>
      </c>
      <c r="BX613">
        <v>0</v>
      </c>
      <c r="BY613">
        <v>0</v>
      </c>
      <c r="BZ613" t="e">
        <v>#VALUE!</v>
      </c>
      <c r="CA613" t="e">
        <v>#VALUE!</v>
      </c>
      <c r="CB613" t="e">
        <v>#VALUE!</v>
      </c>
      <c r="CC613" t="s">
        <v>586</v>
      </c>
      <c r="CD613">
        <v>0</v>
      </c>
      <c r="CE613">
        <v>0</v>
      </c>
      <c r="CF613" t="e">
        <v>#VALUE!</v>
      </c>
      <c r="CG613">
        <v>0</v>
      </c>
      <c r="CH613">
        <f t="shared" si="46"/>
        <v>0</v>
      </c>
      <c r="CI613" t="s">
        <v>1405</v>
      </c>
      <c r="CJ613">
        <v>1</v>
      </c>
      <c r="CK613" t="s">
        <v>1400</v>
      </c>
      <c r="CL613">
        <f t="shared" si="47"/>
        <v>1</v>
      </c>
      <c r="CM613">
        <f t="shared" si="48"/>
        <v>0</v>
      </c>
      <c r="CN613">
        <f t="shared" si="49"/>
        <v>0</v>
      </c>
    </row>
    <row r="614" spans="1:92" x14ac:dyDescent="0.25">
      <c r="A614">
        <v>309</v>
      </c>
      <c r="B614" t="s">
        <v>564</v>
      </c>
      <c r="C614" t="s">
        <v>564</v>
      </c>
      <c r="D614">
        <v>1362675</v>
      </c>
      <c r="E614">
        <v>6</v>
      </c>
      <c r="F614" s="107">
        <v>40921</v>
      </c>
      <c r="G614" s="107">
        <v>40961</v>
      </c>
      <c r="H614">
        <v>1362675</v>
      </c>
      <c r="I614" s="107">
        <v>40921</v>
      </c>
      <c r="J614" s="107">
        <v>40926</v>
      </c>
      <c r="K614">
        <v>15000</v>
      </c>
      <c r="L614" t="s">
        <v>569</v>
      </c>
      <c r="M614" s="107">
        <v>40926</v>
      </c>
      <c r="N614" t="s">
        <v>87</v>
      </c>
      <c r="O614" t="s">
        <v>75</v>
      </c>
      <c r="P614" t="s">
        <v>38</v>
      </c>
      <c r="Q614">
        <v>6</v>
      </c>
      <c r="R614">
        <v>41</v>
      </c>
      <c r="S614">
        <v>3</v>
      </c>
      <c r="T614">
        <v>4</v>
      </c>
      <c r="U614">
        <v>2</v>
      </c>
      <c r="AD614" s="107">
        <v>28002</v>
      </c>
      <c r="AE614" t="s">
        <v>45</v>
      </c>
      <c r="AF614" t="s">
        <v>68</v>
      </c>
      <c r="AG614" t="s">
        <v>870</v>
      </c>
      <c r="AH614" t="s">
        <v>57</v>
      </c>
      <c r="AI614" t="s">
        <v>33</v>
      </c>
      <c r="AJ614" t="s">
        <v>88</v>
      </c>
      <c r="AK614">
        <v>3</v>
      </c>
      <c r="AL614" t="s">
        <v>361</v>
      </c>
      <c r="AM614">
        <v>9</v>
      </c>
      <c r="AP614" t="s">
        <v>42</v>
      </c>
      <c r="AR614" t="s">
        <v>43</v>
      </c>
      <c r="AS614" t="s">
        <v>44</v>
      </c>
      <c r="BC614" t="s">
        <v>37</v>
      </c>
      <c r="BF614">
        <v>6</v>
      </c>
      <c r="BG614">
        <v>41</v>
      </c>
      <c r="BH614">
        <v>41</v>
      </c>
      <c r="BI614">
        <v>35.297814207650276</v>
      </c>
      <c r="BJ614">
        <f t="shared" si="45"/>
        <v>35</v>
      </c>
      <c r="BK614">
        <v>0</v>
      </c>
      <c r="BL614">
        <v>-35</v>
      </c>
      <c r="BM614" t="s">
        <v>1050</v>
      </c>
      <c r="BN614" t="s">
        <v>75</v>
      </c>
      <c r="BO614" t="s">
        <v>87</v>
      </c>
      <c r="BQ614" t="s">
        <v>1050</v>
      </c>
      <c r="BR614" t="s">
        <v>87</v>
      </c>
      <c r="BS614" t="s">
        <v>573</v>
      </c>
      <c r="BT614" t="s">
        <v>1252</v>
      </c>
      <c r="BU614" t="s">
        <v>87</v>
      </c>
      <c r="BV614">
        <v>0.14634146341463414</v>
      </c>
      <c r="BW614">
        <v>0.14634146341463414</v>
      </c>
      <c r="BX614">
        <v>0</v>
      </c>
      <c r="BY614">
        <v>0</v>
      </c>
      <c r="BZ614">
        <v>-6</v>
      </c>
      <c r="CA614">
        <v>0</v>
      </c>
      <c r="CB614">
        <v>6</v>
      </c>
      <c r="CC614" t="e">
        <v>#VALUE!</v>
      </c>
      <c r="CD614">
        <v>6</v>
      </c>
      <c r="CE614">
        <v>0</v>
      </c>
      <c r="CF614">
        <v>35</v>
      </c>
      <c r="CH614">
        <f t="shared" si="46"/>
        <v>1</v>
      </c>
      <c r="CI614" t="s">
        <v>1405</v>
      </c>
      <c r="CJ614">
        <v>1</v>
      </c>
      <c r="CK614" t="s">
        <v>1399</v>
      </c>
      <c r="CL614">
        <f t="shared" si="47"/>
        <v>1</v>
      </c>
      <c r="CM614">
        <f t="shared" si="48"/>
        <v>1</v>
      </c>
      <c r="CN614">
        <f t="shared" si="49"/>
        <v>1</v>
      </c>
    </row>
    <row r="615" spans="1:92" x14ac:dyDescent="0.25">
      <c r="A615">
        <v>89</v>
      </c>
      <c r="B615" t="s">
        <v>564</v>
      </c>
      <c r="C615" t="s">
        <v>564</v>
      </c>
      <c r="D615">
        <v>1362858</v>
      </c>
      <c r="E615">
        <v>4</v>
      </c>
      <c r="F615" s="107">
        <v>40913</v>
      </c>
      <c r="G615" s="107">
        <v>41254</v>
      </c>
      <c r="H615">
        <v>1362858</v>
      </c>
      <c r="I615" s="107">
        <v>40914</v>
      </c>
      <c r="J615" s="107">
        <v>40915</v>
      </c>
      <c r="K615">
        <v>2000</v>
      </c>
      <c r="L615" t="s">
        <v>566</v>
      </c>
      <c r="M615" s="107">
        <v>40915</v>
      </c>
      <c r="N615" t="s">
        <v>87</v>
      </c>
      <c r="O615" t="s">
        <v>75</v>
      </c>
      <c r="P615" t="s">
        <v>38</v>
      </c>
      <c r="Q615">
        <v>2</v>
      </c>
      <c r="R615">
        <v>342</v>
      </c>
      <c r="S615">
        <v>0</v>
      </c>
      <c r="T615">
        <v>3</v>
      </c>
      <c r="AD615" s="107">
        <v>27179</v>
      </c>
      <c r="AE615" t="s">
        <v>31</v>
      </c>
      <c r="AF615" t="s">
        <v>68</v>
      </c>
      <c r="AG615" t="s">
        <v>870</v>
      </c>
      <c r="AH615" t="s">
        <v>57</v>
      </c>
      <c r="AI615" t="s">
        <v>99</v>
      </c>
      <c r="AJ615" t="s">
        <v>88</v>
      </c>
      <c r="AK615">
        <v>12</v>
      </c>
      <c r="AL615" t="s">
        <v>986</v>
      </c>
      <c r="AO615">
        <v>200</v>
      </c>
      <c r="AP615" t="s">
        <v>106</v>
      </c>
      <c r="AR615" t="s">
        <v>43</v>
      </c>
      <c r="AS615" t="s">
        <v>56</v>
      </c>
      <c r="BC615" t="s">
        <v>51</v>
      </c>
      <c r="BF615">
        <v>2</v>
      </c>
      <c r="BG615">
        <v>341</v>
      </c>
      <c r="BH615">
        <v>342</v>
      </c>
      <c r="BI615">
        <v>37.524590163934427</v>
      </c>
      <c r="BJ615">
        <f t="shared" si="45"/>
        <v>38</v>
      </c>
      <c r="BK615">
        <v>0</v>
      </c>
      <c r="BL615">
        <v>-339</v>
      </c>
      <c r="BM615" t="s">
        <v>1050</v>
      </c>
      <c r="BN615" t="s">
        <v>75</v>
      </c>
      <c r="BO615" t="s">
        <v>87</v>
      </c>
      <c r="BQ615" t="s">
        <v>1050</v>
      </c>
      <c r="BR615" t="s">
        <v>87</v>
      </c>
      <c r="BS615" t="s">
        <v>573</v>
      </c>
      <c r="BT615" t="s">
        <v>1252</v>
      </c>
      <c r="BU615" t="s">
        <v>564</v>
      </c>
      <c r="BV615">
        <v>5.8479532163742687E-3</v>
      </c>
      <c r="BW615">
        <v>5.8651026392961877E-3</v>
      </c>
      <c r="BX615">
        <v>1.7149422921918997E-5</v>
      </c>
      <c r="BY615">
        <v>0</v>
      </c>
      <c r="BZ615">
        <v>-2</v>
      </c>
      <c r="CA615">
        <v>0</v>
      </c>
      <c r="CB615">
        <v>2</v>
      </c>
      <c r="CC615" t="e">
        <v>#VALUE!</v>
      </c>
      <c r="CD615">
        <v>2</v>
      </c>
      <c r="CE615">
        <v>0</v>
      </c>
      <c r="CF615">
        <v>339</v>
      </c>
      <c r="CH615">
        <f t="shared" si="46"/>
        <v>1</v>
      </c>
      <c r="CI615" t="s">
        <v>1405</v>
      </c>
      <c r="CJ615">
        <v>1</v>
      </c>
      <c r="CK615" t="s">
        <v>1399</v>
      </c>
      <c r="CL615">
        <f t="shared" si="47"/>
        <v>1</v>
      </c>
      <c r="CM615">
        <f t="shared" si="48"/>
        <v>0</v>
      </c>
      <c r="CN615">
        <f t="shared" si="49"/>
        <v>1</v>
      </c>
    </row>
    <row r="616" spans="1:92" x14ac:dyDescent="0.25">
      <c r="A616">
        <v>2601</v>
      </c>
      <c r="B616" t="s">
        <v>564</v>
      </c>
      <c r="C616" t="s">
        <v>564</v>
      </c>
      <c r="D616">
        <v>1364827</v>
      </c>
      <c r="E616">
        <v>1</v>
      </c>
      <c r="F616" s="107">
        <v>41005</v>
      </c>
      <c r="G616" s="107">
        <v>41303</v>
      </c>
      <c r="H616">
        <v>1364827</v>
      </c>
      <c r="I616" s="107">
        <v>41010</v>
      </c>
      <c r="J616" s="107">
        <v>41013</v>
      </c>
      <c r="K616">
        <v>5000</v>
      </c>
      <c r="L616" t="s">
        <v>567</v>
      </c>
      <c r="M616" s="107">
        <v>41013</v>
      </c>
      <c r="N616" t="s">
        <v>87</v>
      </c>
      <c r="O616" t="s">
        <v>75</v>
      </c>
      <c r="P616" t="s">
        <v>54</v>
      </c>
      <c r="Q616">
        <v>4</v>
      </c>
      <c r="R616">
        <v>299</v>
      </c>
      <c r="S616">
        <v>0</v>
      </c>
      <c r="T616">
        <v>2</v>
      </c>
      <c r="AD616" s="107">
        <v>25931</v>
      </c>
      <c r="AE616" t="s">
        <v>31</v>
      </c>
      <c r="AF616" t="s">
        <v>32</v>
      </c>
      <c r="AG616" t="s">
        <v>868</v>
      </c>
      <c r="AH616" t="s">
        <v>57</v>
      </c>
      <c r="AI616" t="s">
        <v>41</v>
      </c>
      <c r="AJ616" t="s">
        <v>54</v>
      </c>
      <c r="AK616">
        <v>9</v>
      </c>
      <c r="AL616" t="s">
        <v>54</v>
      </c>
      <c r="AP616" t="s">
        <v>149</v>
      </c>
      <c r="AR616" t="s">
        <v>66</v>
      </c>
      <c r="AS616" t="s">
        <v>73</v>
      </c>
      <c r="BC616" t="s">
        <v>51</v>
      </c>
      <c r="BF616">
        <v>4</v>
      </c>
      <c r="BG616">
        <v>294</v>
      </c>
      <c r="BH616">
        <v>299</v>
      </c>
      <c r="BI616">
        <v>41.185792349726775</v>
      </c>
      <c r="BJ616">
        <f t="shared" si="45"/>
        <v>41</v>
      </c>
      <c r="BK616">
        <v>0</v>
      </c>
      <c r="BL616">
        <v>-290</v>
      </c>
      <c r="BM616" t="s">
        <v>1051</v>
      </c>
      <c r="BN616" t="s">
        <v>75</v>
      </c>
      <c r="BO616" t="s">
        <v>87</v>
      </c>
      <c r="BQ616" t="s">
        <v>1051</v>
      </c>
      <c r="BR616" t="s">
        <v>87</v>
      </c>
      <c r="BS616" t="s">
        <v>573</v>
      </c>
      <c r="BT616" t="s">
        <v>1252</v>
      </c>
      <c r="BU616" t="s">
        <v>564</v>
      </c>
      <c r="BV616">
        <v>1.3377926421404682E-2</v>
      </c>
      <c r="BW616">
        <v>1.3605442176870748E-2</v>
      </c>
      <c r="BX616">
        <v>2.2751575546606576E-4</v>
      </c>
      <c r="BY616">
        <v>0</v>
      </c>
      <c r="BZ616">
        <v>-4</v>
      </c>
      <c r="CA616">
        <v>0</v>
      </c>
      <c r="CB616">
        <v>4</v>
      </c>
      <c r="CC616" t="e">
        <v>#VALUE!</v>
      </c>
      <c r="CD616">
        <v>4</v>
      </c>
      <c r="CE616">
        <v>0</v>
      </c>
      <c r="CF616">
        <v>290</v>
      </c>
      <c r="CH616">
        <f t="shared" si="46"/>
        <v>1</v>
      </c>
      <c r="CI616" t="s">
        <v>1405</v>
      </c>
      <c r="CJ616">
        <v>1</v>
      </c>
      <c r="CK616" t="s">
        <v>1399</v>
      </c>
      <c r="CL616">
        <f t="shared" si="47"/>
        <v>1</v>
      </c>
      <c r="CM616">
        <f t="shared" si="48"/>
        <v>0</v>
      </c>
      <c r="CN616">
        <f t="shared" si="49"/>
        <v>1</v>
      </c>
    </row>
    <row r="617" spans="1:92" x14ac:dyDescent="0.25">
      <c r="A617">
        <v>1892</v>
      </c>
      <c r="B617" t="s">
        <v>564</v>
      </c>
      <c r="C617" t="s">
        <v>564</v>
      </c>
      <c r="D617">
        <v>1365518</v>
      </c>
      <c r="E617">
        <v>3</v>
      </c>
      <c r="F617" s="107">
        <v>40979</v>
      </c>
      <c r="G617" s="107">
        <v>40980</v>
      </c>
      <c r="H617">
        <v>1365518</v>
      </c>
      <c r="I617" s="107">
        <v>40979</v>
      </c>
      <c r="J617" s="107">
        <v>40980</v>
      </c>
      <c r="K617">
        <v>10000</v>
      </c>
      <c r="L617" t="s">
        <v>568</v>
      </c>
      <c r="N617" t="s">
        <v>564</v>
      </c>
      <c r="O617" t="s">
        <v>913</v>
      </c>
      <c r="P617" t="s">
        <v>38</v>
      </c>
      <c r="Q617">
        <v>2</v>
      </c>
      <c r="R617">
        <v>2</v>
      </c>
      <c r="S617">
        <v>0</v>
      </c>
      <c r="T617">
        <v>1</v>
      </c>
      <c r="AD617" s="107">
        <v>27648</v>
      </c>
      <c r="AE617" t="s">
        <v>31</v>
      </c>
      <c r="AF617" t="s">
        <v>68</v>
      </c>
      <c r="AG617" t="s">
        <v>870</v>
      </c>
      <c r="AH617" t="s">
        <v>57</v>
      </c>
      <c r="AI617" t="s">
        <v>113</v>
      </c>
      <c r="AJ617" t="s">
        <v>88</v>
      </c>
      <c r="AK617">
        <v>1</v>
      </c>
      <c r="AL617" t="s">
        <v>184</v>
      </c>
      <c r="AP617" t="s">
        <v>65</v>
      </c>
      <c r="AR617" t="s">
        <v>66</v>
      </c>
      <c r="AS617" t="s">
        <v>67</v>
      </c>
      <c r="AT617" t="s">
        <v>384</v>
      </c>
      <c r="BC617" t="s">
        <v>37</v>
      </c>
      <c r="BF617">
        <v>2</v>
      </c>
      <c r="BG617">
        <v>2</v>
      </c>
      <c r="BH617">
        <v>2</v>
      </c>
      <c r="BI617">
        <v>36.423497267759565</v>
      </c>
      <c r="BJ617">
        <f t="shared" si="45"/>
        <v>37</v>
      </c>
      <c r="BK617">
        <v>0</v>
      </c>
      <c r="BL617">
        <v>0</v>
      </c>
      <c r="BM617" t="s">
        <v>1050</v>
      </c>
      <c r="BN617" t="s">
        <v>913</v>
      </c>
      <c r="BO617" t="s">
        <v>564</v>
      </c>
      <c r="BQ617" t="s">
        <v>1050</v>
      </c>
      <c r="BR617" t="s">
        <v>87</v>
      </c>
      <c r="BS617" t="s">
        <v>572</v>
      </c>
      <c r="BT617" t="s">
        <v>1252</v>
      </c>
      <c r="BU617" t="s">
        <v>564</v>
      </c>
      <c r="BV617">
        <v>1</v>
      </c>
      <c r="BW617">
        <v>1</v>
      </c>
      <c r="BX617">
        <v>0</v>
      </c>
      <c r="BY617">
        <v>0</v>
      </c>
      <c r="BZ617">
        <v>-2</v>
      </c>
      <c r="CA617">
        <v>0</v>
      </c>
      <c r="CB617">
        <v>2</v>
      </c>
      <c r="CC617" t="e">
        <v>#VALUE!</v>
      </c>
      <c r="CD617">
        <v>2</v>
      </c>
      <c r="CE617">
        <v>0</v>
      </c>
      <c r="CF617">
        <v>0</v>
      </c>
      <c r="CH617">
        <f t="shared" si="46"/>
        <v>1</v>
      </c>
      <c r="CI617" t="s">
        <v>1405</v>
      </c>
      <c r="CJ617">
        <v>1</v>
      </c>
      <c r="CK617" t="s">
        <v>1399</v>
      </c>
      <c r="CL617">
        <f t="shared" si="47"/>
        <v>0</v>
      </c>
      <c r="CM617">
        <f t="shared" si="48"/>
        <v>0</v>
      </c>
      <c r="CN617">
        <f t="shared" si="49"/>
        <v>1</v>
      </c>
    </row>
    <row r="618" spans="1:92" x14ac:dyDescent="0.25">
      <c r="A618">
        <v>957</v>
      </c>
      <c r="B618" t="s">
        <v>564</v>
      </c>
      <c r="C618" t="s">
        <v>564</v>
      </c>
      <c r="D618">
        <v>1365757</v>
      </c>
      <c r="E618">
        <v>6</v>
      </c>
      <c r="F618" s="107">
        <v>40943</v>
      </c>
      <c r="G618" s="107">
        <v>41068</v>
      </c>
      <c r="H618">
        <v>1365757</v>
      </c>
      <c r="I618" s="107">
        <v>40944</v>
      </c>
      <c r="J618" s="107">
        <v>40944</v>
      </c>
      <c r="K618">
        <v>5000</v>
      </c>
      <c r="L618" t="s">
        <v>567</v>
      </c>
      <c r="M618" s="107">
        <v>40944</v>
      </c>
      <c r="N618" t="s">
        <v>87</v>
      </c>
      <c r="O618" t="s">
        <v>583</v>
      </c>
      <c r="P618" t="s">
        <v>38</v>
      </c>
      <c r="Q618">
        <v>1</v>
      </c>
      <c r="R618">
        <v>126</v>
      </c>
      <c r="S618">
        <v>0</v>
      </c>
      <c r="T618">
        <v>2</v>
      </c>
      <c r="AB618" t="s">
        <v>111</v>
      </c>
      <c r="AD618" s="107">
        <v>22061</v>
      </c>
      <c r="AE618" t="s">
        <v>31</v>
      </c>
      <c r="AF618" t="s">
        <v>39</v>
      </c>
      <c r="AG618" t="s">
        <v>40</v>
      </c>
      <c r="AH618" t="s">
        <v>30</v>
      </c>
      <c r="AI618" t="s">
        <v>33</v>
      </c>
      <c r="AJ618" t="s">
        <v>88</v>
      </c>
      <c r="AK618">
        <v>5</v>
      </c>
      <c r="AL618" t="s">
        <v>361</v>
      </c>
      <c r="AM618">
        <v>5</v>
      </c>
      <c r="AP618" t="s">
        <v>65</v>
      </c>
      <c r="AR618" t="s">
        <v>66</v>
      </c>
      <c r="AS618" t="s">
        <v>67</v>
      </c>
      <c r="BC618" t="s">
        <v>51</v>
      </c>
      <c r="BF618">
        <v>1</v>
      </c>
      <c r="BG618">
        <v>125</v>
      </c>
      <c r="BH618">
        <v>126</v>
      </c>
      <c r="BI618">
        <v>51.590163934426229</v>
      </c>
      <c r="BJ618">
        <f t="shared" si="45"/>
        <v>52</v>
      </c>
      <c r="BK618">
        <v>0</v>
      </c>
      <c r="BL618">
        <v>-124</v>
      </c>
      <c r="BM618" t="s">
        <v>1050</v>
      </c>
      <c r="BN618" t="s">
        <v>75</v>
      </c>
      <c r="BO618" t="s">
        <v>87</v>
      </c>
      <c r="BQ618" t="s">
        <v>1050</v>
      </c>
      <c r="BR618" t="s">
        <v>87</v>
      </c>
      <c r="BS618" t="s">
        <v>573</v>
      </c>
      <c r="BT618" t="s">
        <v>1252</v>
      </c>
      <c r="BU618" t="s">
        <v>564</v>
      </c>
      <c r="BV618">
        <v>7.9365079365079361E-3</v>
      </c>
      <c r="BW618">
        <v>8.0000000000000002E-3</v>
      </c>
      <c r="BX618">
        <v>6.3492063492064099E-5</v>
      </c>
      <c r="BY618">
        <v>0</v>
      </c>
      <c r="BZ618">
        <v>-1</v>
      </c>
      <c r="CA618">
        <v>0</v>
      </c>
      <c r="CB618">
        <v>1</v>
      </c>
      <c r="CC618" t="e">
        <v>#VALUE!</v>
      </c>
      <c r="CD618">
        <v>1</v>
      </c>
      <c r="CE618">
        <v>0</v>
      </c>
      <c r="CF618">
        <v>124</v>
      </c>
      <c r="CH618">
        <f t="shared" si="46"/>
        <v>1</v>
      </c>
      <c r="CI618" t="s">
        <v>1405</v>
      </c>
      <c r="CJ618">
        <v>1</v>
      </c>
      <c r="CK618" t="s">
        <v>1399</v>
      </c>
      <c r="CL618">
        <f t="shared" si="47"/>
        <v>1</v>
      </c>
      <c r="CM618">
        <f t="shared" si="48"/>
        <v>0</v>
      </c>
      <c r="CN618">
        <f t="shared" si="49"/>
        <v>1</v>
      </c>
    </row>
    <row r="619" spans="1:92" x14ac:dyDescent="0.25">
      <c r="A619">
        <v>1195</v>
      </c>
      <c r="B619" t="s">
        <v>564</v>
      </c>
      <c r="C619" t="s">
        <v>564</v>
      </c>
      <c r="D619">
        <v>1366229</v>
      </c>
      <c r="E619">
        <v>5</v>
      </c>
      <c r="F619" s="107">
        <v>40952</v>
      </c>
      <c r="G619" s="107">
        <v>40980</v>
      </c>
      <c r="H619">
        <v>1366229</v>
      </c>
      <c r="I619" s="107">
        <v>40952</v>
      </c>
      <c r="J619" s="107">
        <v>40980</v>
      </c>
      <c r="K619">
        <v>15000</v>
      </c>
      <c r="L619" t="s">
        <v>569</v>
      </c>
      <c r="N619" t="s">
        <v>564</v>
      </c>
      <c r="O619" t="s">
        <v>913</v>
      </c>
      <c r="P619" t="s">
        <v>38</v>
      </c>
      <c r="Q619">
        <v>29</v>
      </c>
      <c r="R619">
        <v>29</v>
      </c>
      <c r="S619">
        <v>7</v>
      </c>
      <c r="T619">
        <v>12</v>
      </c>
      <c r="U619">
        <v>4</v>
      </c>
      <c r="AD619" s="107">
        <v>27834</v>
      </c>
      <c r="AE619" t="s">
        <v>31</v>
      </c>
      <c r="AF619" t="s">
        <v>32</v>
      </c>
      <c r="AG619" t="s">
        <v>868</v>
      </c>
      <c r="AH619" t="s">
        <v>57</v>
      </c>
      <c r="AI619" t="s">
        <v>89</v>
      </c>
      <c r="AJ619" t="s">
        <v>88</v>
      </c>
      <c r="AK619">
        <v>3</v>
      </c>
      <c r="AL619" t="s">
        <v>987</v>
      </c>
      <c r="AN619">
        <v>6</v>
      </c>
      <c r="AP619" t="s">
        <v>107</v>
      </c>
      <c r="AR619" t="s">
        <v>43</v>
      </c>
      <c r="AS619" t="s">
        <v>60</v>
      </c>
      <c r="BC619" t="s">
        <v>37</v>
      </c>
      <c r="BF619">
        <v>29</v>
      </c>
      <c r="BG619">
        <v>29</v>
      </c>
      <c r="BH619">
        <v>29</v>
      </c>
      <c r="BI619">
        <v>35.841530054644807</v>
      </c>
      <c r="BJ619">
        <f t="shared" si="45"/>
        <v>36</v>
      </c>
      <c r="BK619">
        <v>0</v>
      </c>
      <c r="BL619">
        <v>0</v>
      </c>
      <c r="BM619" t="s">
        <v>1050</v>
      </c>
      <c r="BN619" t="s">
        <v>913</v>
      </c>
      <c r="BO619" t="s">
        <v>564</v>
      </c>
      <c r="BQ619" t="s">
        <v>1050</v>
      </c>
      <c r="BR619" t="s">
        <v>87</v>
      </c>
      <c r="BS619" t="s">
        <v>572</v>
      </c>
      <c r="BT619" t="s">
        <v>1252</v>
      </c>
      <c r="BU619" t="s">
        <v>87</v>
      </c>
      <c r="BV619">
        <v>1</v>
      </c>
      <c r="BW619">
        <v>1</v>
      </c>
      <c r="BX619">
        <v>0</v>
      </c>
      <c r="BY619">
        <v>0</v>
      </c>
      <c r="BZ619">
        <v>-29</v>
      </c>
      <c r="CA619">
        <v>0</v>
      </c>
      <c r="CB619">
        <v>29</v>
      </c>
      <c r="CC619" t="e">
        <v>#VALUE!</v>
      </c>
      <c r="CD619">
        <v>29</v>
      </c>
      <c r="CE619">
        <v>0</v>
      </c>
      <c r="CF619">
        <v>0</v>
      </c>
      <c r="CH619">
        <f t="shared" si="46"/>
        <v>1</v>
      </c>
      <c r="CI619" t="s">
        <v>1404</v>
      </c>
      <c r="CJ619">
        <v>2</v>
      </c>
      <c r="CK619" t="s">
        <v>1399</v>
      </c>
      <c r="CL619">
        <f t="shared" si="47"/>
        <v>0</v>
      </c>
      <c r="CM619">
        <f t="shared" si="48"/>
        <v>1</v>
      </c>
      <c r="CN619">
        <f t="shared" si="49"/>
        <v>1</v>
      </c>
    </row>
    <row r="620" spans="1:92" x14ac:dyDescent="0.25">
      <c r="A620">
        <v>3170</v>
      </c>
      <c r="B620" t="s">
        <v>564</v>
      </c>
      <c r="C620" t="s">
        <v>564</v>
      </c>
      <c r="D620">
        <v>1366976</v>
      </c>
      <c r="E620">
        <v>6</v>
      </c>
      <c r="F620" s="107">
        <v>41025</v>
      </c>
      <c r="G620" s="107">
        <v>41305</v>
      </c>
      <c r="H620">
        <v>1366976</v>
      </c>
      <c r="I620" s="107">
        <v>41026</v>
      </c>
      <c r="J620" s="107">
        <v>41305</v>
      </c>
      <c r="K620">
        <v>20000</v>
      </c>
      <c r="L620" t="s">
        <v>569</v>
      </c>
      <c r="N620" t="s">
        <v>564</v>
      </c>
      <c r="O620" t="s">
        <v>913</v>
      </c>
      <c r="P620" t="s">
        <v>664</v>
      </c>
      <c r="Q620">
        <v>280</v>
      </c>
      <c r="R620">
        <v>281</v>
      </c>
      <c r="S620">
        <v>6</v>
      </c>
      <c r="T620">
        <v>3</v>
      </c>
      <c r="U620">
        <v>3</v>
      </c>
      <c r="AD620" s="107">
        <v>27657</v>
      </c>
      <c r="AE620" t="s">
        <v>31</v>
      </c>
      <c r="AF620" t="s">
        <v>32</v>
      </c>
      <c r="AG620" t="s">
        <v>868</v>
      </c>
      <c r="AH620" t="s">
        <v>30</v>
      </c>
      <c r="AI620" t="s">
        <v>99</v>
      </c>
      <c r="AJ620" t="s">
        <v>88</v>
      </c>
      <c r="AK620">
        <v>9</v>
      </c>
      <c r="AL620" t="s">
        <v>361</v>
      </c>
      <c r="AM620">
        <v>5</v>
      </c>
      <c r="AP620" t="s">
        <v>80</v>
      </c>
      <c r="AR620" t="s">
        <v>49</v>
      </c>
      <c r="AS620" t="s">
        <v>81</v>
      </c>
      <c r="BC620" t="s">
        <v>51</v>
      </c>
      <c r="BF620">
        <v>280</v>
      </c>
      <c r="BG620">
        <v>280</v>
      </c>
      <c r="BH620">
        <v>281</v>
      </c>
      <c r="BI620">
        <v>36.524590163934427</v>
      </c>
      <c r="BJ620">
        <f t="shared" si="45"/>
        <v>37</v>
      </c>
      <c r="BK620">
        <v>0</v>
      </c>
      <c r="BL620">
        <v>0</v>
      </c>
      <c r="BM620" t="s">
        <v>1050</v>
      </c>
      <c r="BN620" t="s">
        <v>913</v>
      </c>
      <c r="BO620" t="s">
        <v>564</v>
      </c>
      <c r="BQ620" t="s">
        <v>1050</v>
      </c>
      <c r="BR620" t="s">
        <v>87</v>
      </c>
      <c r="BS620" t="s">
        <v>572</v>
      </c>
      <c r="BT620" t="s">
        <v>1252</v>
      </c>
      <c r="BU620" t="s">
        <v>87</v>
      </c>
      <c r="BV620">
        <v>0.99644128113879005</v>
      </c>
      <c r="BW620">
        <v>1</v>
      </c>
      <c r="BX620">
        <v>3.558718861209953E-3</v>
      </c>
      <c r="BY620">
        <v>0</v>
      </c>
      <c r="BZ620">
        <v>-280</v>
      </c>
      <c r="CA620">
        <v>0</v>
      </c>
      <c r="CB620">
        <v>280</v>
      </c>
      <c r="CC620" t="e">
        <v>#VALUE!</v>
      </c>
      <c r="CD620">
        <v>280</v>
      </c>
      <c r="CE620">
        <v>0</v>
      </c>
      <c r="CF620">
        <v>0</v>
      </c>
      <c r="CH620">
        <f t="shared" si="46"/>
        <v>1</v>
      </c>
      <c r="CI620" t="s">
        <v>1403</v>
      </c>
      <c r="CJ620">
        <v>6</v>
      </c>
      <c r="CK620" t="s">
        <v>1399</v>
      </c>
      <c r="CL620">
        <f t="shared" si="47"/>
        <v>0</v>
      </c>
      <c r="CM620">
        <f t="shared" si="48"/>
        <v>1</v>
      </c>
      <c r="CN620">
        <f t="shared" si="49"/>
        <v>1</v>
      </c>
    </row>
    <row r="621" spans="1:92" x14ac:dyDescent="0.25">
      <c r="A621">
        <v>2740</v>
      </c>
      <c r="B621" t="s">
        <v>564</v>
      </c>
      <c r="C621" t="s">
        <v>564</v>
      </c>
      <c r="D621">
        <v>1367198</v>
      </c>
      <c r="E621">
        <v>4</v>
      </c>
      <c r="F621" s="107">
        <v>41010</v>
      </c>
      <c r="G621" s="107">
        <v>41108</v>
      </c>
      <c r="H621">
        <v>1367198</v>
      </c>
      <c r="I621" s="107">
        <v>41011</v>
      </c>
      <c r="J621" s="107">
        <v>41108</v>
      </c>
      <c r="K621">
        <v>10000</v>
      </c>
      <c r="L621" t="s">
        <v>568</v>
      </c>
      <c r="N621" t="s">
        <v>564</v>
      </c>
      <c r="O621" t="s">
        <v>913</v>
      </c>
      <c r="P621" t="s">
        <v>38</v>
      </c>
      <c r="Q621">
        <v>98</v>
      </c>
      <c r="R621">
        <v>99</v>
      </c>
      <c r="S621">
        <v>10</v>
      </c>
      <c r="T621">
        <v>7</v>
      </c>
      <c r="U621">
        <v>5</v>
      </c>
      <c r="AD621" s="107">
        <v>28019</v>
      </c>
      <c r="AE621" t="s">
        <v>31</v>
      </c>
      <c r="AF621" t="s">
        <v>32</v>
      </c>
      <c r="AG621" t="s">
        <v>868</v>
      </c>
      <c r="AH621" t="s">
        <v>57</v>
      </c>
      <c r="AI621" t="s">
        <v>96</v>
      </c>
      <c r="AJ621" t="s">
        <v>88</v>
      </c>
      <c r="AK621">
        <v>6</v>
      </c>
      <c r="AL621" t="s">
        <v>986</v>
      </c>
      <c r="AO621">
        <v>300</v>
      </c>
      <c r="AP621" t="s">
        <v>100</v>
      </c>
      <c r="AR621" t="s">
        <v>66</v>
      </c>
      <c r="AS621" t="s">
        <v>63</v>
      </c>
      <c r="BC621" t="s">
        <v>37</v>
      </c>
      <c r="BF621">
        <v>98</v>
      </c>
      <c r="BG621">
        <v>98</v>
      </c>
      <c r="BH621">
        <v>99</v>
      </c>
      <c r="BI621">
        <v>35.494535519125684</v>
      </c>
      <c r="BJ621">
        <f t="shared" si="45"/>
        <v>36</v>
      </c>
      <c r="BK621">
        <v>0</v>
      </c>
      <c r="BL621">
        <v>0</v>
      </c>
      <c r="BM621" t="s">
        <v>1050</v>
      </c>
      <c r="BN621" t="s">
        <v>913</v>
      </c>
      <c r="BO621" t="s">
        <v>564</v>
      </c>
      <c r="BQ621" t="s">
        <v>1050</v>
      </c>
      <c r="BR621" t="s">
        <v>87</v>
      </c>
      <c r="BS621" t="s">
        <v>572</v>
      </c>
      <c r="BT621" t="s">
        <v>1252</v>
      </c>
      <c r="BU621" t="s">
        <v>87</v>
      </c>
      <c r="BV621">
        <v>0.98989898989898994</v>
      </c>
      <c r="BW621">
        <v>1</v>
      </c>
      <c r="BX621">
        <v>1.0101010101010055E-2</v>
      </c>
      <c r="BY621">
        <v>0</v>
      </c>
      <c r="BZ621">
        <v>-98</v>
      </c>
      <c r="CA621">
        <v>0</v>
      </c>
      <c r="CB621">
        <v>98</v>
      </c>
      <c r="CC621" t="e">
        <v>#VALUE!</v>
      </c>
      <c r="CD621">
        <v>98</v>
      </c>
      <c r="CE621">
        <v>0</v>
      </c>
      <c r="CF621">
        <v>0</v>
      </c>
      <c r="CH621">
        <f t="shared" si="46"/>
        <v>1</v>
      </c>
      <c r="CI621" t="s">
        <v>1408</v>
      </c>
      <c r="CJ621">
        <v>0</v>
      </c>
      <c r="CK621" t="s">
        <v>1399</v>
      </c>
      <c r="CL621">
        <f t="shared" si="47"/>
        <v>0</v>
      </c>
      <c r="CM621">
        <f t="shared" si="48"/>
        <v>1</v>
      </c>
      <c r="CN621">
        <f t="shared" si="49"/>
        <v>1</v>
      </c>
    </row>
    <row r="622" spans="1:92" x14ac:dyDescent="0.25">
      <c r="A622">
        <v>2239</v>
      </c>
      <c r="B622" t="s">
        <v>564</v>
      </c>
      <c r="C622" t="s">
        <v>564</v>
      </c>
      <c r="D622">
        <v>1369183</v>
      </c>
      <c r="E622">
        <v>1</v>
      </c>
      <c r="F622" s="107">
        <v>40993</v>
      </c>
      <c r="G622" s="107">
        <v>41282</v>
      </c>
      <c r="H622">
        <v>1369183</v>
      </c>
      <c r="I622" s="107">
        <v>40993</v>
      </c>
      <c r="J622" s="107">
        <v>40995</v>
      </c>
      <c r="K622">
        <v>40000</v>
      </c>
      <c r="L622" t="s">
        <v>570</v>
      </c>
      <c r="M622" s="107">
        <v>40995</v>
      </c>
      <c r="N622" t="s">
        <v>87</v>
      </c>
      <c r="O622" t="s">
        <v>75</v>
      </c>
      <c r="P622" t="s">
        <v>54</v>
      </c>
      <c r="Q622">
        <v>3</v>
      </c>
      <c r="R622">
        <v>290</v>
      </c>
      <c r="S622">
        <v>3</v>
      </c>
      <c r="T622">
        <v>1</v>
      </c>
      <c r="U622">
        <v>2</v>
      </c>
      <c r="AB622" t="s">
        <v>111</v>
      </c>
      <c r="AD622" s="107">
        <v>28113</v>
      </c>
      <c r="AE622" t="s">
        <v>31</v>
      </c>
      <c r="AF622" t="s">
        <v>39</v>
      </c>
      <c r="AG622" t="s">
        <v>40</v>
      </c>
      <c r="AH622" t="s">
        <v>30</v>
      </c>
      <c r="AI622" t="s">
        <v>94</v>
      </c>
      <c r="AJ622" t="s">
        <v>54</v>
      </c>
      <c r="AK622">
        <v>11</v>
      </c>
      <c r="AL622" t="s">
        <v>54</v>
      </c>
      <c r="AP622" t="s">
        <v>72</v>
      </c>
      <c r="AR622" t="s">
        <v>49</v>
      </c>
      <c r="AS622" t="s">
        <v>73</v>
      </c>
      <c r="BC622" t="s">
        <v>51</v>
      </c>
      <c r="BF622">
        <v>3</v>
      </c>
      <c r="BG622">
        <v>290</v>
      </c>
      <c r="BH622">
        <v>290</v>
      </c>
      <c r="BI622">
        <v>35.191256830601091</v>
      </c>
      <c r="BJ622">
        <f t="shared" si="45"/>
        <v>35</v>
      </c>
      <c r="BK622">
        <v>0</v>
      </c>
      <c r="BL622">
        <v>-287</v>
      </c>
      <c r="BM622" t="s">
        <v>1051</v>
      </c>
      <c r="BN622" t="s">
        <v>75</v>
      </c>
      <c r="BO622" t="s">
        <v>87</v>
      </c>
      <c r="BQ622" t="s">
        <v>1051</v>
      </c>
      <c r="BR622" t="s">
        <v>87</v>
      </c>
      <c r="BS622" t="s">
        <v>573</v>
      </c>
      <c r="BT622" t="s">
        <v>1252</v>
      </c>
      <c r="BU622" t="s">
        <v>87</v>
      </c>
      <c r="BV622">
        <v>1.0344827586206896E-2</v>
      </c>
      <c r="BW622">
        <v>1.0344827586206896E-2</v>
      </c>
      <c r="BX622">
        <v>0</v>
      </c>
      <c r="BY622">
        <v>0</v>
      </c>
      <c r="BZ622">
        <v>-3</v>
      </c>
      <c r="CA622">
        <v>0</v>
      </c>
      <c r="CB622">
        <v>3</v>
      </c>
      <c r="CC622" t="e">
        <v>#VALUE!</v>
      </c>
      <c r="CD622">
        <v>3</v>
      </c>
      <c r="CE622">
        <v>0</v>
      </c>
      <c r="CF622">
        <v>287</v>
      </c>
      <c r="CH622">
        <f t="shared" si="46"/>
        <v>1</v>
      </c>
      <c r="CI622" t="s">
        <v>1405</v>
      </c>
      <c r="CJ622">
        <v>1</v>
      </c>
      <c r="CK622" t="s">
        <v>1399</v>
      </c>
      <c r="CL622">
        <f t="shared" si="47"/>
        <v>1</v>
      </c>
      <c r="CM622">
        <f t="shared" si="48"/>
        <v>1</v>
      </c>
      <c r="CN622">
        <f t="shared" si="49"/>
        <v>1</v>
      </c>
    </row>
    <row r="623" spans="1:92" x14ac:dyDescent="0.25">
      <c r="A623">
        <v>2114</v>
      </c>
      <c r="B623" t="s">
        <v>564</v>
      </c>
      <c r="C623" t="s">
        <v>564</v>
      </c>
      <c r="D623">
        <v>1369803</v>
      </c>
      <c r="E623">
        <v>5</v>
      </c>
      <c r="F623" s="107">
        <v>40988</v>
      </c>
      <c r="G623" s="107">
        <v>40989</v>
      </c>
      <c r="H623">
        <v>1369803</v>
      </c>
      <c r="I623" s="107">
        <v>40988</v>
      </c>
      <c r="J623" s="107">
        <v>40989</v>
      </c>
      <c r="K623">
        <v>15000</v>
      </c>
      <c r="L623" t="s">
        <v>569</v>
      </c>
      <c r="N623" t="s">
        <v>564</v>
      </c>
      <c r="O623" t="s">
        <v>913</v>
      </c>
      <c r="P623" t="s">
        <v>38</v>
      </c>
      <c r="Q623">
        <v>2</v>
      </c>
      <c r="R623">
        <v>2</v>
      </c>
      <c r="S623">
        <v>9</v>
      </c>
      <c r="T623">
        <v>3</v>
      </c>
      <c r="U623">
        <v>6</v>
      </c>
      <c r="AD623" s="107">
        <v>22856</v>
      </c>
      <c r="AE623" t="s">
        <v>31</v>
      </c>
      <c r="AF623" t="s">
        <v>32</v>
      </c>
      <c r="AG623" t="s">
        <v>868</v>
      </c>
      <c r="AH623" t="s">
        <v>57</v>
      </c>
      <c r="AI623" t="s">
        <v>70</v>
      </c>
      <c r="AJ623" t="s">
        <v>88</v>
      </c>
      <c r="AK623">
        <v>1</v>
      </c>
      <c r="AL623" t="s">
        <v>987</v>
      </c>
      <c r="AN623">
        <v>9</v>
      </c>
      <c r="AP623" t="s">
        <v>126</v>
      </c>
      <c r="AR623" t="s">
        <v>43</v>
      </c>
      <c r="AS623" t="s">
        <v>81</v>
      </c>
      <c r="BC623" t="s">
        <v>37</v>
      </c>
      <c r="BF623">
        <v>2</v>
      </c>
      <c r="BG623">
        <v>2</v>
      </c>
      <c r="BH623">
        <v>2</v>
      </c>
      <c r="BI623">
        <v>49.540983606557376</v>
      </c>
      <c r="BJ623">
        <f t="shared" si="45"/>
        <v>50</v>
      </c>
      <c r="BK623">
        <v>0</v>
      </c>
      <c r="BL623">
        <v>0</v>
      </c>
      <c r="BM623" t="s">
        <v>1050</v>
      </c>
      <c r="BN623" t="s">
        <v>913</v>
      </c>
      <c r="BO623" t="s">
        <v>564</v>
      </c>
      <c r="BQ623" t="s">
        <v>1050</v>
      </c>
      <c r="BR623" t="s">
        <v>87</v>
      </c>
      <c r="BS623" t="s">
        <v>572</v>
      </c>
      <c r="BT623" t="s">
        <v>1252</v>
      </c>
      <c r="BU623" t="s">
        <v>87</v>
      </c>
      <c r="BV623">
        <v>1</v>
      </c>
      <c r="BW623">
        <v>1</v>
      </c>
      <c r="BX623">
        <v>0</v>
      </c>
      <c r="BY623">
        <v>0</v>
      </c>
      <c r="BZ623">
        <v>-2</v>
      </c>
      <c r="CA623">
        <v>0</v>
      </c>
      <c r="CB623">
        <v>2</v>
      </c>
      <c r="CC623" t="e">
        <v>#VALUE!</v>
      </c>
      <c r="CD623">
        <v>2</v>
      </c>
      <c r="CE623">
        <v>0</v>
      </c>
      <c r="CF623">
        <v>0</v>
      </c>
      <c r="CH623">
        <f t="shared" si="46"/>
        <v>1</v>
      </c>
      <c r="CI623" t="s">
        <v>1405</v>
      </c>
      <c r="CJ623">
        <v>1</v>
      </c>
      <c r="CK623" t="s">
        <v>1399</v>
      </c>
      <c r="CL623">
        <f t="shared" si="47"/>
        <v>0</v>
      </c>
      <c r="CM623">
        <f t="shared" si="48"/>
        <v>1</v>
      </c>
      <c r="CN623">
        <f t="shared" si="49"/>
        <v>1</v>
      </c>
    </row>
    <row r="624" spans="1:92" x14ac:dyDescent="0.25">
      <c r="A624">
        <v>1468</v>
      </c>
      <c r="B624" t="s">
        <v>564</v>
      </c>
      <c r="C624" t="s">
        <v>564</v>
      </c>
      <c r="D624">
        <v>1374093</v>
      </c>
      <c r="E624">
        <v>5</v>
      </c>
      <c r="F624" s="107">
        <v>40962</v>
      </c>
      <c r="G624" s="107">
        <v>41050</v>
      </c>
      <c r="H624">
        <v>1374093</v>
      </c>
      <c r="I624" s="107">
        <v>40963</v>
      </c>
      <c r="J624" s="107">
        <v>41050</v>
      </c>
      <c r="K624">
        <v>15000</v>
      </c>
      <c r="L624" t="s">
        <v>569</v>
      </c>
      <c r="N624" t="s">
        <v>564</v>
      </c>
      <c r="O624" t="s">
        <v>913</v>
      </c>
      <c r="P624" t="s">
        <v>38</v>
      </c>
      <c r="Q624">
        <v>88</v>
      </c>
      <c r="R624">
        <v>89</v>
      </c>
      <c r="S624">
        <v>5</v>
      </c>
      <c r="T624">
        <v>11</v>
      </c>
      <c r="U624">
        <v>5</v>
      </c>
      <c r="AD624" s="107">
        <v>26440</v>
      </c>
      <c r="AE624" t="s">
        <v>31</v>
      </c>
      <c r="AF624" t="s">
        <v>68</v>
      </c>
      <c r="AG624" t="s">
        <v>870</v>
      </c>
      <c r="AH624" t="s">
        <v>30</v>
      </c>
      <c r="AI624" t="s">
        <v>46</v>
      </c>
      <c r="AJ624" t="s">
        <v>88</v>
      </c>
      <c r="AK624">
        <v>4</v>
      </c>
      <c r="AL624" t="s">
        <v>987</v>
      </c>
      <c r="AN624">
        <v>6</v>
      </c>
      <c r="AP624" t="s">
        <v>126</v>
      </c>
      <c r="AR624" t="s">
        <v>43</v>
      </c>
      <c r="AS624" t="s">
        <v>81</v>
      </c>
      <c r="BC624" t="s">
        <v>37</v>
      </c>
      <c r="BF624">
        <v>88</v>
      </c>
      <c r="BG624">
        <v>88</v>
      </c>
      <c r="BH624">
        <v>89</v>
      </c>
      <c r="BI624">
        <v>39.677595628415304</v>
      </c>
      <c r="BJ624">
        <f t="shared" si="45"/>
        <v>40</v>
      </c>
      <c r="BK624">
        <v>0</v>
      </c>
      <c r="BL624">
        <v>0</v>
      </c>
      <c r="BM624" t="s">
        <v>1050</v>
      </c>
      <c r="BN624" t="s">
        <v>913</v>
      </c>
      <c r="BO624" t="s">
        <v>564</v>
      </c>
      <c r="BQ624" t="s">
        <v>1050</v>
      </c>
      <c r="BR624" t="s">
        <v>87</v>
      </c>
      <c r="BS624" t="s">
        <v>572</v>
      </c>
      <c r="BT624" t="s">
        <v>1252</v>
      </c>
      <c r="BU624" t="s">
        <v>87</v>
      </c>
      <c r="BV624">
        <v>0.9887640449438202</v>
      </c>
      <c r="BW624">
        <v>1</v>
      </c>
      <c r="BX624">
        <v>1.1235955056179803E-2</v>
      </c>
      <c r="BY624">
        <v>0</v>
      </c>
      <c r="BZ624">
        <v>-88</v>
      </c>
      <c r="CA624">
        <v>0</v>
      </c>
      <c r="CB624">
        <v>88</v>
      </c>
      <c r="CC624" t="e">
        <v>#VALUE!</v>
      </c>
      <c r="CD624">
        <v>88</v>
      </c>
      <c r="CE624">
        <v>0</v>
      </c>
      <c r="CF624">
        <v>0</v>
      </c>
      <c r="CH624">
        <f t="shared" si="46"/>
        <v>1</v>
      </c>
      <c r="CI624" t="s">
        <v>1402</v>
      </c>
      <c r="CJ624">
        <v>4</v>
      </c>
      <c r="CK624" t="s">
        <v>1399</v>
      </c>
      <c r="CL624">
        <f t="shared" si="47"/>
        <v>0</v>
      </c>
      <c r="CM624">
        <f t="shared" si="48"/>
        <v>1</v>
      </c>
      <c r="CN624">
        <f t="shared" si="49"/>
        <v>1</v>
      </c>
    </row>
    <row r="625" spans="1:92" x14ac:dyDescent="0.25">
      <c r="A625">
        <v>2702</v>
      </c>
      <c r="B625" t="s">
        <v>564</v>
      </c>
      <c r="C625" t="s">
        <v>564</v>
      </c>
      <c r="D625">
        <v>1374219</v>
      </c>
      <c r="E625">
        <v>1</v>
      </c>
      <c r="F625" s="107">
        <v>41009</v>
      </c>
      <c r="G625" s="107">
        <v>41060</v>
      </c>
      <c r="H625">
        <v>1374219</v>
      </c>
      <c r="I625" s="107">
        <v>41009</v>
      </c>
      <c r="J625" s="107">
        <v>41060</v>
      </c>
      <c r="K625">
        <v>30000</v>
      </c>
      <c r="L625" t="s">
        <v>570</v>
      </c>
      <c r="N625" t="s">
        <v>564</v>
      </c>
      <c r="O625" t="s">
        <v>913</v>
      </c>
      <c r="P625" t="s">
        <v>122</v>
      </c>
      <c r="Q625">
        <v>52</v>
      </c>
      <c r="R625">
        <v>52</v>
      </c>
      <c r="S625">
        <v>2</v>
      </c>
      <c r="T625">
        <v>4</v>
      </c>
      <c r="V625">
        <v>1</v>
      </c>
      <c r="AD625" s="107">
        <v>27795</v>
      </c>
      <c r="AE625" t="s">
        <v>31</v>
      </c>
      <c r="AF625" t="s">
        <v>39</v>
      </c>
      <c r="AG625" t="s">
        <v>40</v>
      </c>
      <c r="AH625" t="s">
        <v>40</v>
      </c>
      <c r="AI625" t="s">
        <v>52</v>
      </c>
      <c r="AJ625" t="s">
        <v>122</v>
      </c>
      <c r="AK625">
        <v>4</v>
      </c>
      <c r="AL625" t="s">
        <v>122</v>
      </c>
      <c r="AP625" t="s">
        <v>72</v>
      </c>
      <c r="AR625" t="s">
        <v>49</v>
      </c>
      <c r="AS625" t="s">
        <v>73</v>
      </c>
      <c r="BC625" t="s">
        <v>37</v>
      </c>
      <c r="BF625">
        <v>52</v>
      </c>
      <c r="BG625">
        <v>52</v>
      </c>
      <c r="BH625">
        <v>52</v>
      </c>
      <c r="BI625">
        <v>36.103825136612024</v>
      </c>
      <c r="BJ625">
        <f t="shared" si="45"/>
        <v>36</v>
      </c>
      <c r="BK625">
        <v>0</v>
      </c>
      <c r="BL625">
        <v>0</v>
      </c>
      <c r="BM625" t="s">
        <v>1051</v>
      </c>
      <c r="BN625" t="s">
        <v>913</v>
      </c>
      <c r="BO625" t="s">
        <v>564</v>
      </c>
      <c r="BQ625" t="s">
        <v>1051</v>
      </c>
      <c r="BR625" t="s">
        <v>87</v>
      </c>
      <c r="BS625" t="s">
        <v>572</v>
      </c>
      <c r="BT625" t="s">
        <v>1252</v>
      </c>
      <c r="BU625" t="s">
        <v>87</v>
      </c>
      <c r="BV625">
        <v>1</v>
      </c>
      <c r="BW625">
        <v>1</v>
      </c>
      <c r="BX625">
        <v>0</v>
      </c>
      <c r="BY625">
        <v>0</v>
      </c>
      <c r="BZ625">
        <v>-52</v>
      </c>
      <c r="CA625">
        <v>0</v>
      </c>
      <c r="CB625">
        <v>52</v>
      </c>
      <c r="CC625" t="e">
        <v>#VALUE!</v>
      </c>
      <c r="CD625">
        <v>52</v>
      </c>
      <c r="CE625">
        <v>0</v>
      </c>
      <c r="CF625">
        <v>0</v>
      </c>
      <c r="CH625">
        <f t="shared" si="46"/>
        <v>1</v>
      </c>
      <c r="CI625" t="s">
        <v>1401</v>
      </c>
      <c r="CJ625">
        <v>3</v>
      </c>
      <c r="CK625" t="s">
        <v>1399</v>
      </c>
      <c r="CL625">
        <f t="shared" si="47"/>
        <v>0</v>
      </c>
      <c r="CM625">
        <f t="shared" si="48"/>
        <v>1</v>
      </c>
      <c r="CN625">
        <f t="shared" si="49"/>
        <v>1</v>
      </c>
    </row>
    <row r="626" spans="1:92" x14ac:dyDescent="0.25">
      <c r="A626">
        <v>1745</v>
      </c>
      <c r="B626" t="s">
        <v>564</v>
      </c>
      <c r="C626" t="s">
        <v>564</v>
      </c>
      <c r="D626">
        <v>1374395</v>
      </c>
      <c r="E626">
        <v>6</v>
      </c>
      <c r="F626" s="107">
        <v>40973</v>
      </c>
      <c r="G626" s="107">
        <v>41018</v>
      </c>
      <c r="H626">
        <v>1374395</v>
      </c>
      <c r="I626" s="107">
        <v>40974</v>
      </c>
      <c r="J626" s="107">
        <v>41018</v>
      </c>
      <c r="K626">
        <v>25000</v>
      </c>
      <c r="L626" t="s">
        <v>570</v>
      </c>
      <c r="N626" t="s">
        <v>564</v>
      </c>
      <c r="O626" t="s">
        <v>913</v>
      </c>
      <c r="P626" t="s">
        <v>38</v>
      </c>
      <c r="Q626">
        <v>45</v>
      </c>
      <c r="R626">
        <v>46</v>
      </c>
      <c r="S626">
        <v>1</v>
      </c>
      <c r="T626">
        <v>1</v>
      </c>
      <c r="U626">
        <v>1</v>
      </c>
      <c r="AD626" s="107">
        <v>27554</v>
      </c>
      <c r="AE626" t="s">
        <v>31</v>
      </c>
      <c r="AF626" t="s">
        <v>32</v>
      </c>
      <c r="AG626" t="s">
        <v>868</v>
      </c>
      <c r="AH626" t="s">
        <v>57</v>
      </c>
      <c r="AI626" t="s">
        <v>71</v>
      </c>
      <c r="AJ626" t="s">
        <v>88</v>
      </c>
      <c r="AK626">
        <v>2</v>
      </c>
      <c r="AL626" t="s">
        <v>361</v>
      </c>
      <c r="AM626">
        <v>5</v>
      </c>
      <c r="AP626" t="s">
        <v>136</v>
      </c>
      <c r="AR626" t="s">
        <v>66</v>
      </c>
      <c r="AS626" t="s">
        <v>63</v>
      </c>
      <c r="BC626" t="s">
        <v>37</v>
      </c>
      <c r="BF626">
        <v>45</v>
      </c>
      <c r="BG626">
        <v>45</v>
      </c>
      <c r="BH626">
        <v>46</v>
      </c>
      <c r="BI626">
        <v>36.66393442622951</v>
      </c>
      <c r="BJ626">
        <f t="shared" si="45"/>
        <v>37</v>
      </c>
      <c r="BK626">
        <v>0</v>
      </c>
      <c r="BL626">
        <v>0</v>
      </c>
      <c r="BM626" t="s">
        <v>1050</v>
      </c>
      <c r="BN626" t="s">
        <v>913</v>
      </c>
      <c r="BO626" t="s">
        <v>564</v>
      </c>
      <c r="BQ626" t="s">
        <v>1050</v>
      </c>
      <c r="BR626" t="s">
        <v>87</v>
      </c>
      <c r="BS626" t="s">
        <v>572</v>
      </c>
      <c r="BT626" t="s">
        <v>1252</v>
      </c>
      <c r="BU626" t="s">
        <v>87</v>
      </c>
      <c r="BV626">
        <v>0.97826086956521741</v>
      </c>
      <c r="BW626">
        <v>1</v>
      </c>
      <c r="BX626">
        <v>2.1739130434782594E-2</v>
      </c>
      <c r="BY626">
        <v>0</v>
      </c>
      <c r="BZ626">
        <v>-45</v>
      </c>
      <c r="CA626">
        <v>0</v>
      </c>
      <c r="CB626">
        <v>45</v>
      </c>
      <c r="CC626" t="e">
        <v>#VALUE!</v>
      </c>
      <c r="CD626">
        <v>45</v>
      </c>
      <c r="CE626">
        <v>0</v>
      </c>
      <c r="CF626">
        <v>0</v>
      </c>
      <c r="CH626">
        <f t="shared" si="46"/>
        <v>1</v>
      </c>
      <c r="CI626" t="s">
        <v>1401</v>
      </c>
      <c r="CJ626">
        <v>3</v>
      </c>
      <c r="CK626" t="s">
        <v>1399</v>
      </c>
      <c r="CL626">
        <f t="shared" si="47"/>
        <v>0</v>
      </c>
      <c r="CM626">
        <f t="shared" si="48"/>
        <v>1</v>
      </c>
      <c r="CN626">
        <f t="shared" si="49"/>
        <v>1</v>
      </c>
    </row>
    <row r="627" spans="1:92" x14ac:dyDescent="0.25">
      <c r="A627">
        <v>2138</v>
      </c>
      <c r="B627" t="s">
        <v>564</v>
      </c>
      <c r="C627" t="s">
        <v>564</v>
      </c>
      <c r="D627">
        <v>1375314</v>
      </c>
      <c r="E627">
        <v>6</v>
      </c>
      <c r="F627" s="107">
        <v>40989</v>
      </c>
      <c r="G627" s="107">
        <v>41136</v>
      </c>
      <c r="H627">
        <v>1375314</v>
      </c>
      <c r="I627" s="107">
        <v>40989</v>
      </c>
      <c r="J627" s="107">
        <v>41136</v>
      </c>
      <c r="K627" t="s">
        <v>562</v>
      </c>
      <c r="L627" t="s">
        <v>562</v>
      </c>
      <c r="N627" t="s">
        <v>564</v>
      </c>
      <c r="O627" t="s">
        <v>913</v>
      </c>
      <c r="P627" t="s">
        <v>38</v>
      </c>
      <c r="Q627">
        <v>148</v>
      </c>
      <c r="R627">
        <v>148</v>
      </c>
      <c r="S627">
        <v>3</v>
      </c>
      <c r="T627">
        <v>2</v>
      </c>
      <c r="U627">
        <v>3</v>
      </c>
      <c r="AD627" s="107">
        <v>27990</v>
      </c>
      <c r="AE627" t="s">
        <v>31</v>
      </c>
      <c r="AF627" t="s">
        <v>32</v>
      </c>
      <c r="AG627" t="s">
        <v>868</v>
      </c>
      <c r="AH627" t="s">
        <v>57</v>
      </c>
      <c r="AI627" t="s">
        <v>79</v>
      </c>
      <c r="AJ627" t="s">
        <v>88</v>
      </c>
      <c r="AK627">
        <v>6</v>
      </c>
      <c r="AL627" t="s">
        <v>361</v>
      </c>
      <c r="AM627">
        <v>10</v>
      </c>
      <c r="AP627" t="s">
        <v>80</v>
      </c>
      <c r="AR627" t="s">
        <v>49</v>
      </c>
      <c r="AS627" t="s">
        <v>81</v>
      </c>
      <c r="BC627" t="s">
        <v>51</v>
      </c>
      <c r="BF627">
        <v>148</v>
      </c>
      <c r="BG627">
        <v>148</v>
      </c>
      <c r="BH627">
        <v>148</v>
      </c>
      <c r="BI627">
        <v>35.516393442622949</v>
      </c>
      <c r="BJ627">
        <f t="shared" si="45"/>
        <v>36</v>
      </c>
      <c r="BK627">
        <v>0</v>
      </c>
      <c r="BL627">
        <v>0</v>
      </c>
      <c r="BM627" t="s">
        <v>1050</v>
      </c>
      <c r="BN627" t="s">
        <v>913</v>
      </c>
      <c r="BO627" t="s">
        <v>564</v>
      </c>
      <c r="BQ627" t="s">
        <v>1050</v>
      </c>
      <c r="BR627" t="s">
        <v>87</v>
      </c>
      <c r="BS627" t="s">
        <v>572</v>
      </c>
      <c r="BT627" t="s">
        <v>1252</v>
      </c>
      <c r="BU627" t="s">
        <v>87</v>
      </c>
      <c r="BV627">
        <v>1</v>
      </c>
      <c r="BW627">
        <v>1</v>
      </c>
      <c r="BX627">
        <v>0</v>
      </c>
      <c r="BY627">
        <v>0</v>
      </c>
      <c r="BZ627">
        <v>-148</v>
      </c>
      <c r="CA627">
        <v>0</v>
      </c>
      <c r="CB627">
        <v>148</v>
      </c>
      <c r="CC627" t="e">
        <v>#VALUE!</v>
      </c>
      <c r="CD627">
        <v>148</v>
      </c>
      <c r="CE627">
        <v>0</v>
      </c>
      <c r="CF627">
        <v>0</v>
      </c>
      <c r="CH627">
        <f t="shared" si="46"/>
        <v>1</v>
      </c>
      <c r="CI627" t="s">
        <v>1403</v>
      </c>
      <c r="CJ627">
        <v>6</v>
      </c>
      <c r="CK627" t="s">
        <v>1399</v>
      </c>
      <c r="CL627">
        <f t="shared" si="47"/>
        <v>0</v>
      </c>
      <c r="CM627">
        <f t="shared" si="48"/>
        <v>1</v>
      </c>
      <c r="CN627">
        <f t="shared" si="49"/>
        <v>1</v>
      </c>
    </row>
    <row r="628" spans="1:92" x14ac:dyDescent="0.25">
      <c r="A628">
        <v>1984</v>
      </c>
      <c r="B628" t="s">
        <v>564</v>
      </c>
      <c r="C628" t="s">
        <v>564</v>
      </c>
      <c r="D628">
        <v>1378508</v>
      </c>
      <c r="E628">
        <v>4</v>
      </c>
      <c r="F628" s="107">
        <v>40983</v>
      </c>
      <c r="G628" s="107">
        <v>41102</v>
      </c>
      <c r="H628">
        <v>1378508</v>
      </c>
      <c r="I628" s="107">
        <v>40983</v>
      </c>
      <c r="J628" s="107">
        <v>41102</v>
      </c>
      <c r="K628" t="s">
        <v>562</v>
      </c>
      <c r="L628" t="s">
        <v>562</v>
      </c>
      <c r="N628" t="s">
        <v>564</v>
      </c>
      <c r="O628" t="s">
        <v>913</v>
      </c>
      <c r="P628" t="s">
        <v>38</v>
      </c>
      <c r="Q628">
        <v>120</v>
      </c>
      <c r="R628">
        <v>120</v>
      </c>
      <c r="S628">
        <v>0</v>
      </c>
      <c r="T628">
        <v>3</v>
      </c>
      <c r="AD628" s="107">
        <v>26331</v>
      </c>
      <c r="AE628" t="s">
        <v>31</v>
      </c>
      <c r="AF628" t="s">
        <v>68</v>
      </c>
      <c r="AG628" t="s">
        <v>870</v>
      </c>
      <c r="AH628" t="s">
        <v>57</v>
      </c>
      <c r="AI628" t="s">
        <v>79</v>
      </c>
      <c r="AJ628" t="s">
        <v>88</v>
      </c>
      <c r="AK628">
        <v>5</v>
      </c>
      <c r="AL628" t="s">
        <v>986</v>
      </c>
      <c r="AO628">
        <v>365</v>
      </c>
      <c r="AP628" t="s">
        <v>149</v>
      </c>
      <c r="AR628" t="s">
        <v>66</v>
      </c>
      <c r="AS628" t="s">
        <v>73</v>
      </c>
      <c r="BC628" t="s">
        <v>51</v>
      </c>
      <c r="BF628">
        <v>120</v>
      </c>
      <c r="BG628">
        <v>120</v>
      </c>
      <c r="BH628">
        <v>120</v>
      </c>
      <c r="BI628">
        <v>40.032786885245905</v>
      </c>
      <c r="BJ628">
        <f t="shared" si="45"/>
        <v>40</v>
      </c>
      <c r="BK628">
        <v>0</v>
      </c>
      <c r="BL628">
        <v>0</v>
      </c>
      <c r="BM628" t="s">
        <v>1050</v>
      </c>
      <c r="BN628" t="s">
        <v>913</v>
      </c>
      <c r="BO628" t="s">
        <v>564</v>
      </c>
      <c r="BQ628" t="s">
        <v>1050</v>
      </c>
      <c r="BR628" t="s">
        <v>87</v>
      </c>
      <c r="BS628" t="s">
        <v>572</v>
      </c>
      <c r="BT628" t="s">
        <v>1252</v>
      </c>
      <c r="BU628" t="s">
        <v>564</v>
      </c>
      <c r="BV628">
        <v>1</v>
      </c>
      <c r="BW628">
        <v>1</v>
      </c>
      <c r="BX628">
        <v>0</v>
      </c>
      <c r="BY628">
        <v>0</v>
      </c>
      <c r="BZ628">
        <v>-120</v>
      </c>
      <c r="CA628">
        <v>0</v>
      </c>
      <c r="CB628">
        <v>120</v>
      </c>
      <c r="CC628" t="e">
        <v>#VALUE!</v>
      </c>
      <c r="CD628">
        <v>120</v>
      </c>
      <c r="CE628">
        <v>0</v>
      </c>
      <c r="CF628">
        <v>0</v>
      </c>
      <c r="CH628">
        <f t="shared" si="46"/>
        <v>1</v>
      </c>
      <c r="CI628" t="s">
        <v>1408</v>
      </c>
      <c r="CJ628">
        <v>0</v>
      </c>
      <c r="CK628" t="s">
        <v>1399</v>
      </c>
      <c r="CL628">
        <f t="shared" si="47"/>
        <v>0</v>
      </c>
      <c r="CM628">
        <f t="shared" si="48"/>
        <v>0</v>
      </c>
      <c r="CN628">
        <f t="shared" si="49"/>
        <v>1</v>
      </c>
    </row>
    <row r="629" spans="1:92" x14ac:dyDescent="0.25">
      <c r="A629">
        <v>198</v>
      </c>
      <c r="B629" t="s">
        <v>564</v>
      </c>
      <c r="C629" t="s">
        <v>564</v>
      </c>
      <c r="D629">
        <v>1379662</v>
      </c>
      <c r="E629">
        <v>1</v>
      </c>
      <c r="F629" s="107">
        <v>40917</v>
      </c>
      <c r="G629" s="107">
        <v>41032</v>
      </c>
      <c r="H629">
        <v>1379662</v>
      </c>
      <c r="I629" s="107">
        <v>40917</v>
      </c>
      <c r="J629" s="107">
        <v>41032</v>
      </c>
      <c r="K629" t="s">
        <v>562</v>
      </c>
      <c r="L629" t="s">
        <v>562</v>
      </c>
      <c r="N629" t="s">
        <v>564</v>
      </c>
      <c r="O629" t="s">
        <v>913</v>
      </c>
      <c r="P629" t="s">
        <v>54</v>
      </c>
      <c r="Q629">
        <v>116</v>
      </c>
      <c r="R629">
        <v>116</v>
      </c>
      <c r="S629">
        <v>3</v>
      </c>
      <c r="T629">
        <v>2</v>
      </c>
      <c r="U629">
        <v>3</v>
      </c>
      <c r="AD629" s="107">
        <v>28060</v>
      </c>
      <c r="AE629" t="s">
        <v>31</v>
      </c>
      <c r="AF629" t="s">
        <v>32</v>
      </c>
      <c r="AG629" t="s">
        <v>868</v>
      </c>
      <c r="AH629" t="s">
        <v>57</v>
      </c>
      <c r="AI629" t="s">
        <v>64</v>
      </c>
      <c r="AJ629" t="s">
        <v>54</v>
      </c>
      <c r="AK629">
        <v>7</v>
      </c>
      <c r="AL629" t="s">
        <v>54</v>
      </c>
      <c r="AP629" t="s">
        <v>109</v>
      </c>
      <c r="AR629" t="s">
        <v>49</v>
      </c>
      <c r="AS629" t="s">
        <v>73</v>
      </c>
      <c r="BC629" t="s">
        <v>37</v>
      </c>
      <c r="BF629">
        <v>116</v>
      </c>
      <c r="BG629">
        <v>116</v>
      </c>
      <c r="BH629">
        <v>116</v>
      </c>
      <c r="BI629">
        <v>35.12841530054645</v>
      </c>
      <c r="BJ629">
        <f t="shared" si="45"/>
        <v>35</v>
      </c>
      <c r="BK629">
        <v>0</v>
      </c>
      <c r="BL629">
        <v>0</v>
      </c>
      <c r="BM629" t="s">
        <v>1051</v>
      </c>
      <c r="BN629" t="s">
        <v>913</v>
      </c>
      <c r="BO629" t="s">
        <v>564</v>
      </c>
      <c r="BQ629" t="s">
        <v>1051</v>
      </c>
      <c r="BR629" t="s">
        <v>87</v>
      </c>
      <c r="BS629" t="s">
        <v>572</v>
      </c>
      <c r="BT629" t="s">
        <v>1252</v>
      </c>
      <c r="BU629" t="s">
        <v>87</v>
      </c>
      <c r="BV629">
        <v>1</v>
      </c>
      <c r="BW629">
        <v>1</v>
      </c>
      <c r="BX629">
        <v>0</v>
      </c>
      <c r="BY629">
        <v>0</v>
      </c>
      <c r="BZ629">
        <v>-116</v>
      </c>
      <c r="CA629">
        <v>0</v>
      </c>
      <c r="CB629">
        <v>116</v>
      </c>
      <c r="CC629" t="e">
        <v>#VALUE!</v>
      </c>
      <c r="CD629">
        <v>116</v>
      </c>
      <c r="CE629">
        <v>0</v>
      </c>
      <c r="CF629">
        <v>0</v>
      </c>
      <c r="CH629">
        <f t="shared" si="46"/>
        <v>1</v>
      </c>
      <c r="CI629" t="s">
        <v>1408</v>
      </c>
      <c r="CJ629">
        <v>0</v>
      </c>
      <c r="CK629" t="s">
        <v>1399</v>
      </c>
      <c r="CL629">
        <f t="shared" si="47"/>
        <v>0</v>
      </c>
      <c r="CM629">
        <f t="shared" si="48"/>
        <v>1</v>
      </c>
      <c r="CN629">
        <f t="shared" si="49"/>
        <v>1</v>
      </c>
    </row>
    <row r="630" spans="1:92" x14ac:dyDescent="0.25">
      <c r="A630">
        <v>1606</v>
      </c>
      <c r="B630" t="s">
        <v>564</v>
      </c>
      <c r="C630" t="s">
        <v>564</v>
      </c>
      <c r="D630">
        <v>1380731</v>
      </c>
      <c r="E630">
        <v>6</v>
      </c>
      <c r="F630" s="107">
        <v>40969</v>
      </c>
      <c r="G630" s="107">
        <v>41347</v>
      </c>
      <c r="H630">
        <v>1380731</v>
      </c>
      <c r="I630" s="107">
        <v>40969</v>
      </c>
      <c r="J630" s="107">
        <v>41347</v>
      </c>
      <c r="K630" t="s">
        <v>562</v>
      </c>
      <c r="L630" t="s">
        <v>562</v>
      </c>
      <c r="N630" t="s">
        <v>564</v>
      </c>
      <c r="O630" t="s">
        <v>913</v>
      </c>
      <c r="P630" t="s">
        <v>38</v>
      </c>
      <c r="Q630">
        <v>379</v>
      </c>
      <c r="R630">
        <v>379</v>
      </c>
      <c r="S630">
        <v>2</v>
      </c>
      <c r="T630">
        <v>4</v>
      </c>
      <c r="U630">
        <v>1</v>
      </c>
      <c r="V630">
        <v>1</v>
      </c>
      <c r="AD630" s="107">
        <v>27572</v>
      </c>
      <c r="AE630" t="s">
        <v>31</v>
      </c>
      <c r="AF630" t="s">
        <v>32</v>
      </c>
      <c r="AG630" t="s">
        <v>868</v>
      </c>
      <c r="AH630" t="s">
        <v>57</v>
      </c>
      <c r="AI630" t="s">
        <v>41</v>
      </c>
      <c r="AJ630" t="s">
        <v>88</v>
      </c>
      <c r="AK630">
        <v>13</v>
      </c>
      <c r="AL630" t="s">
        <v>361</v>
      </c>
      <c r="AM630">
        <v>25</v>
      </c>
      <c r="AP630" t="s">
        <v>179</v>
      </c>
      <c r="AR630" t="s">
        <v>91</v>
      </c>
      <c r="AS630" t="s">
        <v>73</v>
      </c>
      <c r="BC630" t="s">
        <v>51</v>
      </c>
      <c r="BF630">
        <v>379</v>
      </c>
      <c r="BG630">
        <v>379</v>
      </c>
      <c r="BH630">
        <v>379</v>
      </c>
      <c r="BI630">
        <v>36.603825136612024</v>
      </c>
      <c r="BJ630">
        <f t="shared" si="45"/>
        <v>37</v>
      </c>
      <c r="BK630">
        <v>0</v>
      </c>
      <c r="BL630">
        <v>0</v>
      </c>
      <c r="BM630" t="s">
        <v>1050</v>
      </c>
      <c r="BN630" t="s">
        <v>913</v>
      </c>
      <c r="BO630" t="s">
        <v>564</v>
      </c>
      <c r="BQ630" t="s">
        <v>1050</v>
      </c>
      <c r="BR630" t="s">
        <v>87</v>
      </c>
      <c r="BS630" t="s">
        <v>572</v>
      </c>
      <c r="BT630" t="s">
        <v>1252</v>
      </c>
      <c r="BU630" t="s">
        <v>87</v>
      </c>
      <c r="BV630">
        <v>1</v>
      </c>
      <c r="BW630">
        <v>1</v>
      </c>
      <c r="BX630">
        <v>0</v>
      </c>
      <c r="BY630">
        <v>0</v>
      </c>
      <c r="BZ630">
        <v>-379</v>
      </c>
      <c r="CA630">
        <v>0</v>
      </c>
      <c r="CB630">
        <v>379</v>
      </c>
      <c r="CC630" t="e">
        <v>#VALUE!</v>
      </c>
      <c r="CD630">
        <v>379</v>
      </c>
      <c r="CE630">
        <v>0</v>
      </c>
      <c r="CF630">
        <v>0</v>
      </c>
      <c r="CH630">
        <f t="shared" si="46"/>
        <v>1</v>
      </c>
      <c r="CI630" t="s">
        <v>1406</v>
      </c>
      <c r="CJ630">
        <v>0</v>
      </c>
      <c r="CK630" t="s">
        <v>1399</v>
      </c>
      <c r="CL630">
        <f t="shared" si="47"/>
        <v>0</v>
      </c>
      <c r="CM630">
        <f t="shared" si="48"/>
        <v>1</v>
      </c>
      <c r="CN630">
        <f t="shared" si="49"/>
        <v>1</v>
      </c>
    </row>
    <row r="631" spans="1:92" x14ac:dyDescent="0.25">
      <c r="A631">
        <v>1624</v>
      </c>
      <c r="B631" t="s">
        <v>564</v>
      </c>
      <c r="C631" t="s">
        <v>87</v>
      </c>
      <c r="D631">
        <v>1380859</v>
      </c>
      <c r="E631">
        <v>2</v>
      </c>
      <c r="F631" s="107">
        <v>40969</v>
      </c>
      <c r="G631" s="107">
        <v>41148</v>
      </c>
      <c r="H631">
        <v>1380859</v>
      </c>
      <c r="I631" s="107">
        <v>40969</v>
      </c>
      <c r="J631" s="107">
        <v>41005</v>
      </c>
      <c r="K631">
        <v>20000</v>
      </c>
      <c r="L631" t="s">
        <v>569</v>
      </c>
      <c r="M631" s="107">
        <v>41005</v>
      </c>
      <c r="N631" t="s">
        <v>87</v>
      </c>
      <c r="O631" t="s">
        <v>75</v>
      </c>
      <c r="P631" t="s">
        <v>587</v>
      </c>
      <c r="Q631">
        <v>141</v>
      </c>
      <c r="R631">
        <v>180</v>
      </c>
      <c r="S631">
        <v>3</v>
      </c>
      <c r="T631">
        <v>10</v>
      </c>
      <c r="U631">
        <v>2</v>
      </c>
      <c r="V631">
        <v>1</v>
      </c>
      <c r="AD631" s="107">
        <v>27623</v>
      </c>
      <c r="AE631" t="s">
        <v>31</v>
      </c>
      <c r="AF631" t="s">
        <v>39</v>
      </c>
      <c r="AG631" t="s">
        <v>40</v>
      </c>
      <c r="AH631" t="s">
        <v>40</v>
      </c>
      <c r="AI631" t="s">
        <v>86</v>
      </c>
      <c r="AJ631" t="s">
        <v>47</v>
      </c>
      <c r="AK631">
        <v>5</v>
      </c>
      <c r="AL631" t="s">
        <v>47</v>
      </c>
      <c r="AP631" t="s">
        <v>149</v>
      </c>
      <c r="AR631" t="s">
        <v>66</v>
      </c>
      <c r="AS631" t="s">
        <v>73</v>
      </c>
      <c r="AU631" t="s">
        <v>728</v>
      </c>
      <c r="AX631" t="s">
        <v>87</v>
      </c>
      <c r="BC631" t="s">
        <v>37</v>
      </c>
      <c r="BF631">
        <v>141</v>
      </c>
      <c r="BG631">
        <v>180</v>
      </c>
      <c r="BH631">
        <v>180</v>
      </c>
      <c r="BI631">
        <v>36.464480874316941</v>
      </c>
      <c r="BJ631">
        <f t="shared" si="45"/>
        <v>37</v>
      </c>
      <c r="BK631">
        <v>0</v>
      </c>
      <c r="BL631">
        <v>-143</v>
      </c>
      <c r="BM631" t="s">
        <v>47</v>
      </c>
      <c r="BN631" t="s">
        <v>75</v>
      </c>
      <c r="BO631" t="s">
        <v>87</v>
      </c>
      <c r="BQ631" t="s">
        <v>47</v>
      </c>
      <c r="BR631" t="s">
        <v>87</v>
      </c>
      <c r="BS631" t="s">
        <v>572</v>
      </c>
      <c r="BT631" t="s">
        <v>1252</v>
      </c>
      <c r="BU631" t="s">
        <v>87</v>
      </c>
      <c r="BV631">
        <v>0.78333333333333333</v>
      </c>
      <c r="BW631">
        <v>0.20555555555555555</v>
      </c>
      <c r="BX631">
        <v>-0.57777777777777772</v>
      </c>
      <c r="BY631">
        <v>0</v>
      </c>
      <c r="BZ631">
        <v>-37</v>
      </c>
      <c r="CA631">
        <v>104</v>
      </c>
      <c r="CB631">
        <v>180</v>
      </c>
      <c r="CC631">
        <v>141</v>
      </c>
      <c r="CD631">
        <v>180</v>
      </c>
      <c r="CE631">
        <v>143</v>
      </c>
      <c r="CF631">
        <v>143</v>
      </c>
      <c r="CH631">
        <f t="shared" si="46"/>
        <v>1</v>
      </c>
      <c r="CI631" t="s">
        <v>1403</v>
      </c>
      <c r="CJ631">
        <v>6</v>
      </c>
      <c r="CK631" t="s">
        <v>1399</v>
      </c>
      <c r="CL631">
        <f t="shared" si="47"/>
        <v>1</v>
      </c>
      <c r="CM631">
        <f t="shared" si="48"/>
        <v>1</v>
      </c>
      <c r="CN631">
        <f t="shared" si="49"/>
        <v>1</v>
      </c>
    </row>
    <row r="632" spans="1:92" x14ac:dyDescent="0.25">
      <c r="A632">
        <v>122</v>
      </c>
      <c r="B632" t="s">
        <v>564</v>
      </c>
      <c r="C632" t="s">
        <v>564</v>
      </c>
      <c r="D632">
        <v>1381131</v>
      </c>
      <c r="E632">
        <v>2</v>
      </c>
      <c r="F632" s="107">
        <v>40914</v>
      </c>
      <c r="G632" s="107">
        <v>40969</v>
      </c>
      <c r="H632">
        <v>1381131</v>
      </c>
      <c r="I632" s="107">
        <v>40919</v>
      </c>
      <c r="J632" s="107">
        <v>40950</v>
      </c>
      <c r="K632">
        <v>20000</v>
      </c>
      <c r="L632" t="s">
        <v>569</v>
      </c>
      <c r="M632" s="107">
        <v>40950</v>
      </c>
      <c r="N632" t="s">
        <v>87</v>
      </c>
      <c r="O632" t="s">
        <v>75</v>
      </c>
      <c r="P632" t="s">
        <v>587</v>
      </c>
      <c r="Q632">
        <v>32</v>
      </c>
      <c r="R632">
        <v>56</v>
      </c>
      <c r="S632">
        <v>10</v>
      </c>
      <c r="T632">
        <v>7</v>
      </c>
      <c r="U632">
        <v>8</v>
      </c>
      <c r="AD632" s="107">
        <v>28045</v>
      </c>
      <c r="AE632" t="s">
        <v>31</v>
      </c>
      <c r="AF632" t="s">
        <v>32</v>
      </c>
      <c r="AG632" t="s">
        <v>868</v>
      </c>
      <c r="AH632" t="s">
        <v>57</v>
      </c>
      <c r="AI632" t="s">
        <v>113</v>
      </c>
      <c r="AJ632" t="s">
        <v>47</v>
      </c>
      <c r="AK632">
        <v>4</v>
      </c>
      <c r="AL632" t="s">
        <v>47</v>
      </c>
      <c r="AP632" t="s">
        <v>149</v>
      </c>
      <c r="AR632" t="s">
        <v>66</v>
      </c>
      <c r="AS632" t="s">
        <v>73</v>
      </c>
      <c r="BC632" t="s">
        <v>37</v>
      </c>
      <c r="BF632">
        <v>32</v>
      </c>
      <c r="BG632">
        <v>51</v>
      </c>
      <c r="BH632">
        <v>56</v>
      </c>
      <c r="BI632">
        <v>35.161202185792348</v>
      </c>
      <c r="BJ632">
        <f t="shared" si="45"/>
        <v>35</v>
      </c>
      <c r="BK632">
        <v>0</v>
      </c>
      <c r="BL632">
        <v>-19</v>
      </c>
      <c r="BM632" t="s">
        <v>47</v>
      </c>
      <c r="BN632" t="s">
        <v>75</v>
      </c>
      <c r="BO632" t="s">
        <v>87</v>
      </c>
      <c r="BQ632" t="s">
        <v>47</v>
      </c>
      <c r="BR632" t="s">
        <v>87</v>
      </c>
      <c r="BS632" t="s">
        <v>573</v>
      </c>
      <c r="BT632" t="s">
        <v>1252</v>
      </c>
      <c r="BU632" t="s">
        <v>87</v>
      </c>
      <c r="BV632">
        <v>0.5714285714285714</v>
      </c>
      <c r="BW632">
        <v>0.62745098039215685</v>
      </c>
      <c r="BX632">
        <v>5.6022408963585457E-2</v>
      </c>
      <c r="BY632">
        <v>0</v>
      </c>
      <c r="BZ632">
        <v>-32</v>
      </c>
      <c r="CA632">
        <v>0</v>
      </c>
      <c r="CB632">
        <v>32</v>
      </c>
      <c r="CC632" t="e">
        <v>#VALUE!</v>
      </c>
      <c r="CD632">
        <v>32</v>
      </c>
      <c r="CE632">
        <v>0</v>
      </c>
      <c r="CF632">
        <v>19</v>
      </c>
      <c r="CH632">
        <f t="shared" si="46"/>
        <v>1</v>
      </c>
      <c r="CI632" t="s">
        <v>1401</v>
      </c>
      <c r="CJ632">
        <v>3</v>
      </c>
      <c r="CK632" t="s">
        <v>1399</v>
      </c>
      <c r="CL632">
        <f t="shared" si="47"/>
        <v>1</v>
      </c>
      <c r="CM632">
        <f t="shared" si="48"/>
        <v>1</v>
      </c>
      <c r="CN632">
        <f t="shared" si="49"/>
        <v>1</v>
      </c>
    </row>
    <row r="633" spans="1:92" x14ac:dyDescent="0.25">
      <c r="A633">
        <v>1604</v>
      </c>
      <c r="B633" t="s">
        <v>564</v>
      </c>
      <c r="C633" t="s">
        <v>564</v>
      </c>
      <c r="D633">
        <v>1385411</v>
      </c>
      <c r="E633">
        <v>6</v>
      </c>
      <c r="F633" s="107">
        <v>40967</v>
      </c>
      <c r="G633" s="107">
        <v>41137</v>
      </c>
      <c r="H633">
        <v>1385411</v>
      </c>
      <c r="I633" s="107">
        <v>40968</v>
      </c>
      <c r="J633" s="107">
        <v>41137</v>
      </c>
      <c r="K633">
        <v>5000</v>
      </c>
      <c r="L633" t="s">
        <v>567</v>
      </c>
      <c r="N633" t="s">
        <v>564</v>
      </c>
      <c r="O633" t="s">
        <v>913</v>
      </c>
      <c r="P633" t="s">
        <v>38</v>
      </c>
      <c r="Q633">
        <v>170</v>
      </c>
      <c r="R633">
        <v>171</v>
      </c>
      <c r="S633">
        <v>0</v>
      </c>
      <c r="T633">
        <v>1</v>
      </c>
      <c r="AD633" s="107">
        <v>25181</v>
      </c>
      <c r="AE633" t="s">
        <v>45</v>
      </c>
      <c r="AF633" t="s">
        <v>32</v>
      </c>
      <c r="AG633" t="s">
        <v>868</v>
      </c>
      <c r="AH633" t="s">
        <v>57</v>
      </c>
      <c r="AI633" t="s">
        <v>94</v>
      </c>
      <c r="AJ633" t="s">
        <v>88</v>
      </c>
      <c r="AK633">
        <v>8</v>
      </c>
      <c r="AL633" t="s">
        <v>361</v>
      </c>
      <c r="AM633">
        <v>2</v>
      </c>
      <c r="AP633" t="s">
        <v>220</v>
      </c>
      <c r="AR633" t="s">
        <v>66</v>
      </c>
      <c r="AS633" t="s">
        <v>63</v>
      </c>
      <c r="BC633" t="s">
        <v>37</v>
      </c>
      <c r="BF633">
        <v>170</v>
      </c>
      <c r="BG633">
        <v>170</v>
      </c>
      <c r="BH633">
        <v>171</v>
      </c>
      <c r="BI633">
        <v>43.131147540983605</v>
      </c>
      <c r="BJ633">
        <f t="shared" si="45"/>
        <v>43</v>
      </c>
      <c r="BK633">
        <v>0</v>
      </c>
      <c r="BL633">
        <v>0</v>
      </c>
      <c r="BM633" t="s">
        <v>1050</v>
      </c>
      <c r="BN633" t="s">
        <v>913</v>
      </c>
      <c r="BO633" t="s">
        <v>564</v>
      </c>
      <c r="BQ633" t="s">
        <v>1050</v>
      </c>
      <c r="BR633" t="s">
        <v>87</v>
      </c>
      <c r="BS633" t="s">
        <v>572</v>
      </c>
      <c r="BT633" t="s">
        <v>1252</v>
      </c>
      <c r="BU633" t="s">
        <v>564</v>
      </c>
      <c r="BV633">
        <v>0.99415204678362568</v>
      </c>
      <c r="BW633">
        <v>1</v>
      </c>
      <c r="BX633">
        <v>5.8479532163743242E-3</v>
      </c>
      <c r="BY633">
        <v>0</v>
      </c>
      <c r="BZ633">
        <v>-170</v>
      </c>
      <c r="CA633">
        <v>0</v>
      </c>
      <c r="CB633">
        <v>170</v>
      </c>
      <c r="CC633" t="e">
        <v>#VALUE!</v>
      </c>
      <c r="CD633">
        <v>170</v>
      </c>
      <c r="CE633">
        <v>0</v>
      </c>
      <c r="CF633">
        <v>0</v>
      </c>
      <c r="CH633">
        <f t="shared" si="46"/>
        <v>1</v>
      </c>
      <c r="CI633" t="s">
        <v>1403</v>
      </c>
      <c r="CJ633">
        <v>6</v>
      </c>
      <c r="CK633" t="s">
        <v>1399</v>
      </c>
      <c r="CL633">
        <f t="shared" si="47"/>
        <v>0</v>
      </c>
      <c r="CM633">
        <f t="shared" si="48"/>
        <v>0</v>
      </c>
      <c r="CN633">
        <f t="shared" si="49"/>
        <v>1</v>
      </c>
    </row>
    <row r="634" spans="1:92" x14ac:dyDescent="0.25">
      <c r="A634">
        <v>936</v>
      </c>
      <c r="B634" t="s">
        <v>564</v>
      </c>
      <c r="C634" t="s">
        <v>564</v>
      </c>
      <c r="D634">
        <v>1385491</v>
      </c>
      <c r="E634">
        <v>1</v>
      </c>
      <c r="F634" s="107">
        <v>40943</v>
      </c>
      <c r="G634" s="107">
        <v>41297</v>
      </c>
      <c r="H634">
        <v>1385491</v>
      </c>
      <c r="I634" s="107">
        <v>40943</v>
      </c>
      <c r="J634" s="107">
        <v>40944</v>
      </c>
      <c r="K634">
        <v>5000</v>
      </c>
      <c r="L634" t="s">
        <v>567</v>
      </c>
      <c r="M634" s="107">
        <v>40944</v>
      </c>
      <c r="N634" t="s">
        <v>87</v>
      </c>
      <c r="O634" t="s">
        <v>583</v>
      </c>
      <c r="P634" t="s">
        <v>54</v>
      </c>
      <c r="Q634">
        <v>2</v>
      </c>
      <c r="R634">
        <v>355</v>
      </c>
      <c r="S634">
        <v>1</v>
      </c>
      <c r="T634">
        <v>1</v>
      </c>
      <c r="V634">
        <v>1</v>
      </c>
      <c r="AD634" s="107">
        <v>26581</v>
      </c>
      <c r="AE634" t="s">
        <v>31</v>
      </c>
      <c r="AF634" t="s">
        <v>32</v>
      </c>
      <c r="AG634" t="s">
        <v>868</v>
      </c>
      <c r="AH634" t="s">
        <v>57</v>
      </c>
      <c r="AI634" t="s">
        <v>70</v>
      </c>
      <c r="AJ634" t="s">
        <v>54</v>
      </c>
      <c r="AK634">
        <v>11</v>
      </c>
      <c r="AL634" t="s">
        <v>54</v>
      </c>
      <c r="AP634" t="s">
        <v>175</v>
      </c>
      <c r="AR634" t="s">
        <v>49</v>
      </c>
      <c r="AS634" t="s">
        <v>44</v>
      </c>
      <c r="BC634" t="s">
        <v>51</v>
      </c>
      <c r="BF634">
        <v>2</v>
      </c>
      <c r="BG634">
        <v>355</v>
      </c>
      <c r="BH634">
        <v>355</v>
      </c>
      <c r="BI634">
        <v>39.240437158469945</v>
      </c>
      <c r="BJ634">
        <f t="shared" si="45"/>
        <v>39</v>
      </c>
      <c r="BK634">
        <v>0</v>
      </c>
      <c r="BL634">
        <v>-353</v>
      </c>
      <c r="BM634" t="s">
        <v>1051</v>
      </c>
      <c r="BN634" t="s">
        <v>75</v>
      </c>
      <c r="BO634" t="s">
        <v>87</v>
      </c>
      <c r="BQ634" t="s">
        <v>1051</v>
      </c>
      <c r="BR634" t="s">
        <v>87</v>
      </c>
      <c r="BS634" t="s">
        <v>573</v>
      </c>
      <c r="BT634" t="s">
        <v>1252</v>
      </c>
      <c r="BU634" t="s">
        <v>87</v>
      </c>
      <c r="BV634">
        <v>5.6338028169014088E-3</v>
      </c>
      <c r="BW634">
        <v>5.6338028169014088E-3</v>
      </c>
      <c r="BX634">
        <v>0</v>
      </c>
      <c r="BY634">
        <v>0</v>
      </c>
      <c r="BZ634">
        <v>-2</v>
      </c>
      <c r="CA634">
        <v>0</v>
      </c>
      <c r="CB634">
        <v>2</v>
      </c>
      <c r="CC634" t="e">
        <v>#VALUE!</v>
      </c>
      <c r="CD634">
        <v>2</v>
      </c>
      <c r="CE634">
        <v>0</v>
      </c>
      <c r="CF634">
        <v>353</v>
      </c>
      <c r="CH634">
        <f t="shared" si="46"/>
        <v>1</v>
      </c>
      <c r="CI634" t="s">
        <v>1405</v>
      </c>
      <c r="CJ634">
        <v>1</v>
      </c>
      <c r="CK634" t="s">
        <v>1399</v>
      </c>
      <c r="CL634">
        <f t="shared" si="47"/>
        <v>1</v>
      </c>
      <c r="CM634">
        <f t="shared" si="48"/>
        <v>1</v>
      </c>
      <c r="CN634">
        <f t="shared" si="49"/>
        <v>1</v>
      </c>
    </row>
    <row r="635" spans="1:92" x14ac:dyDescent="0.25">
      <c r="A635">
        <v>30</v>
      </c>
      <c r="B635" t="s">
        <v>564</v>
      </c>
      <c r="C635" t="s">
        <v>564</v>
      </c>
      <c r="D635">
        <v>1385775</v>
      </c>
      <c r="E635">
        <v>5</v>
      </c>
      <c r="F635" s="107">
        <v>40911</v>
      </c>
      <c r="G635" s="107">
        <v>40960</v>
      </c>
      <c r="H635">
        <v>1385775</v>
      </c>
      <c r="I635" s="107">
        <v>40911</v>
      </c>
      <c r="J635" s="107">
        <v>40960</v>
      </c>
      <c r="K635">
        <v>15000</v>
      </c>
      <c r="L635" t="s">
        <v>569</v>
      </c>
      <c r="N635" t="s">
        <v>564</v>
      </c>
      <c r="O635" t="s">
        <v>913</v>
      </c>
      <c r="P635" t="s">
        <v>38</v>
      </c>
      <c r="Q635">
        <v>50</v>
      </c>
      <c r="R635">
        <v>50</v>
      </c>
      <c r="S635">
        <v>4</v>
      </c>
      <c r="T635">
        <v>0</v>
      </c>
      <c r="U635">
        <v>4</v>
      </c>
      <c r="AD635" s="107">
        <v>28008</v>
      </c>
      <c r="AE635" t="s">
        <v>31</v>
      </c>
      <c r="AF635" t="s">
        <v>32</v>
      </c>
      <c r="AG635" t="s">
        <v>868</v>
      </c>
      <c r="AH635" t="s">
        <v>57</v>
      </c>
      <c r="AI635" t="s">
        <v>96</v>
      </c>
      <c r="AJ635" t="s">
        <v>88</v>
      </c>
      <c r="AK635">
        <v>6</v>
      </c>
      <c r="AL635" t="s">
        <v>987</v>
      </c>
      <c r="AN635">
        <v>6</v>
      </c>
      <c r="AP635" t="s">
        <v>97</v>
      </c>
      <c r="AR635" t="s">
        <v>43</v>
      </c>
      <c r="AS635" t="s">
        <v>63</v>
      </c>
      <c r="BC635" t="s">
        <v>98</v>
      </c>
      <c r="BF635">
        <v>50</v>
      </c>
      <c r="BG635">
        <v>50</v>
      </c>
      <c r="BH635">
        <v>50</v>
      </c>
      <c r="BI635">
        <v>35.254098360655739</v>
      </c>
      <c r="BJ635">
        <f t="shared" si="45"/>
        <v>35</v>
      </c>
      <c r="BK635">
        <v>0</v>
      </c>
      <c r="BL635">
        <v>0</v>
      </c>
      <c r="BM635" t="s">
        <v>1050</v>
      </c>
      <c r="BN635" t="s">
        <v>913</v>
      </c>
      <c r="BO635" t="s">
        <v>564</v>
      </c>
      <c r="BQ635" t="s">
        <v>1050</v>
      </c>
      <c r="BR635" t="s">
        <v>87</v>
      </c>
      <c r="BS635" t="s">
        <v>572</v>
      </c>
      <c r="BT635" t="s">
        <v>1252</v>
      </c>
      <c r="BU635" t="s">
        <v>87</v>
      </c>
      <c r="BV635">
        <v>1</v>
      </c>
      <c r="BW635">
        <v>1</v>
      </c>
      <c r="BX635">
        <v>0</v>
      </c>
      <c r="BY635">
        <v>0</v>
      </c>
      <c r="BZ635">
        <v>-50</v>
      </c>
      <c r="CA635">
        <v>0</v>
      </c>
      <c r="CB635">
        <v>50</v>
      </c>
      <c r="CC635" t="e">
        <v>#VALUE!</v>
      </c>
      <c r="CD635">
        <v>50</v>
      </c>
      <c r="CE635">
        <v>0</v>
      </c>
      <c r="CF635">
        <v>0</v>
      </c>
      <c r="CH635">
        <f t="shared" si="46"/>
        <v>1</v>
      </c>
      <c r="CI635" t="s">
        <v>1401</v>
      </c>
      <c r="CJ635">
        <v>3</v>
      </c>
      <c r="CK635" t="s">
        <v>1399</v>
      </c>
      <c r="CL635">
        <f t="shared" si="47"/>
        <v>0</v>
      </c>
      <c r="CM635">
        <f t="shared" si="48"/>
        <v>1</v>
      </c>
      <c r="CN635">
        <f t="shared" si="49"/>
        <v>0</v>
      </c>
    </row>
    <row r="636" spans="1:92" x14ac:dyDescent="0.25">
      <c r="A636">
        <v>2826</v>
      </c>
      <c r="B636" t="s">
        <v>564</v>
      </c>
      <c r="C636" t="s">
        <v>564</v>
      </c>
      <c r="D636">
        <v>1386472</v>
      </c>
      <c r="E636">
        <v>3</v>
      </c>
      <c r="F636" s="107">
        <v>41013</v>
      </c>
      <c r="G636" s="107">
        <v>41171</v>
      </c>
      <c r="H636">
        <v>1386472</v>
      </c>
      <c r="I636" s="107">
        <v>41013</v>
      </c>
      <c r="J636" s="107">
        <v>41045</v>
      </c>
      <c r="K636">
        <v>50000</v>
      </c>
      <c r="L636" t="s">
        <v>570</v>
      </c>
      <c r="M636" s="107">
        <v>41045</v>
      </c>
      <c r="N636" t="s">
        <v>87</v>
      </c>
      <c r="O636" t="s">
        <v>583</v>
      </c>
      <c r="P636" t="s">
        <v>38</v>
      </c>
      <c r="Q636">
        <v>33</v>
      </c>
      <c r="R636">
        <v>159</v>
      </c>
      <c r="S636">
        <v>1</v>
      </c>
      <c r="T636">
        <v>2</v>
      </c>
      <c r="V636">
        <v>1</v>
      </c>
      <c r="AB636" t="s">
        <v>111</v>
      </c>
      <c r="AD636" s="107">
        <v>18831</v>
      </c>
      <c r="AE636" t="s">
        <v>31</v>
      </c>
      <c r="AF636" t="s">
        <v>39</v>
      </c>
      <c r="AG636" t="s">
        <v>40</v>
      </c>
      <c r="AH636" t="s">
        <v>30</v>
      </c>
      <c r="AI636" t="s">
        <v>41</v>
      </c>
      <c r="AJ636" t="s">
        <v>88</v>
      </c>
      <c r="AK636">
        <v>6</v>
      </c>
      <c r="AL636" t="s">
        <v>184</v>
      </c>
      <c r="AO636">
        <v>10</v>
      </c>
      <c r="AP636" t="s">
        <v>65</v>
      </c>
      <c r="AR636" t="s">
        <v>66</v>
      </c>
      <c r="AS636" t="s">
        <v>67</v>
      </c>
      <c r="BC636" t="s">
        <v>51</v>
      </c>
      <c r="BF636">
        <v>33</v>
      </c>
      <c r="BG636">
        <v>159</v>
      </c>
      <c r="BH636">
        <v>159</v>
      </c>
      <c r="BI636">
        <v>60.606557377049178</v>
      </c>
      <c r="BJ636">
        <f t="shared" si="45"/>
        <v>61</v>
      </c>
      <c r="BK636">
        <v>0</v>
      </c>
      <c r="BL636">
        <v>-126</v>
      </c>
      <c r="BM636" t="s">
        <v>1050</v>
      </c>
      <c r="BN636" t="s">
        <v>75</v>
      </c>
      <c r="BO636" t="s">
        <v>87</v>
      </c>
      <c r="BQ636" t="s">
        <v>1050</v>
      </c>
      <c r="BR636" t="s">
        <v>87</v>
      </c>
      <c r="BS636" t="s">
        <v>573</v>
      </c>
      <c r="BT636" t="s">
        <v>1252</v>
      </c>
      <c r="BU636" t="s">
        <v>87</v>
      </c>
      <c r="BV636">
        <v>0.20754716981132076</v>
      </c>
      <c r="BW636">
        <v>0.20754716981132076</v>
      </c>
      <c r="BX636">
        <v>0</v>
      </c>
      <c r="BY636">
        <v>0</v>
      </c>
      <c r="BZ636">
        <v>-33</v>
      </c>
      <c r="CA636">
        <v>0</v>
      </c>
      <c r="CB636">
        <v>33</v>
      </c>
      <c r="CC636" t="e">
        <v>#VALUE!</v>
      </c>
      <c r="CD636">
        <v>33</v>
      </c>
      <c r="CE636">
        <v>0</v>
      </c>
      <c r="CF636">
        <v>126</v>
      </c>
      <c r="CH636">
        <f t="shared" si="46"/>
        <v>1</v>
      </c>
      <c r="CI636" t="s">
        <v>1401</v>
      </c>
      <c r="CJ636">
        <v>3</v>
      </c>
      <c r="CK636" t="s">
        <v>1399</v>
      </c>
      <c r="CL636">
        <f t="shared" si="47"/>
        <v>1</v>
      </c>
      <c r="CM636">
        <f t="shared" si="48"/>
        <v>1</v>
      </c>
      <c r="CN636">
        <f t="shared" si="49"/>
        <v>1</v>
      </c>
    </row>
    <row r="637" spans="1:92" x14ac:dyDescent="0.25">
      <c r="A637">
        <v>1161</v>
      </c>
      <c r="B637" t="s">
        <v>564</v>
      </c>
      <c r="C637" t="s">
        <v>564</v>
      </c>
      <c r="D637">
        <v>1386540</v>
      </c>
      <c r="E637">
        <v>6</v>
      </c>
      <c r="F637" s="107">
        <v>40950</v>
      </c>
      <c r="G637" s="107">
        <v>41123</v>
      </c>
      <c r="H637">
        <v>1386540</v>
      </c>
      <c r="I637" s="107">
        <v>40950</v>
      </c>
      <c r="J637" s="107">
        <v>40952</v>
      </c>
      <c r="K637">
        <v>20000</v>
      </c>
      <c r="L637" t="s">
        <v>569</v>
      </c>
      <c r="M637" s="107">
        <v>40952</v>
      </c>
      <c r="N637" t="s">
        <v>87</v>
      </c>
      <c r="O637" t="s">
        <v>583</v>
      </c>
      <c r="P637" t="s">
        <v>38</v>
      </c>
      <c r="Q637">
        <v>3</v>
      </c>
      <c r="R637">
        <v>174</v>
      </c>
      <c r="S637">
        <v>2</v>
      </c>
      <c r="T637">
        <v>3</v>
      </c>
      <c r="U637">
        <v>2</v>
      </c>
      <c r="AB637" t="s">
        <v>111</v>
      </c>
      <c r="AD637" s="107">
        <v>27205</v>
      </c>
      <c r="AE637" t="s">
        <v>31</v>
      </c>
      <c r="AF637" t="s">
        <v>39</v>
      </c>
      <c r="AG637" t="s">
        <v>40</v>
      </c>
      <c r="AH637" t="s">
        <v>30</v>
      </c>
      <c r="AI637" t="s">
        <v>52</v>
      </c>
      <c r="AJ637" t="s">
        <v>88</v>
      </c>
      <c r="AK637">
        <v>9</v>
      </c>
      <c r="AL637" t="s">
        <v>361</v>
      </c>
      <c r="AM637">
        <v>4</v>
      </c>
      <c r="AP637" t="s">
        <v>65</v>
      </c>
      <c r="AR637" t="s">
        <v>66</v>
      </c>
      <c r="AS637" t="s">
        <v>67</v>
      </c>
      <c r="BC637" t="s">
        <v>51</v>
      </c>
      <c r="BF637">
        <v>3</v>
      </c>
      <c r="BG637">
        <v>174</v>
      </c>
      <c r="BH637">
        <v>174</v>
      </c>
      <c r="BI637">
        <v>37.55464480874317</v>
      </c>
      <c r="BJ637">
        <f t="shared" si="45"/>
        <v>38</v>
      </c>
      <c r="BK637">
        <v>0</v>
      </c>
      <c r="BL637">
        <v>-171</v>
      </c>
      <c r="BM637" t="s">
        <v>1050</v>
      </c>
      <c r="BN637" t="s">
        <v>75</v>
      </c>
      <c r="BO637" t="s">
        <v>87</v>
      </c>
      <c r="BQ637" t="s">
        <v>1050</v>
      </c>
      <c r="BR637" t="s">
        <v>87</v>
      </c>
      <c r="BS637" t="s">
        <v>573</v>
      </c>
      <c r="BT637" t="s">
        <v>1252</v>
      </c>
      <c r="BU637" t="s">
        <v>87</v>
      </c>
      <c r="BV637">
        <v>1.7241379310344827E-2</v>
      </c>
      <c r="BW637">
        <v>1.7241379310344827E-2</v>
      </c>
      <c r="BX637">
        <v>0</v>
      </c>
      <c r="BY637">
        <v>0</v>
      </c>
      <c r="BZ637">
        <v>-3</v>
      </c>
      <c r="CA637">
        <v>0</v>
      </c>
      <c r="CB637">
        <v>3</v>
      </c>
      <c r="CC637" t="e">
        <v>#VALUE!</v>
      </c>
      <c r="CD637">
        <v>3</v>
      </c>
      <c r="CE637">
        <v>0</v>
      </c>
      <c r="CF637">
        <v>171</v>
      </c>
      <c r="CH637">
        <f t="shared" si="46"/>
        <v>1</v>
      </c>
      <c r="CI637" t="s">
        <v>1405</v>
      </c>
      <c r="CJ637">
        <v>1</v>
      </c>
      <c r="CK637" t="s">
        <v>1399</v>
      </c>
      <c r="CL637">
        <f t="shared" si="47"/>
        <v>1</v>
      </c>
      <c r="CM637">
        <f t="shared" si="48"/>
        <v>1</v>
      </c>
      <c r="CN637">
        <f t="shared" si="49"/>
        <v>1</v>
      </c>
    </row>
    <row r="638" spans="1:92" x14ac:dyDescent="0.25">
      <c r="A638">
        <v>2689</v>
      </c>
      <c r="B638" t="s">
        <v>564</v>
      </c>
      <c r="C638" t="s">
        <v>564</v>
      </c>
      <c r="D638">
        <v>1389545</v>
      </c>
      <c r="E638">
        <v>5</v>
      </c>
      <c r="F638" s="107">
        <v>41009</v>
      </c>
      <c r="G638" s="107">
        <v>41011</v>
      </c>
      <c r="H638">
        <v>1389545</v>
      </c>
      <c r="I638" s="107">
        <v>41009</v>
      </c>
      <c r="J638" s="107">
        <v>41011</v>
      </c>
      <c r="K638">
        <v>15000</v>
      </c>
      <c r="L638" t="s">
        <v>569</v>
      </c>
      <c r="N638" t="s">
        <v>564</v>
      </c>
      <c r="O638" t="s">
        <v>913</v>
      </c>
      <c r="P638" t="s">
        <v>38</v>
      </c>
      <c r="Q638">
        <v>3</v>
      </c>
      <c r="R638">
        <v>3</v>
      </c>
      <c r="S638">
        <v>3</v>
      </c>
      <c r="T638">
        <v>1</v>
      </c>
      <c r="U638">
        <v>1</v>
      </c>
      <c r="AD638" s="107">
        <v>23963</v>
      </c>
      <c r="AE638" t="s">
        <v>31</v>
      </c>
      <c r="AF638" t="s">
        <v>32</v>
      </c>
      <c r="AG638" t="s">
        <v>868</v>
      </c>
      <c r="AH638" t="s">
        <v>30</v>
      </c>
      <c r="AI638" t="s">
        <v>70</v>
      </c>
      <c r="AJ638" t="s">
        <v>88</v>
      </c>
      <c r="AK638">
        <v>2</v>
      </c>
      <c r="AL638" t="s">
        <v>987</v>
      </c>
      <c r="AN638">
        <v>6</v>
      </c>
      <c r="AP638" t="s">
        <v>42</v>
      </c>
      <c r="AR638" t="s">
        <v>43</v>
      </c>
      <c r="AS638" t="s">
        <v>44</v>
      </c>
      <c r="BC638" t="s">
        <v>37</v>
      </c>
      <c r="BF638">
        <v>3</v>
      </c>
      <c r="BG638">
        <v>3</v>
      </c>
      <c r="BH638">
        <v>3</v>
      </c>
      <c r="BI638">
        <v>46.57377049180328</v>
      </c>
      <c r="BJ638">
        <f t="shared" si="45"/>
        <v>47</v>
      </c>
      <c r="BK638">
        <v>0</v>
      </c>
      <c r="BL638">
        <v>0</v>
      </c>
      <c r="BM638" t="s">
        <v>1050</v>
      </c>
      <c r="BN638" t="s">
        <v>913</v>
      </c>
      <c r="BO638" t="s">
        <v>564</v>
      </c>
      <c r="BQ638" t="s">
        <v>1050</v>
      </c>
      <c r="BR638" t="s">
        <v>87</v>
      </c>
      <c r="BS638" t="s">
        <v>572</v>
      </c>
      <c r="BT638" t="s">
        <v>1252</v>
      </c>
      <c r="BU638" t="s">
        <v>87</v>
      </c>
      <c r="BV638">
        <v>1</v>
      </c>
      <c r="BW638">
        <v>1</v>
      </c>
      <c r="BX638">
        <v>0</v>
      </c>
      <c r="BY638">
        <v>0</v>
      </c>
      <c r="BZ638">
        <v>-3</v>
      </c>
      <c r="CA638">
        <v>0</v>
      </c>
      <c r="CB638">
        <v>3</v>
      </c>
      <c r="CC638" t="e">
        <v>#VALUE!</v>
      </c>
      <c r="CD638">
        <v>3</v>
      </c>
      <c r="CE638">
        <v>0</v>
      </c>
      <c r="CF638">
        <v>0</v>
      </c>
      <c r="CH638">
        <f t="shared" si="46"/>
        <v>1</v>
      </c>
      <c r="CI638" t="s">
        <v>1405</v>
      </c>
      <c r="CJ638">
        <v>1</v>
      </c>
      <c r="CK638" t="s">
        <v>1399</v>
      </c>
      <c r="CL638">
        <f t="shared" si="47"/>
        <v>0</v>
      </c>
      <c r="CM638">
        <f t="shared" si="48"/>
        <v>1</v>
      </c>
      <c r="CN638">
        <f t="shared" si="49"/>
        <v>1</v>
      </c>
    </row>
    <row r="639" spans="1:92" x14ac:dyDescent="0.25">
      <c r="A639">
        <v>2670</v>
      </c>
      <c r="B639" t="s">
        <v>564</v>
      </c>
      <c r="C639" t="s">
        <v>564</v>
      </c>
      <c r="D639">
        <v>1392632</v>
      </c>
      <c r="E639">
        <v>6</v>
      </c>
      <c r="F639" s="107">
        <v>41008</v>
      </c>
      <c r="G639" s="107">
        <v>41052</v>
      </c>
      <c r="H639">
        <v>1392632</v>
      </c>
      <c r="I639" s="107">
        <v>41009</v>
      </c>
      <c r="J639" s="107">
        <v>41052</v>
      </c>
      <c r="K639">
        <v>10000</v>
      </c>
      <c r="L639" t="s">
        <v>568</v>
      </c>
      <c r="N639" t="s">
        <v>564</v>
      </c>
      <c r="O639" t="s">
        <v>913</v>
      </c>
      <c r="P639" t="s">
        <v>38</v>
      </c>
      <c r="Q639">
        <v>44</v>
      </c>
      <c r="R639">
        <v>45</v>
      </c>
      <c r="S639">
        <v>0</v>
      </c>
      <c r="T639">
        <v>8</v>
      </c>
      <c r="AD639" s="107">
        <v>26704</v>
      </c>
      <c r="AE639" t="s">
        <v>31</v>
      </c>
      <c r="AF639" t="s">
        <v>39</v>
      </c>
      <c r="AG639" t="s">
        <v>40</v>
      </c>
      <c r="AH639" t="s">
        <v>40</v>
      </c>
      <c r="AI639" t="s">
        <v>89</v>
      </c>
      <c r="AJ639" t="s">
        <v>88</v>
      </c>
      <c r="AK639">
        <v>4</v>
      </c>
      <c r="AL639" t="s">
        <v>361</v>
      </c>
      <c r="AM639">
        <v>2</v>
      </c>
      <c r="AP639" t="s">
        <v>65</v>
      </c>
      <c r="AR639" t="s">
        <v>66</v>
      </c>
      <c r="AS639" t="s">
        <v>67</v>
      </c>
      <c r="BC639" t="s">
        <v>37</v>
      </c>
      <c r="BF639">
        <v>44</v>
      </c>
      <c r="BG639">
        <v>44</v>
      </c>
      <c r="BH639">
        <v>45</v>
      </c>
      <c r="BI639">
        <v>39.081967213114751</v>
      </c>
      <c r="BJ639">
        <f t="shared" si="45"/>
        <v>39</v>
      </c>
      <c r="BK639">
        <v>0</v>
      </c>
      <c r="BL639">
        <v>0</v>
      </c>
      <c r="BM639" t="s">
        <v>1050</v>
      </c>
      <c r="BN639" t="s">
        <v>913</v>
      </c>
      <c r="BO639" t="s">
        <v>564</v>
      </c>
      <c r="BQ639" t="s">
        <v>1050</v>
      </c>
      <c r="BR639" t="s">
        <v>87</v>
      </c>
      <c r="BS639" t="s">
        <v>572</v>
      </c>
      <c r="BT639" t="s">
        <v>1252</v>
      </c>
      <c r="BU639" t="s">
        <v>564</v>
      </c>
      <c r="BV639">
        <v>0.97777777777777775</v>
      </c>
      <c r="BW639">
        <v>1</v>
      </c>
      <c r="BX639">
        <v>2.2222222222222254E-2</v>
      </c>
      <c r="BY639">
        <v>0</v>
      </c>
      <c r="BZ639">
        <v>-44</v>
      </c>
      <c r="CA639">
        <v>0</v>
      </c>
      <c r="CB639">
        <v>44</v>
      </c>
      <c r="CC639" t="e">
        <v>#VALUE!</v>
      </c>
      <c r="CD639">
        <v>44</v>
      </c>
      <c r="CE639">
        <v>0</v>
      </c>
      <c r="CF639">
        <v>0</v>
      </c>
      <c r="CH639">
        <f t="shared" si="46"/>
        <v>1</v>
      </c>
      <c r="CI639" t="s">
        <v>1401</v>
      </c>
      <c r="CJ639">
        <v>3</v>
      </c>
      <c r="CK639" t="s">
        <v>1399</v>
      </c>
      <c r="CL639">
        <f t="shared" si="47"/>
        <v>0</v>
      </c>
      <c r="CM639">
        <f t="shared" si="48"/>
        <v>0</v>
      </c>
      <c r="CN639">
        <f t="shared" si="49"/>
        <v>1</v>
      </c>
    </row>
    <row r="640" spans="1:92" x14ac:dyDescent="0.25">
      <c r="A640">
        <v>2096</v>
      </c>
      <c r="B640" t="s">
        <v>564</v>
      </c>
      <c r="C640" t="s">
        <v>564</v>
      </c>
      <c r="D640">
        <v>1394553</v>
      </c>
      <c r="E640">
        <v>1</v>
      </c>
      <c r="F640" s="107">
        <v>40987</v>
      </c>
      <c r="G640" s="107">
        <v>41360</v>
      </c>
      <c r="H640">
        <v>1394553</v>
      </c>
      <c r="I640" s="107">
        <v>40988</v>
      </c>
      <c r="J640" s="107">
        <v>40990</v>
      </c>
      <c r="K640">
        <v>5000</v>
      </c>
      <c r="L640" t="s">
        <v>567</v>
      </c>
      <c r="M640" s="107">
        <v>40990</v>
      </c>
      <c r="N640" t="s">
        <v>87</v>
      </c>
      <c r="O640" t="s">
        <v>75</v>
      </c>
      <c r="P640" t="s">
        <v>54</v>
      </c>
      <c r="Q640">
        <v>3</v>
      </c>
      <c r="R640">
        <v>374</v>
      </c>
      <c r="S640">
        <v>0</v>
      </c>
      <c r="T640">
        <v>0</v>
      </c>
      <c r="AD640" s="107">
        <v>27596</v>
      </c>
      <c r="AE640" t="s">
        <v>45</v>
      </c>
      <c r="AF640" t="s">
        <v>68</v>
      </c>
      <c r="AG640" t="s">
        <v>870</v>
      </c>
      <c r="AH640" t="s">
        <v>30</v>
      </c>
      <c r="AI640" t="s">
        <v>64</v>
      </c>
      <c r="AJ640" t="s">
        <v>54</v>
      </c>
      <c r="AK640">
        <v>11</v>
      </c>
      <c r="AL640" t="s">
        <v>54</v>
      </c>
      <c r="AP640" t="s">
        <v>143</v>
      </c>
      <c r="AR640" t="s">
        <v>66</v>
      </c>
      <c r="AS640" t="s">
        <v>73</v>
      </c>
      <c r="BC640" t="s">
        <v>51</v>
      </c>
      <c r="BF640">
        <v>3</v>
      </c>
      <c r="BG640">
        <v>373</v>
      </c>
      <c r="BH640">
        <v>374</v>
      </c>
      <c r="BI640">
        <v>36.587431693989068</v>
      </c>
      <c r="BJ640">
        <f t="shared" si="45"/>
        <v>37</v>
      </c>
      <c r="BK640">
        <v>0</v>
      </c>
      <c r="BL640">
        <v>-370</v>
      </c>
      <c r="BM640" t="s">
        <v>1051</v>
      </c>
      <c r="BN640" t="s">
        <v>75</v>
      </c>
      <c r="BO640" t="s">
        <v>87</v>
      </c>
      <c r="BQ640" t="s">
        <v>1051</v>
      </c>
      <c r="BR640" t="s">
        <v>87</v>
      </c>
      <c r="BS640" t="s">
        <v>573</v>
      </c>
      <c r="BT640" t="s">
        <v>1252</v>
      </c>
      <c r="BU640" t="s">
        <v>564</v>
      </c>
      <c r="BV640">
        <v>8.0213903743315516E-3</v>
      </c>
      <c r="BW640">
        <v>8.0428954423592495E-3</v>
      </c>
      <c r="BX640">
        <v>2.1505068027697846E-5</v>
      </c>
      <c r="BY640">
        <v>0</v>
      </c>
      <c r="BZ640">
        <v>-3</v>
      </c>
      <c r="CA640">
        <v>0</v>
      </c>
      <c r="CB640">
        <v>3</v>
      </c>
      <c r="CC640" t="e">
        <v>#VALUE!</v>
      </c>
      <c r="CD640">
        <v>3</v>
      </c>
      <c r="CE640">
        <v>0</v>
      </c>
      <c r="CF640">
        <v>370</v>
      </c>
      <c r="CH640">
        <f t="shared" si="46"/>
        <v>0</v>
      </c>
      <c r="CI640" t="s">
        <v>1405</v>
      </c>
      <c r="CJ640">
        <v>1</v>
      </c>
      <c r="CK640" t="s">
        <v>1399</v>
      </c>
      <c r="CL640">
        <f t="shared" si="47"/>
        <v>1</v>
      </c>
      <c r="CM640">
        <f t="shared" si="48"/>
        <v>0</v>
      </c>
      <c r="CN640">
        <f t="shared" si="49"/>
        <v>0</v>
      </c>
    </row>
    <row r="641" spans="1:92" x14ac:dyDescent="0.25">
      <c r="A641">
        <v>2998</v>
      </c>
      <c r="B641" t="s">
        <v>564</v>
      </c>
      <c r="C641" t="s">
        <v>564</v>
      </c>
      <c r="D641">
        <v>1396779</v>
      </c>
      <c r="E641">
        <v>5</v>
      </c>
      <c r="F641" s="107">
        <v>41019</v>
      </c>
      <c r="G641" s="107">
        <v>41143</v>
      </c>
      <c r="H641">
        <v>1396779</v>
      </c>
      <c r="I641" s="107">
        <v>41107</v>
      </c>
      <c r="J641" s="107">
        <v>41143</v>
      </c>
      <c r="K641">
        <v>10000</v>
      </c>
      <c r="L641" t="s">
        <v>568</v>
      </c>
      <c r="N641" t="s">
        <v>564</v>
      </c>
      <c r="O641" t="s">
        <v>913</v>
      </c>
      <c r="P641" t="s">
        <v>38</v>
      </c>
      <c r="Q641">
        <v>37</v>
      </c>
      <c r="R641">
        <v>125</v>
      </c>
      <c r="S641">
        <v>4</v>
      </c>
      <c r="T641">
        <v>1</v>
      </c>
      <c r="U641">
        <v>2</v>
      </c>
      <c r="AD641" s="107">
        <v>27610</v>
      </c>
      <c r="AE641" t="s">
        <v>45</v>
      </c>
      <c r="AF641" t="s">
        <v>68</v>
      </c>
      <c r="AG641" t="s">
        <v>870</v>
      </c>
      <c r="AH641" t="s">
        <v>57</v>
      </c>
      <c r="AI641" t="s">
        <v>99</v>
      </c>
      <c r="AJ641" t="s">
        <v>88</v>
      </c>
      <c r="AK641">
        <v>2</v>
      </c>
      <c r="AL641" t="s">
        <v>987</v>
      </c>
      <c r="AN641">
        <v>7</v>
      </c>
      <c r="AP641" t="s">
        <v>231</v>
      </c>
      <c r="AR641" t="s">
        <v>66</v>
      </c>
      <c r="AS641" t="s">
        <v>60</v>
      </c>
      <c r="AT641" t="s">
        <v>507</v>
      </c>
      <c r="BC641" t="s">
        <v>37</v>
      </c>
      <c r="BF641">
        <v>37</v>
      </c>
      <c r="BG641">
        <v>37</v>
      </c>
      <c r="BH641">
        <v>125</v>
      </c>
      <c r="BI641">
        <v>36.636612021857921</v>
      </c>
      <c r="BJ641">
        <f t="shared" si="45"/>
        <v>37</v>
      </c>
      <c r="BK641">
        <v>0</v>
      </c>
      <c r="BL641">
        <v>0</v>
      </c>
      <c r="BM641" t="s">
        <v>1050</v>
      </c>
      <c r="BN641" t="s">
        <v>913</v>
      </c>
      <c r="BO641" t="s">
        <v>564</v>
      </c>
      <c r="BQ641" t="s">
        <v>1050</v>
      </c>
      <c r="BR641" t="s">
        <v>87</v>
      </c>
      <c r="BS641" t="s">
        <v>572</v>
      </c>
      <c r="BT641" t="s">
        <v>1252</v>
      </c>
      <c r="BU641" t="s">
        <v>87</v>
      </c>
      <c r="BV641">
        <v>0.29599999999999999</v>
      </c>
      <c r="BW641">
        <v>1</v>
      </c>
      <c r="BX641">
        <v>0.70399999999999996</v>
      </c>
      <c r="BY641">
        <v>0</v>
      </c>
      <c r="BZ641">
        <v>-37</v>
      </c>
      <c r="CA641">
        <v>0</v>
      </c>
      <c r="CB641">
        <v>37</v>
      </c>
      <c r="CC641" t="e">
        <v>#VALUE!</v>
      </c>
      <c r="CD641">
        <v>37</v>
      </c>
      <c r="CE641">
        <v>0</v>
      </c>
      <c r="CF641">
        <v>0</v>
      </c>
      <c r="CH641">
        <f t="shared" si="46"/>
        <v>1</v>
      </c>
      <c r="CI641" t="s">
        <v>1401</v>
      </c>
      <c r="CJ641">
        <v>3</v>
      </c>
      <c r="CK641" t="s">
        <v>1399</v>
      </c>
      <c r="CL641">
        <f t="shared" si="47"/>
        <v>0</v>
      </c>
      <c r="CM641">
        <f t="shared" si="48"/>
        <v>1</v>
      </c>
      <c r="CN641">
        <f t="shared" si="49"/>
        <v>1</v>
      </c>
    </row>
    <row r="642" spans="1:92" x14ac:dyDescent="0.25">
      <c r="A642">
        <v>2261</v>
      </c>
      <c r="B642" t="s">
        <v>564</v>
      </c>
      <c r="C642" t="s">
        <v>564</v>
      </c>
      <c r="D642">
        <v>1398561</v>
      </c>
      <c r="E642">
        <v>5</v>
      </c>
      <c r="F642" s="107">
        <v>40994</v>
      </c>
      <c r="G642" s="107">
        <v>40996</v>
      </c>
      <c r="H642">
        <v>1398561</v>
      </c>
      <c r="I642" s="107">
        <v>40995</v>
      </c>
      <c r="J642" s="107">
        <v>40996</v>
      </c>
      <c r="K642">
        <v>30000</v>
      </c>
      <c r="L642" t="s">
        <v>570</v>
      </c>
      <c r="N642" t="s">
        <v>564</v>
      </c>
      <c r="O642" t="s">
        <v>913</v>
      </c>
      <c r="P642" t="s">
        <v>38</v>
      </c>
      <c r="Q642">
        <v>2</v>
      </c>
      <c r="R642">
        <v>3</v>
      </c>
      <c r="S642">
        <v>11</v>
      </c>
      <c r="T642">
        <v>5</v>
      </c>
      <c r="U642">
        <v>4</v>
      </c>
      <c r="AD642" s="107">
        <v>25018</v>
      </c>
      <c r="AE642" t="s">
        <v>45</v>
      </c>
      <c r="AF642" t="s">
        <v>32</v>
      </c>
      <c r="AG642" t="s">
        <v>868</v>
      </c>
      <c r="AH642" t="s">
        <v>57</v>
      </c>
      <c r="AI642" t="s">
        <v>41</v>
      </c>
      <c r="AJ642" t="s">
        <v>88</v>
      </c>
      <c r="AK642">
        <v>1</v>
      </c>
      <c r="AL642" t="s">
        <v>987</v>
      </c>
      <c r="AN642">
        <v>8</v>
      </c>
      <c r="AP642" t="s">
        <v>42</v>
      </c>
      <c r="AR642" t="s">
        <v>43</v>
      </c>
      <c r="AS642" t="s">
        <v>44</v>
      </c>
      <c r="BC642" t="s">
        <v>37</v>
      </c>
      <c r="BF642">
        <v>2</v>
      </c>
      <c r="BG642">
        <v>2</v>
      </c>
      <c r="BH642">
        <v>3</v>
      </c>
      <c r="BI642">
        <v>43.650273224043715</v>
      </c>
      <c r="BJ642">
        <f t="shared" si="45"/>
        <v>44</v>
      </c>
      <c r="BK642">
        <v>0</v>
      </c>
      <c r="BL642">
        <v>0</v>
      </c>
      <c r="BM642" t="s">
        <v>1050</v>
      </c>
      <c r="BN642" t="s">
        <v>913</v>
      </c>
      <c r="BO642" t="s">
        <v>564</v>
      </c>
      <c r="BQ642" t="s">
        <v>1050</v>
      </c>
      <c r="BR642" t="s">
        <v>87</v>
      </c>
      <c r="BS642" t="s">
        <v>572</v>
      </c>
      <c r="BT642" t="s">
        <v>1252</v>
      </c>
      <c r="BU642" t="s">
        <v>87</v>
      </c>
      <c r="BV642">
        <v>0.66666666666666663</v>
      </c>
      <c r="BW642">
        <v>1</v>
      </c>
      <c r="BX642">
        <v>0.33333333333333337</v>
      </c>
      <c r="BY642">
        <v>0</v>
      </c>
      <c r="BZ642">
        <v>-2</v>
      </c>
      <c r="CA642">
        <v>0</v>
      </c>
      <c r="CB642">
        <v>2</v>
      </c>
      <c r="CC642" t="e">
        <v>#VALUE!</v>
      </c>
      <c r="CD642">
        <v>2</v>
      </c>
      <c r="CE642">
        <v>0</v>
      </c>
      <c r="CF642">
        <v>0</v>
      </c>
      <c r="CH642">
        <f t="shared" si="46"/>
        <v>1</v>
      </c>
      <c r="CI642" t="s">
        <v>1405</v>
      </c>
      <c r="CJ642">
        <v>1</v>
      </c>
      <c r="CK642" t="s">
        <v>1399</v>
      </c>
      <c r="CL642">
        <f t="shared" si="47"/>
        <v>0</v>
      </c>
      <c r="CM642">
        <f t="shared" si="48"/>
        <v>1</v>
      </c>
      <c r="CN642">
        <f t="shared" si="49"/>
        <v>1</v>
      </c>
    </row>
    <row r="643" spans="1:92" x14ac:dyDescent="0.25">
      <c r="A643">
        <v>2492</v>
      </c>
      <c r="B643" t="s">
        <v>564</v>
      </c>
      <c r="C643" t="s">
        <v>564</v>
      </c>
      <c r="D643">
        <v>1400032</v>
      </c>
      <c r="E643">
        <v>6</v>
      </c>
      <c r="F643" s="107">
        <v>41002</v>
      </c>
      <c r="G643" s="107">
        <v>41502</v>
      </c>
      <c r="H643">
        <v>1400032</v>
      </c>
      <c r="I643" s="107">
        <v>41003</v>
      </c>
      <c r="J643" s="107">
        <v>41502</v>
      </c>
      <c r="K643">
        <v>10000</v>
      </c>
      <c r="L643" t="s">
        <v>568</v>
      </c>
      <c r="N643" t="s">
        <v>564</v>
      </c>
      <c r="O643" t="s">
        <v>913</v>
      </c>
      <c r="P643" t="s">
        <v>38</v>
      </c>
      <c r="Q643">
        <v>500</v>
      </c>
      <c r="R643">
        <v>501</v>
      </c>
      <c r="S643">
        <v>0</v>
      </c>
      <c r="T643">
        <v>3</v>
      </c>
      <c r="AD643" s="107">
        <v>15062</v>
      </c>
      <c r="AE643" t="s">
        <v>45</v>
      </c>
      <c r="AF643" t="s">
        <v>32</v>
      </c>
      <c r="AG643" t="s">
        <v>868</v>
      </c>
      <c r="AH643" t="s">
        <v>57</v>
      </c>
      <c r="AI643" t="s">
        <v>58</v>
      </c>
      <c r="AJ643" t="s">
        <v>88</v>
      </c>
      <c r="AK643">
        <v>15</v>
      </c>
      <c r="AL643" t="s">
        <v>361</v>
      </c>
      <c r="AM643">
        <v>6</v>
      </c>
      <c r="AP643" t="s">
        <v>72</v>
      </c>
      <c r="AR643" t="s">
        <v>49</v>
      </c>
      <c r="AS643" t="s">
        <v>73</v>
      </c>
      <c r="BC643" t="s">
        <v>98</v>
      </c>
      <c r="BF643">
        <v>500</v>
      </c>
      <c r="BG643">
        <v>500</v>
      </c>
      <c r="BH643">
        <v>501</v>
      </c>
      <c r="BI643">
        <v>70.874316939890704</v>
      </c>
      <c r="BJ643">
        <f t="shared" ref="BJ643:BJ706" si="50">ROUND((I643-AD643)/365,0)</f>
        <v>71</v>
      </c>
      <c r="BK643">
        <v>0</v>
      </c>
      <c r="BL643">
        <v>0</v>
      </c>
      <c r="BM643" t="s">
        <v>1050</v>
      </c>
      <c r="BN643" t="s">
        <v>913</v>
      </c>
      <c r="BO643" t="s">
        <v>564</v>
      </c>
      <c r="BQ643" t="s">
        <v>1050</v>
      </c>
      <c r="BR643" t="s">
        <v>87</v>
      </c>
      <c r="BS643" t="s">
        <v>572</v>
      </c>
      <c r="BT643" t="s">
        <v>1252</v>
      </c>
      <c r="BU643" t="s">
        <v>564</v>
      </c>
      <c r="BV643">
        <v>0.99800399201596801</v>
      </c>
      <c r="BW643">
        <v>1</v>
      </c>
      <c r="BX643">
        <v>1.9960079840319889E-3</v>
      </c>
      <c r="BY643">
        <v>0</v>
      </c>
      <c r="BZ643">
        <v>-500</v>
      </c>
      <c r="CA643">
        <v>0</v>
      </c>
      <c r="CB643">
        <v>500</v>
      </c>
      <c r="CC643" t="e">
        <v>#VALUE!</v>
      </c>
      <c r="CD643">
        <v>500</v>
      </c>
      <c r="CE643">
        <v>0</v>
      </c>
      <c r="CF643">
        <v>0</v>
      </c>
      <c r="CH643">
        <f t="shared" ref="CH643:CH706" si="51">IF(CM643+CN643&gt;0,1,0)</f>
        <v>1</v>
      </c>
      <c r="CI643" t="s">
        <v>1406</v>
      </c>
      <c r="CJ643">
        <v>0</v>
      </c>
      <c r="CK643" t="s">
        <v>1399</v>
      </c>
      <c r="CL643">
        <f t="shared" ref="CL643:CL706" si="52">IF(BN643="None",0,1)</f>
        <v>0</v>
      </c>
      <c r="CM643">
        <f t="shared" ref="CM643:CM706" si="53">IF(S643&gt;0,1,0)</f>
        <v>0</v>
      </c>
      <c r="CN643">
        <f t="shared" ref="CN643:CN706" si="54">IF(T643&gt;0,1,0)</f>
        <v>1</v>
      </c>
    </row>
    <row r="644" spans="1:92" x14ac:dyDescent="0.25">
      <c r="A644">
        <v>1522</v>
      </c>
      <c r="B644" t="s">
        <v>564</v>
      </c>
      <c r="C644" t="s">
        <v>564</v>
      </c>
      <c r="D644">
        <v>1400981</v>
      </c>
      <c r="E644">
        <v>4</v>
      </c>
      <c r="F644" s="107">
        <v>40965</v>
      </c>
      <c r="G644" s="107">
        <v>41247</v>
      </c>
      <c r="H644">
        <v>1400981</v>
      </c>
      <c r="I644" s="107">
        <v>40965</v>
      </c>
      <c r="J644" s="107">
        <v>40966</v>
      </c>
      <c r="K644">
        <v>5000</v>
      </c>
      <c r="L644" t="s">
        <v>567</v>
      </c>
      <c r="M644" s="107">
        <v>40966</v>
      </c>
      <c r="N644" t="s">
        <v>87</v>
      </c>
      <c r="O644" t="s">
        <v>75</v>
      </c>
      <c r="P644" t="s">
        <v>38</v>
      </c>
      <c r="Q644">
        <v>2</v>
      </c>
      <c r="R644">
        <v>283</v>
      </c>
      <c r="S644">
        <v>1</v>
      </c>
      <c r="T644">
        <v>5</v>
      </c>
      <c r="U644">
        <v>1</v>
      </c>
      <c r="AD644" s="107">
        <v>27503</v>
      </c>
      <c r="AE644" t="s">
        <v>31</v>
      </c>
      <c r="AF644" t="s">
        <v>32</v>
      </c>
      <c r="AG644" t="s">
        <v>868</v>
      </c>
      <c r="AH644" t="s">
        <v>57</v>
      </c>
      <c r="AI644" t="s">
        <v>84</v>
      </c>
      <c r="AJ644" t="s">
        <v>88</v>
      </c>
      <c r="AK644">
        <v>10</v>
      </c>
      <c r="AL644" t="s">
        <v>986</v>
      </c>
      <c r="AO644">
        <v>120</v>
      </c>
      <c r="AP644" t="s">
        <v>100</v>
      </c>
      <c r="AR644" t="s">
        <v>66</v>
      </c>
      <c r="AS644" t="s">
        <v>63</v>
      </c>
      <c r="BC644" t="s">
        <v>51</v>
      </c>
      <c r="BF644">
        <v>2</v>
      </c>
      <c r="BG644">
        <v>283</v>
      </c>
      <c r="BH644">
        <v>283</v>
      </c>
      <c r="BI644">
        <v>36.78142076502732</v>
      </c>
      <c r="BJ644">
        <f t="shared" si="50"/>
        <v>37</v>
      </c>
      <c r="BK644">
        <v>0</v>
      </c>
      <c r="BL644">
        <v>-281</v>
      </c>
      <c r="BM644" t="s">
        <v>1050</v>
      </c>
      <c r="BN644" t="s">
        <v>75</v>
      </c>
      <c r="BO644" t="s">
        <v>87</v>
      </c>
      <c r="BQ644" t="s">
        <v>1050</v>
      </c>
      <c r="BR644" t="s">
        <v>87</v>
      </c>
      <c r="BS644" t="s">
        <v>573</v>
      </c>
      <c r="BT644" t="s">
        <v>1252</v>
      </c>
      <c r="BU644" t="s">
        <v>87</v>
      </c>
      <c r="BV644">
        <v>7.0671378091872791E-3</v>
      </c>
      <c r="BW644">
        <v>7.0671378091872791E-3</v>
      </c>
      <c r="BX644">
        <v>0</v>
      </c>
      <c r="BY644">
        <v>0</v>
      </c>
      <c r="BZ644">
        <v>-2</v>
      </c>
      <c r="CA644">
        <v>0</v>
      </c>
      <c r="CB644">
        <v>2</v>
      </c>
      <c r="CC644" t="e">
        <v>#VALUE!</v>
      </c>
      <c r="CD644">
        <v>2</v>
      </c>
      <c r="CE644">
        <v>0</v>
      </c>
      <c r="CF644">
        <v>281</v>
      </c>
      <c r="CH644">
        <f t="shared" si="51"/>
        <v>1</v>
      </c>
      <c r="CI644" t="s">
        <v>1405</v>
      </c>
      <c r="CJ644">
        <v>1</v>
      </c>
      <c r="CK644" t="s">
        <v>1399</v>
      </c>
      <c r="CL644">
        <f t="shared" si="52"/>
        <v>1</v>
      </c>
      <c r="CM644">
        <f t="shared" si="53"/>
        <v>1</v>
      </c>
      <c r="CN644">
        <f t="shared" si="54"/>
        <v>1</v>
      </c>
    </row>
    <row r="645" spans="1:92" x14ac:dyDescent="0.25">
      <c r="A645">
        <v>2254</v>
      </c>
      <c r="B645" t="s">
        <v>564</v>
      </c>
      <c r="C645" t="s">
        <v>564</v>
      </c>
      <c r="D645">
        <v>1401048</v>
      </c>
      <c r="E645">
        <v>4</v>
      </c>
      <c r="F645" s="107">
        <v>40994</v>
      </c>
      <c r="G645" s="107">
        <v>41022</v>
      </c>
      <c r="H645">
        <v>1401048</v>
      </c>
      <c r="I645" s="107">
        <v>40995</v>
      </c>
      <c r="J645" s="107">
        <v>41022</v>
      </c>
      <c r="K645">
        <v>55000</v>
      </c>
      <c r="L645" t="s">
        <v>570</v>
      </c>
      <c r="N645" t="s">
        <v>564</v>
      </c>
      <c r="O645" t="s">
        <v>913</v>
      </c>
      <c r="P645" t="s">
        <v>38</v>
      </c>
      <c r="Q645">
        <v>28</v>
      </c>
      <c r="R645">
        <v>29</v>
      </c>
      <c r="S645">
        <v>1</v>
      </c>
      <c r="T645">
        <v>3</v>
      </c>
      <c r="AD645" s="107">
        <v>26789</v>
      </c>
      <c r="AE645" t="s">
        <v>31</v>
      </c>
      <c r="AF645" t="s">
        <v>39</v>
      </c>
      <c r="AG645" t="s">
        <v>40</v>
      </c>
      <c r="AH645" t="s">
        <v>40</v>
      </c>
      <c r="AI645" t="s">
        <v>117</v>
      </c>
      <c r="AJ645" t="s">
        <v>88</v>
      </c>
      <c r="AK645">
        <v>2</v>
      </c>
      <c r="AL645" t="s">
        <v>986</v>
      </c>
      <c r="AO645">
        <v>45</v>
      </c>
      <c r="AP645" t="s">
        <v>42</v>
      </c>
      <c r="AR645" t="s">
        <v>43</v>
      </c>
      <c r="AS645" t="s">
        <v>44</v>
      </c>
      <c r="BC645" t="s">
        <v>37</v>
      </c>
      <c r="BF645">
        <v>28</v>
      </c>
      <c r="BG645">
        <v>28</v>
      </c>
      <c r="BH645">
        <v>29</v>
      </c>
      <c r="BI645">
        <v>38.811475409836063</v>
      </c>
      <c r="BJ645">
        <f t="shared" si="50"/>
        <v>39</v>
      </c>
      <c r="BK645">
        <v>0</v>
      </c>
      <c r="BL645">
        <v>0</v>
      </c>
      <c r="BM645" t="s">
        <v>1050</v>
      </c>
      <c r="BN645" t="s">
        <v>913</v>
      </c>
      <c r="BO645" t="s">
        <v>564</v>
      </c>
      <c r="BQ645" t="s">
        <v>1050</v>
      </c>
      <c r="BR645" t="s">
        <v>87</v>
      </c>
      <c r="BS645" t="s">
        <v>572</v>
      </c>
      <c r="BT645" t="s">
        <v>1252</v>
      </c>
      <c r="BU645" t="s">
        <v>87</v>
      </c>
      <c r="BV645">
        <v>0.96551724137931039</v>
      </c>
      <c r="BW645">
        <v>1</v>
      </c>
      <c r="BX645">
        <v>3.4482758620689613E-2</v>
      </c>
      <c r="BY645">
        <v>0</v>
      </c>
      <c r="BZ645">
        <v>-28</v>
      </c>
      <c r="CA645">
        <v>0</v>
      </c>
      <c r="CB645">
        <v>28</v>
      </c>
      <c r="CC645" t="e">
        <v>#VALUE!</v>
      </c>
      <c r="CD645">
        <v>28</v>
      </c>
      <c r="CE645">
        <v>0</v>
      </c>
      <c r="CF645">
        <v>0</v>
      </c>
      <c r="CH645">
        <f t="shared" si="51"/>
        <v>1</v>
      </c>
      <c r="CI645" t="s">
        <v>1404</v>
      </c>
      <c r="CJ645">
        <v>2</v>
      </c>
      <c r="CK645" t="s">
        <v>1399</v>
      </c>
      <c r="CL645">
        <f t="shared" si="52"/>
        <v>0</v>
      </c>
      <c r="CM645">
        <f t="shared" si="53"/>
        <v>1</v>
      </c>
      <c r="CN645">
        <f t="shared" si="54"/>
        <v>1</v>
      </c>
    </row>
    <row r="646" spans="1:92" x14ac:dyDescent="0.25">
      <c r="A646">
        <v>1011</v>
      </c>
      <c r="B646" t="s">
        <v>564</v>
      </c>
      <c r="C646" t="s">
        <v>564</v>
      </c>
      <c r="D646">
        <v>1402965</v>
      </c>
      <c r="E646">
        <v>5</v>
      </c>
      <c r="F646" s="107">
        <v>40946</v>
      </c>
      <c r="G646" s="107">
        <v>40974</v>
      </c>
      <c r="H646">
        <v>1402965</v>
      </c>
      <c r="I646" s="107">
        <v>40947</v>
      </c>
      <c r="J646" s="107">
        <v>40974</v>
      </c>
      <c r="K646">
        <v>15000</v>
      </c>
      <c r="L646" t="s">
        <v>569</v>
      </c>
      <c r="N646" t="s">
        <v>564</v>
      </c>
      <c r="O646" t="s">
        <v>913</v>
      </c>
      <c r="P646" t="s">
        <v>38</v>
      </c>
      <c r="Q646">
        <v>28</v>
      </c>
      <c r="R646">
        <v>29</v>
      </c>
      <c r="S646">
        <v>6</v>
      </c>
      <c r="T646">
        <v>3</v>
      </c>
      <c r="U646">
        <v>5</v>
      </c>
      <c r="AD646" s="107">
        <v>18788</v>
      </c>
      <c r="AE646" t="s">
        <v>31</v>
      </c>
      <c r="AF646" t="s">
        <v>68</v>
      </c>
      <c r="AG646" t="s">
        <v>870</v>
      </c>
      <c r="AH646" t="s">
        <v>57</v>
      </c>
      <c r="AI646" t="s">
        <v>113</v>
      </c>
      <c r="AJ646" t="s">
        <v>88</v>
      </c>
      <c r="AK646">
        <v>2</v>
      </c>
      <c r="AL646" t="s">
        <v>987</v>
      </c>
      <c r="AN646">
        <v>6</v>
      </c>
      <c r="AP646" t="s">
        <v>59</v>
      </c>
      <c r="AR646" t="s">
        <v>43</v>
      </c>
      <c r="AS646" t="s">
        <v>60</v>
      </c>
      <c r="BC646" t="s">
        <v>37</v>
      </c>
      <c r="BF646">
        <v>28</v>
      </c>
      <c r="BG646">
        <v>28</v>
      </c>
      <c r="BH646">
        <v>29</v>
      </c>
      <c r="BI646">
        <v>60.540983606557376</v>
      </c>
      <c r="BJ646">
        <f t="shared" si="50"/>
        <v>61</v>
      </c>
      <c r="BK646">
        <v>0</v>
      </c>
      <c r="BL646">
        <v>0</v>
      </c>
      <c r="BM646" t="s">
        <v>1050</v>
      </c>
      <c r="BN646" t="s">
        <v>913</v>
      </c>
      <c r="BO646" t="s">
        <v>564</v>
      </c>
      <c r="BQ646" t="s">
        <v>1050</v>
      </c>
      <c r="BR646" t="s">
        <v>87</v>
      </c>
      <c r="BS646" t="s">
        <v>572</v>
      </c>
      <c r="BT646" t="s">
        <v>1252</v>
      </c>
      <c r="BU646" t="s">
        <v>87</v>
      </c>
      <c r="BV646">
        <v>0.96551724137931039</v>
      </c>
      <c r="BW646">
        <v>1</v>
      </c>
      <c r="BX646">
        <v>3.4482758620689613E-2</v>
      </c>
      <c r="BY646">
        <v>0</v>
      </c>
      <c r="BZ646">
        <v>-28</v>
      </c>
      <c r="CA646">
        <v>0</v>
      </c>
      <c r="CB646">
        <v>28</v>
      </c>
      <c r="CC646" t="e">
        <v>#VALUE!</v>
      </c>
      <c r="CD646">
        <v>28</v>
      </c>
      <c r="CE646">
        <v>0</v>
      </c>
      <c r="CF646">
        <v>0</v>
      </c>
      <c r="CH646">
        <f t="shared" si="51"/>
        <v>1</v>
      </c>
      <c r="CI646" t="s">
        <v>1404</v>
      </c>
      <c r="CJ646">
        <v>2</v>
      </c>
      <c r="CK646" t="s">
        <v>1399</v>
      </c>
      <c r="CL646">
        <f t="shared" si="52"/>
        <v>0</v>
      </c>
      <c r="CM646">
        <f t="shared" si="53"/>
        <v>1</v>
      </c>
      <c r="CN646">
        <f t="shared" si="54"/>
        <v>1</v>
      </c>
    </row>
    <row r="647" spans="1:92" x14ac:dyDescent="0.25">
      <c r="A647">
        <v>1997</v>
      </c>
      <c r="B647" t="s">
        <v>564</v>
      </c>
      <c r="C647" t="s">
        <v>564</v>
      </c>
      <c r="D647">
        <v>1403258</v>
      </c>
      <c r="E647">
        <v>4</v>
      </c>
      <c r="F647" s="107">
        <v>40983</v>
      </c>
      <c r="G647" s="107">
        <v>41004</v>
      </c>
      <c r="H647">
        <v>1403258</v>
      </c>
      <c r="I647" s="107">
        <v>40984</v>
      </c>
      <c r="J647" s="107">
        <v>41004</v>
      </c>
      <c r="K647">
        <v>15000</v>
      </c>
      <c r="L647" t="s">
        <v>569</v>
      </c>
      <c r="N647" t="s">
        <v>564</v>
      </c>
      <c r="O647" t="s">
        <v>913</v>
      </c>
      <c r="P647" t="s">
        <v>38</v>
      </c>
      <c r="Q647">
        <v>21</v>
      </c>
      <c r="R647">
        <v>22</v>
      </c>
      <c r="S647">
        <v>3</v>
      </c>
      <c r="T647">
        <v>2</v>
      </c>
      <c r="U647">
        <v>2</v>
      </c>
      <c r="AD647" s="107">
        <v>27510</v>
      </c>
      <c r="AE647" t="s">
        <v>45</v>
      </c>
      <c r="AF647" t="s">
        <v>32</v>
      </c>
      <c r="AG647" t="s">
        <v>868</v>
      </c>
      <c r="AH647" t="s">
        <v>57</v>
      </c>
      <c r="AI647" t="s">
        <v>89</v>
      </c>
      <c r="AJ647" t="s">
        <v>88</v>
      </c>
      <c r="AK647">
        <v>2</v>
      </c>
      <c r="AL647" t="s">
        <v>986</v>
      </c>
      <c r="AO647">
        <v>180</v>
      </c>
      <c r="AP647" t="s">
        <v>59</v>
      </c>
      <c r="AR647" t="s">
        <v>43</v>
      </c>
      <c r="AS647" t="s">
        <v>60</v>
      </c>
      <c r="BC647" t="s">
        <v>37</v>
      </c>
      <c r="BF647">
        <v>21</v>
      </c>
      <c r="BG647">
        <v>21</v>
      </c>
      <c r="BH647">
        <v>22</v>
      </c>
      <c r="BI647">
        <v>36.811475409836063</v>
      </c>
      <c r="BJ647">
        <f t="shared" si="50"/>
        <v>37</v>
      </c>
      <c r="BK647">
        <v>0</v>
      </c>
      <c r="BL647">
        <v>0</v>
      </c>
      <c r="BM647" t="s">
        <v>1050</v>
      </c>
      <c r="BN647" t="s">
        <v>913</v>
      </c>
      <c r="BO647" t="s">
        <v>564</v>
      </c>
      <c r="BQ647" t="s">
        <v>1050</v>
      </c>
      <c r="BR647" t="s">
        <v>87</v>
      </c>
      <c r="BS647" t="s">
        <v>572</v>
      </c>
      <c r="BT647" t="s">
        <v>1252</v>
      </c>
      <c r="BU647" t="s">
        <v>87</v>
      </c>
      <c r="BV647">
        <v>0.95454545454545459</v>
      </c>
      <c r="BW647">
        <v>1</v>
      </c>
      <c r="BX647">
        <v>4.5454545454545414E-2</v>
      </c>
      <c r="BY647">
        <v>0</v>
      </c>
      <c r="BZ647">
        <v>-21</v>
      </c>
      <c r="CA647">
        <v>0</v>
      </c>
      <c r="CB647">
        <v>21</v>
      </c>
      <c r="CC647" t="e">
        <v>#VALUE!</v>
      </c>
      <c r="CD647">
        <v>21</v>
      </c>
      <c r="CE647">
        <v>0</v>
      </c>
      <c r="CF647">
        <v>0</v>
      </c>
      <c r="CH647">
        <f t="shared" si="51"/>
        <v>1</v>
      </c>
      <c r="CI647" t="s">
        <v>1404</v>
      </c>
      <c r="CJ647">
        <v>2</v>
      </c>
      <c r="CK647" t="s">
        <v>1399</v>
      </c>
      <c r="CL647">
        <f t="shared" si="52"/>
        <v>0</v>
      </c>
      <c r="CM647">
        <f t="shared" si="53"/>
        <v>1</v>
      </c>
      <c r="CN647">
        <f t="shared" si="54"/>
        <v>1</v>
      </c>
    </row>
    <row r="648" spans="1:92" x14ac:dyDescent="0.25">
      <c r="A648">
        <v>1772</v>
      </c>
      <c r="B648" t="s">
        <v>564</v>
      </c>
      <c r="C648" t="s">
        <v>564</v>
      </c>
      <c r="D648">
        <v>1404530</v>
      </c>
      <c r="E648">
        <v>3</v>
      </c>
      <c r="F648" s="107">
        <v>40975</v>
      </c>
      <c r="G648" s="107">
        <v>41100</v>
      </c>
      <c r="H648">
        <v>1404530</v>
      </c>
      <c r="I648" s="107">
        <v>40975</v>
      </c>
      <c r="J648" s="107">
        <v>41100</v>
      </c>
      <c r="K648">
        <v>20000</v>
      </c>
      <c r="L648" t="s">
        <v>569</v>
      </c>
      <c r="N648" t="s">
        <v>564</v>
      </c>
      <c r="O648" t="s">
        <v>913</v>
      </c>
      <c r="P648" t="s">
        <v>38</v>
      </c>
      <c r="Q648">
        <v>126</v>
      </c>
      <c r="R648">
        <v>126</v>
      </c>
      <c r="S648">
        <v>2</v>
      </c>
      <c r="T648">
        <v>9</v>
      </c>
      <c r="U648">
        <v>1</v>
      </c>
      <c r="V648">
        <v>1</v>
      </c>
      <c r="AD648" s="107">
        <v>27505</v>
      </c>
      <c r="AE648" t="s">
        <v>31</v>
      </c>
      <c r="AF648" t="s">
        <v>68</v>
      </c>
      <c r="AG648" t="s">
        <v>870</v>
      </c>
      <c r="AH648" t="s">
        <v>57</v>
      </c>
      <c r="AI648" t="s">
        <v>86</v>
      </c>
      <c r="AJ648" t="s">
        <v>88</v>
      </c>
      <c r="AK648">
        <v>4</v>
      </c>
      <c r="AL648" t="s">
        <v>184</v>
      </c>
      <c r="AP648" t="s">
        <v>65</v>
      </c>
      <c r="AR648" t="s">
        <v>66</v>
      </c>
      <c r="AS648" t="s">
        <v>67</v>
      </c>
      <c r="BC648" t="s">
        <v>37</v>
      </c>
      <c r="BF648">
        <v>126</v>
      </c>
      <c r="BG648">
        <v>126</v>
      </c>
      <c r="BH648">
        <v>126</v>
      </c>
      <c r="BI648">
        <v>36.803278688524593</v>
      </c>
      <c r="BJ648">
        <f t="shared" si="50"/>
        <v>37</v>
      </c>
      <c r="BK648">
        <v>0</v>
      </c>
      <c r="BL648">
        <v>0</v>
      </c>
      <c r="BM648" t="s">
        <v>1050</v>
      </c>
      <c r="BN648" t="s">
        <v>913</v>
      </c>
      <c r="BO648" t="s">
        <v>564</v>
      </c>
      <c r="BQ648" t="s">
        <v>1050</v>
      </c>
      <c r="BR648" t="s">
        <v>87</v>
      </c>
      <c r="BS648" t="s">
        <v>572</v>
      </c>
      <c r="BT648" t="s">
        <v>1252</v>
      </c>
      <c r="BU648" t="s">
        <v>87</v>
      </c>
      <c r="BV648">
        <v>1</v>
      </c>
      <c r="BW648">
        <v>1</v>
      </c>
      <c r="BX648">
        <v>0</v>
      </c>
      <c r="BY648">
        <v>0</v>
      </c>
      <c r="BZ648">
        <v>-126</v>
      </c>
      <c r="CA648">
        <v>0</v>
      </c>
      <c r="CB648">
        <v>126</v>
      </c>
      <c r="CC648" t="e">
        <v>#VALUE!</v>
      </c>
      <c r="CD648">
        <v>126</v>
      </c>
      <c r="CE648">
        <v>0</v>
      </c>
      <c r="CF648">
        <v>0</v>
      </c>
      <c r="CH648">
        <f t="shared" si="51"/>
        <v>1</v>
      </c>
      <c r="CI648" t="s">
        <v>1403</v>
      </c>
      <c r="CJ648">
        <v>6</v>
      </c>
      <c r="CK648" t="s">
        <v>1399</v>
      </c>
      <c r="CL648">
        <f t="shared" si="52"/>
        <v>0</v>
      </c>
      <c r="CM648">
        <f t="shared" si="53"/>
        <v>1</v>
      </c>
      <c r="CN648">
        <f t="shared" si="54"/>
        <v>1</v>
      </c>
    </row>
    <row r="649" spans="1:92" x14ac:dyDescent="0.25">
      <c r="A649">
        <v>2993</v>
      </c>
      <c r="B649" t="s">
        <v>564</v>
      </c>
      <c r="C649" t="s">
        <v>564</v>
      </c>
      <c r="D649">
        <v>1404928</v>
      </c>
      <c r="E649">
        <v>1</v>
      </c>
      <c r="F649" s="107">
        <v>41019</v>
      </c>
      <c r="G649" s="107">
        <v>41079</v>
      </c>
      <c r="H649">
        <v>1404928</v>
      </c>
      <c r="I649" s="107">
        <v>41019</v>
      </c>
      <c r="J649" s="107">
        <v>41079</v>
      </c>
      <c r="K649" t="s">
        <v>562</v>
      </c>
      <c r="L649" t="s">
        <v>562</v>
      </c>
      <c r="N649" t="s">
        <v>564</v>
      </c>
      <c r="O649" t="s">
        <v>913</v>
      </c>
      <c r="P649" t="s">
        <v>54</v>
      </c>
      <c r="Q649">
        <v>61</v>
      </c>
      <c r="R649">
        <v>61</v>
      </c>
      <c r="S649">
        <v>11</v>
      </c>
      <c r="T649">
        <v>18</v>
      </c>
      <c r="U649">
        <v>5</v>
      </c>
      <c r="AD649" s="107">
        <v>28344</v>
      </c>
      <c r="AE649" t="s">
        <v>31</v>
      </c>
      <c r="AF649" t="s">
        <v>32</v>
      </c>
      <c r="AG649" t="s">
        <v>868</v>
      </c>
      <c r="AH649" t="s">
        <v>30</v>
      </c>
      <c r="AI649" t="s">
        <v>71</v>
      </c>
      <c r="AJ649" t="s">
        <v>54</v>
      </c>
      <c r="AK649">
        <v>3</v>
      </c>
      <c r="AL649" t="s">
        <v>54</v>
      </c>
      <c r="AP649" t="s">
        <v>149</v>
      </c>
      <c r="AR649" t="s">
        <v>66</v>
      </c>
      <c r="AS649" t="s">
        <v>73</v>
      </c>
      <c r="BC649" t="s">
        <v>37</v>
      </c>
      <c r="BF649">
        <v>61</v>
      </c>
      <c r="BG649">
        <v>61</v>
      </c>
      <c r="BH649">
        <v>61</v>
      </c>
      <c r="BI649">
        <v>34.631147540983605</v>
      </c>
      <c r="BJ649">
        <f t="shared" si="50"/>
        <v>35</v>
      </c>
      <c r="BK649">
        <v>0</v>
      </c>
      <c r="BL649">
        <v>0</v>
      </c>
      <c r="BM649" t="s">
        <v>1051</v>
      </c>
      <c r="BN649" t="s">
        <v>913</v>
      </c>
      <c r="BO649" t="s">
        <v>564</v>
      </c>
      <c r="BQ649" t="s">
        <v>1051</v>
      </c>
      <c r="BR649" t="s">
        <v>87</v>
      </c>
      <c r="BS649" t="s">
        <v>572</v>
      </c>
      <c r="BT649" t="s">
        <v>1252</v>
      </c>
      <c r="BU649" t="s">
        <v>87</v>
      </c>
      <c r="BV649">
        <v>1</v>
      </c>
      <c r="BW649">
        <v>1</v>
      </c>
      <c r="BX649">
        <v>0</v>
      </c>
      <c r="BY649">
        <v>0</v>
      </c>
      <c r="BZ649">
        <v>-61</v>
      </c>
      <c r="CA649">
        <v>0</v>
      </c>
      <c r="CB649">
        <v>61</v>
      </c>
      <c r="CC649" t="e">
        <v>#VALUE!</v>
      </c>
      <c r="CD649">
        <v>61</v>
      </c>
      <c r="CE649">
        <v>0</v>
      </c>
      <c r="CF649">
        <v>0</v>
      </c>
      <c r="CH649">
        <f t="shared" si="51"/>
        <v>1</v>
      </c>
      <c r="CI649" t="s">
        <v>1402</v>
      </c>
      <c r="CJ649">
        <v>4</v>
      </c>
      <c r="CK649" t="s">
        <v>1399</v>
      </c>
      <c r="CL649">
        <f t="shared" si="52"/>
        <v>0</v>
      </c>
      <c r="CM649">
        <f t="shared" si="53"/>
        <v>1</v>
      </c>
      <c r="CN649">
        <f t="shared" si="54"/>
        <v>1</v>
      </c>
    </row>
    <row r="650" spans="1:92" x14ac:dyDescent="0.25">
      <c r="A650">
        <v>321</v>
      </c>
      <c r="B650" t="s">
        <v>564</v>
      </c>
      <c r="C650" t="s">
        <v>564</v>
      </c>
      <c r="D650">
        <v>1410125</v>
      </c>
      <c r="E650">
        <v>5</v>
      </c>
      <c r="F650" s="107">
        <v>40921</v>
      </c>
      <c r="G650" s="107">
        <v>40928</v>
      </c>
      <c r="H650">
        <v>1410125</v>
      </c>
      <c r="I650" s="107">
        <v>40927</v>
      </c>
      <c r="J650" s="107">
        <v>40928</v>
      </c>
      <c r="K650">
        <v>30000</v>
      </c>
      <c r="L650" t="s">
        <v>570</v>
      </c>
      <c r="N650" t="s">
        <v>564</v>
      </c>
      <c r="O650" t="s">
        <v>913</v>
      </c>
      <c r="P650" t="s">
        <v>38</v>
      </c>
      <c r="Q650">
        <v>2</v>
      </c>
      <c r="R650">
        <v>8</v>
      </c>
      <c r="S650">
        <v>11</v>
      </c>
      <c r="T650">
        <v>6</v>
      </c>
      <c r="U650">
        <v>1</v>
      </c>
      <c r="AD650" s="107">
        <v>27740</v>
      </c>
      <c r="AE650" t="s">
        <v>31</v>
      </c>
      <c r="AF650" t="s">
        <v>32</v>
      </c>
      <c r="AG650" t="s">
        <v>868</v>
      </c>
      <c r="AH650" t="s">
        <v>30</v>
      </c>
      <c r="AI650" t="s">
        <v>94</v>
      </c>
      <c r="AJ650" t="s">
        <v>88</v>
      </c>
      <c r="AK650">
        <v>2</v>
      </c>
      <c r="AL650" t="s">
        <v>987</v>
      </c>
      <c r="AN650">
        <v>6</v>
      </c>
      <c r="AP650" t="s">
        <v>59</v>
      </c>
      <c r="AR650" t="s">
        <v>43</v>
      </c>
      <c r="AS650" t="s">
        <v>60</v>
      </c>
      <c r="BC650" t="s">
        <v>37</v>
      </c>
      <c r="BF650">
        <v>2</v>
      </c>
      <c r="BG650">
        <v>2</v>
      </c>
      <c r="BH650">
        <v>8</v>
      </c>
      <c r="BI650">
        <v>36.013661202185794</v>
      </c>
      <c r="BJ650">
        <f t="shared" si="50"/>
        <v>36</v>
      </c>
      <c r="BK650">
        <v>0</v>
      </c>
      <c r="BL650">
        <v>0</v>
      </c>
      <c r="BM650" t="s">
        <v>1050</v>
      </c>
      <c r="BN650" t="s">
        <v>913</v>
      </c>
      <c r="BO650" t="s">
        <v>564</v>
      </c>
      <c r="BQ650" t="s">
        <v>1050</v>
      </c>
      <c r="BR650" t="s">
        <v>87</v>
      </c>
      <c r="BS650" t="s">
        <v>572</v>
      </c>
      <c r="BT650" t="s">
        <v>1252</v>
      </c>
      <c r="BU650" t="s">
        <v>87</v>
      </c>
      <c r="BV650">
        <v>0.25</v>
      </c>
      <c r="BW650">
        <v>1</v>
      </c>
      <c r="BX650">
        <v>0.75</v>
      </c>
      <c r="BY650">
        <v>0</v>
      </c>
      <c r="BZ650">
        <v>-2</v>
      </c>
      <c r="CA650">
        <v>0</v>
      </c>
      <c r="CB650">
        <v>2</v>
      </c>
      <c r="CC650" t="e">
        <v>#VALUE!</v>
      </c>
      <c r="CD650">
        <v>2</v>
      </c>
      <c r="CE650">
        <v>0</v>
      </c>
      <c r="CF650">
        <v>0</v>
      </c>
      <c r="CH650">
        <f t="shared" si="51"/>
        <v>1</v>
      </c>
      <c r="CI650" t="s">
        <v>1405</v>
      </c>
      <c r="CJ650">
        <v>1</v>
      </c>
      <c r="CK650" t="s">
        <v>1399</v>
      </c>
      <c r="CL650">
        <f t="shared" si="52"/>
        <v>0</v>
      </c>
      <c r="CM650">
        <f t="shared" si="53"/>
        <v>1</v>
      </c>
      <c r="CN650">
        <f t="shared" si="54"/>
        <v>1</v>
      </c>
    </row>
    <row r="651" spans="1:92" x14ac:dyDescent="0.25">
      <c r="A651">
        <v>817</v>
      </c>
      <c r="B651" t="s">
        <v>564</v>
      </c>
      <c r="C651" t="s">
        <v>564</v>
      </c>
      <c r="D651">
        <v>1410133</v>
      </c>
      <c r="E651">
        <v>1</v>
      </c>
      <c r="F651" s="107">
        <v>40940</v>
      </c>
      <c r="G651" s="107">
        <v>41192</v>
      </c>
      <c r="H651">
        <v>1410133</v>
      </c>
      <c r="I651" s="107">
        <v>40941</v>
      </c>
      <c r="J651" s="107">
        <v>40948</v>
      </c>
      <c r="K651">
        <v>15000</v>
      </c>
      <c r="L651" t="s">
        <v>569</v>
      </c>
      <c r="M651" s="107">
        <v>40948</v>
      </c>
      <c r="N651" t="s">
        <v>87</v>
      </c>
      <c r="O651" t="s">
        <v>75</v>
      </c>
      <c r="P651" t="s">
        <v>54</v>
      </c>
      <c r="Q651">
        <v>8</v>
      </c>
      <c r="R651">
        <v>253</v>
      </c>
      <c r="S651">
        <v>4</v>
      </c>
      <c r="T651">
        <v>8</v>
      </c>
      <c r="U651">
        <v>3</v>
      </c>
      <c r="AD651" s="107">
        <v>27687</v>
      </c>
      <c r="AE651" t="s">
        <v>31</v>
      </c>
      <c r="AF651" t="s">
        <v>39</v>
      </c>
      <c r="AG651" t="s">
        <v>40</v>
      </c>
      <c r="AH651" t="s">
        <v>40</v>
      </c>
      <c r="AI651" t="s">
        <v>61</v>
      </c>
      <c r="AJ651" t="s">
        <v>54</v>
      </c>
      <c r="AK651">
        <v>13</v>
      </c>
      <c r="AL651" t="s">
        <v>54</v>
      </c>
      <c r="AP651" t="s">
        <v>59</v>
      </c>
      <c r="AR651" t="s">
        <v>43</v>
      </c>
      <c r="AS651" t="s">
        <v>60</v>
      </c>
      <c r="BC651" t="s">
        <v>37</v>
      </c>
      <c r="BF651">
        <v>8</v>
      </c>
      <c r="BG651">
        <v>252</v>
      </c>
      <c r="BH651">
        <v>253</v>
      </c>
      <c r="BI651">
        <v>36.210382513661202</v>
      </c>
      <c r="BJ651">
        <f t="shared" si="50"/>
        <v>36</v>
      </c>
      <c r="BK651">
        <v>0</v>
      </c>
      <c r="BL651">
        <v>-244</v>
      </c>
      <c r="BM651" t="s">
        <v>1051</v>
      </c>
      <c r="BN651" t="s">
        <v>75</v>
      </c>
      <c r="BO651" t="s">
        <v>87</v>
      </c>
      <c r="BQ651" t="s">
        <v>1051</v>
      </c>
      <c r="BR651" t="s">
        <v>87</v>
      </c>
      <c r="BS651" t="s">
        <v>573</v>
      </c>
      <c r="BT651" t="s">
        <v>1252</v>
      </c>
      <c r="BU651" t="s">
        <v>87</v>
      </c>
      <c r="BV651">
        <v>3.1620553359683792E-2</v>
      </c>
      <c r="BW651">
        <v>3.1746031746031744E-2</v>
      </c>
      <c r="BX651">
        <v>1.2547838634795194E-4</v>
      </c>
      <c r="BY651">
        <v>0</v>
      </c>
      <c r="BZ651">
        <v>-8</v>
      </c>
      <c r="CA651">
        <v>0</v>
      </c>
      <c r="CB651">
        <v>8</v>
      </c>
      <c r="CC651" t="e">
        <v>#VALUE!</v>
      </c>
      <c r="CD651">
        <v>8</v>
      </c>
      <c r="CE651">
        <v>0</v>
      </c>
      <c r="CF651">
        <v>244</v>
      </c>
      <c r="CH651">
        <f t="shared" si="51"/>
        <v>1</v>
      </c>
      <c r="CI651" t="s">
        <v>1405</v>
      </c>
      <c r="CJ651">
        <v>1</v>
      </c>
      <c r="CK651" t="s">
        <v>1399</v>
      </c>
      <c r="CL651">
        <f t="shared" si="52"/>
        <v>1</v>
      </c>
      <c r="CM651">
        <f t="shared" si="53"/>
        <v>1</v>
      </c>
      <c r="CN651">
        <f t="shared" si="54"/>
        <v>1</v>
      </c>
    </row>
    <row r="652" spans="1:92" x14ac:dyDescent="0.25">
      <c r="A652">
        <v>1413</v>
      </c>
      <c r="B652" t="s">
        <v>564</v>
      </c>
      <c r="C652" t="s">
        <v>564</v>
      </c>
      <c r="D652">
        <v>1412651</v>
      </c>
      <c r="E652">
        <v>1</v>
      </c>
      <c r="F652" s="107">
        <v>40961</v>
      </c>
      <c r="G652" s="107">
        <v>41299</v>
      </c>
      <c r="H652">
        <v>1412651</v>
      </c>
      <c r="I652" s="107">
        <v>40961</v>
      </c>
      <c r="J652" s="107">
        <v>41299</v>
      </c>
      <c r="K652">
        <v>15000</v>
      </c>
      <c r="L652" t="s">
        <v>569</v>
      </c>
      <c r="N652" t="s">
        <v>564</v>
      </c>
      <c r="O652" t="s">
        <v>913</v>
      </c>
      <c r="P652" t="s">
        <v>54</v>
      </c>
      <c r="Q652">
        <v>339</v>
      </c>
      <c r="R652">
        <v>339</v>
      </c>
      <c r="S652">
        <v>13</v>
      </c>
      <c r="T652">
        <v>7</v>
      </c>
      <c r="U652">
        <v>8</v>
      </c>
      <c r="V652">
        <v>1</v>
      </c>
      <c r="AD652" s="107">
        <v>27273</v>
      </c>
      <c r="AE652" t="s">
        <v>31</v>
      </c>
      <c r="AF652" t="s">
        <v>32</v>
      </c>
      <c r="AG652" t="s">
        <v>868</v>
      </c>
      <c r="AH652" t="s">
        <v>57</v>
      </c>
      <c r="AI652" t="s">
        <v>46</v>
      </c>
      <c r="AJ652" t="s">
        <v>54</v>
      </c>
      <c r="AK652">
        <v>11</v>
      </c>
      <c r="AL652" t="s">
        <v>54</v>
      </c>
      <c r="AP652" t="s">
        <v>42</v>
      </c>
      <c r="AR652" t="s">
        <v>43</v>
      </c>
      <c r="AS652" t="s">
        <v>44</v>
      </c>
      <c r="AT652" t="s">
        <v>628</v>
      </c>
      <c r="BC652" t="s">
        <v>37</v>
      </c>
      <c r="BF652">
        <v>339</v>
      </c>
      <c r="BG652">
        <v>339</v>
      </c>
      <c r="BH652">
        <v>339</v>
      </c>
      <c r="BI652">
        <v>37.398907103825138</v>
      </c>
      <c r="BJ652">
        <f t="shared" si="50"/>
        <v>38</v>
      </c>
      <c r="BK652">
        <v>0</v>
      </c>
      <c r="BL652">
        <v>0</v>
      </c>
      <c r="BM652" t="s">
        <v>1051</v>
      </c>
      <c r="BN652" t="s">
        <v>913</v>
      </c>
      <c r="BO652" t="s">
        <v>564</v>
      </c>
      <c r="BQ652" t="s">
        <v>1051</v>
      </c>
      <c r="BR652" t="s">
        <v>87</v>
      </c>
      <c r="BS652" t="s">
        <v>572</v>
      </c>
      <c r="BT652" t="s">
        <v>1252</v>
      </c>
      <c r="BU652" t="s">
        <v>87</v>
      </c>
      <c r="BV652">
        <v>1</v>
      </c>
      <c r="BW652">
        <v>1</v>
      </c>
      <c r="BX652">
        <v>0</v>
      </c>
      <c r="BY652">
        <v>0</v>
      </c>
      <c r="BZ652">
        <v>-339</v>
      </c>
      <c r="CA652">
        <v>0</v>
      </c>
      <c r="CB652">
        <v>339</v>
      </c>
      <c r="CC652" t="e">
        <v>#VALUE!</v>
      </c>
      <c r="CD652">
        <v>339</v>
      </c>
      <c r="CE652">
        <v>0</v>
      </c>
      <c r="CF652">
        <v>0</v>
      </c>
      <c r="CH652">
        <f t="shared" si="51"/>
        <v>1</v>
      </c>
      <c r="CI652" t="s">
        <v>1403</v>
      </c>
      <c r="CJ652">
        <v>6</v>
      </c>
      <c r="CK652" t="s">
        <v>1399</v>
      </c>
      <c r="CL652">
        <f t="shared" si="52"/>
        <v>0</v>
      </c>
      <c r="CM652">
        <f t="shared" si="53"/>
        <v>1</v>
      </c>
      <c r="CN652">
        <f t="shared" si="54"/>
        <v>1</v>
      </c>
    </row>
    <row r="653" spans="1:92" x14ac:dyDescent="0.25">
      <c r="A653">
        <v>1212</v>
      </c>
      <c r="B653" t="s">
        <v>564</v>
      </c>
      <c r="C653" t="s">
        <v>564</v>
      </c>
      <c r="D653">
        <v>1412838</v>
      </c>
      <c r="E653">
        <v>6</v>
      </c>
      <c r="F653" s="107">
        <v>40953</v>
      </c>
      <c r="G653" s="107">
        <v>40975</v>
      </c>
      <c r="H653">
        <v>1412838</v>
      </c>
      <c r="I653" s="107">
        <v>40954</v>
      </c>
      <c r="J653" s="107">
        <v>40975</v>
      </c>
      <c r="K653" t="s">
        <v>562</v>
      </c>
      <c r="L653" t="s">
        <v>562</v>
      </c>
      <c r="N653" t="s">
        <v>564</v>
      </c>
      <c r="O653" t="s">
        <v>913</v>
      </c>
      <c r="P653" t="s">
        <v>38</v>
      </c>
      <c r="Q653">
        <v>22</v>
      </c>
      <c r="R653">
        <v>23</v>
      </c>
      <c r="S653">
        <v>4</v>
      </c>
      <c r="T653">
        <v>4</v>
      </c>
      <c r="U653">
        <v>3</v>
      </c>
      <c r="AD653" s="107">
        <v>28053</v>
      </c>
      <c r="AE653" t="s">
        <v>31</v>
      </c>
      <c r="AF653" t="s">
        <v>39</v>
      </c>
      <c r="AG653" t="s">
        <v>40</v>
      </c>
      <c r="AH653" t="s">
        <v>40</v>
      </c>
      <c r="AI653" t="s">
        <v>113</v>
      </c>
      <c r="AJ653" t="s">
        <v>88</v>
      </c>
      <c r="AK653">
        <v>3</v>
      </c>
      <c r="AL653" t="s">
        <v>361</v>
      </c>
      <c r="AM653">
        <v>10</v>
      </c>
      <c r="AP653" t="s">
        <v>55</v>
      </c>
      <c r="AR653" t="s">
        <v>49</v>
      </c>
      <c r="AS653" t="s">
        <v>56</v>
      </c>
      <c r="BC653" t="s">
        <v>37</v>
      </c>
      <c r="BF653">
        <v>22</v>
      </c>
      <c r="BG653">
        <v>22</v>
      </c>
      <c r="BH653">
        <v>23</v>
      </c>
      <c r="BI653">
        <v>35.245901639344261</v>
      </c>
      <c r="BJ653">
        <f t="shared" si="50"/>
        <v>35</v>
      </c>
      <c r="BK653">
        <v>0</v>
      </c>
      <c r="BL653">
        <v>0</v>
      </c>
      <c r="BM653" t="s">
        <v>1050</v>
      </c>
      <c r="BN653" t="s">
        <v>913</v>
      </c>
      <c r="BO653" t="s">
        <v>564</v>
      </c>
      <c r="BQ653" t="s">
        <v>1050</v>
      </c>
      <c r="BR653" t="s">
        <v>87</v>
      </c>
      <c r="BS653" t="s">
        <v>572</v>
      </c>
      <c r="BT653" t="s">
        <v>1252</v>
      </c>
      <c r="BU653" t="s">
        <v>87</v>
      </c>
      <c r="BV653">
        <v>0.95652173913043481</v>
      </c>
      <c r="BW653">
        <v>1</v>
      </c>
      <c r="BX653">
        <v>4.3478260869565188E-2</v>
      </c>
      <c r="BY653">
        <v>0</v>
      </c>
      <c r="BZ653">
        <v>-22</v>
      </c>
      <c r="CA653">
        <v>0</v>
      </c>
      <c r="CB653">
        <v>22</v>
      </c>
      <c r="CC653" t="e">
        <v>#VALUE!</v>
      </c>
      <c r="CD653">
        <v>22</v>
      </c>
      <c r="CE653">
        <v>0</v>
      </c>
      <c r="CF653">
        <v>0</v>
      </c>
      <c r="CH653">
        <f t="shared" si="51"/>
        <v>1</v>
      </c>
      <c r="CI653" t="s">
        <v>1404</v>
      </c>
      <c r="CJ653">
        <v>2</v>
      </c>
      <c r="CK653" t="s">
        <v>1399</v>
      </c>
      <c r="CL653">
        <f t="shared" si="52"/>
        <v>0</v>
      </c>
      <c r="CM653">
        <f t="shared" si="53"/>
        <v>1</v>
      </c>
      <c r="CN653">
        <f t="shared" si="54"/>
        <v>1</v>
      </c>
    </row>
    <row r="654" spans="1:92" x14ac:dyDescent="0.25">
      <c r="A654">
        <v>2773</v>
      </c>
      <c r="B654" t="s">
        <v>564</v>
      </c>
      <c r="C654" t="s">
        <v>564</v>
      </c>
      <c r="D654">
        <v>1413780</v>
      </c>
      <c r="E654">
        <v>6</v>
      </c>
      <c r="F654" s="107">
        <v>41011</v>
      </c>
      <c r="G654" s="107">
        <v>41414</v>
      </c>
      <c r="H654">
        <v>1413780</v>
      </c>
      <c r="I654" s="107">
        <v>41011</v>
      </c>
      <c r="J654" s="107">
        <v>41101</v>
      </c>
      <c r="K654">
        <v>20000</v>
      </c>
      <c r="L654" t="s">
        <v>569</v>
      </c>
      <c r="M654" s="107">
        <v>41101</v>
      </c>
      <c r="N654" t="s">
        <v>50</v>
      </c>
      <c r="O654" t="s">
        <v>159</v>
      </c>
      <c r="P654" t="s">
        <v>38</v>
      </c>
      <c r="Q654">
        <v>91</v>
      </c>
      <c r="R654">
        <v>404</v>
      </c>
      <c r="S654">
        <v>2</v>
      </c>
      <c r="T654">
        <v>5</v>
      </c>
      <c r="U654">
        <v>1</v>
      </c>
      <c r="AD654" s="107">
        <v>27939</v>
      </c>
      <c r="AE654" t="s">
        <v>31</v>
      </c>
      <c r="AF654" t="s">
        <v>68</v>
      </c>
      <c r="AG654" t="s">
        <v>870</v>
      </c>
      <c r="AH654" t="s">
        <v>57</v>
      </c>
      <c r="AI654" t="s">
        <v>33</v>
      </c>
      <c r="AJ654" t="s">
        <v>88</v>
      </c>
      <c r="AK654">
        <v>9</v>
      </c>
      <c r="AL654" t="s">
        <v>361</v>
      </c>
      <c r="AM654">
        <v>12</v>
      </c>
      <c r="AP654" t="s">
        <v>187</v>
      </c>
      <c r="AR654" t="s">
        <v>66</v>
      </c>
      <c r="AS654" t="s">
        <v>63</v>
      </c>
      <c r="BC654" t="s">
        <v>98</v>
      </c>
      <c r="BF654">
        <v>91</v>
      </c>
      <c r="BG654">
        <v>404</v>
      </c>
      <c r="BH654">
        <v>404</v>
      </c>
      <c r="BI654">
        <v>35.715846994535518</v>
      </c>
      <c r="BJ654">
        <f t="shared" si="50"/>
        <v>36</v>
      </c>
      <c r="BK654">
        <v>0</v>
      </c>
      <c r="BL654">
        <v>-313</v>
      </c>
      <c r="BM654" t="s">
        <v>1050</v>
      </c>
      <c r="BN654" t="s">
        <v>159</v>
      </c>
      <c r="BO654" t="s">
        <v>87</v>
      </c>
      <c r="BQ654" t="s">
        <v>1050</v>
      </c>
      <c r="BR654" t="s">
        <v>87</v>
      </c>
      <c r="BS654" t="s">
        <v>573</v>
      </c>
      <c r="BT654" t="s">
        <v>1252</v>
      </c>
      <c r="BU654" t="s">
        <v>87</v>
      </c>
      <c r="BV654">
        <v>0.22524752475247525</v>
      </c>
      <c r="BW654">
        <v>0.22524752475247525</v>
      </c>
      <c r="BX654">
        <v>0</v>
      </c>
      <c r="BY654">
        <v>0</v>
      </c>
      <c r="BZ654">
        <v>-91</v>
      </c>
      <c r="CA654">
        <v>0</v>
      </c>
      <c r="CB654">
        <v>91</v>
      </c>
      <c r="CC654" t="e">
        <v>#VALUE!</v>
      </c>
      <c r="CD654">
        <v>91</v>
      </c>
      <c r="CE654">
        <v>0</v>
      </c>
      <c r="CF654">
        <v>313</v>
      </c>
      <c r="CH654">
        <f t="shared" si="51"/>
        <v>1</v>
      </c>
      <c r="CI654" t="s">
        <v>1408</v>
      </c>
      <c r="CJ654">
        <v>0</v>
      </c>
      <c r="CK654" t="s">
        <v>1399</v>
      </c>
      <c r="CL654">
        <f t="shared" si="52"/>
        <v>1</v>
      </c>
      <c r="CM654">
        <f t="shared" si="53"/>
        <v>1</v>
      </c>
      <c r="CN654">
        <f t="shared" si="54"/>
        <v>1</v>
      </c>
    </row>
    <row r="655" spans="1:92" x14ac:dyDescent="0.25">
      <c r="A655">
        <v>1727</v>
      </c>
      <c r="B655" t="s">
        <v>564</v>
      </c>
      <c r="C655" t="s">
        <v>87</v>
      </c>
      <c r="D655">
        <v>1414440</v>
      </c>
      <c r="E655">
        <v>3</v>
      </c>
      <c r="F655" s="107">
        <v>40973</v>
      </c>
      <c r="G655" s="107">
        <v>41117</v>
      </c>
      <c r="H655">
        <v>1414440</v>
      </c>
      <c r="I655" s="107">
        <v>40973</v>
      </c>
      <c r="J655" s="107">
        <v>40977</v>
      </c>
      <c r="K655">
        <v>5000</v>
      </c>
      <c r="L655" t="s">
        <v>567</v>
      </c>
      <c r="M655" s="107">
        <v>40977</v>
      </c>
      <c r="N655" t="s">
        <v>87</v>
      </c>
      <c r="O655" t="s">
        <v>583</v>
      </c>
      <c r="P655" t="s">
        <v>38</v>
      </c>
      <c r="Q655">
        <v>37</v>
      </c>
      <c r="R655">
        <v>145</v>
      </c>
      <c r="S655">
        <v>0</v>
      </c>
      <c r="T655">
        <v>3</v>
      </c>
      <c r="AD655" s="107">
        <v>27354</v>
      </c>
      <c r="AE655" t="s">
        <v>31</v>
      </c>
      <c r="AF655" t="s">
        <v>68</v>
      </c>
      <c r="AG655" t="s">
        <v>870</v>
      </c>
      <c r="AH655" t="s">
        <v>57</v>
      </c>
      <c r="AI655" t="s">
        <v>69</v>
      </c>
      <c r="AJ655" t="s">
        <v>88</v>
      </c>
      <c r="AK655">
        <v>8</v>
      </c>
      <c r="AL655" t="s">
        <v>184</v>
      </c>
      <c r="AP655" t="s">
        <v>65</v>
      </c>
      <c r="AR655" t="s">
        <v>66</v>
      </c>
      <c r="AS655" t="s">
        <v>67</v>
      </c>
      <c r="AT655" t="s">
        <v>370</v>
      </c>
      <c r="AU655" t="s">
        <v>733</v>
      </c>
      <c r="AX655" t="s">
        <v>87</v>
      </c>
      <c r="BC655" t="s">
        <v>37</v>
      </c>
      <c r="BF655">
        <v>37</v>
      </c>
      <c r="BG655">
        <v>145</v>
      </c>
      <c r="BH655">
        <v>145</v>
      </c>
      <c r="BI655">
        <v>37.210382513661202</v>
      </c>
      <c r="BJ655">
        <f t="shared" si="50"/>
        <v>37</v>
      </c>
      <c r="BK655">
        <v>0</v>
      </c>
      <c r="BL655">
        <v>-140</v>
      </c>
      <c r="BM655" t="s">
        <v>1050</v>
      </c>
      <c r="BN655" t="s">
        <v>75</v>
      </c>
      <c r="BO655" t="s">
        <v>87</v>
      </c>
      <c r="BQ655" t="s">
        <v>1050</v>
      </c>
      <c r="BR655" t="s">
        <v>87</v>
      </c>
      <c r="BS655" t="s">
        <v>572</v>
      </c>
      <c r="BT655" t="s">
        <v>1252</v>
      </c>
      <c r="BU655" t="s">
        <v>564</v>
      </c>
      <c r="BV655">
        <v>0.25517241379310346</v>
      </c>
      <c r="BW655">
        <v>3.4482758620689655E-2</v>
      </c>
      <c r="BX655">
        <v>-0.22068965517241379</v>
      </c>
      <c r="BY655">
        <v>0</v>
      </c>
      <c r="BZ655">
        <v>-5</v>
      </c>
      <c r="CA655">
        <v>32</v>
      </c>
      <c r="CB655">
        <v>145</v>
      </c>
      <c r="CC655">
        <v>37</v>
      </c>
      <c r="CD655">
        <v>145</v>
      </c>
      <c r="CE655">
        <v>140</v>
      </c>
      <c r="CF655">
        <v>140</v>
      </c>
      <c r="CH655">
        <f t="shared" si="51"/>
        <v>1</v>
      </c>
      <c r="CI655" t="s">
        <v>1401</v>
      </c>
      <c r="CJ655">
        <v>3</v>
      </c>
      <c r="CK655" t="s">
        <v>1399</v>
      </c>
      <c r="CL655">
        <f t="shared" si="52"/>
        <v>1</v>
      </c>
      <c r="CM655">
        <f t="shared" si="53"/>
        <v>0</v>
      </c>
      <c r="CN655">
        <f t="shared" si="54"/>
        <v>1</v>
      </c>
    </row>
    <row r="656" spans="1:92" x14ac:dyDescent="0.25">
      <c r="A656">
        <v>3136</v>
      </c>
      <c r="B656" t="s">
        <v>564</v>
      </c>
      <c r="C656" t="s">
        <v>564</v>
      </c>
      <c r="D656">
        <v>1415026</v>
      </c>
      <c r="E656">
        <v>2</v>
      </c>
      <c r="F656" s="107">
        <v>41024</v>
      </c>
      <c r="G656" s="107">
        <v>41143</v>
      </c>
      <c r="H656">
        <v>1415026</v>
      </c>
      <c r="I656" s="107">
        <v>41025</v>
      </c>
      <c r="J656" s="107">
        <v>41027</v>
      </c>
      <c r="K656">
        <v>10000</v>
      </c>
      <c r="L656" t="s">
        <v>568</v>
      </c>
      <c r="M656" s="107">
        <v>41027</v>
      </c>
      <c r="N656" t="s">
        <v>87</v>
      </c>
      <c r="O656" t="s">
        <v>75</v>
      </c>
      <c r="P656" t="s">
        <v>587</v>
      </c>
      <c r="Q656">
        <v>3</v>
      </c>
      <c r="R656">
        <v>120</v>
      </c>
      <c r="S656">
        <v>3</v>
      </c>
      <c r="T656">
        <v>1</v>
      </c>
      <c r="U656">
        <v>2</v>
      </c>
      <c r="V656">
        <v>1</v>
      </c>
      <c r="AD656" s="107">
        <v>24222</v>
      </c>
      <c r="AE656" t="s">
        <v>31</v>
      </c>
      <c r="AF656" t="s">
        <v>39</v>
      </c>
      <c r="AG656" t="s">
        <v>40</v>
      </c>
      <c r="AH656" t="s">
        <v>40</v>
      </c>
      <c r="AI656" t="s">
        <v>84</v>
      </c>
      <c r="AJ656" t="s">
        <v>47</v>
      </c>
      <c r="AK656">
        <v>5</v>
      </c>
      <c r="AL656" t="s">
        <v>47</v>
      </c>
      <c r="AO656">
        <v>14</v>
      </c>
      <c r="AP656" t="s">
        <v>123</v>
      </c>
      <c r="AR656" t="s">
        <v>66</v>
      </c>
      <c r="AS656" t="s">
        <v>44</v>
      </c>
      <c r="BC656" t="s">
        <v>51</v>
      </c>
      <c r="BF656">
        <v>3</v>
      </c>
      <c r="BG656">
        <v>119</v>
      </c>
      <c r="BH656">
        <v>120</v>
      </c>
      <c r="BI656">
        <v>45.907103825136609</v>
      </c>
      <c r="BJ656">
        <f t="shared" si="50"/>
        <v>46</v>
      </c>
      <c r="BK656">
        <v>0</v>
      </c>
      <c r="BL656">
        <v>-116</v>
      </c>
      <c r="BM656" t="s">
        <v>47</v>
      </c>
      <c r="BN656" t="s">
        <v>75</v>
      </c>
      <c r="BO656" t="s">
        <v>87</v>
      </c>
      <c r="BQ656" t="s">
        <v>47</v>
      </c>
      <c r="BR656" t="s">
        <v>87</v>
      </c>
      <c r="BS656" t="s">
        <v>573</v>
      </c>
      <c r="BT656" t="s">
        <v>1252</v>
      </c>
      <c r="BU656" t="s">
        <v>87</v>
      </c>
      <c r="BV656">
        <v>2.5000000000000001E-2</v>
      </c>
      <c r="BW656">
        <v>2.5210084033613446E-2</v>
      </c>
      <c r="BX656">
        <v>2.1008403361344463E-4</v>
      </c>
      <c r="BY656">
        <v>0</v>
      </c>
      <c r="BZ656">
        <v>-3</v>
      </c>
      <c r="CA656">
        <v>0</v>
      </c>
      <c r="CB656">
        <v>3</v>
      </c>
      <c r="CC656" t="e">
        <v>#VALUE!</v>
      </c>
      <c r="CD656">
        <v>3</v>
      </c>
      <c r="CE656">
        <v>0</v>
      </c>
      <c r="CF656">
        <v>116</v>
      </c>
      <c r="CH656">
        <f t="shared" si="51"/>
        <v>1</v>
      </c>
      <c r="CI656" t="s">
        <v>1405</v>
      </c>
      <c r="CJ656">
        <v>1</v>
      </c>
      <c r="CK656" t="s">
        <v>1399</v>
      </c>
      <c r="CL656">
        <f t="shared" si="52"/>
        <v>1</v>
      </c>
      <c r="CM656">
        <f t="shared" si="53"/>
        <v>1</v>
      </c>
      <c r="CN656">
        <f t="shared" si="54"/>
        <v>1</v>
      </c>
    </row>
    <row r="657" spans="1:92" x14ac:dyDescent="0.25">
      <c r="A657">
        <v>180</v>
      </c>
      <c r="B657" t="s">
        <v>564</v>
      </c>
      <c r="C657" t="s">
        <v>564</v>
      </c>
      <c r="D657">
        <v>1416634</v>
      </c>
      <c r="E657">
        <v>6</v>
      </c>
      <c r="F657" s="107">
        <v>40916</v>
      </c>
      <c r="G657" s="107">
        <v>41239</v>
      </c>
      <c r="H657">
        <v>1416634</v>
      </c>
      <c r="I657" s="107">
        <v>40917</v>
      </c>
      <c r="J657" s="107">
        <v>40990</v>
      </c>
      <c r="K657">
        <v>50000</v>
      </c>
      <c r="L657" t="s">
        <v>570</v>
      </c>
      <c r="M657" s="107">
        <v>40990</v>
      </c>
      <c r="N657" t="s">
        <v>87</v>
      </c>
      <c r="O657" t="s">
        <v>75</v>
      </c>
      <c r="P657" t="s">
        <v>38</v>
      </c>
      <c r="Q657">
        <v>74</v>
      </c>
      <c r="R657">
        <v>324</v>
      </c>
      <c r="S657">
        <v>2</v>
      </c>
      <c r="T657">
        <v>3</v>
      </c>
      <c r="U657">
        <v>2</v>
      </c>
      <c r="AD657" s="107">
        <v>27532</v>
      </c>
      <c r="AE657" t="s">
        <v>31</v>
      </c>
      <c r="AF657" t="s">
        <v>32</v>
      </c>
      <c r="AG657" t="s">
        <v>868</v>
      </c>
      <c r="AH657" t="s">
        <v>30</v>
      </c>
      <c r="AI657" t="s">
        <v>140</v>
      </c>
      <c r="AJ657" t="s">
        <v>88</v>
      </c>
      <c r="AK657">
        <v>14</v>
      </c>
      <c r="AL657" t="s">
        <v>361</v>
      </c>
      <c r="AM657">
        <v>2</v>
      </c>
      <c r="AP657" t="s">
        <v>163</v>
      </c>
      <c r="AR657" t="s">
        <v>91</v>
      </c>
      <c r="AS657" t="s">
        <v>81</v>
      </c>
      <c r="BC657" t="s">
        <v>37</v>
      </c>
      <c r="BF657">
        <v>74</v>
      </c>
      <c r="BG657">
        <v>323</v>
      </c>
      <c r="BH657">
        <v>324</v>
      </c>
      <c r="BI657">
        <v>36.568306010928964</v>
      </c>
      <c r="BJ657">
        <f t="shared" si="50"/>
        <v>37</v>
      </c>
      <c r="BK657">
        <v>0</v>
      </c>
      <c r="BL657">
        <v>-249</v>
      </c>
      <c r="BM657" t="s">
        <v>1050</v>
      </c>
      <c r="BN657" t="s">
        <v>75</v>
      </c>
      <c r="BO657" t="s">
        <v>87</v>
      </c>
      <c r="BQ657" t="s">
        <v>1050</v>
      </c>
      <c r="BR657" t="s">
        <v>87</v>
      </c>
      <c r="BS657" t="s">
        <v>573</v>
      </c>
      <c r="BT657" t="s">
        <v>1252</v>
      </c>
      <c r="BU657" t="s">
        <v>87</v>
      </c>
      <c r="BV657">
        <v>0.22839506172839505</v>
      </c>
      <c r="BW657">
        <v>0.22910216718266255</v>
      </c>
      <c r="BX657">
        <v>7.0710545426749816E-4</v>
      </c>
      <c r="BY657">
        <v>0</v>
      </c>
      <c r="BZ657">
        <v>-74</v>
      </c>
      <c r="CA657">
        <v>0</v>
      </c>
      <c r="CB657">
        <v>74</v>
      </c>
      <c r="CC657" t="e">
        <v>#VALUE!</v>
      </c>
      <c r="CD657">
        <v>74</v>
      </c>
      <c r="CE657">
        <v>0</v>
      </c>
      <c r="CF657">
        <v>249</v>
      </c>
      <c r="CH657">
        <f t="shared" si="51"/>
        <v>1</v>
      </c>
      <c r="CI657" t="s">
        <v>1402</v>
      </c>
      <c r="CJ657">
        <v>4</v>
      </c>
      <c r="CK657" t="s">
        <v>1399</v>
      </c>
      <c r="CL657">
        <f t="shared" si="52"/>
        <v>1</v>
      </c>
      <c r="CM657">
        <f t="shared" si="53"/>
        <v>1</v>
      </c>
      <c r="CN657">
        <f t="shared" si="54"/>
        <v>1</v>
      </c>
    </row>
    <row r="658" spans="1:92" x14ac:dyDescent="0.25">
      <c r="A658">
        <v>2599</v>
      </c>
      <c r="B658" t="s">
        <v>564</v>
      </c>
      <c r="C658" t="s">
        <v>564</v>
      </c>
      <c r="D658">
        <v>1417418</v>
      </c>
      <c r="E658">
        <v>1</v>
      </c>
      <c r="F658" s="107">
        <v>40909</v>
      </c>
      <c r="G658" s="107">
        <v>41008</v>
      </c>
      <c r="H658">
        <v>1417418</v>
      </c>
      <c r="I658" s="107">
        <v>41006</v>
      </c>
      <c r="J658" s="107">
        <v>41008</v>
      </c>
      <c r="K658">
        <v>15000</v>
      </c>
      <c r="L658" t="s">
        <v>569</v>
      </c>
      <c r="N658" t="s">
        <v>564</v>
      </c>
      <c r="O658" t="s">
        <v>913</v>
      </c>
      <c r="P658" t="s">
        <v>54</v>
      </c>
      <c r="Q658">
        <v>3</v>
      </c>
      <c r="R658">
        <v>100</v>
      </c>
      <c r="S658">
        <v>3</v>
      </c>
      <c r="T658">
        <v>3</v>
      </c>
      <c r="U658">
        <v>1</v>
      </c>
      <c r="AD658" s="107">
        <v>27956</v>
      </c>
      <c r="AE658" t="s">
        <v>31</v>
      </c>
      <c r="AF658" t="s">
        <v>137</v>
      </c>
      <c r="AG658" t="s">
        <v>869</v>
      </c>
      <c r="AH658" t="s">
        <v>30</v>
      </c>
      <c r="AI658" t="s">
        <v>112</v>
      </c>
      <c r="AJ658" t="s">
        <v>54</v>
      </c>
      <c r="AK658">
        <v>1</v>
      </c>
      <c r="AL658" t="s">
        <v>54</v>
      </c>
      <c r="AP658" t="s">
        <v>42</v>
      </c>
      <c r="AR658" t="s">
        <v>43</v>
      </c>
      <c r="AS658" t="s">
        <v>44</v>
      </c>
      <c r="BC658" t="s">
        <v>37</v>
      </c>
      <c r="BF658">
        <v>3</v>
      </c>
      <c r="BG658">
        <v>3</v>
      </c>
      <c r="BH658">
        <v>100</v>
      </c>
      <c r="BI658">
        <v>35.39071038251366</v>
      </c>
      <c r="BJ658">
        <f t="shared" si="50"/>
        <v>36</v>
      </c>
      <c r="BK658">
        <v>0</v>
      </c>
      <c r="BL658">
        <v>0</v>
      </c>
      <c r="BM658" t="s">
        <v>1051</v>
      </c>
      <c r="BN658" t="s">
        <v>913</v>
      </c>
      <c r="BO658" t="s">
        <v>564</v>
      </c>
      <c r="BQ658" t="s">
        <v>1051</v>
      </c>
      <c r="BR658" t="s">
        <v>87</v>
      </c>
      <c r="BS658" t="s">
        <v>572</v>
      </c>
      <c r="BT658" t="s">
        <v>1252</v>
      </c>
      <c r="BU658" t="s">
        <v>87</v>
      </c>
      <c r="BV658">
        <v>0.03</v>
      </c>
      <c r="BW658">
        <v>1</v>
      </c>
      <c r="BX658">
        <v>0.97</v>
      </c>
      <c r="BY658">
        <v>0</v>
      </c>
      <c r="BZ658">
        <v>-3</v>
      </c>
      <c r="CA658">
        <v>0</v>
      </c>
      <c r="CB658">
        <v>3</v>
      </c>
      <c r="CC658" t="e">
        <v>#VALUE!</v>
      </c>
      <c r="CD658">
        <v>3</v>
      </c>
      <c r="CE658">
        <v>0</v>
      </c>
      <c r="CF658">
        <v>0</v>
      </c>
      <c r="CH658">
        <f t="shared" si="51"/>
        <v>1</v>
      </c>
      <c r="CI658" t="s">
        <v>1405</v>
      </c>
      <c r="CJ658">
        <v>1</v>
      </c>
      <c r="CK658" t="s">
        <v>1399</v>
      </c>
      <c r="CL658">
        <f t="shared" si="52"/>
        <v>0</v>
      </c>
      <c r="CM658">
        <f t="shared" si="53"/>
        <v>1</v>
      </c>
      <c r="CN658">
        <f t="shared" si="54"/>
        <v>1</v>
      </c>
    </row>
    <row r="659" spans="1:92" x14ac:dyDescent="0.25">
      <c r="A659">
        <v>1171</v>
      </c>
      <c r="B659" t="s">
        <v>564</v>
      </c>
      <c r="C659" t="s">
        <v>564</v>
      </c>
      <c r="D659">
        <v>1418637</v>
      </c>
      <c r="E659">
        <v>1</v>
      </c>
      <c r="F659" s="107">
        <v>40951</v>
      </c>
      <c r="G659" s="107">
        <v>41170</v>
      </c>
      <c r="H659">
        <v>1418637</v>
      </c>
      <c r="I659" s="107">
        <v>40951</v>
      </c>
      <c r="J659" s="107">
        <v>40968</v>
      </c>
      <c r="K659">
        <v>10000</v>
      </c>
      <c r="L659" t="s">
        <v>568</v>
      </c>
      <c r="M659" s="107">
        <v>40968</v>
      </c>
      <c r="N659" t="s">
        <v>87</v>
      </c>
      <c r="O659" t="s">
        <v>75</v>
      </c>
      <c r="P659" t="s">
        <v>54</v>
      </c>
      <c r="Q659">
        <v>18</v>
      </c>
      <c r="R659">
        <v>220</v>
      </c>
      <c r="S659">
        <v>3</v>
      </c>
      <c r="T659">
        <v>1</v>
      </c>
      <c r="U659">
        <v>3</v>
      </c>
      <c r="AD659" s="107">
        <v>26209</v>
      </c>
      <c r="AE659" t="s">
        <v>31</v>
      </c>
      <c r="AF659" t="s">
        <v>137</v>
      </c>
      <c r="AG659" t="s">
        <v>869</v>
      </c>
      <c r="AH659" t="s">
        <v>30</v>
      </c>
      <c r="AI659" t="s">
        <v>84</v>
      </c>
      <c r="AJ659" t="s">
        <v>54</v>
      </c>
      <c r="AK659">
        <v>8</v>
      </c>
      <c r="AL659" t="s">
        <v>54</v>
      </c>
      <c r="AP659" t="s">
        <v>42</v>
      </c>
      <c r="AR659" t="s">
        <v>43</v>
      </c>
      <c r="AS659" t="s">
        <v>44</v>
      </c>
      <c r="BC659" t="s">
        <v>51</v>
      </c>
      <c r="BF659">
        <v>18</v>
      </c>
      <c r="BG659">
        <v>220</v>
      </c>
      <c r="BH659">
        <v>220</v>
      </c>
      <c r="BI659">
        <v>40.278688524590166</v>
      </c>
      <c r="BJ659">
        <f t="shared" si="50"/>
        <v>40</v>
      </c>
      <c r="BK659">
        <v>0</v>
      </c>
      <c r="BL659">
        <v>-202</v>
      </c>
      <c r="BM659" t="s">
        <v>1051</v>
      </c>
      <c r="BN659" t="s">
        <v>75</v>
      </c>
      <c r="BO659" t="s">
        <v>87</v>
      </c>
      <c r="BQ659" t="s">
        <v>1051</v>
      </c>
      <c r="BR659" t="s">
        <v>87</v>
      </c>
      <c r="BS659" t="s">
        <v>573</v>
      </c>
      <c r="BT659" t="s">
        <v>1252</v>
      </c>
      <c r="BU659" t="s">
        <v>87</v>
      </c>
      <c r="BV659">
        <v>8.1818181818181818E-2</v>
      </c>
      <c r="BW659">
        <v>8.1818181818181818E-2</v>
      </c>
      <c r="BX659">
        <v>0</v>
      </c>
      <c r="BY659">
        <v>0</v>
      </c>
      <c r="BZ659">
        <v>-18</v>
      </c>
      <c r="CA659">
        <v>0</v>
      </c>
      <c r="CB659">
        <v>18</v>
      </c>
      <c r="CC659" t="e">
        <v>#VALUE!</v>
      </c>
      <c r="CD659">
        <v>18</v>
      </c>
      <c r="CE659">
        <v>0</v>
      </c>
      <c r="CF659">
        <v>202</v>
      </c>
      <c r="CH659">
        <f t="shared" si="51"/>
        <v>1</v>
      </c>
      <c r="CI659" t="s">
        <v>1404</v>
      </c>
      <c r="CJ659">
        <v>2</v>
      </c>
      <c r="CK659" t="s">
        <v>1399</v>
      </c>
      <c r="CL659">
        <f t="shared" si="52"/>
        <v>1</v>
      </c>
      <c r="CM659">
        <f t="shared" si="53"/>
        <v>1</v>
      </c>
      <c r="CN659">
        <f t="shared" si="54"/>
        <v>1</v>
      </c>
    </row>
    <row r="660" spans="1:92" x14ac:dyDescent="0.25">
      <c r="A660">
        <v>1875</v>
      </c>
      <c r="B660" t="s">
        <v>564</v>
      </c>
      <c r="C660" t="s">
        <v>564</v>
      </c>
      <c r="D660">
        <v>1420675</v>
      </c>
      <c r="E660">
        <v>6</v>
      </c>
      <c r="F660" s="107">
        <v>40978</v>
      </c>
      <c r="G660" s="107">
        <v>41166</v>
      </c>
      <c r="H660">
        <v>1420675</v>
      </c>
      <c r="I660" s="107">
        <v>40978</v>
      </c>
      <c r="J660" s="107">
        <v>40983</v>
      </c>
      <c r="K660">
        <v>10000</v>
      </c>
      <c r="L660" t="s">
        <v>568</v>
      </c>
      <c r="M660" s="107">
        <v>40983</v>
      </c>
      <c r="N660" t="s">
        <v>87</v>
      </c>
      <c r="O660" t="s">
        <v>75</v>
      </c>
      <c r="P660" t="s">
        <v>38</v>
      </c>
      <c r="Q660">
        <v>6</v>
      </c>
      <c r="R660">
        <v>189</v>
      </c>
      <c r="S660">
        <v>0</v>
      </c>
      <c r="T660">
        <v>0</v>
      </c>
      <c r="AD660" s="107">
        <v>27791</v>
      </c>
      <c r="AE660" t="s">
        <v>31</v>
      </c>
      <c r="AF660" t="s">
        <v>68</v>
      </c>
      <c r="AG660" t="s">
        <v>870</v>
      </c>
      <c r="AH660" t="s">
        <v>30</v>
      </c>
      <c r="AI660" t="s">
        <v>79</v>
      </c>
      <c r="AJ660" t="s">
        <v>88</v>
      </c>
      <c r="AK660">
        <v>6</v>
      </c>
      <c r="AL660" t="s">
        <v>361</v>
      </c>
      <c r="AM660">
        <v>2</v>
      </c>
      <c r="AP660" t="s">
        <v>65</v>
      </c>
      <c r="AR660" t="s">
        <v>66</v>
      </c>
      <c r="AS660" t="s">
        <v>67</v>
      </c>
      <c r="BC660" t="s">
        <v>51</v>
      </c>
      <c r="BF660">
        <v>6</v>
      </c>
      <c r="BG660">
        <v>189</v>
      </c>
      <c r="BH660">
        <v>189</v>
      </c>
      <c r="BI660">
        <v>36.030054644808743</v>
      </c>
      <c r="BJ660">
        <f t="shared" si="50"/>
        <v>36</v>
      </c>
      <c r="BK660">
        <v>0</v>
      </c>
      <c r="BL660">
        <v>-183</v>
      </c>
      <c r="BM660" t="s">
        <v>1050</v>
      </c>
      <c r="BN660" t="s">
        <v>75</v>
      </c>
      <c r="BO660" t="s">
        <v>87</v>
      </c>
      <c r="BQ660" t="s">
        <v>1050</v>
      </c>
      <c r="BR660" t="s">
        <v>87</v>
      </c>
      <c r="BS660" t="s">
        <v>573</v>
      </c>
      <c r="BT660" t="s">
        <v>1252</v>
      </c>
      <c r="BU660" t="s">
        <v>564</v>
      </c>
      <c r="BV660">
        <v>3.1746031746031744E-2</v>
      </c>
      <c r="BW660">
        <v>3.1746031746031744E-2</v>
      </c>
      <c r="BX660">
        <v>0</v>
      </c>
      <c r="BY660">
        <v>0</v>
      </c>
      <c r="BZ660">
        <v>-6</v>
      </c>
      <c r="CA660">
        <v>0</v>
      </c>
      <c r="CB660">
        <v>6</v>
      </c>
      <c r="CC660" t="e">
        <v>#VALUE!</v>
      </c>
      <c r="CD660">
        <v>6</v>
      </c>
      <c r="CE660">
        <v>0</v>
      </c>
      <c r="CF660">
        <v>183</v>
      </c>
      <c r="CH660">
        <f t="shared" si="51"/>
        <v>0</v>
      </c>
      <c r="CI660" t="s">
        <v>1405</v>
      </c>
      <c r="CJ660">
        <v>1</v>
      </c>
      <c r="CK660" t="s">
        <v>1399</v>
      </c>
      <c r="CL660">
        <f t="shared" si="52"/>
        <v>1</v>
      </c>
      <c r="CM660">
        <f t="shared" si="53"/>
        <v>0</v>
      </c>
      <c r="CN660">
        <f t="shared" si="54"/>
        <v>0</v>
      </c>
    </row>
    <row r="661" spans="1:92" x14ac:dyDescent="0.25">
      <c r="A661">
        <v>1305</v>
      </c>
      <c r="B661" t="s">
        <v>564</v>
      </c>
      <c r="C661" t="s">
        <v>564</v>
      </c>
      <c r="D661">
        <v>1420714</v>
      </c>
      <c r="E661">
        <v>1</v>
      </c>
      <c r="F661" s="107">
        <v>40956</v>
      </c>
      <c r="G661" s="107">
        <v>40975</v>
      </c>
      <c r="H661">
        <v>1420714</v>
      </c>
      <c r="I661" s="107">
        <v>40956</v>
      </c>
      <c r="J661" s="107">
        <v>40975</v>
      </c>
      <c r="K661">
        <v>10000</v>
      </c>
      <c r="L661" t="s">
        <v>568</v>
      </c>
      <c r="N661" t="s">
        <v>564</v>
      </c>
      <c r="O661" t="s">
        <v>913</v>
      </c>
      <c r="P661" t="s">
        <v>54</v>
      </c>
      <c r="Q661">
        <v>20</v>
      </c>
      <c r="R661">
        <v>20</v>
      </c>
      <c r="S661">
        <v>5</v>
      </c>
      <c r="T661">
        <v>5</v>
      </c>
      <c r="U661">
        <v>4</v>
      </c>
      <c r="AD661" s="107">
        <v>27607</v>
      </c>
      <c r="AE661" t="s">
        <v>31</v>
      </c>
      <c r="AF661" t="s">
        <v>32</v>
      </c>
      <c r="AG661" t="s">
        <v>868</v>
      </c>
      <c r="AH661" t="s">
        <v>57</v>
      </c>
      <c r="AI661" t="s">
        <v>99</v>
      </c>
      <c r="AJ661" t="s">
        <v>54</v>
      </c>
      <c r="AK661">
        <v>2</v>
      </c>
      <c r="AL661" t="s">
        <v>54</v>
      </c>
      <c r="AP661" t="s">
        <v>100</v>
      </c>
      <c r="AR661" t="s">
        <v>66</v>
      </c>
      <c r="AS661" t="s">
        <v>63</v>
      </c>
      <c r="BC661" t="s">
        <v>37</v>
      </c>
      <c r="BF661">
        <v>20</v>
      </c>
      <c r="BG661">
        <v>20</v>
      </c>
      <c r="BH661">
        <v>20</v>
      </c>
      <c r="BI661">
        <v>36.472677595628419</v>
      </c>
      <c r="BJ661">
        <f t="shared" si="50"/>
        <v>37</v>
      </c>
      <c r="BK661">
        <v>0</v>
      </c>
      <c r="BL661">
        <v>0</v>
      </c>
      <c r="BM661" t="s">
        <v>1051</v>
      </c>
      <c r="BN661" t="s">
        <v>913</v>
      </c>
      <c r="BO661" t="s">
        <v>564</v>
      </c>
      <c r="BQ661" t="s">
        <v>1051</v>
      </c>
      <c r="BR661" t="s">
        <v>87</v>
      </c>
      <c r="BS661" t="s">
        <v>572</v>
      </c>
      <c r="BT661" t="s">
        <v>1252</v>
      </c>
      <c r="BU661" t="s">
        <v>87</v>
      </c>
      <c r="BV661">
        <v>1</v>
      </c>
      <c r="BW661">
        <v>1</v>
      </c>
      <c r="BX661">
        <v>0</v>
      </c>
      <c r="BY661">
        <v>0</v>
      </c>
      <c r="BZ661">
        <v>-20</v>
      </c>
      <c r="CA661">
        <v>0</v>
      </c>
      <c r="CB661">
        <v>20</v>
      </c>
      <c r="CC661" t="e">
        <v>#VALUE!</v>
      </c>
      <c r="CD661">
        <v>20</v>
      </c>
      <c r="CE661">
        <v>0</v>
      </c>
      <c r="CF661">
        <v>0</v>
      </c>
      <c r="CH661">
        <f t="shared" si="51"/>
        <v>1</v>
      </c>
      <c r="CI661" t="s">
        <v>1404</v>
      </c>
      <c r="CJ661">
        <v>2</v>
      </c>
      <c r="CK661" t="s">
        <v>1399</v>
      </c>
      <c r="CL661">
        <f t="shared" si="52"/>
        <v>0</v>
      </c>
      <c r="CM661">
        <f t="shared" si="53"/>
        <v>1</v>
      </c>
      <c r="CN661">
        <f t="shared" si="54"/>
        <v>1</v>
      </c>
    </row>
    <row r="662" spans="1:92" x14ac:dyDescent="0.25">
      <c r="A662">
        <v>2976</v>
      </c>
      <c r="B662" t="s">
        <v>564</v>
      </c>
      <c r="C662" t="s">
        <v>564</v>
      </c>
      <c r="D662">
        <v>1421463</v>
      </c>
      <c r="E662">
        <v>4</v>
      </c>
      <c r="F662" s="107">
        <v>41017</v>
      </c>
      <c r="G662" s="107">
        <v>41228</v>
      </c>
      <c r="H662">
        <v>1421463</v>
      </c>
      <c r="I662" s="107">
        <v>41019</v>
      </c>
      <c r="J662" s="107">
        <v>41020</v>
      </c>
      <c r="K662">
        <v>21500</v>
      </c>
      <c r="L662" t="s">
        <v>570</v>
      </c>
      <c r="M662" s="107">
        <v>41020</v>
      </c>
      <c r="N662" t="s">
        <v>87</v>
      </c>
      <c r="O662" t="s">
        <v>75</v>
      </c>
      <c r="P662" t="s">
        <v>38</v>
      </c>
      <c r="Q662">
        <v>2</v>
      </c>
      <c r="R662">
        <v>212</v>
      </c>
      <c r="S662">
        <v>2</v>
      </c>
      <c r="T662">
        <v>4</v>
      </c>
      <c r="AD662" s="107">
        <v>27500</v>
      </c>
      <c r="AE662" t="s">
        <v>31</v>
      </c>
      <c r="AF662" t="s">
        <v>32</v>
      </c>
      <c r="AG662" t="s">
        <v>868</v>
      </c>
      <c r="AH662" t="s">
        <v>57</v>
      </c>
      <c r="AI662" t="s">
        <v>96</v>
      </c>
      <c r="AJ662" t="s">
        <v>88</v>
      </c>
      <c r="AK662">
        <v>11</v>
      </c>
      <c r="AL662" t="s">
        <v>986</v>
      </c>
      <c r="AO662">
        <v>60</v>
      </c>
      <c r="AP662" t="s">
        <v>174</v>
      </c>
      <c r="AR662" t="s">
        <v>43</v>
      </c>
      <c r="AS662" t="s">
        <v>44</v>
      </c>
      <c r="BC662" t="s">
        <v>51</v>
      </c>
      <c r="BF662">
        <v>2</v>
      </c>
      <c r="BG662">
        <v>210</v>
      </c>
      <c r="BH662">
        <v>212</v>
      </c>
      <c r="BI662">
        <v>36.931693989071036</v>
      </c>
      <c r="BJ662">
        <f t="shared" si="50"/>
        <v>37</v>
      </c>
      <c r="BK662">
        <v>0</v>
      </c>
      <c r="BL662">
        <v>-208</v>
      </c>
      <c r="BM662" t="s">
        <v>1050</v>
      </c>
      <c r="BN662" t="s">
        <v>75</v>
      </c>
      <c r="BO662" t="s">
        <v>87</v>
      </c>
      <c r="BQ662" t="s">
        <v>1050</v>
      </c>
      <c r="BR662" t="s">
        <v>87</v>
      </c>
      <c r="BS662" t="s">
        <v>573</v>
      </c>
      <c r="BT662" t="s">
        <v>1252</v>
      </c>
      <c r="BU662" t="s">
        <v>87</v>
      </c>
      <c r="BV662">
        <v>9.433962264150943E-3</v>
      </c>
      <c r="BW662">
        <v>9.5238095238095247E-3</v>
      </c>
      <c r="BX662">
        <v>8.9847259658581632E-5</v>
      </c>
      <c r="BY662">
        <v>0</v>
      </c>
      <c r="BZ662">
        <v>-2</v>
      </c>
      <c r="CA662">
        <v>0</v>
      </c>
      <c r="CB662">
        <v>2</v>
      </c>
      <c r="CC662" t="e">
        <v>#VALUE!</v>
      </c>
      <c r="CD662">
        <v>2</v>
      </c>
      <c r="CE662">
        <v>0</v>
      </c>
      <c r="CF662">
        <v>208</v>
      </c>
      <c r="CH662">
        <f t="shared" si="51"/>
        <v>1</v>
      </c>
      <c r="CI662" t="s">
        <v>1405</v>
      </c>
      <c r="CJ662">
        <v>1</v>
      </c>
      <c r="CK662" t="s">
        <v>1399</v>
      </c>
      <c r="CL662">
        <f t="shared" si="52"/>
        <v>1</v>
      </c>
      <c r="CM662">
        <f t="shared" si="53"/>
        <v>1</v>
      </c>
      <c r="CN662">
        <f t="shared" si="54"/>
        <v>1</v>
      </c>
    </row>
    <row r="663" spans="1:92" x14ac:dyDescent="0.25">
      <c r="A663">
        <v>2818</v>
      </c>
      <c r="B663" t="s">
        <v>564</v>
      </c>
      <c r="C663" t="s">
        <v>564</v>
      </c>
      <c r="D663">
        <v>1421557</v>
      </c>
      <c r="E663">
        <v>4</v>
      </c>
      <c r="F663" s="107">
        <v>41012</v>
      </c>
      <c r="G663" s="107">
        <v>41015</v>
      </c>
      <c r="H663">
        <v>1421557</v>
      </c>
      <c r="I663" s="107">
        <v>41013</v>
      </c>
      <c r="J663" s="107">
        <v>41015</v>
      </c>
      <c r="K663" t="s">
        <v>562</v>
      </c>
      <c r="L663" t="s">
        <v>562</v>
      </c>
      <c r="N663" t="s">
        <v>564</v>
      </c>
      <c r="O663" t="s">
        <v>913</v>
      </c>
      <c r="P663" t="s">
        <v>38</v>
      </c>
      <c r="Q663">
        <v>3</v>
      </c>
      <c r="R663">
        <v>4</v>
      </c>
      <c r="S663">
        <v>0</v>
      </c>
      <c r="T663">
        <v>1</v>
      </c>
      <c r="AD663" s="107">
        <v>26948</v>
      </c>
      <c r="AE663" t="s">
        <v>31</v>
      </c>
      <c r="AF663" t="s">
        <v>32</v>
      </c>
      <c r="AG663" t="s">
        <v>868</v>
      </c>
      <c r="AH663" t="s">
        <v>57</v>
      </c>
      <c r="AI663" t="s">
        <v>84</v>
      </c>
      <c r="AJ663" t="s">
        <v>88</v>
      </c>
      <c r="AK663">
        <v>1</v>
      </c>
      <c r="AL663" t="s">
        <v>986</v>
      </c>
      <c r="AO663">
        <v>90</v>
      </c>
      <c r="AP663" t="s">
        <v>59</v>
      </c>
      <c r="AR663" t="s">
        <v>43</v>
      </c>
      <c r="AS663" t="s">
        <v>60</v>
      </c>
      <c r="BC663" t="s">
        <v>37</v>
      </c>
      <c r="BF663">
        <v>3</v>
      </c>
      <c r="BG663">
        <v>3</v>
      </c>
      <c r="BH663">
        <v>4</v>
      </c>
      <c r="BI663">
        <v>38.42622950819672</v>
      </c>
      <c r="BJ663">
        <f t="shared" si="50"/>
        <v>39</v>
      </c>
      <c r="BK663">
        <v>0</v>
      </c>
      <c r="BL663">
        <v>0</v>
      </c>
      <c r="BM663" t="s">
        <v>1050</v>
      </c>
      <c r="BN663" t="s">
        <v>913</v>
      </c>
      <c r="BO663" t="s">
        <v>564</v>
      </c>
      <c r="BQ663" t="s">
        <v>1050</v>
      </c>
      <c r="BR663" t="s">
        <v>87</v>
      </c>
      <c r="BS663" t="s">
        <v>572</v>
      </c>
      <c r="BT663" t="s">
        <v>1252</v>
      </c>
      <c r="BU663" t="s">
        <v>564</v>
      </c>
      <c r="BV663">
        <v>0.75</v>
      </c>
      <c r="BW663">
        <v>1</v>
      </c>
      <c r="BX663">
        <v>0.25</v>
      </c>
      <c r="BY663">
        <v>0</v>
      </c>
      <c r="BZ663">
        <v>-3</v>
      </c>
      <c r="CA663">
        <v>0</v>
      </c>
      <c r="CB663">
        <v>3</v>
      </c>
      <c r="CC663" t="e">
        <v>#VALUE!</v>
      </c>
      <c r="CD663">
        <v>3</v>
      </c>
      <c r="CE663">
        <v>0</v>
      </c>
      <c r="CF663">
        <v>0</v>
      </c>
      <c r="CH663">
        <f t="shared" si="51"/>
        <v>1</v>
      </c>
      <c r="CI663" t="s">
        <v>1405</v>
      </c>
      <c r="CJ663">
        <v>1</v>
      </c>
      <c r="CK663" t="s">
        <v>1399</v>
      </c>
      <c r="CL663">
        <f t="shared" si="52"/>
        <v>0</v>
      </c>
      <c r="CM663">
        <f t="shared" si="53"/>
        <v>0</v>
      </c>
      <c r="CN663">
        <f t="shared" si="54"/>
        <v>1</v>
      </c>
    </row>
    <row r="664" spans="1:92" x14ac:dyDescent="0.25">
      <c r="A664">
        <v>1933</v>
      </c>
      <c r="B664" t="s">
        <v>564</v>
      </c>
      <c r="C664" t="s">
        <v>564</v>
      </c>
      <c r="D664">
        <v>1421863</v>
      </c>
      <c r="E664">
        <v>2</v>
      </c>
      <c r="F664" s="107">
        <v>40981</v>
      </c>
      <c r="G664" s="107">
        <v>41288</v>
      </c>
      <c r="H664">
        <v>1421863</v>
      </c>
      <c r="I664" s="107">
        <v>40982</v>
      </c>
      <c r="J664" s="107">
        <v>40984</v>
      </c>
      <c r="K664">
        <v>2000</v>
      </c>
      <c r="L664" t="s">
        <v>566</v>
      </c>
      <c r="M664" s="107">
        <v>40984</v>
      </c>
      <c r="N664" t="s">
        <v>87</v>
      </c>
      <c r="O664" t="s">
        <v>75</v>
      </c>
      <c r="P664" t="s">
        <v>587</v>
      </c>
      <c r="Q664">
        <v>3</v>
      </c>
      <c r="R664">
        <v>308</v>
      </c>
      <c r="S664">
        <v>0</v>
      </c>
      <c r="T664">
        <v>0</v>
      </c>
      <c r="AD664" s="107">
        <v>24680</v>
      </c>
      <c r="AE664" t="s">
        <v>31</v>
      </c>
      <c r="AF664" t="s">
        <v>68</v>
      </c>
      <c r="AG664" t="s">
        <v>870</v>
      </c>
      <c r="AH664" t="s">
        <v>57</v>
      </c>
      <c r="AI664" t="s">
        <v>84</v>
      </c>
      <c r="AJ664" t="s">
        <v>47</v>
      </c>
      <c r="AK664">
        <v>12</v>
      </c>
      <c r="AL664" t="s">
        <v>47</v>
      </c>
      <c r="AP664" t="s">
        <v>107</v>
      </c>
      <c r="AR664" t="s">
        <v>43</v>
      </c>
      <c r="AS664" t="s">
        <v>60</v>
      </c>
      <c r="BC664" t="s">
        <v>98</v>
      </c>
      <c r="BF664">
        <v>3</v>
      </c>
      <c r="BG664">
        <v>307</v>
      </c>
      <c r="BH664">
        <v>308</v>
      </c>
      <c r="BI664">
        <v>44.538251366120221</v>
      </c>
      <c r="BJ664">
        <f t="shared" si="50"/>
        <v>45</v>
      </c>
      <c r="BK664">
        <v>0</v>
      </c>
      <c r="BL664">
        <v>-304</v>
      </c>
      <c r="BM664" t="s">
        <v>47</v>
      </c>
      <c r="BN664" t="s">
        <v>75</v>
      </c>
      <c r="BO664" t="s">
        <v>87</v>
      </c>
      <c r="BQ664" t="s">
        <v>47</v>
      </c>
      <c r="BR664" t="s">
        <v>87</v>
      </c>
      <c r="BS664" t="s">
        <v>573</v>
      </c>
      <c r="BT664" t="s">
        <v>1252</v>
      </c>
      <c r="BU664" t="s">
        <v>564</v>
      </c>
      <c r="BV664">
        <v>9.74025974025974E-3</v>
      </c>
      <c r="BW664">
        <v>9.7719869706840382E-3</v>
      </c>
      <c r="BX664">
        <v>3.1727230424298189E-5</v>
      </c>
      <c r="BY664">
        <v>0</v>
      </c>
      <c r="BZ664">
        <v>-3</v>
      </c>
      <c r="CA664">
        <v>0</v>
      </c>
      <c r="CB664">
        <v>3</v>
      </c>
      <c r="CC664" t="e">
        <v>#VALUE!</v>
      </c>
      <c r="CD664">
        <v>3</v>
      </c>
      <c r="CE664">
        <v>0</v>
      </c>
      <c r="CF664">
        <v>304</v>
      </c>
      <c r="CH664">
        <f t="shared" si="51"/>
        <v>0</v>
      </c>
      <c r="CI664" t="s">
        <v>1405</v>
      </c>
      <c r="CJ664">
        <v>1</v>
      </c>
      <c r="CK664" t="s">
        <v>1399</v>
      </c>
      <c r="CL664">
        <f t="shared" si="52"/>
        <v>1</v>
      </c>
      <c r="CM664">
        <f t="shared" si="53"/>
        <v>0</v>
      </c>
      <c r="CN664">
        <f t="shared" si="54"/>
        <v>0</v>
      </c>
    </row>
    <row r="665" spans="1:92" x14ac:dyDescent="0.25">
      <c r="A665">
        <v>2546</v>
      </c>
      <c r="B665" t="s">
        <v>564</v>
      </c>
      <c r="C665" t="s">
        <v>564</v>
      </c>
      <c r="D665">
        <v>1422293</v>
      </c>
      <c r="E665">
        <v>6</v>
      </c>
      <c r="F665" s="107">
        <v>41004</v>
      </c>
      <c r="G665" s="107">
        <v>41038</v>
      </c>
      <c r="H665">
        <v>1422293</v>
      </c>
      <c r="I665" s="107">
        <v>41004</v>
      </c>
      <c r="J665" s="107">
        <v>41038</v>
      </c>
      <c r="K665" t="s">
        <v>562</v>
      </c>
      <c r="L665" t="s">
        <v>562</v>
      </c>
      <c r="N665" t="s">
        <v>564</v>
      </c>
      <c r="O665" t="s">
        <v>913</v>
      </c>
      <c r="P665" t="s">
        <v>38</v>
      </c>
      <c r="Q665">
        <v>35</v>
      </c>
      <c r="R665">
        <v>35</v>
      </c>
      <c r="S665">
        <v>10</v>
      </c>
      <c r="T665">
        <v>10</v>
      </c>
      <c r="U665">
        <v>3</v>
      </c>
      <c r="V665">
        <v>1</v>
      </c>
      <c r="AD665" s="107">
        <v>28300</v>
      </c>
      <c r="AE665" t="s">
        <v>31</v>
      </c>
      <c r="AF665" t="s">
        <v>32</v>
      </c>
      <c r="AG665" t="s">
        <v>868</v>
      </c>
      <c r="AH665" t="s">
        <v>57</v>
      </c>
      <c r="AI665" t="s">
        <v>71</v>
      </c>
      <c r="AJ665" t="s">
        <v>88</v>
      </c>
      <c r="AK665">
        <v>2</v>
      </c>
      <c r="AL665" t="s">
        <v>361</v>
      </c>
      <c r="AM665">
        <v>12</v>
      </c>
      <c r="AP665" t="s">
        <v>48</v>
      </c>
      <c r="AR665" t="s">
        <v>49</v>
      </c>
      <c r="AS665" t="s">
        <v>44</v>
      </c>
      <c r="BC665" t="s">
        <v>37</v>
      </c>
      <c r="BF665">
        <v>35</v>
      </c>
      <c r="BG665">
        <v>35</v>
      </c>
      <c r="BH665">
        <v>35</v>
      </c>
      <c r="BI665">
        <v>34.710382513661202</v>
      </c>
      <c r="BJ665">
        <f t="shared" si="50"/>
        <v>35</v>
      </c>
      <c r="BK665">
        <v>0</v>
      </c>
      <c r="BL665">
        <v>0</v>
      </c>
      <c r="BM665" t="s">
        <v>1050</v>
      </c>
      <c r="BN665" t="s">
        <v>913</v>
      </c>
      <c r="BO665" t="s">
        <v>564</v>
      </c>
      <c r="BQ665" t="s">
        <v>1050</v>
      </c>
      <c r="BR665" t="s">
        <v>87</v>
      </c>
      <c r="BS665" t="s">
        <v>572</v>
      </c>
      <c r="BT665" t="s">
        <v>1252</v>
      </c>
      <c r="BU665" t="s">
        <v>87</v>
      </c>
      <c r="BV665">
        <v>1</v>
      </c>
      <c r="BW665">
        <v>1</v>
      </c>
      <c r="BX665">
        <v>0</v>
      </c>
      <c r="BY665">
        <v>0</v>
      </c>
      <c r="BZ665">
        <v>-35</v>
      </c>
      <c r="CA665">
        <v>0</v>
      </c>
      <c r="CB665">
        <v>35</v>
      </c>
      <c r="CC665" t="e">
        <v>#VALUE!</v>
      </c>
      <c r="CD665">
        <v>35</v>
      </c>
      <c r="CE665">
        <v>0</v>
      </c>
      <c r="CF665">
        <v>0</v>
      </c>
      <c r="CH665">
        <f t="shared" si="51"/>
        <v>1</v>
      </c>
      <c r="CI665" t="s">
        <v>1401</v>
      </c>
      <c r="CJ665">
        <v>3</v>
      </c>
      <c r="CK665" t="s">
        <v>1399</v>
      </c>
      <c r="CL665">
        <f t="shared" si="52"/>
        <v>0</v>
      </c>
      <c r="CM665">
        <f t="shared" si="53"/>
        <v>1</v>
      </c>
      <c r="CN665">
        <f t="shared" si="54"/>
        <v>1</v>
      </c>
    </row>
    <row r="666" spans="1:92" x14ac:dyDescent="0.25">
      <c r="A666">
        <v>2852</v>
      </c>
      <c r="B666" t="s">
        <v>564</v>
      </c>
      <c r="C666" t="s">
        <v>564</v>
      </c>
      <c r="D666">
        <v>1423888</v>
      </c>
      <c r="E666">
        <v>2</v>
      </c>
      <c r="F666" s="107">
        <v>41014</v>
      </c>
      <c r="G666" s="107">
        <v>41100</v>
      </c>
      <c r="H666">
        <v>1423888</v>
      </c>
      <c r="I666" s="107">
        <v>41014</v>
      </c>
      <c r="J666" s="107">
        <v>41100</v>
      </c>
      <c r="K666">
        <v>30000</v>
      </c>
      <c r="L666" t="s">
        <v>570</v>
      </c>
      <c r="N666" t="s">
        <v>564</v>
      </c>
      <c r="O666" t="s">
        <v>913</v>
      </c>
      <c r="P666" t="s">
        <v>587</v>
      </c>
      <c r="Q666">
        <v>87</v>
      </c>
      <c r="R666">
        <v>87</v>
      </c>
      <c r="S666">
        <v>2</v>
      </c>
      <c r="T666">
        <v>5</v>
      </c>
      <c r="U666">
        <v>1</v>
      </c>
      <c r="AD666" s="107">
        <v>28298</v>
      </c>
      <c r="AE666" t="s">
        <v>31</v>
      </c>
      <c r="AF666" t="s">
        <v>68</v>
      </c>
      <c r="AG666" t="s">
        <v>870</v>
      </c>
      <c r="AH666" t="s">
        <v>57</v>
      </c>
      <c r="AI666" t="s">
        <v>82</v>
      </c>
      <c r="AJ666" t="s">
        <v>47</v>
      </c>
      <c r="AK666">
        <v>5</v>
      </c>
      <c r="AL666" t="s">
        <v>47</v>
      </c>
      <c r="AP666" t="s">
        <v>130</v>
      </c>
      <c r="AR666" t="s">
        <v>49</v>
      </c>
      <c r="AS666" t="s">
        <v>105</v>
      </c>
      <c r="BC666" t="s">
        <v>37</v>
      </c>
      <c r="BF666">
        <v>87</v>
      </c>
      <c r="BG666">
        <v>87</v>
      </c>
      <c r="BH666">
        <v>87</v>
      </c>
      <c r="BI666">
        <v>34.743169398907106</v>
      </c>
      <c r="BJ666">
        <f t="shared" si="50"/>
        <v>35</v>
      </c>
      <c r="BK666">
        <v>0</v>
      </c>
      <c r="BL666">
        <v>0</v>
      </c>
      <c r="BM666" t="s">
        <v>47</v>
      </c>
      <c r="BN666" t="s">
        <v>913</v>
      </c>
      <c r="BO666" t="s">
        <v>564</v>
      </c>
      <c r="BQ666" t="s">
        <v>47</v>
      </c>
      <c r="BR666" t="s">
        <v>87</v>
      </c>
      <c r="BS666" t="s">
        <v>572</v>
      </c>
      <c r="BT666" t="s">
        <v>1252</v>
      </c>
      <c r="BU666" t="s">
        <v>87</v>
      </c>
      <c r="BV666">
        <v>1</v>
      </c>
      <c r="BW666">
        <v>1</v>
      </c>
      <c r="BX666">
        <v>0</v>
      </c>
      <c r="BY666">
        <v>0</v>
      </c>
      <c r="BZ666">
        <v>-87</v>
      </c>
      <c r="CA666">
        <v>0</v>
      </c>
      <c r="CB666">
        <v>87</v>
      </c>
      <c r="CC666" t="e">
        <v>#VALUE!</v>
      </c>
      <c r="CD666">
        <v>87</v>
      </c>
      <c r="CE666">
        <v>0</v>
      </c>
      <c r="CF666">
        <v>0</v>
      </c>
      <c r="CH666">
        <f t="shared" si="51"/>
        <v>1</v>
      </c>
      <c r="CI666" t="s">
        <v>1402</v>
      </c>
      <c r="CJ666">
        <v>4</v>
      </c>
      <c r="CK666" t="s">
        <v>1399</v>
      </c>
      <c r="CL666">
        <f t="shared" si="52"/>
        <v>0</v>
      </c>
      <c r="CM666">
        <f t="shared" si="53"/>
        <v>1</v>
      </c>
      <c r="CN666">
        <f t="shared" si="54"/>
        <v>1</v>
      </c>
    </row>
    <row r="667" spans="1:92" x14ac:dyDescent="0.25">
      <c r="A667">
        <v>2007</v>
      </c>
      <c r="B667" t="s">
        <v>564</v>
      </c>
      <c r="C667" t="s">
        <v>564</v>
      </c>
      <c r="D667">
        <v>1426628</v>
      </c>
      <c r="E667">
        <v>3</v>
      </c>
      <c r="F667" s="107">
        <v>40984</v>
      </c>
      <c r="G667" s="107">
        <v>41110</v>
      </c>
      <c r="H667">
        <v>1426628</v>
      </c>
      <c r="I667" s="107">
        <v>40984</v>
      </c>
      <c r="J667" s="107">
        <v>40990</v>
      </c>
      <c r="K667">
        <v>25000</v>
      </c>
      <c r="L667" t="s">
        <v>570</v>
      </c>
      <c r="M667" s="107">
        <v>40990</v>
      </c>
      <c r="N667" t="s">
        <v>87</v>
      </c>
      <c r="O667" t="s">
        <v>583</v>
      </c>
      <c r="P667" t="s">
        <v>38</v>
      </c>
      <c r="Q667">
        <v>7</v>
      </c>
      <c r="R667">
        <v>127</v>
      </c>
      <c r="S667">
        <v>1</v>
      </c>
      <c r="T667">
        <v>5</v>
      </c>
      <c r="U667">
        <v>1</v>
      </c>
      <c r="AD667" s="107">
        <v>27786</v>
      </c>
      <c r="AE667" t="s">
        <v>31</v>
      </c>
      <c r="AF667" t="s">
        <v>68</v>
      </c>
      <c r="AG667" t="s">
        <v>870</v>
      </c>
      <c r="AH667" t="s">
        <v>30</v>
      </c>
      <c r="AI667" t="s">
        <v>86</v>
      </c>
      <c r="AJ667" t="s">
        <v>88</v>
      </c>
      <c r="AK667">
        <v>6</v>
      </c>
      <c r="AL667" t="s">
        <v>184</v>
      </c>
      <c r="AP667" t="s">
        <v>65</v>
      </c>
      <c r="AR667" t="s">
        <v>66</v>
      </c>
      <c r="AS667" t="s">
        <v>67</v>
      </c>
      <c r="BC667" t="s">
        <v>51</v>
      </c>
      <c r="BF667">
        <v>7</v>
      </c>
      <c r="BG667">
        <v>127</v>
      </c>
      <c r="BH667">
        <v>127</v>
      </c>
      <c r="BI667">
        <v>36.060109289617486</v>
      </c>
      <c r="BJ667">
        <f t="shared" si="50"/>
        <v>36</v>
      </c>
      <c r="BK667">
        <v>0</v>
      </c>
      <c r="BL667">
        <v>-120</v>
      </c>
      <c r="BM667" t="s">
        <v>1050</v>
      </c>
      <c r="BN667" t="s">
        <v>75</v>
      </c>
      <c r="BO667" t="s">
        <v>87</v>
      </c>
      <c r="BQ667" t="s">
        <v>1050</v>
      </c>
      <c r="BR667" t="s">
        <v>87</v>
      </c>
      <c r="BS667" t="s">
        <v>573</v>
      </c>
      <c r="BT667" t="s">
        <v>1252</v>
      </c>
      <c r="BU667" t="s">
        <v>87</v>
      </c>
      <c r="BV667">
        <v>5.5118110236220472E-2</v>
      </c>
      <c r="BW667">
        <v>5.5118110236220472E-2</v>
      </c>
      <c r="BX667">
        <v>0</v>
      </c>
      <c r="BY667">
        <v>0</v>
      </c>
      <c r="BZ667">
        <v>-7</v>
      </c>
      <c r="CA667">
        <v>0</v>
      </c>
      <c r="CB667">
        <v>7</v>
      </c>
      <c r="CC667" t="e">
        <v>#VALUE!</v>
      </c>
      <c r="CD667">
        <v>7</v>
      </c>
      <c r="CE667">
        <v>0</v>
      </c>
      <c r="CF667">
        <v>120</v>
      </c>
      <c r="CH667">
        <f t="shared" si="51"/>
        <v>1</v>
      </c>
      <c r="CI667" t="s">
        <v>1405</v>
      </c>
      <c r="CJ667">
        <v>1</v>
      </c>
      <c r="CK667" t="s">
        <v>1399</v>
      </c>
      <c r="CL667">
        <f t="shared" si="52"/>
        <v>1</v>
      </c>
      <c r="CM667">
        <f t="shared" si="53"/>
        <v>1</v>
      </c>
      <c r="CN667">
        <f t="shared" si="54"/>
        <v>1</v>
      </c>
    </row>
    <row r="668" spans="1:92" x14ac:dyDescent="0.25">
      <c r="A668">
        <v>960</v>
      </c>
      <c r="B668" t="s">
        <v>564</v>
      </c>
      <c r="C668" t="s">
        <v>564</v>
      </c>
      <c r="D668">
        <v>1428432</v>
      </c>
      <c r="E668">
        <v>6</v>
      </c>
      <c r="F668" s="107">
        <v>40944</v>
      </c>
      <c r="G668" s="107">
        <v>40994</v>
      </c>
      <c r="H668">
        <v>1428432</v>
      </c>
      <c r="I668" s="107">
        <v>40944</v>
      </c>
      <c r="J668" s="107">
        <v>40994</v>
      </c>
      <c r="K668">
        <v>15000</v>
      </c>
      <c r="L668" t="s">
        <v>569</v>
      </c>
      <c r="N668" t="s">
        <v>564</v>
      </c>
      <c r="O668" t="s">
        <v>913</v>
      </c>
      <c r="P668" t="s">
        <v>38</v>
      </c>
      <c r="Q668">
        <v>51</v>
      </c>
      <c r="R668">
        <v>51</v>
      </c>
      <c r="S668">
        <v>4</v>
      </c>
      <c r="T668">
        <v>3</v>
      </c>
      <c r="U668">
        <v>3</v>
      </c>
      <c r="AD668" s="107">
        <v>27961</v>
      </c>
      <c r="AE668" t="s">
        <v>31</v>
      </c>
      <c r="AF668" t="s">
        <v>32</v>
      </c>
      <c r="AG668" t="s">
        <v>868</v>
      </c>
      <c r="AH668" t="s">
        <v>57</v>
      </c>
      <c r="AI668" t="s">
        <v>113</v>
      </c>
      <c r="AJ668" t="s">
        <v>88</v>
      </c>
      <c r="AK668">
        <v>4</v>
      </c>
      <c r="AL668" t="s">
        <v>361</v>
      </c>
      <c r="AM668">
        <v>8</v>
      </c>
      <c r="AP668" t="s">
        <v>220</v>
      </c>
      <c r="AR668" t="s">
        <v>66</v>
      </c>
      <c r="AS668" t="s">
        <v>63</v>
      </c>
      <c r="BC668" t="s">
        <v>37</v>
      </c>
      <c r="BF668">
        <v>51</v>
      </c>
      <c r="BG668">
        <v>51</v>
      </c>
      <c r="BH668">
        <v>51</v>
      </c>
      <c r="BI668">
        <v>35.472677595628419</v>
      </c>
      <c r="BJ668">
        <f t="shared" si="50"/>
        <v>36</v>
      </c>
      <c r="BK668">
        <v>0</v>
      </c>
      <c r="BL668">
        <v>0</v>
      </c>
      <c r="BM668" t="s">
        <v>1050</v>
      </c>
      <c r="BN668" t="s">
        <v>913</v>
      </c>
      <c r="BO668" t="s">
        <v>564</v>
      </c>
      <c r="BQ668" t="s">
        <v>1050</v>
      </c>
      <c r="BR668" t="s">
        <v>87</v>
      </c>
      <c r="BS668" t="s">
        <v>572</v>
      </c>
      <c r="BT668" t="s">
        <v>1252</v>
      </c>
      <c r="BU668" t="s">
        <v>87</v>
      </c>
      <c r="BV668">
        <v>1</v>
      </c>
      <c r="BW668">
        <v>1</v>
      </c>
      <c r="BX668">
        <v>0</v>
      </c>
      <c r="BY668">
        <v>0</v>
      </c>
      <c r="BZ668">
        <v>-51</v>
      </c>
      <c r="CA668">
        <v>0</v>
      </c>
      <c r="CB668">
        <v>51</v>
      </c>
      <c r="CC668" t="e">
        <v>#VALUE!</v>
      </c>
      <c r="CD668">
        <v>51</v>
      </c>
      <c r="CE668">
        <v>0</v>
      </c>
      <c r="CF668">
        <v>0</v>
      </c>
      <c r="CH668">
        <f t="shared" si="51"/>
        <v>1</v>
      </c>
      <c r="CI668" t="s">
        <v>1401</v>
      </c>
      <c r="CJ668">
        <v>3</v>
      </c>
      <c r="CK668" t="s">
        <v>1399</v>
      </c>
      <c r="CL668">
        <f t="shared" si="52"/>
        <v>0</v>
      </c>
      <c r="CM668">
        <f t="shared" si="53"/>
        <v>1</v>
      </c>
      <c r="CN668">
        <f t="shared" si="54"/>
        <v>1</v>
      </c>
    </row>
    <row r="669" spans="1:92" x14ac:dyDescent="0.25">
      <c r="A669">
        <v>1965</v>
      </c>
      <c r="B669" t="s">
        <v>564</v>
      </c>
      <c r="C669" t="s">
        <v>564</v>
      </c>
      <c r="D669">
        <v>1428531</v>
      </c>
      <c r="E669">
        <v>4</v>
      </c>
      <c r="F669" s="107">
        <v>40982</v>
      </c>
      <c r="G669" s="107">
        <v>40984</v>
      </c>
      <c r="H669">
        <v>1428531</v>
      </c>
      <c r="I669" s="107">
        <v>40982</v>
      </c>
      <c r="J669" s="107">
        <v>40984</v>
      </c>
      <c r="K669">
        <v>5000</v>
      </c>
      <c r="L669" t="s">
        <v>567</v>
      </c>
      <c r="N669" t="s">
        <v>564</v>
      </c>
      <c r="O669" t="s">
        <v>913</v>
      </c>
      <c r="P669" t="s">
        <v>38</v>
      </c>
      <c r="Q669">
        <v>3</v>
      </c>
      <c r="R669">
        <v>3</v>
      </c>
      <c r="S669">
        <v>1</v>
      </c>
      <c r="T669">
        <v>1</v>
      </c>
      <c r="U669">
        <v>1</v>
      </c>
      <c r="AD669" s="107">
        <v>27394</v>
      </c>
      <c r="AE669" t="s">
        <v>31</v>
      </c>
      <c r="AF669" t="s">
        <v>32</v>
      </c>
      <c r="AG669" t="s">
        <v>868</v>
      </c>
      <c r="AH669" t="s">
        <v>57</v>
      </c>
      <c r="AI669" t="s">
        <v>61</v>
      </c>
      <c r="AJ669" t="s">
        <v>88</v>
      </c>
      <c r="AK669">
        <v>1</v>
      </c>
      <c r="AL669" t="s">
        <v>986</v>
      </c>
      <c r="AO669">
        <v>180</v>
      </c>
      <c r="AP669" t="s">
        <v>120</v>
      </c>
      <c r="AR669" t="s">
        <v>43</v>
      </c>
      <c r="AS669" t="s">
        <v>121</v>
      </c>
      <c r="BC669" t="s">
        <v>37</v>
      </c>
      <c r="BF669">
        <v>3</v>
      </c>
      <c r="BG669">
        <v>3</v>
      </c>
      <c r="BH669">
        <v>3</v>
      </c>
      <c r="BI669">
        <v>37.125683060109289</v>
      </c>
      <c r="BJ669">
        <f t="shared" si="50"/>
        <v>37</v>
      </c>
      <c r="BK669">
        <v>0</v>
      </c>
      <c r="BL669">
        <v>0</v>
      </c>
      <c r="BM669" t="s">
        <v>1050</v>
      </c>
      <c r="BN669" t="s">
        <v>913</v>
      </c>
      <c r="BO669" t="s">
        <v>564</v>
      </c>
      <c r="BQ669" t="s">
        <v>1050</v>
      </c>
      <c r="BR669" t="s">
        <v>87</v>
      </c>
      <c r="BS669" t="s">
        <v>572</v>
      </c>
      <c r="BT669" t="s">
        <v>1252</v>
      </c>
      <c r="BU669" t="s">
        <v>87</v>
      </c>
      <c r="BV669">
        <v>1</v>
      </c>
      <c r="BW669">
        <v>1</v>
      </c>
      <c r="BX669">
        <v>0</v>
      </c>
      <c r="BY669">
        <v>0</v>
      </c>
      <c r="BZ669">
        <v>-3</v>
      </c>
      <c r="CA669">
        <v>0</v>
      </c>
      <c r="CB669">
        <v>3</v>
      </c>
      <c r="CC669" t="e">
        <v>#VALUE!</v>
      </c>
      <c r="CD669">
        <v>3</v>
      </c>
      <c r="CE669">
        <v>0</v>
      </c>
      <c r="CF669">
        <v>0</v>
      </c>
      <c r="CH669">
        <f t="shared" si="51"/>
        <v>1</v>
      </c>
      <c r="CI669" t="s">
        <v>1405</v>
      </c>
      <c r="CJ669">
        <v>1</v>
      </c>
      <c r="CK669" t="s">
        <v>1399</v>
      </c>
      <c r="CL669">
        <f t="shared" si="52"/>
        <v>0</v>
      </c>
      <c r="CM669">
        <f t="shared" si="53"/>
        <v>1</v>
      </c>
      <c r="CN669">
        <f t="shared" si="54"/>
        <v>1</v>
      </c>
    </row>
    <row r="670" spans="1:92" x14ac:dyDescent="0.25">
      <c r="A670">
        <v>1034</v>
      </c>
      <c r="B670" t="s">
        <v>564</v>
      </c>
      <c r="C670" t="s">
        <v>564</v>
      </c>
      <c r="D670">
        <v>1428723</v>
      </c>
      <c r="E670">
        <v>5</v>
      </c>
      <c r="F670" s="107">
        <v>40947</v>
      </c>
      <c r="G670" s="107">
        <v>40995</v>
      </c>
      <c r="H670">
        <v>1428723</v>
      </c>
      <c r="I670" s="107">
        <v>40947</v>
      </c>
      <c r="J670" s="107">
        <v>40995</v>
      </c>
      <c r="K670">
        <v>15000</v>
      </c>
      <c r="L670" t="s">
        <v>569</v>
      </c>
      <c r="N670" t="s">
        <v>564</v>
      </c>
      <c r="O670" t="s">
        <v>913</v>
      </c>
      <c r="P670" t="s">
        <v>38</v>
      </c>
      <c r="Q670">
        <v>49</v>
      </c>
      <c r="R670">
        <v>49</v>
      </c>
      <c r="S670">
        <v>4</v>
      </c>
      <c r="T670">
        <v>0</v>
      </c>
      <c r="U670">
        <v>1</v>
      </c>
      <c r="AD670" s="107">
        <v>26563</v>
      </c>
      <c r="AE670" t="s">
        <v>31</v>
      </c>
      <c r="AF670" t="s">
        <v>32</v>
      </c>
      <c r="AG670" t="s">
        <v>868</v>
      </c>
      <c r="AH670" t="s">
        <v>57</v>
      </c>
      <c r="AI670" t="s">
        <v>79</v>
      </c>
      <c r="AJ670" t="s">
        <v>88</v>
      </c>
      <c r="AK670">
        <v>2</v>
      </c>
      <c r="AL670" t="s">
        <v>987</v>
      </c>
      <c r="AN670">
        <v>6</v>
      </c>
      <c r="AP670" t="s">
        <v>106</v>
      </c>
      <c r="AR670" t="s">
        <v>43</v>
      </c>
      <c r="AS670" t="s">
        <v>56</v>
      </c>
      <c r="BC670" t="s">
        <v>37</v>
      </c>
      <c r="BF670">
        <v>49</v>
      </c>
      <c r="BG670">
        <v>49</v>
      </c>
      <c r="BH670">
        <v>49</v>
      </c>
      <c r="BI670">
        <v>39.300546448087431</v>
      </c>
      <c r="BJ670">
        <f t="shared" si="50"/>
        <v>39</v>
      </c>
      <c r="BK670">
        <v>0</v>
      </c>
      <c r="BL670">
        <v>0</v>
      </c>
      <c r="BM670" t="s">
        <v>1050</v>
      </c>
      <c r="BN670" t="s">
        <v>913</v>
      </c>
      <c r="BO670" t="s">
        <v>564</v>
      </c>
      <c r="BQ670" t="s">
        <v>1050</v>
      </c>
      <c r="BR670" t="s">
        <v>87</v>
      </c>
      <c r="BS670" t="s">
        <v>572</v>
      </c>
      <c r="BT670" t="s">
        <v>1252</v>
      </c>
      <c r="BU670" t="s">
        <v>87</v>
      </c>
      <c r="BV670">
        <v>1</v>
      </c>
      <c r="BW670">
        <v>1</v>
      </c>
      <c r="BX670">
        <v>0</v>
      </c>
      <c r="BY670">
        <v>0</v>
      </c>
      <c r="BZ670">
        <v>-49</v>
      </c>
      <c r="CA670">
        <v>0</v>
      </c>
      <c r="CB670">
        <v>49</v>
      </c>
      <c r="CC670" t="e">
        <v>#VALUE!</v>
      </c>
      <c r="CD670">
        <v>49</v>
      </c>
      <c r="CE670">
        <v>0</v>
      </c>
      <c r="CF670">
        <v>0</v>
      </c>
      <c r="CH670">
        <f t="shared" si="51"/>
        <v>1</v>
      </c>
      <c r="CI670" t="s">
        <v>1401</v>
      </c>
      <c r="CJ670">
        <v>3</v>
      </c>
      <c r="CK670" t="s">
        <v>1399</v>
      </c>
      <c r="CL670">
        <f t="shared" si="52"/>
        <v>0</v>
      </c>
      <c r="CM670">
        <f t="shared" si="53"/>
        <v>1</v>
      </c>
      <c r="CN670">
        <f t="shared" si="54"/>
        <v>0</v>
      </c>
    </row>
    <row r="671" spans="1:92" x14ac:dyDescent="0.25">
      <c r="A671">
        <v>28</v>
      </c>
      <c r="B671" t="s">
        <v>564</v>
      </c>
      <c r="C671" t="s">
        <v>564</v>
      </c>
      <c r="D671">
        <v>1429401</v>
      </c>
      <c r="E671">
        <v>2</v>
      </c>
      <c r="F671" s="107">
        <v>40911</v>
      </c>
      <c r="G671" s="107">
        <v>40947</v>
      </c>
      <c r="H671">
        <v>1429401</v>
      </c>
      <c r="I671" s="107">
        <v>40911</v>
      </c>
      <c r="J671" s="107">
        <v>40947</v>
      </c>
      <c r="K671">
        <v>5000</v>
      </c>
      <c r="L671" t="s">
        <v>567</v>
      </c>
      <c r="N671" t="s">
        <v>564</v>
      </c>
      <c r="O671" t="s">
        <v>913</v>
      </c>
      <c r="P671" t="s">
        <v>587</v>
      </c>
      <c r="Q671">
        <v>37</v>
      </c>
      <c r="R671">
        <v>37</v>
      </c>
      <c r="S671">
        <v>0</v>
      </c>
      <c r="T671">
        <v>2</v>
      </c>
      <c r="AD671" s="107">
        <v>27613</v>
      </c>
      <c r="AE671" t="s">
        <v>45</v>
      </c>
      <c r="AF671" t="s">
        <v>32</v>
      </c>
      <c r="AG671" t="s">
        <v>868</v>
      </c>
      <c r="AH671" t="s">
        <v>30</v>
      </c>
      <c r="AI671" t="s">
        <v>71</v>
      </c>
      <c r="AJ671" t="s">
        <v>47</v>
      </c>
      <c r="AK671">
        <v>3</v>
      </c>
      <c r="AL671" t="s">
        <v>47</v>
      </c>
      <c r="AP671" t="s">
        <v>93</v>
      </c>
      <c r="AR671" t="s">
        <v>66</v>
      </c>
      <c r="AS671" t="s">
        <v>81</v>
      </c>
      <c r="BC671" t="s">
        <v>37</v>
      </c>
      <c r="BF671">
        <v>37</v>
      </c>
      <c r="BG671">
        <v>37</v>
      </c>
      <c r="BH671">
        <v>37</v>
      </c>
      <c r="BI671">
        <v>36.333333333333336</v>
      </c>
      <c r="BJ671">
        <f t="shared" si="50"/>
        <v>36</v>
      </c>
      <c r="BK671">
        <v>0</v>
      </c>
      <c r="BL671">
        <v>0</v>
      </c>
      <c r="BM671" t="s">
        <v>47</v>
      </c>
      <c r="BN671" t="s">
        <v>913</v>
      </c>
      <c r="BO671" t="s">
        <v>564</v>
      </c>
      <c r="BQ671" t="s">
        <v>47</v>
      </c>
      <c r="BR671" t="s">
        <v>87</v>
      </c>
      <c r="BS671" t="s">
        <v>572</v>
      </c>
      <c r="BT671" t="s">
        <v>1252</v>
      </c>
      <c r="BU671" t="s">
        <v>564</v>
      </c>
      <c r="BV671">
        <v>1</v>
      </c>
      <c r="BW671">
        <v>1</v>
      </c>
      <c r="BX671">
        <v>0</v>
      </c>
      <c r="BY671">
        <v>0</v>
      </c>
      <c r="BZ671">
        <v>-37</v>
      </c>
      <c r="CA671">
        <v>0</v>
      </c>
      <c r="CB671">
        <v>37</v>
      </c>
      <c r="CC671" t="e">
        <v>#VALUE!</v>
      </c>
      <c r="CD671">
        <v>37</v>
      </c>
      <c r="CE671">
        <v>0</v>
      </c>
      <c r="CF671">
        <v>0</v>
      </c>
      <c r="CH671">
        <f t="shared" si="51"/>
        <v>1</v>
      </c>
      <c r="CI671" t="s">
        <v>1401</v>
      </c>
      <c r="CJ671">
        <v>3</v>
      </c>
      <c r="CK671" t="s">
        <v>1399</v>
      </c>
      <c r="CL671">
        <f t="shared" si="52"/>
        <v>0</v>
      </c>
      <c r="CM671">
        <f t="shared" si="53"/>
        <v>0</v>
      </c>
      <c r="CN671">
        <f t="shared" si="54"/>
        <v>1</v>
      </c>
    </row>
    <row r="672" spans="1:92" x14ac:dyDescent="0.25">
      <c r="A672">
        <v>558</v>
      </c>
      <c r="B672" t="s">
        <v>564</v>
      </c>
      <c r="C672" t="s">
        <v>564</v>
      </c>
      <c r="D672">
        <v>1429890</v>
      </c>
      <c r="E672">
        <v>6</v>
      </c>
      <c r="F672" s="107">
        <v>40931</v>
      </c>
      <c r="G672" s="107">
        <v>41229</v>
      </c>
      <c r="H672">
        <v>1429890</v>
      </c>
      <c r="I672" s="107">
        <v>40931</v>
      </c>
      <c r="J672" s="107">
        <v>40950</v>
      </c>
      <c r="K672">
        <v>120000</v>
      </c>
      <c r="L672" t="s">
        <v>570</v>
      </c>
      <c r="M672" s="107">
        <v>40950</v>
      </c>
      <c r="N672" t="s">
        <v>87</v>
      </c>
      <c r="O672" t="s">
        <v>75</v>
      </c>
      <c r="P672" t="s">
        <v>38</v>
      </c>
      <c r="Q672">
        <v>20</v>
      </c>
      <c r="R672">
        <v>299</v>
      </c>
      <c r="S672">
        <v>2</v>
      </c>
      <c r="T672">
        <v>3</v>
      </c>
      <c r="U672">
        <v>1</v>
      </c>
      <c r="AD672" s="107">
        <v>28347</v>
      </c>
      <c r="AE672" t="s">
        <v>31</v>
      </c>
      <c r="AF672" t="s">
        <v>32</v>
      </c>
      <c r="AG672" t="s">
        <v>868</v>
      </c>
      <c r="AH672" t="s">
        <v>30</v>
      </c>
      <c r="AI672" t="s">
        <v>117</v>
      </c>
      <c r="AJ672" t="s">
        <v>88</v>
      </c>
      <c r="AK672">
        <v>14</v>
      </c>
      <c r="AL672" t="s">
        <v>361</v>
      </c>
      <c r="AM672">
        <v>7</v>
      </c>
      <c r="AP672" t="s">
        <v>152</v>
      </c>
      <c r="AR672" t="s">
        <v>91</v>
      </c>
      <c r="AS672" t="s">
        <v>44</v>
      </c>
      <c r="BC672" t="s">
        <v>51</v>
      </c>
      <c r="BF672">
        <v>20</v>
      </c>
      <c r="BG672">
        <v>299</v>
      </c>
      <c r="BH672">
        <v>299</v>
      </c>
      <c r="BI672">
        <v>34.382513661202189</v>
      </c>
      <c r="BJ672">
        <f t="shared" si="50"/>
        <v>34</v>
      </c>
      <c r="BK672">
        <v>0</v>
      </c>
      <c r="BL672">
        <v>-279</v>
      </c>
      <c r="BM672" t="s">
        <v>1050</v>
      </c>
      <c r="BN672" t="s">
        <v>75</v>
      </c>
      <c r="BO672" t="s">
        <v>87</v>
      </c>
      <c r="BQ672" t="s">
        <v>1050</v>
      </c>
      <c r="BR672" t="s">
        <v>87</v>
      </c>
      <c r="BS672" t="s">
        <v>573</v>
      </c>
      <c r="BT672" t="s">
        <v>1252</v>
      </c>
      <c r="BU672" t="s">
        <v>87</v>
      </c>
      <c r="BV672">
        <v>6.6889632107023408E-2</v>
      </c>
      <c r="BW672">
        <v>6.6889632107023408E-2</v>
      </c>
      <c r="BX672">
        <v>0</v>
      </c>
      <c r="BY672">
        <v>0</v>
      </c>
      <c r="BZ672">
        <v>-20</v>
      </c>
      <c r="CA672">
        <v>0</v>
      </c>
      <c r="CB672">
        <v>20</v>
      </c>
      <c r="CC672" t="e">
        <v>#VALUE!</v>
      </c>
      <c r="CD672">
        <v>20</v>
      </c>
      <c r="CE672">
        <v>0</v>
      </c>
      <c r="CF672">
        <v>279</v>
      </c>
      <c r="CH672">
        <f t="shared" si="51"/>
        <v>1</v>
      </c>
      <c r="CI672" t="s">
        <v>1404</v>
      </c>
      <c r="CJ672">
        <v>2</v>
      </c>
      <c r="CK672" t="s">
        <v>1399</v>
      </c>
      <c r="CL672">
        <f t="shared" si="52"/>
        <v>1</v>
      </c>
      <c r="CM672">
        <f t="shared" si="53"/>
        <v>1</v>
      </c>
      <c r="CN672">
        <f t="shared" si="54"/>
        <v>1</v>
      </c>
    </row>
    <row r="673" spans="1:92" x14ac:dyDescent="0.25">
      <c r="A673">
        <v>1959</v>
      </c>
      <c r="B673" t="s">
        <v>564</v>
      </c>
      <c r="C673" t="s">
        <v>564</v>
      </c>
      <c r="D673">
        <v>1430728</v>
      </c>
      <c r="E673">
        <v>6</v>
      </c>
      <c r="F673" s="107">
        <v>40982</v>
      </c>
      <c r="G673" s="107">
        <v>40983</v>
      </c>
      <c r="H673">
        <v>1430728</v>
      </c>
      <c r="I673" s="107">
        <v>40982</v>
      </c>
      <c r="J673" s="107">
        <v>40983</v>
      </c>
      <c r="K673">
        <v>15000</v>
      </c>
      <c r="L673" t="s">
        <v>569</v>
      </c>
      <c r="N673" t="s">
        <v>564</v>
      </c>
      <c r="O673" t="s">
        <v>913</v>
      </c>
      <c r="P673" t="s">
        <v>38</v>
      </c>
      <c r="Q673">
        <v>2</v>
      </c>
      <c r="R673">
        <v>2</v>
      </c>
      <c r="S673">
        <v>6</v>
      </c>
      <c r="T673">
        <v>2</v>
      </c>
      <c r="U673">
        <v>4</v>
      </c>
      <c r="AD673" s="107">
        <v>26563</v>
      </c>
      <c r="AE673" t="s">
        <v>31</v>
      </c>
      <c r="AF673" t="s">
        <v>32</v>
      </c>
      <c r="AG673" t="s">
        <v>868</v>
      </c>
      <c r="AH673" t="s">
        <v>57</v>
      </c>
      <c r="AI673" t="s">
        <v>46</v>
      </c>
      <c r="AJ673" t="s">
        <v>88</v>
      </c>
      <c r="AK673">
        <v>1</v>
      </c>
      <c r="AL673" t="s">
        <v>361</v>
      </c>
      <c r="AM673">
        <v>2</v>
      </c>
      <c r="AP673" t="s">
        <v>106</v>
      </c>
      <c r="AR673" t="s">
        <v>43</v>
      </c>
      <c r="AS673" t="s">
        <v>56</v>
      </c>
      <c r="BC673" t="s">
        <v>37</v>
      </c>
      <c r="BF673">
        <v>2</v>
      </c>
      <c r="BG673">
        <v>2</v>
      </c>
      <c r="BH673">
        <v>2</v>
      </c>
      <c r="BI673">
        <v>39.396174863387976</v>
      </c>
      <c r="BJ673">
        <f t="shared" si="50"/>
        <v>40</v>
      </c>
      <c r="BK673">
        <v>0</v>
      </c>
      <c r="BL673">
        <v>0</v>
      </c>
      <c r="BM673" t="s">
        <v>1050</v>
      </c>
      <c r="BN673" t="s">
        <v>913</v>
      </c>
      <c r="BO673" t="s">
        <v>564</v>
      </c>
      <c r="BQ673" t="s">
        <v>1050</v>
      </c>
      <c r="BR673" t="s">
        <v>87</v>
      </c>
      <c r="BS673" t="s">
        <v>572</v>
      </c>
      <c r="BT673" t="s">
        <v>1252</v>
      </c>
      <c r="BU673" t="s">
        <v>87</v>
      </c>
      <c r="BV673">
        <v>1</v>
      </c>
      <c r="BW673">
        <v>1</v>
      </c>
      <c r="BX673">
        <v>0</v>
      </c>
      <c r="BY673">
        <v>0</v>
      </c>
      <c r="BZ673">
        <v>-2</v>
      </c>
      <c r="CA673">
        <v>0</v>
      </c>
      <c r="CB673">
        <v>2</v>
      </c>
      <c r="CC673" t="e">
        <v>#VALUE!</v>
      </c>
      <c r="CD673">
        <v>2</v>
      </c>
      <c r="CE673">
        <v>0</v>
      </c>
      <c r="CF673">
        <v>0</v>
      </c>
      <c r="CH673">
        <f t="shared" si="51"/>
        <v>1</v>
      </c>
      <c r="CI673" t="s">
        <v>1405</v>
      </c>
      <c r="CJ673">
        <v>1</v>
      </c>
      <c r="CK673" t="s">
        <v>1399</v>
      </c>
      <c r="CL673">
        <f t="shared" si="52"/>
        <v>0</v>
      </c>
      <c r="CM673">
        <f t="shared" si="53"/>
        <v>1</v>
      </c>
      <c r="CN673">
        <f t="shared" si="54"/>
        <v>1</v>
      </c>
    </row>
    <row r="674" spans="1:92" x14ac:dyDescent="0.25">
      <c r="A674">
        <v>2145</v>
      </c>
      <c r="B674" t="s">
        <v>564</v>
      </c>
      <c r="C674" t="s">
        <v>564</v>
      </c>
      <c r="D674">
        <v>1431465</v>
      </c>
      <c r="E674">
        <v>1</v>
      </c>
      <c r="F674" s="107">
        <v>40989</v>
      </c>
      <c r="G674" s="107">
        <v>41046</v>
      </c>
      <c r="H674">
        <v>1431465</v>
      </c>
      <c r="I674" s="107">
        <v>40992</v>
      </c>
      <c r="J674" s="107">
        <v>41046</v>
      </c>
      <c r="K674" t="s">
        <v>562</v>
      </c>
      <c r="L674" t="s">
        <v>562</v>
      </c>
      <c r="N674" t="s">
        <v>564</v>
      </c>
      <c r="O674" t="s">
        <v>913</v>
      </c>
      <c r="P674" t="s">
        <v>54</v>
      </c>
      <c r="Q674">
        <v>55</v>
      </c>
      <c r="R674">
        <v>58</v>
      </c>
      <c r="S674">
        <v>1</v>
      </c>
      <c r="T674">
        <v>5</v>
      </c>
      <c r="AD674" s="107">
        <v>24719</v>
      </c>
      <c r="AE674" t="s">
        <v>31</v>
      </c>
      <c r="AF674" t="s">
        <v>32</v>
      </c>
      <c r="AG674" t="s">
        <v>868</v>
      </c>
      <c r="AH674" t="s">
        <v>57</v>
      </c>
      <c r="AI674" t="s">
        <v>113</v>
      </c>
      <c r="AJ674" t="s">
        <v>54</v>
      </c>
      <c r="AK674">
        <v>5</v>
      </c>
      <c r="AL674" t="s">
        <v>54</v>
      </c>
      <c r="AP674" t="s">
        <v>149</v>
      </c>
      <c r="AR674" t="s">
        <v>66</v>
      </c>
      <c r="AS674" t="s">
        <v>73</v>
      </c>
      <c r="BC674" t="s">
        <v>37</v>
      </c>
      <c r="BF674">
        <v>55</v>
      </c>
      <c r="BG674">
        <v>55</v>
      </c>
      <c r="BH674">
        <v>58</v>
      </c>
      <c r="BI674">
        <v>44.453551912568308</v>
      </c>
      <c r="BJ674">
        <f t="shared" si="50"/>
        <v>45</v>
      </c>
      <c r="BK674">
        <v>0</v>
      </c>
      <c r="BL674">
        <v>0</v>
      </c>
      <c r="BM674" t="s">
        <v>1051</v>
      </c>
      <c r="BN674" t="s">
        <v>913</v>
      </c>
      <c r="BO674" t="s">
        <v>564</v>
      </c>
      <c r="BQ674" t="s">
        <v>1051</v>
      </c>
      <c r="BR674" t="s">
        <v>87</v>
      </c>
      <c r="BS674" t="s">
        <v>572</v>
      </c>
      <c r="BT674" t="s">
        <v>1252</v>
      </c>
      <c r="BU674" t="s">
        <v>87</v>
      </c>
      <c r="BV674">
        <v>0.94827586206896552</v>
      </c>
      <c r="BW674">
        <v>1</v>
      </c>
      <c r="BX674">
        <v>5.1724137931034475E-2</v>
      </c>
      <c r="BY674">
        <v>0</v>
      </c>
      <c r="BZ674">
        <v>-55</v>
      </c>
      <c r="CA674">
        <v>0</v>
      </c>
      <c r="CB674">
        <v>55</v>
      </c>
      <c r="CC674" t="e">
        <v>#VALUE!</v>
      </c>
      <c r="CD674">
        <v>55</v>
      </c>
      <c r="CE674">
        <v>0</v>
      </c>
      <c r="CF674">
        <v>0</v>
      </c>
      <c r="CH674">
        <f t="shared" si="51"/>
        <v>1</v>
      </c>
      <c r="CI674" t="s">
        <v>1401</v>
      </c>
      <c r="CJ674">
        <v>3</v>
      </c>
      <c r="CK674" t="s">
        <v>1399</v>
      </c>
      <c r="CL674">
        <f t="shared" si="52"/>
        <v>0</v>
      </c>
      <c r="CM674">
        <f t="shared" si="53"/>
        <v>1</v>
      </c>
      <c r="CN674">
        <f t="shared" si="54"/>
        <v>1</v>
      </c>
    </row>
    <row r="675" spans="1:92" x14ac:dyDescent="0.25">
      <c r="A675">
        <v>1768</v>
      </c>
      <c r="B675" t="s">
        <v>564</v>
      </c>
      <c r="C675" t="s">
        <v>564</v>
      </c>
      <c r="D675">
        <v>1432801</v>
      </c>
      <c r="E675">
        <v>4</v>
      </c>
      <c r="F675" s="107">
        <v>40974</v>
      </c>
      <c r="G675" s="107">
        <v>40977</v>
      </c>
      <c r="H675">
        <v>1432801</v>
      </c>
      <c r="I675" s="107">
        <v>40975</v>
      </c>
      <c r="J675" s="107">
        <v>40977</v>
      </c>
      <c r="K675">
        <v>5000</v>
      </c>
      <c r="L675" t="s">
        <v>567</v>
      </c>
      <c r="N675" t="s">
        <v>564</v>
      </c>
      <c r="O675" t="s">
        <v>913</v>
      </c>
      <c r="P675" t="s">
        <v>38</v>
      </c>
      <c r="Q675">
        <v>3</v>
      </c>
      <c r="R675">
        <v>4</v>
      </c>
      <c r="S675">
        <v>2</v>
      </c>
      <c r="T675">
        <v>4</v>
      </c>
      <c r="AD675" s="107">
        <v>28334</v>
      </c>
      <c r="AE675" t="s">
        <v>31</v>
      </c>
      <c r="AF675" t="s">
        <v>32</v>
      </c>
      <c r="AG675" t="s">
        <v>868</v>
      </c>
      <c r="AH675" t="s">
        <v>57</v>
      </c>
      <c r="AI675" t="s">
        <v>71</v>
      </c>
      <c r="AJ675" t="s">
        <v>88</v>
      </c>
      <c r="AK675">
        <v>2</v>
      </c>
      <c r="AL675" t="s">
        <v>986</v>
      </c>
      <c r="AO675">
        <v>90</v>
      </c>
      <c r="AP675" t="s">
        <v>42</v>
      </c>
      <c r="AR675" t="s">
        <v>43</v>
      </c>
      <c r="AS675" t="s">
        <v>44</v>
      </c>
      <c r="BC675" t="s">
        <v>37</v>
      </c>
      <c r="BF675">
        <v>3</v>
      </c>
      <c r="BG675">
        <v>3</v>
      </c>
      <c r="BH675">
        <v>4</v>
      </c>
      <c r="BI675">
        <v>34.535519125683059</v>
      </c>
      <c r="BJ675">
        <f t="shared" si="50"/>
        <v>35</v>
      </c>
      <c r="BK675">
        <v>0</v>
      </c>
      <c r="BL675">
        <v>0</v>
      </c>
      <c r="BM675" t="s">
        <v>1050</v>
      </c>
      <c r="BN675" t="s">
        <v>913</v>
      </c>
      <c r="BO675" t="s">
        <v>564</v>
      </c>
      <c r="BQ675" t="s">
        <v>1050</v>
      </c>
      <c r="BR675" t="s">
        <v>87</v>
      </c>
      <c r="BS675" t="s">
        <v>572</v>
      </c>
      <c r="BT675" t="s">
        <v>1252</v>
      </c>
      <c r="BU675" t="s">
        <v>87</v>
      </c>
      <c r="BV675">
        <v>0.75</v>
      </c>
      <c r="BW675">
        <v>1</v>
      </c>
      <c r="BX675">
        <v>0.25</v>
      </c>
      <c r="BY675">
        <v>0</v>
      </c>
      <c r="BZ675">
        <v>-3</v>
      </c>
      <c r="CA675">
        <v>0</v>
      </c>
      <c r="CB675">
        <v>3</v>
      </c>
      <c r="CC675" t="e">
        <v>#VALUE!</v>
      </c>
      <c r="CD675">
        <v>3</v>
      </c>
      <c r="CE675">
        <v>0</v>
      </c>
      <c r="CF675">
        <v>0</v>
      </c>
      <c r="CH675">
        <f t="shared" si="51"/>
        <v>1</v>
      </c>
      <c r="CI675" t="s">
        <v>1405</v>
      </c>
      <c r="CJ675">
        <v>1</v>
      </c>
      <c r="CK675" t="s">
        <v>1399</v>
      </c>
      <c r="CL675">
        <f t="shared" si="52"/>
        <v>0</v>
      </c>
      <c r="CM675">
        <f t="shared" si="53"/>
        <v>1</v>
      </c>
      <c r="CN675">
        <f t="shared" si="54"/>
        <v>1</v>
      </c>
    </row>
    <row r="676" spans="1:92" x14ac:dyDescent="0.25">
      <c r="A676">
        <v>80</v>
      </c>
      <c r="B676" t="s">
        <v>564</v>
      </c>
      <c r="C676" t="s">
        <v>564</v>
      </c>
      <c r="D676">
        <v>1433968</v>
      </c>
      <c r="E676">
        <v>1</v>
      </c>
      <c r="F676" s="107">
        <v>40912</v>
      </c>
      <c r="G676" s="107">
        <v>40934</v>
      </c>
      <c r="H676">
        <v>1433968</v>
      </c>
      <c r="I676" s="107">
        <v>40913</v>
      </c>
      <c r="J676" s="107">
        <v>40914</v>
      </c>
      <c r="K676">
        <v>10000</v>
      </c>
      <c r="L676" t="s">
        <v>568</v>
      </c>
      <c r="M676" s="107">
        <v>40914</v>
      </c>
      <c r="N676" t="s">
        <v>87</v>
      </c>
      <c r="O676" t="s">
        <v>75</v>
      </c>
      <c r="P676" t="s">
        <v>54</v>
      </c>
      <c r="Q676">
        <v>2</v>
      </c>
      <c r="R676">
        <v>23</v>
      </c>
      <c r="S676">
        <v>5</v>
      </c>
      <c r="T676">
        <v>2</v>
      </c>
      <c r="U676">
        <v>2</v>
      </c>
      <c r="AD676" s="107">
        <v>27164</v>
      </c>
      <c r="AE676" t="s">
        <v>31</v>
      </c>
      <c r="AF676" t="s">
        <v>32</v>
      </c>
      <c r="AG676" t="s">
        <v>868</v>
      </c>
      <c r="AH676" t="s">
        <v>57</v>
      </c>
      <c r="AI676" t="s">
        <v>84</v>
      </c>
      <c r="AJ676" t="s">
        <v>134</v>
      </c>
      <c r="AK676">
        <v>3</v>
      </c>
      <c r="AL676" t="s">
        <v>54</v>
      </c>
      <c r="AP676" t="s">
        <v>135</v>
      </c>
      <c r="AR676" t="s">
        <v>66</v>
      </c>
      <c r="AS676" t="s">
        <v>63</v>
      </c>
      <c r="AT676" t="s">
        <v>590</v>
      </c>
      <c r="BC676" t="s">
        <v>37</v>
      </c>
      <c r="BF676">
        <v>2</v>
      </c>
      <c r="BG676">
        <v>22</v>
      </c>
      <c r="BH676">
        <v>23</v>
      </c>
      <c r="BI676">
        <v>37.562841530054648</v>
      </c>
      <c r="BJ676">
        <f t="shared" si="50"/>
        <v>38</v>
      </c>
      <c r="BK676">
        <v>0</v>
      </c>
      <c r="BL676">
        <v>-20</v>
      </c>
      <c r="BM676" t="s">
        <v>1051</v>
      </c>
      <c r="BN676" t="s">
        <v>75</v>
      </c>
      <c r="BO676" t="s">
        <v>87</v>
      </c>
      <c r="BQ676" t="s">
        <v>1409</v>
      </c>
      <c r="BR676" t="s">
        <v>87</v>
      </c>
      <c r="BS676" t="s">
        <v>573</v>
      </c>
      <c r="BT676" t="s">
        <v>1252</v>
      </c>
      <c r="BU676" t="s">
        <v>87</v>
      </c>
      <c r="BV676">
        <v>8.6956521739130432E-2</v>
      </c>
      <c r="BW676">
        <v>9.0909090909090912E-2</v>
      </c>
      <c r="BX676">
        <v>3.9525691699604792E-3</v>
      </c>
      <c r="BY676">
        <v>0</v>
      </c>
      <c r="BZ676">
        <v>-2</v>
      </c>
      <c r="CA676">
        <v>0</v>
      </c>
      <c r="CB676">
        <v>2</v>
      </c>
      <c r="CC676" t="e">
        <v>#VALUE!</v>
      </c>
      <c r="CD676">
        <v>2</v>
      </c>
      <c r="CE676">
        <v>0</v>
      </c>
      <c r="CF676">
        <v>20</v>
      </c>
      <c r="CH676">
        <f t="shared" si="51"/>
        <v>1</v>
      </c>
      <c r="CI676" t="s">
        <v>1405</v>
      </c>
      <c r="CJ676">
        <v>1</v>
      </c>
      <c r="CK676" t="s">
        <v>1399</v>
      </c>
      <c r="CL676">
        <f t="shared" si="52"/>
        <v>1</v>
      </c>
      <c r="CM676">
        <f t="shared" si="53"/>
        <v>1</v>
      </c>
      <c r="CN676">
        <f t="shared" si="54"/>
        <v>1</v>
      </c>
    </row>
    <row r="677" spans="1:92" x14ac:dyDescent="0.25">
      <c r="A677">
        <v>2437</v>
      </c>
      <c r="B677" t="s">
        <v>564</v>
      </c>
      <c r="C677" t="s">
        <v>564</v>
      </c>
      <c r="D677">
        <v>1434847</v>
      </c>
      <c r="E677">
        <v>1</v>
      </c>
      <c r="F677" s="107">
        <v>41000</v>
      </c>
      <c r="G677" s="107">
        <v>41002</v>
      </c>
      <c r="H677">
        <v>1434847</v>
      </c>
      <c r="I677" s="107">
        <v>41001</v>
      </c>
      <c r="J677" s="107">
        <v>41002</v>
      </c>
      <c r="K677">
        <v>5000</v>
      </c>
      <c r="L677" t="s">
        <v>567</v>
      </c>
      <c r="N677" t="s">
        <v>564</v>
      </c>
      <c r="O677" t="s">
        <v>913</v>
      </c>
      <c r="P677" t="s">
        <v>54</v>
      </c>
      <c r="Q677">
        <v>2</v>
      </c>
      <c r="R677">
        <v>3</v>
      </c>
      <c r="S677">
        <v>0</v>
      </c>
      <c r="T677">
        <v>5</v>
      </c>
      <c r="AB677" t="s">
        <v>111</v>
      </c>
      <c r="AD677" s="107">
        <v>26282</v>
      </c>
      <c r="AE677" t="s">
        <v>31</v>
      </c>
      <c r="AF677" t="s">
        <v>39</v>
      </c>
      <c r="AG677" t="s">
        <v>40</v>
      </c>
      <c r="AH677" t="s">
        <v>30</v>
      </c>
      <c r="AI677" t="s">
        <v>84</v>
      </c>
      <c r="AJ677" t="s">
        <v>54</v>
      </c>
      <c r="AK677">
        <v>1</v>
      </c>
      <c r="AL677" t="s">
        <v>54</v>
      </c>
      <c r="AP677" t="s">
        <v>83</v>
      </c>
      <c r="AR677" t="s">
        <v>66</v>
      </c>
      <c r="AS677" t="s">
        <v>73</v>
      </c>
      <c r="AT677" t="s">
        <v>438</v>
      </c>
      <c r="BC677" t="s">
        <v>78</v>
      </c>
      <c r="BF677">
        <v>2</v>
      </c>
      <c r="BG677">
        <v>2</v>
      </c>
      <c r="BH677">
        <v>3</v>
      </c>
      <c r="BI677">
        <v>40.213114754098363</v>
      </c>
      <c r="BJ677">
        <f t="shared" si="50"/>
        <v>40</v>
      </c>
      <c r="BK677">
        <v>0</v>
      </c>
      <c r="BL677">
        <v>0</v>
      </c>
      <c r="BM677" t="s">
        <v>1051</v>
      </c>
      <c r="BN677" t="s">
        <v>913</v>
      </c>
      <c r="BO677" t="s">
        <v>564</v>
      </c>
      <c r="BQ677" t="s">
        <v>1051</v>
      </c>
      <c r="BR677" t="s">
        <v>87</v>
      </c>
      <c r="BS677" t="s">
        <v>572</v>
      </c>
      <c r="BT677" t="s">
        <v>1252</v>
      </c>
      <c r="BU677" t="s">
        <v>564</v>
      </c>
      <c r="BV677">
        <v>0.66666666666666663</v>
      </c>
      <c r="BW677">
        <v>1</v>
      </c>
      <c r="BX677">
        <v>0.33333333333333337</v>
      </c>
      <c r="BY677">
        <v>0</v>
      </c>
      <c r="BZ677">
        <v>-2</v>
      </c>
      <c r="CA677">
        <v>0</v>
      </c>
      <c r="CB677">
        <v>2</v>
      </c>
      <c r="CC677" t="e">
        <v>#VALUE!</v>
      </c>
      <c r="CD677">
        <v>2</v>
      </c>
      <c r="CE677">
        <v>0</v>
      </c>
      <c r="CF677">
        <v>0</v>
      </c>
      <c r="CH677">
        <f t="shared" si="51"/>
        <v>1</v>
      </c>
      <c r="CI677" t="s">
        <v>1405</v>
      </c>
      <c r="CJ677">
        <v>1</v>
      </c>
      <c r="CK677" t="s">
        <v>1399</v>
      </c>
      <c r="CL677">
        <f t="shared" si="52"/>
        <v>0</v>
      </c>
      <c r="CM677">
        <f t="shared" si="53"/>
        <v>0</v>
      </c>
      <c r="CN677">
        <f t="shared" si="54"/>
        <v>1</v>
      </c>
    </row>
    <row r="678" spans="1:92" x14ac:dyDescent="0.25">
      <c r="A678">
        <v>642</v>
      </c>
      <c r="B678" t="s">
        <v>564</v>
      </c>
      <c r="C678" t="s">
        <v>564</v>
      </c>
      <c r="D678">
        <v>1436563</v>
      </c>
      <c r="E678">
        <v>5</v>
      </c>
      <c r="F678" s="107">
        <v>40934</v>
      </c>
      <c r="G678" s="107">
        <v>40976</v>
      </c>
      <c r="H678">
        <v>1436563</v>
      </c>
      <c r="I678" s="107">
        <v>40934</v>
      </c>
      <c r="J678" s="107">
        <v>40976</v>
      </c>
      <c r="K678">
        <v>15000</v>
      </c>
      <c r="L678" t="s">
        <v>569</v>
      </c>
      <c r="N678" t="s">
        <v>564</v>
      </c>
      <c r="O678" t="s">
        <v>913</v>
      </c>
      <c r="P678" t="s">
        <v>38</v>
      </c>
      <c r="Q678">
        <v>43</v>
      </c>
      <c r="R678">
        <v>43</v>
      </c>
      <c r="S678">
        <v>12</v>
      </c>
      <c r="T678">
        <v>2</v>
      </c>
      <c r="U678">
        <v>8</v>
      </c>
      <c r="AD678" s="107">
        <v>28416</v>
      </c>
      <c r="AE678" t="s">
        <v>45</v>
      </c>
      <c r="AF678" t="s">
        <v>32</v>
      </c>
      <c r="AG678" t="s">
        <v>868</v>
      </c>
      <c r="AH678" t="s">
        <v>57</v>
      </c>
      <c r="AI678" t="s">
        <v>96</v>
      </c>
      <c r="AJ678" t="s">
        <v>88</v>
      </c>
      <c r="AK678">
        <v>3</v>
      </c>
      <c r="AL678" t="s">
        <v>987</v>
      </c>
      <c r="AN678">
        <v>7</v>
      </c>
      <c r="AP678" t="s">
        <v>42</v>
      </c>
      <c r="AR678" t="s">
        <v>43</v>
      </c>
      <c r="AS678" t="s">
        <v>44</v>
      </c>
      <c r="BC678" t="s">
        <v>98</v>
      </c>
      <c r="BF678">
        <v>43</v>
      </c>
      <c r="BG678">
        <v>43</v>
      </c>
      <c r="BH678">
        <v>43</v>
      </c>
      <c r="BI678">
        <v>34.202185792349724</v>
      </c>
      <c r="BJ678">
        <f t="shared" si="50"/>
        <v>34</v>
      </c>
      <c r="BK678">
        <v>0</v>
      </c>
      <c r="BL678">
        <v>0</v>
      </c>
      <c r="BM678" t="s">
        <v>1050</v>
      </c>
      <c r="BN678" t="s">
        <v>913</v>
      </c>
      <c r="BO678" t="s">
        <v>564</v>
      </c>
      <c r="BQ678" t="s">
        <v>1050</v>
      </c>
      <c r="BR678" t="s">
        <v>87</v>
      </c>
      <c r="BS678" t="s">
        <v>572</v>
      </c>
      <c r="BT678" t="s">
        <v>1252</v>
      </c>
      <c r="BU678" t="s">
        <v>87</v>
      </c>
      <c r="BV678">
        <v>1</v>
      </c>
      <c r="BW678">
        <v>1</v>
      </c>
      <c r="BX678">
        <v>0</v>
      </c>
      <c r="BY678">
        <v>0</v>
      </c>
      <c r="BZ678">
        <v>-43</v>
      </c>
      <c r="CA678">
        <v>0</v>
      </c>
      <c r="CB678">
        <v>43</v>
      </c>
      <c r="CC678" t="e">
        <v>#VALUE!</v>
      </c>
      <c r="CD678">
        <v>43</v>
      </c>
      <c r="CE678">
        <v>0</v>
      </c>
      <c r="CF678">
        <v>0</v>
      </c>
      <c r="CH678">
        <f t="shared" si="51"/>
        <v>1</v>
      </c>
      <c r="CI678" t="s">
        <v>1401</v>
      </c>
      <c r="CJ678">
        <v>3</v>
      </c>
      <c r="CK678" t="s">
        <v>1399</v>
      </c>
      <c r="CL678">
        <f t="shared" si="52"/>
        <v>0</v>
      </c>
      <c r="CM678">
        <f t="shared" si="53"/>
        <v>1</v>
      </c>
      <c r="CN678">
        <f t="shared" si="54"/>
        <v>1</v>
      </c>
    </row>
    <row r="679" spans="1:92" x14ac:dyDescent="0.25">
      <c r="A679">
        <v>590</v>
      </c>
      <c r="B679" t="s">
        <v>564</v>
      </c>
      <c r="C679" t="s">
        <v>564</v>
      </c>
      <c r="D679">
        <v>1440023</v>
      </c>
      <c r="E679">
        <v>1</v>
      </c>
      <c r="F679" s="107">
        <v>40932</v>
      </c>
      <c r="G679" s="107">
        <v>40995</v>
      </c>
      <c r="H679">
        <v>1440023</v>
      </c>
      <c r="I679" s="107">
        <v>40933</v>
      </c>
      <c r="J679" s="107">
        <v>40933</v>
      </c>
      <c r="K679">
        <v>10000</v>
      </c>
      <c r="L679" t="s">
        <v>568</v>
      </c>
      <c r="M679" s="107">
        <v>40933</v>
      </c>
      <c r="N679" t="s">
        <v>87</v>
      </c>
      <c r="O679" t="s">
        <v>583</v>
      </c>
      <c r="P679" t="s">
        <v>54</v>
      </c>
      <c r="Q679">
        <v>1</v>
      </c>
      <c r="R679">
        <v>64</v>
      </c>
      <c r="S679">
        <v>0</v>
      </c>
      <c r="T679">
        <v>6</v>
      </c>
      <c r="AD679" s="107">
        <v>22877</v>
      </c>
      <c r="AE679" t="s">
        <v>31</v>
      </c>
      <c r="AF679" t="s">
        <v>39</v>
      </c>
      <c r="AG679" t="s">
        <v>40</v>
      </c>
      <c r="AH679" t="s">
        <v>40</v>
      </c>
      <c r="AI679" t="s">
        <v>86</v>
      </c>
      <c r="AJ679" t="s">
        <v>54</v>
      </c>
      <c r="AK679">
        <v>3</v>
      </c>
      <c r="AL679" t="s">
        <v>54</v>
      </c>
      <c r="AP679" t="s">
        <v>65</v>
      </c>
      <c r="AR679" t="s">
        <v>66</v>
      </c>
      <c r="AS679" t="s">
        <v>67</v>
      </c>
      <c r="BC679" t="s">
        <v>51</v>
      </c>
      <c r="BF679">
        <v>1</v>
      </c>
      <c r="BG679">
        <v>63</v>
      </c>
      <c r="BH679">
        <v>64</v>
      </c>
      <c r="BI679">
        <v>49.330601092896174</v>
      </c>
      <c r="BJ679">
        <f t="shared" si="50"/>
        <v>49</v>
      </c>
      <c r="BK679">
        <v>0</v>
      </c>
      <c r="BL679">
        <v>-62</v>
      </c>
      <c r="BM679" t="s">
        <v>1051</v>
      </c>
      <c r="BN679" t="s">
        <v>75</v>
      </c>
      <c r="BO679" t="s">
        <v>87</v>
      </c>
      <c r="BQ679" t="s">
        <v>1051</v>
      </c>
      <c r="BR679" t="s">
        <v>87</v>
      </c>
      <c r="BS679" t="s">
        <v>573</v>
      </c>
      <c r="BT679" t="s">
        <v>1252</v>
      </c>
      <c r="BU679" t="s">
        <v>564</v>
      </c>
      <c r="BV679">
        <v>1.5625E-2</v>
      </c>
      <c r="BW679">
        <v>1.5873015873015872E-2</v>
      </c>
      <c r="BX679">
        <v>2.4801587301587213E-4</v>
      </c>
      <c r="BY679">
        <v>0</v>
      </c>
      <c r="BZ679">
        <v>-1</v>
      </c>
      <c r="CA679">
        <v>0</v>
      </c>
      <c r="CB679">
        <v>1</v>
      </c>
      <c r="CC679" t="e">
        <v>#VALUE!</v>
      </c>
      <c r="CD679">
        <v>1</v>
      </c>
      <c r="CE679">
        <v>0</v>
      </c>
      <c r="CF679">
        <v>62</v>
      </c>
      <c r="CH679">
        <f t="shared" si="51"/>
        <v>1</v>
      </c>
      <c r="CI679" t="s">
        <v>1405</v>
      </c>
      <c r="CJ679">
        <v>1</v>
      </c>
      <c r="CK679" t="s">
        <v>1399</v>
      </c>
      <c r="CL679">
        <f t="shared" si="52"/>
        <v>1</v>
      </c>
      <c r="CM679">
        <f t="shared" si="53"/>
        <v>0</v>
      </c>
      <c r="CN679">
        <f t="shared" si="54"/>
        <v>1</v>
      </c>
    </row>
    <row r="680" spans="1:92" x14ac:dyDescent="0.25">
      <c r="A680">
        <v>2828</v>
      </c>
      <c r="B680" t="s">
        <v>564</v>
      </c>
      <c r="C680" t="s">
        <v>564</v>
      </c>
      <c r="D680">
        <v>1441241</v>
      </c>
      <c r="E680">
        <v>1</v>
      </c>
      <c r="F680" s="107">
        <v>41013</v>
      </c>
      <c r="G680" s="107">
        <v>41313</v>
      </c>
      <c r="H680">
        <v>1441241</v>
      </c>
      <c r="I680" s="107">
        <v>41013</v>
      </c>
      <c r="J680" s="107">
        <v>41014</v>
      </c>
      <c r="K680">
        <v>5000</v>
      </c>
      <c r="L680" t="s">
        <v>567</v>
      </c>
      <c r="M680" s="107">
        <v>41014</v>
      </c>
      <c r="N680" t="s">
        <v>87</v>
      </c>
      <c r="O680" t="s">
        <v>583</v>
      </c>
      <c r="P680" t="s">
        <v>54</v>
      </c>
      <c r="Q680">
        <v>2</v>
      </c>
      <c r="R680">
        <v>301</v>
      </c>
      <c r="S680">
        <v>0</v>
      </c>
      <c r="T680">
        <v>0</v>
      </c>
      <c r="AD680" s="107">
        <v>25702</v>
      </c>
      <c r="AE680" t="s">
        <v>31</v>
      </c>
      <c r="AF680" t="s">
        <v>32</v>
      </c>
      <c r="AG680" t="s">
        <v>868</v>
      </c>
      <c r="AH680" t="s">
        <v>30</v>
      </c>
      <c r="AI680" t="s">
        <v>70</v>
      </c>
      <c r="AJ680" t="s">
        <v>54</v>
      </c>
      <c r="AK680">
        <v>10</v>
      </c>
      <c r="AL680" t="s">
        <v>54</v>
      </c>
      <c r="AP680" t="s">
        <v>147</v>
      </c>
      <c r="AR680" t="s">
        <v>66</v>
      </c>
      <c r="AS680" t="s">
        <v>44</v>
      </c>
      <c r="BC680" t="s">
        <v>51</v>
      </c>
      <c r="BF680">
        <v>2</v>
      </c>
      <c r="BG680">
        <v>301</v>
      </c>
      <c r="BH680">
        <v>301</v>
      </c>
      <c r="BI680">
        <v>41.833333333333336</v>
      </c>
      <c r="BJ680">
        <f t="shared" si="50"/>
        <v>42</v>
      </c>
      <c r="BK680">
        <v>0</v>
      </c>
      <c r="BL680">
        <v>-299</v>
      </c>
      <c r="BM680" t="s">
        <v>1051</v>
      </c>
      <c r="BN680" t="s">
        <v>75</v>
      </c>
      <c r="BO680" t="s">
        <v>87</v>
      </c>
      <c r="BQ680" t="s">
        <v>1051</v>
      </c>
      <c r="BR680" t="s">
        <v>87</v>
      </c>
      <c r="BS680" t="s">
        <v>573</v>
      </c>
      <c r="BT680" t="s">
        <v>1252</v>
      </c>
      <c r="BU680" t="s">
        <v>564</v>
      </c>
      <c r="BV680">
        <v>6.6445182724252493E-3</v>
      </c>
      <c r="BW680">
        <v>6.6445182724252493E-3</v>
      </c>
      <c r="BX680">
        <v>0</v>
      </c>
      <c r="BY680">
        <v>0</v>
      </c>
      <c r="BZ680">
        <v>-2</v>
      </c>
      <c r="CA680">
        <v>0</v>
      </c>
      <c r="CB680">
        <v>2</v>
      </c>
      <c r="CC680" t="e">
        <v>#VALUE!</v>
      </c>
      <c r="CD680">
        <v>2</v>
      </c>
      <c r="CE680">
        <v>0</v>
      </c>
      <c r="CF680">
        <v>299</v>
      </c>
      <c r="CH680">
        <f t="shared" si="51"/>
        <v>0</v>
      </c>
      <c r="CI680" t="s">
        <v>1405</v>
      </c>
      <c r="CJ680">
        <v>1</v>
      </c>
      <c r="CK680" t="s">
        <v>1399</v>
      </c>
      <c r="CL680">
        <f t="shared" si="52"/>
        <v>1</v>
      </c>
      <c r="CM680">
        <f t="shared" si="53"/>
        <v>0</v>
      </c>
      <c r="CN680">
        <f t="shared" si="54"/>
        <v>0</v>
      </c>
    </row>
    <row r="681" spans="1:92" x14ac:dyDescent="0.25">
      <c r="A681">
        <v>627</v>
      </c>
      <c r="B681" t="s">
        <v>564</v>
      </c>
      <c r="C681" t="s">
        <v>564</v>
      </c>
      <c r="D681">
        <v>1442231</v>
      </c>
      <c r="E681">
        <v>5</v>
      </c>
      <c r="F681" s="107">
        <v>40933</v>
      </c>
      <c r="G681" s="107">
        <v>40935</v>
      </c>
      <c r="H681">
        <v>1442231</v>
      </c>
      <c r="I681" s="107">
        <v>40934</v>
      </c>
      <c r="J681" s="107">
        <v>40935</v>
      </c>
      <c r="K681">
        <v>15000</v>
      </c>
      <c r="L681" t="s">
        <v>569</v>
      </c>
      <c r="N681" t="s">
        <v>564</v>
      </c>
      <c r="O681" t="s">
        <v>913</v>
      </c>
      <c r="P681" t="s">
        <v>38</v>
      </c>
      <c r="Q681">
        <v>2</v>
      </c>
      <c r="R681">
        <v>3</v>
      </c>
      <c r="S681">
        <v>10</v>
      </c>
      <c r="T681">
        <v>3</v>
      </c>
      <c r="U681">
        <v>4</v>
      </c>
      <c r="V681">
        <v>1</v>
      </c>
      <c r="AD681" s="107">
        <v>23171</v>
      </c>
      <c r="AE681" t="s">
        <v>45</v>
      </c>
      <c r="AF681" t="s">
        <v>32</v>
      </c>
      <c r="AG681" t="s">
        <v>868</v>
      </c>
      <c r="AH681" t="s">
        <v>57</v>
      </c>
      <c r="AI681" t="s">
        <v>52</v>
      </c>
      <c r="AJ681" t="s">
        <v>88</v>
      </c>
      <c r="AK681">
        <v>1</v>
      </c>
      <c r="AL681" t="s">
        <v>987</v>
      </c>
      <c r="AN681">
        <v>6</v>
      </c>
      <c r="AP681" t="s">
        <v>42</v>
      </c>
      <c r="AR681" t="s">
        <v>43</v>
      </c>
      <c r="AS681" t="s">
        <v>44</v>
      </c>
      <c r="BC681" t="s">
        <v>37</v>
      </c>
      <c r="BF681">
        <v>2</v>
      </c>
      <c r="BG681">
        <v>2</v>
      </c>
      <c r="BH681">
        <v>3</v>
      </c>
      <c r="BI681">
        <v>48.530054644808743</v>
      </c>
      <c r="BJ681">
        <f t="shared" si="50"/>
        <v>49</v>
      </c>
      <c r="BK681">
        <v>0</v>
      </c>
      <c r="BL681">
        <v>0</v>
      </c>
      <c r="BM681" t="s">
        <v>1050</v>
      </c>
      <c r="BN681" t="s">
        <v>913</v>
      </c>
      <c r="BO681" t="s">
        <v>564</v>
      </c>
      <c r="BQ681" t="s">
        <v>1050</v>
      </c>
      <c r="BR681" t="s">
        <v>87</v>
      </c>
      <c r="BS681" t="s">
        <v>572</v>
      </c>
      <c r="BT681" t="s">
        <v>1252</v>
      </c>
      <c r="BU681" t="s">
        <v>87</v>
      </c>
      <c r="BV681">
        <v>0.66666666666666663</v>
      </c>
      <c r="BW681">
        <v>1</v>
      </c>
      <c r="BX681">
        <v>0.33333333333333337</v>
      </c>
      <c r="BY681">
        <v>0</v>
      </c>
      <c r="BZ681">
        <v>-2</v>
      </c>
      <c r="CA681">
        <v>0</v>
      </c>
      <c r="CB681">
        <v>2</v>
      </c>
      <c r="CC681" t="e">
        <v>#VALUE!</v>
      </c>
      <c r="CD681">
        <v>2</v>
      </c>
      <c r="CE681">
        <v>0</v>
      </c>
      <c r="CF681">
        <v>0</v>
      </c>
      <c r="CH681">
        <f t="shared" si="51"/>
        <v>1</v>
      </c>
      <c r="CI681" t="s">
        <v>1405</v>
      </c>
      <c r="CJ681">
        <v>1</v>
      </c>
      <c r="CK681" t="s">
        <v>1399</v>
      </c>
      <c r="CL681">
        <f t="shared" si="52"/>
        <v>0</v>
      </c>
      <c r="CM681">
        <f t="shared" si="53"/>
        <v>1</v>
      </c>
      <c r="CN681">
        <f t="shared" si="54"/>
        <v>1</v>
      </c>
    </row>
    <row r="682" spans="1:92" x14ac:dyDescent="0.25">
      <c r="A682">
        <v>50</v>
      </c>
      <c r="B682" t="s">
        <v>564</v>
      </c>
      <c r="C682" t="s">
        <v>564</v>
      </c>
      <c r="D682">
        <v>1442479</v>
      </c>
      <c r="E682">
        <v>4</v>
      </c>
      <c r="F682" s="107">
        <v>40911</v>
      </c>
      <c r="G682" s="107">
        <v>40913</v>
      </c>
      <c r="H682">
        <v>1442479</v>
      </c>
      <c r="I682" s="107">
        <v>40912</v>
      </c>
      <c r="J682" s="107">
        <v>40913</v>
      </c>
      <c r="K682">
        <v>15000</v>
      </c>
      <c r="L682" t="s">
        <v>569</v>
      </c>
      <c r="N682" t="s">
        <v>564</v>
      </c>
      <c r="O682" t="s">
        <v>913</v>
      </c>
      <c r="P682" t="s">
        <v>38</v>
      </c>
      <c r="Q682">
        <v>2</v>
      </c>
      <c r="R682">
        <v>3</v>
      </c>
      <c r="S682">
        <v>2</v>
      </c>
      <c r="T682">
        <v>3</v>
      </c>
      <c r="AD682" s="107">
        <v>28371</v>
      </c>
      <c r="AE682" t="s">
        <v>31</v>
      </c>
      <c r="AF682" t="s">
        <v>32</v>
      </c>
      <c r="AG682" t="s">
        <v>868</v>
      </c>
      <c r="AH682" t="s">
        <v>57</v>
      </c>
      <c r="AI682" t="s">
        <v>112</v>
      </c>
      <c r="AJ682" t="s">
        <v>88</v>
      </c>
      <c r="AK682">
        <v>1</v>
      </c>
      <c r="AL682" t="s">
        <v>986</v>
      </c>
      <c r="AO682">
        <v>180</v>
      </c>
      <c r="AP682" t="s">
        <v>42</v>
      </c>
      <c r="AR682" t="s">
        <v>43</v>
      </c>
      <c r="AS682" t="s">
        <v>44</v>
      </c>
      <c r="BC682" t="s">
        <v>37</v>
      </c>
      <c r="BF682">
        <v>2</v>
      </c>
      <c r="BG682">
        <v>2</v>
      </c>
      <c r="BH682">
        <v>3</v>
      </c>
      <c r="BI682">
        <v>34.26229508196721</v>
      </c>
      <c r="BJ682">
        <f t="shared" si="50"/>
        <v>34</v>
      </c>
      <c r="BK682">
        <v>0</v>
      </c>
      <c r="BL682">
        <v>0</v>
      </c>
      <c r="BM682" t="s">
        <v>1050</v>
      </c>
      <c r="BN682" t="s">
        <v>913</v>
      </c>
      <c r="BO682" t="s">
        <v>564</v>
      </c>
      <c r="BQ682" t="s">
        <v>1050</v>
      </c>
      <c r="BR682" t="s">
        <v>87</v>
      </c>
      <c r="BS682" t="s">
        <v>572</v>
      </c>
      <c r="BT682" t="s">
        <v>1252</v>
      </c>
      <c r="BU682" t="s">
        <v>87</v>
      </c>
      <c r="BV682">
        <v>0.66666666666666663</v>
      </c>
      <c r="BW682">
        <v>1</v>
      </c>
      <c r="BX682">
        <v>0.33333333333333337</v>
      </c>
      <c r="BY682">
        <v>0</v>
      </c>
      <c r="BZ682">
        <v>-2</v>
      </c>
      <c r="CA682">
        <v>0</v>
      </c>
      <c r="CB682">
        <v>2</v>
      </c>
      <c r="CC682" t="e">
        <v>#VALUE!</v>
      </c>
      <c r="CD682">
        <v>2</v>
      </c>
      <c r="CE682">
        <v>0</v>
      </c>
      <c r="CF682">
        <v>0</v>
      </c>
      <c r="CH682">
        <f t="shared" si="51"/>
        <v>1</v>
      </c>
      <c r="CI682" t="s">
        <v>1405</v>
      </c>
      <c r="CJ682">
        <v>1</v>
      </c>
      <c r="CK682" t="s">
        <v>1399</v>
      </c>
      <c r="CL682">
        <f t="shared" si="52"/>
        <v>0</v>
      </c>
      <c r="CM682">
        <f t="shared" si="53"/>
        <v>1</v>
      </c>
      <c r="CN682">
        <f t="shared" si="54"/>
        <v>1</v>
      </c>
    </row>
    <row r="683" spans="1:92" x14ac:dyDescent="0.25">
      <c r="A683">
        <v>1056</v>
      </c>
      <c r="B683" t="s">
        <v>564</v>
      </c>
      <c r="C683" t="s">
        <v>564</v>
      </c>
      <c r="D683">
        <v>1444566</v>
      </c>
      <c r="E683">
        <v>2</v>
      </c>
      <c r="F683" s="107">
        <v>40948</v>
      </c>
      <c r="G683" s="107">
        <v>40949</v>
      </c>
      <c r="H683">
        <v>1444566</v>
      </c>
      <c r="I683" s="107">
        <v>40948</v>
      </c>
      <c r="J683" s="107">
        <v>40949</v>
      </c>
      <c r="K683">
        <v>5000</v>
      </c>
      <c r="L683" t="s">
        <v>567</v>
      </c>
      <c r="N683" t="s">
        <v>564</v>
      </c>
      <c r="O683" t="s">
        <v>913</v>
      </c>
      <c r="P683" t="s">
        <v>587</v>
      </c>
      <c r="Q683">
        <v>2</v>
      </c>
      <c r="R683">
        <v>2</v>
      </c>
      <c r="S683">
        <v>1</v>
      </c>
      <c r="T683">
        <v>2</v>
      </c>
      <c r="AD683" s="107">
        <v>22944</v>
      </c>
      <c r="AE683" t="s">
        <v>45</v>
      </c>
      <c r="AF683" t="s">
        <v>32</v>
      </c>
      <c r="AG683" t="s">
        <v>868</v>
      </c>
      <c r="AH683" t="s">
        <v>57</v>
      </c>
      <c r="AI683" t="s">
        <v>70</v>
      </c>
      <c r="AJ683" t="s">
        <v>47</v>
      </c>
      <c r="AK683">
        <v>1</v>
      </c>
      <c r="AL683" t="s">
        <v>47</v>
      </c>
      <c r="AP683" t="s">
        <v>174</v>
      </c>
      <c r="AR683" t="s">
        <v>43</v>
      </c>
      <c r="AS683" t="s">
        <v>44</v>
      </c>
      <c r="BC683" t="s">
        <v>37</v>
      </c>
      <c r="BF683">
        <v>2</v>
      </c>
      <c r="BG683">
        <v>2</v>
      </c>
      <c r="BH683">
        <v>2</v>
      </c>
      <c r="BI683">
        <v>49.191256830601091</v>
      </c>
      <c r="BJ683">
        <f t="shared" si="50"/>
        <v>49</v>
      </c>
      <c r="BK683">
        <v>0</v>
      </c>
      <c r="BL683">
        <v>0</v>
      </c>
      <c r="BM683" t="s">
        <v>47</v>
      </c>
      <c r="BN683" t="s">
        <v>913</v>
      </c>
      <c r="BO683" t="s">
        <v>564</v>
      </c>
      <c r="BQ683" t="s">
        <v>47</v>
      </c>
      <c r="BR683" t="s">
        <v>87</v>
      </c>
      <c r="BS683" t="s">
        <v>572</v>
      </c>
      <c r="BT683" t="s">
        <v>1252</v>
      </c>
      <c r="BU683" t="s">
        <v>87</v>
      </c>
      <c r="BV683">
        <v>1</v>
      </c>
      <c r="BW683">
        <v>1</v>
      </c>
      <c r="BX683">
        <v>0</v>
      </c>
      <c r="BY683">
        <v>0</v>
      </c>
      <c r="BZ683">
        <v>-2</v>
      </c>
      <c r="CA683">
        <v>0</v>
      </c>
      <c r="CB683">
        <v>2</v>
      </c>
      <c r="CC683" t="e">
        <v>#VALUE!</v>
      </c>
      <c r="CD683">
        <v>2</v>
      </c>
      <c r="CE683">
        <v>0</v>
      </c>
      <c r="CF683">
        <v>0</v>
      </c>
      <c r="CH683">
        <f t="shared" si="51"/>
        <v>1</v>
      </c>
      <c r="CI683" t="s">
        <v>1405</v>
      </c>
      <c r="CJ683">
        <v>1</v>
      </c>
      <c r="CK683" t="s">
        <v>1399</v>
      </c>
      <c r="CL683">
        <f t="shared" si="52"/>
        <v>0</v>
      </c>
      <c r="CM683">
        <f t="shared" si="53"/>
        <v>1</v>
      </c>
      <c r="CN683">
        <f t="shared" si="54"/>
        <v>1</v>
      </c>
    </row>
    <row r="684" spans="1:92" x14ac:dyDescent="0.25">
      <c r="A684">
        <v>1146</v>
      </c>
      <c r="B684" t="s">
        <v>564</v>
      </c>
      <c r="C684" t="s">
        <v>87</v>
      </c>
      <c r="D684">
        <v>1445900</v>
      </c>
      <c r="E684">
        <v>6</v>
      </c>
      <c r="F684" s="107">
        <v>40950</v>
      </c>
      <c r="G684" s="107">
        <v>41172</v>
      </c>
      <c r="H684">
        <v>1445900</v>
      </c>
      <c r="I684" s="107">
        <v>40950</v>
      </c>
      <c r="J684" s="107">
        <v>40953</v>
      </c>
      <c r="K684">
        <v>20000</v>
      </c>
      <c r="L684" t="s">
        <v>569</v>
      </c>
      <c r="M684" s="107">
        <v>40953</v>
      </c>
      <c r="N684" t="s">
        <v>87</v>
      </c>
      <c r="O684" t="s">
        <v>583</v>
      </c>
      <c r="P684" t="s">
        <v>38</v>
      </c>
      <c r="Q684">
        <v>76</v>
      </c>
      <c r="R684">
        <v>223</v>
      </c>
      <c r="S684">
        <v>1</v>
      </c>
      <c r="T684">
        <v>1</v>
      </c>
      <c r="U684">
        <v>1</v>
      </c>
      <c r="AD684" s="107">
        <v>28212</v>
      </c>
      <c r="AE684" t="s">
        <v>31</v>
      </c>
      <c r="AF684" t="s">
        <v>68</v>
      </c>
      <c r="AG684" t="s">
        <v>870</v>
      </c>
      <c r="AH684" t="s">
        <v>57</v>
      </c>
      <c r="AI684" t="s">
        <v>96</v>
      </c>
      <c r="AJ684" t="s">
        <v>88</v>
      </c>
      <c r="AK684">
        <v>9</v>
      </c>
      <c r="AL684" t="s">
        <v>361</v>
      </c>
      <c r="AM684">
        <v>3</v>
      </c>
      <c r="AP684" t="s">
        <v>65</v>
      </c>
      <c r="AR684" t="s">
        <v>66</v>
      </c>
      <c r="AS684" t="s">
        <v>67</v>
      </c>
      <c r="AU684" t="s">
        <v>708</v>
      </c>
      <c r="AX684" t="s">
        <v>87</v>
      </c>
      <c r="BC684" t="s">
        <v>51</v>
      </c>
      <c r="BF684">
        <v>76</v>
      </c>
      <c r="BG684">
        <v>223</v>
      </c>
      <c r="BH684">
        <v>223</v>
      </c>
      <c r="BI684">
        <v>34.803278688524593</v>
      </c>
      <c r="BJ684">
        <f t="shared" si="50"/>
        <v>35</v>
      </c>
      <c r="BK684">
        <v>0</v>
      </c>
      <c r="BL684">
        <v>-219</v>
      </c>
      <c r="BM684" t="s">
        <v>1050</v>
      </c>
      <c r="BN684" t="s">
        <v>75</v>
      </c>
      <c r="BO684" t="s">
        <v>87</v>
      </c>
      <c r="BQ684" t="s">
        <v>1050</v>
      </c>
      <c r="BR684" t="s">
        <v>87</v>
      </c>
      <c r="BS684" t="s">
        <v>572</v>
      </c>
      <c r="BT684" t="s">
        <v>1252</v>
      </c>
      <c r="BU684" t="s">
        <v>87</v>
      </c>
      <c r="BV684">
        <v>0.34080717488789236</v>
      </c>
      <c r="BW684">
        <v>1.7937219730941704E-2</v>
      </c>
      <c r="BX684">
        <v>-0.32286995515695066</v>
      </c>
      <c r="BY684">
        <v>0</v>
      </c>
      <c r="BZ684">
        <v>-4</v>
      </c>
      <c r="CA684">
        <v>72</v>
      </c>
      <c r="CB684">
        <v>223</v>
      </c>
      <c r="CC684">
        <v>76</v>
      </c>
      <c r="CD684">
        <v>223</v>
      </c>
      <c r="CE684">
        <v>219</v>
      </c>
      <c r="CF684">
        <v>219</v>
      </c>
      <c r="CH684">
        <f t="shared" si="51"/>
        <v>1</v>
      </c>
      <c r="CI684" t="s">
        <v>1402</v>
      </c>
      <c r="CJ684">
        <v>4</v>
      </c>
      <c r="CK684" t="s">
        <v>1399</v>
      </c>
      <c r="CL684">
        <f t="shared" si="52"/>
        <v>1</v>
      </c>
      <c r="CM684">
        <f t="shared" si="53"/>
        <v>1</v>
      </c>
      <c r="CN684">
        <f t="shared" si="54"/>
        <v>1</v>
      </c>
    </row>
    <row r="685" spans="1:92" x14ac:dyDescent="0.25">
      <c r="A685">
        <v>2542</v>
      </c>
      <c r="B685" t="s">
        <v>564</v>
      </c>
      <c r="C685" t="s">
        <v>564</v>
      </c>
      <c r="D685">
        <v>1446010</v>
      </c>
      <c r="E685">
        <v>6</v>
      </c>
      <c r="F685" s="107">
        <v>41004</v>
      </c>
      <c r="G685" s="107">
        <v>41253</v>
      </c>
      <c r="H685">
        <v>1446010</v>
      </c>
      <c r="I685" s="107">
        <v>41004</v>
      </c>
      <c r="J685" s="107">
        <v>41012</v>
      </c>
      <c r="K685">
        <v>35000</v>
      </c>
      <c r="L685" t="s">
        <v>570</v>
      </c>
      <c r="M685" s="107">
        <v>41012</v>
      </c>
      <c r="N685" t="s">
        <v>87</v>
      </c>
      <c r="O685" t="s">
        <v>75</v>
      </c>
      <c r="P685" t="s">
        <v>38</v>
      </c>
      <c r="Q685">
        <v>9</v>
      </c>
      <c r="R685">
        <v>250</v>
      </c>
      <c r="S685">
        <v>3</v>
      </c>
      <c r="T685">
        <v>4</v>
      </c>
      <c r="U685">
        <v>1</v>
      </c>
      <c r="AD685" s="107">
        <v>25250</v>
      </c>
      <c r="AE685" t="s">
        <v>31</v>
      </c>
      <c r="AF685" t="s">
        <v>68</v>
      </c>
      <c r="AG685" t="s">
        <v>870</v>
      </c>
      <c r="AH685" t="s">
        <v>57</v>
      </c>
      <c r="AI685" t="s">
        <v>41</v>
      </c>
      <c r="AJ685" t="s">
        <v>88</v>
      </c>
      <c r="AK685">
        <v>9</v>
      </c>
      <c r="AL685" t="s">
        <v>361</v>
      </c>
      <c r="AM685">
        <v>2</v>
      </c>
      <c r="AP685" t="s">
        <v>72</v>
      </c>
      <c r="AR685" t="s">
        <v>49</v>
      </c>
      <c r="AS685" t="s">
        <v>73</v>
      </c>
      <c r="BC685" t="s">
        <v>51</v>
      </c>
      <c r="BF685">
        <v>9</v>
      </c>
      <c r="BG685">
        <v>250</v>
      </c>
      <c r="BH685">
        <v>250</v>
      </c>
      <c r="BI685">
        <v>43.043715846994537</v>
      </c>
      <c r="BJ685">
        <f t="shared" si="50"/>
        <v>43</v>
      </c>
      <c r="BK685">
        <v>0</v>
      </c>
      <c r="BL685">
        <v>-241</v>
      </c>
      <c r="BM685" t="s">
        <v>1050</v>
      </c>
      <c r="BN685" t="s">
        <v>75</v>
      </c>
      <c r="BO685" t="s">
        <v>87</v>
      </c>
      <c r="BQ685" t="s">
        <v>1050</v>
      </c>
      <c r="BR685" t="s">
        <v>87</v>
      </c>
      <c r="BS685" t="s">
        <v>573</v>
      </c>
      <c r="BT685" t="s">
        <v>1252</v>
      </c>
      <c r="BU685" t="s">
        <v>87</v>
      </c>
      <c r="BV685">
        <v>3.5999999999999997E-2</v>
      </c>
      <c r="BW685">
        <v>3.5999999999999997E-2</v>
      </c>
      <c r="BX685">
        <v>0</v>
      </c>
      <c r="BY685">
        <v>0</v>
      </c>
      <c r="BZ685">
        <v>-9</v>
      </c>
      <c r="CA685">
        <v>0</v>
      </c>
      <c r="CB685">
        <v>9</v>
      </c>
      <c r="CC685" t="e">
        <v>#VALUE!</v>
      </c>
      <c r="CD685">
        <v>9</v>
      </c>
      <c r="CE685">
        <v>0</v>
      </c>
      <c r="CF685">
        <v>241</v>
      </c>
      <c r="CH685">
        <f t="shared" si="51"/>
        <v>1</v>
      </c>
      <c r="CI685" t="s">
        <v>1405</v>
      </c>
      <c r="CJ685">
        <v>1</v>
      </c>
      <c r="CK685" t="s">
        <v>1399</v>
      </c>
      <c r="CL685">
        <f t="shared" si="52"/>
        <v>1</v>
      </c>
      <c r="CM685">
        <f t="shared" si="53"/>
        <v>1</v>
      </c>
      <c r="CN685">
        <f t="shared" si="54"/>
        <v>1</v>
      </c>
    </row>
    <row r="686" spans="1:92" x14ac:dyDescent="0.25">
      <c r="A686">
        <v>34</v>
      </c>
      <c r="B686" t="s">
        <v>564</v>
      </c>
      <c r="C686" t="s">
        <v>564</v>
      </c>
      <c r="D686">
        <v>1446565</v>
      </c>
      <c r="E686">
        <v>6</v>
      </c>
      <c r="F686" s="107">
        <v>40911</v>
      </c>
      <c r="G686" s="107">
        <v>40948</v>
      </c>
      <c r="H686">
        <v>1446565</v>
      </c>
      <c r="I686" s="107">
        <v>40911</v>
      </c>
      <c r="J686" s="107">
        <v>40948</v>
      </c>
      <c r="K686" t="s">
        <v>562</v>
      </c>
      <c r="L686" t="s">
        <v>562</v>
      </c>
      <c r="N686" t="s">
        <v>564</v>
      </c>
      <c r="O686" t="s">
        <v>913</v>
      </c>
      <c r="P686" t="s">
        <v>38</v>
      </c>
      <c r="Q686">
        <v>38</v>
      </c>
      <c r="R686">
        <v>38</v>
      </c>
      <c r="S686">
        <v>7</v>
      </c>
      <c r="T686">
        <v>0</v>
      </c>
      <c r="U686">
        <v>5</v>
      </c>
      <c r="AD686" s="107">
        <v>28470</v>
      </c>
      <c r="AE686" t="s">
        <v>31</v>
      </c>
      <c r="AF686" t="s">
        <v>32</v>
      </c>
      <c r="AG686" t="s">
        <v>868</v>
      </c>
      <c r="AH686" t="s">
        <v>57</v>
      </c>
      <c r="AI686" t="s">
        <v>94</v>
      </c>
      <c r="AJ686" t="s">
        <v>88</v>
      </c>
      <c r="AK686">
        <v>4</v>
      </c>
      <c r="AL686" t="s">
        <v>361</v>
      </c>
      <c r="AM686">
        <v>2</v>
      </c>
      <c r="AP686" t="s">
        <v>100</v>
      </c>
      <c r="AR686" t="s">
        <v>66</v>
      </c>
      <c r="AS686" t="s">
        <v>63</v>
      </c>
      <c r="BC686" t="s">
        <v>51</v>
      </c>
      <c r="BF686">
        <v>38</v>
      </c>
      <c r="BG686">
        <v>38</v>
      </c>
      <c r="BH686">
        <v>38</v>
      </c>
      <c r="BI686">
        <v>33.991803278688522</v>
      </c>
      <c r="BJ686">
        <f t="shared" si="50"/>
        <v>34</v>
      </c>
      <c r="BK686">
        <v>0</v>
      </c>
      <c r="BL686">
        <v>0</v>
      </c>
      <c r="BM686" t="s">
        <v>1050</v>
      </c>
      <c r="BN686" t="s">
        <v>913</v>
      </c>
      <c r="BO686" t="s">
        <v>564</v>
      </c>
      <c r="BQ686" t="s">
        <v>1050</v>
      </c>
      <c r="BR686" t="s">
        <v>87</v>
      </c>
      <c r="BS686" t="s">
        <v>572</v>
      </c>
      <c r="BT686" t="s">
        <v>1252</v>
      </c>
      <c r="BU686" t="s">
        <v>87</v>
      </c>
      <c r="BV686">
        <v>1</v>
      </c>
      <c r="BW686">
        <v>1</v>
      </c>
      <c r="BX686">
        <v>0</v>
      </c>
      <c r="BY686">
        <v>0</v>
      </c>
      <c r="BZ686">
        <v>-38</v>
      </c>
      <c r="CA686">
        <v>0</v>
      </c>
      <c r="CB686">
        <v>38</v>
      </c>
      <c r="CC686" t="e">
        <v>#VALUE!</v>
      </c>
      <c r="CD686">
        <v>38</v>
      </c>
      <c r="CE686">
        <v>0</v>
      </c>
      <c r="CF686">
        <v>0</v>
      </c>
      <c r="CH686">
        <f t="shared" si="51"/>
        <v>1</v>
      </c>
      <c r="CI686" t="s">
        <v>1401</v>
      </c>
      <c r="CJ686">
        <v>3</v>
      </c>
      <c r="CK686" t="s">
        <v>1399</v>
      </c>
      <c r="CL686">
        <f t="shared" si="52"/>
        <v>0</v>
      </c>
      <c r="CM686">
        <f t="shared" si="53"/>
        <v>1</v>
      </c>
      <c r="CN686">
        <f t="shared" si="54"/>
        <v>0</v>
      </c>
    </row>
    <row r="687" spans="1:92" x14ac:dyDescent="0.25">
      <c r="A687">
        <v>1072</v>
      </c>
      <c r="B687" t="s">
        <v>564</v>
      </c>
      <c r="C687" t="s">
        <v>564</v>
      </c>
      <c r="D687">
        <v>1447069</v>
      </c>
      <c r="E687">
        <v>1</v>
      </c>
      <c r="F687" s="107">
        <v>40948</v>
      </c>
      <c r="G687" s="107">
        <v>41185</v>
      </c>
      <c r="H687">
        <v>1447069</v>
      </c>
      <c r="I687" s="107" t="s">
        <v>560</v>
      </c>
      <c r="J687" s="107" t="s">
        <v>560</v>
      </c>
      <c r="K687">
        <v>2000</v>
      </c>
      <c r="L687" t="s">
        <v>566</v>
      </c>
      <c r="M687" s="107">
        <v>40950</v>
      </c>
      <c r="N687" t="s">
        <v>87</v>
      </c>
      <c r="O687" t="s">
        <v>75</v>
      </c>
      <c r="P687" t="s">
        <v>54</v>
      </c>
      <c r="Q687">
        <v>0</v>
      </c>
      <c r="R687">
        <v>238</v>
      </c>
      <c r="S687">
        <v>0</v>
      </c>
      <c r="T687">
        <v>2</v>
      </c>
      <c r="AD687" s="107">
        <v>28486</v>
      </c>
      <c r="AE687" t="s">
        <v>31</v>
      </c>
      <c r="AF687" t="s">
        <v>39</v>
      </c>
      <c r="AG687" t="s">
        <v>40</v>
      </c>
      <c r="AH687" t="s">
        <v>40</v>
      </c>
      <c r="AI687" t="s">
        <v>64</v>
      </c>
      <c r="AJ687" t="s">
        <v>54</v>
      </c>
      <c r="AK687">
        <v>11</v>
      </c>
      <c r="AL687" t="s">
        <v>54</v>
      </c>
      <c r="AP687" t="s">
        <v>107</v>
      </c>
      <c r="AR687" t="s">
        <v>43</v>
      </c>
      <c r="AS687" t="s">
        <v>60</v>
      </c>
      <c r="BC687" t="s">
        <v>51</v>
      </c>
      <c r="BF687">
        <v>0</v>
      </c>
      <c r="BG687">
        <v>0</v>
      </c>
      <c r="BH687">
        <v>238</v>
      </c>
      <c r="BI687">
        <v>34.049180327868854</v>
      </c>
      <c r="BJ687" t="e">
        <f t="shared" si="50"/>
        <v>#VALUE!</v>
      </c>
      <c r="BK687" t="e">
        <v>#VALUE!</v>
      </c>
      <c r="BL687" t="e">
        <v>#VALUE!</v>
      </c>
      <c r="BM687" t="s">
        <v>1051</v>
      </c>
      <c r="BN687" t="s">
        <v>75</v>
      </c>
      <c r="BO687" t="s">
        <v>87</v>
      </c>
      <c r="BQ687" t="s">
        <v>1051</v>
      </c>
      <c r="BR687">
        <v>0</v>
      </c>
      <c r="BS687" t="s">
        <v>573</v>
      </c>
      <c r="BT687" t="s">
        <v>1252</v>
      </c>
      <c r="BU687" t="s">
        <v>564</v>
      </c>
      <c r="BV687">
        <v>0</v>
      </c>
      <c r="BW687">
        <v>0</v>
      </c>
      <c r="BX687">
        <v>0</v>
      </c>
      <c r="BY687">
        <v>0</v>
      </c>
      <c r="BZ687" t="e">
        <v>#VALUE!</v>
      </c>
      <c r="CA687" t="e">
        <v>#VALUE!</v>
      </c>
      <c r="CB687" t="e">
        <v>#VALUE!</v>
      </c>
      <c r="CC687">
        <v>0</v>
      </c>
      <c r="CD687">
        <v>0</v>
      </c>
      <c r="CE687">
        <v>0</v>
      </c>
      <c r="CF687" t="e">
        <v>#VALUE!</v>
      </c>
      <c r="CH687">
        <f t="shared" si="51"/>
        <v>1</v>
      </c>
      <c r="CI687" t="s">
        <v>1405</v>
      </c>
      <c r="CJ687">
        <v>1</v>
      </c>
      <c r="CK687" t="s">
        <v>1400</v>
      </c>
      <c r="CL687">
        <f t="shared" si="52"/>
        <v>1</v>
      </c>
      <c r="CM687">
        <f t="shared" si="53"/>
        <v>0</v>
      </c>
      <c r="CN687">
        <f t="shared" si="54"/>
        <v>1</v>
      </c>
    </row>
    <row r="688" spans="1:92" x14ac:dyDescent="0.25">
      <c r="A688">
        <v>849</v>
      </c>
      <c r="B688" t="s">
        <v>564</v>
      </c>
      <c r="C688" t="s">
        <v>564</v>
      </c>
      <c r="D688">
        <v>1448035</v>
      </c>
      <c r="E688">
        <v>4</v>
      </c>
      <c r="F688" s="107">
        <v>40940</v>
      </c>
      <c r="G688" s="107">
        <v>41124</v>
      </c>
      <c r="H688">
        <v>1448035</v>
      </c>
      <c r="I688" s="107">
        <v>40941</v>
      </c>
      <c r="J688" s="107">
        <v>40948</v>
      </c>
      <c r="K688">
        <v>10000</v>
      </c>
      <c r="L688" t="s">
        <v>568</v>
      </c>
      <c r="M688" s="107">
        <v>40948</v>
      </c>
      <c r="N688" t="s">
        <v>87</v>
      </c>
      <c r="O688" t="s">
        <v>583</v>
      </c>
      <c r="P688" t="s">
        <v>38</v>
      </c>
      <c r="Q688">
        <v>8</v>
      </c>
      <c r="R688">
        <v>185</v>
      </c>
      <c r="S688">
        <v>8</v>
      </c>
      <c r="T688">
        <v>5</v>
      </c>
      <c r="U688">
        <v>4</v>
      </c>
      <c r="AD688" s="107">
        <v>28504</v>
      </c>
      <c r="AE688" t="s">
        <v>31</v>
      </c>
      <c r="AF688" t="s">
        <v>32</v>
      </c>
      <c r="AG688" t="s">
        <v>868</v>
      </c>
      <c r="AH688" t="s">
        <v>57</v>
      </c>
      <c r="AI688" t="s">
        <v>69</v>
      </c>
      <c r="AJ688" t="s">
        <v>88</v>
      </c>
      <c r="AK688">
        <v>9</v>
      </c>
      <c r="AL688" t="s">
        <v>986</v>
      </c>
      <c r="AO688">
        <v>90</v>
      </c>
      <c r="AP688" t="s">
        <v>135</v>
      </c>
      <c r="AR688" t="s">
        <v>66</v>
      </c>
      <c r="AS688" t="s">
        <v>63</v>
      </c>
      <c r="BC688" t="s">
        <v>51</v>
      </c>
      <c r="BF688">
        <v>8</v>
      </c>
      <c r="BG688">
        <v>184</v>
      </c>
      <c r="BH688">
        <v>185</v>
      </c>
      <c r="BI688">
        <v>33.978142076502735</v>
      </c>
      <c r="BJ688">
        <f t="shared" si="50"/>
        <v>34</v>
      </c>
      <c r="BK688">
        <v>0</v>
      </c>
      <c r="BL688">
        <v>-176</v>
      </c>
      <c r="BM688" t="s">
        <v>1050</v>
      </c>
      <c r="BN688" t="s">
        <v>75</v>
      </c>
      <c r="BO688" t="s">
        <v>87</v>
      </c>
      <c r="BQ688" t="s">
        <v>1050</v>
      </c>
      <c r="BR688" t="s">
        <v>87</v>
      </c>
      <c r="BS688" t="s">
        <v>573</v>
      </c>
      <c r="BT688" t="s">
        <v>1252</v>
      </c>
      <c r="BU688" t="s">
        <v>87</v>
      </c>
      <c r="BV688">
        <v>4.3243243243243246E-2</v>
      </c>
      <c r="BW688">
        <v>4.3478260869565216E-2</v>
      </c>
      <c r="BX688">
        <v>2.3501762632197054E-4</v>
      </c>
      <c r="BY688">
        <v>0</v>
      </c>
      <c r="BZ688">
        <v>-8</v>
      </c>
      <c r="CA688">
        <v>0</v>
      </c>
      <c r="CB688">
        <v>8</v>
      </c>
      <c r="CC688" t="e">
        <v>#VALUE!</v>
      </c>
      <c r="CD688">
        <v>8</v>
      </c>
      <c r="CE688">
        <v>0</v>
      </c>
      <c r="CF688">
        <v>176</v>
      </c>
      <c r="CH688">
        <f t="shared" si="51"/>
        <v>1</v>
      </c>
      <c r="CI688" t="s">
        <v>1405</v>
      </c>
      <c r="CJ688">
        <v>1</v>
      </c>
      <c r="CK688" t="s">
        <v>1399</v>
      </c>
      <c r="CL688">
        <f t="shared" si="52"/>
        <v>1</v>
      </c>
      <c r="CM688">
        <f t="shared" si="53"/>
        <v>1</v>
      </c>
      <c r="CN688">
        <f t="shared" si="54"/>
        <v>1</v>
      </c>
    </row>
    <row r="689" spans="1:92" x14ac:dyDescent="0.25">
      <c r="A689">
        <v>613</v>
      </c>
      <c r="B689" t="s">
        <v>564</v>
      </c>
      <c r="C689" t="s">
        <v>564</v>
      </c>
      <c r="D689">
        <v>1448038</v>
      </c>
      <c r="E689">
        <v>5</v>
      </c>
      <c r="F689" s="107">
        <v>40932</v>
      </c>
      <c r="G689" s="107">
        <v>40963</v>
      </c>
      <c r="H689">
        <v>1448038</v>
      </c>
      <c r="I689" s="107">
        <v>40933</v>
      </c>
      <c r="J689" s="107">
        <v>40963</v>
      </c>
      <c r="K689">
        <v>20000</v>
      </c>
      <c r="L689" t="s">
        <v>569</v>
      </c>
      <c r="N689" t="s">
        <v>564</v>
      </c>
      <c r="O689" t="s">
        <v>913</v>
      </c>
      <c r="P689" t="s">
        <v>38</v>
      </c>
      <c r="Q689">
        <v>31</v>
      </c>
      <c r="R689">
        <v>32</v>
      </c>
      <c r="S689">
        <v>5</v>
      </c>
      <c r="T689">
        <v>1</v>
      </c>
      <c r="U689">
        <v>3</v>
      </c>
      <c r="V689">
        <v>1</v>
      </c>
      <c r="AD689" s="107">
        <v>27653</v>
      </c>
      <c r="AE689" t="s">
        <v>31</v>
      </c>
      <c r="AF689" t="s">
        <v>32</v>
      </c>
      <c r="AG689" t="s">
        <v>868</v>
      </c>
      <c r="AH689" t="s">
        <v>57</v>
      </c>
      <c r="AI689" t="s">
        <v>64</v>
      </c>
      <c r="AJ689" t="s">
        <v>88</v>
      </c>
      <c r="AK689">
        <v>3</v>
      </c>
      <c r="AL689" t="s">
        <v>987</v>
      </c>
      <c r="AN689">
        <v>6</v>
      </c>
      <c r="AP689" t="s">
        <v>59</v>
      </c>
      <c r="AR689" t="s">
        <v>43</v>
      </c>
      <c r="AS689" t="s">
        <v>60</v>
      </c>
      <c r="BC689" t="s">
        <v>37</v>
      </c>
      <c r="BF689">
        <v>31</v>
      </c>
      <c r="BG689">
        <v>31</v>
      </c>
      <c r="BH689">
        <v>32</v>
      </c>
      <c r="BI689">
        <v>36.28142076502732</v>
      </c>
      <c r="BJ689">
        <f t="shared" si="50"/>
        <v>36</v>
      </c>
      <c r="BK689">
        <v>0</v>
      </c>
      <c r="BL689">
        <v>0</v>
      </c>
      <c r="BM689" t="s">
        <v>1050</v>
      </c>
      <c r="BN689" t="s">
        <v>913</v>
      </c>
      <c r="BO689" t="s">
        <v>564</v>
      </c>
      <c r="BQ689" t="s">
        <v>1050</v>
      </c>
      <c r="BR689" t="s">
        <v>87</v>
      </c>
      <c r="BS689" t="s">
        <v>572</v>
      </c>
      <c r="BT689" t="s">
        <v>1252</v>
      </c>
      <c r="BU689" t="s">
        <v>87</v>
      </c>
      <c r="BV689">
        <v>0.96875</v>
      </c>
      <c r="BW689">
        <v>1</v>
      </c>
      <c r="BX689">
        <v>3.125E-2</v>
      </c>
      <c r="BY689">
        <v>0</v>
      </c>
      <c r="BZ689">
        <v>-31</v>
      </c>
      <c r="CA689">
        <v>0</v>
      </c>
      <c r="CB689">
        <v>31</v>
      </c>
      <c r="CC689" t="e">
        <v>#VALUE!</v>
      </c>
      <c r="CD689">
        <v>31</v>
      </c>
      <c r="CE689">
        <v>0</v>
      </c>
      <c r="CF689">
        <v>0</v>
      </c>
      <c r="CH689">
        <f t="shared" si="51"/>
        <v>1</v>
      </c>
      <c r="CI689" t="s">
        <v>1401</v>
      </c>
      <c r="CJ689">
        <v>3</v>
      </c>
      <c r="CK689" t="s">
        <v>1399</v>
      </c>
      <c r="CL689">
        <f t="shared" si="52"/>
        <v>0</v>
      </c>
      <c r="CM689">
        <f t="shared" si="53"/>
        <v>1</v>
      </c>
      <c r="CN689">
        <f t="shared" si="54"/>
        <v>1</v>
      </c>
    </row>
    <row r="690" spans="1:92" x14ac:dyDescent="0.25">
      <c r="A690">
        <v>2683</v>
      </c>
      <c r="B690" t="s">
        <v>564</v>
      </c>
      <c r="C690" t="s">
        <v>564</v>
      </c>
      <c r="D690">
        <v>1449325</v>
      </c>
      <c r="E690">
        <v>4</v>
      </c>
      <c r="F690" s="107">
        <v>41008</v>
      </c>
      <c r="G690" s="107">
        <v>41010</v>
      </c>
      <c r="H690">
        <v>1449325</v>
      </c>
      <c r="I690" s="107">
        <v>41009</v>
      </c>
      <c r="J690" s="107">
        <v>41010</v>
      </c>
      <c r="K690">
        <v>15000</v>
      </c>
      <c r="L690" t="s">
        <v>569</v>
      </c>
      <c r="N690" t="s">
        <v>564</v>
      </c>
      <c r="O690" t="s">
        <v>913</v>
      </c>
      <c r="P690" t="s">
        <v>38</v>
      </c>
      <c r="Q690">
        <v>2</v>
      </c>
      <c r="R690">
        <v>3</v>
      </c>
      <c r="S690">
        <v>8</v>
      </c>
      <c r="T690">
        <v>2</v>
      </c>
      <c r="U690">
        <v>6</v>
      </c>
      <c r="AD690" s="107">
        <v>23414</v>
      </c>
      <c r="AE690" t="s">
        <v>31</v>
      </c>
      <c r="AF690" t="s">
        <v>32</v>
      </c>
      <c r="AG690" t="s">
        <v>868</v>
      </c>
      <c r="AH690" t="s">
        <v>57</v>
      </c>
      <c r="AI690" t="s">
        <v>89</v>
      </c>
      <c r="AJ690" t="s">
        <v>88</v>
      </c>
      <c r="AK690">
        <v>1</v>
      </c>
      <c r="AL690" t="s">
        <v>986</v>
      </c>
      <c r="AO690">
        <v>180</v>
      </c>
      <c r="AP690" t="s">
        <v>59</v>
      </c>
      <c r="AR690" t="s">
        <v>43</v>
      </c>
      <c r="AS690" t="s">
        <v>60</v>
      </c>
      <c r="BC690" t="s">
        <v>37</v>
      </c>
      <c r="BF690">
        <v>2</v>
      </c>
      <c r="BG690">
        <v>2</v>
      </c>
      <c r="BH690">
        <v>3</v>
      </c>
      <c r="BI690">
        <v>48.071038251366119</v>
      </c>
      <c r="BJ690">
        <f t="shared" si="50"/>
        <v>48</v>
      </c>
      <c r="BK690">
        <v>0</v>
      </c>
      <c r="BL690">
        <v>0</v>
      </c>
      <c r="BM690" t="s">
        <v>1050</v>
      </c>
      <c r="BN690" t="s">
        <v>913</v>
      </c>
      <c r="BO690" t="s">
        <v>564</v>
      </c>
      <c r="BQ690" t="s">
        <v>1050</v>
      </c>
      <c r="BR690" t="s">
        <v>87</v>
      </c>
      <c r="BS690" t="s">
        <v>572</v>
      </c>
      <c r="BT690" t="s">
        <v>1252</v>
      </c>
      <c r="BU690" t="s">
        <v>87</v>
      </c>
      <c r="BV690">
        <v>0.66666666666666663</v>
      </c>
      <c r="BW690">
        <v>1</v>
      </c>
      <c r="BX690">
        <v>0.33333333333333337</v>
      </c>
      <c r="BY690">
        <v>0</v>
      </c>
      <c r="BZ690">
        <v>-2</v>
      </c>
      <c r="CA690">
        <v>0</v>
      </c>
      <c r="CB690">
        <v>2</v>
      </c>
      <c r="CC690" t="e">
        <v>#VALUE!</v>
      </c>
      <c r="CD690">
        <v>2</v>
      </c>
      <c r="CE690">
        <v>0</v>
      </c>
      <c r="CF690">
        <v>0</v>
      </c>
      <c r="CH690">
        <f t="shared" si="51"/>
        <v>1</v>
      </c>
      <c r="CI690" t="s">
        <v>1405</v>
      </c>
      <c r="CJ690">
        <v>1</v>
      </c>
      <c r="CK690" t="s">
        <v>1399</v>
      </c>
      <c r="CL690">
        <f t="shared" si="52"/>
        <v>0</v>
      </c>
      <c r="CM690">
        <f t="shared" si="53"/>
        <v>1</v>
      </c>
      <c r="CN690">
        <f t="shared" si="54"/>
        <v>1</v>
      </c>
    </row>
    <row r="691" spans="1:92" x14ac:dyDescent="0.25">
      <c r="A691">
        <v>279</v>
      </c>
      <c r="B691" t="s">
        <v>564</v>
      </c>
      <c r="C691" t="s">
        <v>564</v>
      </c>
      <c r="D691">
        <v>1449483</v>
      </c>
      <c r="E691">
        <v>6</v>
      </c>
      <c r="F691" s="107">
        <v>40920</v>
      </c>
      <c r="G691" s="107">
        <v>40921</v>
      </c>
      <c r="H691">
        <v>1449483</v>
      </c>
      <c r="I691" s="107">
        <v>40920</v>
      </c>
      <c r="J691" s="107">
        <v>40921</v>
      </c>
      <c r="K691">
        <v>20000</v>
      </c>
      <c r="L691" t="s">
        <v>569</v>
      </c>
      <c r="N691" t="s">
        <v>564</v>
      </c>
      <c r="O691" t="s">
        <v>913</v>
      </c>
      <c r="P691" t="s">
        <v>38</v>
      </c>
      <c r="Q691">
        <v>2</v>
      </c>
      <c r="R691">
        <v>2</v>
      </c>
      <c r="S691">
        <v>5</v>
      </c>
      <c r="T691">
        <v>4</v>
      </c>
      <c r="U691">
        <v>3</v>
      </c>
      <c r="AD691" s="107">
        <v>28065</v>
      </c>
      <c r="AE691" t="s">
        <v>31</v>
      </c>
      <c r="AF691" t="s">
        <v>32</v>
      </c>
      <c r="AG691" t="s">
        <v>868</v>
      </c>
      <c r="AH691" t="s">
        <v>30</v>
      </c>
      <c r="AI691" t="s">
        <v>113</v>
      </c>
      <c r="AJ691" t="s">
        <v>88</v>
      </c>
      <c r="AK691">
        <v>1</v>
      </c>
      <c r="AL691" t="s">
        <v>361</v>
      </c>
      <c r="AM691">
        <v>2</v>
      </c>
      <c r="AP691" t="s">
        <v>147</v>
      </c>
      <c r="AR691" t="s">
        <v>66</v>
      </c>
      <c r="AS691" t="s">
        <v>44</v>
      </c>
      <c r="BC691" t="s">
        <v>37</v>
      </c>
      <c r="BF691">
        <v>2</v>
      </c>
      <c r="BG691">
        <v>2</v>
      </c>
      <c r="BH691">
        <v>2</v>
      </c>
      <c r="BI691">
        <v>35.122950819672134</v>
      </c>
      <c r="BJ691">
        <f t="shared" si="50"/>
        <v>35</v>
      </c>
      <c r="BK691">
        <v>0</v>
      </c>
      <c r="BL691">
        <v>0</v>
      </c>
      <c r="BM691" t="s">
        <v>1050</v>
      </c>
      <c r="BN691" t="s">
        <v>913</v>
      </c>
      <c r="BO691" t="s">
        <v>564</v>
      </c>
      <c r="BQ691" t="s">
        <v>1050</v>
      </c>
      <c r="BR691" t="s">
        <v>87</v>
      </c>
      <c r="BS691" t="s">
        <v>572</v>
      </c>
      <c r="BT691" t="s">
        <v>1252</v>
      </c>
      <c r="BU691" t="s">
        <v>87</v>
      </c>
      <c r="BV691">
        <v>1</v>
      </c>
      <c r="BW691">
        <v>1</v>
      </c>
      <c r="BX691">
        <v>0</v>
      </c>
      <c r="BY691">
        <v>0</v>
      </c>
      <c r="BZ691">
        <v>-2</v>
      </c>
      <c r="CA691">
        <v>0</v>
      </c>
      <c r="CB691">
        <v>2</v>
      </c>
      <c r="CC691" t="e">
        <v>#VALUE!</v>
      </c>
      <c r="CD691">
        <v>2</v>
      </c>
      <c r="CE691">
        <v>0</v>
      </c>
      <c r="CF691">
        <v>0</v>
      </c>
      <c r="CH691">
        <f t="shared" si="51"/>
        <v>1</v>
      </c>
      <c r="CI691" t="s">
        <v>1405</v>
      </c>
      <c r="CJ691">
        <v>1</v>
      </c>
      <c r="CK691" t="s">
        <v>1399</v>
      </c>
      <c r="CL691">
        <f t="shared" si="52"/>
        <v>0</v>
      </c>
      <c r="CM691">
        <f t="shared" si="53"/>
        <v>1</v>
      </c>
      <c r="CN691">
        <f t="shared" si="54"/>
        <v>1</v>
      </c>
    </row>
    <row r="692" spans="1:92" x14ac:dyDescent="0.25">
      <c r="A692">
        <v>1923</v>
      </c>
      <c r="B692" t="s">
        <v>564</v>
      </c>
      <c r="C692" t="s">
        <v>564</v>
      </c>
      <c r="D692">
        <v>1451667</v>
      </c>
      <c r="E692">
        <v>6</v>
      </c>
      <c r="F692" s="107">
        <v>40981</v>
      </c>
      <c r="G692" s="107">
        <v>41131</v>
      </c>
      <c r="H692">
        <v>1451667</v>
      </c>
      <c r="I692" s="107">
        <v>40981</v>
      </c>
      <c r="J692" s="107">
        <v>41131</v>
      </c>
      <c r="K692">
        <v>15000</v>
      </c>
      <c r="L692" t="s">
        <v>569</v>
      </c>
      <c r="N692" t="s">
        <v>564</v>
      </c>
      <c r="O692" t="s">
        <v>913</v>
      </c>
      <c r="P692" t="s">
        <v>38</v>
      </c>
      <c r="Q692">
        <v>151</v>
      </c>
      <c r="R692">
        <v>151</v>
      </c>
      <c r="S692">
        <v>3</v>
      </c>
      <c r="T692">
        <v>10</v>
      </c>
      <c r="U692">
        <v>2</v>
      </c>
      <c r="AD692" s="107">
        <v>28436</v>
      </c>
      <c r="AE692" t="s">
        <v>31</v>
      </c>
      <c r="AF692" t="s">
        <v>32</v>
      </c>
      <c r="AG692" t="s">
        <v>868</v>
      </c>
      <c r="AH692" t="s">
        <v>30</v>
      </c>
      <c r="AI692" t="s">
        <v>140</v>
      </c>
      <c r="AJ692" t="s">
        <v>88</v>
      </c>
      <c r="AK692">
        <v>6</v>
      </c>
      <c r="AL692" t="s">
        <v>361</v>
      </c>
      <c r="AM692">
        <v>2</v>
      </c>
      <c r="AP692" t="s">
        <v>120</v>
      </c>
      <c r="AR692" t="s">
        <v>43</v>
      </c>
      <c r="AS692" t="s">
        <v>121</v>
      </c>
      <c r="BC692" t="s">
        <v>37</v>
      </c>
      <c r="BF692">
        <v>151</v>
      </c>
      <c r="BG692">
        <v>151</v>
      </c>
      <c r="BH692">
        <v>151</v>
      </c>
      <c r="BI692">
        <v>34.275956284153004</v>
      </c>
      <c r="BJ692">
        <f t="shared" si="50"/>
        <v>34</v>
      </c>
      <c r="BK692">
        <v>0</v>
      </c>
      <c r="BL692">
        <v>0</v>
      </c>
      <c r="BM692" t="s">
        <v>1050</v>
      </c>
      <c r="BN692" t="s">
        <v>913</v>
      </c>
      <c r="BO692" t="s">
        <v>564</v>
      </c>
      <c r="BQ692" t="s">
        <v>1050</v>
      </c>
      <c r="BR692" t="s">
        <v>87</v>
      </c>
      <c r="BS692" t="s">
        <v>572</v>
      </c>
      <c r="BT692" t="s">
        <v>1252</v>
      </c>
      <c r="BU692" t="s">
        <v>87</v>
      </c>
      <c r="BV692">
        <v>1</v>
      </c>
      <c r="BW692">
        <v>1</v>
      </c>
      <c r="BX692">
        <v>0</v>
      </c>
      <c r="BY692">
        <v>0</v>
      </c>
      <c r="BZ692">
        <v>-151</v>
      </c>
      <c r="CA692">
        <v>0</v>
      </c>
      <c r="CB692">
        <v>151</v>
      </c>
      <c r="CC692" t="e">
        <v>#VALUE!</v>
      </c>
      <c r="CD692">
        <v>151</v>
      </c>
      <c r="CE692">
        <v>0</v>
      </c>
      <c r="CF692">
        <v>0</v>
      </c>
      <c r="CH692">
        <f t="shared" si="51"/>
        <v>1</v>
      </c>
      <c r="CI692" t="s">
        <v>1403</v>
      </c>
      <c r="CJ692">
        <v>6</v>
      </c>
      <c r="CK692" t="s">
        <v>1399</v>
      </c>
      <c r="CL692">
        <f t="shared" si="52"/>
        <v>0</v>
      </c>
      <c r="CM692">
        <f t="shared" si="53"/>
        <v>1</v>
      </c>
      <c r="CN692">
        <f t="shared" si="54"/>
        <v>1</v>
      </c>
    </row>
    <row r="693" spans="1:92" x14ac:dyDescent="0.25">
      <c r="A693">
        <v>2426</v>
      </c>
      <c r="B693" t="s">
        <v>564</v>
      </c>
      <c r="C693" t="s">
        <v>564</v>
      </c>
      <c r="D693">
        <v>1452125</v>
      </c>
      <c r="E693">
        <v>6</v>
      </c>
      <c r="F693" s="107">
        <v>41000</v>
      </c>
      <c r="G693" s="107">
        <v>41002</v>
      </c>
      <c r="H693">
        <v>1452125</v>
      </c>
      <c r="I693" s="107">
        <v>41000</v>
      </c>
      <c r="J693" s="107">
        <v>41002</v>
      </c>
      <c r="K693">
        <v>10000</v>
      </c>
      <c r="L693" t="s">
        <v>568</v>
      </c>
      <c r="N693" t="s">
        <v>564</v>
      </c>
      <c r="O693" t="s">
        <v>913</v>
      </c>
      <c r="P693" t="s">
        <v>38</v>
      </c>
      <c r="Q693">
        <v>3</v>
      </c>
      <c r="R693">
        <v>3</v>
      </c>
      <c r="S693">
        <v>4</v>
      </c>
      <c r="T693">
        <v>3</v>
      </c>
      <c r="U693">
        <v>3</v>
      </c>
      <c r="AD693" s="107">
        <v>28548</v>
      </c>
      <c r="AE693" t="s">
        <v>31</v>
      </c>
      <c r="AF693" t="s">
        <v>68</v>
      </c>
      <c r="AG693" t="s">
        <v>870</v>
      </c>
      <c r="AH693" t="s">
        <v>57</v>
      </c>
      <c r="AI693" t="s">
        <v>117</v>
      </c>
      <c r="AJ693" t="s">
        <v>88</v>
      </c>
      <c r="AK693">
        <v>1</v>
      </c>
      <c r="AL693" t="s">
        <v>361</v>
      </c>
      <c r="AM693">
        <v>2</v>
      </c>
      <c r="AP693" t="s">
        <v>65</v>
      </c>
      <c r="AR693" t="s">
        <v>66</v>
      </c>
      <c r="AS693" t="s">
        <v>67</v>
      </c>
      <c r="BC693" t="s">
        <v>37</v>
      </c>
      <c r="BF693">
        <v>3</v>
      </c>
      <c r="BG693">
        <v>3</v>
      </c>
      <c r="BH693">
        <v>3</v>
      </c>
      <c r="BI693">
        <v>34.021857923497265</v>
      </c>
      <c r="BJ693">
        <f t="shared" si="50"/>
        <v>34</v>
      </c>
      <c r="BK693">
        <v>0</v>
      </c>
      <c r="BL693">
        <v>0</v>
      </c>
      <c r="BM693" t="s">
        <v>1050</v>
      </c>
      <c r="BN693" t="s">
        <v>913</v>
      </c>
      <c r="BO693" t="s">
        <v>564</v>
      </c>
      <c r="BQ693" t="s">
        <v>1050</v>
      </c>
      <c r="BR693" t="s">
        <v>87</v>
      </c>
      <c r="BS693" t="s">
        <v>572</v>
      </c>
      <c r="BT693" t="s">
        <v>1252</v>
      </c>
      <c r="BU693" t="s">
        <v>87</v>
      </c>
      <c r="BV693">
        <v>1</v>
      </c>
      <c r="BW693">
        <v>1</v>
      </c>
      <c r="BX693">
        <v>0</v>
      </c>
      <c r="BY693">
        <v>0</v>
      </c>
      <c r="BZ693">
        <v>-3</v>
      </c>
      <c r="CA693">
        <v>0</v>
      </c>
      <c r="CB693">
        <v>3</v>
      </c>
      <c r="CC693" t="e">
        <v>#VALUE!</v>
      </c>
      <c r="CD693">
        <v>3</v>
      </c>
      <c r="CE693">
        <v>0</v>
      </c>
      <c r="CF693">
        <v>0</v>
      </c>
      <c r="CH693">
        <f t="shared" si="51"/>
        <v>1</v>
      </c>
      <c r="CI693" t="s">
        <v>1405</v>
      </c>
      <c r="CJ693">
        <v>1</v>
      </c>
      <c r="CK693" t="s">
        <v>1399</v>
      </c>
      <c r="CL693">
        <f t="shared" si="52"/>
        <v>0</v>
      </c>
      <c r="CM693">
        <f t="shared" si="53"/>
        <v>1</v>
      </c>
      <c r="CN693">
        <f t="shared" si="54"/>
        <v>1</v>
      </c>
    </row>
    <row r="694" spans="1:92" x14ac:dyDescent="0.25">
      <c r="A694">
        <v>1687</v>
      </c>
      <c r="B694" t="s">
        <v>564</v>
      </c>
      <c r="C694" t="s">
        <v>564</v>
      </c>
      <c r="D694">
        <v>1452200</v>
      </c>
      <c r="E694">
        <v>2</v>
      </c>
      <c r="F694" s="107">
        <v>40971</v>
      </c>
      <c r="G694" s="107">
        <v>41017</v>
      </c>
      <c r="H694">
        <v>1452200</v>
      </c>
      <c r="I694" s="107">
        <v>40971</v>
      </c>
      <c r="J694" s="107">
        <v>41017</v>
      </c>
      <c r="K694">
        <v>15000</v>
      </c>
      <c r="L694" t="s">
        <v>569</v>
      </c>
      <c r="N694" t="s">
        <v>564</v>
      </c>
      <c r="O694" t="s">
        <v>913</v>
      </c>
      <c r="P694" t="s">
        <v>587</v>
      </c>
      <c r="Q694">
        <v>47</v>
      </c>
      <c r="R694">
        <v>47</v>
      </c>
      <c r="S694">
        <v>6</v>
      </c>
      <c r="T694">
        <v>6</v>
      </c>
      <c r="U694">
        <v>2</v>
      </c>
      <c r="AD694" s="107">
        <v>25456</v>
      </c>
      <c r="AE694" t="s">
        <v>45</v>
      </c>
      <c r="AF694" t="s">
        <v>68</v>
      </c>
      <c r="AG694" t="s">
        <v>870</v>
      </c>
      <c r="AH694" t="s">
        <v>30</v>
      </c>
      <c r="AI694" t="s">
        <v>69</v>
      </c>
      <c r="AJ694" t="s">
        <v>47</v>
      </c>
      <c r="AK694">
        <v>5</v>
      </c>
      <c r="AL694" t="s">
        <v>47</v>
      </c>
      <c r="AP694" t="s">
        <v>92</v>
      </c>
      <c r="AR694" t="s">
        <v>66</v>
      </c>
      <c r="AS694" t="s">
        <v>44</v>
      </c>
      <c r="BC694" t="s">
        <v>37</v>
      </c>
      <c r="BF694">
        <v>47</v>
      </c>
      <c r="BG694">
        <v>47</v>
      </c>
      <c r="BH694">
        <v>47</v>
      </c>
      <c r="BI694">
        <v>42.39071038251366</v>
      </c>
      <c r="BJ694">
        <f t="shared" si="50"/>
        <v>43</v>
      </c>
      <c r="BK694">
        <v>0</v>
      </c>
      <c r="BL694">
        <v>0</v>
      </c>
      <c r="BM694" t="s">
        <v>47</v>
      </c>
      <c r="BN694" t="s">
        <v>913</v>
      </c>
      <c r="BO694" t="s">
        <v>564</v>
      </c>
      <c r="BQ694" t="s">
        <v>47</v>
      </c>
      <c r="BR694" t="s">
        <v>87</v>
      </c>
      <c r="BS694" t="s">
        <v>572</v>
      </c>
      <c r="BT694" t="s">
        <v>1252</v>
      </c>
      <c r="BU694" t="s">
        <v>87</v>
      </c>
      <c r="BV694">
        <v>1</v>
      </c>
      <c r="BW694">
        <v>1</v>
      </c>
      <c r="BX694">
        <v>0</v>
      </c>
      <c r="BY694">
        <v>0</v>
      </c>
      <c r="BZ694">
        <v>-47</v>
      </c>
      <c r="CA694">
        <v>0</v>
      </c>
      <c r="CB694">
        <v>47</v>
      </c>
      <c r="CC694" t="e">
        <v>#VALUE!</v>
      </c>
      <c r="CD694">
        <v>47</v>
      </c>
      <c r="CE694">
        <v>0</v>
      </c>
      <c r="CF694">
        <v>0</v>
      </c>
      <c r="CH694">
        <f t="shared" si="51"/>
        <v>1</v>
      </c>
      <c r="CI694" t="s">
        <v>1401</v>
      </c>
      <c r="CJ694">
        <v>3</v>
      </c>
      <c r="CK694" t="s">
        <v>1399</v>
      </c>
      <c r="CL694">
        <f t="shared" si="52"/>
        <v>0</v>
      </c>
      <c r="CM694">
        <f t="shared" si="53"/>
        <v>1</v>
      </c>
      <c r="CN694">
        <f t="shared" si="54"/>
        <v>1</v>
      </c>
    </row>
    <row r="695" spans="1:92" x14ac:dyDescent="0.25">
      <c r="A695">
        <v>32</v>
      </c>
      <c r="B695" t="s">
        <v>564</v>
      </c>
      <c r="C695" t="s">
        <v>564</v>
      </c>
      <c r="D695">
        <v>1452426</v>
      </c>
      <c r="E695">
        <v>6</v>
      </c>
      <c r="F695" s="107">
        <v>40911</v>
      </c>
      <c r="G695" s="107">
        <v>40953</v>
      </c>
      <c r="H695">
        <v>1452426</v>
      </c>
      <c r="I695" s="107">
        <v>40911</v>
      </c>
      <c r="J695" s="107">
        <v>40953</v>
      </c>
      <c r="K695">
        <v>10000</v>
      </c>
      <c r="L695" t="s">
        <v>568</v>
      </c>
      <c r="N695" t="s">
        <v>564</v>
      </c>
      <c r="O695" t="s">
        <v>913</v>
      </c>
      <c r="P695" t="s">
        <v>38</v>
      </c>
      <c r="Q695">
        <v>43</v>
      </c>
      <c r="R695">
        <v>43</v>
      </c>
      <c r="S695">
        <v>3</v>
      </c>
      <c r="T695">
        <v>0</v>
      </c>
      <c r="U695">
        <v>1</v>
      </c>
      <c r="V695">
        <v>1</v>
      </c>
      <c r="AD695" s="107">
        <v>28257</v>
      </c>
      <c r="AE695" t="s">
        <v>31</v>
      </c>
      <c r="AF695" t="s">
        <v>32</v>
      </c>
      <c r="AG695" t="s">
        <v>868</v>
      </c>
      <c r="AH695" t="s">
        <v>57</v>
      </c>
      <c r="AI695" t="s">
        <v>99</v>
      </c>
      <c r="AJ695" t="s">
        <v>88</v>
      </c>
      <c r="AK695">
        <v>2</v>
      </c>
      <c r="AL695" t="s">
        <v>361</v>
      </c>
      <c r="AM695">
        <v>2</v>
      </c>
      <c r="AP695" t="s">
        <v>100</v>
      </c>
      <c r="AR695" t="s">
        <v>66</v>
      </c>
      <c r="AS695" t="s">
        <v>63</v>
      </c>
      <c r="BC695" t="s">
        <v>37</v>
      </c>
      <c r="BF695">
        <v>43</v>
      </c>
      <c r="BG695">
        <v>43</v>
      </c>
      <c r="BH695">
        <v>43</v>
      </c>
      <c r="BI695">
        <v>34.57377049180328</v>
      </c>
      <c r="BJ695">
        <f t="shared" si="50"/>
        <v>35</v>
      </c>
      <c r="BK695">
        <v>0</v>
      </c>
      <c r="BL695">
        <v>0</v>
      </c>
      <c r="BM695" t="s">
        <v>1050</v>
      </c>
      <c r="BN695" t="s">
        <v>913</v>
      </c>
      <c r="BO695" t="s">
        <v>564</v>
      </c>
      <c r="BQ695" t="s">
        <v>1050</v>
      </c>
      <c r="BR695" t="s">
        <v>87</v>
      </c>
      <c r="BS695" t="s">
        <v>572</v>
      </c>
      <c r="BT695" t="s">
        <v>1252</v>
      </c>
      <c r="BU695" t="s">
        <v>87</v>
      </c>
      <c r="BV695">
        <v>1</v>
      </c>
      <c r="BW695">
        <v>1</v>
      </c>
      <c r="BX695">
        <v>0</v>
      </c>
      <c r="BY695">
        <v>0</v>
      </c>
      <c r="BZ695">
        <v>-43</v>
      </c>
      <c r="CA695">
        <v>0</v>
      </c>
      <c r="CB695">
        <v>43</v>
      </c>
      <c r="CC695" t="e">
        <v>#VALUE!</v>
      </c>
      <c r="CD695">
        <v>43</v>
      </c>
      <c r="CE695">
        <v>0</v>
      </c>
      <c r="CF695">
        <v>0</v>
      </c>
      <c r="CH695">
        <f t="shared" si="51"/>
        <v>1</v>
      </c>
      <c r="CI695" t="s">
        <v>1401</v>
      </c>
      <c r="CJ695">
        <v>3</v>
      </c>
      <c r="CK695" t="s">
        <v>1399</v>
      </c>
      <c r="CL695">
        <f t="shared" si="52"/>
        <v>0</v>
      </c>
      <c r="CM695">
        <f t="shared" si="53"/>
        <v>1</v>
      </c>
      <c r="CN695">
        <f t="shared" si="54"/>
        <v>0</v>
      </c>
    </row>
    <row r="696" spans="1:92" x14ac:dyDescent="0.25">
      <c r="A696">
        <v>1672</v>
      </c>
      <c r="B696" t="s">
        <v>564</v>
      </c>
      <c r="C696" t="s">
        <v>564</v>
      </c>
      <c r="D696">
        <v>1453282</v>
      </c>
      <c r="E696">
        <v>4</v>
      </c>
      <c r="F696" s="107">
        <v>40970</v>
      </c>
      <c r="G696" s="107">
        <v>40973</v>
      </c>
      <c r="H696">
        <v>1453282</v>
      </c>
      <c r="I696" s="107">
        <v>40971</v>
      </c>
      <c r="J696" s="107">
        <v>40973</v>
      </c>
      <c r="K696">
        <v>15000</v>
      </c>
      <c r="L696" t="s">
        <v>569</v>
      </c>
      <c r="N696" t="s">
        <v>564</v>
      </c>
      <c r="O696" t="s">
        <v>913</v>
      </c>
      <c r="P696" t="s">
        <v>38</v>
      </c>
      <c r="Q696">
        <v>3</v>
      </c>
      <c r="R696">
        <v>4</v>
      </c>
      <c r="S696">
        <v>3</v>
      </c>
      <c r="T696">
        <v>2</v>
      </c>
      <c r="U696">
        <v>2</v>
      </c>
      <c r="AD696" s="107">
        <v>19804</v>
      </c>
      <c r="AE696" t="s">
        <v>31</v>
      </c>
      <c r="AF696" t="s">
        <v>32</v>
      </c>
      <c r="AG696" t="s">
        <v>868</v>
      </c>
      <c r="AH696" t="s">
        <v>57</v>
      </c>
      <c r="AI696" t="s">
        <v>96</v>
      </c>
      <c r="AJ696" t="s">
        <v>88</v>
      </c>
      <c r="AK696">
        <v>1</v>
      </c>
      <c r="AL696" t="s">
        <v>986</v>
      </c>
      <c r="AO696">
        <v>60</v>
      </c>
      <c r="AP696" t="s">
        <v>42</v>
      </c>
      <c r="AR696" t="s">
        <v>43</v>
      </c>
      <c r="AS696" t="s">
        <v>44</v>
      </c>
      <c r="BC696" t="s">
        <v>37</v>
      </c>
      <c r="BF696">
        <v>3</v>
      </c>
      <c r="BG696">
        <v>3</v>
      </c>
      <c r="BH696">
        <v>4</v>
      </c>
      <c r="BI696">
        <v>57.830601092896174</v>
      </c>
      <c r="BJ696">
        <f t="shared" si="50"/>
        <v>58</v>
      </c>
      <c r="BK696">
        <v>0</v>
      </c>
      <c r="BL696">
        <v>0</v>
      </c>
      <c r="BM696" t="s">
        <v>1050</v>
      </c>
      <c r="BN696" t="s">
        <v>913</v>
      </c>
      <c r="BO696" t="s">
        <v>564</v>
      </c>
      <c r="BQ696" t="s">
        <v>1050</v>
      </c>
      <c r="BR696" t="s">
        <v>87</v>
      </c>
      <c r="BS696" t="s">
        <v>572</v>
      </c>
      <c r="BT696" t="s">
        <v>1252</v>
      </c>
      <c r="BU696" t="s">
        <v>87</v>
      </c>
      <c r="BV696">
        <v>0.75</v>
      </c>
      <c r="BW696">
        <v>1</v>
      </c>
      <c r="BX696">
        <v>0.25</v>
      </c>
      <c r="BY696">
        <v>0</v>
      </c>
      <c r="BZ696">
        <v>-3</v>
      </c>
      <c r="CA696">
        <v>0</v>
      </c>
      <c r="CB696">
        <v>3</v>
      </c>
      <c r="CC696" t="e">
        <v>#VALUE!</v>
      </c>
      <c r="CD696">
        <v>3</v>
      </c>
      <c r="CE696">
        <v>0</v>
      </c>
      <c r="CF696">
        <v>0</v>
      </c>
      <c r="CH696">
        <f t="shared" si="51"/>
        <v>1</v>
      </c>
      <c r="CI696" t="s">
        <v>1405</v>
      </c>
      <c r="CJ696">
        <v>1</v>
      </c>
      <c r="CK696" t="s">
        <v>1399</v>
      </c>
      <c r="CL696">
        <f t="shared" si="52"/>
        <v>0</v>
      </c>
      <c r="CM696">
        <f t="shared" si="53"/>
        <v>1</v>
      </c>
      <c r="CN696">
        <f t="shared" si="54"/>
        <v>1</v>
      </c>
    </row>
    <row r="697" spans="1:92" x14ac:dyDescent="0.25">
      <c r="A697">
        <v>48</v>
      </c>
      <c r="B697" t="s">
        <v>564</v>
      </c>
      <c r="C697" t="s">
        <v>564</v>
      </c>
      <c r="D697">
        <v>1453818</v>
      </c>
      <c r="E697">
        <v>5</v>
      </c>
      <c r="F697" s="107">
        <v>40911</v>
      </c>
      <c r="G697" s="107">
        <v>40913</v>
      </c>
      <c r="H697">
        <v>1453818</v>
      </c>
      <c r="I697" s="107">
        <v>40912</v>
      </c>
      <c r="J697" s="107">
        <v>40913</v>
      </c>
      <c r="K697">
        <v>15000</v>
      </c>
      <c r="L697" t="s">
        <v>569</v>
      </c>
      <c r="N697" t="s">
        <v>564</v>
      </c>
      <c r="O697" t="s">
        <v>913</v>
      </c>
      <c r="P697" t="s">
        <v>38</v>
      </c>
      <c r="Q697">
        <v>2</v>
      </c>
      <c r="R697">
        <v>3</v>
      </c>
      <c r="S697">
        <v>3</v>
      </c>
      <c r="T697">
        <v>1</v>
      </c>
      <c r="U697">
        <v>8</v>
      </c>
      <c r="AD697" s="107">
        <v>27742</v>
      </c>
      <c r="AE697" t="s">
        <v>31</v>
      </c>
      <c r="AF697" t="s">
        <v>32</v>
      </c>
      <c r="AG697" t="s">
        <v>868</v>
      </c>
      <c r="AH697" t="s">
        <v>57</v>
      </c>
      <c r="AI697" t="s">
        <v>113</v>
      </c>
      <c r="AJ697" t="s">
        <v>88</v>
      </c>
      <c r="AK697">
        <v>1</v>
      </c>
      <c r="AL697" t="s">
        <v>987</v>
      </c>
      <c r="AN697">
        <v>6</v>
      </c>
      <c r="AP697" t="s">
        <v>42</v>
      </c>
      <c r="AR697" t="s">
        <v>43</v>
      </c>
      <c r="AS697" t="s">
        <v>44</v>
      </c>
      <c r="BC697" t="s">
        <v>37</v>
      </c>
      <c r="BF697">
        <v>2</v>
      </c>
      <c r="BG697">
        <v>2</v>
      </c>
      <c r="BH697">
        <v>3</v>
      </c>
      <c r="BI697">
        <v>35.980874316939889</v>
      </c>
      <c r="BJ697">
        <f t="shared" si="50"/>
        <v>36</v>
      </c>
      <c r="BK697">
        <v>0</v>
      </c>
      <c r="BL697">
        <v>0</v>
      </c>
      <c r="BM697" t="s">
        <v>1050</v>
      </c>
      <c r="BN697" t="s">
        <v>913</v>
      </c>
      <c r="BO697" t="s">
        <v>564</v>
      </c>
      <c r="BQ697" t="s">
        <v>1050</v>
      </c>
      <c r="BR697" t="s">
        <v>87</v>
      </c>
      <c r="BS697" t="s">
        <v>572</v>
      </c>
      <c r="BT697" t="s">
        <v>1252</v>
      </c>
      <c r="BU697" t="s">
        <v>87</v>
      </c>
      <c r="BV697">
        <v>0.66666666666666663</v>
      </c>
      <c r="BW697">
        <v>1</v>
      </c>
      <c r="BX697">
        <v>0.33333333333333337</v>
      </c>
      <c r="BY697">
        <v>0</v>
      </c>
      <c r="BZ697">
        <v>-2</v>
      </c>
      <c r="CA697">
        <v>0</v>
      </c>
      <c r="CB697">
        <v>2</v>
      </c>
      <c r="CC697" t="e">
        <v>#VALUE!</v>
      </c>
      <c r="CD697">
        <v>2</v>
      </c>
      <c r="CE697">
        <v>0</v>
      </c>
      <c r="CF697">
        <v>0</v>
      </c>
      <c r="CH697">
        <f t="shared" si="51"/>
        <v>1</v>
      </c>
      <c r="CI697" t="s">
        <v>1405</v>
      </c>
      <c r="CJ697">
        <v>1</v>
      </c>
      <c r="CK697" t="s">
        <v>1399</v>
      </c>
      <c r="CL697">
        <f t="shared" si="52"/>
        <v>0</v>
      </c>
      <c r="CM697">
        <f t="shared" si="53"/>
        <v>1</v>
      </c>
      <c r="CN697">
        <f t="shared" si="54"/>
        <v>1</v>
      </c>
    </row>
    <row r="698" spans="1:92" x14ac:dyDescent="0.25">
      <c r="A698">
        <v>2855</v>
      </c>
      <c r="B698" t="s">
        <v>564</v>
      </c>
      <c r="C698" t="s">
        <v>564</v>
      </c>
      <c r="D698">
        <v>1454350</v>
      </c>
      <c r="E698">
        <v>5</v>
      </c>
      <c r="F698" s="107">
        <v>41014</v>
      </c>
      <c r="G698" s="107">
        <v>41093</v>
      </c>
      <c r="H698">
        <v>1454350</v>
      </c>
      <c r="I698" s="107">
        <v>41014</v>
      </c>
      <c r="J698" s="107">
        <v>41093</v>
      </c>
      <c r="K698">
        <v>10000</v>
      </c>
      <c r="L698" t="s">
        <v>568</v>
      </c>
      <c r="N698" t="s">
        <v>564</v>
      </c>
      <c r="O698" t="s">
        <v>913</v>
      </c>
      <c r="P698" t="s">
        <v>38</v>
      </c>
      <c r="Q698">
        <v>80</v>
      </c>
      <c r="R698">
        <v>80</v>
      </c>
      <c r="S698">
        <v>5</v>
      </c>
      <c r="T698">
        <v>0</v>
      </c>
      <c r="U698">
        <v>5</v>
      </c>
      <c r="AD698" s="107">
        <v>27751</v>
      </c>
      <c r="AE698" t="s">
        <v>31</v>
      </c>
      <c r="AF698" t="s">
        <v>68</v>
      </c>
      <c r="AG698" t="s">
        <v>870</v>
      </c>
      <c r="AH698" t="s">
        <v>30</v>
      </c>
      <c r="AI698" t="s">
        <v>52</v>
      </c>
      <c r="AJ698" t="s">
        <v>88</v>
      </c>
      <c r="AK698">
        <v>3</v>
      </c>
      <c r="AL698" t="s">
        <v>987</v>
      </c>
      <c r="AN698">
        <v>6</v>
      </c>
      <c r="AP698" t="s">
        <v>108</v>
      </c>
      <c r="AR698" t="s">
        <v>66</v>
      </c>
      <c r="AS698" t="s">
        <v>60</v>
      </c>
      <c r="BC698" t="s">
        <v>37</v>
      </c>
      <c r="BF698">
        <v>80</v>
      </c>
      <c r="BG698">
        <v>80</v>
      </c>
      <c r="BH698">
        <v>80</v>
      </c>
      <c r="BI698">
        <v>36.23770491803279</v>
      </c>
      <c r="BJ698">
        <f t="shared" si="50"/>
        <v>36</v>
      </c>
      <c r="BK698">
        <v>0</v>
      </c>
      <c r="BL698">
        <v>0</v>
      </c>
      <c r="BM698" t="s">
        <v>1050</v>
      </c>
      <c r="BN698" t="s">
        <v>913</v>
      </c>
      <c r="BO698" t="s">
        <v>564</v>
      </c>
      <c r="BQ698" t="s">
        <v>1050</v>
      </c>
      <c r="BR698" t="s">
        <v>87</v>
      </c>
      <c r="BS698" t="s">
        <v>572</v>
      </c>
      <c r="BT698" t="s">
        <v>1252</v>
      </c>
      <c r="BU698" t="s">
        <v>87</v>
      </c>
      <c r="BV698">
        <v>1</v>
      </c>
      <c r="BW698">
        <v>1</v>
      </c>
      <c r="BX698">
        <v>0</v>
      </c>
      <c r="BY698">
        <v>0</v>
      </c>
      <c r="BZ698">
        <v>-80</v>
      </c>
      <c r="CA698">
        <v>0</v>
      </c>
      <c r="CB698">
        <v>80</v>
      </c>
      <c r="CC698" t="e">
        <v>#VALUE!</v>
      </c>
      <c r="CD698">
        <v>80</v>
      </c>
      <c r="CE698">
        <v>0</v>
      </c>
      <c r="CF698">
        <v>0</v>
      </c>
      <c r="CH698">
        <f t="shared" si="51"/>
        <v>1</v>
      </c>
      <c r="CI698" t="s">
        <v>1402</v>
      </c>
      <c r="CJ698">
        <v>4</v>
      </c>
      <c r="CK698" t="s">
        <v>1399</v>
      </c>
      <c r="CL698">
        <f t="shared" si="52"/>
        <v>0</v>
      </c>
      <c r="CM698">
        <f t="shared" si="53"/>
        <v>1</v>
      </c>
      <c r="CN698">
        <f t="shared" si="54"/>
        <v>0</v>
      </c>
    </row>
    <row r="699" spans="1:92" x14ac:dyDescent="0.25">
      <c r="A699">
        <v>2157</v>
      </c>
      <c r="B699" t="s">
        <v>564</v>
      </c>
      <c r="C699" t="s">
        <v>564</v>
      </c>
      <c r="D699">
        <v>1454459</v>
      </c>
      <c r="E699">
        <v>5</v>
      </c>
      <c r="F699" s="107">
        <v>40990</v>
      </c>
      <c r="G699" s="107">
        <v>41030</v>
      </c>
      <c r="H699">
        <v>1454459</v>
      </c>
      <c r="I699" s="107">
        <v>40990</v>
      </c>
      <c r="J699" s="107">
        <v>41030</v>
      </c>
      <c r="K699" t="s">
        <v>562</v>
      </c>
      <c r="L699" t="s">
        <v>562</v>
      </c>
      <c r="N699" t="s">
        <v>564</v>
      </c>
      <c r="O699" t="s">
        <v>913</v>
      </c>
      <c r="P699" t="s">
        <v>38</v>
      </c>
      <c r="Q699">
        <v>41</v>
      </c>
      <c r="R699">
        <v>41</v>
      </c>
      <c r="S699">
        <v>2</v>
      </c>
      <c r="T699">
        <v>5</v>
      </c>
      <c r="U699">
        <v>1</v>
      </c>
      <c r="AD699" s="107">
        <v>28014</v>
      </c>
      <c r="AE699" t="s">
        <v>31</v>
      </c>
      <c r="AF699" t="s">
        <v>32</v>
      </c>
      <c r="AG699" t="s">
        <v>868</v>
      </c>
      <c r="AH699" t="s">
        <v>57</v>
      </c>
      <c r="AI699" t="s">
        <v>71</v>
      </c>
      <c r="AJ699" t="s">
        <v>88</v>
      </c>
      <c r="AK699">
        <v>3</v>
      </c>
      <c r="AL699" t="s">
        <v>987</v>
      </c>
      <c r="AN699">
        <v>13</v>
      </c>
      <c r="AP699" t="s">
        <v>42</v>
      </c>
      <c r="AR699" t="s">
        <v>43</v>
      </c>
      <c r="AS699" t="s">
        <v>44</v>
      </c>
      <c r="BC699" t="s">
        <v>37</v>
      </c>
      <c r="BF699">
        <v>41</v>
      </c>
      <c r="BG699">
        <v>41</v>
      </c>
      <c r="BH699">
        <v>41</v>
      </c>
      <c r="BI699">
        <v>35.453551912568308</v>
      </c>
      <c r="BJ699">
        <f t="shared" si="50"/>
        <v>36</v>
      </c>
      <c r="BK699">
        <v>0</v>
      </c>
      <c r="BL699">
        <v>0</v>
      </c>
      <c r="BM699" t="s">
        <v>1050</v>
      </c>
      <c r="BN699" t="s">
        <v>913</v>
      </c>
      <c r="BO699" t="s">
        <v>564</v>
      </c>
      <c r="BQ699" t="s">
        <v>1050</v>
      </c>
      <c r="BR699" t="s">
        <v>87</v>
      </c>
      <c r="BS699" t="s">
        <v>572</v>
      </c>
      <c r="BT699" t="s">
        <v>1252</v>
      </c>
      <c r="BU699" t="s">
        <v>87</v>
      </c>
      <c r="BV699">
        <v>1</v>
      </c>
      <c r="BW699">
        <v>1</v>
      </c>
      <c r="BX699">
        <v>0</v>
      </c>
      <c r="BY699">
        <v>0</v>
      </c>
      <c r="BZ699">
        <v>-41</v>
      </c>
      <c r="CA699">
        <v>0</v>
      </c>
      <c r="CB699">
        <v>41</v>
      </c>
      <c r="CC699" t="e">
        <v>#VALUE!</v>
      </c>
      <c r="CD699">
        <v>41</v>
      </c>
      <c r="CE699">
        <v>0</v>
      </c>
      <c r="CF699">
        <v>0</v>
      </c>
      <c r="CH699">
        <f t="shared" si="51"/>
        <v>1</v>
      </c>
      <c r="CI699" t="s">
        <v>1401</v>
      </c>
      <c r="CJ699">
        <v>3</v>
      </c>
      <c r="CK699" t="s">
        <v>1399</v>
      </c>
      <c r="CL699">
        <f t="shared" si="52"/>
        <v>0</v>
      </c>
      <c r="CM699">
        <f t="shared" si="53"/>
        <v>1</v>
      </c>
      <c r="CN699">
        <f t="shared" si="54"/>
        <v>1</v>
      </c>
    </row>
    <row r="700" spans="1:92" x14ac:dyDescent="0.25">
      <c r="A700">
        <v>1401</v>
      </c>
      <c r="B700" t="s">
        <v>564</v>
      </c>
      <c r="C700" t="s">
        <v>564</v>
      </c>
      <c r="D700">
        <v>1454524</v>
      </c>
      <c r="E700">
        <v>4</v>
      </c>
      <c r="F700" s="107">
        <v>40960</v>
      </c>
      <c r="G700" s="107">
        <v>40996</v>
      </c>
      <c r="H700">
        <v>1454524</v>
      </c>
      <c r="I700" s="107">
        <v>40960</v>
      </c>
      <c r="J700" s="107">
        <v>40996</v>
      </c>
      <c r="K700">
        <v>15000</v>
      </c>
      <c r="L700" t="s">
        <v>569</v>
      </c>
      <c r="N700" t="s">
        <v>564</v>
      </c>
      <c r="O700" t="s">
        <v>913</v>
      </c>
      <c r="P700" t="s">
        <v>38</v>
      </c>
      <c r="Q700">
        <v>37</v>
      </c>
      <c r="R700">
        <v>37</v>
      </c>
      <c r="S700">
        <v>8</v>
      </c>
      <c r="T700">
        <v>1</v>
      </c>
      <c r="U700">
        <v>3</v>
      </c>
      <c r="AD700" s="107">
        <v>21958</v>
      </c>
      <c r="AE700" t="s">
        <v>31</v>
      </c>
      <c r="AF700" t="s">
        <v>32</v>
      </c>
      <c r="AG700" t="s">
        <v>868</v>
      </c>
      <c r="AH700" t="s">
        <v>57</v>
      </c>
      <c r="AI700" t="s">
        <v>46</v>
      </c>
      <c r="AJ700" t="s">
        <v>88</v>
      </c>
      <c r="AK700">
        <v>2</v>
      </c>
      <c r="AL700" t="s">
        <v>986</v>
      </c>
      <c r="AO700">
        <v>180</v>
      </c>
      <c r="AP700" t="s">
        <v>42</v>
      </c>
      <c r="AR700" t="s">
        <v>43</v>
      </c>
      <c r="AS700" t="s">
        <v>44</v>
      </c>
      <c r="AT700" t="s">
        <v>627</v>
      </c>
      <c r="BC700" t="s">
        <v>37</v>
      </c>
      <c r="BF700">
        <v>37</v>
      </c>
      <c r="BG700">
        <v>37</v>
      </c>
      <c r="BH700">
        <v>37</v>
      </c>
      <c r="BI700">
        <v>51.918032786885249</v>
      </c>
      <c r="BJ700">
        <f t="shared" si="50"/>
        <v>52</v>
      </c>
      <c r="BK700">
        <v>0</v>
      </c>
      <c r="BL700">
        <v>0</v>
      </c>
      <c r="BM700" t="s">
        <v>1050</v>
      </c>
      <c r="BN700" t="s">
        <v>913</v>
      </c>
      <c r="BO700" t="s">
        <v>564</v>
      </c>
      <c r="BQ700" t="s">
        <v>1050</v>
      </c>
      <c r="BR700" t="s">
        <v>87</v>
      </c>
      <c r="BS700" t="s">
        <v>572</v>
      </c>
      <c r="BT700" t="s">
        <v>1252</v>
      </c>
      <c r="BU700" t="s">
        <v>87</v>
      </c>
      <c r="BV700">
        <v>1</v>
      </c>
      <c r="BW700">
        <v>1</v>
      </c>
      <c r="BX700">
        <v>0</v>
      </c>
      <c r="BY700">
        <v>0</v>
      </c>
      <c r="BZ700">
        <v>-37</v>
      </c>
      <c r="CA700">
        <v>0</v>
      </c>
      <c r="CB700">
        <v>37</v>
      </c>
      <c r="CC700" t="e">
        <v>#VALUE!</v>
      </c>
      <c r="CD700">
        <v>37</v>
      </c>
      <c r="CE700">
        <v>0</v>
      </c>
      <c r="CF700">
        <v>0</v>
      </c>
      <c r="CH700">
        <f t="shared" si="51"/>
        <v>1</v>
      </c>
      <c r="CI700" t="s">
        <v>1401</v>
      </c>
      <c r="CJ700">
        <v>3</v>
      </c>
      <c r="CK700" t="s">
        <v>1399</v>
      </c>
      <c r="CL700">
        <f t="shared" si="52"/>
        <v>0</v>
      </c>
      <c r="CM700">
        <f t="shared" si="53"/>
        <v>1</v>
      </c>
      <c r="CN700">
        <f t="shared" si="54"/>
        <v>1</v>
      </c>
    </row>
    <row r="701" spans="1:92" x14ac:dyDescent="0.25">
      <c r="A701">
        <v>3178</v>
      </c>
      <c r="B701" t="s">
        <v>564</v>
      </c>
      <c r="C701" t="s">
        <v>87</v>
      </c>
      <c r="D701">
        <v>1456717</v>
      </c>
      <c r="E701">
        <v>5</v>
      </c>
      <c r="F701" s="107">
        <v>41025</v>
      </c>
      <c r="G701" s="107">
        <v>41081</v>
      </c>
      <c r="H701">
        <v>1456717</v>
      </c>
      <c r="I701" s="107">
        <v>41029</v>
      </c>
      <c r="J701" s="107">
        <v>41081</v>
      </c>
      <c r="K701">
        <v>2000</v>
      </c>
      <c r="L701" t="s">
        <v>566</v>
      </c>
      <c r="M701" s="107">
        <v>41026</v>
      </c>
      <c r="N701" t="s">
        <v>87</v>
      </c>
      <c r="O701" t="s">
        <v>75</v>
      </c>
      <c r="P701" t="s">
        <v>38</v>
      </c>
      <c r="Q701">
        <v>53</v>
      </c>
      <c r="R701">
        <v>57</v>
      </c>
      <c r="S701">
        <v>3</v>
      </c>
      <c r="T701">
        <v>0</v>
      </c>
      <c r="U701">
        <v>1</v>
      </c>
      <c r="AD701" s="107">
        <v>26807</v>
      </c>
      <c r="AE701" t="s">
        <v>45</v>
      </c>
      <c r="AF701" t="s">
        <v>68</v>
      </c>
      <c r="AG701" t="s">
        <v>870</v>
      </c>
      <c r="AH701" t="s">
        <v>57</v>
      </c>
      <c r="AI701" t="s">
        <v>69</v>
      </c>
      <c r="AJ701" t="s">
        <v>88</v>
      </c>
      <c r="AK701">
        <v>3</v>
      </c>
      <c r="AL701" t="s">
        <v>987</v>
      </c>
      <c r="AN701">
        <v>8</v>
      </c>
      <c r="AP701" t="s">
        <v>59</v>
      </c>
      <c r="AR701" t="s">
        <v>43</v>
      </c>
      <c r="AS701" t="s">
        <v>60</v>
      </c>
      <c r="AU701" t="s">
        <v>858</v>
      </c>
      <c r="AX701" t="s">
        <v>87</v>
      </c>
      <c r="BC701" t="s">
        <v>37</v>
      </c>
      <c r="BF701">
        <v>53</v>
      </c>
      <c r="BG701">
        <v>53</v>
      </c>
      <c r="BH701">
        <v>57</v>
      </c>
      <c r="BI701">
        <v>38.846994535519123</v>
      </c>
      <c r="BJ701">
        <f t="shared" si="50"/>
        <v>39</v>
      </c>
      <c r="BK701">
        <v>0</v>
      </c>
      <c r="BL701">
        <v>0</v>
      </c>
      <c r="BM701" t="s">
        <v>1050</v>
      </c>
      <c r="BN701" t="s">
        <v>75</v>
      </c>
      <c r="BO701" t="s">
        <v>87</v>
      </c>
      <c r="BQ701" t="s">
        <v>1050</v>
      </c>
      <c r="BR701" t="s">
        <v>87</v>
      </c>
      <c r="BS701" t="s">
        <v>572</v>
      </c>
      <c r="BT701" t="s">
        <v>1252</v>
      </c>
      <c r="BU701" t="s">
        <v>87</v>
      </c>
      <c r="BV701">
        <v>0.92982456140350878</v>
      </c>
      <c r="BW701">
        <v>1</v>
      </c>
      <c r="BX701">
        <v>7.0175438596491224E-2</v>
      </c>
      <c r="BY701">
        <v>0</v>
      </c>
      <c r="BZ701">
        <v>-53</v>
      </c>
      <c r="CA701">
        <v>0</v>
      </c>
      <c r="CB701">
        <v>53</v>
      </c>
      <c r="CC701" t="e">
        <v>#VALUE!</v>
      </c>
      <c r="CD701">
        <v>53</v>
      </c>
      <c r="CE701">
        <v>0</v>
      </c>
      <c r="CF701">
        <v>0</v>
      </c>
      <c r="CH701">
        <f t="shared" si="51"/>
        <v>1</v>
      </c>
      <c r="CI701" t="s">
        <v>1401</v>
      </c>
      <c r="CJ701">
        <v>3</v>
      </c>
      <c r="CK701" t="s">
        <v>1399</v>
      </c>
      <c r="CL701">
        <f t="shared" si="52"/>
        <v>1</v>
      </c>
      <c r="CM701">
        <f t="shared" si="53"/>
        <v>1</v>
      </c>
      <c r="CN701">
        <f t="shared" si="54"/>
        <v>0</v>
      </c>
    </row>
    <row r="702" spans="1:92" x14ac:dyDescent="0.25">
      <c r="A702">
        <v>3038</v>
      </c>
      <c r="B702" t="s">
        <v>564</v>
      </c>
      <c r="C702" t="s">
        <v>564</v>
      </c>
      <c r="D702">
        <v>1457014</v>
      </c>
      <c r="E702">
        <v>6</v>
      </c>
      <c r="F702" s="107">
        <v>41021</v>
      </c>
      <c r="G702" s="107">
        <v>41333</v>
      </c>
      <c r="H702">
        <v>1457014</v>
      </c>
      <c r="I702" s="107">
        <v>41021</v>
      </c>
      <c r="J702" s="107">
        <v>41057</v>
      </c>
      <c r="K702">
        <v>40000</v>
      </c>
      <c r="L702" t="s">
        <v>570</v>
      </c>
      <c r="M702" s="107">
        <v>41057</v>
      </c>
      <c r="N702" t="s">
        <v>87</v>
      </c>
      <c r="O702" t="s">
        <v>583</v>
      </c>
      <c r="P702" t="s">
        <v>38</v>
      </c>
      <c r="Q702">
        <v>37</v>
      </c>
      <c r="R702">
        <v>313</v>
      </c>
      <c r="S702">
        <v>2</v>
      </c>
      <c r="T702">
        <v>8</v>
      </c>
      <c r="U702">
        <v>2</v>
      </c>
      <c r="AD702" s="107">
        <v>24602</v>
      </c>
      <c r="AE702" t="s">
        <v>31</v>
      </c>
      <c r="AF702" t="s">
        <v>32</v>
      </c>
      <c r="AG702" t="s">
        <v>868</v>
      </c>
      <c r="AH702" t="s">
        <v>57</v>
      </c>
      <c r="AI702" t="s">
        <v>140</v>
      </c>
      <c r="AJ702" t="s">
        <v>88</v>
      </c>
      <c r="AK702">
        <v>11</v>
      </c>
      <c r="AL702" t="s">
        <v>361</v>
      </c>
      <c r="AM702">
        <v>6</v>
      </c>
      <c r="AP702" t="s">
        <v>65</v>
      </c>
      <c r="AR702" t="s">
        <v>66</v>
      </c>
      <c r="AS702" t="s">
        <v>67</v>
      </c>
      <c r="BC702" t="s">
        <v>51</v>
      </c>
      <c r="BF702">
        <v>37</v>
      </c>
      <c r="BG702">
        <v>313</v>
      </c>
      <c r="BH702">
        <v>313</v>
      </c>
      <c r="BI702">
        <v>44.860655737704917</v>
      </c>
      <c r="BJ702">
        <f t="shared" si="50"/>
        <v>45</v>
      </c>
      <c r="BK702">
        <v>0</v>
      </c>
      <c r="BL702">
        <v>-276</v>
      </c>
      <c r="BM702" t="s">
        <v>1050</v>
      </c>
      <c r="BN702" t="s">
        <v>75</v>
      </c>
      <c r="BO702" t="s">
        <v>87</v>
      </c>
      <c r="BQ702" t="s">
        <v>1050</v>
      </c>
      <c r="BR702" t="s">
        <v>87</v>
      </c>
      <c r="BS702" t="s">
        <v>573</v>
      </c>
      <c r="BT702" t="s">
        <v>1252</v>
      </c>
      <c r="BU702" t="s">
        <v>87</v>
      </c>
      <c r="BV702">
        <v>0.1182108626198083</v>
      </c>
      <c r="BW702">
        <v>0.1182108626198083</v>
      </c>
      <c r="BX702">
        <v>0</v>
      </c>
      <c r="BY702">
        <v>0</v>
      </c>
      <c r="BZ702">
        <v>-37</v>
      </c>
      <c r="CA702">
        <v>0</v>
      </c>
      <c r="CB702">
        <v>37</v>
      </c>
      <c r="CC702" t="e">
        <v>#VALUE!</v>
      </c>
      <c r="CD702">
        <v>37</v>
      </c>
      <c r="CE702">
        <v>0</v>
      </c>
      <c r="CF702">
        <v>276</v>
      </c>
      <c r="CH702">
        <f t="shared" si="51"/>
        <v>1</v>
      </c>
      <c r="CI702" t="s">
        <v>1401</v>
      </c>
      <c r="CJ702">
        <v>3</v>
      </c>
      <c r="CK702" t="s">
        <v>1399</v>
      </c>
      <c r="CL702">
        <f t="shared" si="52"/>
        <v>1</v>
      </c>
      <c r="CM702">
        <f t="shared" si="53"/>
        <v>1</v>
      </c>
      <c r="CN702">
        <f t="shared" si="54"/>
        <v>1</v>
      </c>
    </row>
    <row r="703" spans="1:92" x14ac:dyDescent="0.25">
      <c r="A703">
        <v>1269</v>
      </c>
      <c r="B703" t="s">
        <v>564</v>
      </c>
      <c r="C703" t="s">
        <v>564</v>
      </c>
      <c r="D703">
        <v>1457566</v>
      </c>
      <c r="E703">
        <v>2</v>
      </c>
      <c r="F703" s="107">
        <v>40955</v>
      </c>
      <c r="G703" s="107">
        <v>41228</v>
      </c>
      <c r="H703">
        <v>1457566</v>
      </c>
      <c r="I703" s="107">
        <v>40956</v>
      </c>
      <c r="J703" s="107">
        <v>40957</v>
      </c>
      <c r="K703">
        <v>30000</v>
      </c>
      <c r="L703" t="s">
        <v>570</v>
      </c>
      <c r="M703" s="107">
        <v>40957</v>
      </c>
      <c r="N703" t="s">
        <v>87</v>
      </c>
      <c r="O703" t="s">
        <v>583</v>
      </c>
      <c r="P703" t="s">
        <v>587</v>
      </c>
      <c r="Q703">
        <v>2</v>
      </c>
      <c r="R703">
        <v>274</v>
      </c>
      <c r="S703">
        <v>1</v>
      </c>
      <c r="T703">
        <v>1</v>
      </c>
      <c r="U703">
        <v>1</v>
      </c>
      <c r="AB703" t="s">
        <v>111</v>
      </c>
      <c r="AD703" s="107">
        <v>28568</v>
      </c>
      <c r="AE703" t="s">
        <v>31</v>
      </c>
      <c r="AF703" t="s">
        <v>39</v>
      </c>
      <c r="AG703" t="s">
        <v>40</v>
      </c>
      <c r="AH703" t="s">
        <v>30</v>
      </c>
      <c r="AI703" t="s">
        <v>70</v>
      </c>
      <c r="AJ703" t="s">
        <v>47</v>
      </c>
      <c r="AK703">
        <v>8</v>
      </c>
      <c r="AL703" t="s">
        <v>47</v>
      </c>
      <c r="AP703" t="s">
        <v>124</v>
      </c>
      <c r="AR703" t="s">
        <v>49</v>
      </c>
      <c r="AS703" t="s">
        <v>125</v>
      </c>
      <c r="BC703" t="s">
        <v>51</v>
      </c>
      <c r="BF703">
        <v>2</v>
      </c>
      <c r="BG703">
        <v>273</v>
      </c>
      <c r="BH703">
        <v>274</v>
      </c>
      <c r="BI703">
        <v>33.844262295081968</v>
      </c>
      <c r="BJ703">
        <f t="shared" si="50"/>
        <v>34</v>
      </c>
      <c r="BK703">
        <v>0</v>
      </c>
      <c r="BL703">
        <v>-271</v>
      </c>
      <c r="BM703" t="s">
        <v>47</v>
      </c>
      <c r="BN703" t="s">
        <v>75</v>
      </c>
      <c r="BO703" t="s">
        <v>87</v>
      </c>
      <c r="BQ703" t="s">
        <v>47</v>
      </c>
      <c r="BR703" t="s">
        <v>87</v>
      </c>
      <c r="BS703" t="s">
        <v>573</v>
      </c>
      <c r="BT703" t="s">
        <v>1252</v>
      </c>
      <c r="BU703" t="s">
        <v>87</v>
      </c>
      <c r="BV703">
        <v>7.2992700729927005E-3</v>
      </c>
      <c r="BW703">
        <v>7.326007326007326E-3</v>
      </c>
      <c r="BX703">
        <v>2.6737253014625512E-5</v>
      </c>
      <c r="BY703">
        <v>0</v>
      </c>
      <c r="BZ703">
        <v>-2</v>
      </c>
      <c r="CA703">
        <v>0</v>
      </c>
      <c r="CB703">
        <v>2</v>
      </c>
      <c r="CC703" t="e">
        <v>#VALUE!</v>
      </c>
      <c r="CD703">
        <v>2</v>
      </c>
      <c r="CE703">
        <v>0</v>
      </c>
      <c r="CF703">
        <v>271</v>
      </c>
      <c r="CH703">
        <f t="shared" si="51"/>
        <v>1</v>
      </c>
      <c r="CI703" t="s">
        <v>1405</v>
      </c>
      <c r="CJ703">
        <v>1</v>
      </c>
      <c r="CK703" t="s">
        <v>1399</v>
      </c>
      <c r="CL703">
        <f t="shared" si="52"/>
        <v>1</v>
      </c>
      <c r="CM703">
        <f t="shared" si="53"/>
        <v>1</v>
      </c>
      <c r="CN703">
        <f t="shared" si="54"/>
        <v>1</v>
      </c>
    </row>
    <row r="704" spans="1:92" x14ac:dyDescent="0.25">
      <c r="A704">
        <v>2737</v>
      </c>
      <c r="B704" t="s">
        <v>564</v>
      </c>
      <c r="C704" t="s">
        <v>564</v>
      </c>
      <c r="D704">
        <v>1457666</v>
      </c>
      <c r="E704">
        <v>6</v>
      </c>
      <c r="F704" s="107">
        <v>41010</v>
      </c>
      <c r="G704" s="107">
        <v>41015</v>
      </c>
      <c r="H704">
        <v>1457666</v>
      </c>
      <c r="I704" s="107">
        <v>41011</v>
      </c>
      <c r="J704" s="107">
        <v>41015</v>
      </c>
      <c r="K704">
        <v>20000</v>
      </c>
      <c r="L704" t="s">
        <v>569</v>
      </c>
      <c r="N704" t="s">
        <v>564</v>
      </c>
      <c r="O704" t="s">
        <v>913</v>
      </c>
      <c r="P704" t="s">
        <v>38</v>
      </c>
      <c r="Q704">
        <v>5</v>
      </c>
      <c r="R704">
        <v>6</v>
      </c>
      <c r="S704">
        <v>2</v>
      </c>
      <c r="T704">
        <v>1</v>
      </c>
      <c r="U704">
        <v>1</v>
      </c>
      <c r="AD704" s="107">
        <v>23361</v>
      </c>
      <c r="AE704" t="s">
        <v>31</v>
      </c>
      <c r="AF704" t="s">
        <v>68</v>
      </c>
      <c r="AG704" t="s">
        <v>870</v>
      </c>
      <c r="AH704" t="s">
        <v>30</v>
      </c>
      <c r="AI704" t="s">
        <v>140</v>
      </c>
      <c r="AJ704" t="s">
        <v>88</v>
      </c>
      <c r="AK704">
        <v>2</v>
      </c>
      <c r="AL704" t="s">
        <v>361</v>
      </c>
      <c r="AM704">
        <v>5</v>
      </c>
      <c r="AP704" t="s">
        <v>65</v>
      </c>
      <c r="AR704" t="s">
        <v>66</v>
      </c>
      <c r="AS704" t="s">
        <v>67</v>
      </c>
      <c r="BC704" t="s">
        <v>37</v>
      </c>
      <c r="BF704">
        <v>5</v>
      </c>
      <c r="BG704">
        <v>5</v>
      </c>
      <c r="BH704">
        <v>6</v>
      </c>
      <c r="BI704">
        <v>48.221311475409834</v>
      </c>
      <c r="BJ704">
        <f t="shared" si="50"/>
        <v>48</v>
      </c>
      <c r="BK704">
        <v>0</v>
      </c>
      <c r="BL704">
        <v>0</v>
      </c>
      <c r="BM704" t="s">
        <v>1050</v>
      </c>
      <c r="BN704" t="s">
        <v>913</v>
      </c>
      <c r="BO704" t="s">
        <v>564</v>
      </c>
      <c r="BQ704" t="s">
        <v>1050</v>
      </c>
      <c r="BR704" t="s">
        <v>87</v>
      </c>
      <c r="BS704" t="s">
        <v>572</v>
      </c>
      <c r="BT704" t="s">
        <v>1252</v>
      </c>
      <c r="BU704" t="s">
        <v>87</v>
      </c>
      <c r="BV704">
        <v>0.83333333333333337</v>
      </c>
      <c r="BW704">
        <v>1</v>
      </c>
      <c r="BX704">
        <v>0.16666666666666663</v>
      </c>
      <c r="BY704">
        <v>0</v>
      </c>
      <c r="BZ704">
        <v>-5</v>
      </c>
      <c r="CA704">
        <v>0</v>
      </c>
      <c r="CB704">
        <v>5</v>
      </c>
      <c r="CC704" t="e">
        <v>#VALUE!</v>
      </c>
      <c r="CD704">
        <v>5</v>
      </c>
      <c r="CE704">
        <v>0</v>
      </c>
      <c r="CF704">
        <v>0</v>
      </c>
      <c r="CH704">
        <f t="shared" si="51"/>
        <v>1</v>
      </c>
      <c r="CI704" t="s">
        <v>1405</v>
      </c>
      <c r="CJ704">
        <v>1</v>
      </c>
      <c r="CK704" t="s">
        <v>1399</v>
      </c>
      <c r="CL704">
        <f t="shared" si="52"/>
        <v>0</v>
      </c>
      <c r="CM704">
        <f t="shared" si="53"/>
        <v>1</v>
      </c>
      <c r="CN704">
        <f t="shared" si="54"/>
        <v>1</v>
      </c>
    </row>
    <row r="705" spans="1:92" x14ac:dyDescent="0.25">
      <c r="A705">
        <v>1415</v>
      </c>
      <c r="B705" t="s">
        <v>564</v>
      </c>
      <c r="C705" t="s">
        <v>564</v>
      </c>
      <c r="D705">
        <v>1460756</v>
      </c>
      <c r="E705">
        <v>5</v>
      </c>
      <c r="F705" s="107">
        <v>40961</v>
      </c>
      <c r="G705" s="107">
        <v>41101</v>
      </c>
      <c r="H705">
        <v>1460756</v>
      </c>
      <c r="I705" s="107">
        <v>40961</v>
      </c>
      <c r="J705" s="107">
        <v>40967</v>
      </c>
      <c r="K705">
        <v>15000</v>
      </c>
      <c r="L705" t="s">
        <v>569</v>
      </c>
      <c r="M705" s="107">
        <v>40967</v>
      </c>
      <c r="N705" t="s">
        <v>87</v>
      </c>
      <c r="O705" t="s">
        <v>583</v>
      </c>
      <c r="P705" t="s">
        <v>38</v>
      </c>
      <c r="Q705">
        <v>7</v>
      </c>
      <c r="R705">
        <v>141</v>
      </c>
      <c r="S705">
        <v>4</v>
      </c>
      <c r="T705">
        <v>2</v>
      </c>
      <c r="U705">
        <v>4</v>
      </c>
      <c r="AD705" s="107">
        <v>28571</v>
      </c>
      <c r="AE705" t="s">
        <v>31</v>
      </c>
      <c r="AF705" t="s">
        <v>32</v>
      </c>
      <c r="AG705" t="s">
        <v>868</v>
      </c>
      <c r="AH705" t="s">
        <v>57</v>
      </c>
      <c r="AI705" t="s">
        <v>89</v>
      </c>
      <c r="AJ705" t="s">
        <v>88</v>
      </c>
      <c r="AK705">
        <v>8</v>
      </c>
      <c r="AL705" t="s">
        <v>987</v>
      </c>
      <c r="AN705">
        <v>8</v>
      </c>
      <c r="AP705" t="s">
        <v>42</v>
      </c>
      <c r="AR705" t="s">
        <v>43</v>
      </c>
      <c r="AS705" t="s">
        <v>44</v>
      </c>
      <c r="BC705" t="s">
        <v>51</v>
      </c>
      <c r="BF705">
        <v>7</v>
      </c>
      <c r="BG705">
        <v>141</v>
      </c>
      <c r="BH705">
        <v>141</v>
      </c>
      <c r="BI705">
        <v>33.852459016393439</v>
      </c>
      <c r="BJ705">
        <f t="shared" si="50"/>
        <v>34</v>
      </c>
      <c r="BK705">
        <v>0</v>
      </c>
      <c r="BL705">
        <v>-134</v>
      </c>
      <c r="BM705" t="s">
        <v>1050</v>
      </c>
      <c r="BN705" t="s">
        <v>75</v>
      </c>
      <c r="BO705" t="s">
        <v>87</v>
      </c>
      <c r="BQ705" t="s">
        <v>1050</v>
      </c>
      <c r="BR705" t="s">
        <v>87</v>
      </c>
      <c r="BS705" t="s">
        <v>573</v>
      </c>
      <c r="BT705" t="s">
        <v>1252</v>
      </c>
      <c r="BU705" t="s">
        <v>87</v>
      </c>
      <c r="BV705">
        <v>4.9645390070921988E-2</v>
      </c>
      <c r="BW705">
        <v>4.9645390070921988E-2</v>
      </c>
      <c r="BX705">
        <v>0</v>
      </c>
      <c r="BY705">
        <v>0</v>
      </c>
      <c r="BZ705">
        <v>-7</v>
      </c>
      <c r="CA705">
        <v>0</v>
      </c>
      <c r="CB705">
        <v>7</v>
      </c>
      <c r="CC705" t="e">
        <v>#VALUE!</v>
      </c>
      <c r="CD705">
        <v>7</v>
      </c>
      <c r="CE705">
        <v>0</v>
      </c>
      <c r="CF705">
        <v>134</v>
      </c>
      <c r="CH705">
        <f t="shared" si="51"/>
        <v>1</v>
      </c>
      <c r="CI705" t="s">
        <v>1405</v>
      </c>
      <c r="CJ705">
        <v>1</v>
      </c>
      <c r="CK705" t="s">
        <v>1399</v>
      </c>
      <c r="CL705">
        <f t="shared" si="52"/>
        <v>1</v>
      </c>
      <c r="CM705">
        <f t="shared" si="53"/>
        <v>1</v>
      </c>
      <c r="CN705">
        <f t="shared" si="54"/>
        <v>1</v>
      </c>
    </row>
    <row r="706" spans="1:92" x14ac:dyDescent="0.25">
      <c r="A706">
        <v>711</v>
      </c>
      <c r="B706" t="s">
        <v>564</v>
      </c>
      <c r="C706" t="s">
        <v>564</v>
      </c>
      <c r="D706">
        <v>1461342</v>
      </c>
      <c r="E706">
        <v>2</v>
      </c>
      <c r="F706" s="107">
        <v>40936</v>
      </c>
      <c r="G706" s="107">
        <v>41151</v>
      </c>
      <c r="H706">
        <v>1461342</v>
      </c>
      <c r="I706" s="107">
        <v>40937</v>
      </c>
      <c r="J706" s="107">
        <v>40938</v>
      </c>
      <c r="K706">
        <v>2000</v>
      </c>
      <c r="L706" t="s">
        <v>566</v>
      </c>
      <c r="M706" s="107">
        <v>40938</v>
      </c>
      <c r="N706" t="s">
        <v>87</v>
      </c>
      <c r="O706" t="s">
        <v>75</v>
      </c>
      <c r="P706" t="s">
        <v>587</v>
      </c>
      <c r="Q706">
        <v>2</v>
      </c>
      <c r="R706">
        <v>216</v>
      </c>
      <c r="S706">
        <v>1</v>
      </c>
      <c r="T706">
        <v>2</v>
      </c>
      <c r="AD706" s="107">
        <v>28534</v>
      </c>
      <c r="AE706" t="s">
        <v>45</v>
      </c>
      <c r="AF706" t="s">
        <v>32</v>
      </c>
      <c r="AG706" t="s">
        <v>868</v>
      </c>
      <c r="AH706" t="s">
        <v>30</v>
      </c>
      <c r="AI706" t="s">
        <v>61</v>
      </c>
      <c r="AJ706" t="s">
        <v>47</v>
      </c>
      <c r="AK706">
        <v>9</v>
      </c>
      <c r="AL706" t="s">
        <v>47</v>
      </c>
      <c r="AP706" t="s">
        <v>42</v>
      </c>
      <c r="AR706" t="s">
        <v>43</v>
      </c>
      <c r="AS706" t="s">
        <v>44</v>
      </c>
      <c r="BC706" t="s">
        <v>51</v>
      </c>
      <c r="BF706">
        <v>2</v>
      </c>
      <c r="BG706">
        <v>215</v>
      </c>
      <c r="BH706">
        <v>216</v>
      </c>
      <c r="BI706">
        <v>33.885245901639344</v>
      </c>
      <c r="BJ706">
        <f t="shared" si="50"/>
        <v>34</v>
      </c>
      <c r="BK706">
        <v>0</v>
      </c>
      <c r="BL706">
        <v>-213</v>
      </c>
      <c r="BM706" t="s">
        <v>47</v>
      </c>
      <c r="BN706" t="s">
        <v>75</v>
      </c>
      <c r="BO706" t="s">
        <v>87</v>
      </c>
      <c r="BQ706" t="s">
        <v>47</v>
      </c>
      <c r="BR706" t="s">
        <v>87</v>
      </c>
      <c r="BS706" t="s">
        <v>573</v>
      </c>
      <c r="BT706" t="s">
        <v>1252</v>
      </c>
      <c r="BU706" t="s">
        <v>87</v>
      </c>
      <c r="BV706">
        <v>9.2592592592592587E-3</v>
      </c>
      <c r="BW706">
        <v>9.3023255813953487E-3</v>
      </c>
      <c r="BX706">
        <v>4.3066322136089963E-5</v>
      </c>
      <c r="BY706">
        <v>0</v>
      </c>
      <c r="BZ706">
        <v>-2</v>
      </c>
      <c r="CA706">
        <v>0</v>
      </c>
      <c r="CB706">
        <v>2</v>
      </c>
      <c r="CC706" t="e">
        <v>#VALUE!</v>
      </c>
      <c r="CD706">
        <v>2</v>
      </c>
      <c r="CE706">
        <v>0</v>
      </c>
      <c r="CF706">
        <v>213</v>
      </c>
      <c r="CH706">
        <f t="shared" si="51"/>
        <v>1</v>
      </c>
      <c r="CI706" t="s">
        <v>1405</v>
      </c>
      <c r="CJ706">
        <v>1</v>
      </c>
      <c r="CK706" t="s">
        <v>1399</v>
      </c>
      <c r="CL706">
        <f t="shared" si="52"/>
        <v>1</v>
      </c>
      <c r="CM706">
        <f t="shared" si="53"/>
        <v>1</v>
      </c>
      <c r="CN706">
        <f t="shared" si="54"/>
        <v>1</v>
      </c>
    </row>
    <row r="707" spans="1:92" x14ac:dyDescent="0.25">
      <c r="A707">
        <v>805</v>
      </c>
      <c r="B707" t="s">
        <v>564</v>
      </c>
      <c r="C707" t="s">
        <v>564</v>
      </c>
      <c r="D707">
        <v>1461769</v>
      </c>
      <c r="E707">
        <v>4</v>
      </c>
      <c r="F707" s="107">
        <v>40939</v>
      </c>
      <c r="G707" s="107">
        <v>41208</v>
      </c>
      <c r="H707">
        <v>1461769</v>
      </c>
      <c r="I707" s="107" t="s">
        <v>560</v>
      </c>
      <c r="J707" s="107" t="s">
        <v>560</v>
      </c>
      <c r="K707">
        <v>5000</v>
      </c>
      <c r="L707" t="s">
        <v>567</v>
      </c>
      <c r="M707" s="107">
        <v>40941</v>
      </c>
      <c r="N707" t="s">
        <v>87</v>
      </c>
      <c r="O707" t="s">
        <v>75</v>
      </c>
      <c r="P707" t="s">
        <v>38</v>
      </c>
      <c r="Q707">
        <v>0</v>
      </c>
      <c r="R707">
        <v>270</v>
      </c>
      <c r="S707">
        <v>1</v>
      </c>
      <c r="T707">
        <v>3</v>
      </c>
      <c r="V707">
        <v>1</v>
      </c>
      <c r="AD707" s="107">
        <v>27729</v>
      </c>
      <c r="AE707" t="s">
        <v>45</v>
      </c>
      <c r="AF707" t="s">
        <v>32</v>
      </c>
      <c r="AG707" t="s">
        <v>868</v>
      </c>
      <c r="AH707" t="s">
        <v>57</v>
      </c>
      <c r="AI707" t="s">
        <v>140</v>
      </c>
      <c r="AJ707" t="s">
        <v>88</v>
      </c>
      <c r="AK707">
        <v>9</v>
      </c>
      <c r="AL707" t="s">
        <v>986</v>
      </c>
      <c r="AO707">
        <v>180</v>
      </c>
      <c r="AP707" t="s">
        <v>97</v>
      </c>
      <c r="AR707" t="s">
        <v>43</v>
      </c>
      <c r="AS707" t="s">
        <v>63</v>
      </c>
      <c r="BC707" t="s">
        <v>51</v>
      </c>
      <c r="BF707">
        <v>0</v>
      </c>
      <c r="BG707">
        <v>0</v>
      </c>
      <c r="BH707">
        <v>270</v>
      </c>
      <c r="BI707">
        <v>36.092896174863391</v>
      </c>
      <c r="BJ707" t="e">
        <f t="shared" ref="BJ707:BJ770" si="55">ROUND((I707-AD707)/365,0)</f>
        <v>#VALUE!</v>
      </c>
      <c r="BK707" t="e">
        <v>#VALUE!</v>
      </c>
      <c r="BL707" t="e">
        <v>#VALUE!</v>
      </c>
      <c r="BM707" t="s">
        <v>1050</v>
      </c>
      <c r="BN707" t="s">
        <v>75</v>
      </c>
      <c r="BO707" t="s">
        <v>87</v>
      </c>
      <c r="BQ707" t="s">
        <v>1050</v>
      </c>
      <c r="BR707">
        <v>0</v>
      </c>
      <c r="BS707" t="s">
        <v>573</v>
      </c>
      <c r="BT707" t="s">
        <v>1252</v>
      </c>
      <c r="BU707" t="s">
        <v>87</v>
      </c>
      <c r="BV707">
        <v>0</v>
      </c>
      <c r="BW707">
        <v>0</v>
      </c>
      <c r="BX707">
        <v>0</v>
      </c>
      <c r="BY707">
        <v>0</v>
      </c>
      <c r="BZ707" t="e">
        <v>#VALUE!</v>
      </c>
      <c r="CA707" t="e">
        <v>#VALUE!</v>
      </c>
      <c r="CB707" t="e">
        <v>#VALUE!</v>
      </c>
      <c r="CC707">
        <v>0</v>
      </c>
      <c r="CD707">
        <v>0</v>
      </c>
      <c r="CE707">
        <v>0</v>
      </c>
      <c r="CF707" t="e">
        <v>#VALUE!</v>
      </c>
      <c r="CH707">
        <f t="shared" ref="CH707:CH770" si="56">IF(CM707+CN707&gt;0,1,0)</f>
        <v>1</v>
      </c>
      <c r="CI707" t="s">
        <v>1405</v>
      </c>
      <c r="CJ707">
        <v>1</v>
      </c>
      <c r="CK707" t="s">
        <v>1400</v>
      </c>
      <c r="CL707">
        <f t="shared" ref="CL707:CL770" si="57">IF(BN707="None",0,1)</f>
        <v>1</v>
      </c>
      <c r="CM707">
        <f t="shared" ref="CM707:CM770" si="58">IF(S707&gt;0,1,0)</f>
        <v>1</v>
      </c>
      <c r="CN707">
        <f t="shared" ref="CN707:CN770" si="59">IF(T707&gt;0,1,0)</f>
        <v>1</v>
      </c>
    </row>
    <row r="708" spans="1:92" x14ac:dyDescent="0.25">
      <c r="A708">
        <v>2189</v>
      </c>
      <c r="B708" t="s">
        <v>564</v>
      </c>
      <c r="C708" t="s">
        <v>564</v>
      </c>
      <c r="D708">
        <v>1463654</v>
      </c>
      <c r="E708">
        <v>6</v>
      </c>
      <c r="F708" s="107">
        <v>40990</v>
      </c>
      <c r="G708" s="107">
        <v>41205</v>
      </c>
      <c r="H708">
        <v>1463654</v>
      </c>
      <c r="I708" s="107">
        <v>40991</v>
      </c>
      <c r="J708" s="107">
        <v>41205</v>
      </c>
      <c r="K708" t="s">
        <v>562</v>
      </c>
      <c r="L708" t="s">
        <v>562</v>
      </c>
      <c r="N708" t="s">
        <v>564</v>
      </c>
      <c r="O708" t="s">
        <v>913</v>
      </c>
      <c r="P708" t="s">
        <v>38</v>
      </c>
      <c r="Q708">
        <v>215</v>
      </c>
      <c r="R708">
        <v>216</v>
      </c>
      <c r="S708">
        <v>1</v>
      </c>
      <c r="T708">
        <v>2</v>
      </c>
      <c r="U708">
        <v>1</v>
      </c>
      <c r="AD708" s="107">
        <v>27409</v>
      </c>
      <c r="AE708" t="s">
        <v>31</v>
      </c>
      <c r="AF708" t="s">
        <v>32</v>
      </c>
      <c r="AG708" t="s">
        <v>868</v>
      </c>
      <c r="AH708" t="s">
        <v>57</v>
      </c>
      <c r="AI708" t="s">
        <v>94</v>
      </c>
      <c r="AJ708" t="s">
        <v>88</v>
      </c>
      <c r="AK708">
        <v>14</v>
      </c>
      <c r="AL708" t="s">
        <v>361</v>
      </c>
      <c r="AM708">
        <v>8</v>
      </c>
      <c r="AP708" t="s">
        <v>131</v>
      </c>
      <c r="AR708" t="s">
        <v>91</v>
      </c>
      <c r="AS708" t="s">
        <v>81</v>
      </c>
      <c r="BC708" t="s">
        <v>51</v>
      </c>
      <c r="BF708">
        <v>215</v>
      </c>
      <c r="BG708">
        <v>215</v>
      </c>
      <c r="BH708">
        <v>216</v>
      </c>
      <c r="BI708">
        <v>37.106557377049178</v>
      </c>
      <c r="BJ708">
        <f t="shared" si="55"/>
        <v>37</v>
      </c>
      <c r="BK708">
        <v>0</v>
      </c>
      <c r="BL708">
        <v>0</v>
      </c>
      <c r="BM708" t="s">
        <v>1050</v>
      </c>
      <c r="BN708" t="s">
        <v>913</v>
      </c>
      <c r="BO708" t="s">
        <v>564</v>
      </c>
      <c r="BQ708" t="s">
        <v>1050</v>
      </c>
      <c r="BR708" t="s">
        <v>87</v>
      </c>
      <c r="BS708" t="s">
        <v>572</v>
      </c>
      <c r="BT708" t="s">
        <v>1252</v>
      </c>
      <c r="BU708" t="s">
        <v>87</v>
      </c>
      <c r="BV708">
        <v>0.99537037037037035</v>
      </c>
      <c r="BW708">
        <v>1</v>
      </c>
      <c r="BX708">
        <v>4.6296296296296502E-3</v>
      </c>
      <c r="BY708">
        <v>0</v>
      </c>
      <c r="BZ708">
        <v>-215</v>
      </c>
      <c r="CA708">
        <v>0</v>
      </c>
      <c r="CB708">
        <v>215</v>
      </c>
      <c r="CC708" t="e">
        <v>#VALUE!</v>
      </c>
      <c r="CD708">
        <v>215</v>
      </c>
      <c r="CE708">
        <v>0</v>
      </c>
      <c r="CF708">
        <v>0</v>
      </c>
      <c r="CH708">
        <f t="shared" si="56"/>
        <v>1</v>
      </c>
      <c r="CI708" t="s">
        <v>1403</v>
      </c>
      <c r="CJ708">
        <v>6</v>
      </c>
      <c r="CK708" t="s">
        <v>1399</v>
      </c>
      <c r="CL708">
        <f t="shared" si="57"/>
        <v>0</v>
      </c>
      <c r="CM708">
        <f t="shared" si="58"/>
        <v>1</v>
      </c>
      <c r="CN708">
        <f t="shared" si="59"/>
        <v>1</v>
      </c>
    </row>
    <row r="709" spans="1:92" x14ac:dyDescent="0.25">
      <c r="A709">
        <v>1616</v>
      </c>
      <c r="B709" t="s">
        <v>87</v>
      </c>
      <c r="C709" t="s">
        <v>87</v>
      </c>
      <c r="D709">
        <v>1464143</v>
      </c>
      <c r="E709">
        <v>1</v>
      </c>
      <c r="F709" s="107">
        <v>40968</v>
      </c>
      <c r="G709" s="107">
        <v>41586</v>
      </c>
      <c r="H709">
        <v>1464143</v>
      </c>
      <c r="I709" s="107">
        <v>40969</v>
      </c>
      <c r="J709" s="107">
        <v>41100</v>
      </c>
      <c r="K709">
        <v>150000</v>
      </c>
      <c r="L709" t="s">
        <v>570</v>
      </c>
      <c r="M709" s="107">
        <v>41100</v>
      </c>
      <c r="N709" t="s">
        <v>87</v>
      </c>
      <c r="O709" t="s">
        <v>75</v>
      </c>
      <c r="P709" t="s">
        <v>54</v>
      </c>
      <c r="Q709">
        <v>330</v>
      </c>
      <c r="R709">
        <v>619</v>
      </c>
      <c r="S709">
        <v>1</v>
      </c>
      <c r="T709">
        <v>7</v>
      </c>
      <c r="U709">
        <v>1</v>
      </c>
      <c r="AD709" s="107">
        <v>28490</v>
      </c>
      <c r="AE709" t="s">
        <v>31</v>
      </c>
      <c r="AF709" t="s">
        <v>32</v>
      </c>
      <c r="AG709" t="s">
        <v>868</v>
      </c>
      <c r="AH709" t="s">
        <v>57</v>
      </c>
      <c r="AI709" t="s">
        <v>94</v>
      </c>
      <c r="AJ709" t="s">
        <v>88</v>
      </c>
      <c r="AK709">
        <v>23</v>
      </c>
      <c r="AL709" t="s">
        <v>54</v>
      </c>
      <c r="AP709" t="s">
        <v>135</v>
      </c>
      <c r="AR709" t="s">
        <v>66</v>
      </c>
      <c r="AS709" t="s">
        <v>81</v>
      </c>
      <c r="AT709" t="s">
        <v>1146</v>
      </c>
      <c r="AU709">
        <v>41387</v>
      </c>
      <c r="AX709" t="s">
        <v>87</v>
      </c>
      <c r="BC709" t="s">
        <v>98</v>
      </c>
      <c r="BD709" t="s">
        <v>1147</v>
      </c>
      <c r="BF709">
        <v>330</v>
      </c>
      <c r="BG709">
        <v>618</v>
      </c>
      <c r="BH709">
        <v>619</v>
      </c>
      <c r="BI709">
        <v>34.092896174863391</v>
      </c>
      <c r="BJ709">
        <f t="shared" si="55"/>
        <v>34</v>
      </c>
      <c r="BK709">
        <v>0</v>
      </c>
      <c r="BL709">
        <v>-486</v>
      </c>
      <c r="BM709" t="s">
        <v>1051</v>
      </c>
      <c r="BN709" t="s">
        <v>75</v>
      </c>
      <c r="BO709" t="s">
        <v>564</v>
      </c>
      <c r="BQ709" t="s">
        <v>1050</v>
      </c>
      <c r="BR709" t="s">
        <v>87</v>
      </c>
      <c r="BS709" t="s">
        <v>573</v>
      </c>
      <c r="BT709" t="s">
        <v>1252</v>
      </c>
      <c r="BU709" t="s">
        <v>87</v>
      </c>
      <c r="BV709">
        <v>0.53311793214862679</v>
      </c>
      <c r="BW709">
        <v>0.21359223300970873</v>
      </c>
      <c r="BX709">
        <v>-0.31952569913891804</v>
      </c>
      <c r="BY709">
        <v>0</v>
      </c>
      <c r="BZ709">
        <v>-132</v>
      </c>
      <c r="CA709">
        <v>198</v>
      </c>
      <c r="CB709">
        <v>132</v>
      </c>
      <c r="CC709">
        <v>330</v>
      </c>
      <c r="CE709">
        <v>486</v>
      </c>
      <c r="CF709">
        <v>486</v>
      </c>
      <c r="CH709">
        <f t="shared" si="56"/>
        <v>1</v>
      </c>
      <c r="CI709" t="s">
        <v>1403</v>
      </c>
      <c r="CJ709">
        <v>6</v>
      </c>
      <c r="CK709" t="s">
        <v>1399</v>
      </c>
      <c r="CL709">
        <f t="shared" si="57"/>
        <v>1</v>
      </c>
      <c r="CM709">
        <f t="shared" si="58"/>
        <v>1</v>
      </c>
      <c r="CN709">
        <f t="shared" si="59"/>
        <v>1</v>
      </c>
    </row>
    <row r="710" spans="1:92" x14ac:dyDescent="0.25">
      <c r="A710">
        <v>1394</v>
      </c>
      <c r="B710" t="s">
        <v>564</v>
      </c>
      <c r="C710" t="s">
        <v>564</v>
      </c>
      <c r="D710">
        <v>1464234</v>
      </c>
      <c r="E710">
        <v>2</v>
      </c>
      <c r="F710" s="107">
        <v>40960</v>
      </c>
      <c r="G710" s="107">
        <v>41228</v>
      </c>
      <c r="H710">
        <v>1464234</v>
      </c>
      <c r="I710" s="107" t="s">
        <v>560</v>
      </c>
      <c r="J710" s="107" t="s">
        <v>560</v>
      </c>
      <c r="K710">
        <v>4000</v>
      </c>
      <c r="L710" t="s">
        <v>567</v>
      </c>
      <c r="M710" s="107">
        <v>40968</v>
      </c>
      <c r="N710" t="s">
        <v>87</v>
      </c>
      <c r="O710" t="s">
        <v>75</v>
      </c>
      <c r="P710" t="s">
        <v>587</v>
      </c>
      <c r="Q710">
        <v>0</v>
      </c>
      <c r="R710">
        <v>269</v>
      </c>
      <c r="S710">
        <v>0</v>
      </c>
      <c r="T710">
        <v>0</v>
      </c>
      <c r="AD710" s="107">
        <v>26891</v>
      </c>
      <c r="AE710" t="s">
        <v>31</v>
      </c>
      <c r="AF710" t="s">
        <v>68</v>
      </c>
      <c r="AG710" t="s">
        <v>870</v>
      </c>
      <c r="AH710" t="s">
        <v>30</v>
      </c>
      <c r="AI710" t="s">
        <v>61</v>
      </c>
      <c r="AJ710" t="s">
        <v>47</v>
      </c>
      <c r="AK710">
        <v>10</v>
      </c>
      <c r="AL710" t="s">
        <v>47</v>
      </c>
      <c r="AP710" t="s">
        <v>103</v>
      </c>
      <c r="AR710" t="s">
        <v>43</v>
      </c>
      <c r="AS710" t="s">
        <v>63</v>
      </c>
      <c r="BC710" t="s">
        <v>51</v>
      </c>
      <c r="BF710">
        <v>0</v>
      </c>
      <c r="BG710">
        <v>0</v>
      </c>
      <c r="BH710">
        <v>269</v>
      </c>
      <c r="BI710">
        <v>38.439890710382514</v>
      </c>
      <c r="BJ710" t="e">
        <f t="shared" si="55"/>
        <v>#VALUE!</v>
      </c>
      <c r="BK710" t="e">
        <v>#VALUE!</v>
      </c>
      <c r="BL710" t="e">
        <v>#VALUE!</v>
      </c>
      <c r="BM710" t="s">
        <v>47</v>
      </c>
      <c r="BN710" t="s">
        <v>75</v>
      </c>
      <c r="BO710" t="s">
        <v>87</v>
      </c>
      <c r="BQ710" t="s">
        <v>47</v>
      </c>
      <c r="BR710">
        <v>0</v>
      </c>
      <c r="BS710" t="s">
        <v>573</v>
      </c>
      <c r="BT710" t="s">
        <v>1252</v>
      </c>
      <c r="BU710" t="s">
        <v>564</v>
      </c>
      <c r="BV710">
        <v>0</v>
      </c>
      <c r="BW710">
        <v>0</v>
      </c>
      <c r="BX710">
        <v>0</v>
      </c>
      <c r="BY710">
        <v>0</v>
      </c>
      <c r="BZ710" t="e">
        <v>#VALUE!</v>
      </c>
      <c r="CA710" t="e">
        <v>#VALUE!</v>
      </c>
      <c r="CB710" t="e">
        <v>#VALUE!</v>
      </c>
      <c r="CC710">
        <v>0</v>
      </c>
      <c r="CD710">
        <v>0</v>
      </c>
      <c r="CE710">
        <v>0</v>
      </c>
      <c r="CF710" t="e">
        <v>#VALUE!</v>
      </c>
      <c r="CH710">
        <f t="shared" si="56"/>
        <v>0</v>
      </c>
      <c r="CI710" t="s">
        <v>1405</v>
      </c>
      <c r="CJ710">
        <v>1</v>
      </c>
      <c r="CK710" t="s">
        <v>1400</v>
      </c>
      <c r="CL710">
        <f t="shared" si="57"/>
        <v>1</v>
      </c>
      <c r="CM710">
        <f t="shared" si="58"/>
        <v>0</v>
      </c>
      <c r="CN710">
        <f t="shared" si="59"/>
        <v>0</v>
      </c>
    </row>
    <row r="711" spans="1:92" x14ac:dyDescent="0.25">
      <c r="A711">
        <v>1570</v>
      </c>
      <c r="B711" t="s">
        <v>564</v>
      </c>
      <c r="C711" t="s">
        <v>564</v>
      </c>
      <c r="D711">
        <v>1465117</v>
      </c>
      <c r="E711">
        <v>1</v>
      </c>
      <c r="F711" s="107">
        <v>40967</v>
      </c>
      <c r="G711" s="107">
        <v>41010</v>
      </c>
      <c r="H711">
        <v>1465117</v>
      </c>
      <c r="I711" s="107">
        <v>40967</v>
      </c>
      <c r="J711" s="107">
        <v>40971</v>
      </c>
      <c r="K711">
        <v>15000</v>
      </c>
      <c r="L711" t="s">
        <v>569</v>
      </c>
      <c r="M711" s="107">
        <v>40971</v>
      </c>
      <c r="N711" t="s">
        <v>87</v>
      </c>
      <c r="O711" t="s">
        <v>75</v>
      </c>
      <c r="P711" t="s">
        <v>54</v>
      </c>
      <c r="Q711">
        <v>5</v>
      </c>
      <c r="R711">
        <v>44</v>
      </c>
      <c r="S711">
        <v>12</v>
      </c>
      <c r="T711">
        <v>5</v>
      </c>
      <c r="AD711" s="107">
        <v>28530</v>
      </c>
      <c r="AE711" t="s">
        <v>31</v>
      </c>
      <c r="AF711" t="s">
        <v>68</v>
      </c>
      <c r="AG711" t="s">
        <v>870</v>
      </c>
      <c r="AH711" t="s">
        <v>57</v>
      </c>
      <c r="AI711" t="s">
        <v>70</v>
      </c>
      <c r="AJ711" t="s">
        <v>54</v>
      </c>
      <c r="AK711">
        <v>4</v>
      </c>
      <c r="AL711" t="s">
        <v>54</v>
      </c>
      <c r="AP711" t="s">
        <v>42</v>
      </c>
      <c r="AR711" t="s">
        <v>43</v>
      </c>
      <c r="AS711" t="s">
        <v>44</v>
      </c>
      <c r="AT711" t="s">
        <v>347</v>
      </c>
      <c r="BC711" t="s">
        <v>37</v>
      </c>
      <c r="BF711">
        <v>5</v>
      </c>
      <c r="BG711">
        <v>44</v>
      </c>
      <c r="BH711">
        <v>44</v>
      </c>
      <c r="BI711">
        <v>33.980874316939889</v>
      </c>
      <c r="BJ711">
        <f t="shared" si="55"/>
        <v>34</v>
      </c>
      <c r="BK711">
        <v>0</v>
      </c>
      <c r="BL711">
        <v>-39</v>
      </c>
      <c r="BM711" t="s">
        <v>1051</v>
      </c>
      <c r="BN711" t="s">
        <v>75</v>
      </c>
      <c r="BO711" t="s">
        <v>87</v>
      </c>
      <c r="BQ711" t="s">
        <v>1051</v>
      </c>
      <c r="BR711" t="s">
        <v>87</v>
      </c>
      <c r="BS711" t="s">
        <v>573</v>
      </c>
      <c r="BT711" t="s">
        <v>1252</v>
      </c>
      <c r="BU711" t="s">
        <v>87</v>
      </c>
      <c r="BV711">
        <v>0.11363636363636363</v>
      </c>
      <c r="BW711">
        <v>0.11363636363636363</v>
      </c>
      <c r="BX711">
        <v>0</v>
      </c>
      <c r="BY711">
        <v>0</v>
      </c>
      <c r="BZ711">
        <v>-5</v>
      </c>
      <c r="CA711">
        <v>0</v>
      </c>
      <c r="CB711">
        <v>5</v>
      </c>
      <c r="CC711" t="e">
        <v>#VALUE!</v>
      </c>
      <c r="CD711">
        <v>5</v>
      </c>
      <c r="CE711">
        <v>0</v>
      </c>
      <c r="CF711">
        <v>39</v>
      </c>
      <c r="CH711">
        <f t="shared" si="56"/>
        <v>1</v>
      </c>
      <c r="CI711" t="s">
        <v>1405</v>
      </c>
      <c r="CJ711">
        <v>1</v>
      </c>
      <c r="CK711" t="s">
        <v>1399</v>
      </c>
      <c r="CL711">
        <f t="shared" si="57"/>
        <v>1</v>
      </c>
      <c r="CM711">
        <f t="shared" si="58"/>
        <v>1</v>
      </c>
      <c r="CN711">
        <f t="shared" si="59"/>
        <v>1</v>
      </c>
    </row>
    <row r="712" spans="1:92" x14ac:dyDescent="0.25">
      <c r="A712">
        <v>877</v>
      </c>
      <c r="B712" t="s">
        <v>564</v>
      </c>
      <c r="C712" t="s">
        <v>87</v>
      </c>
      <c r="D712">
        <v>1465792</v>
      </c>
      <c r="E712">
        <v>4</v>
      </c>
      <c r="F712" s="107">
        <v>40941</v>
      </c>
      <c r="G712" s="107">
        <v>41179</v>
      </c>
      <c r="H712">
        <v>1465792</v>
      </c>
      <c r="I712" s="107">
        <v>40997</v>
      </c>
      <c r="J712" s="107">
        <v>40999</v>
      </c>
      <c r="K712">
        <v>5000</v>
      </c>
      <c r="L712" t="s">
        <v>567</v>
      </c>
      <c r="M712" s="107">
        <v>40999</v>
      </c>
      <c r="N712" t="s">
        <v>87</v>
      </c>
      <c r="O712" t="s">
        <v>75</v>
      </c>
      <c r="P712" t="s">
        <v>38</v>
      </c>
      <c r="Q712">
        <v>51</v>
      </c>
      <c r="R712">
        <v>239</v>
      </c>
      <c r="S712">
        <v>1</v>
      </c>
      <c r="T712">
        <v>5</v>
      </c>
      <c r="AD712" s="107">
        <v>27505</v>
      </c>
      <c r="AE712" t="s">
        <v>31</v>
      </c>
      <c r="AF712" t="s">
        <v>68</v>
      </c>
      <c r="AG712" t="s">
        <v>870</v>
      </c>
      <c r="AH712" t="s">
        <v>57</v>
      </c>
      <c r="AI712" t="s">
        <v>64</v>
      </c>
      <c r="AJ712" t="s">
        <v>88</v>
      </c>
      <c r="AK712">
        <v>8</v>
      </c>
      <c r="AL712" t="s">
        <v>986</v>
      </c>
      <c r="AO712">
        <v>365</v>
      </c>
      <c r="AP712" t="s">
        <v>59</v>
      </c>
      <c r="AR712" t="s">
        <v>43</v>
      </c>
      <c r="AS712" t="s">
        <v>60</v>
      </c>
      <c r="AU712" t="s">
        <v>694</v>
      </c>
      <c r="AX712" t="s">
        <v>87</v>
      </c>
      <c r="BC712" t="s">
        <v>37</v>
      </c>
      <c r="BF712">
        <v>51</v>
      </c>
      <c r="BG712">
        <v>183</v>
      </c>
      <c r="BH712">
        <v>239</v>
      </c>
      <c r="BI712">
        <v>36.710382513661202</v>
      </c>
      <c r="BJ712">
        <f t="shared" si="55"/>
        <v>37</v>
      </c>
      <c r="BK712">
        <v>0</v>
      </c>
      <c r="BL712">
        <v>-180</v>
      </c>
      <c r="BM712" t="s">
        <v>1050</v>
      </c>
      <c r="BN712" t="s">
        <v>75</v>
      </c>
      <c r="BO712" t="s">
        <v>87</v>
      </c>
      <c r="BQ712" t="s">
        <v>1050</v>
      </c>
      <c r="BR712" t="s">
        <v>87</v>
      </c>
      <c r="BS712" t="s">
        <v>572</v>
      </c>
      <c r="BT712" t="s">
        <v>1252</v>
      </c>
      <c r="BU712" t="s">
        <v>87</v>
      </c>
      <c r="BV712">
        <v>0.21338912133891214</v>
      </c>
      <c r="BW712">
        <v>1.6393442622950821E-2</v>
      </c>
      <c r="BX712">
        <v>-0.19699567871596133</v>
      </c>
      <c r="BY712">
        <v>0</v>
      </c>
      <c r="BZ712">
        <v>-3</v>
      </c>
      <c r="CA712">
        <v>48</v>
      </c>
      <c r="CB712">
        <v>183</v>
      </c>
      <c r="CC712">
        <v>51</v>
      </c>
      <c r="CD712">
        <v>183</v>
      </c>
      <c r="CE712">
        <v>180</v>
      </c>
      <c r="CF712">
        <v>180</v>
      </c>
      <c r="CH712">
        <f t="shared" si="56"/>
        <v>1</v>
      </c>
      <c r="CI712" t="s">
        <v>1401</v>
      </c>
      <c r="CJ712">
        <v>3</v>
      </c>
      <c r="CK712" t="s">
        <v>1399</v>
      </c>
      <c r="CL712">
        <f t="shared" si="57"/>
        <v>1</v>
      </c>
      <c r="CM712">
        <f t="shared" si="58"/>
        <v>1</v>
      </c>
      <c r="CN712">
        <f t="shared" si="59"/>
        <v>1</v>
      </c>
    </row>
    <row r="713" spans="1:92" x14ac:dyDescent="0.25">
      <c r="A713">
        <v>552</v>
      </c>
      <c r="B713" t="s">
        <v>564</v>
      </c>
      <c r="C713" t="s">
        <v>564</v>
      </c>
      <c r="D713">
        <v>1466871</v>
      </c>
      <c r="E713">
        <v>1</v>
      </c>
      <c r="F713" s="107">
        <v>40931</v>
      </c>
      <c r="G713" s="107">
        <v>41177</v>
      </c>
      <c r="H713">
        <v>1466871</v>
      </c>
      <c r="I713" s="107">
        <v>40931</v>
      </c>
      <c r="J713" s="107">
        <v>41177</v>
      </c>
      <c r="K713">
        <v>20000</v>
      </c>
      <c r="L713" t="s">
        <v>569</v>
      </c>
      <c r="N713" t="s">
        <v>564</v>
      </c>
      <c r="O713" t="s">
        <v>913</v>
      </c>
      <c r="P713" t="s">
        <v>54</v>
      </c>
      <c r="Q713">
        <v>247</v>
      </c>
      <c r="R713">
        <v>247</v>
      </c>
      <c r="S713">
        <v>3</v>
      </c>
      <c r="T713">
        <v>5</v>
      </c>
      <c r="U713">
        <v>3</v>
      </c>
      <c r="AD713" s="107">
        <v>27842</v>
      </c>
      <c r="AE713" t="s">
        <v>31</v>
      </c>
      <c r="AF713" t="s">
        <v>39</v>
      </c>
      <c r="AG713" t="s">
        <v>40</v>
      </c>
      <c r="AH713" t="s">
        <v>40</v>
      </c>
      <c r="AI713" t="s">
        <v>117</v>
      </c>
      <c r="AJ713" t="s">
        <v>54</v>
      </c>
      <c r="AK713">
        <v>6</v>
      </c>
      <c r="AL713" t="s">
        <v>54</v>
      </c>
      <c r="AP713" t="s">
        <v>175</v>
      </c>
      <c r="AR713" t="s">
        <v>49</v>
      </c>
      <c r="AS713" t="s">
        <v>44</v>
      </c>
      <c r="BC713" t="s">
        <v>37</v>
      </c>
      <c r="BF713">
        <v>247</v>
      </c>
      <c r="BG713">
        <v>247</v>
      </c>
      <c r="BH713">
        <v>247</v>
      </c>
      <c r="BI713">
        <v>35.76229508196721</v>
      </c>
      <c r="BJ713">
        <f t="shared" si="55"/>
        <v>36</v>
      </c>
      <c r="BK713">
        <v>0</v>
      </c>
      <c r="BL713">
        <v>0</v>
      </c>
      <c r="BM713" t="s">
        <v>1051</v>
      </c>
      <c r="BN713" t="s">
        <v>913</v>
      </c>
      <c r="BO713" t="s">
        <v>564</v>
      </c>
      <c r="BQ713" t="s">
        <v>1051</v>
      </c>
      <c r="BR713" t="s">
        <v>87</v>
      </c>
      <c r="BS713" t="s">
        <v>572</v>
      </c>
      <c r="BT713" t="s">
        <v>1252</v>
      </c>
      <c r="BU713" t="s">
        <v>87</v>
      </c>
      <c r="BV713">
        <v>1</v>
      </c>
      <c r="BW713">
        <v>1</v>
      </c>
      <c r="BX713">
        <v>0</v>
      </c>
      <c r="BY713">
        <v>0</v>
      </c>
      <c r="BZ713">
        <v>-247</v>
      </c>
      <c r="CA713">
        <v>0</v>
      </c>
      <c r="CB713">
        <v>247</v>
      </c>
      <c r="CC713" t="e">
        <v>#VALUE!</v>
      </c>
      <c r="CD713">
        <v>247</v>
      </c>
      <c r="CE713">
        <v>0</v>
      </c>
      <c r="CF713">
        <v>0</v>
      </c>
      <c r="CH713">
        <f t="shared" si="56"/>
        <v>1</v>
      </c>
      <c r="CI713" t="s">
        <v>1403</v>
      </c>
      <c r="CJ713">
        <v>6</v>
      </c>
      <c r="CK713" t="s">
        <v>1399</v>
      </c>
      <c r="CL713">
        <f t="shared" si="57"/>
        <v>0</v>
      </c>
      <c r="CM713">
        <f t="shared" si="58"/>
        <v>1</v>
      </c>
      <c r="CN713">
        <f t="shared" si="59"/>
        <v>1</v>
      </c>
    </row>
    <row r="714" spans="1:92" x14ac:dyDescent="0.25">
      <c r="A714">
        <v>676</v>
      </c>
      <c r="B714" t="s">
        <v>564</v>
      </c>
      <c r="C714" t="s">
        <v>564</v>
      </c>
      <c r="D714">
        <v>1467473</v>
      </c>
      <c r="E714">
        <v>6</v>
      </c>
      <c r="F714" s="107">
        <v>40935</v>
      </c>
      <c r="G714" s="107">
        <v>41101</v>
      </c>
      <c r="H714">
        <v>1467473</v>
      </c>
      <c r="I714" s="107">
        <v>40935</v>
      </c>
      <c r="J714" s="107">
        <v>41101</v>
      </c>
      <c r="K714">
        <v>35000</v>
      </c>
      <c r="L714" t="s">
        <v>570</v>
      </c>
      <c r="N714" t="s">
        <v>564</v>
      </c>
      <c r="O714" t="s">
        <v>913</v>
      </c>
      <c r="P714" t="s">
        <v>38</v>
      </c>
      <c r="Q714">
        <v>167</v>
      </c>
      <c r="R714">
        <v>167</v>
      </c>
      <c r="S714">
        <v>5</v>
      </c>
      <c r="T714">
        <v>1</v>
      </c>
      <c r="U714">
        <v>3</v>
      </c>
      <c r="AD714" s="107">
        <v>26199</v>
      </c>
      <c r="AE714" t="s">
        <v>31</v>
      </c>
      <c r="AF714" t="s">
        <v>32</v>
      </c>
      <c r="AG714" t="s">
        <v>868</v>
      </c>
      <c r="AH714" t="s">
        <v>30</v>
      </c>
      <c r="AI714" t="s">
        <v>71</v>
      </c>
      <c r="AJ714" t="s">
        <v>88</v>
      </c>
      <c r="AK714">
        <v>5</v>
      </c>
      <c r="AL714" t="s">
        <v>361</v>
      </c>
      <c r="AM714">
        <v>10</v>
      </c>
      <c r="AP714" t="s">
        <v>220</v>
      </c>
      <c r="AR714" t="s">
        <v>66</v>
      </c>
      <c r="AS714" t="s">
        <v>63</v>
      </c>
      <c r="BC714" t="s">
        <v>37</v>
      </c>
      <c r="BF714">
        <v>167</v>
      </c>
      <c r="BG714">
        <v>167</v>
      </c>
      <c r="BH714">
        <v>167</v>
      </c>
      <c r="BI714">
        <v>40.26229508196721</v>
      </c>
      <c r="BJ714">
        <f t="shared" si="55"/>
        <v>40</v>
      </c>
      <c r="BK714">
        <v>0</v>
      </c>
      <c r="BL714">
        <v>0</v>
      </c>
      <c r="BM714" t="s">
        <v>1050</v>
      </c>
      <c r="BN714" t="s">
        <v>913</v>
      </c>
      <c r="BO714" t="s">
        <v>564</v>
      </c>
      <c r="BQ714" t="s">
        <v>1050</v>
      </c>
      <c r="BR714" t="s">
        <v>87</v>
      </c>
      <c r="BS714" t="s">
        <v>572</v>
      </c>
      <c r="BT714" t="s">
        <v>1252</v>
      </c>
      <c r="BU714" t="s">
        <v>87</v>
      </c>
      <c r="BV714">
        <v>1</v>
      </c>
      <c r="BW714">
        <v>1</v>
      </c>
      <c r="BX714">
        <v>0</v>
      </c>
      <c r="BY714">
        <v>0</v>
      </c>
      <c r="BZ714">
        <v>-167</v>
      </c>
      <c r="CA714">
        <v>0</v>
      </c>
      <c r="CB714">
        <v>167</v>
      </c>
      <c r="CC714" t="e">
        <v>#VALUE!</v>
      </c>
      <c r="CD714">
        <v>167</v>
      </c>
      <c r="CE714">
        <v>0</v>
      </c>
      <c r="CF714">
        <v>0</v>
      </c>
      <c r="CH714">
        <f t="shared" si="56"/>
        <v>1</v>
      </c>
      <c r="CI714" t="s">
        <v>1403</v>
      </c>
      <c r="CJ714">
        <v>6</v>
      </c>
      <c r="CK714" t="s">
        <v>1399</v>
      </c>
      <c r="CL714">
        <f t="shared" si="57"/>
        <v>0</v>
      </c>
      <c r="CM714">
        <f t="shared" si="58"/>
        <v>1</v>
      </c>
      <c r="CN714">
        <f t="shared" si="59"/>
        <v>1</v>
      </c>
    </row>
    <row r="715" spans="1:92" x14ac:dyDescent="0.25">
      <c r="A715">
        <v>2739</v>
      </c>
      <c r="B715" t="s">
        <v>564</v>
      </c>
      <c r="C715" t="s">
        <v>564</v>
      </c>
      <c r="D715">
        <v>1467535</v>
      </c>
      <c r="E715">
        <v>1</v>
      </c>
      <c r="F715" s="107">
        <v>41010</v>
      </c>
      <c r="G715" s="107">
        <v>41340</v>
      </c>
      <c r="H715">
        <v>1467535</v>
      </c>
      <c r="I715" s="107">
        <v>41011</v>
      </c>
      <c r="J715" s="107">
        <v>41012</v>
      </c>
      <c r="K715">
        <v>35000</v>
      </c>
      <c r="L715" t="s">
        <v>570</v>
      </c>
      <c r="M715" s="107">
        <v>41012</v>
      </c>
      <c r="N715" t="s">
        <v>87</v>
      </c>
      <c r="O715" t="s">
        <v>75</v>
      </c>
      <c r="P715" t="s">
        <v>54</v>
      </c>
      <c r="Q715">
        <v>2</v>
      </c>
      <c r="R715">
        <v>331</v>
      </c>
      <c r="S715">
        <v>1</v>
      </c>
      <c r="T715">
        <v>0</v>
      </c>
      <c r="U715">
        <v>1</v>
      </c>
      <c r="AD715" s="107">
        <v>27748</v>
      </c>
      <c r="AE715" t="s">
        <v>31</v>
      </c>
      <c r="AF715" t="s">
        <v>32</v>
      </c>
      <c r="AG715" t="s">
        <v>868</v>
      </c>
      <c r="AH715" t="s">
        <v>30</v>
      </c>
      <c r="AI715" t="s">
        <v>61</v>
      </c>
      <c r="AJ715" t="s">
        <v>54</v>
      </c>
      <c r="AK715">
        <v>15</v>
      </c>
      <c r="AL715" t="s">
        <v>54</v>
      </c>
      <c r="AP715" t="s">
        <v>110</v>
      </c>
      <c r="AR715" t="s">
        <v>66</v>
      </c>
      <c r="AS715" t="s">
        <v>44</v>
      </c>
      <c r="BC715" t="s">
        <v>51</v>
      </c>
      <c r="BF715">
        <v>2</v>
      </c>
      <c r="BG715">
        <v>330</v>
      </c>
      <c r="BH715">
        <v>331</v>
      </c>
      <c r="BI715">
        <v>36.234972677595628</v>
      </c>
      <c r="BJ715">
        <f t="shared" si="55"/>
        <v>36</v>
      </c>
      <c r="BK715">
        <v>0</v>
      </c>
      <c r="BL715">
        <v>-328</v>
      </c>
      <c r="BM715" t="s">
        <v>1051</v>
      </c>
      <c r="BN715" t="s">
        <v>75</v>
      </c>
      <c r="BO715" t="s">
        <v>87</v>
      </c>
      <c r="BQ715" t="s">
        <v>1051</v>
      </c>
      <c r="BR715" t="s">
        <v>87</v>
      </c>
      <c r="BS715" t="s">
        <v>573</v>
      </c>
      <c r="BT715" t="s">
        <v>1252</v>
      </c>
      <c r="BU715" t="s">
        <v>87</v>
      </c>
      <c r="BV715">
        <v>6.0422960725075529E-3</v>
      </c>
      <c r="BW715">
        <v>6.0606060606060606E-3</v>
      </c>
      <c r="BX715">
        <v>1.8309988098507736E-5</v>
      </c>
      <c r="BY715">
        <v>0</v>
      </c>
      <c r="BZ715">
        <v>-2</v>
      </c>
      <c r="CA715">
        <v>0</v>
      </c>
      <c r="CB715">
        <v>2</v>
      </c>
      <c r="CC715" t="e">
        <v>#VALUE!</v>
      </c>
      <c r="CD715">
        <v>2</v>
      </c>
      <c r="CE715">
        <v>0</v>
      </c>
      <c r="CF715">
        <v>328</v>
      </c>
      <c r="CH715">
        <f t="shared" si="56"/>
        <v>1</v>
      </c>
      <c r="CI715" t="s">
        <v>1405</v>
      </c>
      <c r="CJ715">
        <v>1</v>
      </c>
      <c r="CK715" t="s">
        <v>1399</v>
      </c>
      <c r="CL715">
        <f t="shared" si="57"/>
        <v>1</v>
      </c>
      <c r="CM715">
        <f t="shared" si="58"/>
        <v>1</v>
      </c>
      <c r="CN715">
        <f t="shared" si="59"/>
        <v>0</v>
      </c>
    </row>
    <row r="716" spans="1:92" x14ac:dyDescent="0.25">
      <c r="A716">
        <v>992</v>
      </c>
      <c r="B716" t="s">
        <v>564</v>
      </c>
      <c r="C716" t="s">
        <v>564</v>
      </c>
      <c r="D716">
        <v>1469484</v>
      </c>
      <c r="E716">
        <v>1</v>
      </c>
      <c r="F716" s="107">
        <v>40946</v>
      </c>
      <c r="G716" s="107">
        <v>40947</v>
      </c>
      <c r="H716">
        <v>1469484</v>
      </c>
      <c r="I716" s="107">
        <v>40946</v>
      </c>
      <c r="J716" s="107">
        <v>40947</v>
      </c>
      <c r="K716">
        <v>2000</v>
      </c>
      <c r="L716" t="s">
        <v>566</v>
      </c>
      <c r="N716" t="s">
        <v>564</v>
      </c>
      <c r="O716" t="s">
        <v>913</v>
      </c>
      <c r="P716" t="s">
        <v>54</v>
      </c>
      <c r="Q716">
        <v>2</v>
      </c>
      <c r="R716">
        <v>2</v>
      </c>
      <c r="S716">
        <v>0</v>
      </c>
      <c r="T716">
        <v>2</v>
      </c>
      <c r="AB716" t="s">
        <v>111</v>
      </c>
      <c r="AD716" s="107">
        <v>26900</v>
      </c>
      <c r="AE716" t="s">
        <v>45</v>
      </c>
      <c r="AF716" t="s">
        <v>39</v>
      </c>
      <c r="AG716" t="s">
        <v>40</v>
      </c>
      <c r="AH716" t="s">
        <v>30</v>
      </c>
      <c r="AI716" t="s">
        <v>84</v>
      </c>
      <c r="AJ716" t="s">
        <v>54</v>
      </c>
      <c r="AK716">
        <v>1</v>
      </c>
      <c r="AL716" t="s">
        <v>54</v>
      </c>
      <c r="AP716" t="s">
        <v>42</v>
      </c>
      <c r="AR716" t="s">
        <v>43</v>
      </c>
      <c r="AS716" t="s">
        <v>44</v>
      </c>
      <c r="BC716" t="s">
        <v>37</v>
      </c>
      <c r="BF716">
        <v>2</v>
      </c>
      <c r="BG716">
        <v>2</v>
      </c>
      <c r="BH716">
        <v>2</v>
      </c>
      <c r="BI716">
        <v>38.377049180327866</v>
      </c>
      <c r="BJ716">
        <f t="shared" si="55"/>
        <v>38</v>
      </c>
      <c r="BK716">
        <v>0</v>
      </c>
      <c r="BL716">
        <v>0</v>
      </c>
      <c r="BM716" t="s">
        <v>1051</v>
      </c>
      <c r="BN716" t="s">
        <v>913</v>
      </c>
      <c r="BO716" t="s">
        <v>564</v>
      </c>
      <c r="BQ716" t="s">
        <v>1051</v>
      </c>
      <c r="BR716" t="s">
        <v>87</v>
      </c>
      <c r="BS716" t="s">
        <v>572</v>
      </c>
      <c r="BT716" t="s">
        <v>1252</v>
      </c>
      <c r="BU716" t="s">
        <v>564</v>
      </c>
      <c r="BV716">
        <v>1</v>
      </c>
      <c r="BW716">
        <v>1</v>
      </c>
      <c r="BX716">
        <v>0</v>
      </c>
      <c r="BY716">
        <v>0</v>
      </c>
      <c r="BZ716">
        <v>-2</v>
      </c>
      <c r="CA716">
        <v>0</v>
      </c>
      <c r="CB716">
        <v>2</v>
      </c>
      <c r="CC716" t="e">
        <v>#VALUE!</v>
      </c>
      <c r="CD716">
        <v>2</v>
      </c>
      <c r="CE716">
        <v>0</v>
      </c>
      <c r="CF716">
        <v>0</v>
      </c>
      <c r="CH716">
        <f t="shared" si="56"/>
        <v>1</v>
      </c>
      <c r="CI716" t="s">
        <v>1405</v>
      </c>
      <c r="CJ716">
        <v>1</v>
      </c>
      <c r="CK716" t="s">
        <v>1399</v>
      </c>
      <c r="CL716">
        <f t="shared" si="57"/>
        <v>0</v>
      </c>
      <c r="CM716">
        <f t="shared" si="58"/>
        <v>0</v>
      </c>
      <c r="CN716">
        <f t="shared" si="59"/>
        <v>1</v>
      </c>
    </row>
    <row r="717" spans="1:92" x14ac:dyDescent="0.25">
      <c r="A717">
        <v>1218</v>
      </c>
      <c r="B717" t="s">
        <v>564</v>
      </c>
      <c r="C717" t="s">
        <v>564</v>
      </c>
      <c r="D717">
        <v>1471734</v>
      </c>
      <c r="E717">
        <v>5</v>
      </c>
      <c r="F717" s="107">
        <v>40953</v>
      </c>
      <c r="G717" s="107">
        <v>41229</v>
      </c>
      <c r="H717">
        <v>1471734</v>
      </c>
      <c r="I717" s="107">
        <v>40953</v>
      </c>
      <c r="J717" s="107">
        <v>41229</v>
      </c>
      <c r="K717" t="s">
        <v>562</v>
      </c>
      <c r="L717" t="s">
        <v>562</v>
      </c>
      <c r="N717" t="s">
        <v>564</v>
      </c>
      <c r="O717" t="s">
        <v>913</v>
      </c>
      <c r="P717" t="s">
        <v>38</v>
      </c>
      <c r="Q717">
        <v>277</v>
      </c>
      <c r="R717">
        <v>277</v>
      </c>
      <c r="S717">
        <v>8</v>
      </c>
      <c r="T717">
        <v>8</v>
      </c>
      <c r="U717">
        <v>6</v>
      </c>
      <c r="AD717" s="107">
        <v>27471</v>
      </c>
      <c r="AE717" t="s">
        <v>31</v>
      </c>
      <c r="AF717" t="s">
        <v>32</v>
      </c>
      <c r="AG717" t="s">
        <v>868</v>
      </c>
      <c r="AH717" t="s">
        <v>30</v>
      </c>
      <c r="AI717" t="s">
        <v>61</v>
      </c>
      <c r="AJ717" t="s">
        <v>88</v>
      </c>
      <c r="AK717">
        <v>8</v>
      </c>
      <c r="AL717" t="s">
        <v>987</v>
      </c>
      <c r="AN717">
        <v>14</v>
      </c>
      <c r="AP717" t="s">
        <v>55</v>
      </c>
      <c r="AR717" t="s">
        <v>49</v>
      </c>
      <c r="AS717" t="s">
        <v>56</v>
      </c>
      <c r="BC717" t="s">
        <v>37</v>
      </c>
      <c r="BF717">
        <v>277</v>
      </c>
      <c r="BG717">
        <v>277</v>
      </c>
      <c r="BH717">
        <v>277</v>
      </c>
      <c r="BI717">
        <v>36.83606557377049</v>
      </c>
      <c r="BJ717">
        <f t="shared" si="55"/>
        <v>37</v>
      </c>
      <c r="BK717">
        <v>0</v>
      </c>
      <c r="BL717">
        <v>0</v>
      </c>
      <c r="BM717" t="s">
        <v>1050</v>
      </c>
      <c r="BN717" t="s">
        <v>913</v>
      </c>
      <c r="BO717" t="s">
        <v>564</v>
      </c>
      <c r="BQ717" t="s">
        <v>1050</v>
      </c>
      <c r="BR717" t="s">
        <v>87</v>
      </c>
      <c r="BS717" t="s">
        <v>572</v>
      </c>
      <c r="BT717" t="s">
        <v>1252</v>
      </c>
      <c r="BU717" t="s">
        <v>87</v>
      </c>
      <c r="BV717">
        <v>1</v>
      </c>
      <c r="BW717">
        <v>1</v>
      </c>
      <c r="BX717">
        <v>0</v>
      </c>
      <c r="BY717">
        <v>0</v>
      </c>
      <c r="BZ717">
        <v>-277</v>
      </c>
      <c r="CA717">
        <v>0</v>
      </c>
      <c r="CB717">
        <v>277</v>
      </c>
      <c r="CC717" t="e">
        <v>#VALUE!</v>
      </c>
      <c r="CD717">
        <v>277</v>
      </c>
      <c r="CE717">
        <v>0</v>
      </c>
      <c r="CF717">
        <v>0</v>
      </c>
      <c r="CH717">
        <f t="shared" si="56"/>
        <v>1</v>
      </c>
      <c r="CI717" t="s">
        <v>1403</v>
      </c>
      <c r="CJ717">
        <v>6</v>
      </c>
      <c r="CK717" t="s">
        <v>1399</v>
      </c>
      <c r="CL717">
        <f t="shared" si="57"/>
        <v>0</v>
      </c>
      <c r="CM717">
        <f t="shared" si="58"/>
        <v>1</v>
      </c>
      <c r="CN717">
        <f t="shared" si="59"/>
        <v>1</v>
      </c>
    </row>
    <row r="718" spans="1:92" x14ac:dyDescent="0.25">
      <c r="A718">
        <v>474</v>
      </c>
      <c r="B718" t="s">
        <v>564</v>
      </c>
      <c r="C718" t="s">
        <v>564</v>
      </c>
      <c r="D718">
        <v>1472202</v>
      </c>
      <c r="E718">
        <v>4</v>
      </c>
      <c r="F718" s="107">
        <v>40928</v>
      </c>
      <c r="G718" s="107">
        <v>41130</v>
      </c>
      <c r="H718">
        <v>1472202</v>
      </c>
      <c r="I718" s="107">
        <v>40928</v>
      </c>
      <c r="J718" s="107">
        <v>41130</v>
      </c>
      <c r="K718" t="s">
        <v>562</v>
      </c>
      <c r="L718" t="s">
        <v>562</v>
      </c>
      <c r="N718" t="s">
        <v>564</v>
      </c>
      <c r="O718" t="s">
        <v>913</v>
      </c>
      <c r="P718" t="s">
        <v>38</v>
      </c>
      <c r="Q718">
        <v>203</v>
      </c>
      <c r="R718">
        <v>203</v>
      </c>
      <c r="S718">
        <v>4</v>
      </c>
      <c r="T718">
        <v>8</v>
      </c>
      <c r="U718">
        <v>2</v>
      </c>
      <c r="AD718" s="107">
        <v>28265</v>
      </c>
      <c r="AE718" t="s">
        <v>31</v>
      </c>
      <c r="AF718" t="s">
        <v>32</v>
      </c>
      <c r="AG718" t="s">
        <v>868</v>
      </c>
      <c r="AH718" t="s">
        <v>57</v>
      </c>
      <c r="AI718" t="s">
        <v>70</v>
      </c>
      <c r="AJ718" t="s">
        <v>88</v>
      </c>
      <c r="AK718">
        <v>11</v>
      </c>
      <c r="AL718" t="s">
        <v>986</v>
      </c>
      <c r="AO718">
        <v>365</v>
      </c>
      <c r="AP718" t="s">
        <v>185</v>
      </c>
      <c r="AR718" t="s">
        <v>49</v>
      </c>
      <c r="AS718" t="s">
        <v>105</v>
      </c>
      <c r="BC718" t="s">
        <v>37</v>
      </c>
      <c r="BF718">
        <v>203</v>
      </c>
      <c r="BG718">
        <v>203</v>
      </c>
      <c r="BH718">
        <v>203</v>
      </c>
      <c r="BI718">
        <v>34.598360655737707</v>
      </c>
      <c r="BJ718">
        <f t="shared" si="55"/>
        <v>35</v>
      </c>
      <c r="BK718">
        <v>0</v>
      </c>
      <c r="BL718">
        <v>0</v>
      </c>
      <c r="BM718" t="s">
        <v>1050</v>
      </c>
      <c r="BN718" t="s">
        <v>913</v>
      </c>
      <c r="BO718" t="s">
        <v>564</v>
      </c>
      <c r="BQ718" t="s">
        <v>1050</v>
      </c>
      <c r="BR718" t="s">
        <v>87</v>
      </c>
      <c r="BS718" t="s">
        <v>572</v>
      </c>
      <c r="BT718" t="s">
        <v>1252</v>
      </c>
      <c r="BU718" t="s">
        <v>87</v>
      </c>
      <c r="BV718">
        <v>1</v>
      </c>
      <c r="BW718">
        <v>1</v>
      </c>
      <c r="BX718">
        <v>0</v>
      </c>
      <c r="BY718">
        <v>0</v>
      </c>
      <c r="BZ718">
        <v>-203</v>
      </c>
      <c r="CA718">
        <v>0</v>
      </c>
      <c r="CB718">
        <v>203</v>
      </c>
      <c r="CC718" t="e">
        <v>#VALUE!</v>
      </c>
      <c r="CD718">
        <v>203</v>
      </c>
      <c r="CE718">
        <v>0</v>
      </c>
      <c r="CF718">
        <v>0</v>
      </c>
      <c r="CH718">
        <f t="shared" si="56"/>
        <v>1</v>
      </c>
      <c r="CI718" t="s">
        <v>1403</v>
      </c>
      <c r="CJ718">
        <v>6</v>
      </c>
      <c r="CK718" t="s">
        <v>1399</v>
      </c>
      <c r="CL718">
        <f t="shared" si="57"/>
        <v>0</v>
      </c>
      <c r="CM718">
        <f t="shared" si="58"/>
        <v>1</v>
      </c>
      <c r="CN718">
        <f t="shared" si="59"/>
        <v>1</v>
      </c>
    </row>
    <row r="719" spans="1:92" x14ac:dyDescent="0.25">
      <c r="A719">
        <v>58</v>
      </c>
      <c r="B719" t="s">
        <v>564</v>
      </c>
      <c r="C719" t="s">
        <v>564</v>
      </c>
      <c r="D719">
        <v>1472654</v>
      </c>
      <c r="E719">
        <v>5</v>
      </c>
      <c r="F719" s="107">
        <v>40912</v>
      </c>
      <c r="G719" s="107">
        <v>41058</v>
      </c>
      <c r="H719">
        <v>1472654</v>
      </c>
      <c r="I719" s="107">
        <v>40912</v>
      </c>
      <c r="J719" s="107">
        <v>41058</v>
      </c>
      <c r="K719">
        <v>15000</v>
      </c>
      <c r="L719" t="s">
        <v>569</v>
      </c>
      <c r="N719" t="s">
        <v>564</v>
      </c>
      <c r="O719" t="s">
        <v>913</v>
      </c>
      <c r="P719" t="s">
        <v>38</v>
      </c>
      <c r="Q719">
        <v>147</v>
      </c>
      <c r="R719">
        <v>147</v>
      </c>
      <c r="S719">
        <v>7</v>
      </c>
      <c r="T719">
        <v>6</v>
      </c>
      <c r="U719">
        <v>5</v>
      </c>
      <c r="AD719" s="107">
        <v>17998</v>
      </c>
      <c r="AE719" t="s">
        <v>31</v>
      </c>
      <c r="AF719" t="s">
        <v>32</v>
      </c>
      <c r="AG719" t="s">
        <v>868</v>
      </c>
      <c r="AH719" t="s">
        <v>30</v>
      </c>
      <c r="AI719" t="s">
        <v>70</v>
      </c>
      <c r="AJ719" t="s">
        <v>88</v>
      </c>
      <c r="AK719">
        <v>5</v>
      </c>
      <c r="AL719" t="s">
        <v>987</v>
      </c>
      <c r="AN719">
        <v>6</v>
      </c>
      <c r="AP719" t="s">
        <v>42</v>
      </c>
      <c r="AR719" t="s">
        <v>43</v>
      </c>
      <c r="AS719" t="s">
        <v>44</v>
      </c>
      <c r="BC719" t="s">
        <v>37</v>
      </c>
      <c r="BF719">
        <v>147</v>
      </c>
      <c r="BG719">
        <v>147</v>
      </c>
      <c r="BH719">
        <v>147</v>
      </c>
      <c r="BI719">
        <v>62.606557377049178</v>
      </c>
      <c r="BJ719">
        <f t="shared" si="55"/>
        <v>63</v>
      </c>
      <c r="BK719">
        <v>0</v>
      </c>
      <c r="BL719">
        <v>0</v>
      </c>
      <c r="BM719" t="s">
        <v>1050</v>
      </c>
      <c r="BN719" t="s">
        <v>913</v>
      </c>
      <c r="BO719" t="s">
        <v>564</v>
      </c>
      <c r="BQ719" t="s">
        <v>1050</v>
      </c>
      <c r="BR719" t="s">
        <v>87</v>
      </c>
      <c r="BS719" t="s">
        <v>572</v>
      </c>
      <c r="BT719" t="s">
        <v>1252</v>
      </c>
      <c r="BU719" t="s">
        <v>87</v>
      </c>
      <c r="BV719">
        <v>1</v>
      </c>
      <c r="BW719">
        <v>1</v>
      </c>
      <c r="BX719">
        <v>0</v>
      </c>
      <c r="BY719">
        <v>0</v>
      </c>
      <c r="BZ719">
        <v>-147</v>
      </c>
      <c r="CA719">
        <v>0</v>
      </c>
      <c r="CB719">
        <v>147</v>
      </c>
      <c r="CC719" t="e">
        <v>#VALUE!</v>
      </c>
      <c r="CD719">
        <v>147</v>
      </c>
      <c r="CE719">
        <v>0</v>
      </c>
      <c r="CF719">
        <v>0</v>
      </c>
      <c r="CH719">
        <f t="shared" si="56"/>
        <v>1</v>
      </c>
      <c r="CI719" t="s">
        <v>1403</v>
      </c>
      <c r="CJ719">
        <v>6</v>
      </c>
      <c r="CK719" t="s">
        <v>1399</v>
      </c>
      <c r="CL719">
        <f t="shared" si="57"/>
        <v>0</v>
      </c>
      <c r="CM719">
        <f t="shared" si="58"/>
        <v>1</v>
      </c>
      <c r="CN719">
        <f t="shared" si="59"/>
        <v>1</v>
      </c>
    </row>
    <row r="720" spans="1:92" x14ac:dyDescent="0.25">
      <c r="A720">
        <v>136</v>
      </c>
      <c r="B720" t="s">
        <v>564</v>
      </c>
      <c r="C720" t="s">
        <v>564</v>
      </c>
      <c r="D720">
        <v>1475451</v>
      </c>
      <c r="E720">
        <v>5</v>
      </c>
      <c r="F720" s="107">
        <v>40914</v>
      </c>
      <c r="G720" s="107">
        <v>41026</v>
      </c>
      <c r="H720">
        <v>1475451</v>
      </c>
      <c r="I720" s="107">
        <v>40956</v>
      </c>
      <c r="J720" s="107">
        <v>41026</v>
      </c>
      <c r="K720">
        <v>20000</v>
      </c>
      <c r="L720" t="s">
        <v>569</v>
      </c>
      <c r="N720" t="s">
        <v>564</v>
      </c>
      <c r="O720" t="s">
        <v>913</v>
      </c>
      <c r="P720" t="s">
        <v>38</v>
      </c>
      <c r="Q720">
        <v>71</v>
      </c>
      <c r="R720">
        <v>113</v>
      </c>
      <c r="S720">
        <v>2</v>
      </c>
      <c r="T720">
        <v>4</v>
      </c>
      <c r="AD720" s="107">
        <v>28260</v>
      </c>
      <c r="AE720" t="s">
        <v>45</v>
      </c>
      <c r="AF720" t="s">
        <v>68</v>
      </c>
      <c r="AG720" t="s">
        <v>870</v>
      </c>
      <c r="AH720" t="s">
        <v>57</v>
      </c>
      <c r="AI720" t="s">
        <v>71</v>
      </c>
      <c r="AJ720" t="s">
        <v>88</v>
      </c>
      <c r="AK720">
        <v>5</v>
      </c>
      <c r="AL720" t="s">
        <v>987</v>
      </c>
      <c r="AN720">
        <v>9</v>
      </c>
      <c r="AP720" t="s">
        <v>59</v>
      </c>
      <c r="AR720" t="s">
        <v>43</v>
      </c>
      <c r="AS720" t="s">
        <v>60</v>
      </c>
      <c r="AT720" t="s">
        <v>595</v>
      </c>
      <c r="BC720" t="s">
        <v>37</v>
      </c>
      <c r="BF720">
        <v>71</v>
      </c>
      <c r="BG720">
        <v>71</v>
      </c>
      <c r="BH720">
        <v>113</v>
      </c>
      <c r="BI720">
        <v>34.57377049180328</v>
      </c>
      <c r="BJ720">
        <f t="shared" si="55"/>
        <v>35</v>
      </c>
      <c r="BK720">
        <v>0</v>
      </c>
      <c r="BL720">
        <v>0</v>
      </c>
      <c r="BM720" t="s">
        <v>1050</v>
      </c>
      <c r="BN720" t="s">
        <v>913</v>
      </c>
      <c r="BO720" t="s">
        <v>564</v>
      </c>
      <c r="BQ720" t="s">
        <v>1050</v>
      </c>
      <c r="BR720" t="s">
        <v>87</v>
      </c>
      <c r="BS720" t="s">
        <v>572</v>
      </c>
      <c r="BT720" t="s">
        <v>1252</v>
      </c>
      <c r="BU720" t="s">
        <v>87</v>
      </c>
      <c r="BV720">
        <v>0.62831858407079644</v>
      </c>
      <c r="BW720">
        <v>1</v>
      </c>
      <c r="BX720">
        <v>0.37168141592920356</v>
      </c>
      <c r="BY720">
        <v>0</v>
      </c>
      <c r="BZ720">
        <v>-71</v>
      </c>
      <c r="CA720">
        <v>0</v>
      </c>
      <c r="CB720">
        <v>71</v>
      </c>
      <c r="CC720" t="e">
        <v>#VALUE!</v>
      </c>
      <c r="CD720">
        <v>71</v>
      </c>
      <c r="CE720">
        <v>0</v>
      </c>
      <c r="CF720">
        <v>0</v>
      </c>
      <c r="CH720">
        <f t="shared" si="56"/>
        <v>1</v>
      </c>
      <c r="CI720" t="s">
        <v>1402</v>
      </c>
      <c r="CJ720">
        <v>4</v>
      </c>
      <c r="CK720" t="s">
        <v>1399</v>
      </c>
      <c r="CL720">
        <f t="shared" si="57"/>
        <v>0</v>
      </c>
      <c r="CM720">
        <f t="shared" si="58"/>
        <v>1</v>
      </c>
      <c r="CN720">
        <f t="shared" si="59"/>
        <v>1</v>
      </c>
    </row>
    <row r="721" spans="1:92" x14ac:dyDescent="0.25">
      <c r="A721">
        <v>2600</v>
      </c>
      <c r="B721" t="s">
        <v>564</v>
      </c>
      <c r="C721" t="s">
        <v>564</v>
      </c>
      <c r="D721">
        <v>1479624</v>
      </c>
      <c r="E721">
        <v>1</v>
      </c>
      <c r="F721" s="107">
        <v>41005</v>
      </c>
      <c r="G721" s="107">
        <v>41376</v>
      </c>
      <c r="H721">
        <v>1479624</v>
      </c>
      <c r="I721" s="107" t="s">
        <v>560</v>
      </c>
      <c r="J721" s="107" t="s">
        <v>560</v>
      </c>
      <c r="K721">
        <v>10000</v>
      </c>
      <c r="L721" t="s">
        <v>568</v>
      </c>
      <c r="M721" s="107">
        <v>41006</v>
      </c>
      <c r="N721" t="s">
        <v>87</v>
      </c>
      <c r="O721" t="s">
        <v>583</v>
      </c>
      <c r="P721" t="s">
        <v>54</v>
      </c>
      <c r="Q721">
        <v>0</v>
      </c>
      <c r="R721">
        <v>372</v>
      </c>
      <c r="S721">
        <v>0</v>
      </c>
      <c r="T721">
        <v>2</v>
      </c>
      <c r="AD721" s="107">
        <v>27683</v>
      </c>
      <c r="AE721" t="s">
        <v>31</v>
      </c>
      <c r="AF721" t="s">
        <v>32</v>
      </c>
      <c r="AG721" t="s">
        <v>868</v>
      </c>
      <c r="AH721" t="s">
        <v>57</v>
      </c>
      <c r="AI721" t="s">
        <v>86</v>
      </c>
      <c r="AJ721" t="s">
        <v>30</v>
      </c>
      <c r="AK721">
        <v>12</v>
      </c>
      <c r="AL721" t="s">
        <v>54</v>
      </c>
      <c r="AP721" t="s">
        <v>65</v>
      </c>
      <c r="AR721" t="s">
        <v>66</v>
      </c>
      <c r="AS721" t="s">
        <v>67</v>
      </c>
      <c r="BC721" t="s">
        <v>51</v>
      </c>
      <c r="BF721">
        <v>0</v>
      </c>
      <c r="BG721" t="e">
        <v>#VALUE!</v>
      </c>
      <c r="BH721">
        <v>372</v>
      </c>
      <c r="BI721">
        <v>36.398907103825138</v>
      </c>
      <c r="BJ721" t="e">
        <f t="shared" si="55"/>
        <v>#VALUE!</v>
      </c>
      <c r="BK721" t="e">
        <v>#VALUE!</v>
      </c>
      <c r="BL721" t="e">
        <v>#VALUE!</v>
      </c>
      <c r="BM721" t="s">
        <v>1051</v>
      </c>
      <c r="BN721" t="s">
        <v>75</v>
      </c>
      <c r="BO721" t="s">
        <v>87</v>
      </c>
      <c r="BQ721" t="s">
        <v>1409</v>
      </c>
      <c r="BR721">
        <v>0</v>
      </c>
      <c r="BS721" t="s">
        <v>573</v>
      </c>
      <c r="BT721" t="s">
        <v>1252</v>
      </c>
      <c r="BU721" t="s">
        <v>564</v>
      </c>
      <c r="BV721">
        <v>0</v>
      </c>
      <c r="BW721">
        <v>0</v>
      </c>
      <c r="BX721">
        <v>0</v>
      </c>
      <c r="BY721">
        <v>0</v>
      </c>
      <c r="BZ721" t="e">
        <v>#VALUE!</v>
      </c>
      <c r="CA721" t="e">
        <v>#VALUE!</v>
      </c>
      <c r="CB721" t="e">
        <v>#VALUE!</v>
      </c>
      <c r="CC721" t="s">
        <v>560</v>
      </c>
      <c r="CD721">
        <v>0</v>
      </c>
      <c r="CE721">
        <v>0</v>
      </c>
      <c r="CF721" t="e">
        <v>#VALUE!</v>
      </c>
      <c r="CH721">
        <f t="shared" si="56"/>
        <v>1</v>
      </c>
      <c r="CI721" t="s">
        <v>1405</v>
      </c>
      <c r="CJ721">
        <v>1</v>
      </c>
      <c r="CK721" t="s">
        <v>1400</v>
      </c>
      <c r="CL721">
        <f t="shared" si="57"/>
        <v>1</v>
      </c>
      <c r="CM721">
        <f t="shared" si="58"/>
        <v>0</v>
      </c>
      <c r="CN721">
        <f t="shared" si="59"/>
        <v>1</v>
      </c>
    </row>
    <row r="722" spans="1:92" x14ac:dyDescent="0.25">
      <c r="A722">
        <v>601</v>
      </c>
      <c r="B722" t="s">
        <v>564</v>
      </c>
      <c r="C722" t="s">
        <v>87</v>
      </c>
      <c r="D722">
        <v>1479767</v>
      </c>
      <c r="E722">
        <v>6</v>
      </c>
      <c r="F722" s="107">
        <v>40932</v>
      </c>
      <c r="G722" s="107">
        <v>41019</v>
      </c>
      <c r="H722">
        <v>1479767</v>
      </c>
      <c r="I722" s="107">
        <v>40933</v>
      </c>
      <c r="J722" s="107">
        <v>40940</v>
      </c>
      <c r="K722">
        <v>30000</v>
      </c>
      <c r="L722" t="s">
        <v>570</v>
      </c>
      <c r="M722" s="107">
        <v>40940</v>
      </c>
      <c r="N722" t="s">
        <v>87</v>
      </c>
      <c r="O722" t="s">
        <v>75</v>
      </c>
      <c r="P722" t="s">
        <v>38</v>
      </c>
      <c r="Q722">
        <v>11</v>
      </c>
      <c r="R722">
        <v>88</v>
      </c>
      <c r="S722">
        <v>9</v>
      </c>
      <c r="T722">
        <v>13</v>
      </c>
      <c r="U722">
        <v>6</v>
      </c>
      <c r="AD722" s="107">
        <v>27224</v>
      </c>
      <c r="AE722" t="s">
        <v>31</v>
      </c>
      <c r="AF722" t="s">
        <v>32</v>
      </c>
      <c r="AG722" t="s">
        <v>868</v>
      </c>
      <c r="AH722" t="s">
        <v>57</v>
      </c>
      <c r="AI722" t="s">
        <v>58</v>
      </c>
      <c r="AJ722" t="s">
        <v>88</v>
      </c>
      <c r="AK722">
        <v>6</v>
      </c>
      <c r="AL722" t="s">
        <v>361</v>
      </c>
      <c r="AM722">
        <v>2</v>
      </c>
      <c r="AP722" t="s">
        <v>42</v>
      </c>
      <c r="AR722" t="s">
        <v>43</v>
      </c>
      <c r="AS722" t="s">
        <v>44</v>
      </c>
      <c r="AU722" t="s">
        <v>689</v>
      </c>
      <c r="AX722" t="s">
        <v>87</v>
      </c>
      <c r="BC722" t="s">
        <v>51</v>
      </c>
      <c r="BF722">
        <v>11</v>
      </c>
      <c r="BG722">
        <v>87</v>
      </c>
      <c r="BH722">
        <v>88</v>
      </c>
      <c r="BI722">
        <v>37.453551912568308</v>
      </c>
      <c r="BJ722">
        <f t="shared" si="55"/>
        <v>38</v>
      </c>
      <c r="BK722">
        <v>0</v>
      </c>
      <c r="BL722">
        <v>-79</v>
      </c>
      <c r="BM722" t="s">
        <v>1050</v>
      </c>
      <c r="BN722" t="s">
        <v>75</v>
      </c>
      <c r="BO722" t="s">
        <v>87</v>
      </c>
      <c r="BQ722" t="s">
        <v>1050</v>
      </c>
      <c r="BR722" t="s">
        <v>87</v>
      </c>
      <c r="BS722" t="s">
        <v>572</v>
      </c>
      <c r="BT722" t="s">
        <v>1252</v>
      </c>
      <c r="BU722" t="s">
        <v>87</v>
      </c>
      <c r="BV722">
        <v>0.125</v>
      </c>
      <c r="BW722">
        <v>9.1954022988505746E-2</v>
      </c>
      <c r="BX722">
        <v>-3.3045977011494254E-2</v>
      </c>
      <c r="BY722">
        <v>0</v>
      </c>
      <c r="BZ722">
        <v>-8</v>
      </c>
      <c r="CA722">
        <v>3</v>
      </c>
      <c r="CB722">
        <v>87</v>
      </c>
      <c r="CC722">
        <v>11</v>
      </c>
      <c r="CD722">
        <v>87</v>
      </c>
      <c r="CE722">
        <v>79</v>
      </c>
      <c r="CF722">
        <v>79</v>
      </c>
      <c r="CH722">
        <f t="shared" si="56"/>
        <v>1</v>
      </c>
      <c r="CI722" t="s">
        <v>1404</v>
      </c>
      <c r="CJ722">
        <v>2</v>
      </c>
      <c r="CK722" t="s">
        <v>1399</v>
      </c>
      <c r="CL722">
        <f t="shared" si="57"/>
        <v>1</v>
      </c>
      <c r="CM722">
        <f t="shared" si="58"/>
        <v>1</v>
      </c>
      <c r="CN722">
        <f t="shared" si="59"/>
        <v>1</v>
      </c>
    </row>
    <row r="723" spans="1:92" x14ac:dyDescent="0.25">
      <c r="A723">
        <v>1848</v>
      </c>
      <c r="B723" t="s">
        <v>564</v>
      </c>
      <c r="C723" t="s">
        <v>87</v>
      </c>
      <c r="D723">
        <v>1480400</v>
      </c>
      <c r="E723">
        <v>4</v>
      </c>
      <c r="F723" s="107">
        <v>40977</v>
      </c>
      <c r="G723" s="107">
        <v>41169</v>
      </c>
      <c r="H723">
        <v>1480400</v>
      </c>
      <c r="I723" s="107">
        <v>41166</v>
      </c>
      <c r="J723" s="107">
        <v>41169</v>
      </c>
      <c r="K723">
        <v>55000</v>
      </c>
      <c r="L723" t="s">
        <v>570</v>
      </c>
      <c r="M723" s="107">
        <v>40978</v>
      </c>
      <c r="N723" t="s">
        <v>87</v>
      </c>
      <c r="O723" t="s">
        <v>75</v>
      </c>
      <c r="P723" t="s">
        <v>38</v>
      </c>
      <c r="Q723">
        <v>4</v>
      </c>
      <c r="R723">
        <v>193</v>
      </c>
      <c r="S723">
        <v>0</v>
      </c>
      <c r="T723">
        <v>1</v>
      </c>
      <c r="AD723" s="107">
        <v>16945</v>
      </c>
      <c r="AE723" t="s">
        <v>45</v>
      </c>
      <c r="AF723" t="s">
        <v>39</v>
      </c>
      <c r="AG723" t="s">
        <v>40</v>
      </c>
      <c r="AH723" t="s">
        <v>40</v>
      </c>
      <c r="AI723" t="s">
        <v>58</v>
      </c>
      <c r="AJ723" t="s">
        <v>88</v>
      </c>
      <c r="AK723">
        <v>11</v>
      </c>
      <c r="AL723" t="s">
        <v>986</v>
      </c>
      <c r="AO723">
        <v>90</v>
      </c>
      <c r="AP723" t="s">
        <v>135</v>
      </c>
      <c r="AR723" t="s">
        <v>66</v>
      </c>
      <c r="AS723" t="s">
        <v>63</v>
      </c>
      <c r="AV723" t="s">
        <v>87</v>
      </c>
      <c r="AW723" t="s">
        <v>741</v>
      </c>
      <c r="BA723">
        <v>41207</v>
      </c>
      <c r="BB723">
        <v>235</v>
      </c>
      <c r="BC723" t="s">
        <v>51</v>
      </c>
      <c r="BF723">
        <v>4</v>
      </c>
      <c r="BG723">
        <v>4</v>
      </c>
      <c r="BH723">
        <v>193</v>
      </c>
      <c r="BI723">
        <v>65.661202185792348</v>
      </c>
      <c r="BJ723">
        <f t="shared" si="55"/>
        <v>66</v>
      </c>
      <c r="BK723">
        <v>0</v>
      </c>
      <c r="BL723">
        <v>0</v>
      </c>
      <c r="BM723" t="s">
        <v>1050</v>
      </c>
      <c r="BN723" t="s">
        <v>75</v>
      </c>
      <c r="BO723" t="s">
        <v>87</v>
      </c>
      <c r="BQ723" t="s">
        <v>1050</v>
      </c>
      <c r="BR723" t="s">
        <v>87</v>
      </c>
      <c r="BS723" t="s">
        <v>572</v>
      </c>
      <c r="BT723" t="s">
        <v>1252</v>
      </c>
      <c r="BU723" t="s">
        <v>564</v>
      </c>
      <c r="BV723">
        <v>2.072538860103627E-2</v>
      </c>
      <c r="BW723">
        <v>1</v>
      </c>
      <c r="BX723">
        <v>0.97927461139896377</v>
      </c>
      <c r="BY723">
        <v>0</v>
      </c>
      <c r="BZ723">
        <v>-4</v>
      </c>
      <c r="CA723">
        <v>0</v>
      </c>
      <c r="CB723">
        <v>4</v>
      </c>
      <c r="CC723" t="e">
        <v>#VALUE!</v>
      </c>
      <c r="CD723">
        <v>4</v>
      </c>
      <c r="CE723">
        <v>0</v>
      </c>
      <c r="CF723">
        <v>0</v>
      </c>
      <c r="CH723">
        <f t="shared" si="56"/>
        <v>1</v>
      </c>
      <c r="CI723" t="s">
        <v>1405</v>
      </c>
      <c r="CJ723">
        <v>1</v>
      </c>
      <c r="CK723" t="s">
        <v>1399</v>
      </c>
      <c r="CL723">
        <f t="shared" si="57"/>
        <v>1</v>
      </c>
      <c r="CM723">
        <f t="shared" si="58"/>
        <v>0</v>
      </c>
      <c r="CN723">
        <f t="shared" si="59"/>
        <v>1</v>
      </c>
    </row>
    <row r="724" spans="1:92" x14ac:dyDescent="0.25">
      <c r="A724">
        <v>1872</v>
      </c>
      <c r="B724" t="s">
        <v>564</v>
      </c>
      <c r="C724" t="s">
        <v>564</v>
      </c>
      <c r="D724">
        <v>1481800</v>
      </c>
      <c r="E724">
        <v>4</v>
      </c>
      <c r="F724" s="107">
        <v>40978</v>
      </c>
      <c r="G724" s="107">
        <v>41080</v>
      </c>
      <c r="H724">
        <v>1481800</v>
      </c>
      <c r="I724" s="107">
        <v>40978</v>
      </c>
      <c r="J724" s="107">
        <v>40981</v>
      </c>
      <c r="K724">
        <v>15000</v>
      </c>
      <c r="L724" t="s">
        <v>569</v>
      </c>
      <c r="M724" s="107">
        <v>40981</v>
      </c>
      <c r="N724" t="s">
        <v>87</v>
      </c>
      <c r="O724" t="s">
        <v>75</v>
      </c>
      <c r="P724" t="s">
        <v>38</v>
      </c>
      <c r="Q724">
        <v>4</v>
      </c>
      <c r="R724">
        <v>103</v>
      </c>
      <c r="S724">
        <v>5</v>
      </c>
      <c r="T724">
        <v>4</v>
      </c>
      <c r="U724">
        <v>3</v>
      </c>
      <c r="AD724" s="107">
        <v>26518</v>
      </c>
      <c r="AE724" t="s">
        <v>45</v>
      </c>
      <c r="AF724" t="s">
        <v>32</v>
      </c>
      <c r="AG724" t="s">
        <v>868</v>
      </c>
      <c r="AH724" t="s">
        <v>57</v>
      </c>
      <c r="AI724" t="s">
        <v>58</v>
      </c>
      <c r="AJ724" t="s">
        <v>88</v>
      </c>
      <c r="AK724">
        <v>7</v>
      </c>
      <c r="AL724" t="s">
        <v>986</v>
      </c>
      <c r="AO724">
        <v>90</v>
      </c>
      <c r="AP724" t="s">
        <v>42</v>
      </c>
      <c r="AR724" t="s">
        <v>43</v>
      </c>
      <c r="AS724" t="s">
        <v>44</v>
      </c>
      <c r="BC724" t="s">
        <v>37</v>
      </c>
      <c r="BF724">
        <v>4</v>
      </c>
      <c r="BG724">
        <v>103</v>
      </c>
      <c r="BH724">
        <v>103</v>
      </c>
      <c r="BI724">
        <v>39.508196721311478</v>
      </c>
      <c r="BJ724">
        <f t="shared" si="55"/>
        <v>40</v>
      </c>
      <c r="BK724">
        <v>0</v>
      </c>
      <c r="BL724">
        <v>-99</v>
      </c>
      <c r="BM724" t="s">
        <v>1050</v>
      </c>
      <c r="BN724" t="s">
        <v>75</v>
      </c>
      <c r="BO724" t="s">
        <v>87</v>
      </c>
      <c r="BQ724" t="s">
        <v>1050</v>
      </c>
      <c r="BR724" t="s">
        <v>87</v>
      </c>
      <c r="BS724" t="s">
        <v>573</v>
      </c>
      <c r="BT724" t="s">
        <v>1252</v>
      </c>
      <c r="BU724" t="s">
        <v>87</v>
      </c>
      <c r="BV724">
        <v>3.8834951456310676E-2</v>
      </c>
      <c r="BW724">
        <v>3.8834951456310676E-2</v>
      </c>
      <c r="BX724">
        <v>0</v>
      </c>
      <c r="BY724">
        <v>0</v>
      </c>
      <c r="BZ724">
        <v>-4</v>
      </c>
      <c r="CA724">
        <v>0</v>
      </c>
      <c r="CB724">
        <v>4</v>
      </c>
      <c r="CC724" t="e">
        <v>#VALUE!</v>
      </c>
      <c r="CD724">
        <v>4</v>
      </c>
      <c r="CE724">
        <v>0</v>
      </c>
      <c r="CF724">
        <v>99</v>
      </c>
      <c r="CH724">
        <f t="shared" si="56"/>
        <v>1</v>
      </c>
      <c r="CI724" t="s">
        <v>1405</v>
      </c>
      <c r="CJ724">
        <v>1</v>
      </c>
      <c r="CK724" t="s">
        <v>1399</v>
      </c>
      <c r="CL724">
        <f t="shared" si="57"/>
        <v>1</v>
      </c>
      <c r="CM724">
        <f t="shared" si="58"/>
        <v>1</v>
      </c>
      <c r="CN724">
        <f t="shared" si="59"/>
        <v>1</v>
      </c>
    </row>
    <row r="725" spans="1:92" x14ac:dyDescent="0.25">
      <c r="A725">
        <v>1179</v>
      </c>
      <c r="B725" t="s">
        <v>564</v>
      </c>
      <c r="C725" t="s">
        <v>564</v>
      </c>
      <c r="D725">
        <v>1482075</v>
      </c>
      <c r="E725">
        <v>4</v>
      </c>
      <c r="F725" s="107">
        <v>40952</v>
      </c>
      <c r="G725" s="107">
        <v>41038</v>
      </c>
      <c r="H725">
        <v>1482075</v>
      </c>
      <c r="I725" s="107">
        <v>40952</v>
      </c>
      <c r="J725" s="107">
        <v>41038</v>
      </c>
      <c r="K725">
        <v>5000</v>
      </c>
      <c r="L725" t="s">
        <v>567</v>
      </c>
      <c r="N725" t="s">
        <v>564</v>
      </c>
      <c r="O725" t="s">
        <v>913</v>
      </c>
      <c r="P725" t="s">
        <v>38</v>
      </c>
      <c r="Q725">
        <v>87</v>
      </c>
      <c r="R725">
        <v>87</v>
      </c>
      <c r="S725">
        <v>1</v>
      </c>
      <c r="T725">
        <v>3</v>
      </c>
      <c r="AD725" s="107">
        <v>21848</v>
      </c>
      <c r="AE725" t="s">
        <v>31</v>
      </c>
      <c r="AF725" t="s">
        <v>32</v>
      </c>
      <c r="AG725" t="s">
        <v>868</v>
      </c>
      <c r="AH725" t="s">
        <v>30</v>
      </c>
      <c r="AI725" t="s">
        <v>71</v>
      </c>
      <c r="AJ725" t="s">
        <v>88</v>
      </c>
      <c r="AK725">
        <v>4</v>
      </c>
      <c r="AL725" t="s">
        <v>986</v>
      </c>
      <c r="AO725">
        <v>180</v>
      </c>
      <c r="AP725" t="s">
        <v>42</v>
      </c>
      <c r="AR725" t="s">
        <v>43</v>
      </c>
      <c r="AS725" t="s">
        <v>44</v>
      </c>
      <c r="BC725" t="s">
        <v>37</v>
      </c>
      <c r="BF725">
        <v>87</v>
      </c>
      <c r="BG725">
        <v>87</v>
      </c>
      <c r="BH725">
        <v>87</v>
      </c>
      <c r="BI725">
        <v>52.196721311475407</v>
      </c>
      <c r="BJ725">
        <f t="shared" si="55"/>
        <v>52</v>
      </c>
      <c r="BK725">
        <v>0</v>
      </c>
      <c r="BL725">
        <v>0</v>
      </c>
      <c r="BM725" t="s">
        <v>1050</v>
      </c>
      <c r="BN725" t="s">
        <v>913</v>
      </c>
      <c r="BO725" t="s">
        <v>564</v>
      </c>
      <c r="BQ725" t="s">
        <v>1050</v>
      </c>
      <c r="BR725" t="s">
        <v>87</v>
      </c>
      <c r="BS725" t="s">
        <v>572</v>
      </c>
      <c r="BT725" t="s">
        <v>1252</v>
      </c>
      <c r="BU725" t="s">
        <v>87</v>
      </c>
      <c r="BV725">
        <v>1</v>
      </c>
      <c r="BW725">
        <v>1</v>
      </c>
      <c r="BX725">
        <v>0</v>
      </c>
      <c r="BY725">
        <v>0</v>
      </c>
      <c r="BZ725">
        <v>-87</v>
      </c>
      <c r="CA725">
        <v>0</v>
      </c>
      <c r="CB725">
        <v>87</v>
      </c>
      <c r="CC725" t="e">
        <v>#VALUE!</v>
      </c>
      <c r="CD725">
        <v>87</v>
      </c>
      <c r="CE725">
        <v>0</v>
      </c>
      <c r="CF725">
        <v>0</v>
      </c>
      <c r="CH725">
        <f t="shared" si="56"/>
        <v>1</v>
      </c>
      <c r="CI725" t="s">
        <v>1402</v>
      </c>
      <c r="CJ725">
        <v>4</v>
      </c>
      <c r="CK725" t="s">
        <v>1399</v>
      </c>
      <c r="CL725">
        <f t="shared" si="57"/>
        <v>0</v>
      </c>
      <c r="CM725">
        <f t="shared" si="58"/>
        <v>1</v>
      </c>
      <c r="CN725">
        <f t="shared" si="59"/>
        <v>1</v>
      </c>
    </row>
    <row r="726" spans="1:92" x14ac:dyDescent="0.25">
      <c r="A726">
        <v>632</v>
      </c>
      <c r="B726" t="s">
        <v>564</v>
      </c>
      <c r="C726" t="s">
        <v>564</v>
      </c>
      <c r="D726">
        <v>1482479</v>
      </c>
      <c r="E726">
        <v>6</v>
      </c>
      <c r="F726" s="107">
        <v>40933</v>
      </c>
      <c r="G726" s="107">
        <v>41043</v>
      </c>
      <c r="H726">
        <v>1482479</v>
      </c>
      <c r="I726" s="107">
        <v>40934</v>
      </c>
      <c r="J726" s="107">
        <v>41043</v>
      </c>
      <c r="K726" t="s">
        <v>562</v>
      </c>
      <c r="L726" t="s">
        <v>562</v>
      </c>
      <c r="N726" t="s">
        <v>564</v>
      </c>
      <c r="O726" t="s">
        <v>913</v>
      </c>
      <c r="P726" t="s">
        <v>38</v>
      </c>
      <c r="Q726">
        <v>110</v>
      </c>
      <c r="R726">
        <v>111</v>
      </c>
      <c r="S726">
        <v>6</v>
      </c>
      <c r="T726">
        <v>6</v>
      </c>
      <c r="U726">
        <v>5</v>
      </c>
      <c r="AD726" s="107">
        <v>28548</v>
      </c>
      <c r="AE726" t="s">
        <v>31</v>
      </c>
      <c r="AF726" t="s">
        <v>32</v>
      </c>
      <c r="AG726" t="s">
        <v>868</v>
      </c>
      <c r="AH726" t="s">
        <v>30</v>
      </c>
      <c r="AI726" t="s">
        <v>86</v>
      </c>
      <c r="AJ726" t="s">
        <v>88</v>
      </c>
      <c r="AK726">
        <v>8</v>
      </c>
      <c r="AL726" t="s">
        <v>361</v>
      </c>
      <c r="AM726">
        <v>10</v>
      </c>
      <c r="AP726" t="s">
        <v>232</v>
      </c>
      <c r="AR726" t="s">
        <v>66</v>
      </c>
      <c r="AS726" t="s">
        <v>44</v>
      </c>
      <c r="BC726" t="s">
        <v>51</v>
      </c>
      <c r="BF726">
        <v>110</v>
      </c>
      <c r="BG726">
        <v>110</v>
      </c>
      <c r="BH726">
        <v>111</v>
      </c>
      <c r="BI726">
        <v>33.838797814207652</v>
      </c>
      <c r="BJ726">
        <f t="shared" si="55"/>
        <v>34</v>
      </c>
      <c r="BK726">
        <v>0</v>
      </c>
      <c r="BL726">
        <v>0</v>
      </c>
      <c r="BM726" t="s">
        <v>1050</v>
      </c>
      <c r="BN726" t="s">
        <v>913</v>
      </c>
      <c r="BO726" t="s">
        <v>564</v>
      </c>
      <c r="BQ726" t="s">
        <v>1050</v>
      </c>
      <c r="BR726" t="s">
        <v>87</v>
      </c>
      <c r="BS726" t="s">
        <v>572</v>
      </c>
      <c r="BT726" t="s">
        <v>1252</v>
      </c>
      <c r="BU726" t="s">
        <v>87</v>
      </c>
      <c r="BV726">
        <v>0.99099099099099097</v>
      </c>
      <c r="BW726">
        <v>1</v>
      </c>
      <c r="BX726">
        <v>9.009009009009028E-3</v>
      </c>
      <c r="BY726">
        <v>0</v>
      </c>
      <c r="BZ726">
        <v>-110</v>
      </c>
      <c r="CA726">
        <v>0</v>
      </c>
      <c r="CB726">
        <v>110</v>
      </c>
      <c r="CC726" t="e">
        <v>#VALUE!</v>
      </c>
      <c r="CD726">
        <v>110</v>
      </c>
      <c r="CE726">
        <v>0</v>
      </c>
      <c r="CF726">
        <v>0</v>
      </c>
      <c r="CH726">
        <f t="shared" si="56"/>
        <v>1</v>
      </c>
      <c r="CI726" t="s">
        <v>1408</v>
      </c>
      <c r="CJ726">
        <v>0</v>
      </c>
      <c r="CK726" t="s">
        <v>1399</v>
      </c>
      <c r="CL726">
        <f t="shared" si="57"/>
        <v>0</v>
      </c>
      <c r="CM726">
        <f t="shared" si="58"/>
        <v>1</v>
      </c>
      <c r="CN726">
        <f t="shared" si="59"/>
        <v>1</v>
      </c>
    </row>
    <row r="727" spans="1:92" x14ac:dyDescent="0.25">
      <c r="A727">
        <v>1048</v>
      </c>
      <c r="B727" t="s">
        <v>564</v>
      </c>
      <c r="C727" t="s">
        <v>564</v>
      </c>
      <c r="D727">
        <v>1483597</v>
      </c>
      <c r="E727">
        <v>6</v>
      </c>
      <c r="F727" s="107">
        <v>40947</v>
      </c>
      <c r="G727" s="107">
        <v>41117</v>
      </c>
      <c r="H727">
        <v>1483597</v>
      </c>
      <c r="I727" s="107">
        <v>40948</v>
      </c>
      <c r="J727" s="107">
        <v>41117</v>
      </c>
      <c r="K727">
        <v>10000</v>
      </c>
      <c r="L727" t="s">
        <v>568</v>
      </c>
      <c r="N727" t="s">
        <v>564</v>
      </c>
      <c r="O727" t="s">
        <v>913</v>
      </c>
      <c r="P727" t="s">
        <v>38</v>
      </c>
      <c r="Q727">
        <v>170</v>
      </c>
      <c r="R727">
        <v>171</v>
      </c>
      <c r="S727">
        <v>3</v>
      </c>
      <c r="T727">
        <v>3</v>
      </c>
      <c r="U727">
        <v>1</v>
      </c>
      <c r="AD727" s="107">
        <v>27039</v>
      </c>
      <c r="AE727" t="s">
        <v>31</v>
      </c>
      <c r="AF727" t="s">
        <v>68</v>
      </c>
      <c r="AG727" t="s">
        <v>870</v>
      </c>
      <c r="AH727" t="s">
        <v>57</v>
      </c>
      <c r="AI727" t="s">
        <v>86</v>
      </c>
      <c r="AJ727" t="s">
        <v>88</v>
      </c>
      <c r="AK727">
        <v>8</v>
      </c>
      <c r="AL727" t="s">
        <v>361</v>
      </c>
      <c r="AM727">
        <v>2</v>
      </c>
      <c r="AP727" t="s">
        <v>169</v>
      </c>
      <c r="AR727" t="s">
        <v>66</v>
      </c>
      <c r="AS727" t="s">
        <v>63</v>
      </c>
      <c r="BC727" t="s">
        <v>37</v>
      </c>
      <c r="BF727">
        <v>170</v>
      </c>
      <c r="BG727">
        <v>170</v>
      </c>
      <c r="BH727">
        <v>171</v>
      </c>
      <c r="BI727">
        <v>38</v>
      </c>
      <c r="BJ727">
        <f t="shared" si="55"/>
        <v>38</v>
      </c>
      <c r="BK727">
        <v>0</v>
      </c>
      <c r="BL727">
        <v>0</v>
      </c>
      <c r="BM727" t="s">
        <v>1050</v>
      </c>
      <c r="BN727" t="s">
        <v>913</v>
      </c>
      <c r="BO727" t="s">
        <v>564</v>
      </c>
      <c r="BQ727" t="s">
        <v>1050</v>
      </c>
      <c r="BR727" t="s">
        <v>87</v>
      </c>
      <c r="BS727" t="s">
        <v>572</v>
      </c>
      <c r="BT727" t="s">
        <v>1252</v>
      </c>
      <c r="BU727" t="s">
        <v>87</v>
      </c>
      <c r="BV727">
        <v>0.99415204678362568</v>
      </c>
      <c r="BW727">
        <v>1</v>
      </c>
      <c r="BX727">
        <v>5.8479532163743242E-3</v>
      </c>
      <c r="BY727">
        <v>0</v>
      </c>
      <c r="BZ727">
        <v>-170</v>
      </c>
      <c r="CA727">
        <v>0</v>
      </c>
      <c r="CB727">
        <v>170</v>
      </c>
      <c r="CC727" t="e">
        <v>#VALUE!</v>
      </c>
      <c r="CD727">
        <v>170</v>
      </c>
      <c r="CE727">
        <v>0</v>
      </c>
      <c r="CF727">
        <v>0</v>
      </c>
      <c r="CH727">
        <f t="shared" si="56"/>
        <v>1</v>
      </c>
      <c r="CI727" t="s">
        <v>1403</v>
      </c>
      <c r="CJ727">
        <v>6</v>
      </c>
      <c r="CK727" t="s">
        <v>1399</v>
      </c>
      <c r="CL727">
        <f t="shared" si="57"/>
        <v>0</v>
      </c>
      <c r="CM727">
        <f t="shared" si="58"/>
        <v>1</v>
      </c>
      <c r="CN727">
        <f t="shared" si="59"/>
        <v>1</v>
      </c>
    </row>
    <row r="728" spans="1:92" x14ac:dyDescent="0.25">
      <c r="A728">
        <v>2498</v>
      </c>
      <c r="B728" t="s">
        <v>564</v>
      </c>
      <c r="C728" t="s">
        <v>564</v>
      </c>
      <c r="D728">
        <v>1483677</v>
      </c>
      <c r="E728">
        <v>2</v>
      </c>
      <c r="F728" s="107">
        <v>41003</v>
      </c>
      <c r="G728" s="107">
        <v>41004</v>
      </c>
      <c r="H728">
        <v>1483677</v>
      </c>
      <c r="I728" s="107">
        <v>41003</v>
      </c>
      <c r="J728" s="107">
        <v>41004</v>
      </c>
      <c r="K728">
        <v>2000</v>
      </c>
      <c r="L728" t="s">
        <v>566</v>
      </c>
      <c r="N728" t="s">
        <v>564</v>
      </c>
      <c r="O728" t="s">
        <v>913</v>
      </c>
      <c r="P728" t="s">
        <v>587</v>
      </c>
      <c r="Q728">
        <v>2</v>
      </c>
      <c r="R728">
        <v>2</v>
      </c>
      <c r="S728">
        <v>1</v>
      </c>
      <c r="T728">
        <v>2</v>
      </c>
      <c r="AD728" s="107">
        <v>28695</v>
      </c>
      <c r="AE728" t="s">
        <v>45</v>
      </c>
      <c r="AF728" t="s">
        <v>32</v>
      </c>
      <c r="AG728" t="s">
        <v>868</v>
      </c>
      <c r="AH728" t="s">
        <v>57</v>
      </c>
      <c r="AI728" t="s">
        <v>58</v>
      </c>
      <c r="AJ728" t="s">
        <v>47</v>
      </c>
      <c r="AK728">
        <v>1</v>
      </c>
      <c r="AL728" t="s">
        <v>47</v>
      </c>
      <c r="AP728" t="s">
        <v>42</v>
      </c>
      <c r="AR728" t="s">
        <v>43</v>
      </c>
      <c r="AS728" t="s">
        <v>44</v>
      </c>
      <c r="AT728" t="s">
        <v>449</v>
      </c>
      <c r="BC728" t="s">
        <v>37</v>
      </c>
      <c r="BF728">
        <v>2</v>
      </c>
      <c r="BG728">
        <v>2</v>
      </c>
      <c r="BH728">
        <v>2</v>
      </c>
      <c r="BI728">
        <v>33.62841530054645</v>
      </c>
      <c r="BJ728">
        <f t="shared" si="55"/>
        <v>34</v>
      </c>
      <c r="BK728">
        <v>0</v>
      </c>
      <c r="BL728">
        <v>0</v>
      </c>
      <c r="BM728" t="s">
        <v>47</v>
      </c>
      <c r="BN728" t="s">
        <v>913</v>
      </c>
      <c r="BO728" t="s">
        <v>564</v>
      </c>
      <c r="BQ728" t="s">
        <v>47</v>
      </c>
      <c r="BR728" t="s">
        <v>87</v>
      </c>
      <c r="BS728" t="s">
        <v>572</v>
      </c>
      <c r="BT728" t="s">
        <v>1252</v>
      </c>
      <c r="BU728" t="s">
        <v>87</v>
      </c>
      <c r="BV728">
        <v>1</v>
      </c>
      <c r="BW728">
        <v>1</v>
      </c>
      <c r="BX728">
        <v>0</v>
      </c>
      <c r="BY728">
        <v>0</v>
      </c>
      <c r="BZ728">
        <v>-2</v>
      </c>
      <c r="CA728">
        <v>0</v>
      </c>
      <c r="CB728">
        <v>2</v>
      </c>
      <c r="CC728" t="e">
        <v>#VALUE!</v>
      </c>
      <c r="CD728">
        <v>2</v>
      </c>
      <c r="CE728">
        <v>0</v>
      </c>
      <c r="CF728">
        <v>0</v>
      </c>
      <c r="CH728">
        <f t="shared" si="56"/>
        <v>1</v>
      </c>
      <c r="CI728" t="s">
        <v>1405</v>
      </c>
      <c r="CJ728">
        <v>1</v>
      </c>
      <c r="CK728" t="s">
        <v>1399</v>
      </c>
      <c r="CL728">
        <f t="shared" si="57"/>
        <v>0</v>
      </c>
      <c r="CM728">
        <f t="shared" si="58"/>
        <v>1</v>
      </c>
      <c r="CN728">
        <f t="shared" si="59"/>
        <v>1</v>
      </c>
    </row>
    <row r="729" spans="1:92" x14ac:dyDescent="0.25">
      <c r="A729">
        <v>2392</v>
      </c>
      <c r="B729" t="s">
        <v>564</v>
      </c>
      <c r="C729" t="s">
        <v>564</v>
      </c>
      <c r="D729">
        <v>1484348</v>
      </c>
      <c r="E729">
        <v>1</v>
      </c>
      <c r="F729" s="107">
        <v>40999</v>
      </c>
      <c r="G729" s="107">
        <v>41082</v>
      </c>
      <c r="H729">
        <v>1484348</v>
      </c>
      <c r="I729" s="107">
        <v>40999</v>
      </c>
      <c r="J729" s="107">
        <v>41082</v>
      </c>
      <c r="K729" t="s">
        <v>562</v>
      </c>
      <c r="L729" t="s">
        <v>562</v>
      </c>
      <c r="N729" t="s">
        <v>564</v>
      </c>
      <c r="O729" t="s">
        <v>913</v>
      </c>
      <c r="P729" t="s">
        <v>122</v>
      </c>
      <c r="Q729">
        <v>84</v>
      </c>
      <c r="R729">
        <v>84</v>
      </c>
      <c r="S729">
        <v>6</v>
      </c>
      <c r="T729">
        <v>2</v>
      </c>
      <c r="U729">
        <v>4</v>
      </c>
      <c r="AD729" s="107">
        <v>28713</v>
      </c>
      <c r="AE729" t="s">
        <v>31</v>
      </c>
      <c r="AF729" t="s">
        <v>39</v>
      </c>
      <c r="AG729" t="s">
        <v>40</v>
      </c>
      <c r="AH729" t="s">
        <v>40</v>
      </c>
      <c r="AI729" t="s">
        <v>140</v>
      </c>
      <c r="AJ729" t="s">
        <v>122</v>
      </c>
      <c r="AK729">
        <v>4</v>
      </c>
      <c r="AL729" t="s">
        <v>122</v>
      </c>
      <c r="AP729" t="s">
        <v>149</v>
      </c>
      <c r="AR729" t="s">
        <v>66</v>
      </c>
      <c r="AS729" t="s">
        <v>73</v>
      </c>
      <c r="BC729" t="s">
        <v>37</v>
      </c>
      <c r="BF729">
        <v>84</v>
      </c>
      <c r="BG729">
        <v>84</v>
      </c>
      <c r="BH729">
        <v>84</v>
      </c>
      <c r="BI729">
        <v>33.568306010928964</v>
      </c>
      <c r="BJ729">
        <f t="shared" si="55"/>
        <v>34</v>
      </c>
      <c r="BK729">
        <v>0</v>
      </c>
      <c r="BL729">
        <v>0</v>
      </c>
      <c r="BM729" t="s">
        <v>1051</v>
      </c>
      <c r="BN729" t="s">
        <v>913</v>
      </c>
      <c r="BO729" t="s">
        <v>564</v>
      </c>
      <c r="BQ729" t="s">
        <v>1051</v>
      </c>
      <c r="BR729" t="s">
        <v>87</v>
      </c>
      <c r="BS729" t="s">
        <v>572</v>
      </c>
      <c r="BT729" t="s">
        <v>1252</v>
      </c>
      <c r="BU729" t="s">
        <v>87</v>
      </c>
      <c r="BV729">
        <v>1</v>
      </c>
      <c r="BW729">
        <v>1</v>
      </c>
      <c r="BX729">
        <v>0</v>
      </c>
      <c r="BY729">
        <v>0</v>
      </c>
      <c r="BZ729">
        <v>-84</v>
      </c>
      <c r="CA729">
        <v>0</v>
      </c>
      <c r="CB729">
        <v>84</v>
      </c>
      <c r="CC729" t="e">
        <v>#VALUE!</v>
      </c>
      <c r="CD729">
        <v>84</v>
      </c>
      <c r="CE729">
        <v>0</v>
      </c>
      <c r="CF729">
        <v>0</v>
      </c>
      <c r="CH729">
        <f t="shared" si="56"/>
        <v>1</v>
      </c>
      <c r="CI729" t="s">
        <v>1402</v>
      </c>
      <c r="CJ729">
        <v>4</v>
      </c>
      <c r="CK729" t="s">
        <v>1399</v>
      </c>
      <c r="CL729">
        <f t="shared" si="57"/>
        <v>0</v>
      </c>
      <c r="CM729">
        <f t="shared" si="58"/>
        <v>1</v>
      </c>
      <c r="CN729">
        <f t="shared" si="59"/>
        <v>1</v>
      </c>
    </row>
    <row r="730" spans="1:92" x14ac:dyDescent="0.25">
      <c r="A730">
        <v>473</v>
      </c>
      <c r="B730" t="s">
        <v>564</v>
      </c>
      <c r="C730" t="s">
        <v>564</v>
      </c>
      <c r="D730">
        <v>1484521</v>
      </c>
      <c r="E730">
        <v>5</v>
      </c>
      <c r="F730" s="107">
        <v>40928</v>
      </c>
      <c r="G730" s="107">
        <v>40969</v>
      </c>
      <c r="H730">
        <v>1484521</v>
      </c>
      <c r="I730" s="107">
        <v>40928</v>
      </c>
      <c r="J730" s="107">
        <v>40969</v>
      </c>
      <c r="K730">
        <v>10000</v>
      </c>
      <c r="L730" t="s">
        <v>568</v>
      </c>
      <c r="N730" t="s">
        <v>564</v>
      </c>
      <c r="O730" t="s">
        <v>913</v>
      </c>
      <c r="P730" t="s">
        <v>38</v>
      </c>
      <c r="Q730">
        <v>42</v>
      </c>
      <c r="R730">
        <v>42</v>
      </c>
      <c r="S730">
        <v>0</v>
      </c>
      <c r="T730">
        <v>10</v>
      </c>
      <c r="U730">
        <v>1</v>
      </c>
      <c r="AD730" s="107">
        <v>27902</v>
      </c>
      <c r="AE730" t="s">
        <v>45</v>
      </c>
      <c r="AF730" t="s">
        <v>32</v>
      </c>
      <c r="AG730" t="s">
        <v>868</v>
      </c>
      <c r="AH730" t="s">
        <v>57</v>
      </c>
      <c r="AI730" t="s">
        <v>64</v>
      </c>
      <c r="AJ730" t="s">
        <v>88</v>
      </c>
      <c r="AK730">
        <v>3</v>
      </c>
      <c r="AL730" t="s">
        <v>987</v>
      </c>
      <c r="AN730">
        <v>6</v>
      </c>
      <c r="AP730" t="s">
        <v>42</v>
      </c>
      <c r="AR730" t="s">
        <v>43</v>
      </c>
      <c r="AS730" t="s">
        <v>44</v>
      </c>
      <c r="BC730" t="s">
        <v>37</v>
      </c>
      <c r="BF730">
        <v>42</v>
      </c>
      <c r="BG730">
        <v>42</v>
      </c>
      <c r="BH730">
        <v>42</v>
      </c>
      <c r="BI730">
        <v>35.590163934426229</v>
      </c>
      <c r="BJ730">
        <f t="shared" si="55"/>
        <v>36</v>
      </c>
      <c r="BK730">
        <v>0</v>
      </c>
      <c r="BL730">
        <v>0</v>
      </c>
      <c r="BM730" t="s">
        <v>1050</v>
      </c>
      <c r="BN730" t="s">
        <v>913</v>
      </c>
      <c r="BO730" t="s">
        <v>564</v>
      </c>
      <c r="BQ730" t="s">
        <v>1050</v>
      </c>
      <c r="BR730" t="s">
        <v>87</v>
      </c>
      <c r="BS730" t="s">
        <v>572</v>
      </c>
      <c r="BT730" t="s">
        <v>1252</v>
      </c>
      <c r="BU730" t="s">
        <v>564</v>
      </c>
      <c r="BV730">
        <v>1</v>
      </c>
      <c r="BW730">
        <v>1</v>
      </c>
      <c r="BX730">
        <v>0</v>
      </c>
      <c r="BY730">
        <v>0</v>
      </c>
      <c r="BZ730">
        <v>-42</v>
      </c>
      <c r="CA730">
        <v>0</v>
      </c>
      <c r="CB730">
        <v>42</v>
      </c>
      <c r="CC730" t="e">
        <v>#VALUE!</v>
      </c>
      <c r="CD730">
        <v>42</v>
      </c>
      <c r="CE730">
        <v>0</v>
      </c>
      <c r="CF730">
        <v>0</v>
      </c>
      <c r="CH730">
        <f t="shared" si="56"/>
        <v>1</v>
      </c>
      <c r="CI730" t="s">
        <v>1401</v>
      </c>
      <c r="CJ730">
        <v>3</v>
      </c>
      <c r="CK730" t="s">
        <v>1399</v>
      </c>
      <c r="CL730">
        <f t="shared" si="57"/>
        <v>0</v>
      </c>
      <c r="CM730">
        <f t="shared" si="58"/>
        <v>0</v>
      </c>
      <c r="CN730">
        <f t="shared" si="59"/>
        <v>1</v>
      </c>
    </row>
    <row r="731" spans="1:92" x14ac:dyDescent="0.25">
      <c r="A731">
        <v>177</v>
      </c>
      <c r="B731" t="s">
        <v>564</v>
      </c>
      <c r="C731" t="s">
        <v>564</v>
      </c>
      <c r="D731">
        <v>1484883</v>
      </c>
      <c r="E731">
        <v>6</v>
      </c>
      <c r="F731" s="107">
        <v>40916</v>
      </c>
      <c r="G731" s="107">
        <v>41085</v>
      </c>
      <c r="H731">
        <v>1484883</v>
      </c>
      <c r="I731" s="107">
        <v>40916</v>
      </c>
      <c r="J731" s="107">
        <v>41085</v>
      </c>
      <c r="K731">
        <v>5000</v>
      </c>
      <c r="L731" t="s">
        <v>567</v>
      </c>
      <c r="N731" t="s">
        <v>564</v>
      </c>
      <c r="O731" t="s">
        <v>913</v>
      </c>
      <c r="P731" t="s">
        <v>38</v>
      </c>
      <c r="Q731">
        <v>170</v>
      </c>
      <c r="R731">
        <v>170</v>
      </c>
      <c r="S731">
        <v>7</v>
      </c>
      <c r="T731">
        <v>2</v>
      </c>
      <c r="U731">
        <v>5</v>
      </c>
      <c r="AD731" s="107">
        <v>26304</v>
      </c>
      <c r="AE731" t="s">
        <v>31</v>
      </c>
      <c r="AF731" t="s">
        <v>32</v>
      </c>
      <c r="AG731" t="s">
        <v>868</v>
      </c>
      <c r="AH731" t="s">
        <v>30</v>
      </c>
      <c r="AI731" t="s">
        <v>140</v>
      </c>
      <c r="AJ731" t="s">
        <v>88</v>
      </c>
      <c r="AK731">
        <v>9</v>
      </c>
      <c r="AL731" t="s">
        <v>361</v>
      </c>
      <c r="AM731">
        <v>2</v>
      </c>
      <c r="AP731" t="s">
        <v>92</v>
      </c>
      <c r="AR731" t="s">
        <v>66</v>
      </c>
      <c r="AS731" t="s">
        <v>44</v>
      </c>
      <c r="BC731" t="s">
        <v>37</v>
      </c>
      <c r="BF731">
        <v>170</v>
      </c>
      <c r="BG731">
        <v>170</v>
      </c>
      <c r="BH731">
        <v>170</v>
      </c>
      <c r="BI731">
        <v>39.923497267759565</v>
      </c>
      <c r="BJ731">
        <f t="shared" si="55"/>
        <v>40</v>
      </c>
      <c r="BK731">
        <v>0</v>
      </c>
      <c r="BL731">
        <v>0</v>
      </c>
      <c r="BM731" t="s">
        <v>1050</v>
      </c>
      <c r="BN731" t="s">
        <v>913</v>
      </c>
      <c r="BO731" t="s">
        <v>564</v>
      </c>
      <c r="BQ731" t="s">
        <v>1050</v>
      </c>
      <c r="BR731" t="s">
        <v>87</v>
      </c>
      <c r="BS731" t="s">
        <v>572</v>
      </c>
      <c r="BT731" t="s">
        <v>1252</v>
      </c>
      <c r="BU731" t="s">
        <v>87</v>
      </c>
      <c r="BV731">
        <v>1</v>
      </c>
      <c r="BW731">
        <v>1</v>
      </c>
      <c r="BX731">
        <v>0</v>
      </c>
      <c r="BY731">
        <v>0</v>
      </c>
      <c r="BZ731">
        <v>-170</v>
      </c>
      <c r="CA731">
        <v>0</v>
      </c>
      <c r="CB731">
        <v>170</v>
      </c>
      <c r="CC731" t="e">
        <v>#VALUE!</v>
      </c>
      <c r="CD731">
        <v>170</v>
      </c>
      <c r="CE731">
        <v>0</v>
      </c>
      <c r="CF731">
        <v>0</v>
      </c>
      <c r="CH731">
        <f t="shared" si="56"/>
        <v>1</v>
      </c>
      <c r="CI731" t="s">
        <v>1403</v>
      </c>
      <c r="CJ731">
        <v>6</v>
      </c>
      <c r="CK731" t="s">
        <v>1399</v>
      </c>
      <c r="CL731">
        <f t="shared" si="57"/>
        <v>0</v>
      </c>
      <c r="CM731">
        <f t="shared" si="58"/>
        <v>1</v>
      </c>
      <c r="CN731">
        <f t="shared" si="59"/>
        <v>1</v>
      </c>
    </row>
    <row r="732" spans="1:92" x14ac:dyDescent="0.25">
      <c r="A732">
        <v>1806</v>
      </c>
      <c r="B732" t="s">
        <v>564</v>
      </c>
      <c r="C732" t="s">
        <v>564</v>
      </c>
      <c r="D732">
        <v>1486024</v>
      </c>
      <c r="E732">
        <v>6</v>
      </c>
      <c r="F732" s="107">
        <v>40976</v>
      </c>
      <c r="G732" s="107">
        <v>41180</v>
      </c>
      <c r="H732">
        <v>1486024</v>
      </c>
      <c r="I732" s="107">
        <v>40978</v>
      </c>
      <c r="J732" s="107">
        <v>41180</v>
      </c>
      <c r="K732">
        <v>40000</v>
      </c>
      <c r="L732" t="s">
        <v>570</v>
      </c>
      <c r="N732" t="s">
        <v>564</v>
      </c>
      <c r="O732" t="s">
        <v>913</v>
      </c>
      <c r="P732" t="s">
        <v>38</v>
      </c>
      <c r="Q732">
        <v>203</v>
      </c>
      <c r="R732">
        <v>205</v>
      </c>
      <c r="S732">
        <v>6</v>
      </c>
      <c r="T732">
        <v>1</v>
      </c>
      <c r="U732">
        <v>3</v>
      </c>
      <c r="AD732" s="107">
        <v>28260</v>
      </c>
      <c r="AE732" t="s">
        <v>31</v>
      </c>
      <c r="AF732" t="s">
        <v>32</v>
      </c>
      <c r="AG732" t="s">
        <v>868</v>
      </c>
      <c r="AH732" t="s">
        <v>57</v>
      </c>
      <c r="AI732" t="s">
        <v>140</v>
      </c>
      <c r="AJ732" t="s">
        <v>88</v>
      </c>
      <c r="AK732">
        <v>8</v>
      </c>
      <c r="AL732" t="s">
        <v>361</v>
      </c>
      <c r="AM732">
        <v>6</v>
      </c>
      <c r="AP732" t="s">
        <v>124</v>
      </c>
      <c r="AR732" t="s">
        <v>49</v>
      </c>
      <c r="AS732" t="s">
        <v>125</v>
      </c>
      <c r="BC732" t="s">
        <v>37</v>
      </c>
      <c r="BF732">
        <v>203</v>
      </c>
      <c r="BG732">
        <v>203</v>
      </c>
      <c r="BH732">
        <v>205</v>
      </c>
      <c r="BI732">
        <v>34.743169398907106</v>
      </c>
      <c r="BJ732">
        <f t="shared" si="55"/>
        <v>35</v>
      </c>
      <c r="BK732">
        <v>0</v>
      </c>
      <c r="BL732">
        <v>0</v>
      </c>
      <c r="BM732" t="s">
        <v>1050</v>
      </c>
      <c r="BN732" t="s">
        <v>913</v>
      </c>
      <c r="BO732" t="s">
        <v>564</v>
      </c>
      <c r="BQ732" t="s">
        <v>1050</v>
      </c>
      <c r="BR732" t="s">
        <v>87</v>
      </c>
      <c r="BS732" t="s">
        <v>572</v>
      </c>
      <c r="BT732" t="s">
        <v>1252</v>
      </c>
      <c r="BU732" t="s">
        <v>87</v>
      </c>
      <c r="BV732">
        <v>0.99024390243902438</v>
      </c>
      <c r="BW732">
        <v>1</v>
      </c>
      <c r="BX732">
        <v>9.7560975609756184E-3</v>
      </c>
      <c r="BY732">
        <v>0</v>
      </c>
      <c r="BZ732">
        <v>-203</v>
      </c>
      <c r="CA732">
        <v>0</v>
      </c>
      <c r="CB732">
        <v>203</v>
      </c>
      <c r="CC732" t="e">
        <v>#VALUE!</v>
      </c>
      <c r="CD732">
        <v>203</v>
      </c>
      <c r="CE732">
        <v>0</v>
      </c>
      <c r="CF732">
        <v>0</v>
      </c>
      <c r="CH732">
        <f t="shared" si="56"/>
        <v>1</v>
      </c>
      <c r="CI732" t="s">
        <v>1403</v>
      </c>
      <c r="CJ732">
        <v>6</v>
      </c>
      <c r="CK732" t="s">
        <v>1399</v>
      </c>
      <c r="CL732">
        <f t="shared" si="57"/>
        <v>0</v>
      </c>
      <c r="CM732">
        <f t="shared" si="58"/>
        <v>1</v>
      </c>
      <c r="CN732">
        <f t="shared" si="59"/>
        <v>1</v>
      </c>
    </row>
    <row r="733" spans="1:92" x14ac:dyDescent="0.25">
      <c r="A733">
        <v>2296</v>
      </c>
      <c r="B733" t="s">
        <v>564</v>
      </c>
      <c r="C733" t="s">
        <v>564</v>
      </c>
      <c r="D733">
        <v>1486793</v>
      </c>
      <c r="E733">
        <v>5</v>
      </c>
      <c r="F733" s="107">
        <v>40996</v>
      </c>
      <c r="G733" s="107">
        <v>41031</v>
      </c>
      <c r="H733">
        <v>1486793</v>
      </c>
      <c r="I733" s="107">
        <v>40996</v>
      </c>
      <c r="J733" s="107">
        <v>41031</v>
      </c>
      <c r="K733">
        <v>15000</v>
      </c>
      <c r="L733" t="s">
        <v>569</v>
      </c>
      <c r="N733" t="s">
        <v>564</v>
      </c>
      <c r="O733" t="s">
        <v>913</v>
      </c>
      <c r="P733" t="s">
        <v>38</v>
      </c>
      <c r="Q733">
        <v>36</v>
      </c>
      <c r="R733">
        <v>36</v>
      </c>
      <c r="S733">
        <v>3</v>
      </c>
      <c r="T733">
        <v>2</v>
      </c>
      <c r="U733">
        <v>3</v>
      </c>
      <c r="AD733" s="107">
        <v>28164</v>
      </c>
      <c r="AE733" t="s">
        <v>45</v>
      </c>
      <c r="AF733" t="s">
        <v>39</v>
      </c>
      <c r="AG733" t="s">
        <v>40</v>
      </c>
      <c r="AH733" t="s">
        <v>40</v>
      </c>
      <c r="AI733" t="s">
        <v>70</v>
      </c>
      <c r="AJ733" t="s">
        <v>88</v>
      </c>
      <c r="AK733">
        <v>2</v>
      </c>
      <c r="AL733" t="s">
        <v>987</v>
      </c>
      <c r="AN733">
        <v>6</v>
      </c>
      <c r="AP733" t="s">
        <v>59</v>
      </c>
      <c r="AR733" t="s">
        <v>43</v>
      </c>
      <c r="AS733" t="s">
        <v>60</v>
      </c>
      <c r="BC733" t="s">
        <v>37</v>
      </c>
      <c r="BF733">
        <v>36</v>
      </c>
      <c r="BG733">
        <v>36</v>
      </c>
      <c r="BH733">
        <v>36</v>
      </c>
      <c r="BI733">
        <v>35.060109289617486</v>
      </c>
      <c r="BJ733">
        <f t="shared" si="55"/>
        <v>35</v>
      </c>
      <c r="BK733">
        <v>0</v>
      </c>
      <c r="BL733">
        <v>0</v>
      </c>
      <c r="BM733" t="s">
        <v>1050</v>
      </c>
      <c r="BN733" t="s">
        <v>913</v>
      </c>
      <c r="BO733" t="s">
        <v>564</v>
      </c>
      <c r="BQ733" t="s">
        <v>1050</v>
      </c>
      <c r="BR733" t="s">
        <v>87</v>
      </c>
      <c r="BS733" t="s">
        <v>572</v>
      </c>
      <c r="BT733" t="s">
        <v>1252</v>
      </c>
      <c r="BU733" t="s">
        <v>87</v>
      </c>
      <c r="BV733">
        <v>1</v>
      </c>
      <c r="BW733">
        <v>1</v>
      </c>
      <c r="BX733">
        <v>0</v>
      </c>
      <c r="BY733">
        <v>0</v>
      </c>
      <c r="BZ733">
        <v>-36</v>
      </c>
      <c r="CA733">
        <v>0</v>
      </c>
      <c r="CB733">
        <v>36</v>
      </c>
      <c r="CC733" t="e">
        <v>#VALUE!</v>
      </c>
      <c r="CD733">
        <v>36</v>
      </c>
      <c r="CE733">
        <v>0</v>
      </c>
      <c r="CF733">
        <v>0</v>
      </c>
      <c r="CH733">
        <f t="shared" si="56"/>
        <v>1</v>
      </c>
      <c r="CI733" t="s">
        <v>1401</v>
      </c>
      <c r="CJ733">
        <v>3</v>
      </c>
      <c r="CK733" t="s">
        <v>1399</v>
      </c>
      <c r="CL733">
        <f t="shared" si="57"/>
        <v>0</v>
      </c>
      <c r="CM733">
        <f t="shared" si="58"/>
        <v>1</v>
      </c>
      <c r="CN733">
        <f t="shared" si="59"/>
        <v>1</v>
      </c>
    </row>
    <row r="734" spans="1:92" x14ac:dyDescent="0.25">
      <c r="A734">
        <v>1734</v>
      </c>
      <c r="B734" t="s">
        <v>564</v>
      </c>
      <c r="C734" t="s">
        <v>564</v>
      </c>
      <c r="D734">
        <v>1486875</v>
      </c>
      <c r="E734">
        <v>4</v>
      </c>
      <c r="F734" s="107">
        <v>40973</v>
      </c>
      <c r="G734" s="107">
        <v>40975</v>
      </c>
      <c r="H734">
        <v>1486875</v>
      </c>
      <c r="I734" s="107">
        <v>40973</v>
      </c>
      <c r="J734" s="107">
        <v>40975</v>
      </c>
      <c r="K734">
        <v>15000</v>
      </c>
      <c r="L734" t="s">
        <v>569</v>
      </c>
      <c r="N734" t="s">
        <v>564</v>
      </c>
      <c r="O734" t="s">
        <v>913</v>
      </c>
      <c r="P734" t="s">
        <v>38</v>
      </c>
      <c r="Q734">
        <v>3</v>
      </c>
      <c r="R734">
        <v>3</v>
      </c>
      <c r="S734">
        <v>8</v>
      </c>
      <c r="T734">
        <v>5</v>
      </c>
      <c r="U734">
        <v>5</v>
      </c>
      <c r="AD734" s="107">
        <v>26372</v>
      </c>
      <c r="AE734" t="s">
        <v>45</v>
      </c>
      <c r="AF734" t="s">
        <v>32</v>
      </c>
      <c r="AG734" t="s">
        <v>868</v>
      </c>
      <c r="AH734" t="s">
        <v>57</v>
      </c>
      <c r="AI734" t="s">
        <v>33</v>
      </c>
      <c r="AJ734" t="s">
        <v>88</v>
      </c>
      <c r="AK734">
        <v>1</v>
      </c>
      <c r="AL734" t="s">
        <v>986</v>
      </c>
      <c r="AO734">
        <v>90</v>
      </c>
      <c r="AP734" t="s">
        <v>42</v>
      </c>
      <c r="AR734" t="s">
        <v>43</v>
      </c>
      <c r="AS734" t="s">
        <v>44</v>
      </c>
      <c r="BC734" t="s">
        <v>37</v>
      </c>
      <c r="BF734">
        <v>3</v>
      </c>
      <c r="BG734">
        <v>3</v>
      </c>
      <c r="BH734">
        <v>3</v>
      </c>
      <c r="BI734">
        <v>39.893442622950822</v>
      </c>
      <c r="BJ734">
        <f t="shared" si="55"/>
        <v>40</v>
      </c>
      <c r="BK734">
        <v>0</v>
      </c>
      <c r="BL734">
        <v>0</v>
      </c>
      <c r="BM734" t="s">
        <v>1050</v>
      </c>
      <c r="BN734" t="s">
        <v>913</v>
      </c>
      <c r="BO734" t="s">
        <v>564</v>
      </c>
      <c r="BQ734" t="s">
        <v>1050</v>
      </c>
      <c r="BR734" t="s">
        <v>87</v>
      </c>
      <c r="BS734" t="s">
        <v>572</v>
      </c>
      <c r="BT734" t="s">
        <v>1252</v>
      </c>
      <c r="BU734" t="s">
        <v>87</v>
      </c>
      <c r="BV734">
        <v>1</v>
      </c>
      <c r="BW734">
        <v>1</v>
      </c>
      <c r="BX734">
        <v>0</v>
      </c>
      <c r="BY734">
        <v>0</v>
      </c>
      <c r="BZ734">
        <v>-3</v>
      </c>
      <c r="CA734">
        <v>0</v>
      </c>
      <c r="CB734">
        <v>3</v>
      </c>
      <c r="CC734" t="e">
        <v>#VALUE!</v>
      </c>
      <c r="CD734">
        <v>3</v>
      </c>
      <c r="CE734">
        <v>0</v>
      </c>
      <c r="CF734">
        <v>0</v>
      </c>
      <c r="CH734">
        <f t="shared" si="56"/>
        <v>1</v>
      </c>
      <c r="CI734" t="s">
        <v>1405</v>
      </c>
      <c r="CJ734">
        <v>1</v>
      </c>
      <c r="CK734" t="s">
        <v>1399</v>
      </c>
      <c r="CL734">
        <f t="shared" si="57"/>
        <v>0</v>
      </c>
      <c r="CM734">
        <f t="shared" si="58"/>
        <v>1</v>
      </c>
      <c r="CN734">
        <f t="shared" si="59"/>
        <v>1</v>
      </c>
    </row>
    <row r="735" spans="1:92" x14ac:dyDescent="0.25">
      <c r="A735">
        <v>1547</v>
      </c>
      <c r="B735" t="s">
        <v>564</v>
      </c>
      <c r="C735" t="s">
        <v>564</v>
      </c>
      <c r="D735">
        <v>1487066</v>
      </c>
      <c r="E735">
        <v>1</v>
      </c>
      <c r="F735" s="107">
        <v>40966</v>
      </c>
      <c r="G735" s="107">
        <v>41128</v>
      </c>
      <c r="H735">
        <v>1487066</v>
      </c>
      <c r="I735" s="107">
        <v>40966</v>
      </c>
      <c r="J735" s="107">
        <v>41128</v>
      </c>
      <c r="K735">
        <v>50000</v>
      </c>
      <c r="L735" t="s">
        <v>570</v>
      </c>
      <c r="N735" t="s">
        <v>564</v>
      </c>
      <c r="O735" t="s">
        <v>913</v>
      </c>
      <c r="P735" t="s">
        <v>54</v>
      </c>
      <c r="Q735">
        <v>163</v>
      </c>
      <c r="R735">
        <v>163</v>
      </c>
      <c r="S735">
        <v>10</v>
      </c>
      <c r="T735">
        <v>4</v>
      </c>
      <c r="U735">
        <v>7</v>
      </c>
      <c r="AD735" s="107">
        <v>28581</v>
      </c>
      <c r="AE735" t="s">
        <v>31</v>
      </c>
      <c r="AF735" t="s">
        <v>32</v>
      </c>
      <c r="AG735" t="s">
        <v>868</v>
      </c>
      <c r="AH735" t="s">
        <v>57</v>
      </c>
      <c r="AI735" t="s">
        <v>112</v>
      </c>
      <c r="AJ735" t="s">
        <v>54</v>
      </c>
      <c r="AK735">
        <v>10</v>
      </c>
      <c r="AL735" t="s">
        <v>54</v>
      </c>
      <c r="AP735" t="s">
        <v>335</v>
      </c>
      <c r="AR735" t="s">
        <v>45</v>
      </c>
      <c r="AS735" t="s">
        <v>81</v>
      </c>
      <c r="BC735" t="s">
        <v>37</v>
      </c>
      <c r="BF735">
        <v>163</v>
      </c>
      <c r="BG735">
        <v>163</v>
      </c>
      <c r="BH735">
        <v>163</v>
      </c>
      <c r="BI735">
        <v>33.838797814207652</v>
      </c>
      <c r="BJ735">
        <f t="shared" si="55"/>
        <v>34</v>
      </c>
      <c r="BK735">
        <v>0</v>
      </c>
      <c r="BL735">
        <v>0</v>
      </c>
      <c r="BM735" t="s">
        <v>1051</v>
      </c>
      <c r="BN735" t="s">
        <v>913</v>
      </c>
      <c r="BO735" t="s">
        <v>564</v>
      </c>
      <c r="BQ735" t="s">
        <v>1051</v>
      </c>
      <c r="BR735" t="s">
        <v>87</v>
      </c>
      <c r="BS735" t="s">
        <v>572</v>
      </c>
      <c r="BT735" t="s">
        <v>1252</v>
      </c>
      <c r="BU735" t="s">
        <v>87</v>
      </c>
      <c r="BV735">
        <v>1</v>
      </c>
      <c r="BW735">
        <v>1</v>
      </c>
      <c r="BX735">
        <v>0</v>
      </c>
      <c r="BY735">
        <v>0</v>
      </c>
      <c r="BZ735">
        <v>-163</v>
      </c>
      <c r="CA735">
        <v>0</v>
      </c>
      <c r="CB735">
        <v>163</v>
      </c>
      <c r="CC735" t="e">
        <v>#VALUE!</v>
      </c>
      <c r="CD735">
        <v>163</v>
      </c>
      <c r="CE735">
        <v>0</v>
      </c>
      <c r="CF735">
        <v>0</v>
      </c>
      <c r="CH735">
        <f t="shared" si="56"/>
        <v>1</v>
      </c>
      <c r="CI735" t="s">
        <v>1403</v>
      </c>
      <c r="CJ735">
        <v>6</v>
      </c>
      <c r="CK735" t="s">
        <v>1399</v>
      </c>
      <c r="CL735">
        <f t="shared" si="57"/>
        <v>0</v>
      </c>
      <c r="CM735">
        <f t="shared" si="58"/>
        <v>1</v>
      </c>
      <c r="CN735">
        <f t="shared" si="59"/>
        <v>1</v>
      </c>
    </row>
    <row r="736" spans="1:92" x14ac:dyDescent="0.25">
      <c r="A736">
        <v>1702</v>
      </c>
      <c r="B736" t="s">
        <v>564</v>
      </c>
      <c r="C736" t="s">
        <v>564</v>
      </c>
      <c r="D736">
        <v>1489147</v>
      </c>
      <c r="E736">
        <v>2</v>
      </c>
      <c r="F736" s="107">
        <v>40972</v>
      </c>
      <c r="G736" s="107">
        <v>41079</v>
      </c>
      <c r="H736">
        <v>1489147</v>
      </c>
      <c r="I736" s="107">
        <v>40972</v>
      </c>
      <c r="J736" s="107">
        <v>41079</v>
      </c>
      <c r="K736">
        <v>20000</v>
      </c>
      <c r="L736" t="s">
        <v>569</v>
      </c>
      <c r="N736" t="s">
        <v>564</v>
      </c>
      <c r="O736" t="s">
        <v>913</v>
      </c>
      <c r="P736" t="s">
        <v>587</v>
      </c>
      <c r="Q736">
        <v>108</v>
      </c>
      <c r="R736">
        <v>108</v>
      </c>
      <c r="S736">
        <v>4</v>
      </c>
      <c r="T736">
        <v>6</v>
      </c>
      <c r="U736">
        <v>1</v>
      </c>
      <c r="AD736" s="107">
        <v>28654</v>
      </c>
      <c r="AE736" t="s">
        <v>45</v>
      </c>
      <c r="AF736" t="s">
        <v>32</v>
      </c>
      <c r="AG736" t="s">
        <v>868</v>
      </c>
      <c r="AH736" t="s">
        <v>57</v>
      </c>
      <c r="AI736" t="s">
        <v>94</v>
      </c>
      <c r="AJ736" t="s">
        <v>47</v>
      </c>
      <c r="AK736">
        <v>6</v>
      </c>
      <c r="AL736" t="s">
        <v>47</v>
      </c>
      <c r="AP736" t="s">
        <v>55</v>
      </c>
      <c r="AR736" t="s">
        <v>49</v>
      </c>
      <c r="AS736" t="s">
        <v>56</v>
      </c>
      <c r="BC736" t="s">
        <v>37</v>
      </c>
      <c r="BF736">
        <v>108</v>
      </c>
      <c r="BG736">
        <v>108</v>
      </c>
      <c r="BH736">
        <v>108</v>
      </c>
      <c r="BI736">
        <v>33.655737704918032</v>
      </c>
      <c r="BJ736">
        <f t="shared" si="55"/>
        <v>34</v>
      </c>
      <c r="BK736">
        <v>0</v>
      </c>
      <c r="BL736">
        <v>0</v>
      </c>
      <c r="BM736" t="s">
        <v>47</v>
      </c>
      <c r="BN736" t="s">
        <v>913</v>
      </c>
      <c r="BO736" t="s">
        <v>564</v>
      </c>
      <c r="BQ736" t="s">
        <v>47</v>
      </c>
      <c r="BR736" t="s">
        <v>87</v>
      </c>
      <c r="BS736" t="s">
        <v>572</v>
      </c>
      <c r="BT736" t="s">
        <v>1252</v>
      </c>
      <c r="BU736" t="s">
        <v>87</v>
      </c>
      <c r="BV736">
        <v>1</v>
      </c>
      <c r="BW736">
        <v>1</v>
      </c>
      <c r="BX736">
        <v>0</v>
      </c>
      <c r="BY736">
        <v>0</v>
      </c>
      <c r="BZ736">
        <v>-108</v>
      </c>
      <c r="CA736">
        <v>0</v>
      </c>
      <c r="CB736">
        <v>108</v>
      </c>
      <c r="CC736" t="e">
        <v>#VALUE!</v>
      </c>
      <c r="CD736">
        <v>108</v>
      </c>
      <c r="CE736">
        <v>0</v>
      </c>
      <c r="CF736">
        <v>0</v>
      </c>
      <c r="CH736">
        <f t="shared" si="56"/>
        <v>1</v>
      </c>
      <c r="CI736" t="s">
        <v>1408</v>
      </c>
      <c r="CJ736">
        <v>0</v>
      </c>
      <c r="CK736" t="s">
        <v>1399</v>
      </c>
      <c r="CL736">
        <f t="shared" si="57"/>
        <v>0</v>
      </c>
      <c r="CM736">
        <f t="shared" si="58"/>
        <v>1</v>
      </c>
      <c r="CN736">
        <f t="shared" si="59"/>
        <v>1</v>
      </c>
    </row>
    <row r="737" spans="1:92" x14ac:dyDescent="0.25">
      <c r="A737">
        <v>1790</v>
      </c>
      <c r="B737" t="s">
        <v>564</v>
      </c>
      <c r="C737" t="s">
        <v>564</v>
      </c>
      <c r="D737">
        <v>1490971</v>
      </c>
      <c r="E737">
        <v>6</v>
      </c>
      <c r="F737" s="107">
        <v>40975</v>
      </c>
      <c r="G737" s="107">
        <v>41130</v>
      </c>
      <c r="H737">
        <v>1490971</v>
      </c>
      <c r="I737" s="107" t="s">
        <v>560</v>
      </c>
      <c r="J737" s="107" t="s">
        <v>560</v>
      </c>
      <c r="K737">
        <v>15000</v>
      </c>
      <c r="L737" t="s">
        <v>569</v>
      </c>
      <c r="M737" s="107">
        <v>40984</v>
      </c>
      <c r="N737" t="s">
        <v>87</v>
      </c>
      <c r="O737" t="s">
        <v>75</v>
      </c>
      <c r="P737" t="s">
        <v>38</v>
      </c>
      <c r="Q737">
        <v>0</v>
      </c>
      <c r="R737">
        <v>156</v>
      </c>
      <c r="S737">
        <v>5</v>
      </c>
      <c r="T737">
        <v>0</v>
      </c>
      <c r="U737">
        <v>4</v>
      </c>
      <c r="AD737" s="107">
        <v>26191</v>
      </c>
      <c r="AE737" t="s">
        <v>31</v>
      </c>
      <c r="AF737" t="s">
        <v>68</v>
      </c>
      <c r="AG737" t="s">
        <v>870</v>
      </c>
      <c r="AH737" t="s">
        <v>57</v>
      </c>
      <c r="AI737" t="s">
        <v>86</v>
      </c>
      <c r="AJ737" t="s">
        <v>88</v>
      </c>
      <c r="AK737">
        <v>11</v>
      </c>
      <c r="AL737" t="s">
        <v>361</v>
      </c>
      <c r="AM737">
        <v>10</v>
      </c>
      <c r="AP737" t="s">
        <v>226</v>
      </c>
      <c r="AR737" t="s">
        <v>66</v>
      </c>
      <c r="AS737" t="s">
        <v>63</v>
      </c>
      <c r="BC737" t="s">
        <v>51</v>
      </c>
      <c r="BF737">
        <v>0</v>
      </c>
      <c r="BG737">
        <v>0</v>
      </c>
      <c r="BH737">
        <v>156</v>
      </c>
      <c r="BI737">
        <v>40.393442622950822</v>
      </c>
      <c r="BJ737" t="e">
        <f t="shared" si="55"/>
        <v>#VALUE!</v>
      </c>
      <c r="BK737" t="e">
        <v>#VALUE!</v>
      </c>
      <c r="BL737" t="e">
        <v>#VALUE!</v>
      </c>
      <c r="BM737" t="s">
        <v>1050</v>
      </c>
      <c r="BN737" t="s">
        <v>75</v>
      </c>
      <c r="BO737" t="s">
        <v>87</v>
      </c>
      <c r="BQ737" t="s">
        <v>1050</v>
      </c>
      <c r="BR737">
        <v>0</v>
      </c>
      <c r="BS737" t="s">
        <v>573</v>
      </c>
      <c r="BT737" t="s">
        <v>1252</v>
      </c>
      <c r="BU737" t="s">
        <v>87</v>
      </c>
      <c r="BV737">
        <v>0</v>
      </c>
      <c r="BW737">
        <v>0</v>
      </c>
      <c r="BX737">
        <v>0</v>
      </c>
      <c r="BY737">
        <v>0</v>
      </c>
      <c r="BZ737" t="e">
        <v>#VALUE!</v>
      </c>
      <c r="CA737" t="e">
        <v>#VALUE!</v>
      </c>
      <c r="CB737" t="e">
        <v>#VALUE!</v>
      </c>
      <c r="CC737">
        <v>0</v>
      </c>
      <c r="CD737">
        <v>0</v>
      </c>
      <c r="CE737">
        <v>0</v>
      </c>
      <c r="CF737" t="e">
        <v>#VALUE!</v>
      </c>
      <c r="CH737">
        <f t="shared" si="56"/>
        <v>1</v>
      </c>
      <c r="CI737" t="s">
        <v>1405</v>
      </c>
      <c r="CJ737">
        <v>1</v>
      </c>
      <c r="CK737" t="s">
        <v>1400</v>
      </c>
      <c r="CL737">
        <f t="shared" si="57"/>
        <v>1</v>
      </c>
      <c r="CM737">
        <f t="shared" si="58"/>
        <v>1</v>
      </c>
      <c r="CN737">
        <f t="shared" si="59"/>
        <v>0</v>
      </c>
    </row>
    <row r="738" spans="1:92" x14ac:dyDescent="0.25">
      <c r="A738">
        <v>3251</v>
      </c>
      <c r="B738" t="s">
        <v>564</v>
      </c>
      <c r="C738" t="s">
        <v>564</v>
      </c>
      <c r="D738">
        <v>1491150</v>
      </c>
      <c r="E738">
        <v>5</v>
      </c>
      <c r="F738" s="107">
        <v>41029</v>
      </c>
      <c r="G738" s="107">
        <v>41032</v>
      </c>
      <c r="H738">
        <v>1491150</v>
      </c>
      <c r="I738" s="107">
        <v>41031</v>
      </c>
      <c r="J738" s="107">
        <v>41032</v>
      </c>
      <c r="K738">
        <v>15000</v>
      </c>
      <c r="L738" t="s">
        <v>569</v>
      </c>
      <c r="N738" t="s">
        <v>564</v>
      </c>
      <c r="O738" t="s">
        <v>913</v>
      </c>
      <c r="P738" t="s">
        <v>38</v>
      </c>
      <c r="Q738">
        <v>2</v>
      </c>
      <c r="R738">
        <v>4</v>
      </c>
      <c r="S738">
        <v>6</v>
      </c>
      <c r="T738">
        <v>6</v>
      </c>
      <c r="U738">
        <v>4</v>
      </c>
      <c r="AD738" s="107">
        <v>28754</v>
      </c>
      <c r="AE738" t="s">
        <v>31</v>
      </c>
      <c r="AF738" t="s">
        <v>68</v>
      </c>
      <c r="AG738" t="s">
        <v>870</v>
      </c>
      <c r="AH738" t="s">
        <v>57</v>
      </c>
      <c r="AI738" t="s">
        <v>61</v>
      </c>
      <c r="AJ738" t="s">
        <v>88</v>
      </c>
      <c r="AK738">
        <v>2</v>
      </c>
      <c r="AL738" t="s">
        <v>987</v>
      </c>
      <c r="AN738">
        <v>6</v>
      </c>
      <c r="AP738" t="s">
        <v>141</v>
      </c>
      <c r="AR738" t="s">
        <v>43</v>
      </c>
      <c r="AS738" t="s">
        <v>63</v>
      </c>
      <c r="BC738" t="s">
        <v>37</v>
      </c>
      <c r="BF738">
        <v>2</v>
      </c>
      <c r="BG738">
        <v>2</v>
      </c>
      <c r="BH738">
        <v>4</v>
      </c>
      <c r="BI738">
        <v>33.538251366120221</v>
      </c>
      <c r="BJ738">
        <f t="shared" si="55"/>
        <v>34</v>
      </c>
      <c r="BK738">
        <v>0</v>
      </c>
      <c r="BL738">
        <v>0</v>
      </c>
      <c r="BM738" t="s">
        <v>1050</v>
      </c>
      <c r="BN738" t="s">
        <v>913</v>
      </c>
      <c r="BO738" t="s">
        <v>564</v>
      </c>
      <c r="BQ738" t="s">
        <v>1050</v>
      </c>
      <c r="BR738" t="s">
        <v>87</v>
      </c>
      <c r="BS738" t="s">
        <v>572</v>
      </c>
      <c r="BT738" t="s">
        <v>1252</v>
      </c>
      <c r="BU738" t="s">
        <v>87</v>
      </c>
      <c r="BV738">
        <v>0.5</v>
      </c>
      <c r="BW738">
        <v>1</v>
      </c>
      <c r="BX738">
        <v>0.5</v>
      </c>
      <c r="BY738">
        <v>0</v>
      </c>
      <c r="BZ738">
        <v>-2</v>
      </c>
      <c r="CA738">
        <v>0</v>
      </c>
      <c r="CB738">
        <v>2</v>
      </c>
      <c r="CC738" t="e">
        <v>#VALUE!</v>
      </c>
      <c r="CD738">
        <v>2</v>
      </c>
      <c r="CE738">
        <v>0</v>
      </c>
      <c r="CF738">
        <v>0</v>
      </c>
      <c r="CH738">
        <f t="shared" si="56"/>
        <v>1</v>
      </c>
      <c r="CI738" t="s">
        <v>1405</v>
      </c>
      <c r="CJ738">
        <v>1</v>
      </c>
      <c r="CK738" t="s">
        <v>1399</v>
      </c>
      <c r="CL738">
        <f t="shared" si="57"/>
        <v>0</v>
      </c>
      <c r="CM738">
        <f t="shared" si="58"/>
        <v>1</v>
      </c>
      <c r="CN738">
        <f t="shared" si="59"/>
        <v>1</v>
      </c>
    </row>
    <row r="739" spans="1:92" x14ac:dyDescent="0.25">
      <c r="A739">
        <v>2086</v>
      </c>
      <c r="B739" t="s">
        <v>564</v>
      </c>
      <c r="C739" t="s">
        <v>564</v>
      </c>
      <c r="D739">
        <v>1491213</v>
      </c>
      <c r="E739">
        <v>1</v>
      </c>
      <c r="F739" s="107">
        <v>40987</v>
      </c>
      <c r="G739" s="107">
        <v>41116</v>
      </c>
      <c r="H739">
        <v>1491213</v>
      </c>
      <c r="I739" s="107" t="s">
        <v>560</v>
      </c>
      <c r="J739" s="107" t="s">
        <v>560</v>
      </c>
      <c r="K739">
        <v>2000</v>
      </c>
      <c r="L739" t="s">
        <v>566</v>
      </c>
      <c r="M739" s="107">
        <v>40989</v>
      </c>
      <c r="N739" t="s">
        <v>87</v>
      </c>
      <c r="O739" t="s">
        <v>75</v>
      </c>
      <c r="P739" t="s">
        <v>54</v>
      </c>
      <c r="Q739">
        <v>0</v>
      </c>
      <c r="R739">
        <v>130</v>
      </c>
      <c r="S739">
        <v>0</v>
      </c>
      <c r="T739">
        <v>0</v>
      </c>
      <c r="AD739" s="107">
        <v>26829</v>
      </c>
      <c r="AE739" t="s">
        <v>45</v>
      </c>
      <c r="AF739" t="s">
        <v>32</v>
      </c>
      <c r="AG739" t="s">
        <v>868</v>
      </c>
      <c r="AH739" t="s">
        <v>30</v>
      </c>
      <c r="AI739" t="s">
        <v>52</v>
      </c>
      <c r="AJ739" t="s">
        <v>54</v>
      </c>
      <c r="AK739">
        <v>7</v>
      </c>
      <c r="AL739" t="s">
        <v>54</v>
      </c>
      <c r="AP739" t="s">
        <v>378</v>
      </c>
      <c r="AR739" t="s">
        <v>43</v>
      </c>
      <c r="AS739" t="s">
        <v>63</v>
      </c>
      <c r="BC739" t="s">
        <v>51</v>
      </c>
      <c r="BF739">
        <v>0</v>
      </c>
      <c r="BG739">
        <v>0</v>
      </c>
      <c r="BH739">
        <v>130</v>
      </c>
      <c r="BI739">
        <v>38.68306010928962</v>
      </c>
      <c r="BJ739" t="e">
        <f t="shared" si="55"/>
        <v>#VALUE!</v>
      </c>
      <c r="BK739" t="e">
        <v>#VALUE!</v>
      </c>
      <c r="BL739" t="e">
        <v>#VALUE!</v>
      </c>
      <c r="BM739" t="s">
        <v>1051</v>
      </c>
      <c r="BN739" t="s">
        <v>75</v>
      </c>
      <c r="BO739" t="s">
        <v>87</v>
      </c>
      <c r="BQ739" t="s">
        <v>1051</v>
      </c>
      <c r="BR739">
        <v>0</v>
      </c>
      <c r="BS739" t="s">
        <v>573</v>
      </c>
      <c r="BT739" t="s">
        <v>1252</v>
      </c>
      <c r="BU739" t="s">
        <v>564</v>
      </c>
      <c r="BV739">
        <v>0</v>
      </c>
      <c r="BW739">
        <v>0</v>
      </c>
      <c r="BX739">
        <v>0</v>
      </c>
      <c r="BY739">
        <v>0</v>
      </c>
      <c r="BZ739" t="e">
        <v>#VALUE!</v>
      </c>
      <c r="CA739" t="e">
        <v>#VALUE!</v>
      </c>
      <c r="CB739" t="e">
        <v>#VALUE!</v>
      </c>
      <c r="CC739">
        <v>0</v>
      </c>
      <c r="CD739">
        <v>0</v>
      </c>
      <c r="CE739">
        <v>0</v>
      </c>
      <c r="CF739" t="e">
        <v>#VALUE!</v>
      </c>
      <c r="CH739">
        <f t="shared" si="56"/>
        <v>0</v>
      </c>
      <c r="CI739" t="s">
        <v>1405</v>
      </c>
      <c r="CJ739">
        <v>1</v>
      </c>
      <c r="CK739" t="s">
        <v>1400</v>
      </c>
      <c r="CL739">
        <f t="shared" si="57"/>
        <v>1</v>
      </c>
      <c r="CM739">
        <f t="shared" si="58"/>
        <v>0</v>
      </c>
      <c r="CN739">
        <f t="shared" si="59"/>
        <v>0</v>
      </c>
    </row>
    <row r="740" spans="1:92" x14ac:dyDescent="0.25">
      <c r="A740">
        <v>171</v>
      </c>
      <c r="B740" t="s">
        <v>564</v>
      </c>
      <c r="C740" t="s">
        <v>564</v>
      </c>
      <c r="D740">
        <v>1492866</v>
      </c>
      <c r="E740">
        <v>1</v>
      </c>
      <c r="F740" s="107">
        <v>40916</v>
      </c>
      <c r="G740" s="107">
        <v>41002</v>
      </c>
      <c r="H740">
        <v>1492866</v>
      </c>
      <c r="I740" s="107" t="s">
        <v>560</v>
      </c>
      <c r="J740" s="107" t="s">
        <v>560</v>
      </c>
      <c r="K740">
        <v>5000</v>
      </c>
      <c r="L740" t="s">
        <v>567</v>
      </c>
      <c r="M740" s="107">
        <v>40917</v>
      </c>
      <c r="N740" t="s">
        <v>87</v>
      </c>
      <c r="O740" t="s">
        <v>583</v>
      </c>
      <c r="P740" t="s">
        <v>54</v>
      </c>
      <c r="Q740">
        <v>0</v>
      </c>
      <c r="R740">
        <v>87</v>
      </c>
      <c r="S740">
        <v>1</v>
      </c>
      <c r="T740">
        <v>2</v>
      </c>
      <c r="AB740" t="s">
        <v>111</v>
      </c>
      <c r="AD740" s="107">
        <v>28353</v>
      </c>
      <c r="AE740" t="s">
        <v>31</v>
      </c>
      <c r="AF740" t="s">
        <v>39</v>
      </c>
      <c r="AG740" t="s">
        <v>40</v>
      </c>
      <c r="AH740" t="s">
        <v>30</v>
      </c>
      <c r="AI740" t="s">
        <v>70</v>
      </c>
      <c r="AJ740" t="s">
        <v>54</v>
      </c>
      <c r="AK740">
        <v>4</v>
      </c>
      <c r="AL740" t="s">
        <v>54</v>
      </c>
      <c r="AP740" t="s">
        <v>42</v>
      </c>
      <c r="AR740" t="s">
        <v>43</v>
      </c>
      <c r="AS740" t="s">
        <v>44</v>
      </c>
      <c r="BC740" t="s">
        <v>51</v>
      </c>
      <c r="BF740">
        <v>0</v>
      </c>
      <c r="BG740">
        <v>0</v>
      </c>
      <c r="BH740">
        <v>87</v>
      </c>
      <c r="BI740">
        <v>34.325136612021858</v>
      </c>
      <c r="BJ740" t="e">
        <f t="shared" si="55"/>
        <v>#VALUE!</v>
      </c>
      <c r="BK740" t="e">
        <v>#VALUE!</v>
      </c>
      <c r="BL740" t="e">
        <v>#VALUE!</v>
      </c>
      <c r="BM740" t="s">
        <v>1051</v>
      </c>
      <c r="BN740" t="s">
        <v>75</v>
      </c>
      <c r="BO740" t="s">
        <v>87</v>
      </c>
      <c r="BQ740" t="s">
        <v>1051</v>
      </c>
      <c r="BR740">
        <v>0</v>
      </c>
      <c r="BS740" t="s">
        <v>573</v>
      </c>
      <c r="BT740" t="s">
        <v>1252</v>
      </c>
      <c r="BU740" t="s">
        <v>87</v>
      </c>
      <c r="BV740">
        <v>0</v>
      </c>
      <c r="BW740">
        <v>0</v>
      </c>
      <c r="BX740">
        <v>0</v>
      </c>
      <c r="BY740">
        <v>0</v>
      </c>
      <c r="BZ740" t="e">
        <v>#VALUE!</v>
      </c>
      <c r="CA740" t="e">
        <v>#VALUE!</v>
      </c>
      <c r="CB740" t="e">
        <v>#VALUE!</v>
      </c>
      <c r="CC740">
        <v>0</v>
      </c>
      <c r="CD740">
        <v>0</v>
      </c>
      <c r="CE740">
        <v>0</v>
      </c>
      <c r="CF740" t="e">
        <v>#VALUE!</v>
      </c>
      <c r="CH740">
        <f t="shared" si="56"/>
        <v>1</v>
      </c>
      <c r="CI740" t="s">
        <v>1405</v>
      </c>
      <c r="CJ740">
        <v>1</v>
      </c>
      <c r="CK740" t="s">
        <v>1400</v>
      </c>
      <c r="CL740">
        <f t="shared" si="57"/>
        <v>1</v>
      </c>
      <c r="CM740">
        <f t="shared" si="58"/>
        <v>1</v>
      </c>
      <c r="CN740">
        <f t="shared" si="59"/>
        <v>1</v>
      </c>
    </row>
    <row r="741" spans="1:92" x14ac:dyDescent="0.25">
      <c r="A741">
        <v>98</v>
      </c>
      <c r="B741" t="s">
        <v>564</v>
      </c>
      <c r="C741" t="s">
        <v>564</v>
      </c>
      <c r="D741">
        <v>1493137</v>
      </c>
      <c r="E741">
        <v>5</v>
      </c>
      <c r="F741" s="107">
        <v>40913</v>
      </c>
      <c r="G741" s="107">
        <v>41285</v>
      </c>
      <c r="H741">
        <v>1493137</v>
      </c>
      <c r="I741" s="107">
        <v>40913</v>
      </c>
      <c r="J741" s="107">
        <v>40919</v>
      </c>
      <c r="K741">
        <v>10000</v>
      </c>
      <c r="L741" t="s">
        <v>568</v>
      </c>
      <c r="M741" s="107">
        <v>40919</v>
      </c>
      <c r="N741" t="s">
        <v>87</v>
      </c>
      <c r="O741" t="s">
        <v>75</v>
      </c>
      <c r="P741" t="s">
        <v>38</v>
      </c>
      <c r="Q741">
        <v>7</v>
      </c>
      <c r="R741">
        <v>373</v>
      </c>
      <c r="S741">
        <v>1</v>
      </c>
      <c r="T741">
        <v>1</v>
      </c>
      <c r="V741">
        <v>1</v>
      </c>
      <c r="AD741" s="107">
        <v>27091</v>
      </c>
      <c r="AE741" t="s">
        <v>45</v>
      </c>
      <c r="AF741" t="s">
        <v>32</v>
      </c>
      <c r="AG741" t="s">
        <v>868</v>
      </c>
      <c r="AH741" t="s">
        <v>57</v>
      </c>
      <c r="AI741" t="s">
        <v>33</v>
      </c>
      <c r="AJ741" t="s">
        <v>88</v>
      </c>
      <c r="AK741">
        <v>16</v>
      </c>
      <c r="AL741" t="s">
        <v>987</v>
      </c>
      <c r="AN741">
        <v>7</v>
      </c>
      <c r="AP741" t="s">
        <v>107</v>
      </c>
      <c r="AR741" t="s">
        <v>43</v>
      </c>
      <c r="AS741" t="s">
        <v>60</v>
      </c>
      <c r="BC741" t="s">
        <v>51</v>
      </c>
      <c r="BF741">
        <v>7</v>
      </c>
      <c r="BG741">
        <v>373</v>
      </c>
      <c r="BH741">
        <v>373</v>
      </c>
      <c r="BI741">
        <v>37.765027322404372</v>
      </c>
      <c r="BJ741">
        <f t="shared" si="55"/>
        <v>38</v>
      </c>
      <c r="BK741">
        <v>0</v>
      </c>
      <c r="BL741">
        <v>-366</v>
      </c>
      <c r="BM741" t="s">
        <v>1050</v>
      </c>
      <c r="BN741" t="s">
        <v>75</v>
      </c>
      <c r="BO741" t="s">
        <v>87</v>
      </c>
      <c r="BQ741" t="s">
        <v>1050</v>
      </c>
      <c r="BR741" t="s">
        <v>87</v>
      </c>
      <c r="BS741" t="s">
        <v>573</v>
      </c>
      <c r="BT741" t="s">
        <v>1252</v>
      </c>
      <c r="BU741" t="s">
        <v>87</v>
      </c>
      <c r="BV741">
        <v>1.876675603217158E-2</v>
      </c>
      <c r="BW741">
        <v>1.876675603217158E-2</v>
      </c>
      <c r="BX741">
        <v>0</v>
      </c>
      <c r="BY741">
        <v>0</v>
      </c>
      <c r="BZ741">
        <v>-7</v>
      </c>
      <c r="CA741">
        <v>0</v>
      </c>
      <c r="CB741">
        <v>7</v>
      </c>
      <c r="CC741" t="e">
        <v>#VALUE!</v>
      </c>
      <c r="CD741">
        <v>7</v>
      </c>
      <c r="CE741">
        <v>0</v>
      </c>
      <c r="CF741">
        <v>366</v>
      </c>
      <c r="CH741">
        <f t="shared" si="56"/>
        <v>1</v>
      </c>
      <c r="CI741" t="s">
        <v>1405</v>
      </c>
      <c r="CJ741">
        <v>1</v>
      </c>
      <c r="CK741" t="s">
        <v>1399</v>
      </c>
      <c r="CL741">
        <f t="shared" si="57"/>
        <v>1</v>
      </c>
      <c r="CM741">
        <f t="shared" si="58"/>
        <v>1</v>
      </c>
      <c r="CN741">
        <f t="shared" si="59"/>
        <v>1</v>
      </c>
    </row>
    <row r="742" spans="1:92" x14ac:dyDescent="0.25">
      <c r="A742">
        <v>2575</v>
      </c>
      <c r="B742" t="s">
        <v>564</v>
      </c>
      <c r="C742" t="s">
        <v>564</v>
      </c>
      <c r="D742">
        <v>1494237</v>
      </c>
      <c r="E742">
        <v>6</v>
      </c>
      <c r="F742" s="107">
        <v>41004</v>
      </c>
      <c r="G742" s="107">
        <v>41229</v>
      </c>
      <c r="H742">
        <v>1494237</v>
      </c>
      <c r="I742" s="107" t="s">
        <v>560</v>
      </c>
      <c r="J742" s="107" t="s">
        <v>560</v>
      </c>
      <c r="K742">
        <v>20000</v>
      </c>
      <c r="L742" t="s">
        <v>569</v>
      </c>
      <c r="M742" s="107">
        <v>41005</v>
      </c>
      <c r="N742" t="s">
        <v>87</v>
      </c>
      <c r="O742" t="s">
        <v>583</v>
      </c>
      <c r="P742" t="s">
        <v>38</v>
      </c>
      <c r="Q742">
        <v>0</v>
      </c>
      <c r="R742">
        <v>226</v>
      </c>
      <c r="S742">
        <v>2</v>
      </c>
      <c r="T742">
        <v>3</v>
      </c>
      <c r="U742">
        <v>1</v>
      </c>
      <c r="AB742" t="s">
        <v>111</v>
      </c>
      <c r="AD742" s="107">
        <v>28184</v>
      </c>
      <c r="AE742" t="s">
        <v>31</v>
      </c>
      <c r="AF742" t="s">
        <v>39</v>
      </c>
      <c r="AG742" t="s">
        <v>40</v>
      </c>
      <c r="AH742" t="s">
        <v>30</v>
      </c>
      <c r="AI742" t="s">
        <v>89</v>
      </c>
      <c r="AJ742" t="s">
        <v>88</v>
      </c>
      <c r="AK742">
        <v>12</v>
      </c>
      <c r="AL742" t="s">
        <v>361</v>
      </c>
      <c r="AM742">
        <v>2</v>
      </c>
      <c r="AP742" t="s">
        <v>92</v>
      </c>
      <c r="AR742" t="s">
        <v>66</v>
      </c>
      <c r="AS742" t="s">
        <v>44</v>
      </c>
      <c r="BC742" t="s">
        <v>51</v>
      </c>
      <c r="BF742">
        <v>0</v>
      </c>
      <c r="BG742">
        <v>0</v>
      </c>
      <c r="BH742">
        <v>226</v>
      </c>
      <c r="BI742">
        <v>35.027322404371581</v>
      </c>
      <c r="BJ742" t="e">
        <f t="shared" si="55"/>
        <v>#VALUE!</v>
      </c>
      <c r="BK742" t="e">
        <v>#VALUE!</v>
      </c>
      <c r="BL742" t="e">
        <v>#VALUE!</v>
      </c>
      <c r="BM742" t="s">
        <v>1050</v>
      </c>
      <c r="BN742" t="s">
        <v>75</v>
      </c>
      <c r="BO742" t="s">
        <v>87</v>
      </c>
      <c r="BQ742" t="s">
        <v>1050</v>
      </c>
      <c r="BR742">
        <v>0</v>
      </c>
      <c r="BS742" t="s">
        <v>573</v>
      </c>
      <c r="BT742" t="s">
        <v>1252</v>
      </c>
      <c r="BU742" t="s">
        <v>87</v>
      </c>
      <c r="BV742">
        <v>0</v>
      </c>
      <c r="BW742">
        <v>0</v>
      </c>
      <c r="BX742">
        <v>0</v>
      </c>
      <c r="BY742">
        <v>0</v>
      </c>
      <c r="BZ742" t="e">
        <v>#VALUE!</v>
      </c>
      <c r="CA742" t="e">
        <v>#VALUE!</v>
      </c>
      <c r="CB742" t="e">
        <v>#VALUE!</v>
      </c>
      <c r="CC742">
        <v>0</v>
      </c>
      <c r="CD742">
        <v>0</v>
      </c>
      <c r="CE742">
        <v>0</v>
      </c>
      <c r="CF742" t="e">
        <v>#VALUE!</v>
      </c>
      <c r="CH742">
        <f t="shared" si="56"/>
        <v>1</v>
      </c>
      <c r="CI742" t="s">
        <v>1405</v>
      </c>
      <c r="CJ742">
        <v>1</v>
      </c>
      <c r="CK742" t="s">
        <v>1400</v>
      </c>
      <c r="CL742">
        <f t="shared" si="57"/>
        <v>1</v>
      </c>
      <c r="CM742">
        <f t="shared" si="58"/>
        <v>1</v>
      </c>
      <c r="CN742">
        <f t="shared" si="59"/>
        <v>1</v>
      </c>
    </row>
    <row r="743" spans="1:92" x14ac:dyDescent="0.25">
      <c r="A743">
        <v>1267</v>
      </c>
      <c r="B743" t="s">
        <v>564</v>
      </c>
      <c r="C743" t="s">
        <v>564</v>
      </c>
      <c r="D743">
        <v>1494564</v>
      </c>
      <c r="E743">
        <v>6</v>
      </c>
      <c r="F743" s="107">
        <v>40955</v>
      </c>
      <c r="G743" s="107">
        <v>41317</v>
      </c>
      <c r="H743">
        <v>1494564</v>
      </c>
      <c r="I743" s="107">
        <v>41144</v>
      </c>
      <c r="J743" s="107">
        <v>41317</v>
      </c>
      <c r="K743" t="s">
        <v>562</v>
      </c>
      <c r="L743" t="s">
        <v>562</v>
      </c>
      <c r="N743" t="s">
        <v>564</v>
      </c>
      <c r="O743" t="s">
        <v>913</v>
      </c>
      <c r="P743" t="s">
        <v>38</v>
      </c>
      <c r="Q743">
        <v>174</v>
      </c>
      <c r="R743">
        <v>363</v>
      </c>
      <c r="S743">
        <v>2</v>
      </c>
      <c r="T743">
        <v>1</v>
      </c>
      <c r="U743">
        <v>2</v>
      </c>
      <c r="AD743" s="107">
        <v>28042</v>
      </c>
      <c r="AE743" t="s">
        <v>45</v>
      </c>
      <c r="AF743" t="s">
        <v>68</v>
      </c>
      <c r="AG743" t="s">
        <v>870</v>
      </c>
      <c r="AH743" t="s">
        <v>57</v>
      </c>
      <c r="AI743" t="s">
        <v>70</v>
      </c>
      <c r="AJ743" t="s">
        <v>88</v>
      </c>
      <c r="AK743">
        <v>7</v>
      </c>
      <c r="AL743" t="s">
        <v>361</v>
      </c>
      <c r="AM743">
        <v>3</v>
      </c>
      <c r="AP743" t="s">
        <v>55</v>
      </c>
      <c r="AR743" t="s">
        <v>49</v>
      </c>
      <c r="AS743" t="s">
        <v>56</v>
      </c>
      <c r="BC743" t="s">
        <v>51</v>
      </c>
      <c r="BF743">
        <v>174</v>
      </c>
      <c r="BG743">
        <v>174</v>
      </c>
      <c r="BH743">
        <v>363</v>
      </c>
      <c r="BI743">
        <v>35.28142076502732</v>
      </c>
      <c r="BJ743">
        <f t="shared" si="55"/>
        <v>36</v>
      </c>
      <c r="BK743">
        <v>0</v>
      </c>
      <c r="BL743">
        <v>0</v>
      </c>
      <c r="BM743" t="s">
        <v>1050</v>
      </c>
      <c r="BN743" t="s">
        <v>913</v>
      </c>
      <c r="BO743" t="s">
        <v>564</v>
      </c>
      <c r="BQ743" t="s">
        <v>1050</v>
      </c>
      <c r="BR743" t="s">
        <v>87</v>
      </c>
      <c r="BS743" t="s">
        <v>572</v>
      </c>
      <c r="BT743" t="s">
        <v>1252</v>
      </c>
      <c r="BU743" t="s">
        <v>87</v>
      </c>
      <c r="BV743">
        <v>0.47933884297520662</v>
      </c>
      <c r="BW743">
        <v>1</v>
      </c>
      <c r="BX743">
        <v>0.52066115702479343</v>
      </c>
      <c r="BY743">
        <v>0</v>
      </c>
      <c r="BZ743">
        <v>-174</v>
      </c>
      <c r="CA743">
        <v>0</v>
      </c>
      <c r="CB743">
        <v>174</v>
      </c>
      <c r="CC743" t="e">
        <v>#VALUE!</v>
      </c>
      <c r="CD743">
        <v>174</v>
      </c>
      <c r="CE743">
        <v>0</v>
      </c>
      <c r="CF743">
        <v>0</v>
      </c>
      <c r="CH743">
        <f t="shared" si="56"/>
        <v>1</v>
      </c>
      <c r="CI743" t="s">
        <v>1403</v>
      </c>
      <c r="CJ743">
        <v>6</v>
      </c>
      <c r="CK743" t="s">
        <v>1399</v>
      </c>
      <c r="CL743">
        <f t="shared" si="57"/>
        <v>0</v>
      </c>
      <c r="CM743">
        <f t="shared" si="58"/>
        <v>1</v>
      </c>
      <c r="CN743">
        <f t="shared" si="59"/>
        <v>1</v>
      </c>
    </row>
    <row r="744" spans="1:92" x14ac:dyDescent="0.25">
      <c r="A744">
        <v>2489</v>
      </c>
      <c r="B744" t="s">
        <v>564</v>
      </c>
      <c r="C744" t="s">
        <v>564</v>
      </c>
      <c r="D744">
        <v>1494571</v>
      </c>
      <c r="E744">
        <v>5</v>
      </c>
      <c r="F744" s="107">
        <v>41002</v>
      </c>
      <c r="G744" s="107">
        <v>41031</v>
      </c>
      <c r="H744">
        <v>1494571</v>
      </c>
      <c r="I744" s="107">
        <v>41003</v>
      </c>
      <c r="J744" s="107">
        <v>41031</v>
      </c>
      <c r="K744">
        <v>15000</v>
      </c>
      <c r="L744" t="s">
        <v>569</v>
      </c>
      <c r="N744" t="s">
        <v>564</v>
      </c>
      <c r="O744" t="s">
        <v>913</v>
      </c>
      <c r="P744" t="s">
        <v>38</v>
      </c>
      <c r="Q744">
        <v>29</v>
      </c>
      <c r="R744">
        <v>30</v>
      </c>
      <c r="S744">
        <v>1</v>
      </c>
      <c r="T744">
        <v>2</v>
      </c>
      <c r="U744">
        <v>1</v>
      </c>
      <c r="AD744" s="107">
        <v>26924</v>
      </c>
      <c r="AE744" t="s">
        <v>45</v>
      </c>
      <c r="AF744" t="s">
        <v>68</v>
      </c>
      <c r="AG744" t="s">
        <v>870</v>
      </c>
      <c r="AH744" t="s">
        <v>57</v>
      </c>
      <c r="AI744" t="s">
        <v>86</v>
      </c>
      <c r="AJ744" t="s">
        <v>88</v>
      </c>
      <c r="AK744">
        <v>2</v>
      </c>
      <c r="AL744" t="s">
        <v>987</v>
      </c>
      <c r="AN744">
        <v>7</v>
      </c>
      <c r="AP744" t="s">
        <v>59</v>
      </c>
      <c r="AR744" t="s">
        <v>43</v>
      </c>
      <c r="AS744" t="s">
        <v>60</v>
      </c>
      <c r="BC744" t="s">
        <v>37</v>
      </c>
      <c r="BF744">
        <v>29</v>
      </c>
      <c r="BG744">
        <v>29</v>
      </c>
      <c r="BH744">
        <v>30</v>
      </c>
      <c r="BI744">
        <v>38.464480874316941</v>
      </c>
      <c r="BJ744">
        <f t="shared" si="55"/>
        <v>39</v>
      </c>
      <c r="BK744">
        <v>0</v>
      </c>
      <c r="BL744">
        <v>0</v>
      </c>
      <c r="BM744" t="s">
        <v>1050</v>
      </c>
      <c r="BN744" t="s">
        <v>913</v>
      </c>
      <c r="BO744" t="s">
        <v>564</v>
      </c>
      <c r="BQ744" t="s">
        <v>1050</v>
      </c>
      <c r="BR744" t="s">
        <v>87</v>
      </c>
      <c r="BS744" t="s">
        <v>572</v>
      </c>
      <c r="BT744" t="s">
        <v>1252</v>
      </c>
      <c r="BU744" t="s">
        <v>87</v>
      </c>
      <c r="BV744">
        <v>0.96666666666666667</v>
      </c>
      <c r="BW744">
        <v>1</v>
      </c>
      <c r="BX744">
        <v>3.3333333333333326E-2</v>
      </c>
      <c r="BY744">
        <v>0</v>
      </c>
      <c r="BZ744">
        <v>-29</v>
      </c>
      <c r="CA744">
        <v>0</v>
      </c>
      <c r="CB744">
        <v>29</v>
      </c>
      <c r="CC744" t="e">
        <v>#VALUE!</v>
      </c>
      <c r="CD744">
        <v>29</v>
      </c>
      <c r="CE744">
        <v>0</v>
      </c>
      <c r="CF744">
        <v>0</v>
      </c>
      <c r="CH744">
        <f t="shared" si="56"/>
        <v>1</v>
      </c>
      <c r="CI744" t="s">
        <v>1404</v>
      </c>
      <c r="CJ744">
        <v>2</v>
      </c>
      <c r="CK744" t="s">
        <v>1399</v>
      </c>
      <c r="CL744">
        <f t="shared" si="57"/>
        <v>0</v>
      </c>
      <c r="CM744">
        <f t="shared" si="58"/>
        <v>1</v>
      </c>
      <c r="CN744">
        <f t="shared" si="59"/>
        <v>1</v>
      </c>
    </row>
    <row r="745" spans="1:92" x14ac:dyDescent="0.25">
      <c r="A745">
        <v>1854</v>
      </c>
      <c r="B745" t="s">
        <v>564</v>
      </c>
      <c r="C745" t="s">
        <v>564</v>
      </c>
      <c r="D745">
        <v>1494654</v>
      </c>
      <c r="E745">
        <v>6</v>
      </c>
      <c r="F745" s="107">
        <v>40977</v>
      </c>
      <c r="G745" s="107">
        <v>40980</v>
      </c>
      <c r="H745">
        <v>1494654</v>
      </c>
      <c r="I745" s="107">
        <v>40977</v>
      </c>
      <c r="J745" s="107">
        <v>40980</v>
      </c>
      <c r="K745">
        <v>15000</v>
      </c>
      <c r="L745" t="s">
        <v>569</v>
      </c>
      <c r="N745" t="s">
        <v>564</v>
      </c>
      <c r="O745" t="s">
        <v>913</v>
      </c>
      <c r="P745" t="s">
        <v>38</v>
      </c>
      <c r="Q745">
        <v>4</v>
      </c>
      <c r="R745">
        <v>4</v>
      </c>
      <c r="S745">
        <v>4</v>
      </c>
      <c r="T745">
        <v>6</v>
      </c>
      <c r="U745">
        <v>4</v>
      </c>
      <c r="AD745" s="107">
        <v>28497</v>
      </c>
      <c r="AE745" t="s">
        <v>31</v>
      </c>
      <c r="AF745" t="s">
        <v>39</v>
      </c>
      <c r="AG745" t="s">
        <v>40</v>
      </c>
      <c r="AH745" t="s">
        <v>40</v>
      </c>
      <c r="AI745" t="s">
        <v>112</v>
      </c>
      <c r="AJ745" t="s">
        <v>88</v>
      </c>
      <c r="AK745">
        <v>1</v>
      </c>
      <c r="AL745" t="s">
        <v>361</v>
      </c>
      <c r="AM745">
        <v>5</v>
      </c>
      <c r="AP745" t="s">
        <v>120</v>
      </c>
      <c r="AR745" t="s">
        <v>43</v>
      </c>
      <c r="AS745" t="s">
        <v>121</v>
      </c>
      <c r="BC745" t="s">
        <v>37</v>
      </c>
      <c r="BF745">
        <v>4</v>
      </c>
      <c r="BG745">
        <v>4</v>
      </c>
      <c r="BH745">
        <v>4</v>
      </c>
      <c r="BI745">
        <v>34.098360655737707</v>
      </c>
      <c r="BJ745">
        <f t="shared" si="55"/>
        <v>34</v>
      </c>
      <c r="BK745">
        <v>0</v>
      </c>
      <c r="BL745">
        <v>0</v>
      </c>
      <c r="BM745" t="s">
        <v>1050</v>
      </c>
      <c r="BN745" t="s">
        <v>913</v>
      </c>
      <c r="BO745" t="s">
        <v>564</v>
      </c>
      <c r="BQ745" t="s">
        <v>1050</v>
      </c>
      <c r="BR745" t="s">
        <v>87</v>
      </c>
      <c r="BS745" t="s">
        <v>572</v>
      </c>
      <c r="BT745" t="s">
        <v>1252</v>
      </c>
      <c r="BU745" t="s">
        <v>87</v>
      </c>
      <c r="BV745">
        <v>1</v>
      </c>
      <c r="BW745">
        <v>1</v>
      </c>
      <c r="BX745">
        <v>0</v>
      </c>
      <c r="BY745">
        <v>0</v>
      </c>
      <c r="BZ745">
        <v>-4</v>
      </c>
      <c r="CA745">
        <v>0</v>
      </c>
      <c r="CB745">
        <v>4</v>
      </c>
      <c r="CC745" t="e">
        <v>#VALUE!</v>
      </c>
      <c r="CD745">
        <v>4</v>
      </c>
      <c r="CE745">
        <v>0</v>
      </c>
      <c r="CF745">
        <v>0</v>
      </c>
      <c r="CH745">
        <f t="shared" si="56"/>
        <v>1</v>
      </c>
      <c r="CI745" t="s">
        <v>1405</v>
      </c>
      <c r="CJ745">
        <v>1</v>
      </c>
      <c r="CK745" t="s">
        <v>1399</v>
      </c>
      <c r="CL745">
        <f t="shared" si="57"/>
        <v>0</v>
      </c>
      <c r="CM745">
        <f t="shared" si="58"/>
        <v>1</v>
      </c>
      <c r="CN745">
        <f t="shared" si="59"/>
        <v>1</v>
      </c>
    </row>
    <row r="746" spans="1:92" x14ac:dyDescent="0.25">
      <c r="A746">
        <v>533</v>
      </c>
      <c r="B746" t="s">
        <v>564</v>
      </c>
      <c r="C746" t="s">
        <v>564</v>
      </c>
      <c r="D746">
        <v>1495859</v>
      </c>
      <c r="E746">
        <v>6</v>
      </c>
      <c r="F746" s="107">
        <v>40930</v>
      </c>
      <c r="G746" s="107">
        <v>41114</v>
      </c>
      <c r="H746">
        <v>1495859</v>
      </c>
      <c r="I746" s="107">
        <v>40939</v>
      </c>
      <c r="J746" s="107">
        <v>41114</v>
      </c>
      <c r="K746" t="s">
        <v>562</v>
      </c>
      <c r="L746" t="s">
        <v>562</v>
      </c>
      <c r="N746" t="s">
        <v>564</v>
      </c>
      <c r="O746" t="s">
        <v>913</v>
      </c>
      <c r="P746" t="s">
        <v>38</v>
      </c>
      <c r="Q746">
        <v>176</v>
      </c>
      <c r="R746">
        <v>185</v>
      </c>
      <c r="S746">
        <v>6</v>
      </c>
      <c r="T746">
        <v>0</v>
      </c>
      <c r="U746">
        <v>3</v>
      </c>
      <c r="AD746" s="107">
        <v>28763</v>
      </c>
      <c r="AE746" t="s">
        <v>31</v>
      </c>
      <c r="AF746" t="s">
        <v>32</v>
      </c>
      <c r="AG746" t="s">
        <v>868</v>
      </c>
      <c r="AH746" t="s">
        <v>30</v>
      </c>
      <c r="AI746" t="s">
        <v>70</v>
      </c>
      <c r="AJ746" t="s">
        <v>88</v>
      </c>
      <c r="AK746">
        <v>8</v>
      </c>
      <c r="AL746" t="s">
        <v>361</v>
      </c>
      <c r="AM746">
        <v>15</v>
      </c>
      <c r="AP746" t="s">
        <v>83</v>
      </c>
      <c r="AR746" t="s">
        <v>66</v>
      </c>
      <c r="AS746" t="s">
        <v>73</v>
      </c>
      <c r="BC746" t="s">
        <v>98</v>
      </c>
      <c r="BF746">
        <v>176</v>
      </c>
      <c r="BG746">
        <v>176</v>
      </c>
      <c r="BH746">
        <v>185</v>
      </c>
      <c r="BI746">
        <v>33.243169398907106</v>
      </c>
      <c r="BJ746">
        <f t="shared" si="55"/>
        <v>33</v>
      </c>
      <c r="BK746">
        <v>0</v>
      </c>
      <c r="BL746">
        <v>0</v>
      </c>
      <c r="BM746" t="s">
        <v>1050</v>
      </c>
      <c r="BN746" t="s">
        <v>913</v>
      </c>
      <c r="BO746" t="s">
        <v>564</v>
      </c>
      <c r="BQ746" t="s">
        <v>1050</v>
      </c>
      <c r="BR746" t="s">
        <v>87</v>
      </c>
      <c r="BS746" t="s">
        <v>572</v>
      </c>
      <c r="BT746" t="s">
        <v>1252</v>
      </c>
      <c r="BU746" t="s">
        <v>87</v>
      </c>
      <c r="BV746">
        <v>0.9513513513513514</v>
      </c>
      <c r="BW746">
        <v>1</v>
      </c>
      <c r="BX746">
        <v>4.8648648648648596E-2</v>
      </c>
      <c r="BY746">
        <v>0</v>
      </c>
      <c r="BZ746">
        <v>-176</v>
      </c>
      <c r="CA746">
        <v>0</v>
      </c>
      <c r="CB746">
        <v>176</v>
      </c>
      <c r="CC746" t="e">
        <v>#VALUE!</v>
      </c>
      <c r="CD746">
        <v>176</v>
      </c>
      <c r="CE746">
        <v>0</v>
      </c>
      <c r="CF746">
        <v>0</v>
      </c>
      <c r="CH746">
        <f t="shared" si="56"/>
        <v>1</v>
      </c>
      <c r="CI746" t="s">
        <v>1403</v>
      </c>
      <c r="CJ746">
        <v>6</v>
      </c>
      <c r="CK746" t="s">
        <v>1399</v>
      </c>
      <c r="CL746">
        <f t="shared" si="57"/>
        <v>0</v>
      </c>
      <c r="CM746">
        <f t="shared" si="58"/>
        <v>1</v>
      </c>
      <c r="CN746">
        <f t="shared" si="59"/>
        <v>0</v>
      </c>
    </row>
    <row r="747" spans="1:92" x14ac:dyDescent="0.25">
      <c r="A747">
        <v>2233</v>
      </c>
      <c r="B747" t="s">
        <v>564</v>
      </c>
      <c r="C747" t="s">
        <v>564</v>
      </c>
      <c r="D747">
        <v>1496351</v>
      </c>
      <c r="E747">
        <v>6</v>
      </c>
      <c r="F747" s="107">
        <v>40993</v>
      </c>
      <c r="G747" s="107">
        <v>41178</v>
      </c>
      <c r="H747">
        <v>1496351</v>
      </c>
      <c r="I747" s="107">
        <v>40993</v>
      </c>
      <c r="J747" s="107">
        <v>40995</v>
      </c>
      <c r="K747">
        <v>20000</v>
      </c>
      <c r="L747" t="s">
        <v>569</v>
      </c>
      <c r="M747" s="107">
        <v>40995</v>
      </c>
      <c r="N747" t="s">
        <v>87</v>
      </c>
      <c r="O747" t="s">
        <v>583</v>
      </c>
      <c r="P747" t="s">
        <v>38</v>
      </c>
      <c r="Q747">
        <v>3</v>
      </c>
      <c r="R747">
        <v>186</v>
      </c>
      <c r="S747">
        <v>1</v>
      </c>
      <c r="T747">
        <v>2</v>
      </c>
      <c r="V747">
        <v>1</v>
      </c>
      <c r="AB747" t="s">
        <v>111</v>
      </c>
      <c r="AD747" s="107">
        <v>20698</v>
      </c>
      <c r="AE747" t="s">
        <v>31</v>
      </c>
      <c r="AF747" t="s">
        <v>39</v>
      </c>
      <c r="AG747" t="s">
        <v>40</v>
      </c>
      <c r="AH747" t="s">
        <v>30</v>
      </c>
      <c r="AI747" t="s">
        <v>64</v>
      </c>
      <c r="AJ747" t="s">
        <v>88</v>
      </c>
      <c r="AK747">
        <v>9</v>
      </c>
      <c r="AL747" t="s">
        <v>361</v>
      </c>
      <c r="AM747">
        <v>2</v>
      </c>
      <c r="AP747" t="s">
        <v>65</v>
      </c>
      <c r="AR747" t="s">
        <v>66</v>
      </c>
      <c r="AS747" t="s">
        <v>67</v>
      </c>
      <c r="BC747" t="s">
        <v>51</v>
      </c>
      <c r="BF747">
        <v>3</v>
      </c>
      <c r="BG747">
        <v>186</v>
      </c>
      <c r="BH747">
        <v>186</v>
      </c>
      <c r="BI747">
        <v>55.450819672131146</v>
      </c>
      <c r="BJ747">
        <f t="shared" si="55"/>
        <v>56</v>
      </c>
      <c r="BK747">
        <v>0</v>
      </c>
      <c r="BL747">
        <v>-183</v>
      </c>
      <c r="BM747" t="s">
        <v>1050</v>
      </c>
      <c r="BN747" t="s">
        <v>75</v>
      </c>
      <c r="BO747" t="s">
        <v>87</v>
      </c>
      <c r="BQ747" t="s">
        <v>1050</v>
      </c>
      <c r="BR747" t="s">
        <v>87</v>
      </c>
      <c r="BS747" t="s">
        <v>573</v>
      </c>
      <c r="BT747" t="s">
        <v>1252</v>
      </c>
      <c r="BU747" t="s">
        <v>87</v>
      </c>
      <c r="BV747">
        <v>1.6129032258064516E-2</v>
      </c>
      <c r="BW747">
        <v>1.6129032258064516E-2</v>
      </c>
      <c r="BX747">
        <v>0</v>
      </c>
      <c r="BY747">
        <v>0</v>
      </c>
      <c r="BZ747">
        <v>-3</v>
      </c>
      <c r="CA747">
        <v>0</v>
      </c>
      <c r="CB747">
        <v>3</v>
      </c>
      <c r="CC747" t="e">
        <v>#VALUE!</v>
      </c>
      <c r="CD747">
        <v>3</v>
      </c>
      <c r="CE747">
        <v>0</v>
      </c>
      <c r="CF747">
        <v>183</v>
      </c>
      <c r="CH747">
        <f t="shared" si="56"/>
        <v>1</v>
      </c>
      <c r="CI747" t="s">
        <v>1405</v>
      </c>
      <c r="CJ747">
        <v>1</v>
      </c>
      <c r="CK747" t="s">
        <v>1399</v>
      </c>
      <c r="CL747">
        <f t="shared" si="57"/>
        <v>1</v>
      </c>
      <c r="CM747">
        <f t="shared" si="58"/>
        <v>1</v>
      </c>
      <c r="CN747">
        <f t="shared" si="59"/>
        <v>1</v>
      </c>
    </row>
    <row r="748" spans="1:92" x14ac:dyDescent="0.25">
      <c r="A748">
        <v>1170</v>
      </c>
      <c r="B748" t="s">
        <v>564</v>
      </c>
      <c r="C748" t="s">
        <v>564</v>
      </c>
      <c r="D748">
        <v>1496415</v>
      </c>
      <c r="E748">
        <v>6</v>
      </c>
      <c r="F748" s="107">
        <v>40951</v>
      </c>
      <c r="G748" s="107">
        <v>40952</v>
      </c>
      <c r="H748">
        <v>1496415</v>
      </c>
      <c r="I748" s="107">
        <v>40951</v>
      </c>
      <c r="J748" s="107">
        <v>40952</v>
      </c>
      <c r="K748">
        <v>20000</v>
      </c>
      <c r="L748" t="s">
        <v>569</v>
      </c>
      <c r="N748" t="s">
        <v>564</v>
      </c>
      <c r="O748" t="s">
        <v>913</v>
      </c>
      <c r="P748" t="s">
        <v>38</v>
      </c>
      <c r="Q748">
        <v>2</v>
      </c>
      <c r="R748">
        <v>2</v>
      </c>
      <c r="S748">
        <v>5</v>
      </c>
      <c r="T748">
        <v>5</v>
      </c>
      <c r="U748">
        <v>4</v>
      </c>
      <c r="AD748" s="107">
        <v>28761</v>
      </c>
      <c r="AE748" t="s">
        <v>31</v>
      </c>
      <c r="AF748" t="s">
        <v>32</v>
      </c>
      <c r="AG748" t="s">
        <v>868</v>
      </c>
      <c r="AH748" t="s">
        <v>30</v>
      </c>
      <c r="AI748" t="s">
        <v>112</v>
      </c>
      <c r="AJ748" t="s">
        <v>88</v>
      </c>
      <c r="AK748">
        <v>1</v>
      </c>
      <c r="AL748" t="s">
        <v>361</v>
      </c>
      <c r="AM748">
        <v>3</v>
      </c>
      <c r="AP748" t="s">
        <v>92</v>
      </c>
      <c r="AR748" t="s">
        <v>66</v>
      </c>
      <c r="AS748" t="s">
        <v>44</v>
      </c>
      <c r="BC748" t="s">
        <v>37</v>
      </c>
      <c r="BF748">
        <v>2</v>
      </c>
      <c r="BG748">
        <v>2</v>
      </c>
      <c r="BH748">
        <v>2</v>
      </c>
      <c r="BI748">
        <v>33.306010928961747</v>
      </c>
      <c r="BJ748">
        <f t="shared" si="55"/>
        <v>33</v>
      </c>
      <c r="BK748">
        <v>0</v>
      </c>
      <c r="BL748">
        <v>0</v>
      </c>
      <c r="BM748" t="s">
        <v>1050</v>
      </c>
      <c r="BN748" t="s">
        <v>913</v>
      </c>
      <c r="BO748" t="s">
        <v>564</v>
      </c>
      <c r="BQ748" t="s">
        <v>1050</v>
      </c>
      <c r="BR748" t="s">
        <v>87</v>
      </c>
      <c r="BS748" t="s">
        <v>572</v>
      </c>
      <c r="BT748" t="s">
        <v>1252</v>
      </c>
      <c r="BU748" t="s">
        <v>87</v>
      </c>
      <c r="BV748">
        <v>1</v>
      </c>
      <c r="BW748">
        <v>1</v>
      </c>
      <c r="BX748">
        <v>0</v>
      </c>
      <c r="BY748">
        <v>0</v>
      </c>
      <c r="BZ748">
        <v>-2</v>
      </c>
      <c r="CA748">
        <v>0</v>
      </c>
      <c r="CB748">
        <v>2</v>
      </c>
      <c r="CC748" t="e">
        <v>#VALUE!</v>
      </c>
      <c r="CD748">
        <v>2</v>
      </c>
      <c r="CE748">
        <v>0</v>
      </c>
      <c r="CF748">
        <v>0</v>
      </c>
      <c r="CH748">
        <f t="shared" si="56"/>
        <v>1</v>
      </c>
      <c r="CI748" t="s">
        <v>1405</v>
      </c>
      <c r="CJ748">
        <v>1</v>
      </c>
      <c r="CK748" t="s">
        <v>1399</v>
      </c>
      <c r="CL748">
        <f t="shared" si="57"/>
        <v>0</v>
      </c>
      <c r="CM748">
        <f t="shared" si="58"/>
        <v>1</v>
      </c>
      <c r="CN748">
        <f t="shared" si="59"/>
        <v>1</v>
      </c>
    </row>
    <row r="749" spans="1:92" x14ac:dyDescent="0.25">
      <c r="A749">
        <v>1774</v>
      </c>
      <c r="B749" t="s">
        <v>564</v>
      </c>
      <c r="C749" t="s">
        <v>564</v>
      </c>
      <c r="D749">
        <v>1496803</v>
      </c>
      <c r="E749">
        <v>5</v>
      </c>
      <c r="F749" s="107">
        <v>40975</v>
      </c>
      <c r="G749" s="107">
        <v>41061</v>
      </c>
      <c r="H749">
        <v>1496803</v>
      </c>
      <c r="I749" s="107">
        <v>40976</v>
      </c>
      <c r="J749" s="107">
        <v>41061</v>
      </c>
      <c r="K749">
        <v>2000</v>
      </c>
      <c r="L749" t="s">
        <v>566</v>
      </c>
      <c r="N749" t="s">
        <v>564</v>
      </c>
      <c r="O749" t="s">
        <v>913</v>
      </c>
      <c r="P749" t="s">
        <v>38</v>
      </c>
      <c r="Q749">
        <v>86</v>
      </c>
      <c r="R749">
        <v>87</v>
      </c>
      <c r="S749">
        <v>1</v>
      </c>
      <c r="T749">
        <v>5</v>
      </c>
      <c r="U749">
        <v>1</v>
      </c>
      <c r="AD749" s="107">
        <v>22148</v>
      </c>
      <c r="AE749" t="s">
        <v>31</v>
      </c>
      <c r="AF749" t="s">
        <v>32</v>
      </c>
      <c r="AG749" t="s">
        <v>868</v>
      </c>
      <c r="AH749" t="s">
        <v>57</v>
      </c>
      <c r="AI749" t="s">
        <v>99</v>
      </c>
      <c r="AJ749" t="s">
        <v>88</v>
      </c>
      <c r="AK749">
        <v>5</v>
      </c>
      <c r="AL749" t="s">
        <v>987</v>
      </c>
      <c r="AN749">
        <v>6</v>
      </c>
      <c r="AP749" t="s">
        <v>42</v>
      </c>
      <c r="AR749" t="s">
        <v>43</v>
      </c>
      <c r="AS749" t="s">
        <v>44</v>
      </c>
      <c r="BC749" t="s">
        <v>37</v>
      </c>
      <c r="BF749">
        <v>86</v>
      </c>
      <c r="BG749">
        <v>86</v>
      </c>
      <c r="BH749">
        <v>87</v>
      </c>
      <c r="BI749">
        <v>51.439890710382514</v>
      </c>
      <c r="BJ749">
        <f t="shared" si="55"/>
        <v>52</v>
      </c>
      <c r="BK749">
        <v>0</v>
      </c>
      <c r="BL749">
        <v>0</v>
      </c>
      <c r="BM749" t="s">
        <v>1050</v>
      </c>
      <c r="BN749" t="s">
        <v>913</v>
      </c>
      <c r="BO749" t="s">
        <v>564</v>
      </c>
      <c r="BQ749" t="s">
        <v>1050</v>
      </c>
      <c r="BR749" t="s">
        <v>87</v>
      </c>
      <c r="BS749" t="s">
        <v>572</v>
      </c>
      <c r="BT749" t="s">
        <v>1252</v>
      </c>
      <c r="BU749" t="s">
        <v>87</v>
      </c>
      <c r="BV749">
        <v>0.9885057471264368</v>
      </c>
      <c r="BW749">
        <v>1</v>
      </c>
      <c r="BX749">
        <v>1.1494252873563204E-2</v>
      </c>
      <c r="BY749">
        <v>0</v>
      </c>
      <c r="BZ749">
        <v>-86</v>
      </c>
      <c r="CA749">
        <v>0</v>
      </c>
      <c r="CB749">
        <v>86</v>
      </c>
      <c r="CC749" t="e">
        <v>#VALUE!</v>
      </c>
      <c r="CD749">
        <v>86</v>
      </c>
      <c r="CE749">
        <v>0</v>
      </c>
      <c r="CF749">
        <v>0</v>
      </c>
      <c r="CH749">
        <f t="shared" si="56"/>
        <v>1</v>
      </c>
      <c r="CI749" t="s">
        <v>1402</v>
      </c>
      <c r="CJ749">
        <v>4</v>
      </c>
      <c r="CK749" t="s">
        <v>1399</v>
      </c>
      <c r="CL749">
        <f t="shared" si="57"/>
        <v>0</v>
      </c>
      <c r="CM749">
        <f t="shared" si="58"/>
        <v>1</v>
      </c>
      <c r="CN749">
        <f t="shared" si="59"/>
        <v>1</v>
      </c>
    </row>
    <row r="750" spans="1:92" x14ac:dyDescent="0.25">
      <c r="A750">
        <v>1834</v>
      </c>
      <c r="B750" t="s">
        <v>564</v>
      </c>
      <c r="C750" t="s">
        <v>564</v>
      </c>
      <c r="D750">
        <v>1497108</v>
      </c>
      <c r="E750">
        <v>5</v>
      </c>
      <c r="F750" s="107">
        <v>40976</v>
      </c>
      <c r="G750" s="107">
        <v>40980</v>
      </c>
      <c r="H750">
        <v>1497108</v>
      </c>
      <c r="I750" s="107">
        <v>40977</v>
      </c>
      <c r="J750" s="107">
        <v>40980</v>
      </c>
      <c r="K750">
        <v>15000</v>
      </c>
      <c r="L750" t="s">
        <v>569</v>
      </c>
      <c r="N750" t="s">
        <v>564</v>
      </c>
      <c r="O750" t="s">
        <v>913</v>
      </c>
      <c r="P750" t="s">
        <v>38</v>
      </c>
      <c r="Q750">
        <v>4</v>
      </c>
      <c r="R750">
        <v>5</v>
      </c>
      <c r="S750">
        <v>10</v>
      </c>
      <c r="T750">
        <v>4</v>
      </c>
      <c r="U750">
        <v>7</v>
      </c>
      <c r="AD750" s="107">
        <v>27669</v>
      </c>
      <c r="AE750" t="s">
        <v>31</v>
      </c>
      <c r="AF750" t="s">
        <v>32</v>
      </c>
      <c r="AG750" t="s">
        <v>868</v>
      </c>
      <c r="AH750" t="s">
        <v>57</v>
      </c>
      <c r="AI750" t="s">
        <v>89</v>
      </c>
      <c r="AJ750" t="s">
        <v>88</v>
      </c>
      <c r="AK750">
        <v>1</v>
      </c>
      <c r="AL750" t="s">
        <v>987</v>
      </c>
      <c r="AN750">
        <v>9</v>
      </c>
      <c r="AP750" t="s">
        <v>126</v>
      </c>
      <c r="AR750" t="s">
        <v>43</v>
      </c>
      <c r="AS750" t="s">
        <v>81</v>
      </c>
      <c r="BC750" t="s">
        <v>37</v>
      </c>
      <c r="BF750">
        <v>4</v>
      </c>
      <c r="BG750">
        <v>4</v>
      </c>
      <c r="BH750">
        <v>5</v>
      </c>
      <c r="BI750">
        <v>36.357923497267763</v>
      </c>
      <c r="BJ750">
        <f t="shared" si="55"/>
        <v>36</v>
      </c>
      <c r="BK750">
        <v>0</v>
      </c>
      <c r="BL750">
        <v>0</v>
      </c>
      <c r="BM750" t="s">
        <v>1050</v>
      </c>
      <c r="BN750" t="s">
        <v>913</v>
      </c>
      <c r="BO750" t="s">
        <v>564</v>
      </c>
      <c r="BQ750" t="s">
        <v>1050</v>
      </c>
      <c r="BR750" t="s">
        <v>87</v>
      </c>
      <c r="BS750" t="s">
        <v>572</v>
      </c>
      <c r="BT750" t="s">
        <v>1252</v>
      </c>
      <c r="BU750" t="s">
        <v>87</v>
      </c>
      <c r="BV750">
        <v>0.8</v>
      </c>
      <c r="BW750">
        <v>1</v>
      </c>
      <c r="BX750">
        <v>0.19999999999999996</v>
      </c>
      <c r="BY750">
        <v>0</v>
      </c>
      <c r="BZ750">
        <v>-4</v>
      </c>
      <c r="CA750">
        <v>0</v>
      </c>
      <c r="CB750">
        <v>4</v>
      </c>
      <c r="CC750" t="e">
        <v>#VALUE!</v>
      </c>
      <c r="CD750">
        <v>4</v>
      </c>
      <c r="CE750">
        <v>0</v>
      </c>
      <c r="CF750">
        <v>0</v>
      </c>
      <c r="CH750">
        <f t="shared" si="56"/>
        <v>1</v>
      </c>
      <c r="CI750" t="s">
        <v>1405</v>
      </c>
      <c r="CJ750">
        <v>1</v>
      </c>
      <c r="CK750" t="s">
        <v>1399</v>
      </c>
      <c r="CL750">
        <f t="shared" si="57"/>
        <v>0</v>
      </c>
      <c r="CM750">
        <f t="shared" si="58"/>
        <v>1</v>
      </c>
      <c r="CN750">
        <f t="shared" si="59"/>
        <v>1</v>
      </c>
    </row>
    <row r="751" spans="1:92" x14ac:dyDescent="0.25">
      <c r="A751">
        <v>1306</v>
      </c>
      <c r="B751" t="s">
        <v>564</v>
      </c>
      <c r="C751" t="s">
        <v>564</v>
      </c>
      <c r="D751">
        <v>1497556</v>
      </c>
      <c r="E751">
        <v>3</v>
      </c>
      <c r="F751" s="107">
        <v>40956</v>
      </c>
      <c r="G751" s="107">
        <v>41165</v>
      </c>
      <c r="H751">
        <v>1497556</v>
      </c>
      <c r="I751" s="107">
        <v>40956</v>
      </c>
      <c r="J751" s="107">
        <v>40960</v>
      </c>
      <c r="K751">
        <v>5000</v>
      </c>
      <c r="L751" t="s">
        <v>567</v>
      </c>
      <c r="M751" s="107">
        <v>40960</v>
      </c>
      <c r="N751" t="s">
        <v>87</v>
      </c>
      <c r="O751" t="s">
        <v>583</v>
      </c>
      <c r="P751" t="s">
        <v>38</v>
      </c>
      <c r="Q751">
        <v>5</v>
      </c>
      <c r="R751">
        <v>210</v>
      </c>
      <c r="S751">
        <v>0</v>
      </c>
      <c r="T751">
        <v>3</v>
      </c>
      <c r="AD751" s="107">
        <v>19406</v>
      </c>
      <c r="AE751" t="s">
        <v>31</v>
      </c>
      <c r="AF751" t="s">
        <v>39</v>
      </c>
      <c r="AG751" t="s">
        <v>40</v>
      </c>
      <c r="AH751" t="s">
        <v>40</v>
      </c>
      <c r="AI751" t="s">
        <v>117</v>
      </c>
      <c r="AJ751" t="s">
        <v>88</v>
      </c>
      <c r="AK751">
        <v>7</v>
      </c>
      <c r="AL751" t="s">
        <v>184</v>
      </c>
      <c r="AP751" t="s">
        <v>65</v>
      </c>
      <c r="AR751" t="s">
        <v>66</v>
      </c>
      <c r="AS751" t="s">
        <v>67</v>
      </c>
      <c r="BC751" t="s">
        <v>51</v>
      </c>
      <c r="BF751">
        <v>5</v>
      </c>
      <c r="BG751">
        <v>210</v>
      </c>
      <c r="BH751">
        <v>210</v>
      </c>
      <c r="BI751">
        <v>58.879781420765028</v>
      </c>
      <c r="BJ751">
        <f t="shared" si="55"/>
        <v>59</v>
      </c>
      <c r="BK751">
        <v>0</v>
      </c>
      <c r="BL751">
        <v>-205</v>
      </c>
      <c r="BM751" t="s">
        <v>1050</v>
      </c>
      <c r="BN751" t="s">
        <v>75</v>
      </c>
      <c r="BO751" t="s">
        <v>87</v>
      </c>
      <c r="BQ751" t="s">
        <v>1050</v>
      </c>
      <c r="BR751" t="s">
        <v>87</v>
      </c>
      <c r="BS751" t="s">
        <v>573</v>
      </c>
      <c r="BT751" t="s">
        <v>1252</v>
      </c>
      <c r="BU751" t="s">
        <v>564</v>
      </c>
      <c r="BV751">
        <v>2.3809523809523808E-2</v>
      </c>
      <c r="BW751">
        <v>2.3809523809523808E-2</v>
      </c>
      <c r="BX751">
        <v>0</v>
      </c>
      <c r="BY751">
        <v>0</v>
      </c>
      <c r="BZ751">
        <v>-5</v>
      </c>
      <c r="CA751">
        <v>0</v>
      </c>
      <c r="CB751">
        <v>5</v>
      </c>
      <c r="CC751" t="e">
        <v>#VALUE!</v>
      </c>
      <c r="CD751">
        <v>5</v>
      </c>
      <c r="CE751">
        <v>0</v>
      </c>
      <c r="CF751">
        <v>205</v>
      </c>
      <c r="CH751">
        <f t="shared" si="56"/>
        <v>1</v>
      </c>
      <c r="CI751" t="s">
        <v>1405</v>
      </c>
      <c r="CJ751">
        <v>1</v>
      </c>
      <c r="CK751" t="s">
        <v>1399</v>
      </c>
      <c r="CL751">
        <f t="shared" si="57"/>
        <v>1</v>
      </c>
      <c r="CM751">
        <f t="shared" si="58"/>
        <v>0</v>
      </c>
      <c r="CN751">
        <f t="shared" si="59"/>
        <v>1</v>
      </c>
    </row>
    <row r="752" spans="1:92" x14ac:dyDescent="0.25">
      <c r="A752">
        <v>1008</v>
      </c>
      <c r="B752" t="s">
        <v>564</v>
      </c>
      <c r="C752" t="s">
        <v>564</v>
      </c>
      <c r="D752">
        <v>1499237</v>
      </c>
      <c r="E752">
        <v>5</v>
      </c>
      <c r="F752" s="107">
        <v>40946</v>
      </c>
      <c r="G752" s="107">
        <v>40990</v>
      </c>
      <c r="H752">
        <v>1499237</v>
      </c>
      <c r="I752" s="107">
        <v>40946</v>
      </c>
      <c r="J752" s="107">
        <v>40990</v>
      </c>
      <c r="K752" t="s">
        <v>562</v>
      </c>
      <c r="L752" t="s">
        <v>562</v>
      </c>
      <c r="N752" t="s">
        <v>564</v>
      </c>
      <c r="O752" t="s">
        <v>913</v>
      </c>
      <c r="P752" t="s">
        <v>38</v>
      </c>
      <c r="Q752">
        <v>45</v>
      </c>
      <c r="R752">
        <v>45</v>
      </c>
      <c r="S752">
        <v>3</v>
      </c>
      <c r="T752">
        <v>2</v>
      </c>
      <c r="U752">
        <v>2</v>
      </c>
      <c r="V752">
        <v>1</v>
      </c>
      <c r="AD752" s="107">
        <v>26145</v>
      </c>
      <c r="AE752" t="s">
        <v>31</v>
      </c>
      <c r="AF752" t="s">
        <v>39</v>
      </c>
      <c r="AG752" t="s">
        <v>40</v>
      </c>
      <c r="AH752" t="s">
        <v>40</v>
      </c>
      <c r="AI752" t="s">
        <v>94</v>
      </c>
      <c r="AJ752" t="s">
        <v>88</v>
      </c>
      <c r="AK752">
        <v>3</v>
      </c>
      <c r="AL752" t="s">
        <v>987</v>
      </c>
      <c r="AN752">
        <v>7</v>
      </c>
      <c r="AP752" t="s">
        <v>107</v>
      </c>
      <c r="AR752" t="s">
        <v>43</v>
      </c>
      <c r="AS752" t="s">
        <v>60</v>
      </c>
      <c r="BC752" t="s">
        <v>37</v>
      </c>
      <c r="BF752">
        <v>45</v>
      </c>
      <c r="BG752">
        <v>45</v>
      </c>
      <c r="BH752">
        <v>45</v>
      </c>
      <c r="BI752">
        <v>40.439890710382514</v>
      </c>
      <c r="BJ752">
        <f t="shared" si="55"/>
        <v>41</v>
      </c>
      <c r="BK752">
        <v>0</v>
      </c>
      <c r="BL752">
        <v>0</v>
      </c>
      <c r="BM752" t="s">
        <v>1050</v>
      </c>
      <c r="BN752" t="s">
        <v>913</v>
      </c>
      <c r="BO752" t="s">
        <v>564</v>
      </c>
      <c r="BQ752" t="s">
        <v>1050</v>
      </c>
      <c r="BR752" t="s">
        <v>87</v>
      </c>
      <c r="BS752" t="s">
        <v>572</v>
      </c>
      <c r="BT752" t="s">
        <v>1252</v>
      </c>
      <c r="BU752" t="s">
        <v>87</v>
      </c>
      <c r="BV752">
        <v>1</v>
      </c>
      <c r="BW752">
        <v>1</v>
      </c>
      <c r="BX752">
        <v>0</v>
      </c>
      <c r="BY752">
        <v>0</v>
      </c>
      <c r="BZ752">
        <v>-45</v>
      </c>
      <c r="CA752">
        <v>0</v>
      </c>
      <c r="CB752">
        <v>45</v>
      </c>
      <c r="CC752" t="e">
        <v>#VALUE!</v>
      </c>
      <c r="CD752">
        <v>45</v>
      </c>
      <c r="CE752">
        <v>0</v>
      </c>
      <c r="CF752">
        <v>0</v>
      </c>
      <c r="CH752">
        <f t="shared" si="56"/>
        <v>1</v>
      </c>
      <c r="CI752" t="s">
        <v>1401</v>
      </c>
      <c r="CJ752">
        <v>3</v>
      </c>
      <c r="CK752" t="s">
        <v>1399</v>
      </c>
      <c r="CL752">
        <f t="shared" si="57"/>
        <v>0</v>
      </c>
      <c r="CM752">
        <f t="shared" si="58"/>
        <v>1</v>
      </c>
      <c r="CN752">
        <f t="shared" si="59"/>
        <v>1</v>
      </c>
    </row>
    <row r="753" spans="1:92" x14ac:dyDescent="0.25">
      <c r="A753">
        <v>2088</v>
      </c>
      <c r="B753" t="s">
        <v>564</v>
      </c>
      <c r="C753" t="s">
        <v>564</v>
      </c>
      <c r="D753">
        <v>1500271</v>
      </c>
      <c r="E753">
        <v>1</v>
      </c>
      <c r="F753" s="107">
        <v>40987</v>
      </c>
      <c r="G753" s="107">
        <v>41122</v>
      </c>
      <c r="H753">
        <v>1500271</v>
      </c>
      <c r="I753" s="107">
        <v>40988</v>
      </c>
      <c r="J753" s="107">
        <v>40990</v>
      </c>
      <c r="K753">
        <v>10000</v>
      </c>
      <c r="L753" t="s">
        <v>568</v>
      </c>
      <c r="M753" s="107">
        <v>40990</v>
      </c>
      <c r="N753" t="s">
        <v>87</v>
      </c>
      <c r="O753" t="s">
        <v>75</v>
      </c>
      <c r="P753" t="s">
        <v>54</v>
      </c>
      <c r="Q753">
        <v>3</v>
      </c>
      <c r="R753">
        <v>136</v>
      </c>
      <c r="S753">
        <v>1</v>
      </c>
      <c r="T753">
        <v>10</v>
      </c>
      <c r="AD753" s="107">
        <v>26472</v>
      </c>
      <c r="AE753" t="s">
        <v>31</v>
      </c>
      <c r="AF753" t="s">
        <v>32</v>
      </c>
      <c r="AG753" t="s">
        <v>868</v>
      </c>
      <c r="AH753" t="s">
        <v>57</v>
      </c>
      <c r="AI753" t="s">
        <v>112</v>
      </c>
      <c r="AJ753" t="s">
        <v>54</v>
      </c>
      <c r="AK753">
        <v>7</v>
      </c>
      <c r="AL753" t="s">
        <v>54</v>
      </c>
      <c r="AP753" t="s">
        <v>149</v>
      </c>
      <c r="AR753" t="s">
        <v>66</v>
      </c>
      <c r="AS753" t="s">
        <v>73</v>
      </c>
      <c r="BC753" t="s">
        <v>37</v>
      </c>
      <c r="BF753">
        <v>3</v>
      </c>
      <c r="BG753">
        <v>135</v>
      </c>
      <c r="BH753">
        <v>136</v>
      </c>
      <c r="BI753">
        <v>39.658469945355193</v>
      </c>
      <c r="BJ753">
        <f t="shared" si="55"/>
        <v>40</v>
      </c>
      <c r="BK753">
        <v>0</v>
      </c>
      <c r="BL753">
        <v>-132</v>
      </c>
      <c r="BM753" t="s">
        <v>1051</v>
      </c>
      <c r="BN753" t="s">
        <v>75</v>
      </c>
      <c r="BO753" t="s">
        <v>87</v>
      </c>
      <c r="BQ753" t="s">
        <v>1051</v>
      </c>
      <c r="BR753" t="s">
        <v>87</v>
      </c>
      <c r="BS753" t="s">
        <v>573</v>
      </c>
      <c r="BT753" t="s">
        <v>1252</v>
      </c>
      <c r="BU753" t="s">
        <v>87</v>
      </c>
      <c r="BV753">
        <v>2.2058823529411766E-2</v>
      </c>
      <c r="BW753">
        <v>2.2222222222222223E-2</v>
      </c>
      <c r="BX753">
        <v>1.6339869281045694E-4</v>
      </c>
      <c r="BY753">
        <v>0</v>
      </c>
      <c r="BZ753">
        <v>-3</v>
      </c>
      <c r="CA753">
        <v>0</v>
      </c>
      <c r="CB753">
        <v>3</v>
      </c>
      <c r="CC753" t="e">
        <v>#VALUE!</v>
      </c>
      <c r="CD753">
        <v>3</v>
      </c>
      <c r="CE753">
        <v>0</v>
      </c>
      <c r="CF753">
        <v>132</v>
      </c>
      <c r="CH753">
        <f t="shared" si="56"/>
        <v>1</v>
      </c>
      <c r="CI753" t="s">
        <v>1405</v>
      </c>
      <c r="CJ753">
        <v>1</v>
      </c>
      <c r="CK753" t="s">
        <v>1399</v>
      </c>
      <c r="CL753">
        <f t="shared" si="57"/>
        <v>1</v>
      </c>
      <c r="CM753">
        <f t="shared" si="58"/>
        <v>1</v>
      </c>
      <c r="CN753">
        <f t="shared" si="59"/>
        <v>1</v>
      </c>
    </row>
    <row r="754" spans="1:92" x14ac:dyDescent="0.25">
      <c r="A754">
        <v>1949</v>
      </c>
      <c r="B754" t="s">
        <v>564</v>
      </c>
      <c r="C754" t="s">
        <v>564</v>
      </c>
      <c r="D754">
        <v>1500781</v>
      </c>
      <c r="E754">
        <v>6</v>
      </c>
      <c r="F754" s="107">
        <v>40982</v>
      </c>
      <c r="G754" s="107">
        <v>41030</v>
      </c>
      <c r="H754">
        <v>1500781</v>
      </c>
      <c r="I754" s="107">
        <v>40982</v>
      </c>
      <c r="J754" s="107">
        <v>41030</v>
      </c>
      <c r="K754">
        <v>20000</v>
      </c>
      <c r="L754" t="s">
        <v>569</v>
      </c>
      <c r="N754" t="s">
        <v>564</v>
      </c>
      <c r="O754" t="s">
        <v>913</v>
      </c>
      <c r="P754" t="s">
        <v>38</v>
      </c>
      <c r="Q754">
        <v>49</v>
      </c>
      <c r="R754">
        <v>49</v>
      </c>
      <c r="S754">
        <v>6</v>
      </c>
      <c r="T754">
        <v>9</v>
      </c>
      <c r="U754">
        <v>2</v>
      </c>
      <c r="AD754" s="107">
        <v>28776</v>
      </c>
      <c r="AE754" t="s">
        <v>31</v>
      </c>
      <c r="AF754" t="s">
        <v>68</v>
      </c>
      <c r="AG754" t="s">
        <v>870</v>
      </c>
      <c r="AH754" t="s">
        <v>57</v>
      </c>
      <c r="AI754" t="s">
        <v>71</v>
      </c>
      <c r="AJ754" t="s">
        <v>88</v>
      </c>
      <c r="AK754">
        <v>3</v>
      </c>
      <c r="AL754" t="s">
        <v>361</v>
      </c>
      <c r="AM754">
        <v>2</v>
      </c>
      <c r="AP754" t="s">
        <v>92</v>
      </c>
      <c r="AR754" t="s">
        <v>66</v>
      </c>
      <c r="AS754" t="s">
        <v>44</v>
      </c>
      <c r="BC754" t="s">
        <v>37</v>
      </c>
      <c r="BF754">
        <v>49</v>
      </c>
      <c r="BG754">
        <v>49</v>
      </c>
      <c r="BH754">
        <v>49</v>
      </c>
      <c r="BI754">
        <v>33.349726775956285</v>
      </c>
      <c r="BJ754">
        <f t="shared" si="55"/>
        <v>33</v>
      </c>
      <c r="BK754">
        <v>0</v>
      </c>
      <c r="BL754">
        <v>0</v>
      </c>
      <c r="BM754" t="s">
        <v>1050</v>
      </c>
      <c r="BN754" t="s">
        <v>913</v>
      </c>
      <c r="BO754" t="s">
        <v>564</v>
      </c>
      <c r="BQ754" t="s">
        <v>1050</v>
      </c>
      <c r="BR754" t="s">
        <v>87</v>
      </c>
      <c r="BS754" t="s">
        <v>572</v>
      </c>
      <c r="BT754" t="s">
        <v>1252</v>
      </c>
      <c r="BU754" t="s">
        <v>87</v>
      </c>
      <c r="BV754">
        <v>1</v>
      </c>
      <c r="BW754">
        <v>1</v>
      </c>
      <c r="BX754">
        <v>0</v>
      </c>
      <c r="BY754">
        <v>0</v>
      </c>
      <c r="BZ754">
        <v>-49</v>
      </c>
      <c r="CA754">
        <v>0</v>
      </c>
      <c r="CB754">
        <v>49</v>
      </c>
      <c r="CC754" t="e">
        <v>#VALUE!</v>
      </c>
      <c r="CD754">
        <v>49</v>
      </c>
      <c r="CE754">
        <v>0</v>
      </c>
      <c r="CF754">
        <v>0</v>
      </c>
      <c r="CH754">
        <f t="shared" si="56"/>
        <v>1</v>
      </c>
      <c r="CI754" t="s">
        <v>1401</v>
      </c>
      <c r="CJ754">
        <v>3</v>
      </c>
      <c r="CK754" t="s">
        <v>1399</v>
      </c>
      <c r="CL754">
        <f t="shared" si="57"/>
        <v>0</v>
      </c>
      <c r="CM754">
        <f t="shared" si="58"/>
        <v>1</v>
      </c>
      <c r="CN754">
        <f t="shared" si="59"/>
        <v>1</v>
      </c>
    </row>
    <row r="755" spans="1:92" x14ac:dyDescent="0.25">
      <c r="A755">
        <v>261</v>
      </c>
      <c r="B755" t="s">
        <v>564</v>
      </c>
      <c r="C755" t="s">
        <v>564</v>
      </c>
      <c r="D755">
        <v>1500847</v>
      </c>
      <c r="E755">
        <v>6</v>
      </c>
      <c r="F755" s="107">
        <v>40919</v>
      </c>
      <c r="G755" s="107">
        <v>40921</v>
      </c>
      <c r="H755">
        <v>1500847</v>
      </c>
      <c r="I755" s="107">
        <v>40920</v>
      </c>
      <c r="J755" s="107">
        <v>40921</v>
      </c>
      <c r="K755">
        <v>15000</v>
      </c>
      <c r="L755" t="s">
        <v>569</v>
      </c>
      <c r="N755" t="s">
        <v>564</v>
      </c>
      <c r="O755" t="s">
        <v>913</v>
      </c>
      <c r="P755" t="s">
        <v>38</v>
      </c>
      <c r="Q755">
        <v>2</v>
      </c>
      <c r="R755">
        <v>3</v>
      </c>
      <c r="S755">
        <v>3</v>
      </c>
      <c r="T755">
        <v>0</v>
      </c>
      <c r="U755">
        <v>3</v>
      </c>
      <c r="AD755" s="107">
        <v>28221</v>
      </c>
      <c r="AE755" t="s">
        <v>31</v>
      </c>
      <c r="AF755" t="s">
        <v>32</v>
      </c>
      <c r="AG755" t="s">
        <v>868</v>
      </c>
      <c r="AH755" t="s">
        <v>57</v>
      </c>
      <c r="AI755" t="s">
        <v>96</v>
      </c>
      <c r="AJ755" t="s">
        <v>88</v>
      </c>
      <c r="AK755">
        <v>1</v>
      </c>
      <c r="AL755" t="s">
        <v>361</v>
      </c>
      <c r="AM755">
        <v>5</v>
      </c>
      <c r="AP755" t="s">
        <v>131</v>
      </c>
      <c r="AR755" t="s">
        <v>91</v>
      </c>
      <c r="AS755" t="s">
        <v>81</v>
      </c>
      <c r="BC755" t="s">
        <v>98</v>
      </c>
      <c r="BF755">
        <v>2</v>
      </c>
      <c r="BG755">
        <v>2</v>
      </c>
      <c r="BH755">
        <v>3</v>
      </c>
      <c r="BI755">
        <v>34.693989071038253</v>
      </c>
      <c r="BJ755">
        <f t="shared" si="55"/>
        <v>35</v>
      </c>
      <c r="BK755">
        <v>0</v>
      </c>
      <c r="BL755">
        <v>0</v>
      </c>
      <c r="BM755" t="s">
        <v>1050</v>
      </c>
      <c r="BN755" t="s">
        <v>913</v>
      </c>
      <c r="BO755" t="s">
        <v>564</v>
      </c>
      <c r="BQ755" t="s">
        <v>1050</v>
      </c>
      <c r="BR755" t="s">
        <v>87</v>
      </c>
      <c r="BS755" t="s">
        <v>572</v>
      </c>
      <c r="BT755" t="s">
        <v>1252</v>
      </c>
      <c r="BU755" t="s">
        <v>87</v>
      </c>
      <c r="BV755">
        <v>0.66666666666666663</v>
      </c>
      <c r="BW755">
        <v>1</v>
      </c>
      <c r="BX755">
        <v>0.33333333333333337</v>
      </c>
      <c r="BY755">
        <v>0</v>
      </c>
      <c r="BZ755">
        <v>-2</v>
      </c>
      <c r="CA755">
        <v>0</v>
      </c>
      <c r="CB755">
        <v>2</v>
      </c>
      <c r="CC755" t="e">
        <v>#VALUE!</v>
      </c>
      <c r="CD755">
        <v>2</v>
      </c>
      <c r="CE755">
        <v>0</v>
      </c>
      <c r="CF755">
        <v>0</v>
      </c>
      <c r="CH755">
        <f t="shared" si="56"/>
        <v>1</v>
      </c>
      <c r="CI755" t="s">
        <v>1405</v>
      </c>
      <c r="CJ755">
        <v>1</v>
      </c>
      <c r="CK755" t="s">
        <v>1399</v>
      </c>
      <c r="CL755">
        <f t="shared" si="57"/>
        <v>0</v>
      </c>
      <c r="CM755">
        <f t="shared" si="58"/>
        <v>1</v>
      </c>
      <c r="CN755">
        <f t="shared" si="59"/>
        <v>0</v>
      </c>
    </row>
    <row r="756" spans="1:92" x14ac:dyDescent="0.25">
      <c r="A756">
        <v>1642</v>
      </c>
      <c r="B756" t="s">
        <v>564</v>
      </c>
      <c r="C756" t="s">
        <v>564</v>
      </c>
      <c r="D756">
        <v>1501824</v>
      </c>
      <c r="E756">
        <v>1</v>
      </c>
      <c r="F756" s="107">
        <v>40969</v>
      </c>
      <c r="G756" s="107">
        <v>41019</v>
      </c>
      <c r="H756">
        <v>1501824</v>
      </c>
      <c r="I756" s="107">
        <v>40970</v>
      </c>
      <c r="J756" s="107">
        <v>40971</v>
      </c>
      <c r="K756">
        <v>10000</v>
      </c>
      <c r="L756" t="s">
        <v>568</v>
      </c>
      <c r="M756" s="107">
        <v>40971</v>
      </c>
      <c r="N756" t="s">
        <v>87</v>
      </c>
      <c r="O756" t="s">
        <v>583</v>
      </c>
      <c r="P756" t="s">
        <v>54</v>
      </c>
      <c r="Q756">
        <v>2</v>
      </c>
      <c r="R756">
        <v>51</v>
      </c>
      <c r="S756">
        <v>1</v>
      </c>
      <c r="T756">
        <v>2</v>
      </c>
      <c r="AD756" s="107">
        <v>27002</v>
      </c>
      <c r="AE756" t="s">
        <v>31</v>
      </c>
      <c r="AF756" t="s">
        <v>39</v>
      </c>
      <c r="AG756" t="s">
        <v>40</v>
      </c>
      <c r="AH756" t="s">
        <v>40</v>
      </c>
      <c r="AI756" t="s">
        <v>52</v>
      </c>
      <c r="AJ756" t="s">
        <v>54</v>
      </c>
      <c r="AK756">
        <v>5</v>
      </c>
      <c r="AL756" t="s">
        <v>54</v>
      </c>
      <c r="AP756" t="s">
        <v>65</v>
      </c>
      <c r="AR756" t="s">
        <v>66</v>
      </c>
      <c r="AS756" t="s">
        <v>67</v>
      </c>
      <c r="AT756" t="s">
        <v>356</v>
      </c>
      <c r="BC756" t="s">
        <v>51</v>
      </c>
      <c r="BF756">
        <v>2</v>
      </c>
      <c r="BG756">
        <v>50</v>
      </c>
      <c r="BH756">
        <v>51</v>
      </c>
      <c r="BI756">
        <v>38.161202185792348</v>
      </c>
      <c r="BJ756">
        <f t="shared" si="55"/>
        <v>38</v>
      </c>
      <c r="BK756">
        <v>0</v>
      </c>
      <c r="BL756">
        <v>-48</v>
      </c>
      <c r="BM756" t="s">
        <v>1051</v>
      </c>
      <c r="BN756" t="s">
        <v>75</v>
      </c>
      <c r="BO756" t="s">
        <v>87</v>
      </c>
      <c r="BQ756" t="s">
        <v>1051</v>
      </c>
      <c r="BR756" t="s">
        <v>87</v>
      </c>
      <c r="BS756" t="s">
        <v>573</v>
      </c>
      <c r="BT756" t="s">
        <v>1252</v>
      </c>
      <c r="BU756" t="s">
        <v>87</v>
      </c>
      <c r="BV756">
        <v>3.9215686274509803E-2</v>
      </c>
      <c r="BW756">
        <v>0.04</v>
      </c>
      <c r="BX756">
        <v>7.8431372549019746E-4</v>
      </c>
      <c r="BY756">
        <v>0</v>
      </c>
      <c r="BZ756">
        <v>-2</v>
      </c>
      <c r="CA756">
        <v>0</v>
      </c>
      <c r="CB756">
        <v>2</v>
      </c>
      <c r="CC756" t="e">
        <v>#VALUE!</v>
      </c>
      <c r="CD756">
        <v>2</v>
      </c>
      <c r="CE756">
        <v>0</v>
      </c>
      <c r="CF756">
        <v>48</v>
      </c>
      <c r="CH756">
        <f t="shared" si="56"/>
        <v>1</v>
      </c>
      <c r="CI756" t="s">
        <v>1405</v>
      </c>
      <c r="CJ756">
        <v>1</v>
      </c>
      <c r="CK756" t="s">
        <v>1399</v>
      </c>
      <c r="CL756">
        <f t="shared" si="57"/>
        <v>1</v>
      </c>
      <c r="CM756">
        <f t="shared" si="58"/>
        <v>1</v>
      </c>
      <c r="CN756">
        <f t="shared" si="59"/>
        <v>1</v>
      </c>
    </row>
    <row r="757" spans="1:92" x14ac:dyDescent="0.25">
      <c r="A757">
        <v>989</v>
      </c>
      <c r="B757" t="s">
        <v>564</v>
      </c>
      <c r="C757" t="s">
        <v>564</v>
      </c>
      <c r="D757">
        <v>1502804</v>
      </c>
      <c r="E757">
        <v>6</v>
      </c>
      <c r="F757" s="107">
        <v>40945</v>
      </c>
      <c r="G757" s="107">
        <v>40954</v>
      </c>
      <c r="H757">
        <v>1502804</v>
      </c>
      <c r="I757" s="107">
        <v>40946</v>
      </c>
      <c r="J757" s="107">
        <v>40954</v>
      </c>
      <c r="K757" t="s">
        <v>562</v>
      </c>
      <c r="L757" t="s">
        <v>562</v>
      </c>
      <c r="N757" t="s">
        <v>564</v>
      </c>
      <c r="O757" t="s">
        <v>913</v>
      </c>
      <c r="P757" t="s">
        <v>38</v>
      </c>
      <c r="Q757">
        <v>9</v>
      </c>
      <c r="R757">
        <v>10</v>
      </c>
      <c r="S757">
        <v>2</v>
      </c>
      <c r="T757">
        <v>5</v>
      </c>
      <c r="U757">
        <v>2</v>
      </c>
      <c r="AD757" s="107">
        <v>28485</v>
      </c>
      <c r="AE757" t="s">
        <v>31</v>
      </c>
      <c r="AF757" t="s">
        <v>68</v>
      </c>
      <c r="AG757" t="s">
        <v>870</v>
      </c>
      <c r="AH757" t="s">
        <v>57</v>
      </c>
      <c r="AI757" t="s">
        <v>94</v>
      </c>
      <c r="AJ757" t="s">
        <v>88</v>
      </c>
      <c r="AK757">
        <v>2</v>
      </c>
      <c r="AL757" t="s">
        <v>361</v>
      </c>
      <c r="AM757">
        <v>8</v>
      </c>
      <c r="AP757" t="s">
        <v>249</v>
      </c>
      <c r="AR757" t="s">
        <v>49</v>
      </c>
      <c r="AS757" t="s">
        <v>44</v>
      </c>
      <c r="BC757" t="s">
        <v>37</v>
      </c>
      <c r="BF757">
        <v>9</v>
      </c>
      <c r="BG757">
        <v>9</v>
      </c>
      <c r="BH757">
        <v>10</v>
      </c>
      <c r="BI757">
        <v>34.043715846994537</v>
      </c>
      <c r="BJ757">
        <f t="shared" si="55"/>
        <v>34</v>
      </c>
      <c r="BK757">
        <v>0</v>
      </c>
      <c r="BL757">
        <v>0</v>
      </c>
      <c r="BM757" t="s">
        <v>1050</v>
      </c>
      <c r="BN757" t="s">
        <v>913</v>
      </c>
      <c r="BO757" t="s">
        <v>564</v>
      </c>
      <c r="BQ757" t="s">
        <v>1050</v>
      </c>
      <c r="BR757" t="s">
        <v>87</v>
      </c>
      <c r="BS757" t="s">
        <v>572</v>
      </c>
      <c r="BT757" t="s">
        <v>1252</v>
      </c>
      <c r="BU757" t="s">
        <v>87</v>
      </c>
      <c r="BV757">
        <v>0.9</v>
      </c>
      <c r="BW757">
        <v>1</v>
      </c>
      <c r="BX757">
        <v>9.9999999999999978E-2</v>
      </c>
      <c r="BY757">
        <v>0</v>
      </c>
      <c r="BZ757">
        <v>-9</v>
      </c>
      <c r="CA757">
        <v>0</v>
      </c>
      <c r="CB757">
        <v>9</v>
      </c>
      <c r="CC757" t="e">
        <v>#VALUE!</v>
      </c>
      <c r="CD757">
        <v>9</v>
      </c>
      <c r="CE757">
        <v>0</v>
      </c>
      <c r="CF757">
        <v>0</v>
      </c>
      <c r="CH757">
        <f t="shared" si="56"/>
        <v>1</v>
      </c>
      <c r="CI757" t="s">
        <v>1405</v>
      </c>
      <c r="CJ757">
        <v>1</v>
      </c>
      <c r="CK757" t="s">
        <v>1399</v>
      </c>
      <c r="CL757">
        <f t="shared" si="57"/>
        <v>0</v>
      </c>
      <c r="CM757">
        <f t="shared" si="58"/>
        <v>1</v>
      </c>
      <c r="CN757">
        <f t="shared" si="59"/>
        <v>1</v>
      </c>
    </row>
    <row r="758" spans="1:92" x14ac:dyDescent="0.25">
      <c r="A758">
        <v>606</v>
      </c>
      <c r="B758" t="s">
        <v>564</v>
      </c>
      <c r="C758" t="s">
        <v>564</v>
      </c>
      <c r="D758">
        <v>1503925</v>
      </c>
      <c r="E758">
        <v>5</v>
      </c>
      <c r="F758" s="107">
        <v>40932</v>
      </c>
      <c r="G758" s="107">
        <v>40939</v>
      </c>
      <c r="H758">
        <v>1503925</v>
      </c>
      <c r="I758" s="107">
        <v>40933</v>
      </c>
      <c r="J758" s="107">
        <v>40939</v>
      </c>
      <c r="K758">
        <v>10000</v>
      </c>
      <c r="L758" t="s">
        <v>568</v>
      </c>
      <c r="N758" t="s">
        <v>564</v>
      </c>
      <c r="O758" t="s">
        <v>913</v>
      </c>
      <c r="P758" t="s">
        <v>38</v>
      </c>
      <c r="Q758">
        <v>7</v>
      </c>
      <c r="R758">
        <v>8</v>
      </c>
      <c r="S758">
        <v>4</v>
      </c>
      <c r="T758">
        <v>0</v>
      </c>
      <c r="U758">
        <v>2</v>
      </c>
      <c r="AD758" s="107">
        <v>28756</v>
      </c>
      <c r="AE758" t="s">
        <v>31</v>
      </c>
      <c r="AF758" t="s">
        <v>32</v>
      </c>
      <c r="AG758" t="s">
        <v>868</v>
      </c>
      <c r="AH758" t="s">
        <v>30</v>
      </c>
      <c r="AI758" t="s">
        <v>99</v>
      </c>
      <c r="AJ758" t="s">
        <v>88</v>
      </c>
      <c r="AK758">
        <v>3</v>
      </c>
      <c r="AL758" t="s">
        <v>987</v>
      </c>
      <c r="AN758">
        <v>7</v>
      </c>
      <c r="AP758" t="s">
        <v>42</v>
      </c>
      <c r="AR758" t="s">
        <v>43</v>
      </c>
      <c r="AS758" t="s">
        <v>44</v>
      </c>
      <c r="BC758" t="s">
        <v>37</v>
      </c>
      <c r="BF758">
        <v>7</v>
      </c>
      <c r="BG758">
        <v>7</v>
      </c>
      <c r="BH758">
        <v>8</v>
      </c>
      <c r="BI758">
        <v>33.267759562841533</v>
      </c>
      <c r="BJ758">
        <f t="shared" si="55"/>
        <v>33</v>
      </c>
      <c r="BK758">
        <v>0</v>
      </c>
      <c r="BL758">
        <v>0</v>
      </c>
      <c r="BM758" t="s">
        <v>1050</v>
      </c>
      <c r="BN758" t="s">
        <v>913</v>
      </c>
      <c r="BO758" t="s">
        <v>564</v>
      </c>
      <c r="BQ758" t="s">
        <v>1050</v>
      </c>
      <c r="BR758" t="s">
        <v>87</v>
      </c>
      <c r="BS758" t="s">
        <v>572</v>
      </c>
      <c r="BT758" t="s">
        <v>1252</v>
      </c>
      <c r="BU758" t="s">
        <v>87</v>
      </c>
      <c r="BV758">
        <v>0.875</v>
      </c>
      <c r="BW758">
        <v>1</v>
      </c>
      <c r="BX758">
        <v>0.125</v>
      </c>
      <c r="BY758">
        <v>0</v>
      </c>
      <c r="BZ758">
        <v>-7</v>
      </c>
      <c r="CA758">
        <v>0</v>
      </c>
      <c r="CB758">
        <v>7</v>
      </c>
      <c r="CC758" t="e">
        <v>#VALUE!</v>
      </c>
      <c r="CD758">
        <v>7</v>
      </c>
      <c r="CE758">
        <v>0</v>
      </c>
      <c r="CF758">
        <v>0</v>
      </c>
      <c r="CH758">
        <f t="shared" si="56"/>
        <v>1</v>
      </c>
      <c r="CI758" t="s">
        <v>1405</v>
      </c>
      <c r="CJ758">
        <v>1</v>
      </c>
      <c r="CK758" t="s">
        <v>1399</v>
      </c>
      <c r="CL758">
        <f t="shared" si="57"/>
        <v>0</v>
      </c>
      <c r="CM758">
        <f t="shared" si="58"/>
        <v>1</v>
      </c>
      <c r="CN758">
        <f t="shared" si="59"/>
        <v>0</v>
      </c>
    </row>
    <row r="759" spans="1:92" x14ac:dyDescent="0.25">
      <c r="A759">
        <v>1286</v>
      </c>
      <c r="B759" t="s">
        <v>564</v>
      </c>
      <c r="C759" t="s">
        <v>564</v>
      </c>
      <c r="D759">
        <v>1503995</v>
      </c>
      <c r="E759">
        <v>6</v>
      </c>
      <c r="F759" s="107">
        <v>40956</v>
      </c>
      <c r="G759" s="107">
        <v>40959</v>
      </c>
      <c r="H759">
        <v>1503995</v>
      </c>
      <c r="I759" s="107">
        <v>40956</v>
      </c>
      <c r="J759" s="107">
        <v>40959</v>
      </c>
      <c r="K759">
        <v>10000</v>
      </c>
      <c r="L759" t="s">
        <v>568</v>
      </c>
      <c r="N759" t="s">
        <v>564</v>
      </c>
      <c r="O759" t="s">
        <v>913</v>
      </c>
      <c r="P759" t="s">
        <v>38</v>
      </c>
      <c r="Q759">
        <v>4</v>
      </c>
      <c r="R759">
        <v>4</v>
      </c>
      <c r="S759">
        <v>3</v>
      </c>
      <c r="T759">
        <v>2</v>
      </c>
      <c r="U759">
        <v>1</v>
      </c>
      <c r="AD759" s="107">
        <v>28734</v>
      </c>
      <c r="AE759" t="s">
        <v>31</v>
      </c>
      <c r="AF759" t="s">
        <v>68</v>
      </c>
      <c r="AG759" t="s">
        <v>870</v>
      </c>
      <c r="AH759" t="s">
        <v>30</v>
      </c>
      <c r="AI759" t="s">
        <v>58</v>
      </c>
      <c r="AJ759" t="s">
        <v>88</v>
      </c>
      <c r="AK759">
        <v>1</v>
      </c>
      <c r="AL759" t="s">
        <v>361</v>
      </c>
      <c r="AM759">
        <v>2</v>
      </c>
      <c r="AP759" t="s">
        <v>92</v>
      </c>
      <c r="AR759" t="s">
        <v>66</v>
      </c>
      <c r="AS759" t="s">
        <v>44</v>
      </c>
      <c r="BC759" t="s">
        <v>37</v>
      </c>
      <c r="BF759">
        <v>4</v>
      </c>
      <c r="BG759">
        <v>4</v>
      </c>
      <c r="BH759">
        <v>4</v>
      </c>
      <c r="BI759">
        <v>33.393442622950822</v>
      </c>
      <c r="BJ759">
        <f t="shared" si="55"/>
        <v>33</v>
      </c>
      <c r="BK759">
        <v>0</v>
      </c>
      <c r="BL759">
        <v>0</v>
      </c>
      <c r="BM759" t="s">
        <v>1050</v>
      </c>
      <c r="BN759" t="s">
        <v>913</v>
      </c>
      <c r="BO759" t="s">
        <v>564</v>
      </c>
      <c r="BQ759" t="s">
        <v>1050</v>
      </c>
      <c r="BR759" t="s">
        <v>87</v>
      </c>
      <c r="BS759" t="s">
        <v>572</v>
      </c>
      <c r="BT759" t="s">
        <v>1252</v>
      </c>
      <c r="BU759" t="s">
        <v>87</v>
      </c>
      <c r="BV759">
        <v>1</v>
      </c>
      <c r="BW759">
        <v>1</v>
      </c>
      <c r="BX759">
        <v>0</v>
      </c>
      <c r="BY759">
        <v>0</v>
      </c>
      <c r="BZ759">
        <v>-4</v>
      </c>
      <c r="CA759">
        <v>0</v>
      </c>
      <c r="CB759">
        <v>4</v>
      </c>
      <c r="CC759" t="e">
        <v>#VALUE!</v>
      </c>
      <c r="CD759">
        <v>4</v>
      </c>
      <c r="CE759">
        <v>0</v>
      </c>
      <c r="CF759">
        <v>0</v>
      </c>
      <c r="CH759">
        <f t="shared" si="56"/>
        <v>1</v>
      </c>
      <c r="CI759" t="s">
        <v>1405</v>
      </c>
      <c r="CJ759">
        <v>1</v>
      </c>
      <c r="CK759" t="s">
        <v>1399</v>
      </c>
      <c r="CL759">
        <f t="shared" si="57"/>
        <v>0</v>
      </c>
      <c r="CM759">
        <f t="shared" si="58"/>
        <v>1</v>
      </c>
      <c r="CN759">
        <f t="shared" si="59"/>
        <v>1</v>
      </c>
    </row>
    <row r="760" spans="1:92" x14ac:dyDescent="0.25">
      <c r="A760">
        <v>3249</v>
      </c>
      <c r="B760" t="s">
        <v>564</v>
      </c>
      <c r="C760" t="s">
        <v>564</v>
      </c>
      <c r="D760">
        <v>1505924</v>
      </c>
      <c r="E760">
        <v>6</v>
      </c>
      <c r="F760" s="107">
        <v>41029</v>
      </c>
      <c r="G760" s="107">
        <v>41030</v>
      </c>
      <c r="H760">
        <v>1505924</v>
      </c>
      <c r="I760" s="107">
        <v>41029</v>
      </c>
      <c r="J760" s="107">
        <v>41030</v>
      </c>
      <c r="K760">
        <v>15000</v>
      </c>
      <c r="L760" t="s">
        <v>569</v>
      </c>
      <c r="N760" t="s">
        <v>564</v>
      </c>
      <c r="O760" t="s">
        <v>913</v>
      </c>
      <c r="P760" t="s">
        <v>38</v>
      </c>
      <c r="Q760">
        <v>2</v>
      </c>
      <c r="R760">
        <v>2</v>
      </c>
      <c r="S760">
        <v>8</v>
      </c>
      <c r="T760">
        <v>2</v>
      </c>
      <c r="U760">
        <v>6</v>
      </c>
      <c r="AD760" s="107">
        <v>28625</v>
      </c>
      <c r="AE760" t="s">
        <v>31</v>
      </c>
      <c r="AF760" t="s">
        <v>32</v>
      </c>
      <c r="AG760" t="s">
        <v>868</v>
      </c>
      <c r="AH760" t="s">
        <v>30</v>
      </c>
      <c r="AI760" t="s">
        <v>71</v>
      </c>
      <c r="AJ760" t="s">
        <v>88</v>
      </c>
      <c r="AK760">
        <v>1</v>
      </c>
      <c r="AL760" t="s">
        <v>361</v>
      </c>
      <c r="AM760">
        <v>5</v>
      </c>
      <c r="AP760" t="s">
        <v>42</v>
      </c>
      <c r="AR760" t="s">
        <v>43</v>
      </c>
      <c r="AS760" t="s">
        <v>44</v>
      </c>
      <c r="BC760" t="s">
        <v>37</v>
      </c>
      <c r="BF760">
        <v>2</v>
      </c>
      <c r="BG760">
        <v>2</v>
      </c>
      <c r="BH760">
        <v>2</v>
      </c>
      <c r="BI760">
        <v>33.89071038251366</v>
      </c>
      <c r="BJ760">
        <f t="shared" si="55"/>
        <v>34</v>
      </c>
      <c r="BK760">
        <v>0</v>
      </c>
      <c r="BL760">
        <v>0</v>
      </c>
      <c r="BM760" t="s">
        <v>1050</v>
      </c>
      <c r="BN760" t="s">
        <v>913</v>
      </c>
      <c r="BO760" t="s">
        <v>564</v>
      </c>
      <c r="BQ760" t="s">
        <v>1050</v>
      </c>
      <c r="BR760" t="s">
        <v>87</v>
      </c>
      <c r="BS760" t="s">
        <v>572</v>
      </c>
      <c r="BT760" t="s">
        <v>1252</v>
      </c>
      <c r="BU760" t="s">
        <v>87</v>
      </c>
      <c r="BV760">
        <v>1</v>
      </c>
      <c r="BW760">
        <v>1</v>
      </c>
      <c r="BX760">
        <v>0</v>
      </c>
      <c r="BY760">
        <v>0</v>
      </c>
      <c r="BZ760">
        <v>-2</v>
      </c>
      <c r="CA760">
        <v>0</v>
      </c>
      <c r="CB760">
        <v>2</v>
      </c>
      <c r="CC760" t="e">
        <v>#VALUE!</v>
      </c>
      <c r="CD760">
        <v>2</v>
      </c>
      <c r="CE760">
        <v>0</v>
      </c>
      <c r="CF760">
        <v>0</v>
      </c>
      <c r="CH760">
        <f t="shared" si="56"/>
        <v>1</v>
      </c>
      <c r="CI760" t="s">
        <v>1405</v>
      </c>
      <c r="CJ760">
        <v>1</v>
      </c>
      <c r="CK760" t="s">
        <v>1399</v>
      </c>
      <c r="CL760">
        <f t="shared" si="57"/>
        <v>0</v>
      </c>
      <c r="CM760">
        <f t="shared" si="58"/>
        <v>1</v>
      </c>
      <c r="CN760">
        <f t="shared" si="59"/>
        <v>1</v>
      </c>
    </row>
    <row r="761" spans="1:92" x14ac:dyDescent="0.25">
      <c r="A761">
        <v>280</v>
      </c>
      <c r="B761" t="s">
        <v>564</v>
      </c>
      <c r="C761" t="s">
        <v>564</v>
      </c>
      <c r="D761">
        <v>1506458</v>
      </c>
      <c r="E761">
        <v>4</v>
      </c>
      <c r="F761" s="107">
        <v>40920</v>
      </c>
      <c r="G761" s="107">
        <v>40921</v>
      </c>
      <c r="H761">
        <v>1506458</v>
      </c>
      <c r="I761" s="107">
        <v>40920</v>
      </c>
      <c r="J761" s="107">
        <v>40921</v>
      </c>
      <c r="K761">
        <v>15000</v>
      </c>
      <c r="L761" t="s">
        <v>569</v>
      </c>
      <c r="N761" t="s">
        <v>564</v>
      </c>
      <c r="O761" t="s">
        <v>913</v>
      </c>
      <c r="P761" t="s">
        <v>38</v>
      </c>
      <c r="Q761">
        <v>2</v>
      </c>
      <c r="R761">
        <v>2</v>
      </c>
      <c r="S761">
        <v>1</v>
      </c>
      <c r="T761">
        <v>0</v>
      </c>
      <c r="AD761" s="107">
        <v>24155</v>
      </c>
      <c r="AE761" t="s">
        <v>31</v>
      </c>
      <c r="AF761" t="s">
        <v>32</v>
      </c>
      <c r="AG761" t="s">
        <v>868</v>
      </c>
      <c r="AH761" t="s">
        <v>30</v>
      </c>
      <c r="AI761" t="s">
        <v>84</v>
      </c>
      <c r="AJ761" t="s">
        <v>88</v>
      </c>
      <c r="AK761">
        <v>1</v>
      </c>
      <c r="AL761" t="s">
        <v>986</v>
      </c>
      <c r="AO761">
        <v>120</v>
      </c>
      <c r="AP761" t="s">
        <v>42</v>
      </c>
      <c r="AR761" t="s">
        <v>43</v>
      </c>
      <c r="AS761" t="s">
        <v>44</v>
      </c>
      <c r="BC761" t="s">
        <v>37</v>
      </c>
      <c r="BF761">
        <v>2</v>
      </c>
      <c r="BG761">
        <v>2</v>
      </c>
      <c r="BH761">
        <v>2</v>
      </c>
      <c r="BI761">
        <v>45.806010928961747</v>
      </c>
      <c r="BJ761">
        <f t="shared" si="55"/>
        <v>46</v>
      </c>
      <c r="BK761">
        <v>0</v>
      </c>
      <c r="BL761">
        <v>0</v>
      </c>
      <c r="BM761" t="s">
        <v>1050</v>
      </c>
      <c r="BN761" t="s">
        <v>913</v>
      </c>
      <c r="BO761" t="s">
        <v>564</v>
      </c>
      <c r="BQ761" t="s">
        <v>1050</v>
      </c>
      <c r="BR761" t="s">
        <v>87</v>
      </c>
      <c r="BS761" t="s">
        <v>572</v>
      </c>
      <c r="BT761" t="s">
        <v>1252</v>
      </c>
      <c r="BU761" t="s">
        <v>87</v>
      </c>
      <c r="BV761">
        <v>1</v>
      </c>
      <c r="BW761">
        <v>1</v>
      </c>
      <c r="BX761">
        <v>0</v>
      </c>
      <c r="BY761">
        <v>0</v>
      </c>
      <c r="BZ761">
        <v>-2</v>
      </c>
      <c r="CA761">
        <v>0</v>
      </c>
      <c r="CB761">
        <v>2</v>
      </c>
      <c r="CC761" t="e">
        <v>#VALUE!</v>
      </c>
      <c r="CD761">
        <v>2</v>
      </c>
      <c r="CE761">
        <v>0</v>
      </c>
      <c r="CF761">
        <v>0</v>
      </c>
      <c r="CH761">
        <f t="shared" si="56"/>
        <v>1</v>
      </c>
      <c r="CI761" t="s">
        <v>1405</v>
      </c>
      <c r="CJ761">
        <v>1</v>
      </c>
      <c r="CK761" t="s">
        <v>1399</v>
      </c>
      <c r="CL761">
        <f t="shared" si="57"/>
        <v>0</v>
      </c>
      <c r="CM761">
        <f t="shared" si="58"/>
        <v>1</v>
      </c>
      <c r="CN761">
        <f t="shared" si="59"/>
        <v>0</v>
      </c>
    </row>
    <row r="762" spans="1:92" x14ac:dyDescent="0.25">
      <c r="A762">
        <v>826</v>
      </c>
      <c r="B762" t="s">
        <v>564</v>
      </c>
      <c r="C762" t="s">
        <v>564</v>
      </c>
      <c r="D762">
        <v>1507161</v>
      </c>
      <c r="E762">
        <v>6</v>
      </c>
      <c r="F762" s="107">
        <v>40940</v>
      </c>
      <c r="G762" s="107">
        <v>41011</v>
      </c>
      <c r="H762">
        <v>1507161</v>
      </c>
      <c r="I762" s="107">
        <v>40940</v>
      </c>
      <c r="J762" s="107">
        <v>41011</v>
      </c>
      <c r="K762" t="s">
        <v>562</v>
      </c>
      <c r="L762" t="s">
        <v>562</v>
      </c>
      <c r="N762" t="s">
        <v>564</v>
      </c>
      <c r="O762" t="s">
        <v>913</v>
      </c>
      <c r="P762" t="s">
        <v>38</v>
      </c>
      <c r="Q762">
        <v>72</v>
      </c>
      <c r="R762">
        <v>72</v>
      </c>
      <c r="S762">
        <v>1</v>
      </c>
      <c r="T762">
        <v>1</v>
      </c>
      <c r="V762">
        <v>1</v>
      </c>
      <c r="AD762" s="107">
        <v>28456</v>
      </c>
      <c r="AE762" t="s">
        <v>31</v>
      </c>
      <c r="AF762" t="s">
        <v>39</v>
      </c>
      <c r="AG762" t="s">
        <v>40</v>
      </c>
      <c r="AH762" t="s">
        <v>40</v>
      </c>
      <c r="AI762" t="s">
        <v>84</v>
      </c>
      <c r="AJ762" t="s">
        <v>88</v>
      </c>
      <c r="AK762">
        <v>4</v>
      </c>
      <c r="AL762" t="s">
        <v>361</v>
      </c>
      <c r="AM762">
        <v>2</v>
      </c>
      <c r="AP762" t="s">
        <v>142</v>
      </c>
      <c r="AR762" t="s">
        <v>49</v>
      </c>
      <c r="AS762" t="s">
        <v>81</v>
      </c>
      <c r="BC762" t="s">
        <v>51</v>
      </c>
      <c r="BF762">
        <v>72</v>
      </c>
      <c r="BG762">
        <v>72</v>
      </c>
      <c r="BH762">
        <v>72</v>
      </c>
      <c r="BI762">
        <v>34.10928961748634</v>
      </c>
      <c r="BJ762">
        <f t="shared" si="55"/>
        <v>34</v>
      </c>
      <c r="BK762">
        <v>0</v>
      </c>
      <c r="BL762">
        <v>0</v>
      </c>
      <c r="BM762" t="s">
        <v>1050</v>
      </c>
      <c r="BN762" t="s">
        <v>913</v>
      </c>
      <c r="BO762" t="s">
        <v>564</v>
      </c>
      <c r="BQ762" t="s">
        <v>1050</v>
      </c>
      <c r="BR762" t="s">
        <v>87</v>
      </c>
      <c r="BS762" t="s">
        <v>572</v>
      </c>
      <c r="BT762" t="s">
        <v>1252</v>
      </c>
      <c r="BU762" t="s">
        <v>87</v>
      </c>
      <c r="BV762">
        <v>1</v>
      </c>
      <c r="BW762">
        <v>1</v>
      </c>
      <c r="BX762">
        <v>0</v>
      </c>
      <c r="BY762">
        <v>0</v>
      </c>
      <c r="BZ762">
        <v>-72</v>
      </c>
      <c r="CA762">
        <v>0</v>
      </c>
      <c r="CB762">
        <v>72</v>
      </c>
      <c r="CC762" t="e">
        <v>#VALUE!</v>
      </c>
      <c r="CD762">
        <v>72</v>
      </c>
      <c r="CE762">
        <v>0</v>
      </c>
      <c r="CF762">
        <v>0</v>
      </c>
      <c r="CH762">
        <f t="shared" si="56"/>
        <v>1</v>
      </c>
      <c r="CI762" t="s">
        <v>1402</v>
      </c>
      <c r="CJ762">
        <v>4</v>
      </c>
      <c r="CK762" t="s">
        <v>1399</v>
      </c>
      <c r="CL762">
        <f t="shared" si="57"/>
        <v>0</v>
      </c>
      <c r="CM762">
        <f t="shared" si="58"/>
        <v>1</v>
      </c>
      <c r="CN762">
        <f t="shared" si="59"/>
        <v>1</v>
      </c>
    </row>
    <row r="763" spans="1:92" x14ac:dyDescent="0.25">
      <c r="A763">
        <v>1758</v>
      </c>
      <c r="B763" t="s">
        <v>564</v>
      </c>
      <c r="C763" t="s">
        <v>564</v>
      </c>
      <c r="D763">
        <v>1507191</v>
      </c>
      <c r="E763">
        <v>6</v>
      </c>
      <c r="F763" s="107">
        <v>40974</v>
      </c>
      <c r="G763" s="107">
        <v>41395</v>
      </c>
      <c r="H763">
        <v>1507191</v>
      </c>
      <c r="I763" s="107">
        <v>40975</v>
      </c>
      <c r="J763" s="107">
        <v>40986</v>
      </c>
      <c r="K763">
        <v>80000</v>
      </c>
      <c r="L763" t="s">
        <v>570</v>
      </c>
      <c r="M763" s="107">
        <v>40986</v>
      </c>
      <c r="N763" t="s">
        <v>87</v>
      </c>
      <c r="O763" t="s">
        <v>75</v>
      </c>
      <c r="P763" t="s">
        <v>38</v>
      </c>
      <c r="Q763">
        <v>12</v>
      </c>
      <c r="R763">
        <v>422</v>
      </c>
      <c r="S763">
        <v>8</v>
      </c>
      <c r="T763">
        <v>3</v>
      </c>
      <c r="U763">
        <v>5</v>
      </c>
      <c r="AD763" s="107">
        <v>28827</v>
      </c>
      <c r="AE763" t="s">
        <v>31</v>
      </c>
      <c r="AF763" t="s">
        <v>32</v>
      </c>
      <c r="AG763" t="s">
        <v>868</v>
      </c>
      <c r="AH763" t="s">
        <v>57</v>
      </c>
      <c r="AI763" t="s">
        <v>71</v>
      </c>
      <c r="AJ763" t="s">
        <v>88</v>
      </c>
      <c r="AK763">
        <v>16</v>
      </c>
      <c r="AL763" t="s">
        <v>361</v>
      </c>
      <c r="AM763">
        <v>6</v>
      </c>
      <c r="AP763" t="s">
        <v>131</v>
      </c>
      <c r="AR763" t="s">
        <v>91</v>
      </c>
      <c r="AS763" t="s">
        <v>81</v>
      </c>
      <c r="BC763" t="s">
        <v>51</v>
      </c>
      <c r="BF763">
        <v>12</v>
      </c>
      <c r="BG763">
        <v>421</v>
      </c>
      <c r="BH763">
        <v>422</v>
      </c>
      <c r="BI763">
        <v>33.188524590163937</v>
      </c>
      <c r="BJ763">
        <f t="shared" si="55"/>
        <v>33</v>
      </c>
      <c r="BK763">
        <v>0</v>
      </c>
      <c r="BL763">
        <v>-409</v>
      </c>
      <c r="BM763" t="s">
        <v>1050</v>
      </c>
      <c r="BN763" t="s">
        <v>75</v>
      </c>
      <c r="BO763" t="s">
        <v>87</v>
      </c>
      <c r="BQ763" t="s">
        <v>1050</v>
      </c>
      <c r="BR763" t="s">
        <v>87</v>
      </c>
      <c r="BS763" t="s">
        <v>573</v>
      </c>
      <c r="BT763" t="s">
        <v>1252</v>
      </c>
      <c r="BU763" t="s">
        <v>87</v>
      </c>
      <c r="BV763">
        <v>2.843601895734597E-2</v>
      </c>
      <c r="BW763">
        <v>2.8503562945368172E-2</v>
      </c>
      <c r="BX763">
        <v>6.7543988022202017E-5</v>
      </c>
      <c r="BY763">
        <v>0</v>
      </c>
      <c r="BZ763">
        <v>-12</v>
      </c>
      <c r="CA763">
        <v>0</v>
      </c>
      <c r="CB763">
        <v>12</v>
      </c>
      <c r="CC763" t="e">
        <v>#VALUE!</v>
      </c>
      <c r="CD763">
        <v>12</v>
      </c>
      <c r="CE763">
        <v>0</v>
      </c>
      <c r="CF763">
        <v>409</v>
      </c>
      <c r="CH763">
        <f t="shared" si="56"/>
        <v>1</v>
      </c>
      <c r="CI763" t="s">
        <v>1404</v>
      </c>
      <c r="CJ763">
        <v>2</v>
      </c>
      <c r="CK763" t="s">
        <v>1399</v>
      </c>
      <c r="CL763">
        <f t="shared" si="57"/>
        <v>1</v>
      </c>
      <c r="CM763">
        <f t="shared" si="58"/>
        <v>1</v>
      </c>
      <c r="CN763">
        <f t="shared" si="59"/>
        <v>1</v>
      </c>
    </row>
    <row r="764" spans="1:92" x14ac:dyDescent="0.25">
      <c r="A764">
        <v>2708</v>
      </c>
      <c r="B764" t="s">
        <v>564</v>
      </c>
      <c r="C764" t="s">
        <v>564</v>
      </c>
      <c r="D764">
        <v>1507204</v>
      </c>
      <c r="E764">
        <v>5</v>
      </c>
      <c r="F764" s="107">
        <v>41009</v>
      </c>
      <c r="G764" s="107">
        <v>41011</v>
      </c>
      <c r="H764">
        <v>1507204</v>
      </c>
      <c r="I764" s="107">
        <v>41010</v>
      </c>
      <c r="J764" s="107">
        <v>41011</v>
      </c>
      <c r="K764">
        <v>15000</v>
      </c>
      <c r="L764" t="s">
        <v>569</v>
      </c>
      <c r="N764" t="s">
        <v>564</v>
      </c>
      <c r="O764" t="s">
        <v>913</v>
      </c>
      <c r="P764" t="s">
        <v>38</v>
      </c>
      <c r="Q764">
        <v>2</v>
      </c>
      <c r="R764">
        <v>3</v>
      </c>
      <c r="S764">
        <v>4</v>
      </c>
      <c r="T764">
        <v>10</v>
      </c>
      <c r="U764">
        <v>4</v>
      </c>
      <c r="AD764" s="107">
        <v>28939</v>
      </c>
      <c r="AE764" t="s">
        <v>31</v>
      </c>
      <c r="AF764" t="s">
        <v>32</v>
      </c>
      <c r="AG764" t="s">
        <v>868</v>
      </c>
      <c r="AH764" t="s">
        <v>57</v>
      </c>
      <c r="AI764" t="s">
        <v>52</v>
      </c>
      <c r="AJ764" t="s">
        <v>88</v>
      </c>
      <c r="AK764">
        <v>1</v>
      </c>
      <c r="AL764" t="s">
        <v>987</v>
      </c>
      <c r="AN764">
        <v>7</v>
      </c>
      <c r="AP764" t="s">
        <v>42</v>
      </c>
      <c r="AR764" t="s">
        <v>43</v>
      </c>
      <c r="AS764" t="s">
        <v>44</v>
      </c>
      <c r="BC764" t="s">
        <v>37</v>
      </c>
      <c r="BF764">
        <v>2</v>
      </c>
      <c r="BG764">
        <v>2</v>
      </c>
      <c r="BH764">
        <v>3</v>
      </c>
      <c r="BI764">
        <v>32.978142076502735</v>
      </c>
      <c r="BJ764">
        <f t="shared" si="55"/>
        <v>33</v>
      </c>
      <c r="BK764">
        <v>0</v>
      </c>
      <c r="BL764">
        <v>0</v>
      </c>
      <c r="BM764" t="s">
        <v>1050</v>
      </c>
      <c r="BN764" t="s">
        <v>913</v>
      </c>
      <c r="BO764" t="s">
        <v>564</v>
      </c>
      <c r="BQ764" t="s">
        <v>1050</v>
      </c>
      <c r="BR764" t="s">
        <v>87</v>
      </c>
      <c r="BS764" t="s">
        <v>572</v>
      </c>
      <c r="BT764" t="s">
        <v>1252</v>
      </c>
      <c r="BU764" t="s">
        <v>87</v>
      </c>
      <c r="BV764">
        <v>0.66666666666666663</v>
      </c>
      <c r="BW764">
        <v>1</v>
      </c>
      <c r="BX764">
        <v>0.33333333333333337</v>
      </c>
      <c r="BY764">
        <v>0</v>
      </c>
      <c r="BZ764">
        <v>-2</v>
      </c>
      <c r="CA764">
        <v>0</v>
      </c>
      <c r="CB764">
        <v>2</v>
      </c>
      <c r="CC764" t="e">
        <v>#VALUE!</v>
      </c>
      <c r="CD764">
        <v>2</v>
      </c>
      <c r="CE764">
        <v>0</v>
      </c>
      <c r="CF764">
        <v>0</v>
      </c>
      <c r="CH764">
        <f t="shared" si="56"/>
        <v>1</v>
      </c>
      <c r="CI764" t="s">
        <v>1405</v>
      </c>
      <c r="CJ764">
        <v>1</v>
      </c>
      <c r="CK764" t="s">
        <v>1399</v>
      </c>
      <c r="CL764">
        <f t="shared" si="57"/>
        <v>0</v>
      </c>
      <c r="CM764">
        <f t="shared" si="58"/>
        <v>1</v>
      </c>
      <c r="CN764">
        <f t="shared" si="59"/>
        <v>1</v>
      </c>
    </row>
    <row r="765" spans="1:92" x14ac:dyDescent="0.25">
      <c r="A765">
        <v>2193</v>
      </c>
      <c r="B765" t="s">
        <v>564</v>
      </c>
      <c r="C765" t="s">
        <v>564</v>
      </c>
      <c r="D765">
        <v>1507257</v>
      </c>
      <c r="E765">
        <v>2</v>
      </c>
      <c r="F765" s="107">
        <v>40991</v>
      </c>
      <c r="G765" s="107">
        <v>41008</v>
      </c>
      <c r="H765">
        <v>1507257</v>
      </c>
      <c r="I765" s="107">
        <v>40991</v>
      </c>
      <c r="J765" s="107">
        <v>41008</v>
      </c>
      <c r="K765">
        <v>2000</v>
      </c>
      <c r="L765" t="s">
        <v>566</v>
      </c>
      <c r="N765" t="s">
        <v>564</v>
      </c>
      <c r="O765" t="s">
        <v>913</v>
      </c>
      <c r="P765" t="s">
        <v>587</v>
      </c>
      <c r="Q765">
        <v>18</v>
      </c>
      <c r="R765">
        <v>18</v>
      </c>
      <c r="S765">
        <v>2</v>
      </c>
      <c r="T765">
        <v>5</v>
      </c>
      <c r="V765">
        <v>1</v>
      </c>
      <c r="AD765" s="107">
        <v>28688</v>
      </c>
      <c r="AE765" t="s">
        <v>31</v>
      </c>
      <c r="AF765" t="s">
        <v>32</v>
      </c>
      <c r="AG765" t="s">
        <v>868</v>
      </c>
      <c r="AH765" t="s">
        <v>57</v>
      </c>
      <c r="AI765" t="s">
        <v>89</v>
      </c>
      <c r="AJ765" t="s">
        <v>47</v>
      </c>
      <c r="AK765">
        <v>3</v>
      </c>
      <c r="AL765" t="s">
        <v>47</v>
      </c>
      <c r="AP765" t="s">
        <v>42</v>
      </c>
      <c r="AR765" t="s">
        <v>43</v>
      </c>
      <c r="AS765" t="s">
        <v>44</v>
      </c>
      <c r="AT765" t="s">
        <v>411</v>
      </c>
      <c r="BC765" t="s">
        <v>37</v>
      </c>
      <c r="BF765">
        <v>18</v>
      </c>
      <c r="BG765">
        <v>18</v>
      </c>
      <c r="BH765">
        <v>18</v>
      </c>
      <c r="BI765">
        <v>33.614754098360656</v>
      </c>
      <c r="BJ765">
        <f t="shared" si="55"/>
        <v>34</v>
      </c>
      <c r="BK765">
        <v>0</v>
      </c>
      <c r="BL765">
        <v>0</v>
      </c>
      <c r="BM765" t="s">
        <v>47</v>
      </c>
      <c r="BN765" t="s">
        <v>913</v>
      </c>
      <c r="BO765" t="s">
        <v>564</v>
      </c>
      <c r="BQ765" t="s">
        <v>47</v>
      </c>
      <c r="BR765" t="s">
        <v>87</v>
      </c>
      <c r="BS765" t="s">
        <v>572</v>
      </c>
      <c r="BT765" t="s">
        <v>1252</v>
      </c>
      <c r="BU765" t="s">
        <v>87</v>
      </c>
      <c r="BV765">
        <v>1</v>
      </c>
      <c r="BW765">
        <v>1</v>
      </c>
      <c r="BX765">
        <v>0</v>
      </c>
      <c r="BY765">
        <v>0</v>
      </c>
      <c r="BZ765">
        <v>-18</v>
      </c>
      <c r="CA765">
        <v>0</v>
      </c>
      <c r="CB765">
        <v>18</v>
      </c>
      <c r="CC765" t="e">
        <v>#VALUE!</v>
      </c>
      <c r="CD765">
        <v>18</v>
      </c>
      <c r="CE765">
        <v>0</v>
      </c>
      <c r="CF765">
        <v>0</v>
      </c>
      <c r="CH765">
        <f t="shared" si="56"/>
        <v>1</v>
      </c>
      <c r="CI765" t="s">
        <v>1404</v>
      </c>
      <c r="CJ765">
        <v>2</v>
      </c>
      <c r="CK765" t="s">
        <v>1399</v>
      </c>
      <c r="CL765">
        <f t="shared" si="57"/>
        <v>0</v>
      </c>
      <c r="CM765">
        <f t="shared" si="58"/>
        <v>1</v>
      </c>
      <c r="CN765">
        <f t="shared" si="59"/>
        <v>1</v>
      </c>
    </row>
    <row r="766" spans="1:92" x14ac:dyDescent="0.25">
      <c r="A766">
        <v>597</v>
      </c>
      <c r="B766" t="s">
        <v>564</v>
      </c>
      <c r="C766" t="s">
        <v>564</v>
      </c>
      <c r="D766">
        <v>1507506</v>
      </c>
      <c r="E766">
        <v>6</v>
      </c>
      <c r="F766" s="107">
        <v>40932</v>
      </c>
      <c r="G766" s="107">
        <v>40966</v>
      </c>
      <c r="H766">
        <v>1507506</v>
      </c>
      <c r="I766" s="107">
        <v>40933</v>
      </c>
      <c r="J766" s="107">
        <v>40966</v>
      </c>
      <c r="K766" t="s">
        <v>562</v>
      </c>
      <c r="L766" t="s">
        <v>562</v>
      </c>
      <c r="N766" t="s">
        <v>564</v>
      </c>
      <c r="O766" t="s">
        <v>913</v>
      </c>
      <c r="P766" t="s">
        <v>38</v>
      </c>
      <c r="Q766">
        <v>34</v>
      </c>
      <c r="R766">
        <v>35</v>
      </c>
      <c r="S766">
        <v>2</v>
      </c>
      <c r="T766">
        <v>12</v>
      </c>
      <c r="U766">
        <v>2</v>
      </c>
      <c r="AD766" s="107">
        <v>21727</v>
      </c>
      <c r="AE766" t="s">
        <v>31</v>
      </c>
      <c r="AF766" t="s">
        <v>39</v>
      </c>
      <c r="AG766" t="s">
        <v>40</v>
      </c>
      <c r="AH766" t="s">
        <v>40</v>
      </c>
      <c r="AI766" t="s">
        <v>41</v>
      </c>
      <c r="AJ766" t="s">
        <v>88</v>
      </c>
      <c r="AK766">
        <v>2</v>
      </c>
      <c r="AL766" t="s">
        <v>361</v>
      </c>
      <c r="AM766">
        <v>12</v>
      </c>
      <c r="AP766" t="s">
        <v>157</v>
      </c>
      <c r="AR766" t="s">
        <v>66</v>
      </c>
      <c r="AS766" t="s">
        <v>63</v>
      </c>
      <c r="BC766" t="s">
        <v>37</v>
      </c>
      <c r="BF766">
        <v>34</v>
      </c>
      <c r="BG766">
        <v>34</v>
      </c>
      <c r="BH766">
        <v>35</v>
      </c>
      <c r="BI766">
        <v>52.472677595628419</v>
      </c>
      <c r="BJ766">
        <f t="shared" si="55"/>
        <v>53</v>
      </c>
      <c r="BK766">
        <v>0</v>
      </c>
      <c r="BL766">
        <v>0</v>
      </c>
      <c r="BM766" t="s">
        <v>1050</v>
      </c>
      <c r="BN766" t="s">
        <v>913</v>
      </c>
      <c r="BO766" t="s">
        <v>564</v>
      </c>
      <c r="BQ766" t="s">
        <v>1050</v>
      </c>
      <c r="BR766" t="s">
        <v>87</v>
      </c>
      <c r="BS766" t="s">
        <v>572</v>
      </c>
      <c r="BT766" t="s">
        <v>1252</v>
      </c>
      <c r="BU766" t="s">
        <v>87</v>
      </c>
      <c r="BV766">
        <v>0.97142857142857142</v>
      </c>
      <c r="BW766">
        <v>1</v>
      </c>
      <c r="BX766">
        <v>2.8571428571428581E-2</v>
      </c>
      <c r="BY766">
        <v>0</v>
      </c>
      <c r="BZ766">
        <v>-34</v>
      </c>
      <c r="CA766">
        <v>0</v>
      </c>
      <c r="CB766">
        <v>34</v>
      </c>
      <c r="CC766" t="e">
        <v>#VALUE!</v>
      </c>
      <c r="CD766">
        <v>34</v>
      </c>
      <c r="CE766">
        <v>0</v>
      </c>
      <c r="CF766">
        <v>0</v>
      </c>
      <c r="CH766">
        <f t="shared" si="56"/>
        <v>1</v>
      </c>
      <c r="CI766" t="s">
        <v>1401</v>
      </c>
      <c r="CJ766">
        <v>3</v>
      </c>
      <c r="CK766" t="s">
        <v>1399</v>
      </c>
      <c r="CL766">
        <f t="shared" si="57"/>
        <v>0</v>
      </c>
      <c r="CM766">
        <f t="shared" si="58"/>
        <v>1</v>
      </c>
      <c r="CN766">
        <f t="shared" si="59"/>
        <v>1</v>
      </c>
    </row>
    <row r="767" spans="1:92" x14ac:dyDescent="0.25">
      <c r="A767">
        <v>1706</v>
      </c>
      <c r="B767" t="s">
        <v>564</v>
      </c>
      <c r="C767" t="s">
        <v>564</v>
      </c>
      <c r="D767">
        <v>1507602</v>
      </c>
      <c r="E767">
        <v>5</v>
      </c>
      <c r="F767" s="107">
        <v>40972</v>
      </c>
      <c r="G767" s="107">
        <v>40973</v>
      </c>
      <c r="H767">
        <v>1507602</v>
      </c>
      <c r="I767" s="107">
        <v>40972</v>
      </c>
      <c r="J767" s="107">
        <v>40973</v>
      </c>
      <c r="K767">
        <v>35000</v>
      </c>
      <c r="L767" t="s">
        <v>570</v>
      </c>
      <c r="N767" t="s">
        <v>564</v>
      </c>
      <c r="O767" t="s">
        <v>913</v>
      </c>
      <c r="P767" t="s">
        <v>38</v>
      </c>
      <c r="Q767">
        <v>2</v>
      </c>
      <c r="R767">
        <v>2</v>
      </c>
      <c r="S767">
        <v>1</v>
      </c>
      <c r="T767">
        <v>6</v>
      </c>
      <c r="U767">
        <v>1</v>
      </c>
      <c r="AD767" s="107">
        <v>24299</v>
      </c>
      <c r="AE767" t="s">
        <v>31</v>
      </c>
      <c r="AF767" t="s">
        <v>39</v>
      </c>
      <c r="AG767" t="s">
        <v>40</v>
      </c>
      <c r="AH767" t="s">
        <v>40</v>
      </c>
      <c r="AI767" t="s">
        <v>140</v>
      </c>
      <c r="AJ767" t="s">
        <v>88</v>
      </c>
      <c r="AK767">
        <v>1</v>
      </c>
      <c r="AL767" t="s">
        <v>987</v>
      </c>
      <c r="AN767">
        <v>8</v>
      </c>
      <c r="AP767" t="s">
        <v>42</v>
      </c>
      <c r="AR767" t="s">
        <v>43</v>
      </c>
      <c r="AS767" t="s">
        <v>44</v>
      </c>
      <c r="BC767" t="s">
        <v>37</v>
      </c>
      <c r="BF767">
        <v>2</v>
      </c>
      <c r="BG767">
        <v>2</v>
      </c>
      <c r="BH767">
        <v>2</v>
      </c>
      <c r="BI767">
        <v>45.55464480874317</v>
      </c>
      <c r="BJ767">
        <f t="shared" si="55"/>
        <v>46</v>
      </c>
      <c r="BK767">
        <v>0</v>
      </c>
      <c r="BL767">
        <v>0</v>
      </c>
      <c r="BM767" t="s">
        <v>1050</v>
      </c>
      <c r="BN767" t="s">
        <v>913</v>
      </c>
      <c r="BO767" t="s">
        <v>564</v>
      </c>
      <c r="BQ767" t="s">
        <v>1050</v>
      </c>
      <c r="BR767" t="s">
        <v>87</v>
      </c>
      <c r="BS767" t="s">
        <v>572</v>
      </c>
      <c r="BT767" t="s">
        <v>1252</v>
      </c>
      <c r="BU767" t="s">
        <v>87</v>
      </c>
      <c r="BV767">
        <v>1</v>
      </c>
      <c r="BW767">
        <v>1</v>
      </c>
      <c r="BX767">
        <v>0</v>
      </c>
      <c r="BY767">
        <v>0</v>
      </c>
      <c r="BZ767">
        <v>-2</v>
      </c>
      <c r="CA767">
        <v>0</v>
      </c>
      <c r="CB767">
        <v>2</v>
      </c>
      <c r="CC767" t="e">
        <v>#VALUE!</v>
      </c>
      <c r="CD767">
        <v>2</v>
      </c>
      <c r="CE767">
        <v>0</v>
      </c>
      <c r="CF767">
        <v>0</v>
      </c>
      <c r="CH767">
        <f t="shared" si="56"/>
        <v>1</v>
      </c>
      <c r="CI767" t="s">
        <v>1405</v>
      </c>
      <c r="CJ767">
        <v>1</v>
      </c>
      <c r="CK767" t="s">
        <v>1399</v>
      </c>
      <c r="CL767">
        <f t="shared" si="57"/>
        <v>0</v>
      </c>
      <c r="CM767">
        <f t="shared" si="58"/>
        <v>1</v>
      </c>
      <c r="CN767">
        <f t="shared" si="59"/>
        <v>1</v>
      </c>
    </row>
    <row r="768" spans="1:92" x14ac:dyDescent="0.25">
      <c r="A768">
        <v>904</v>
      </c>
      <c r="B768" t="s">
        <v>564</v>
      </c>
      <c r="C768" t="s">
        <v>564</v>
      </c>
      <c r="D768">
        <v>1507898</v>
      </c>
      <c r="E768">
        <v>1</v>
      </c>
      <c r="F768" s="107">
        <v>40942</v>
      </c>
      <c r="G768" s="107">
        <v>41326</v>
      </c>
      <c r="H768">
        <v>1507898</v>
      </c>
      <c r="I768" s="107">
        <v>40943</v>
      </c>
      <c r="J768" s="107">
        <v>40944</v>
      </c>
      <c r="K768">
        <v>20000</v>
      </c>
      <c r="L768" t="s">
        <v>569</v>
      </c>
      <c r="M768" s="107">
        <v>40944</v>
      </c>
      <c r="N768" t="s">
        <v>87</v>
      </c>
      <c r="O768" t="s">
        <v>583</v>
      </c>
      <c r="P768" t="s">
        <v>54</v>
      </c>
      <c r="Q768">
        <v>2</v>
      </c>
      <c r="R768">
        <v>385</v>
      </c>
      <c r="S768">
        <v>4</v>
      </c>
      <c r="T768">
        <v>3</v>
      </c>
      <c r="V768">
        <v>1</v>
      </c>
      <c r="AD768" s="107">
        <v>28692</v>
      </c>
      <c r="AE768" t="s">
        <v>31</v>
      </c>
      <c r="AF768" t="s">
        <v>39</v>
      </c>
      <c r="AG768" t="s">
        <v>40</v>
      </c>
      <c r="AH768" t="s">
        <v>40</v>
      </c>
      <c r="AI768" t="s">
        <v>70</v>
      </c>
      <c r="AJ768" t="s">
        <v>54</v>
      </c>
      <c r="AK768">
        <v>14</v>
      </c>
      <c r="AL768" t="s">
        <v>54</v>
      </c>
      <c r="AP768" t="s">
        <v>131</v>
      </c>
      <c r="AR768" t="s">
        <v>91</v>
      </c>
      <c r="AS768" t="s">
        <v>81</v>
      </c>
      <c r="BC768" t="s">
        <v>51</v>
      </c>
      <c r="BF768">
        <v>2</v>
      </c>
      <c r="BG768">
        <v>384</v>
      </c>
      <c r="BH768">
        <v>385</v>
      </c>
      <c r="BI768">
        <v>33.469945355191257</v>
      </c>
      <c r="BJ768">
        <f t="shared" si="55"/>
        <v>34</v>
      </c>
      <c r="BK768">
        <v>0</v>
      </c>
      <c r="BL768">
        <v>-382</v>
      </c>
      <c r="BM768" t="s">
        <v>1051</v>
      </c>
      <c r="BN768" t="s">
        <v>75</v>
      </c>
      <c r="BO768" t="s">
        <v>87</v>
      </c>
      <c r="BQ768" t="s">
        <v>1051</v>
      </c>
      <c r="BR768" t="s">
        <v>87</v>
      </c>
      <c r="BS768" t="s">
        <v>573</v>
      </c>
      <c r="BT768" t="s">
        <v>1252</v>
      </c>
      <c r="BU768" t="s">
        <v>87</v>
      </c>
      <c r="BV768">
        <v>5.1948051948051948E-3</v>
      </c>
      <c r="BW768">
        <v>5.208333333333333E-3</v>
      </c>
      <c r="BX768">
        <v>1.3528138528138244E-5</v>
      </c>
      <c r="BY768">
        <v>0</v>
      </c>
      <c r="BZ768">
        <v>-2</v>
      </c>
      <c r="CA768">
        <v>0</v>
      </c>
      <c r="CB768">
        <v>2</v>
      </c>
      <c r="CC768" t="e">
        <v>#VALUE!</v>
      </c>
      <c r="CD768">
        <v>2</v>
      </c>
      <c r="CE768">
        <v>0</v>
      </c>
      <c r="CF768">
        <v>382</v>
      </c>
      <c r="CH768">
        <f t="shared" si="56"/>
        <v>1</v>
      </c>
      <c r="CI768" t="s">
        <v>1405</v>
      </c>
      <c r="CJ768">
        <v>1</v>
      </c>
      <c r="CK768" t="s">
        <v>1399</v>
      </c>
      <c r="CL768">
        <f t="shared" si="57"/>
        <v>1</v>
      </c>
      <c r="CM768">
        <f t="shared" si="58"/>
        <v>1</v>
      </c>
      <c r="CN768">
        <f t="shared" si="59"/>
        <v>1</v>
      </c>
    </row>
    <row r="769" spans="1:92" x14ac:dyDescent="0.25">
      <c r="A769">
        <v>2834</v>
      </c>
      <c r="B769" t="s">
        <v>564</v>
      </c>
      <c r="C769" t="s">
        <v>564</v>
      </c>
      <c r="D769">
        <v>1507985</v>
      </c>
      <c r="E769">
        <v>1</v>
      </c>
      <c r="F769" s="107">
        <v>41013</v>
      </c>
      <c r="G769" s="107">
        <v>41015</v>
      </c>
      <c r="H769">
        <v>1507985</v>
      </c>
      <c r="I769" s="107">
        <v>41013</v>
      </c>
      <c r="J769" s="107">
        <v>41015</v>
      </c>
      <c r="K769">
        <v>10000</v>
      </c>
      <c r="L769" t="s">
        <v>568</v>
      </c>
      <c r="N769" t="s">
        <v>564</v>
      </c>
      <c r="O769" t="s">
        <v>913</v>
      </c>
      <c r="P769" t="s">
        <v>54</v>
      </c>
      <c r="Q769">
        <v>3</v>
      </c>
      <c r="R769">
        <v>3</v>
      </c>
      <c r="S769">
        <v>3</v>
      </c>
      <c r="T769">
        <v>3</v>
      </c>
      <c r="U769">
        <v>1</v>
      </c>
      <c r="AD769" s="107">
        <v>28352</v>
      </c>
      <c r="AE769" t="s">
        <v>31</v>
      </c>
      <c r="AF769" t="s">
        <v>32</v>
      </c>
      <c r="AG769" t="s">
        <v>868</v>
      </c>
      <c r="AH769" t="s">
        <v>57</v>
      </c>
      <c r="AI769" t="s">
        <v>64</v>
      </c>
      <c r="AJ769" t="s">
        <v>54</v>
      </c>
      <c r="AK769">
        <v>1</v>
      </c>
      <c r="AL769" t="s">
        <v>54</v>
      </c>
      <c r="AP769" t="s">
        <v>135</v>
      </c>
      <c r="AR769" t="s">
        <v>66</v>
      </c>
      <c r="AS769" t="s">
        <v>63</v>
      </c>
      <c r="BC769" t="s">
        <v>37</v>
      </c>
      <c r="BF769">
        <v>3</v>
      </c>
      <c r="BG769">
        <v>3</v>
      </c>
      <c r="BH769">
        <v>3</v>
      </c>
      <c r="BI769">
        <v>34.592896174863391</v>
      </c>
      <c r="BJ769">
        <f t="shared" si="55"/>
        <v>35</v>
      </c>
      <c r="BK769">
        <v>0</v>
      </c>
      <c r="BL769">
        <v>0</v>
      </c>
      <c r="BM769" t="s">
        <v>1051</v>
      </c>
      <c r="BN769" t="s">
        <v>913</v>
      </c>
      <c r="BO769" t="s">
        <v>564</v>
      </c>
      <c r="BQ769" t="s">
        <v>1051</v>
      </c>
      <c r="BR769" t="s">
        <v>87</v>
      </c>
      <c r="BS769" t="s">
        <v>572</v>
      </c>
      <c r="BT769" t="s">
        <v>1252</v>
      </c>
      <c r="BU769" t="s">
        <v>87</v>
      </c>
      <c r="BV769">
        <v>1</v>
      </c>
      <c r="BW769">
        <v>1</v>
      </c>
      <c r="BX769">
        <v>0</v>
      </c>
      <c r="BY769">
        <v>0</v>
      </c>
      <c r="BZ769">
        <v>-3</v>
      </c>
      <c r="CA769">
        <v>0</v>
      </c>
      <c r="CB769">
        <v>3</v>
      </c>
      <c r="CC769" t="e">
        <v>#VALUE!</v>
      </c>
      <c r="CD769">
        <v>3</v>
      </c>
      <c r="CE769">
        <v>0</v>
      </c>
      <c r="CF769">
        <v>0</v>
      </c>
      <c r="CH769">
        <f t="shared" si="56"/>
        <v>1</v>
      </c>
      <c r="CI769" t="s">
        <v>1405</v>
      </c>
      <c r="CJ769">
        <v>1</v>
      </c>
      <c r="CK769" t="s">
        <v>1399</v>
      </c>
      <c r="CL769">
        <f t="shared" si="57"/>
        <v>0</v>
      </c>
      <c r="CM769">
        <f t="shared" si="58"/>
        <v>1</v>
      </c>
      <c r="CN769">
        <f t="shared" si="59"/>
        <v>1</v>
      </c>
    </row>
    <row r="770" spans="1:92" x14ac:dyDescent="0.25">
      <c r="A770">
        <v>3129</v>
      </c>
      <c r="B770" t="s">
        <v>564</v>
      </c>
      <c r="C770" t="s">
        <v>564</v>
      </c>
      <c r="D770">
        <v>1508718</v>
      </c>
      <c r="E770">
        <v>2</v>
      </c>
      <c r="F770" s="107">
        <v>41024</v>
      </c>
      <c r="G770" s="107">
        <v>41085</v>
      </c>
      <c r="H770">
        <v>1508718</v>
      </c>
      <c r="I770" s="107">
        <v>41024</v>
      </c>
      <c r="J770" s="107">
        <v>41027</v>
      </c>
      <c r="K770">
        <v>5000</v>
      </c>
      <c r="L770" t="s">
        <v>567</v>
      </c>
      <c r="M770" s="107">
        <v>41027</v>
      </c>
      <c r="N770" t="s">
        <v>87</v>
      </c>
      <c r="O770" t="s">
        <v>75</v>
      </c>
      <c r="P770" t="s">
        <v>587</v>
      </c>
      <c r="Q770">
        <v>4</v>
      </c>
      <c r="R770">
        <v>62</v>
      </c>
      <c r="S770">
        <v>2</v>
      </c>
      <c r="T770">
        <v>5</v>
      </c>
      <c r="AD770" s="107">
        <v>28011</v>
      </c>
      <c r="AE770" t="s">
        <v>31</v>
      </c>
      <c r="AF770" t="s">
        <v>32</v>
      </c>
      <c r="AG770" t="s">
        <v>868</v>
      </c>
      <c r="AH770" t="s">
        <v>30</v>
      </c>
      <c r="AI770" t="s">
        <v>61</v>
      </c>
      <c r="AJ770" t="s">
        <v>47</v>
      </c>
      <c r="AK770">
        <v>3</v>
      </c>
      <c r="AL770" t="s">
        <v>47</v>
      </c>
      <c r="AP770" t="s">
        <v>100</v>
      </c>
      <c r="AR770" t="s">
        <v>66</v>
      </c>
      <c r="AS770" t="s">
        <v>63</v>
      </c>
      <c r="AT770" t="s">
        <v>526</v>
      </c>
      <c r="BC770" t="s">
        <v>37</v>
      </c>
      <c r="BF770">
        <v>4</v>
      </c>
      <c r="BG770">
        <v>62</v>
      </c>
      <c r="BH770">
        <v>62</v>
      </c>
      <c r="BI770">
        <v>35.55464480874317</v>
      </c>
      <c r="BJ770">
        <f t="shared" si="55"/>
        <v>36</v>
      </c>
      <c r="BK770">
        <v>0</v>
      </c>
      <c r="BL770">
        <v>-58</v>
      </c>
      <c r="BM770" t="s">
        <v>47</v>
      </c>
      <c r="BN770" t="s">
        <v>75</v>
      </c>
      <c r="BO770" t="s">
        <v>87</v>
      </c>
      <c r="BQ770" t="s">
        <v>47</v>
      </c>
      <c r="BR770" t="s">
        <v>87</v>
      </c>
      <c r="BS770" t="s">
        <v>573</v>
      </c>
      <c r="BT770" t="s">
        <v>1252</v>
      </c>
      <c r="BU770" t="s">
        <v>87</v>
      </c>
      <c r="BV770">
        <v>6.4516129032258063E-2</v>
      </c>
      <c r="BW770">
        <v>6.4516129032258063E-2</v>
      </c>
      <c r="BX770">
        <v>0</v>
      </c>
      <c r="BY770">
        <v>0</v>
      </c>
      <c r="BZ770">
        <v>-4</v>
      </c>
      <c r="CA770">
        <v>0</v>
      </c>
      <c r="CB770">
        <v>4</v>
      </c>
      <c r="CC770" t="e">
        <v>#VALUE!</v>
      </c>
      <c r="CD770">
        <v>4</v>
      </c>
      <c r="CE770">
        <v>0</v>
      </c>
      <c r="CF770">
        <v>58</v>
      </c>
      <c r="CH770">
        <f t="shared" si="56"/>
        <v>1</v>
      </c>
      <c r="CI770" t="s">
        <v>1405</v>
      </c>
      <c r="CJ770">
        <v>1</v>
      </c>
      <c r="CK770" t="s">
        <v>1399</v>
      </c>
      <c r="CL770">
        <f t="shared" si="57"/>
        <v>1</v>
      </c>
      <c r="CM770">
        <f t="shared" si="58"/>
        <v>1</v>
      </c>
      <c r="CN770">
        <f t="shared" si="59"/>
        <v>1</v>
      </c>
    </row>
    <row r="771" spans="1:92" x14ac:dyDescent="0.25">
      <c r="A771">
        <v>2403</v>
      </c>
      <c r="B771" t="s">
        <v>564</v>
      </c>
      <c r="C771" t="s">
        <v>564</v>
      </c>
      <c r="D771">
        <v>1508775</v>
      </c>
      <c r="E771">
        <v>2</v>
      </c>
      <c r="F771" s="107">
        <v>40999</v>
      </c>
      <c r="G771" s="107">
        <v>41078</v>
      </c>
      <c r="H771">
        <v>1508775</v>
      </c>
      <c r="I771" s="107">
        <v>40999</v>
      </c>
      <c r="J771" s="107">
        <v>41000</v>
      </c>
      <c r="K771">
        <v>2000</v>
      </c>
      <c r="L771" t="s">
        <v>566</v>
      </c>
      <c r="M771" s="107">
        <v>41000</v>
      </c>
      <c r="N771" t="s">
        <v>87</v>
      </c>
      <c r="O771" t="s">
        <v>583</v>
      </c>
      <c r="P771" t="s">
        <v>587</v>
      </c>
      <c r="Q771">
        <v>2</v>
      </c>
      <c r="R771">
        <v>80</v>
      </c>
      <c r="S771">
        <v>0</v>
      </c>
      <c r="T771">
        <v>1</v>
      </c>
      <c r="AD771" s="107">
        <v>26212</v>
      </c>
      <c r="AE771" t="s">
        <v>31</v>
      </c>
      <c r="AF771" t="s">
        <v>39</v>
      </c>
      <c r="AG771" t="s">
        <v>40</v>
      </c>
      <c r="AH771" t="s">
        <v>40</v>
      </c>
      <c r="AI771" t="s">
        <v>58</v>
      </c>
      <c r="AJ771" t="s">
        <v>47</v>
      </c>
      <c r="AK771">
        <v>4</v>
      </c>
      <c r="AL771" t="s">
        <v>47</v>
      </c>
      <c r="AP771" t="s">
        <v>42</v>
      </c>
      <c r="AR771" t="s">
        <v>43</v>
      </c>
      <c r="AS771" t="s">
        <v>44</v>
      </c>
      <c r="BC771" t="s">
        <v>51</v>
      </c>
      <c r="BF771">
        <v>2</v>
      </c>
      <c r="BG771">
        <v>80</v>
      </c>
      <c r="BH771">
        <v>80</v>
      </c>
      <c r="BI771">
        <v>40.401639344262293</v>
      </c>
      <c r="BJ771">
        <f t="shared" ref="BJ771:BJ834" si="60">ROUND((I771-AD771)/365,0)</f>
        <v>41</v>
      </c>
      <c r="BK771">
        <v>0</v>
      </c>
      <c r="BL771">
        <v>-78</v>
      </c>
      <c r="BM771" t="s">
        <v>47</v>
      </c>
      <c r="BN771" t="s">
        <v>75</v>
      </c>
      <c r="BO771" t="s">
        <v>87</v>
      </c>
      <c r="BQ771" t="s">
        <v>47</v>
      </c>
      <c r="BR771" t="s">
        <v>87</v>
      </c>
      <c r="BS771" t="s">
        <v>573</v>
      </c>
      <c r="BT771" t="s">
        <v>1252</v>
      </c>
      <c r="BU771" t="s">
        <v>564</v>
      </c>
      <c r="BV771">
        <v>2.5000000000000001E-2</v>
      </c>
      <c r="BW771">
        <v>2.5000000000000001E-2</v>
      </c>
      <c r="BX771">
        <v>0</v>
      </c>
      <c r="BY771">
        <v>0</v>
      </c>
      <c r="BZ771">
        <v>-2</v>
      </c>
      <c r="CA771">
        <v>0</v>
      </c>
      <c r="CB771">
        <v>2</v>
      </c>
      <c r="CC771" t="e">
        <v>#VALUE!</v>
      </c>
      <c r="CD771">
        <v>2</v>
      </c>
      <c r="CE771">
        <v>0</v>
      </c>
      <c r="CF771">
        <v>78</v>
      </c>
      <c r="CH771">
        <f t="shared" ref="CH771:CH834" si="61">IF(CM771+CN771&gt;0,1,0)</f>
        <v>1</v>
      </c>
      <c r="CI771" t="s">
        <v>1405</v>
      </c>
      <c r="CJ771">
        <v>1</v>
      </c>
      <c r="CK771" t="s">
        <v>1399</v>
      </c>
      <c r="CL771">
        <f t="shared" ref="CL771:CL834" si="62">IF(BN771="None",0,1)</f>
        <v>1</v>
      </c>
      <c r="CM771">
        <f t="shared" ref="CM771:CM834" si="63">IF(S771&gt;0,1,0)</f>
        <v>0</v>
      </c>
      <c r="CN771">
        <f t="shared" ref="CN771:CN834" si="64">IF(T771&gt;0,1,0)</f>
        <v>1</v>
      </c>
    </row>
    <row r="772" spans="1:92" x14ac:dyDescent="0.25">
      <c r="A772">
        <v>1368</v>
      </c>
      <c r="B772" t="s">
        <v>564</v>
      </c>
      <c r="C772" t="s">
        <v>564</v>
      </c>
      <c r="D772">
        <v>1509144</v>
      </c>
      <c r="E772">
        <v>6</v>
      </c>
      <c r="F772" s="107">
        <v>40959</v>
      </c>
      <c r="G772" s="107">
        <v>40960</v>
      </c>
      <c r="H772">
        <v>1509144</v>
      </c>
      <c r="I772" s="107">
        <v>40959</v>
      </c>
      <c r="J772" s="107">
        <v>40960</v>
      </c>
      <c r="K772">
        <v>20000</v>
      </c>
      <c r="L772" t="s">
        <v>569</v>
      </c>
      <c r="N772" t="s">
        <v>564</v>
      </c>
      <c r="O772" t="s">
        <v>913</v>
      </c>
      <c r="P772" t="s">
        <v>38</v>
      </c>
      <c r="Q772">
        <v>2</v>
      </c>
      <c r="R772">
        <v>2</v>
      </c>
      <c r="S772">
        <v>4</v>
      </c>
      <c r="T772">
        <v>4</v>
      </c>
      <c r="U772">
        <v>1</v>
      </c>
      <c r="AB772" t="s">
        <v>111</v>
      </c>
      <c r="AD772" s="107">
        <v>28698</v>
      </c>
      <c r="AE772" t="s">
        <v>31</v>
      </c>
      <c r="AF772" t="s">
        <v>39</v>
      </c>
      <c r="AG772" t="s">
        <v>40</v>
      </c>
      <c r="AH772" t="s">
        <v>30</v>
      </c>
      <c r="AI772" t="s">
        <v>140</v>
      </c>
      <c r="AJ772" t="s">
        <v>88</v>
      </c>
      <c r="AK772">
        <v>1</v>
      </c>
      <c r="AL772" t="s">
        <v>361</v>
      </c>
      <c r="AM772">
        <v>3</v>
      </c>
      <c r="AP772" t="s">
        <v>65</v>
      </c>
      <c r="AR772" t="s">
        <v>66</v>
      </c>
      <c r="AS772" t="s">
        <v>67</v>
      </c>
      <c r="BC772" t="s">
        <v>37</v>
      </c>
      <c r="BF772">
        <v>2</v>
      </c>
      <c r="BG772">
        <v>2</v>
      </c>
      <c r="BH772">
        <v>2</v>
      </c>
      <c r="BI772">
        <v>33.5</v>
      </c>
      <c r="BJ772">
        <f t="shared" si="60"/>
        <v>34</v>
      </c>
      <c r="BK772">
        <v>0</v>
      </c>
      <c r="BL772">
        <v>0</v>
      </c>
      <c r="BM772" t="s">
        <v>1050</v>
      </c>
      <c r="BN772" t="s">
        <v>913</v>
      </c>
      <c r="BO772" t="s">
        <v>564</v>
      </c>
      <c r="BQ772" t="s">
        <v>1050</v>
      </c>
      <c r="BR772" t="s">
        <v>87</v>
      </c>
      <c r="BS772" t="s">
        <v>572</v>
      </c>
      <c r="BT772" t="s">
        <v>1252</v>
      </c>
      <c r="BU772" t="s">
        <v>87</v>
      </c>
      <c r="BV772">
        <v>1</v>
      </c>
      <c r="BW772">
        <v>1</v>
      </c>
      <c r="BX772">
        <v>0</v>
      </c>
      <c r="BY772">
        <v>0</v>
      </c>
      <c r="BZ772">
        <v>-2</v>
      </c>
      <c r="CA772">
        <v>0</v>
      </c>
      <c r="CB772">
        <v>2</v>
      </c>
      <c r="CC772" t="e">
        <v>#VALUE!</v>
      </c>
      <c r="CD772">
        <v>2</v>
      </c>
      <c r="CE772">
        <v>0</v>
      </c>
      <c r="CF772">
        <v>0</v>
      </c>
      <c r="CH772">
        <f t="shared" si="61"/>
        <v>1</v>
      </c>
      <c r="CI772" t="s">
        <v>1405</v>
      </c>
      <c r="CJ772">
        <v>1</v>
      </c>
      <c r="CK772" t="s">
        <v>1399</v>
      </c>
      <c r="CL772">
        <f t="shared" si="62"/>
        <v>0</v>
      </c>
      <c r="CM772">
        <f t="shared" si="63"/>
        <v>1</v>
      </c>
      <c r="CN772">
        <f t="shared" si="64"/>
        <v>1</v>
      </c>
    </row>
    <row r="773" spans="1:92" x14ac:dyDescent="0.25">
      <c r="A773">
        <v>194</v>
      </c>
      <c r="B773" t="s">
        <v>564</v>
      </c>
      <c r="C773" t="s">
        <v>564</v>
      </c>
      <c r="D773">
        <v>1509838</v>
      </c>
      <c r="E773">
        <v>6</v>
      </c>
      <c r="F773" s="107">
        <v>40917</v>
      </c>
      <c r="G773" s="107">
        <v>40920</v>
      </c>
      <c r="H773">
        <v>1509838</v>
      </c>
      <c r="I773" s="107">
        <v>40918</v>
      </c>
      <c r="J773" s="107">
        <v>40920</v>
      </c>
      <c r="K773" t="s">
        <v>562</v>
      </c>
      <c r="L773" t="s">
        <v>562</v>
      </c>
      <c r="N773" t="s">
        <v>564</v>
      </c>
      <c r="O773" t="s">
        <v>913</v>
      </c>
      <c r="P773" t="s">
        <v>38</v>
      </c>
      <c r="Q773">
        <v>3</v>
      </c>
      <c r="R773">
        <v>4</v>
      </c>
      <c r="S773">
        <v>2</v>
      </c>
      <c r="T773">
        <v>0</v>
      </c>
      <c r="U773">
        <v>2</v>
      </c>
      <c r="AD773" s="107">
        <v>25665</v>
      </c>
      <c r="AE773" t="s">
        <v>31</v>
      </c>
      <c r="AF773" t="s">
        <v>68</v>
      </c>
      <c r="AG773" t="s">
        <v>870</v>
      </c>
      <c r="AH773" t="s">
        <v>57</v>
      </c>
      <c r="AI773" t="s">
        <v>61</v>
      </c>
      <c r="AJ773" t="s">
        <v>88</v>
      </c>
      <c r="AK773">
        <v>2</v>
      </c>
      <c r="AL773" t="s">
        <v>361</v>
      </c>
      <c r="AM773">
        <v>4</v>
      </c>
      <c r="AP773" t="s">
        <v>169</v>
      </c>
      <c r="AR773" t="s">
        <v>66</v>
      </c>
      <c r="AS773" t="s">
        <v>63</v>
      </c>
      <c r="BC773" t="s">
        <v>37</v>
      </c>
      <c r="BF773">
        <v>3</v>
      </c>
      <c r="BG773">
        <v>3</v>
      </c>
      <c r="BH773">
        <v>4</v>
      </c>
      <c r="BI773">
        <v>41.672131147540981</v>
      </c>
      <c r="BJ773">
        <f t="shared" si="60"/>
        <v>42</v>
      </c>
      <c r="BK773">
        <v>0</v>
      </c>
      <c r="BL773">
        <v>0</v>
      </c>
      <c r="BM773" t="s">
        <v>1050</v>
      </c>
      <c r="BN773" t="s">
        <v>913</v>
      </c>
      <c r="BO773" t="s">
        <v>564</v>
      </c>
      <c r="BQ773" t="s">
        <v>1050</v>
      </c>
      <c r="BR773" t="s">
        <v>87</v>
      </c>
      <c r="BS773" t="s">
        <v>572</v>
      </c>
      <c r="BT773" t="s">
        <v>1252</v>
      </c>
      <c r="BU773" t="s">
        <v>87</v>
      </c>
      <c r="BV773">
        <v>0.75</v>
      </c>
      <c r="BW773">
        <v>1</v>
      </c>
      <c r="BX773">
        <v>0.25</v>
      </c>
      <c r="BY773">
        <v>0</v>
      </c>
      <c r="BZ773">
        <v>-3</v>
      </c>
      <c r="CA773">
        <v>0</v>
      </c>
      <c r="CB773">
        <v>3</v>
      </c>
      <c r="CC773" t="e">
        <v>#VALUE!</v>
      </c>
      <c r="CD773">
        <v>3</v>
      </c>
      <c r="CE773">
        <v>0</v>
      </c>
      <c r="CF773">
        <v>0</v>
      </c>
      <c r="CH773">
        <f t="shared" si="61"/>
        <v>1</v>
      </c>
      <c r="CI773" t="s">
        <v>1405</v>
      </c>
      <c r="CJ773">
        <v>1</v>
      </c>
      <c r="CK773" t="s">
        <v>1399</v>
      </c>
      <c r="CL773">
        <f t="shared" si="62"/>
        <v>0</v>
      </c>
      <c r="CM773">
        <f t="shared" si="63"/>
        <v>1</v>
      </c>
      <c r="CN773">
        <f t="shared" si="64"/>
        <v>0</v>
      </c>
    </row>
    <row r="774" spans="1:92" x14ac:dyDescent="0.25">
      <c r="A774">
        <v>2364</v>
      </c>
      <c r="B774" t="s">
        <v>564</v>
      </c>
      <c r="C774" t="s">
        <v>564</v>
      </c>
      <c r="D774">
        <v>1510635</v>
      </c>
      <c r="E774">
        <v>5</v>
      </c>
      <c r="F774" s="107">
        <v>40998</v>
      </c>
      <c r="G774" s="107">
        <v>41088</v>
      </c>
      <c r="H774">
        <v>1510635</v>
      </c>
      <c r="I774" s="107">
        <v>40998</v>
      </c>
      <c r="J774" s="107">
        <v>41088</v>
      </c>
      <c r="K774">
        <v>5000</v>
      </c>
      <c r="L774" t="s">
        <v>567</v>
      </c>
      <c r="N774" t="s">
        <v>564</v>
      </c>
      <c r="O774" t="s">
        <v>913</v>
      </c>
      <c r="P774" t="s">
        <v>38</v>
      </c>
      <c r="Q774">
        <v>91</v>
      </c>
      <c r="R774">
        <v>91</v>
      </c>
      <c r="S774">
        <v>2</v>
      </c>
      <c r="T774">
        <v>3</v>
      </c>
      <c r="V774">
        <v>1</v>
      </c>
      <c r="AD774" s="107">
        <v>26721</v>
      </c>
      <c r="AE774" t="s">
        <v>31</v>
      </c>
      <c r="AF774" t="s">
        <v>32</v>
      </c>
      <c r="AG774" t="s">
        <v>868</v>
      </c>
      <c r="AH774" t="s">
        <v>30</v>
      </c>
      <c r="AI774" t="s">
        <v>70</v>
      </c>
      <c r="AJ774" t="s">
        <v>88</v>
      </c>
      <c r="AK774">
        <v>5</v>
      </c>
      <c r="AL774" t="s">
        <v>987</v>
      </c>
      <c r="AN774">
        <v>6</v>
      </c>
      <c r="AP774" t="s">
        <v>135</v>
      </c>
      <c r="AR774" t="s">
        <v>66</v>
      </c>
      <c r="AS774" t="s">
        <v>63</v>
      </c>
      <c r="BC774" t="s">
        <v>37</v>
      </c>
      <c r="BF774">
        <v>91</v>
      </c>
      <c r="BG774">
        <v>91</v>
      </c>
      <c r="BH774">
        <v>91</v>
      </c>
      <c r="BI774">
        <v>39.008196721311478</v>
      </c>
      <c r="BJ774">
        <f t="shared" si="60"/>
        <v>39</v>
      </c>
      <c r="BK774">
        <v>0</v>
      </c>
      <c r="BL774">
        <v>0</v>
      </c>
      <c r="BM774" t="s">
        <v>1050</v>
      </c>
      <c r="BN774" t="s">
        <v>913</v>
      </c>
      <c r="BO774" t="s">
        <v>564</v>
      </c>
      <c r="BQ774" t="s">
        <v>1050</v>
      </c>
      <c r="BR774" t="s">
        <v>87</v>
      </c>
      <c r="BS774" t="s">
        <v>572</v>
      </c>
      <c r="BT774" t="s">
        <v>1252</v>
      </c>
      <c r="BU774" t="s">
        <v>87</v>
      </c>
      <c r="BV774">
        <v>1</v>
      </c>
      <c r="BW774">
        <v>1</v>
      </c>
      <c r="BX774">
        <v>0</v>
      </c>
      <c r="BY774">
        <v>0</v>
      </c>
      <c r="BZ774">
        <v>-91</v>
      </c>
      <c r="CA774">
        <v>0</v>
      </c>
      <c r="CB774">
        <v>91</v>
      </c>
      <c r="CC774" t="e">
        <v>#VALUE!</v>
      </c>
      <c r="CD774">
        <v>91</v>
      </c>
      <c r="CE774">
        <v>0</v>
      </c>
      <c r="CF774">
        <v>0</v>
      </c>
      <c r="CH774">
        <f t="shared" si="61"/>
        <v>1</v>
      </c>
      <c r="CI774" t="s">
        <v>1408</v>
      </c>
      <c r="CJ774">
        <v>0</v>
      </c>
      <c r="CK774" t="s">
        <v>1399</v>
      </c>
      <c r="CL774">
        <f t="shared" si="62"/>
        <v>0</v>
      </c>
      <c r="CM774">
        <f t="shared" si="63"/>
        <v>1</v>
      </c>
      <c r="CN774">
        <f t="shared" si="64"/>
        <v>1</v>
      </c>
    </row>
    <row r="775" spans="1:92" x14ac:dyDescent="0.25">
      <c r="A775">
        <v>384</v>
      </c>
      <c r="B775" t="s">
        <v>564</v>
      </c>
      <c r="C775" t="s">
        <v>564</v>
      </c>
      <c r="D775">
        <v>1510654</v>
      </c>
      <c r="E775">
        <v>6</v>
      </c>
      <c r="F775" s="107">
        <v>40924</v>
      </c>
      <c r="G775" s="107">
        <v>41066</v>
      </c>
      <c r="H775">
        <v>1510654</v>
      </c>
      <c r="I775" s="107">
        <v>40929</v>
      </c>
      <c r="J775" s="107">
        <v>41066</v>
      </c>
      <c r="K775" t="s">
        <v>562</v>
      </c>
      <c r="L775" t="s">
        <v>562</v>
      </c>
      <c r="N775" t="s">
        <v>564</v>
      </c>
      <c r="O775" t="s">
        <v>913</v>
      </c>
      <c r="P775" t="s">
        <v>38</v>
      </c>
      <c r="Q775">
        <v>138</v>
      </c>
      <c r="R775">
        <v>143</v>
      </c>
      <c r="S775">
        <v>2</v>
      </c>
      <c r="T775">
        <v>3</v>
      </c>
      <c r="U775">
        <v>2</v>
      </c>
      <c r="AD775" s="107">
        <v>28065</v>
      </c>
      <c r="AE775" t="s">
        <v>31</v>
      </c>
      <c r="AF775" t="s">
        <v>68</v>
      </c>
      <c r="AG775" t="s">
        <v>870</v>
      </c>
      <c r="AH775" t="s">
        <v>30</v>
      </c>
      <c r="AI775" t="s">
        <v>112</v>
      </c>
      <c r="AJ775" t="s">
        <v>88</v>
      </c>
      <c r="AK775">
        <v>10</v>
      </c>
      <c r="AL775" t="s">
        <v>361</v>
      </c>
      <c r="AM775">
        <v>2</v>
      </c>
      <c r="AP775" t="s">
        <v>109</v>
      </c>
      <c r="AR775" t="s">
        <v>49</v>
      </c>
      <c r="AS775" t="s">
        <v>73</v>
      </c>
      <c r="BC775" t="s">
        <v>51</v>
      </c>
      <c r="BF775">
        <v>138</v>
      </c>
      <c r="BG775">
        <v>138</v>
      </c>
      <c r="BH775">
        <v>143</v>
      </c>
      <c r="BI775">
        <v>35.133879781420767</v>
      </c>
      <c r="BJ775">
        <f t="shared" si="60"/>
        <v>35</v>
      </c>
      <c r="BK775">
        <v>0</v>
      </c>
      <c r="BL775">
        <v>0</v>
      </c>
      <c r="BM775" t="s">
        <v>1050</v>
      </c>
      <c r="BN775" t="s">
        <v>913</v>
      </c>
      <c r="BO775" t="s">
        <v>564</v>
      </c>
      <c r="BQ775" t="s">
        <v>1050</v>
      </c>
      <c r="BR775" t="s">
        <v>87</v>
      </c>
      <c r="BS775" t="s">
        <v>572</v>
      </c>
      <c r="BT775" t="s">
        <v>1252</v>
      </c>
      <c r="BU775" t="s">
        <v>87</v>
      </c>
      <c r="BV775">
        <v>0.965034965034965</v>
      </c>
      <c r="BW775">
        <v>1</v>
      </c>
      <c r="BX775">
        <v>3.4965034965035002E-2</v>
      </c>
      <c r="BY775">
        <v>0</v>
      </c>
      <c r="BZ775">
        <v>-138</v>
      </c>
      <c r="CA775">
        <v>0</v>
      </c>
      <c r="CB775">
        <v>138</v>
      </c>
      <c r="CC775" t="e">
        <v>#VALUE!</v>
      </c>
      <c r="CD775">
        <v>138</v>
      </c>
      <c r="CE775">
        <v>0</v>
      </c>
      <c r="CF775">
        <v>0</v>
      </c>
      <c r="CH775">
        <f t="shared" si="61"/>
        <v>1</v>
      </c>
      <c r="CI775" t="s">
        <v>1403</v>
      </c>
      <c r="CJ775">
        <v>6</v>
      </c>
      <c r="CK775" t="s">
        <v>1399</v>
      </c>
      <c r="CL775">
        <f t="shared" si="62"/>
        <v>0</v>
      </c>
      <c r="CM775">
        <f t="shared" si="63"/>
        <v>1</v>
      </c>
      <c r="CN775">
        <f t="shared" si="64"/>
        <v>1</v>
      </c>
    </row>
    <row r="776" spans="1:92" x14ac:dyDescent="0.25">
      <c r="A776">
        <v>1739</v>
      </c>
      <c r="B776" t="s">
        <v>564</v>
      </c>
      <c r="C776" t="s">
        <v>564</v>
      </c>
      <c r="D776">
        <v>1510837</v>
      </c>
      <c r="E776">
        <v>5</v>
      </c>
      <c r="F776" s="107">
        <v>40973</v>
      </c>
      <c r="G776" s="107">
        <v>40975</v>
      </c>
      <c r="H776">
        <v>1510837</v>
      </c>
      <c r="I776" s="107">
        <v>40974</v>
      </c>
      <c r="J776" s="107">
        <v>40975</v>
      </c>
      <c r="K776">
        <v>15000</v>
      </c>
      <c r="L776" t="s">
        <v>569</v>
      </c>
      <c r="N776" t="s">
        <v>564</v>
      </c>
      <c r="O776" t="s">
        <v>913</v>
      </c>
      <c r="P776" t="s">
        <v>38</v>
      </c>
      <c r="Q776">
        <v>2</v>
      </c>
      <c r="R776">
        <v>3</v>
      </c>
      <c r="S776">
        <v>3</v>
      </c>
      <c r="T776">
        <v>0</v>
      </c>
      <c r="U776">
        <v>2</v>
      </c>
      <c r="AD776" s="107">
        <v>29487</v>
      </c>
      <c r="AE776" t="s">
        <v>31</v>
      </c>
      <c r="AF776" t="s">
        <v>32</v>
      </c>
      <c r="AG776" t="s">
        <v>868</v>
      </c>
      <c r="AH776" t="s">
        <v>57</v>
      </c>
      <c r="AI776" t="s">
        <v>71</v>
      </c>
      <c r="AJ776" t="s">
        <v>88</v>
      </c>
      <c r="AK776">
        <v>1</v>
      </c>
      <c r="AL776" t="s">
        <v>987</v>
      </c>
      <c r="AN776">
        <v>6</v>
      </c>
      <c r="AP776" t="s">
        <v>102</v>
      </c>
      <c r="AR776" t="s">
        <v>43</v>
      </c>
      <c r="AS776" t="s">
        <v>44</v>
      </c>
      <c r="BC776" t="s">
        <v>37</v>
      </c>
      <c r="BF776">
        <v>2</v>
      </c>
      <c r="BG776">
        <v>2</v>
      </c>
      <c r="BH776">
        <v>3</v>
      </c>
      <c r="BI776">
        <v>31.382513661202186</v>
      </c>
      <c r="BJ776">
        <f t="shared" si="60"/>
        <v>31</v>
      </c>
      <c r="BK776">
        <v>0</v>
      </c>
      <c r="BL776">
        <v>0</v>
      </c>
      <c r="BM776" t="s">
        <v>1050</v>
      </c>
      <c r="BN776" t="s">
        <v>913</v>
      </c>
      <c r="BO776" t="s">
        <v>564</v>
      </c>
      <c r="BQ776" t="s">
        <v>1050</v>
      </c>
      <c r="BR776" t="s">
        <v>87</v>
      </c>
      <c r="BS776" t="s">
        <v>572</v>
      </c>
      <c r="BT776" t="s">
        <v>1252</v>
      </c>
      <c r="BU776" t="s">
        <v>87</v>
      </c>
      <c r="BV776">
        <v>0.66666666666666663</v>
      </c>
      <c r="BW776">
        <v>1</v>
      </c>
      <c r="BX776">
        <v>0.33333333333333337</v>
      </c>
      <c r="BY776">
        <v>0</v>
      </c>
      <c r="BZ776">
        <v>-2</v>
      </c>
      <c r="CA776">
        <v>0</v>
      </c>
      <c r="CB776">
        <v>2</v>
      </c>
      <c r="CC776" t="e">
        <v>#VALUE!</v>
      </c>
      <c r="CD776">
        <v>2</v>
      </c>
      <c r="CE776">
        <v>0</v>
      </c>
      <c r="CF776">
        <v>0</v>
      </c>
      <c r="CH776">
        <f t="shared" si="61"/>
        <v>1</v>
      </c>
      <c r="CI776" t="s">
        <v>1405</v>
      </c>
      <c r="CJ776">
        <v>1</v>
      </c>
      <c r="CK776" t="s">
        <v>1399</v>
      </c>
      <c r="CL776">
        <f t="shared" si="62"/>
        <v>0</v>
      </c>
      <c r="CM776">
        <f t="shared" si="63"/>
        <v>1</v>
      </c>
      <c r="CN776">
        <f t="shared" si="64"/>
        <v>0</v>
      </c>
    </row>
    <row r="777" spans="1:92" x14ac:dyDescent="0.25">
      <c r="A777">
        <v>2648</v>
      </c>
      <c r="B777" t="s">
        <v>564</v>
      </c>
      <c r="C777" t="s">
        <v>564</v>
      </c>
      <c r="D777">
        <v>1510965</v>
      </c>
      <c r="E777">
        <v>1</v>
      </c>
      <c r="F777" s="107">
        <v>41007</v>
      </c>
      <c r="G777" s="107">
        <v>41025</v>
      </c>
      <c r="H777">
        <v>1510965</v>
      </c>
      <c r="I777" s="107" t="s">
        <v>560</v>
      </c>
      <c r="J777" s="107" t="s">
        <v>560</v>
      </c>
      <c r="K777">
        <v>20000</v>
      </c>
      <c r="L777" t="s">
        <v>569</v>
      </c>
      <c r="M777" s="107">
        <v>41011</v>
      </c>
      <c r="N777" t="s">
        <v>87</v>
      </c>
      <c r="O777" t="s">
        <v>75</v>
      </c>
      <c r="P777" t="s">
        <v>122</v>
      </c>
      <c r="Q777">
        <v>0</v>
      </c>
      <c r="R777">
        <v>19</v>
      </c>
      <c r="S777">
        <v>0</v>
      </c>
      <c r="T777">
        <v>0</v>
      </c>
      <c r="AD777" s="107">
        <v>27337</v>
      </c>
      <c r="AE777" t="s">
        <v>31</v>
      </c>
      <c r="AF777" t="s">
        <v>68</v>
      </c>
      <c r="AG777" t="s">
        <v>870</v>
      </c>
      <c r="AH777" t="s">
        <v>57</v>
      </c>
      <c r="AI777" t="s">
        <v>41</v>
      </c>
      <c r="AJ777" t="s">
        <v>122</v>
      </c>
      <c r="AK777">
        <v>3</v>
      </c>
      <c r="AL777" t="s">
        <v>122</v>
      </c>
      <c r="AP777" t="s">
        <v>55</v>
      </c>
      <c r="AR777" t="s">
        <v>49</v>
      </c>
      <c r="AS777" t="s">
        <v>56</v>
      </c>
      <c r="BC777" t="s">
        <v>51</v>
      </c>
      <c r="BF777">
        <v>0</v>
      </c>
      <c r="BG777">
        <v>0</v>
      </c>
      <c r="BH777">
        <v>19</v>
      </c>
      <c r="BI777">
        <v>37.349726775956285</v>
      </c>
      <c r="BJ777" t="e">
        <f t="shared" si="60"/>
        <v>#VALUE!</v>
      </c>
      <c r="BK777" t="e">
        <v>#VALUE!</v>
      </c>
      <c r="BL777" t="e">
        <v>#VALUE!</v>
      </c>
      <c r="BM777" t="s">
        <v>1051</v>
      </c>
      <c r="BN777" t="s">
        <v>75</v>
      </c>
      <c r="BO777" t="s">
        <v>87</v>
      </c>
      <c r="BQ777" t="s">
        <v>1051</v>
      </c>
      <c r="BR777">
        <v>0</v>
      </c>
      <c r="BS777" t="s">
        <v>573</v>
      </c>
      <c r="BT777" t="s">
        <v>1252</v>
      </c>
      <c r="BU777" t="s">
        <v>564</v>
      </c>
      <c r="BV777">
        <v>0</v>
      </c>
      <c r="BW777">
        <v>0</v>
      </c>
      <c r="BX777">
        <v>0</v>
      </c>
      <c r="BY777">
        <v>0</v>
      </c>
      <c r="BZ777" t="e">
        <v>#VALUE!</v>
      </c>
      <c r="CA777" t="e">
        <v>#VALUE!</v>
      </c>
      <c r="CB777" t="e">
        <v>#VALUE!</v>
      </c>
      <c r="CC777">
        <v>0</v>
      </c>
      <c r="CD777">
        <v>0</v>
      </c>
      <c r="CE777">
        <v>0</v>
      </c>
      <c r="CF777" t="e">
        <v>#VALUE!</v>
      </c>
      <c r="CH777">
        <f t="shared" si="61"/>
        <v>0</v>
      </c>
      <c r="CI777" t="s">
        <v>1405</v>
      </c>
      <c r="CJ777">
        <v>1</v>
      </c>
      <c r="CK777" t="s">
        <v>1400</v>
      </c>
      <c r="CL777">
        <f t="shared" si="62"/>
        <v>1</v>
      </c>
      <c r="CM777">
        <f t="shared" si="63"/>
        <v>0</v>
      </c>
      <c r="CN777">
        <f t="shared" si="64"/>
        <v>0</v>
      </c>
    </row>
    <row r="778" spans="1:92" x14ac:dyDescent="0.25">
      <c r="A778">
        <v>241</v>
      </c>
      <c r="B778" t="s">
        <v>564</v>
      </c>
      <c r="C778" t="s">
        <v>87</v>
      </c>
      <c r="D778">
        <v>1512103</v>
      </c>
      <c r="E778">
        <v>2</v>
      </c>
      <c r="F778" s="107">
        <v>40919</v>
      </c>
      <c r="G778" s="107">
        <v>41060</v>
      </c>
      <c r="H778">
        <v>1512103</v>
      </c>
      <c r="I778" s="107">
        <v>40919</v>
      </c>
      <c r="J778" s="107">
        <v>40920</v>
      </c>
      <c r="K778">
        <v>15000</v>
      </c>
      <c r="L778" t="s">
        <v>569</v>
      </c>
      <c r="M778" s="107">
        <v>40920</v>
      </c>
      <c r="N778" t="s">
        <v>87</v>
      </c>
      <c r="O778" t="s">
        <v>583</v>
      </c>
      <c r="P778" t="s">
        <v>587</v>
      </c>
      <c r="Q778">
        <v>2</v>
      </c>
      <c r="R778">
        <v>142</v>
      </c>
      <c r="S778">
        <v>0</v>
      </c>
      <c r="T778">
        <v>2</v>
      </c>
      <c r="AD778" s="107">
        <v>26322</v>
      </c>
      <c r="AE778" t="s">
        <v>31</v>
      </c>
      <c r="AF778" t="s">
        <v>68</v>
      </c>
      <c r="AG778" t="s">
        <v>870</v>
      </c>
      <c r="AH778" t="s">
        <v>30</v>
      </c>
      <c r="AI778" t="s">
        <v>41</v>
      </c>
      <c r="AJ778" t="s">
        <v>47</v>
      </c>
      <c r="AK778">
        <v>6</v>
      </c>
      <c r="AL778" t="s">
        <v>47</v>
      </c>
      <c r="AP778" t="s">
        <v>42</v>
      </c>
      <c r="AR778" t="s">
        <v>43</v>
      </c>
      <c r="AS778" t="s">
        <v>44</v>
      </c>
      <c r="AU778" t="s">
        <v>686</v>
      </c>
      <c r="AX778" t="s">
        <v>87</v>
      </c>
      <c r="BC778" t="s">
        <v>51</v>
      </c>
      <c r="BF778">
        <v>2</v>
      </c>
      <c r="BG778">
        <v>142</v>
      </c>
      <c r="BH778">
        <v>142</v>
      </c>
      <c r="BI778">
        <v>39.882513661202189</v>
      </c>
      <c r="BJ778">
        <f t="shared" si="60"/>
        <v>40</v>
      </c>
      <c r="BK778">
        <v>0</v>
      </c>
      <c r="BL778">
        <v>-140</v>
      </c>
      <c r="BM778" t="s">
        <v>47</v>
      </c>
      <c r="BN778" t="s">
        <v>75</v>
      </c>
      <c r="BO778" t="s">
        <v>87</v>
      </c>
      <c r="BQ778" t="s">
        <v>47</v>
      </c>
      <c r="BR778" t="s">
        <v>87</v>
      </c>
      <c r="BS778" t="s">
        <v>573</v>
      </c>
      <c r="BT778" t="s">
        <v>1252</v>
      </c>
      <c r="BU778" t="s">
        <v>564</v>
      </c>
      <c r="BV778">
        <v>1.4084507042253521E-2</v>
      </c>
      <c r="BW778">
        <v>1.4084507042253521E-2</v>
      </c>
      <c r="BX778">
        <v>0</v>
      </c>
      <c r="BY778">
        <v>0</v>
      </c>
      <c r="BZ778">
        <v>-2</v>
      </c>
      <c r="CA778">
        <v>0</v>
      </c>
      <c r="CB778">
        <v>2</v>
      </c>
      <c r="CC778" t="e">
        <v>#VALUE!</v>
      </c>
      <c r="CE778">
        <v>140</v>
      </c>
      <c r="CF778">
        <v>140</v>
      </c>
      <c r="CH778">
        <f t="shared" si="61"/>
        <v>1</v>
      </c>
      <c r="CI778" t="s">
        <v>1405</v>
      </c>
      <c r="CJ778">
        <v>1</v>
      </c>
      <c r="CK778" t="s">
        <v>1399</v>
      </c>
      <c r="CL778">
        <f t="shared" si="62"/>
        <v>1</v>
      </c>
      <c r="CM778">
        <f t="shared" si="63"/>
        <v>0</v>
      </c>
      <c r="CN778">
        <f t="shared" si="64"/>
        <v>1</v>
      </c>
    </row>
    <row r="779" spans="1:92" x14ac:dyDescent="0.25">
      <c r="A779">
        <v>1720</v>
      </c>
      <c r="B779" t="s">
        <v>564</v>
      </c>
      <c r="C779" t="s">
        <v>564</v>
      </c>
      <c r="D779">
        <v>1514525</v>
      </c>
      <c r="E779">
        <v>6</v>
      </c>
      <c r="F779" s="107">
        <v>40972</v>
      </c>
      <c r="G779" s="107">
        <v>41046</v>
      </c>
      <c r="H779">
        <v>1514525</v>
      </c>
      <c r="I779" s="107">
        <v>40974</v>
      </c>
      <c r="J779" s="107">
        <v>41046</v>
      </c>
      <c r="K779" t="s">
        <v>562</v>
      </c>
      <c r="L779" t="s">
        <v>562</v>
      </c>
      <c r="N779" t="s">
        <v>564</v>
      </c>
      <c r="O779" t="s">
        <v>913</v>
      </c>
      <c r="P779" t="s">
        <v>38</v>
      </c>
      <c r="Q779">
        <v>73</v>
      </c>
      <c r="R779">
        <v>75</v>
      </c>
      <c r="S779">
        <v>2</v>
      </c>
      <c r="T779">
        <v>3</v>
      </c>
      <c r="U779">
        <v>1</v>
      </c>
      <c r="AD779" s="107">
        <v>26134</v>
      </c>
      <c r="AE779" t="s">
        <v>31</v>
      </c>
      <c r="AF779" t="s">
        <v>39</v>
      </c>
      <c r="AG779" t="s">
        <v>40</v>
      </c>
      <c r="AH779" t="s">
        <v>40</v>
      </c>
      <c r="AI779" t="s">
        <v>70</v>
      </c>
      <c r="AJ779" t="s">
        <v>88</v>
      </c>
      <c r="AK779">
        <v>4</v>
      </c>
      <c r="AL779" t="s">
        <v>361</v>
      </c>
      <c r="AM779">
        <v>3</v>
      </c>
      <c r="AP779" t="s">
        <v>65</v>
      </c>
      <c r="AR779" t="s">
        <v>66</v>
      </c>
      <c r="AS779" t="s">
        <v>67</v>
      </c>
      <c r="BC779" t="s">
        <v>98</v>
      </c>
      <c r="BF779">
        <v>73</v>
      </c>
      <c r="BG779">
        <v>73</v>
      </c>
      <c r="BH779">
        <v>75</v>
      </c>
      <c r="BI779">
        <v>40.540983606557376</v>
      </c>
      <c r="BJ779">
        <f t="shared" si="60"/>
        <v>41</v>
      </c>
      <c r="BK779">
        <v>0</v>
      </c>
      <c r="BL779">
        <v>0</v>
      </c>
      <c r="BM779" t="s">
        <v>1050</v>
      </c>
      <c r="BN779" t="s">
        <v>913</v>
      </c>
      <c r="BO779" t="s">
        <v>564</v>
      </c>
      <c r="BQ779" t="s">
        <v>1050</v>
      </c>
      <c r="BR779" t="s">
        <v>87</v>
      </c>
      <c r="BS779" t="s">
        <v>572</v>
      </c>
      <c r="BT779" t="s">
        <v>1252</v>
      </c>
      <c r="BU779" t="s">
        <v>87</v>
      </c>
      <c r="BV779">
        <v>0.97333333333333338</v>
      </c>
      <c r="BW779">
        <v>1</v>
      </c>
      <c r="BX779">
        <v>2.6666666666666616E-2</v>
      </c>
      <c r="BY779">
        <v>0</v>
      </c>
      <c r="BZ779">
        <v>-73</v>
      </c>
      <c r="CA779">
        <v>0</v>
      </c>
      <c r="CB779">
        <v>73</v>
      </c>
      <c r="CC779" t="e">
        <v>#VALUE!</v>
      </c>
      <c r="CD779">
        <v>73</v>
      </c>
      <c r="CE779">
        <v>0</v>
      </c>
      <c r="CF779">
        <v>0</v>
      </c>
      <c r="CH779">
        <f t="shared" si="61"/>
        <v>1</v>
      </c>
      <c r="CI779" t="s">
        <v>1402</v>
      </c>
      <c r="CJ779">
        <v>4</v>
      </c>
      <c r="CK779" t="s">
        <v>1399</v>
      </c>
      <c r="CL779">
        <f t="shared" si="62"/>
        <v>0</v>
      </c>
      <c r="CM779">
        <f t="shared" si="63"/>
        <v>1</v>
      </c>
      <c r="CN779">
        <f t="shared" si="64"/>
        <v>1</v>
      </c>
    </row>
    <row r="780" spans="1:92" x14ac:dyDescent="0.25">
      <c r="A780">
        <v>775</v>
      </c>
      <c r="B780" t="s">
        <v>564</v>
      </c>
      <c r="C780" t="s">
        <v>564</v>
      </c>
      <c r="D780">
        <v>1517734</v>
      </c>
      <c r="E780">
        <v>4</v>
      </c>
      <c r="F780" s="107">
        <v>40939</v>
      </c>
      <c r="G780" s="107">
        <v>41079</v>
      </c>
      <c r="H780">
        <v>1517734</v>
      </c>
      <c r="I780" s="107">
        <v>40939</v>
      </c>
      <c r="J780" s="107">
        <v>40940</v>
      </c>
      <c r="K780">
        <v>2000</v>
      </c>
      <c r="L780" t="s">
        <v>566</v>
      </c>
      <c r="M780" s="107">
        <v>40940</v>
      </c>
      <c r="N780" t="s">
        <v>87</v>
      </c>
      <c r="O780" t="s">
        <v>583</v>
      </c>
      <c r="P780" t="s">
        <v>38</v>
      </c>
      <c r="Q780">
        <v>2</v>
      </c>
      <c r="R780">
        <v>141</v>
      </c>
      <c r="S780">
        <v>1</v>
      </c>
      <c r="T780">
        <v>0</v>
      </c>
      <c r="V780">
        <v>1</v>
      </c>
      <c r="AD780" s="107">
        <v>28406</v>
      </c>
      <c r="AE780" t="s">
        <v>31</v>
      </c>
      <c r="AF780" t="s">
        <v>68</v>
      </c>
      <c r="AG780" t="s">
        <v>870</v>
      </c>
      <c r="AH780" t="s">
        <v>57</v>
      </c>
      <c r="AI780" t="s">
        <v>89</v>
      </c>
      <c r="AJ780" t="s">
        <v>88</v>
      </c>
      <c r="AK780">
        <v>9</v>
      </c>
      <c r="AL780" t="s">
        <v>986</v>
      </c>
      <c r="AO780">
        <v>90</v>
      </c>
      <c r="AP780" t="s">
        <v>42</v>
      </c>
      <c r="AR780" t="s">
        <v>43</v>
      </c>
      <c r="AS780" t="s">
        <v>44</v>
      </c>
      <c r="BC780" t="s">
        <v>51</v>
      </c>
      <c r="BF780">
        <v>2</v>
      </c>
      <c r="BG780">
        <v>141</v>
      </c>
      <c r="BH780">
        <v>141</v>
      </c>
      <c r="BI780">
        <v>34.243169398907106</v>
      </c>
      <c r="BJ780">
        <f t="shared" si="60"/>
        <v>34</v>
      </c>
      <c r="BK780">
        <v>0</v>
      </c>
      <c r="BL780">
        <v>-139</v>
      </c>
      <c r="BM780" t="s">
        <v>1050</v>
      </c>
      <c r="BN780" t="s">
        <v>75</v>
      </c>
      <c r="BO780" t="s">
        <v>87</v>
      </c>
      <c r="BQ780" t="s">
        <v>1050</v>
      </c>
      <c r="BR780" t="s">
        <v>87</v>
      </c>
      <c r="BS780" t="s">
        <v>573</v>
      </c>
      <c r="BT780" t="s">
        <v>1252</v>
      </c>
      <c r="BU780" t="s">
        <v>87</v>
      </c>
      <c r="BV780">
        <v>1.4184397163120567E-2</v>
      </c>
      <c r="BW780">
        <v>1.4184397163120567E-2</v>
      </c>
      <c r="BX780">
        <v>0</v>
      </c>
      <c r="BY780">
        <v>0</v>
      </c>
      <c r="BZ780">
        <v>-2</v>
      </c>
      <c r="CA780">
        <v>0</v>
      </c>
      <c r="CB780">
        <v>2</v>
      </c>
      <c r="CC780" t="e">
        <v>#VALUE!</v>
      </c>
      <c r="CD780">
        <v>2</v>
      </c>
      <c r="CE780">
        <v>0</v>
      </c>
      <c r="CF780">
        <v>139</v>
      </c>
      <c r="CH780">
        <f t="shared" si="61"/>
        <v>1</v>
      </c>
      <c r="CI780" t="s">
        <v>1405</v>
      </c>
      <c r="CJ780">
        <v>1</v>
      </c>
      <c r="CK780" t="s">
        <v>1399</v>
      </c>
      <c r="CL780">
        <f t="shared" si="62"/>
        <v>1</v>
      </c>
      <c r="CM780">
        <f t="shared" si="63"/>
        <v>1</v>
      </c>
      <c r="CN780">
        <f t="shared" si="64"/>
        <v>0</v>
      </c>
    </row>
    <row r="781" spans="1:92" x14ac:dyDescent="0.25">
      <c r="A781">
        <v>667</v>
      </c>
      <c r="B781" t="s">
        <v>564</v>
      </c>
      <c r="C781" t="s">
        <v>564</v>
      </c>
      <c r="D781">
        <v>1517988</v>
      </c>
      <c r="E781">
        <v>6</v>
      </c>
      <c r="F781" s="107">
        <v>40935</v>
      </c>
      <c r="G781" s="107">
        <v>41646</v>
      </c>
      <c r="H781">
        <v>1517988</v>
      </c>
      <c r="I781" s="107">
        <v>40935</v>
      </c>
      <c r="J781" s="107">
        <v>41646</v>
      </c>
      <c r="K781" t="s">
        <v>562</v>
      </c>
      <c r="L781" t="s">
        <v>562</v>
      </c>
      <c r="N781" t="s">
        <v>564</v>
      </c>
      <c r="O781" t="s">
        <v>913</v>
      </c>
      <c r="P781" t="s">
        <v>963</v>
      </c>
      <c r="Q781">
        <v>712</v>
      </c>
      <c r="R781">
        <v>712</v>
      </c>
      <c r="S781">
        <v>2</v>
      </c>
      <c r="T781">
        <v>0</v>
      </c>
      <c r="U781">
        <v>2</v>
      </c>
      <c r="AD781" s="107">
        <v>28775</v>
      </c>
      <c r="AE781" t="s">
        <v>31</v>
      </c>
      <c r="AF781" t="s">
        <v>39</v>
      </c>
      <c r="AG781" t="s">
        <v>40</v>
      </c>
      <c r="AH781" t="s">
        <v>40</v>
      </c>
      <c r="AI781" t="s">
        <v>99</v>
      </c>
      <c r="AJ781" t="s">
        <v>88</v>
      </c>
      <c r="AK781">
        <v>15</v>
      </c>
      <c r="AL781" t="s">
        <v>361</v>
      </c>
      <c r="AM781">
        <v>30</v>
      </c>
      <c r="AP781" t="s">
        <v>131</v>
      </c>
      <c r="AR781" t="s">
        <v>91</v>
      </c>
      <c r="AS781" t="s">
        <v>81</v>
      </c>
      <c r="BC781" t="s">
        <v>51</v>
      </c>
      <c r="BF781">
        <v>712</v>
      </c>
      <c r="BG781">
        <v>712</v>
      </c>
      <c r="BH781">
        <v>712</v>
      </c>
      <c r="BI781">
        <v>33.224043715846996</v>
      </c>
      <c r="BJ781">
        <f t="shared" si="60"/>
        <v>33</v>
      </c>
      <c r="BK781">
        <v>0</v>
      </c>
      <c r="BL781">
        <v>0</v>
      </c>
      <c r="BM781" t="s">
        <v>1050</v>
      </c>
      <c r="BN781" t="s">
        <v>913</v>
      </c>
      <c r="BO781" t="s">
        <v>564</v>
      </c>
      <c r="BQ781" t="s">
        <v>1050</v>
      </c>
      <c r="BR781" t="s">
        <v>87</v>
      </c>
      <c r="BS781" t="s">
        <v>572</v>
      </c>
      <c r="BT781" t="s">
        <v>1252</v>
      </c>
      <c r="BU781" t="s">
        <v>87</v>
      </c>
      <c r="BV781">
        <v>1</v>
      </c>
      <c r="BW781">
        <v>1</v>
      </c>
      <c r="BX781">
        <v>0</v>
      </c>
      <c r="BY781">
        <v>0</v>
      </c>
      <c r="BZ781">
        <v>-712</v>
      </c>
      <c r="CA781">
        <v>0</v>
      </c>
      <c r="CB781">
        <v>712</v>
      </c>
      <c r="CC781" t="e">
        <v>#VALUE!</v>
      </c>
      <c r="CD781">
        <v>712</v>
      </c>
      <c r="CE781">
        <v>0</v>
      </c>
      <c r="CF781">
        <v>0</v>
      </c>
      <c r="CH781">
        <f t="shared" si="61"/>
        <v>1</v>
      </c>
      <c r="CI781" t="s">
        <v>1406</v>
      </c>
      <c r="CJ781">
        <v>0</v>
      </c>
      <c r="CK781" t="s">
        <v>1399</v>
      </c>
      <c r="CL781">
        <f t="shared" si="62"/>
        <v>0</v>
      </c>
      <c r="CM781">
        <f t="shared" si="63"/>
        <v>1</v>
      </c>
      <c r="CN781">
        <f t="shared" si="64"/>
        <v>0</v>
      </c>
    </row>
    <row r="782" spans="1:92" x14ac:dyDescent="0.25">
      <c r="A782">
        <v>1211</v>
      </c>
      <c r="B782" t="s">
        <v>564</v>
      </c>
      <c r="C782" t="s">
        <v>564</v>
      </c>
      <c r="D782">
        <v>1519478</v>
      </c>
      <c r="E782">
        <v>4</v>
      </c>
      <c r="F782" s="107">
        <v>40953</v>
      </c>
      <c r="G782" s="107">
        <v>40991</v>
      </c>
      <c r="H782">
        <v>1519478</v>
      </c>
      <c r="I782" s="107">
        <v>40980</v>
      </c>
      <c r="J782" s="107">
        <v>40991</v>
      </c>
      <c r="K782">
        <v>15000</v>
      </c>
      <c r="L782" t="s">
        <v>569</v>
      </c>
      <c r="N782" t="s">
        <v>564</v>
      </c>
      <c r="O782" t="s">
        <v>913</v>
      </c>
      <c r="P782" t="s">
        <v>38</v>
      </c>
      <c r="Q782">
        <v>12</v>
      </c>
      <c r="R782">
        <v>39</v>
      </c>
      <c r="S782">
        <v>6</v>
      </c>
      <c r="T782">
        <v>0</v>
      </c>
      <c r="U782">
        <v>2</v>
      </c>
      <c r="V782">
        <v>1</v>
      </c>
      <c r="AD782" s="107">
        <v>28089</v>
      </c>
      <c r="AE782" t="s">
        <v>31</v>
      </c>
      <c r="AF782" t="s">
        <v>32</v>
      </c>
      <c r="AG782" t="s">
        <v>868</v>
      </c>
      <c r="AH782" t="s">
        <v>57</v>
      </c>
      <c r="AI782" t="s">
        <v>79</v>
      </c>
      <c r="AJ782" t="s">
        <v>88</v>
      </c>
      <c r="AK782">
        <v>4</v>
      </c>
      <c r="AL782" t="s">
        <v>986</v>
      </c>
      <c r="AO782">
        <v>60</v>
      </c>
      <c r="AP782" t="s">
        <v>107</v>
      </c>
      <c r="AR782" t="s">
        <v>43</v>
      </c>
      <c r="AS782" t="s">
        <v>60</v>
      </c>
      <c r="BC782" t="s">
        <v>51</v>
      </c>
      <c r="BF782">
        <v>12</v>
      </c>
      <c r="BG782">
        <v>12</v>
      </c>
      <c r="BH782">
        <v>39</v>
      </c>
      <c r="BI782">
        <v>35.147540983606561</v>
      </c>
      <c r="BJ782">
        <f t="shared" si="60"/>
        <v>35</v>
      </c>
      <c r="BK782">
        <v>0</v>
      </c>
      <c r="BL782">
        <v>0</v>
      </c>
      <c r="BM782" t="s">
        <v>1050</v>
      </c>
      <c r="BN782" t="s">
        <v>913</v>
      </c>
      <c r="BO782" t="s">
        <v>564</v>
      </c>
      <c r="BQ782" t="s">
        <v>1050</v>
      </c>
      <c r="BR782" t="s">
        <v>87</v>
      </c>
      <c r="BS782" t="s">
        <v>572</v>
      </c>
      <c r="BT782" t="s">
        <v>1252</v>
      </c>
      <c r="BU782" t="s">
        <v>87</v>
      </c>
      <c r="BV782">
        <v>0.30769230769230771</v>
      </c>
      <c r="BW782">
        <v>1</v>
      </c>
      <c r="BX782">
        <v>0.69230769230769229</v>
      </c>
      <c r="BY782">
        <v>0</v>
      </c>
      <c r="BZ782">
        <v>-12</v>
      </c>
      <c r="CA782">
        <v>0</v>
      </c>
      <c r="CB782">
        <v>12</v>
      </c>
      <c r="CC782" t="e">
        <v>#VALUE!</v>
      </c>
      <c r="CD782">
        <v>12</v>
      </c>
      <c r="CE782">
        <v>0</v>
      </c>
      <c r="CF782">
        <v>0</v>
      </c>
      <c r="CH782">
        <f t="shared" si="61"/>
        <v>1</v>
      </c>
      <c r="CI782" t="s">
        <v>1404</v>
      </c>
      <c r="CJ782">
        <v>2</v>
      </c>
      <c r="CK782" t="s">
        <v>1399</v>
      </c>
      <c r="CL782">
        <f t="shared" si="62"/>
        <v>0</v>
      </c>
      <c r="CM782">
        <f t="shared" si="63"/>
        <v>1</v>
      </c>
      <c r="CN782">
        <f t="shared" si="64"/>
        <v>0</v>
      </c>
    </row>
    <row r="783" spans="1:92" x14ac:dyDescent="0.25">
      <c r="A783">
        <v>2782</v>
      </c>
      <c r="B783" t="s">
        <v>564</v>
      </c>
      <c r="C783" t="s">
        <v>564</v>
      </c>
      <c r="D783">
        <v>1519594</v>
      </c>
      <c r="E783">
        <v>6</v>
      </c>
      <c r="F783" s="107">
        <v>41011</v>
      </c>
      <c r="G783" s="107">
        <v>41072</v>
      </c>
      <c r="H783">
        <v>1519594</v>
      </c>
      <c r="I783" s="107">
        <v>41012</v>
      </c>
      <c r="J783" s="107">
        <v>41072</v>
      </c>
      <c r="K783" t="s">
        <v>562</v>
      </c>
      <c r="L783" t="s">
        <v>562</v>
      </c>
      <c r="N783" t="s">
        <v>564</v>
      </c>
      <c r="O783" t="s">
        <v>913</v>
      </c>
      <c r="P783" t="s">
        <v>38</v>
      </c>
      <c r="Q783">
        <v>61</v>
      </c>
      <c r="R783">
        <v>62</v>
      </c>
      <c r="S783">
        <v>4</v>
      </c>
      <c r="T783">
        <v>3</v>
      </c>
      <c r="U783">
        <v>3</v>
      </c>
      <c r="AB783" t="s">
        <v>111</v>
      </c>
      <c r="AD783" s="107">
        <v>28493</v>
      </c>
      <c r="AE783" t="s">
        <v>31</v>
      </c>
      <c r="AF783" t="s">
        <v>39</v>
      </c>
      <c r="AG783" t="s">
        <v>40</v>
      </c>
      <c r="AH783" t="s">
        <v>30</v>
      </c>
      <c r="AI783" t="s">
        <v>113</v>
      </c>
      <c r="AJ783" t="s">
        <v>88</v>
      </c>
      <c r="AK783">
        <v>3</v>
      </c>
      <c r="AL783" t="s">
        <v>361</v>
      </c>
      <c r="AM783">
        <v>9</v>
      </c>
      <c r="AP783" t="s">
        <v>48</v>
      </c>
      <c r="AR783" t="s">
        <v>49</v>
      </c>
      <c r="AS783" t="s">
        <v>44</v>
      </c>
      <c r="BC783" t="s">
        <v>51</v>
      </c>
      <c r="BF783">
        <v>61</v>
      </c>
      <c r="BG783">
        <v>61</v>
      </c>
      <c r="BH783">
        <v>62</v>
      </c>
      <c r="BI783">
        <v>34.202185792349724</v>
      </c>
      <c r="BJ783">
        <f t="shared" si="60"/>
        <v>34</v>
      </c>
      <c r="BK783">
        <v>0</v>
      </c>
      <c r="BL783">
        <v>0</v>
      </c>
      <c r="BM783" t="s">
        <v>1050</v>
      </c>
      <c r="BN783" t="s">
        <v>913</v>
      </c>
      <c r="BO783" t="s">
        <v>564</v>
      </c>
      <c r="BQ783" t="s">
        <v>1050</v>
      </c>
      <c r="BR783" t="s">
        <v>87</v>
      </c>
      <c r="BS783" t="s">
        <v>572</v>
      </c>
      <c r="BT783" t="s">
        <v>1252</v>
      </c>
      <c r="BU783" t="s">
        <v>87</v>
      </c>
      <c r="BV783">
        <v>0.9838709677419355</v>
      </c>
      <c r="BW783">
        <v>1</v>
      </c>
      <c r="BX783">
        <v>1.6129032258064502E-2</v>
      </c>
      <c r="BY783">
        <v>0</v>
      </c>
      <c r="BZ783">
        <v>-61</v>
      </c>
      <c r="CA783">
        <v>0</v>
      </c>
      <c r="CB783">
        <v>61</v>
      </c>
      <c r="CC783" t="e">
        <v>#VALUE!</v>
      </c>
      <c r="CD783">
        <v>61</v>
      </c>
      <c r="CE783">
        <v>0</v>
      </c>
      <c r="CF783">
        <v>0</v>
      </c>
      <c r="CH783">
        <f t="shared" si="61"/>
        <v>1</v>
      </c>
      <c r="CI783" t="s">
        <v>1402</v>
      </c>
      <c r="CJ783">
        <v>4</v>
      </c>
      <c r="CK783" t="s">
        <v>1399</v>
      </c>
      <c r="CL783">
        <f t="shared" si="62"/>
        <v>0</v>
      </c>
      <c r="CM783">
        <f t="shared" si="63"/>
        <v>1</v>
      </c>
      <c r="CN783">
        <f t="shared" si="64"/>
        <v>1</v>
      </c>
    </row>
    <row r="784" spans="1:92" x14ac:dyDescent="0.25">
      <c r="A784">
        <v>1132</v>
      </c>
      <c r="B784" t="s">
        <v>564</v>
      </c>
      <c r="C784" t="s">
        <v>564</v>
      </c>
      <c r="D784">
        <v>1521731</v>
      </c>
      <c r="E784">
        <v>4</v>
      </c>
      <c r="F784" s="107">
        <v>40949</v>
      </c>
      <c r="G784" s="107">
        <v>41017</v>
      </c>
      <c r="H784">
        <v>1521731</v>
      </c>
      <c r="I784" s="107">
        <v>40950</v>
      </c>
      <c r="J784" s="107">
        <v>41017</v>
      </c>
      <c r="K784" t="s">
        <v>562</v>
      </c>
      <c r="L784" t="s">
        <v>562</v>
      </c>
      <c r="N784" t="s">
        <v>564</v>
      </c>
      <c r="O784" t="s">
        <v>913</v>
      </c>
      <c r="P784" t="s">
        <v>38</v>
      </c>
      <c r="Q784">
        <v>68</v>
      </c>
      <c r="R784">
        <v>69</v>
      </c>
      <c r="S784">
        <v>0</v>
      </c>
      <c r="T784">
        <v>3</v>
      </c>
      <c r="AD784" s="107">
        <v>28082</v>
      </c>
      <c r="AE784" t="s">
        <v>31</v>
      </c>
      <c r="AF784" t="s">
        <v>32</v>
      </c>
      <c r="AG784" t="s">
        <v>868</v>
      </c>
      <c r="AH784" t="s">
        <v>30</v>
      </c>
      <c r="AI784" t="s">
        <v>64</v>
      </c>
      <c r="AJ784" t="s">
        <v>88</v>
      </c>
      <c r="AK784">
        <v>4</v>
      </c>
      <c r="AL784" t="s">
        <v>986</v>
      </c>
      <c r="AO784">
        <v>270</v>
      </c>
      <c r="AP784" t="s">
        <v>109</v>
      </c>
      <c r="AR784" t="s">
        <v>49</v>
      </c>
      <c r="AS784" t="s">
        <v>73</v>
      </c>
      <c r="AT784" t="s">
        <v>292</v>
      </c>
      <c r="BC784" t="s">
        <v>51</v>
      </c>
      <c r="BF784">
        <v>68</v>
      </c>
      <c r="BG784">
        <v>68</v>
      </c>
      <c r="BH784">
        <v>69</v>
      </c>
      <c r="BI784">
        <v>35.155737704918032</v>
      </c>
      <c r="BJ784">
        <f t="shared" si="60"/>
        <v>35</v>
      </c>
      <c r="BK784">
        <v>0</v>
      </c>
      <c r="BL784">
        <v>0</v>
      </c>
      <c r="BM784" t="s">
        <v>1050</v>
      </c>
      <c r="BN784" t="s">
        <v>913</v>
      </c>
      <c r="BO784" t="s">
        <v>564</v>
      </c>
      <c r="BQ784" t="s">
        <v>1050</v>
      </c>
      <c r="BR784" t="s">
        <v>87</v>
      </c>
      <c r="BS784" t="s">
        <v>572</v>
      </c>
      <c r="BT784" t="s">
        <v>1252</v>
      </c>
      <c r="BU784" t="s">
        <v>564</v>
      </c>
      <c r="BV784">
        <v>0.98550724637681164</v>
      </c>
      <c r="BW784">
        <v>1</v>
      </c>
      <c r="BX784">
        <v>1.4492753623188359E-2</v>
      </c>
      <c r="BY784">
        <v>0</v>
      </c>
      <c r="BZ784">
        <v>-68</v>
      </c>
      <c r="CA784">
        <v>0</v>
      </c>
      <c r="CB784">
        <v>68</v>
      </c>
      <c r="CC784" t="e">
        <v>#VALUE!</v>
      </c>
      <c r="CD784">
        <v>68</v>
      </c>
      <c r="CE784">
        <v>0</v>
      </c>
      <c r="CF784">
        <v>0</v>
      </c>
      <c r="CH784">
        <f t="shared" si="61"/>
        <v>1</v>
      </c>
      <c r="CI784" t="s">
        <v>1402</v>
      </c>
      <c r="CJ784">
        <v>4</v>
      </c>
      <c r="CK784" t="s">
        <v>1399</v>
      </c>
      <c r="CL784">
        <f t="shared" si="62"/>
        <v>0</v>
      </c>
      <c r="CM784">
        <f t="shared" si="63"/>
        <v>0</v>
      </c>
      <c r="CN784">
        <f t="shared" si="64"/>
        <v>1</v>
      </c>
    </row>
    <row r="785" spans="1:92" x14ac:dyDescent="0.25">
      <c r="A785">
        <v>2245</v>
      </c>
      <c r="B785" t="s">
        <v>564</v>
      </c>
      <c r="C785" t="s">
        <v>564</v>
      </c>
      <c r="D785">
        <v>1521781</v>
      </c>
      <c r="E785">
        <v>1</v>
      </c>
      <c r="F785" s="107">
        <v>40994</v>
      </c>
      <c r="G785" s="107">
        <v>41129</v>
      </c>
      <c r="H785">
        <v>1521781</v>
      </c>
      <c r="I785" s="107">
        <v>40993</v>
      </c>
      <c r="J785" s="107">
        <v>40996</v>
      </c>
      <c r="K785">
        <v>35000</v>
      </c>
      <c r="L785" t="s">
        <v>570</v>
      </c>
      <c r="M785" s="107">
        <v>40996</v>
      </c>
      <c r="N785" t="s">
        <v>87</v>
      </c>
      <c r="O785" t="s">
        <v>75</v>
      </c>
      <c r="P785" t="s">
        <v>54</v>
      </c>
      <c r="Q785">
        <v>4</v>
      </c>
      <c r="R785">
        <v>136</v>
      </c>
      <c r="S785">
        <v>0</v>
      </c>
      <c r="T785">
        <v>6</v>
      </c>
      <c r="AD785" s="107">
        <v>28775</v>
      </c>
      <c r="AE785" t="s">
        <v>31</v>
      </c>
      <c r="AF785" t="s">
        <v>39</v>
      </c>
      <c r="AG785" t="s">
        <v>40</v>
      </c>
      <c r="AH785" t="s">
        <v>40</v>
      </c>
      <c r="AI785" t="s">
        <v>112</v>
      </c>
      <c r="AJ785" t="s">
        <v>54</v>
      </c>
      <c r="AK785">
        <v>7</v>
      </c>
      <c r="AL785" t="s">
        <v>54</v>
      </c>
      <c r="AP785" t="s">
        <v>154</v>
      </c>
      <c r="AR785" t="s">
        <v>43</v>
      </c>
      <c r="AS785" t="s">
        <v>63</v>
      </c>
      <c r="AT785" t="s">
        <v>420</v>
      </c>
      <c r="BC785" t="s">
        <v>51</v>
      </c>
      <c r="BF785">
        <v>4</v>
      </c>
      <c r="BG785">
        <v>137</v>
      </c>
      <c r="BH785">
        <v>136</v>
      </c>
      <c r="BI785">
        <v>33.385245901639344</v>
      </c>
      <c r="BJ785">
        <f t="shared" si="60"/>
        <v>33</v>
      </c>
      <c r="BK785">
        <v>0</v>
      </c>
      <c r="BL785">
        <v>-133</v>
      </c>
      <c r="BM785" t="s">
        <v>1051</v>
      </c>
      <c r="BN785" t="s">
        <v>75</v>
      </c>
      <c r="BO785" t="s">
        <v>87</v>
      </c>
      <c r="BQ785" t="s">
        <v>1051</v>
      </c>
      <c r="BR785" t="s">
        <v>87</v>
      </c>
      <c r="BS785" t="s">
        <v>573</v>
      </c>
      <c r="BT785" t="s">
        <v>1252</v>
      </c>
      <c r="BU785" t="s">
        <v>564</v>
      </c>
      <c r="BV785">
        <v>2.9411764705882353E-2</v>
      </c>
      <c r="BW785">
        <v>2.9411764705882353E-2</v>
      </c>
      <c r="BX785">
        <v>0</v>
      </c>
      <c r="BY785">
        <v>0</v>
      </c>
      <c r="BZ785">
        <v>-4</v>
      </c>
      <c r="CA785">
        <v>0</v>
      </c>
      <c r="CB785">
        <v>4</v>
      </c>
      <c r="CC785" t="e">
        <v>#VALUE!</v>
      </c>
      <c r="CD785">
        <v>4</v>
      </c>
      <c r="CE785">
        <v>0</v>
      </c>
      <c r="CF785">
        <v>133</v>
      </c>
      <c r="CH785">
        <f t="shared" si="61"/>
        <v>1</v>
      </c>
      <c r="CI785" t="s">
        <v>1405</v>
      </c>
      <c r="CJ785">
        <v>1</v>
      </c>
      <c r="CK785" t="s">
        <v>1399</v>
      </c>
      <c r="CL785">
        <f t="shared" si="62"/>
        <v>1</v>
      </c>
      <c r="CM785">
        <f t="shared" si="63"/>
        <v>0</v>
      </c>
      <c r="CN785">
        <f t="shared" si="64"/>
        <v>1</v>
      </c>
    </row>
    <row r="786" spans="1:92" x14ac:dyDescent="0.25">
      <c r="A786">
        <v>1953</v>
      </c>
      <c r="B786" t="s">
        <v>564</v>
      </c>
      <c r="C786" t="s">
        <v>564</v>
      </c>
      <c r="D786">
        <v>1523246</v>
      </c>
      <c r="E786">
        <v>5</v>
      </c>
      <c r="F786" s="107">
        <v>40982</v>
      </c>
      <c r="G786" s="107">
        <v>40983</v>
      </c>
      <c r="H786">
        <v>1523246</v>
      </c>
      <c r="I786" s="107">
        <v>40982</v>
      </c>
      <c r="J786" s="107">
        <v>40983</v>
      </c>
      <c r="K786">
        <v>15000</v>
      </c>
      <c r="L786" t="s">
        <v>569</v>
      </c>
      <c r="N786" t="s">
        <v>564</v>
      </c>
      <c r="O786" t="s">
        <v>913</v>
      </c>
      <c r="P786" t="s">
        <v>38</v>
      </c>
      <c r="Q786">
        <v>2</v>
      </c>
      <c r="R786">
        <v>2</v>
      </c>
      <c r="S786">
        <v>6</v>
      </c>
      <c r="T786">
        <v>15</v>
      </c>
      <c r="U786">
        <v>3</v>
      </c>
      <c r="AD786" s="107">
        <v>28861</v>
      </c>
      <c r="AE786" t="s">
        <v>31</v>
      </c>
      <c r="AF786" t="s">
        <v>32</v>
      </c>
      <c r="AG786" t="s">
        <v>868</v>
      </c>
      <c r="AH786" t="s">
        <v>57</v>
      </c>
      <c r="AI786" t="s">
        <v>70</v>
      </c>
      <c r="AJ786" t="s">
        <v>88</v>
      </c>
      <c r="AK786">
        <v>1</v>
      </c>
      <c r="AL786" t="s">
        <v>987</v>
      </c>
      <c r="AN786">
        <v>8</v>
      </c>
      <c r="AP786" t="s">
        <v>126</v>
      </c>
      <c r="AR786" t="s">
        <v>43</v>
      </c>
      <c r="AS786" t="s">
        <v>81</v>
      </c>
      <c r="BC786" t="s">
        <v>37</v>
      </c>
      <c r="BF786">
        <v>2</v>
      </c>
      <c r="BG786">
        <v>2</v>
      </c>
      <c r="BH786">
        <v>2</v>
      </c>
      <c r="BI786">
        <v>33.117486338797811</v>
      </c>
      <c r="BJ786">
        <f t="shared" si="60"/>
        <v>33</v>
      </c>
      <c r="BK786">
        <v>0</v>
      </c>
      <c r="BL786">
        <v>0</v>
      </c>
      <c r="BM786" t="s">
        <v>1050</v>
      </c>
      <c r="BN786" t="s">
        <v>913</v>
      </c>
      <c r="BO786" t="s">
        <v>564</v>
      </c>
      <c r="BQ786" t="s">
        <v>1050</v>
      </c>
      <c r="BR786" t="s">
        <v>87</v>
      </c>
      <c r="BS786" t="s">
        <v>572</v>
      </c>
      <c r="BT786" t="s">
        <v>1252</v>
      </c>
      <c r="BU786" t="s">
        <v>87</v>
      </c>
      <c r="BV786">
        <v>1</v>
      </c>
      <c r="BW786">
        <v>1</v>
      </c>
      <c r="BX786">
        <v>0</v>
      </c>
      <c r="BY786">
        <v>0</v>
      </c>
      <c r="BZ786">
        <v>-2</v>
      </c>
      <c r="CA786">
        <v>0</v>
      </c>
      <c r="CB786">
        <v>2</v>
      </c>
      <c r="CC786" t="e">
        <v>#VALUE!</v>
      </c>
      <c r="CD786">
        <v>2</v>
      </c>
      <c r="CE786">
        <v>0</v>
      </c>
      <c r="CF786">
        <v>0</v>
      </c>
      <c r="CH786">
        <f t="shared" si="61"/>
        <v>1</v>
      </c>
      <c r="CI786" t="s">
        <v>1405</v>
      </c>
      <c r="CJ786">
        <v>1</v>
      </c>
      <c r="CK786" t="s">
        <v>1399</v>
      </c>
      <c r="CL786">
        <f t="shared" si="62"/>
        <v>0</v>
      </c>
      <c r="CM786">
        <f t="shared" si="63"/>
        <v>1</v>
      </c>
      <c r="CN786">
        <f t="shared" si="64"/>
        <v>1</v>
      </c>
    </row>
    <row r="787" spans="1:92" x14ac:dyDescent="0.25">
      <c r="A787">
        <v>1203</v>
      </c>
      <c r="B787" t="s">
        <v>564</v>
      </c>
      <c r="C787" t="s">
        <v>564</v>
      </c>
      <c r="D787">
        <v>1523835</v>
      </c>
      <c r="E787">
        <v>2</v>
      </c>
      <c r="F787" s="107">
        <v>40953</v>
      </c>
      <c r="G787" s="107">
        <v>41316</v>
      </c>
      <c r="H787">
        <v>1523835</v>
      </c>
      <c r="I787" s="107">
        <v>40953</v>
      </c>
      <c r="J787" s="107">
        <v>40956</v>
      </c>
      <c r="K787">
        <v>60000</v>
      </c>
      <c r="L787" t="s">
        <v>570</v>
      </c>
      <c r="M787" s="107">
        <v>40956</v>
      </c>
      <c r="N787" t="s">
        <v>87</v>
      </c>
      <c r="O787" t="s">
        <v>75</v>
      </c>
      <c r="P787" t="s">
        <v>587</v>
      </c>
      <c r="Q787">
        <v>4</v>
      </c>
      <c r="R787">
        <v>364</v>
      </c>
      <c r="S787">
        <v>0</v>
      </c>
      <c r="T787">
        <v>1</v>
      </c>
      <c r="AD787" s="107">
        <v>27771</v>
      </c>
      <c r="AE787" t="s">
        <v>31</v>
      </c>
      <c r="AF787" t="s">
        <v>39</v>
      </c>
      <c r="AG787" t="s">
        <v>40</v>
      </c>
      <c r="AH787" t="s">
        <v>40</v>
      </c>
      <c r="AI787" t="s">
        <v>61</v>
      </c>
      <c r="AJ787" t="s">
        <v>47</v>
      </c>
      <c r="AK787">
        <v>14</v>
      </c>
      <c r="AL787" t="s">
        <v>47</v>
      </c>
      <c r="AP787" t="s">
        <v>128</v>
      </c>
      <c r="AR787" t="s">
        <v>91</v>
      </c>
      <c r="AS787" t="s">
        <v>125</v>
      </c>
      <c r="BC787" t="s">
        <v>51</v>
      </c>
      <c r="BF787">
        <v>4</v>
      </c>
      <c r="BG787">
        <v>364</v>
      </c>
      <c r="BH787">
        <v>364</v>
      </c>
      <c r="BI787">
        <v>36.016393442622949</v>
      </c>
      <c r="BJ787">
        <f t="shared" si="60"/>
        <v>36</v>
      </c>
      <c r="BK787">
        <v>0</v>
      </c>
      <c r="BL787">
        <v>-360</v>
      </c>
      <c r="BM787" t="s">
        <v>47</v>
      </c>
      <c r="BN787" t="s">
        <v>75</v>
      </c>
      <c r="BO787" t="s">
        <v>87</v>
      </c>
      <c r="BQ787" t="s">
        <v>47</v>
      </c>
      <c r="BR787" t="s">
        <v>87</v>
      </c>
      <c r="BS787" t="s">
        <v>573</v>
      </c>
      <c r="BT787" t="s">
        <v>1252</v>
      </c>
      <c r="BU787" t="s">
        <v>564</v>
      </c>
      <c r="BV787">
        <v>1.098901098901099E-2</v>
      </c>
      <c r="BW787">
        <v>1.098901098901099E-2</v>
      </c>
      <c r="BX787">
        <v>0</v>
      </c>
      <c r="BY787">
        <v>0</v>
      </c>
      <c r="BZ787">
        <v>-4</v>
      </c>
      <c r="CA787">
        <v>0</v>
      </c>
      <c r="CB787">
        <v>4</v>
      </c>
      <c r="CC787" t="e">
        <v>#VALUE!</v>
      </c>
      <c r="CD787">
        <v>4</v>
      </c>
      <c r="CE787">
        <v>0</v>
      </c>
      <c r="CF787">
        <v>360</v>
      </c>
      <c r="CH787">
        <f t="shared" si="61"/>
        <v>1</v>
      </c>
      <c r="CI787" t="s">
        <v>1405</v>
      </c>
      <c r="CJ787">
        <v>1</v>
      </c>
      <c r="CK787" t="s">
        <v>1399</v>
      </c>
      <c r="CL787">
        <f t="shared" si="62"/>
        <v>1</v>
      </c>
      <c r="CM787">
        <f t="shared" si="63"/>
        <v>0</v>
      </c>
      <c r="CN787">
        <f t="shared" si="64"/>
        <v>1</v>
      </c>
    </row>
    <row r="788" spans="1:92" x14ac:dyDescent="0.25">
      <c r="A788">
        <v>2164</v>
      </c>
      <c r="B788" t="s">
        <v>564</v>
      </c>
      <c r="C788" t="s">
        <v>564</v>
      </c>
      <c r="D788">
        <v>1524901</v>
      </c>
      <c r="E788">
        <v>2</v>
      </c>
      <c r="F788" s="107">
        <v>40990</v>
      </c>
      <c r="G788" s="107">
        <v>41221</v>
      </c>
      <c r="H788">
        <v>1524901</v>
      </c>
      <c r="I788" s="107">
        <v>40990</v>
      </c>
      <c r="J788" s="107">
        <v>41009</v>
      </c>
      <c r="K788">
        <v>30000</v>
      </c>
      <c r="L788" t="s">
        <v>570</v>
      </c>
      <c r="M788" s="107">
        <v>41009</v>
      </c>
      <c r="N788" t="s">
        <v>87</v>
      </c>
      <c r="O788" t="s">
        <v>75</v>
      </c>
      <c r="P788" t="s">
        <v>587</v>
      </c>
      <c r="Q788">
        <v>20</v>
      </c>
      <c r="R788">
        <v>232</v>
      </c>
      <c r="S788">
        <v>1</v>
      </c>
      <c r="T788">
        <v>3</v>
      </c>
      <c r="V788">
        <v>1</v>
      </c>
      <c r="AD788" s="107">
        <v>26621</v>
      </c>
      <c r="AE788" t="s">
        <v>31</v>
      </c>
      <c r="AF788" t="s">
        <v>68</v>
      </c>
      <c r="AG788" t="s">
        <v>870</v>
      </c>
      <c r="AH788" t="s">
        <v>30</v>
      </c>
      <c r="AI788" t="s">
        <v>71</v>
      </c>
      <c r="AJ788" t="s">
        <v>47</v>
      </c>
      <c r="AK788">
        <v>7</v>
      </c>
      <c r="AL788" t="s">
        <v>47</v>
      </c>
      <c r="AP788" t="s">
        <v>143</v>
      </c>
      <c r="AR788" t="s">
        <v>66</v>
      </c>
      <c r="AS788" t="s">
        <v>73</v>
      </c>
      <c r="BC788" t="s">
        <v>51</v>
      </c>
      <c r="BF788">
        <v>20</v>
      </c>
      <c r="BG788">
        <v>232</v>
      </c>
      <c r="BH788">
        <v>232</v>
      </c>
      <c r="BI788">
        <v>39.259562841530055</v>
      </c>
      <c r="BJ788">
        <f t="shared" si="60"/>
        <v>39</v>
      </c>
      <c r="BK788">
        <v>0</v>
      </c>
      <c r="BL788">
        <v>-212</v>
      </c>
      <c r="BM788" t="s">
        <v>47</v>
      </c>
      <c r="BN788" t="s">
        <v>75</v>
      </c>
      <c r="BO788" t="s">
        <v>87</v>
      </c>
      <c r="BQ788" t="s">
        <v>47</v>
      </c>
      <c r="BR788" t="s">
        <v>87</v>
      </c>
      <c r="BS788" t="s">
        <v>573</v>
      </c>
      <c r="BT788" t="s">
        <v>1252</v>
      </c>
      <c r="BU788" t="s">
        <v>87</v>
      </c>
      <c r="BV788">
        <v>8.6206896551724144E-2</v>
      </c>
      <c r="BW788">
        <v>8.6206896551724144E-2</v>
      </c>
      <c r="BX788">
        <v>0</v>
      </c>
      <c r="BY788">
        <v>0</v>
      </c>
      <c r="BZ788">
        <v>-20</v>
      </c>
      <c r="CA788">
        <v>0</v>
      </c>
      <c r="CB788">
        <v>20</v>
      </c>
      <c r="CC788" t="e">
        <v>#VALUE!</v>
      </c>
      <c r="CD788">
        <v>20</v>
      </c>
      <c r="CE788">
        <v>0</v>
      </c>
      <c r="CF788">
        <v>212</v>
      </c>
      <c r="CH788">
        <f t="shared" si="61"/>
        <v>1</v>
      </c>
      <c r="CI788" t="s">
        <v>1404</v>
      </c>
      <c r="CJ788">
        <v>2</v>
      </c>
      <c r="CK788" t="s">
        <v>1399</v>
      </c>
      <c r="CL788">
        <f t="shared" si="62"/>
        <v>1</v>
      </c>
      <c r="CM788">
        <f t="shared" si="63"/>
        <v>1</v>
      </c>
      <c r="CN788">
        <f t="shared" si="64"/>
        <v>1</v>
      </c>
    </row>
    <row r="789" spans="1:92" x14ac:dyDescent="0.25">
      <c r="A789">
        <v>2130</v>
      </c>
      <c r="B789" t="s">
        <v>564</v>
      </c>
      <c r="C789" t="s">
        <v>564</v>
      </c>
      <c r="D789">
        <v>1526922</v>
      </c>
      <c r="E789">
        <v>6</v>
      </c>
      <c r="F789" s="107">
        <v>40988</v>
      </c>
      <c r="G789" s="107">
        <v>40990</v>
      </c>
      <c r="H789">
        <v>1526922</v>
      </c>
      <c r="I789" s="107">
        <v>40989</v>
      </c>
      <c r="J789" s="107">
        <v>40990</v>
      </c>
      <c r="K789">
        <v>20000</v>
      </c>
      <c r="L789" t="s">
        <v>569</v>
      </c>
      <c r="N789" t="s">
        <v>564</v>
      </c>
      <c r="O789" t="s">
        <v>913</v>
      </c>
      <c r="P789" t="s">
        <v>38</v>
      </c>
      <c r="Q789">
        <v>2</v>
      </c>
      <c r="R789">
        <v>3</v>
      </c>
      <c r="S789">
        <v>2</v>
      </c>
      <c r="T789">
        <v>0</v>
      </c>
      <c r="U789">
        <v>2</v>
      </c>
      <c r="AD789" s="107">
        <v>27705</v>
      </c>
      <c r="AE789" t="s">
        <v>31</v>
      </c>
      <c r="AF789" t="s">
        <v>32</v>
      </c>
      <c r="AG789" t="s">
        <v>868</v>
      </c>
      <c r="AH789" t="s">
        <v>57</v>
      </c>
      <c r="AI789" t="s">
        <v>84</v>
      </c>
      <c r="AJ789" t="s">
        <v>88</v>
      </c>
      <c r="AK789">
        <v>1</v>
      </c>
      <c r="AL789" t="s">
        <v>361</v>
      </c>
      <c r="AM789">
        <v>2</v>
      </c>
      <c r="AP789" t="s">
        <v>169</v>
      </c>
      <c r="AR789" t="s">
        <v>66</v>
      </c>
      <c r="AS789" t="s">
        <v>63</v>
      </c>
      <c r="BC789" t="s">
        <v>37</v>
      </c>
      <c r="BF789">
        <v>2</v>
      </c>
      <c r="BG789">
        <v>2</v>
      </c>
      <c r="BH789">
        <v>3</v>
      </c>
      <c r="BI789">
        <v>36.292349726775953</v>
      </c>
      <c r="BJ789">
        <f t="shared" si="60"/>
        <v>36</v>
      </c>
      <c r="BK789">
        <v>0</v>
      </c>
      <c r="BL789">
        <v>0</v>
      </c>
      <c r="BM789" t="s">
        <v>1050</v>
      </c>
      <c r="BN789" t="s">
        <v>913</v>
      </c>
      <c r="BO789" t="s">
        <v>564</v>
      </c>
      <c r="BQ789" t="s">
        <v>1050</v>
      </c>
      <c r="BR789" t="s">
        <v>87</v>
      </c>
      <c r="BS789" t="s">
        <v>572</v>
      </c>
      <c r="BT789" t="s">
        <v>1252</v>
      </c>
      <c r="BU789" t="s">
        <v>87</v>
      </c>
      <c r="BV789">
        <v>0.66666666666666663</v>
      </c>
      <c r="BW789">
        <v>1</v>
      </c>
      <c r="BX789">
        <v>0.33333333333333337</v>
      </c>
      <c r="BY789">
        <v>0</v>
      </c>
      <c r="BZ789">
        <v>-2</v>
      </c>
      <c r="CA789">
        <v>0</v>
      </c>
      <c r="CB789">
        <v>2</v>
      </c>
      <c r="CC789" t="e">
        <v>#VALUE!</v>
      </c>
      <c r="CD789">
        <v>2</v>
      </c>
      <c r="CE789">
        <v>0</v>
      </c>
      <c r="CF789">
        <v>0</v>
      </c>
      <c r="CH789">
        <f t="shared" si="61"/>
        <v>1</v>
      </c>
      <c r="CI789" t="s">
        <v>1405</v>
      </c>
      <c r="CJ789">
        <v>1</v>
      </c>
      <c r="CK789" t="s">
        <v>1399</v>
      </c>
      <c r="CL789">
        <f t="shared" si="62"/>
        <v>0</v>
      </c>
      <c r="CM789">
        <f t="shared" si="63"/>
        <v>1</v>
      </c>
      <c r="CN789">
        <f t="shared" si="64"/>
        <v>0</v>
      </c>
    </row>
    <row r="790" spans="1:92" x14ac:dyDescent="0.25">
      <c r="A790">
        <v>888</v>
      </c>
      <c r="B790" t="s">
        <v>564</v>
      </c>
      <c r="C790" t="s">
        <v>564</v>
      </c>
      <c r="D790">
        <v>1528140</v>
      </c>
      <c r="E790">
        <v>4</v>
      </c>
      <c r="F790" s="107">
        <v>40941</v>
      </c>
      <c r="G790" s="107">
        <v>41019</v>
      </c>
      <c r="H790">
        <v>1528140</v>
      </c>
      <c r="I790" s="107">
        <v>40943</v>
      </c>
      <c r="J790" s="107">
        <v>41019</v>
      </c>
      <c r="K790" t="s">
        <v>562</v>
      </c>
      <c r="L790" t="s">
        <v>562</v>
      </c>
      <c r="N790" t="s">
        <v>564</v>
      </c>
      <c r="O790" t="s">
        <v>913</v>
      </c>
      <c r="P790" t="s">
        <v>38</v>
      </c>
      <c r="Q790">
        <v>77</v>
      </c>
      <c r="R790">
        <v>79</v>
      </c>
      <c r="S790">
        <v>1</v>
      </c>
      <c r="T790">
        <v>1</v>
      </c>
      <c r="U790">
        <v>1</v>
      </c>
      <c r="AD790" s="107">
        <v>28908</v>
      </c>
      <c r="AE790" t="s">
        <v>31</v>
      </c>
      <c r="AF790" t="s">
        <v>32</v>
      </c>
      <c r="AG790" t="s">
        <v>868</v>
      </c>
      <c r="AH790" t="s">
        <v>57</v>
      </c>
      <c r="AI790" t="s">
        <v>52</v>
      </c>
      <c r="AJ790" t="s">
        <v>88</v>
      </c>
      <c r="AK790">
        <v>6</v>
      </c>
      <c r="AL790" t="s">
        <v>986</v>
      </c>
      <c r="AO790">
        <v>120</v>
      </c>
      <c r="AP790" t="s">
        <v>109</v>
      </c>
      <c r="AR790" t="s">
        <v>49</v>
      </c>
      <c r="AS790" t="s">
        <v>73</v>
      </c>
      <c r="BC790" t="s">
        <v>51</v>
      </c>
      <c r="BF790">
        <v>77</v>
      </c>
      <c r="BG790">
        <v>77</v>
      </c>
      <c r="BH790">
        <v>79</v>
      </c>
      <c r="BI790">
        <v>32.877049180327866</v>
      </c>
      <c r="BJ790">
        <f t="shared" si="60"/>
        <v>33</v>
      </c>
      <c r="BK790">
        <v>0</v>
      </c>
      <c r="BL790">
        <v>0</v>
      </c>
      <c r="BM790" t="s">
        <v>1050</v>
      </c>
      <c r="BN790" t="s">
        <v>913</v>
      </c>
      <c r="BO790" t="s">
        <v>564</v>
      </c>
      <c r="BQ790" t="s">
        <v>1050</v>
      </c>
      <c r="BR790" t="s">
        <v>87</v>
      </c>
      <c r="BS790" t="s">
        <v>572</v>
      </c>
      <c r="BT790" t="s">
        <v>1252</v>
      </c>
      <c r="BU790" t="s">
        <v>87</v>
      </c>
      <c r="BV790">
        <v>0.97468354430379744</v>
      </c>
      <c r="BW790">
        <v>1</v>
      </c>
      <c r="BX790">
        <v>2.5316455696202556E-2</v>
      </c>
      <c r="BY790">
        <v>0</v>
      </c>
      <c r="BZ790">
        <v>-77</v>
      </c>
      <c r="CA790">
        <v>0</v>
      </c>
      <c r="CB790">
        <v>77</v>
      </c>
      <c r="CC790" t="e">
        <v>#VALUE!</v>
      </c>
      <c r="CD790">
        <v>77</v>
      </c>
      <c r="CE790">
        <v>0</v>
      </c>
      <c r="CF790">
        <v>0</v>
      </c>
      <c r="CH790">
        <f t="shared" si="61"/>
        <v>1</v>
      </c>
      <c r="CI790" t="s">
        <v>1402</v>
      </c>
      <c r="CJ790">
        <v>4</v>
      </c>
      <c r="CK790" t="s">
        <v>1399</v>
      </c>
      <c r="CL790">
        <f t="shared" si="62"/>
        <v>0</v>
      </c>
      <c r="CM790">
        <f t="shared" si="63"/>
        <v>1</v>
      </c>
      <c r="CN790">
        <f t="shared" si="64"/>
        <v>1</v>
      </c>
    </row>
    <row r="791" spans="1:92" x14ac:dyDescent="0.25">
      <c r="A791">
        <v>3054</v>
      </c>
      <c r="B791" t="s">
        <v>564</v>
      </c>
      <c r="C791" t="s">
        <v>564</v>
      </c>
      <c r="D791">
        <v>1528845</v>
      </c>
      <c r="E791">
        <v>2</v>
      </c>
      <c r="F791" s="107">
        <v>41022</v>
      </c>
      <c r="G791" s="107">
        <v>41221</v>
      </c>
      <c r="H791">
        <v>1528845</v>
      </c>
      <c r="I791" s="107" t="s">
        <v>560</v>
      </c>
      <c r="J791" s="107" t="s">
        <v>560</v>
      </c>
      <c r="K791">
        <v>5000</v>
      </c>
      <c r="L791" t="s">
        <v>567</v>
      </c>
      <c r="M791" s="107">
        <v>41031</v>
      </c>
      <c r="N791" t="s">
        <v>87</v>
      </c>
      <c r="O791" t="s">
        <v>75</v>
      </c>
      <c r="P791" t="s">
        <v>587</v>
      </c>
      <c r="Q791">
        <v>0</v>
      </c>
      <c r="R791">
        <v>200</v>
      </c>
      <c r="S791">
        <v>0</v>
      </c>
      <c r="T791">
        <v>3</v>
      </c>
      <c r="AD791" s="107">
        <v>26217</v>
      </c>
      <c r="AE791" t="s">
        <v>31</v>
      </c>
      <c r="AF791" t="s">
        <v>39</v>
      </c>
      <c r="AG791" t="s">
        <v>40</v>
      </c>
      <c r="AH791" t="s">
        <v>40</v>
      </c>
      <c r="AI791" t="s">
        <v>64</v>
      </c>
      <c r="AJ791" t="s">
        <v>47</v>
      </c>
      <c r="AK791">
        <v>10</v>
      </c>
      <c r="AL791" t="s">
        <v>47</v>
      </c>
      <c r="AP791" t="s">
        <v>108</v>
      </c>
      <c r="AR791" t="s">
        <v>66</v>
      </c>
      <c r="AS791" t="s">
        <v>60</v>
      </c>
      <c r="BC791" t="s">
        <v>37</v>
      </c>
      <c r="BF791">
        <v>0</v>
      </c>
      <c r="BG791">
        <v>0</v>
      </c>
      <c r="BH791">
        <v>200</v>
      </c>
      <c r="BI791">
        <v>40.450819672131146</v>
      </c>
      <c r="BJ791" t="e">
        <f t="shared" si="60"/>
        <v>#VALUE!</v>
      </c>
      <c r="BK791" t="e">
        <v>#VALUE!</v>
      </c>
      <c r="BL791" t="e">
        <v>#VALUE!</v>
      </c>
      <c r="BM791" t="s">
        <v>47</v>
      </c>
      <c r="BN791" t="s">
        <v>75</v>
      </c>
      <c r="BO791" t="s">
        <v>87</v>
      </c>
      <c r="BQ791" t="s">
        <v>47</v>
      </c>
      <c r="BR791">
        <v>0</v>
      </c>
      <c r="BS791" t="s">
        <v>573</v>
      </c>
      <c r="BT791" t="s">
        <v>1252</v>
      </c>
      <c r="BU791" t="s">
        <v>564</v>
      </c>
      <c r="BV791">
        <v>0</v>
      </c>
      <c r="BW791">
        <v>0</v>
      </c>
      <c r="BX791">
        <v>0</v>
      </c>
      <c r="BY791">
        <v>0</v>
      </c>
      <c r="BZ791" t="e">
        <v>#VALUE!</v>
      </c>
      <c r="CA791" t="e">
        <v>#VALUE!</v>
      </c>
      <c r="CB791" t="e">
        <v>#VALUE!</v>
      </c>
      <c r="CC791">
        <v>0</v>
      </c>
      <c r="CD791">
        <v>0</v>
      </c>
      <c r="CE791">
        <v>0</v>
      </c>
      <c r="CF791" t="e">
        <v>#VALUE!</v>
      </c>
      <c r="CH791">
        <f t="shared" si="61"/>
        <v>1</v>
      </c>
      <c r="CI791" t="s">
        <v>1405</v>
      </c>
      <c r="CJ791">
        <v>1</v>
      </c>
      <c r="CK791" t="s">
        <v>1400</v>
      </c>
      <c r="CL791">
        <f t="shared" si="62"/>
        <v>1</v>
      </c>
      <c r="CM791">
        <f t="shared" si="63"/>
        <v>0</v>
      </c>
      <c r="CN791">
        <f t="shared" si="64"/>
        <v>1</v>
      </c>
    </row>
    <row r="792" spans="1:92" x14ac:dyDescent="0.25">
      <c r="A792">
        <v>1980</v>
      </c>
      <c r="B792" t="s">
        <v>564</v>
      </c>
      <c r="C792" t="s">
        <v>564</v>
      </c>
      <c r="D792">
        <v>1529601</v>
      </c>
      <c r="E792">
        <v>5</v>
      </c>
      <c r="F792" s="107">
        <v>40982</v>
      </c>
      <c r="G792" s="107">
        <v>41017</v>
      </c>
      <c r="H792">
        <v>1529601</v>
      </c>
      <c r="I792" s="107">
        <v>40983</v>
      </c>
      <c r="J792" s="107">
        <v>41017</v>
      </c>
      <c r="K792">
        <v>15000</v>
      </c>
      <c r="L792" t="s">
        <v>569</v>
      </c>
      <c r="N792" t="s">
        <v>564</v>
      </c>
      <c r="O792" t="s">
        <v>913</v>
      </c>
      <c r="P792" t="s">
        <v>38</v>
      </c>
      <c r="Q792">
        <v>35</v>
      </c>
      <c r="R792">
        <v>36</v>
      </c>
      <c r="S792">
        <v>14</v>
      </c>
      <c r="T792">
        <v>3</v>
      </c>
      <c r="U792">
        <v>6</v>
      </c>
      <c r="AD792" s="107">
        <v>30029</v>
      </c>
      <c r="AE792" t="s">
        <v>45</v>
      </c>
      <c r="AF792" t="s">
        <v>32</v>
      </c>
      <c r="AG792" t="s">
        <v>868</v>
      </c>
      <c r="AH792" t="s">
        <v>57</v>
      </c>
      <c r="AI792" t="s">
        <v>41</v>
      </c>
      <c r="AJ792" t="s">
        <v>88</v>
      </c>
      <c r="AK792">
        <v>3</v>
      </c>
      <c r="AL792" t="s">
        <v>987</v>
      </c>
      <c r="AN792">
        <v>7</v>
      </c>
      <c r="AP792" t="s">
        <v>42</v>
      </c>
      <c r="AR792" t="s">
        <v>43</v>
      </c>
      <c r="AS792" t="s">
        <v>44</v>
      </c>
      <c r="BC792" t="s">
        <v>37</v>
      </c>
      <c r="BF792">
        <v>35</v>
      </c>
      <c r="BG792">
        <v>35</v>
      </c>
      <c r="BH792">
        <v>36</v>
      </c>
      <c r="BI792">
        <v>29.92622950819672</v>
      </c>
      <c r="BJ792">
        <f t="shared" si="60"/>
        <v>30</v>
      </c>
      <c r="BK792">
        <v>0</v>
      </c>
      <c r="BL792">
        <v>0</v>
      </c>
      <c r="BM792" t="s">
        <v>1050</v>
      </c>
      <c r="BN792" t="s">
        <v>913</v>
      </c>
      <c r="BO792" t="s">
        <v>564</v>
      </c>
      <c r="BQ792" t="s">
        <v>1050</v>
      </c>
      <c r="BR792" t="s">
        <v>87</v>
      </c>
      <c r="BS792" t="s">
        <v>572</v>
      </c>
      <c r="BT792" t="s">
        <v>1252</v>
      </c>
      <c r="BU792" t="s">
        <v>87</v>
      </c>
      <c r="BV792">
        <v>0.97222222222222221</v>
      </c>
      <c r="BW792">
        <v>1</v>
      </c>
      <c r="BX792">
        <v>2.777777777777779E-2</v>
      </c>
      <c r="BY792">
        <v>0</v>
      </c>
      <c r="BZ792">
        <v>-35</v>
      </c>
      <c r="CA792">
        <v>0</v>
      </c>
      <c r="CB792">
        <v>35</v>
      </c>
      <c r="CC792" t="e">
        <v>#VALUE!</v>
      </c>
      <c r="CD792">
        <v>35</v>
      </c>
      <c r="CE792">
        <v>0</v>
      </c>
      <c r="CF792">
        <v>0</v>
      </c>
      <c r="CH792">
        <f t="shared" si="61"/>
        <v>1</v>
      </c>
      <c r="CI792" t="s">
        <v>1401</v>
      </c>
      <c r="CJ792">
        <v>3</v>
      </c>
      <c r="CK792" t="s">
        <v>1399</v>
      </c>
      <c r="CL792">
        <f t="shared" si="62"/>
        <v>0</v>
      </c>
      <c r="CM792">
        <f t="shared" si="63"/>
        <v>1</v>
      </c>
      <c r="CN792">
        <f t="shared" si="64"/>
        <v>1</v>
      </c>
    </row>
    <row r="793" spans="1:92" x14ac:dyDescent="0.25">
      <c r="A793">
        <v>3219</v>
      </c>
      <c r="B793" t="s">
        <v>564</v>
      </c>
      <c r="C793" t="s">
        <v>564</v>
      </c>
      <c r="D793">
        <v>1530238</v>
      </c>
      <c r="E793">
        <v>3</v>
      </c>
      <c r="F793" s="107">
        <v>41027</v>
      </c>
      <c r="G793" s="107">
        <v>41072</v>
      </c>
      <c r="H793">
        <v>1530238</v>
      </c>
      <c r="I793" s="107">
        <v>41027</v>
      </c>
      <c r="J793" s="107">
        <v>41028</v>
      </c>
      <c r="K793">
        <v>5000</v>
      </c>
      <c r="L793" t="s">
        <v>567</v>
      </c>
      <c r="M793" s="107">
        <v>41028</v>
      </c>
      <c r="N793" t="s">
        <v>87</v>
      </c>
      <c r="O793" t="s">
        <v>75</v>
      </c>
      <c r="P793" t="s">
        <v>38</v>
      </c>
      <c r="Q793">
        <v>2</v>
      </c>
      <c r="R793">
        <v>46</v>
      </c>
      <c r="S793">
        <v>1</v>
      </c>
      <c r="T793">
        <v>2</v>
      </c>
      <c r="AD793" s="107">
        <v>28905</v>
      </c>
      <c r="AE793" t="s">
        <v>45</v>
      </c>
      <c r="AF793" t="s">
        <v>32</v>
      </c>
      <c r="AG793" t="s">
        <v>868</v>
      </c>
      <c r="AH793" t="s">
        <v>30</v>
      </c>
      <c r="AI793" t="s">
        <v>52</v>
      </c>
      <c r="AJ793" t="s">
        <v>88</v>
      </c>
      <c r="AK793">
        <v>3</v>
      </c>
      <c r="AL793" t="s">
        <v>184</v>
      </c>
      <c r="AP793" t="s">
        <v>138</v>
      </c>
      <c r="AR793" t="s">
        <v>43</v>
      </c>
      <c r="AS793" t="s">
        <v>63</v>
      </c>
      <c r="BC793" t="s">
        <v>51</v>
      </c>
      <c r="BF793">
        <v>2</v>
      </c>
      <c r="BG793">
        <v>46</v>
      </c>
      <c r="BH793">
        <v>46</v>
      </c>
      <c r="BI793">
        <v>33.120218579234972</v>
      </c>
      <c r="BJ793">
        <f t="shared" si="60"/>
        <v>33</v>
      </c>
      <c r="BK793">
        <v>0</v>
      </c>
      <c r="BL793">
        <v>-44</v>
      </c>
      <c r="BM793" t="s">
        <v>1050</v>
      </c>
      <c r="BN793" t="s">
        <v>75</v>
      </c>
      <c r="BO793" t="s">
        <v>87</v>
      </c>
      <c r="BQ793" t="s">
        <v>1050</v>
      </c>
      <c r="BR793" t="s">
        <v>87</v>
      </c>
      <c r="BS793" t="s">
        <v>573</v>
      </c>
      <c r="BT793" t="s">
        <v>1252</v>
      </c>
      <c r="BU793" t="s">
        <v>87</v>
      </c>
      <c r="BV793">
        <v>4.3478260869565216E-2</v>
      </c>
      <c r="BW793">
        <v>4.3478260869565216E-2</v>
      </c>
      <c r="BX793">
        <v>0</v>
      </c>
      <c r="BY793">
        <v>0</v>
      </c>
      <c r="BZ793">
        <v>-2</v>
      </c>
      <c r="CA793">
        <v>0</v>
      </c>
      <c r="CB793">
        <v>2</v>
      </c>
      <c r="CC793" t="e">
        <v>#VALUE!</v>
      </c>
      <c r="CD793">
        <v>2</v>
      </c>
      <c r="CE793">
        <v>0</v>
      </c>
      <c r="CF793">
        <v>44</v>
      </c>
      <c r="CH793">
        <f t="shared" si="61"/>
        <v>1</v>
      </c>
      <c r="CI793" t="s">
        <v>1405</v>
      </c>
      <c r="CJ793">
        <v>1</v>
      </c>
      <c r="CK793" t="s">
        <v>1399</v>
      </c>
      <c r="CL793">
        <f t="shared" si="62"/>
        <v>1</v>
      </c>
      <c r="CM793">
        <f t="shared" si="63"/>
        <v>1</v>
      </c>
      <c r="CN793">
        <f t="shared" si="64"/>
        <v>1</v>
      </c>
    </row>
    <row r="794" spans="1:92" x14ac:dyDescent="0.25">
      <c r="A794">
        <v>2115</v>
      </c>
      <c r="B794" t="s">
        <v>564</v>
      </c>
      <c r="C794" t="s">
        <v>564</v>
      </c>
      <c r="D794">
        <v>1533849</v>
      </c>
      <c r="E794">
        <v>5</v>
      </c>
      <c r="F794" s="107">
        <v>40988</v>
      </c>
      <c r="G794" s="107">
        <v>41053</v>
      </c>
      <c r="H794">
        <v>1533849</v>
      </c>
      <c r="I794" s="107">
        <v>40988</v>
      </c>
      <c r="J794" s="107">
        <v>41053</v>
      </c>
      <c r="K794">
        <v>45000</v>
      </c>
      <c r="L794" t="s">
        <v>570</v>
      </c>
      <c r="N794" t="s">
        <v>564</v>
      </c>
      <c r="O794" t="s">
        <v>913</v>
      </c>
      <c r="P794" t="s">
        <v>38</v>
      </c>
      <c r="Q794">
        <v>66</v>
      </c>
      <c r="R794">
        <v>66</v>
      </c>
      <c r="S794">
        <v>4</v>
      </c>
      <c r="T794">
        <v>3</v>
      </c>
      <c r="U794">
        <v>3</v>
      </c>
      <c r="AD794" s="107">
        <v>28032</v>
      </c>
      <c r="AE794" t="s">
        <v>31</v>
      </c>
      <c r="AF794" t="s">
        <v>32</v>
      </c>
      <c r="AG794" t="s">
        <v>868</v>
      </c>
      <c r="AH794" t="s">
        <v>57</v>
      </c>
      <c r="AI794" t="s">
        <v>70</v>
      </c>
      <c r="AJ794" t="s">
        <v>88</v>
      </c>
      <c r="AK794">
        <v>4</v>
      </c>
      <c r="AL794" t="s">
        <v>987</v>
      </c>
      <c r="AN794">
        <v>6</v>
      </c>
      <c r="AP794" t="s">
        <v>126</v>
      </c>
      <c r="AR794" t="s">
        <v>43</v>
      </c>
      <c r="AS794" t="s">
        <v>81</v>
      </c>
      <c r="BC794" t="s">
        <v>98</v>
      </c>
      <c r="BF794">
        <v>66</v>
      </c>
      <c r="BG794">
        <v>66</v>
      </c>
      <c r="BH794">
        <v>66</v>
      </c>
      <c r="BI794">
        <v>35.398907103825138</v>
      </c>
      <c r="BJ794">
        <f t="shared" si="60"/>
        <v>35</v>
      </c>
      <c r="BK794">
        <v>0</v>
      </c>
      <c r="BL794">
        <v>0</v>
      </c>
      <c r="BM794" t="s">
        <v>1050</v>
      </c>
      <c r="BN794" t="s">
        <v>913</v>
      </c>
      <c r="BO794" t="s">
        <v>564</v>
      </c>
      <c r="BQ794" t="s">
        <v>1050</v>
      </c>
      <c r="BR794" t="s">
        <v>87</v>
      </c>
      <c r="BS794" t="s">
        <v>572</v>
      </c>
      <c r="BT794" t="s">
        <v>1252</v>
      </c>
      <c r="BU794" t="s">
        <v>87</v>
      </c>
      <c r="BV794">
        <v>1</v>
      </c>
      <c r="BW794">
        <v>1</v>
      </c>
      <c r="BX794">
        <v>0</v>
      </c>
      <c r="BY794">
        <v>0</v>
      </c>
      <c r="BZ794">
        <v>-66</v>
      </c>
      <c r="CA794">
        <v>0</v>
      </c>
      <c r="CB794">
        <v>66</v>
      </c>
      <c r="CC794" t="e">
        <v>#VALUE!</v>
      </c>
      <c r="CD794">
        <v>66</v>
      </c>
      <c r="CE794">
        <v>0</v>
      </c>
      <c r="CF794">
        <v>0</v>
      </c>
      <c r="CH794">
        <f t="shared" si="61"/>
        <v>1</v>
      </c>
      <c r="CI794" t="s">
        <v>1402</v>
      </c>
      <c r="CJ794">
        <v>4</v>
      </c>
      <c r="CK794" t="s">
        <v>1399</v>
      </c>
      <c r="CL794">
        <f t="shared" si="62"/>
        <v>0</v>
      </c>
      <c r="CM794">
        <f t="shared" si="63"/>
        <v>1</v>
      </c>
      <c r="CN794">
        <f t="shared" si="64"/>
        <v>1</v>
      </c>
    </row>
    <row r="795" spans="1:92" x14ac:dyDescent="0.25">
      <c r="A795">
        <v>938</v>
      </c>
      <c r="B795" t="s">
        <v>564</v>
      </c>
      <c r="C795" t="s">
        <v>564</v>
      </c>
      <c r="D795">
        <v>1535863</v>
      </c>
      <c r="E795">
        <v>3</v>
      </c>
      <c r="F795" s="107">
        <v>40943</v>
      </c>
      <c r="G795" s="107">
        <v>41372</v>
      </c>
      <c r="H795">
        <v>1535863</v>
      </c>
      <c r="I795" s="107">
        <v>40943</v>
      </c>
      <c r="J795" s="107">
        <v>40944</v>
      </c>
      <c r="K795">
        <v>10000</v>
      </c>
      <c r="L795" t="s">
        <v>568</v>
      </c>
      <c r="M795" s="107">
        <v>40944</v>
      </c>
      <c r="N795" t="s">
        <v>87</v>
      </c>
      <c r="O795" t="s">
        <v>583</v>
      </c>
      <c r="P795" t="s">
        <v>38</v>
      </c>
      <c r="Q795">
        <v>2</v>
      </c>
      <c r="R795">
        <v>430</v>
      </c>
      <c r="S795">
        <v>1</v>
      </c>
      <c r="T795">
        <v>5</v>
      </c>
      <c r="V795">
        <v>1</v>
      </c>
      <c r="AD795" s="107">
        <v>27155</v>
      </c>
      <c r="AE795" t="s">
        <v>31</v>
      </c>
      <c r="AF795" t="s">
        <v>32</v>
      </c>
      <c r="AG795" t="s">
        <v>868</v>
      </c>
      <c r="AH795" t="s">
        <v>57</v>
      </c>
      <c r="AI795" t="s">
        <v>99</v>
      </c>
      <c r="AJ795" t="s">
        <v>30</v>
      </c>
      <c r="AK795">
        <v>13</v>
      </c>
      <c r="AL795" t="s">
        <v>184</v>
      </c>
      <c r="AP795" t="s">
        <v>65</v>
      </c>
      <c r="AR795" t="s">
        <v>66</v>
      </c>
      <c r="AS795" t="s">
        <v>67</v>
      </c>
      <c r="BC795" t="s">
        <v>51</v>
      </c>
      <c r="BF795">
        <v>2</v>
      </c>
      <c r="BG795">
        <v>430</v>
      </c>
      <c r="BH795">
        <v>430</v>
      </c>
      <c r="BI795">
        <v>37.672131147540981</v>
      </c>
      <c r="BJ795">
        <f t="shared" si="60"/>
        <v>38</v>
      </c>
      <c r="BK795">
        <v>0</v>
      </c>
      <c r="BL795">
        <v>-428</v>
      </c>
      <c r="BM795" t="s">
        <v>1050</v>
      </c>
      <c r="BN795" t="s">
        <v>75</v>
      </c>
      <c r="BO795" t="s">
        <v>87</v>
      </c>
      <c r="BQ795" t="s">
        <v>1409</v>
      </c>
      <c r="BR795" t="s">
        <v>87</v>
      </c>
      <c r="BS795" t="s">
        <v>573</v>
      </c>
      <c r="BT795" t="s">
        <v>1252</v>
      </c>
      <c r="BU795" t="s">
        <v>87</v>
      </c>
      <c r="BV795">
        <v>4.6511627906976744E-3</v>
      </c>
      <c r="BW795">
        <v>4.6511627906976744E-3</v>
      </c>
      <c r="BX795">
        <v>0</v>
      </c>
      <c r="BY795">
        <v>0</v>
      </c>
      <c r="BZ795">
        <v>-2</v>
      </c>
      <c r="CA795">
        <v>0</v>
      </c>
      <c r="CB795">
        <v>2</v>
      </c>
      <c r="CC795" t="e">
        <v>#VALUE!</v>
      </c>
      <c r="CD795">
        <v>2</v>
      </c>
      <c r="CE795">
        <v>0</v>
      </c>
      <c r="CF795">
        <v>428</v>
      </c>
      <c r="CH795">
        <f t="shared" si="61"/>
        <v>1</v>
      </c>
      <c r="CI795" t="s">
        <v>1405</v>
      </c>
      <c r="CJ795">
        <v>1</v>
      </c>
      <c r="CK795" t="s">
        <v>1399</v>
      </c>
      <c r="CL795">
        <f t="shared" si="62"/>
        <v>1</v>
      </c>
      <c r="CM795">
        <f t="shared" si="63"/>
        <v>1</v>
      </c>
      <c r="CN795">
        <f t="shared" si="64"/>
        <v>1</v>
      </c>
    </row>
    <row r="796" spans="1:92" x14ac:dyDescent="0.25">
      <c r="A796">
        <v>155</v>
      </c>
      <c r="B796" t="s">
        <v>564</v>
      </c>
      <c r="C796" t="s">
        <v>564</v>
      </c>
      <c r="D796">
        <v>1542070</v>
      </c>
      <c r="E796">
        <v>2</v>
      </c>
      <c r="F796" s="107">
        <v>40915</v>
      </c>
      <c r="G796" s="107">
        <v>41078</v>
      </c>
      <c r="H796">
        <v>1542070</v>
      </c>
      <c r="I796" s="107">
        <v>40915</v>
      </c>
      <c r="J796" s="107">
        <v>41078</v>
      </c>
      <c r="K796">
        <v>30000</v>
      </c>
      <c r="L796" t="s">
        <v>570</v>
      </c>
      <c r="N796" t="s">
        <v>564</v>
      </c>
      <c r="O796" t="s">
        <v>913</v>
      </c>
      <c r="P796" t="s">
        <v>587</v>
      </c>
      <c r="Q796">
        <v>164</v>
      </c>
      <c r="R796">
        <v>164</v>
      </c>
      <c r="S796">
        <v>1</v>
      </c>
      <c r="T796">
        <v>1</v>
      </c>
      <c r="AD796" s="107">
        <v>20954</v>
      </c>
      <c r="AE796" t="s">
        <v>31</v>
      </c>
      <c r="AF796" t="s">
        <v>32</v>
      </c>
      <c r="AG796" t="s">
        <v>868</v>
      </c>
      <c r="AH796" t="s">
        <v>30</v>
      </c>
      <c r="AI796" t="s">
        <v>33</v>
      </c>
      <c r="AJ796" t="s">
        <v>47</v>
      </c>
      <c r="AK796">
        <v>7</v>
      </c>
      <c r="AL796" t="s">
        <v>47</v>
      </c>
      <c r="AP796" t="s">
        <v>131</v>
      </c>
      <c r="AR796" t="s">
        <v>91</v>
      </c>
      <c r="AS796" t="s">
        <v>81</v>
      </c>
      <c r="BC796" t="s">
        <v>51</v>
      </c>
      <c r="BF796">
        <v>164</v>
      </c>
      <c r="BG796">
        <v>164</v>
      </c>
      <c r="BH796">
        <v>164</v>
      </c>
      <c r="BI796">
        <v>54.538251366120221</v>
      </c>
      <c r="BJ796">
        <f t="shared" si="60"/>
        <v>55</v>
      </c>
      <c r="BK796">
        <v>0</v>
      </c>
      <c r="BL796">
        <v>0</v>
      </c>
      <c r="BM796" t="s">
        <v>47</v>
      </c>
      <c r="BN796" t="s">
        <v>913</v>
      </c>
      <c r="BO796" t="s">
        <v>564</v>
      </c>
      <c r="BQ796" t="s">
        <v>47</v>
      </c>
      <c r="BR796" t="s">
        <v>87</v>
      </c>
      <c r="BS796" t="s">
        <v>572</v>
      </c>
      <c r="BT796" t="s">
        <v>1252</v>
      </c>
      <c r="BU796" t="s">
        <v>87</v>
      </c>
      <c r="BV796">
        <v>1</v>
      </c>
      <c r="BW796">
        <v>1</v>
      </c>
      <c r="BX796">
        <v>0</v>
      </c>
      <c r="BY796">
        <v>0</v>
      </c>
      <c r="BZ796">
        <v>-164</v>
      </c>
      <c r="CA796">
        <v>0</v>
      </c>
      <c r="CB796">
        <v>164</v>
      </c>
      <c r="CC796" t="e">
        <v>#VALUE!</v>
      </c>
      <c r="CD796">
        <v>164</v>
      </c>
      <c r="CE796">
        <v>0</v>
      </c>
      <c r="CF796">
        <v>0</v>
      </c>
      <c r="CH796">
        <f t="shared" si="61"/>
        <v>1</v>
      </c>
      <c r="CI796" t="s">
        <v>1403</v>
      </c>
      <c r="CJ796">
        <v>6</v>
      </c>
      <c r="CK796" t="s">
        <v>1399</v>
      </c>
      <c r="CL796">
        <f t="shared" si="62"/>
        <v>0</v>
      </c>
      <c r="CM796">
        <f t="shared" si="63"/>
        <v>1</v>
      </c>
      <c r="CN796">
        <f t="shared" si="64"/>
        <v>1</v>
      </c>
    </row>
    <row r="797" spans="1:92" x14ac:dyDescent="0.25">
      <c r="A797">
        <v>669</v>
      </c>
      <c r="B797" t="s">
        <v>564</v>
      </c>
      <c r="C797" t="s">
        <v>564</v>
      </c>
      <c r="D797">
        <v>1544122</v>
      </c>
      <c r="E797">
        <v>1</v>
      </c>
      <c r="F797" s="107">
        <v>40935</v>
      </c>
      <c r="G797" s="107">
        <v>40941</v>
      </c>
      <c r="H797">
        <v>1544122</v>
      </c>
      <c r="I797" s="107">
        <v>40935</v>
      </c>
      <c r="J797" s="107">
        <v>40941</v>
      </c>
      <c r="K797">
        <v>15000</v>
      </c>
      <c r="L797" t="s">
        <v>569</v>
      </c>
      <c r="N797" t="s">
        <v>564</v>
      </c>
      <c r="O797" t="s">
        <v>913</v>
      </c>
      <c r="P797" t="s">
        <v>54</v>
      </c>
      <c r="Q797">
        <v>7</v>
      </c>
      <c r="R797">
        <v>7</v>
      </c>
      <c r="S797">
        <v>3</v>
      </c>
      <c r="T797">
        <v>2</v>
      </c>
      <c r="U797">
        <v>3</v>
      </c>
      <c r="AD797" s="107">
        <v>22982</v>
      </c>
      <c r="AE797" t="s">
        <v>31</v>
      </c>
      <c r="AF797" t="s">
        <v>68</v>
      </c>
      <c r="AG797" t="s">
        <v>870</v>
      </c>
      <c r="AH797" t="s">
        <v>57</v>
      </c>
      <c r="AI797" t="s">
        <v>61</v>
      </c>
      <c r="AJ797" t="s">
        <v>54</v>
      </c>
      <c r="AK797">
        <v>3</v>
      </c>
      <c r="AL797" t="s">
        <v>54</v>
      </c>
      <c r="AP797" t="s">
        <v>131</v>
      </c>
      <c r="AR797" t="s">
        <v>91</v>
      </c>
      <c r="AS797" t="s">
        <v>81</v>
      </c>
      <c r="BC797" t="s">
        <v>37</v>
      </c>
      <c r="BF797">
        <v>7</v>
      </c>
      <c r="BG797">
        <v>7</v>
      </c>
      <c r="BH797">
        <v>7</v>
      </c>
      <c r="BI797">
        <v>49.051912568306008</v>
      </c>
      <c r="BJ797">
        <f t="shared" si="60"/>
        <v>49</v>
      </c>
      <c r="BK797">
        <v>0</v>
      </c>
      <c r="BL797">
        <v>0</v>
      </c>
      <c r="BM797" t="s">
        <v>1051</v>
      </c>
      <c r="BN797" t="s">
        <v>913</v>
      </c>
      <c r="BO797" t="s">
        <v>564</v>
      </c>
      <c r="BQ797" t="s">
        <v>1051</v>
      </c>
      <c r="BR797" t="s">
        <v>87</v>
      </c>
      <c r="BS797" t="s">
        <v>572</v>
      </c>
      <c r="BT797" t="s">
        <v>1252</v>
      </c>
      <c r="BU797" t="s">
        <v>87</v>
      </c>
      <c r="BV797">
        <v>1</v>
      </c>
      <c r="BW797">
        <v>1</v>
      </c>
      <c r="BX797">
        <v>0</v>
      </c>
      <c r="BY797">
        <v>0</v>
      </c>
      <c r="BZ797">
        <v>-7</v>
      </c>
      <c r="CA797">
        <v>0</v>
      </c>
      <c r="CB797">
        <v>7</v>
      </c>
      <c r="CC797" t="e">
        <v>#VALUE!</v>
      </c>
      <c r="CD797">
        <v>7</v>
      </c>
      <c r="CE797">
        <v>0</v>
      </c>
      <c r="CF797">
        <v>0</v>
      </c>
      <c r="CH797">
        <f t="shared" si="61"/>
        <v>1</v>
      </c>
      <c r="CI797" t="s">
        <v>1405</v>
      </c>
      <c r="CJ797">
        <v>1</v>
      </c>
      <c r="CK797" t="s">
        <v>1399</v>
      </c>
      <c r="CL797">
        <f t="shared" si="62"/>
        <v>0</v>
      </c>
      <c r="CM797">
        <f t="shared" si="63"/>
        <v>1</v>
      </c>
      <c r="CN797">
        <f t="shared" si="64"/>
        <v>1</v>
      </c>
    </row>
    <row r="798" spans="1:92" x14ac:dyDescent="0.25">
      <c r="A798">
        <v>2263</v>
      </c>
      <c r="B798" t="s">
        <v>564</v>
      </c>
      <c r="C798" t="s">
        <v>564</v>
      </c>
      <c r="D798">
        <v>1550541</v>
      </c>
      <c r="E798">
        <v>1</v>
      </c>
      <c r="F798" s="107">
        <v>40995</v>
      </c>
      <c r="G798" s="107">
        <v>41347</v>
      </c>
      <c r="H798">
        <v>1550541</v>
      </c>
      <c r="I798" s="107">
        <v>40995</v>
      </c>
      <c r="J798" s="107">
        <v>41347</v>
      </c>
      <c r="K798">
        <v>20000</v>
      </c>
      <c r="L798" t="s">
        <v>569</v>
      </c>
      <c r="N798" t="s">
        <v>564</v>
      </c>
      <c r="O798" t="s">
        <v>913</v>
      </c>
      <c r="P798" t="s">
        <v>54</v>
      </c>
      <c r="Q798">
        <v>353</v>
      </c>
      <c r="R798">
        <v>353</v>
      </c>
      <c r="S798">
        <v>6</v>
      </c>
      <c r="T798">
        <v>12</v>
      </c>
      <c r="U798">
        <v>3</v>
      </c>
      <c r="V798">
        <v>1</v>
      </c>
      <c r="AD798" s="107">
        <v>29039</v>
      </c>
      <c r="AE798" t="s">
        <v>31</v>
      </c>
      <c r="AF798" t="s">
        <v>32</v>
      </c>
      <c r="AG798" t="s">
        <v>868</v>
      </c>
      <c r="AH798" t="s">
        <v>30</v>
      </c>
      <c r="AI798" t="s">
        <v>117</v>
      </c>
      <c r="AJ798" t="s">
        <v>54</v>
      </c>
      <c r="AK798">
        <v>10</v>
      </c>
      <c r="AL798" t="s">
        <v>54</v>
      </c>
      <c r="AP798" t="s">
        <v>135</v>
      </c>
      <c r="AR798" t="s">
        <v>66</v>
      </c>
      <c r="AS798" t="s">
        <v>63</v>
      </c>
      <c r="BC798" t="s">
        <v>37</v>
      </c>
      <c r="BF798">
        <v>353</v>
      </c>
      <c r="BG798">
        <v>353</v>
      </c>
      <c r="BH798">
        <v>353</v>
      </c>
      <c r="BI798">
        <v>32.666666666666664</v>
      </c>
      <c r="BJ798">
        <f t="shared" si="60"/>
        <v>33</v>
      </c>
      <c r="BK798">
        <v>0</v>
      </c>
      <c r="BL798">
        <v>0</v>
      </c>
      <c r="BM798" t="s">
        <v>1051</v>
      </c>
      <c r="BN798" t="s">
        <v>913</v>
      </c>
      <c r="BO798" t="s">
        <v>564</v>
      </c>
      <c r="BQ798" t="s">
        <v>1051</v>
      </c>
      <c r="BR798" t="s">
        <v>87</v>
      </c>
      <c r="BS798" t="s">
        <v>572</v>
      </c>
      <c r="BT798" t="s">
        <v>1252</v>
      </c>
      <c r="BU798" t="s">
        <v>87</v>
      </c>
      <c r="BV798">
        <v>1</v>
      </c>
      <c r="BW798">
        <v>1</v>
      </c>
      <c r="BX798">
        <v>0</v>
      </c>
      <c r="BY798">
        <v>0</v>
      </c>
      <c r="BZ798">
        <v>-353</v>
      </c>
      <c r="CA798">
        <v>0</v>
      </c>
      <c r="CB798">
        <v>353</v>
      </c>
      <c r="CC798" t="e">
        <v>#VALUE!</v>
      </c>
      <c r="CD798">
        <v>353</v>
      </c>
      <c r="CE798">
        <v>0</v>
      </c>
      <c r="CF798">
        <v>0</v>
      </c>
      <c r="CH798">
        <f t="shared" si="61"/>
        <v>1</v>
      </c>
      <c r="CI798" t="s">
        <v>1403</v>
      </c>
      <c r="CJ798">
        <v>6</v>
      </c>
      <c r="CK798" t="s">
        <v>1399</v>
      </c>
      <c r="CL798">
        <f t="shared" si="62"/>
        <v>0</v>
      </c>
      <c r="CM798">
        <f t="shared" si="63"/>
        <v>1</v>
      </c>
      <c r="CN798">
        <f t="shared" si="64"/>
        <v>1</v>
      </c>
    </row>
    <row r="799" spans="1:92" x14ac:dyDescent="0.25">
      <c r="A799">
        <v>452</v>
      </c>
      <c r="B799" t="s">
        <v>564</v>
      </c>
      <c r="C799" t="s">
        <v>564</v>
      </c>
      <c r="D799">
        <v>1551315</v>
      </c>
      <c r="E799">
        <v>5</v>
      </c>
      <c r="F799" s="107">
        <v>40927</v>
      </c>
      <c r="G799" s="107">
        <v>41052</v>
      </c>
      <c r="H799">
        <v>1551315</v>
      </c>
      <c r="I799" s="107">
        <v>40928</v>
      </c>
      <c r="J799" s="107">
        <v>41052</v>
      </c>
      <c r="K799">
        <v>2000</v>
      </c>
      <c r="L799" t="s">
        <v>566</v>
      </c>
      <c r="N799" t="s">
        <v>564</v>
      </c>
      <c r="O799" t="s">
        <v>913</v>
      </c>
      <c r="P799" t="s">
        <v>38</v>
      </c>
      <c r="Q799">
        <v>125</v>
      </c>
      <c r="R799">
        <v>126</v>
      </c>
      <c r="S799">
        <v>0</v>
      </c>
      <c r="T799">
        <v>5</v>
      </c>
      <c r="AD799" s="107">
        <v>28701</v>
      </c>
      <c r="AE799" t="s">
        <v>45</v>
      </c>
      <c r="AF799" t="s">
        <v>68</v>
      </c>
      <c r="AG799" t="s">
        <v>870</v>
      </c>
      <c r="AH799" t="s">
        <v>30</v>
      </c>
      <c r="AI799" t="s">
        <v>82</v>
      </c>
      <c r="AJ799" t="s">
        <v>88</v>
      </c>
      <c r="AK799">
        <v>5</v>
      </c>
      <c r="AL799" t="s">
        <v>987</v>
      </c>
      <c r="AN799">
        <v>9</v>
      </c>
      <c r="AP799" t="s">
        <v>107</v>
      </c>
      <c r="AR799" t="s">
        <v>43</v>
      </c>
      <c r="AS799" t="s">
        <v>60</v>
      </c>
      <c r="BC799" t="s">
        <v>51</v>
      </c>
      <c r="BF799">
        <v>125</v>
      </c>
      <c r="BG799">
        <v>125</v>
      </c>
      <c r="BH799">
        <v>126</v>
      </c>
      <c r="BI799">
        <v>33.404371584699454</v>
      </c>
      <c r="BJ799">
        <f t="shared" si="60"/>
        <v>33</v>
      </c>
      <c r="BK799">
        <v>0</v>
      </c>
      <c r="BL799">
        <v>0</v>
      </c>
      <c r="BM799" t="s">
        <v>1050</v>
      </c>
      <c r="BN799" t="s">
        <v>913</v>
      </c>
      <c r="BO799" t="s">
        <v>564</v>
      </c>
      <c r="BQ799" t="s">
        <v>1050</v>
      </c>
      <c r="BR799" t="s">
        <v>87</v>
      </c>
      <c r="BS799" t="s">
        <v>572</v>
      </c>
      <c r="BT799" t="s">
        <v>1252</v>
      </c>
      <c r="BU799" t="s">
        <v>564</v>
      </c>
      <c r="BV799">
        <v>0.99206349206349209</v>
      </c>
      <c r="BW799">
        <v>1</v>
      </c>
      <c r="BX799">
        <v>7.9365079365079083E-3</v>
      </c>
      <c r="BY799">
        <v>0</v>
      </c>
      <c r="BZ799">
        <v>-125</v>
      </c>
      <c r="CA799">
        <v>0</v>
      </c>
      <c r="CB799">
        <v>125</v>
      </c>
      <c r="CC799" t="e">
        <v>#VALUE!</v>
      </c>
      <c r="CD799">
        <v>125</v>
      </c>
      <c r="CE799">
        <v>0</v>
      </c>
      <c r="CF799">
        <v>0</v>
      </c>
      <c r="CH799">
        <f t="shared" si="61"/>
        <v>1</v>
      </c>
      <c r="CI799" t="s">
        <v>1403</v>
      </c>
      <c r="CJ799">
        <v>6</v>
      </c>
      <c r="CK799" t="s">
        <v>1399</v>
      </c>
      <c r="CL799">
        <f t="shared" si="62"/>
        <v>0</v>
      </c>
      <c r="CM799">
        <f t="shared" si="63"/>
        <v>0</v>
      </c>
      <c r="CN799">
        <f t="shared" si="64"/>
        <v>1</v>
      </c>
    </row>
    <row r="800" spans="1:92" x14ac:dyDescent="0.25">
      <c r="A800">
        <v>272</v>
      </c>
      <c r="B800" t="s">
        <v>564</v>
      </c>
      <c r="C800" t="s">
        <v>564</v>
      </c>
      <c r="D800">
        <v>1552433</v>
      </c>
      <c r="E800">
        <v>6</v>
      </c>
      <c r="F800" s="107">
        <v>40920</v>
      </c>
      <c r="G800" s="107">
        <v>41114</v>
      </c>
      <c r="H800">
        <v>1552433</v>
      </c>
      <c r="I800" s="107">
        <v>40920</v>
      </c>
      <c r="J800" s="107">
        <v>41114</v>
      </c>
      <c r="K800" t="s">
        <v>562</v>
      </c>
      <c r="L800" t="s">
        <v>562</v>
      </c>
      <c r="N800" t="s">
        <v>564</v>
      </c>
      <c r="O800" t="s">
        <v>913</v>
      </c>
      <c r="P800" t="s">
        <v>38</v>
      </c>
      <c r="Q800">
        <v>195</v>
      </c>
      <c r="R800">
        <v>195</v>
      </c>
      <c r="S800">
        <v>3</v>
      </c>
      <c r="T800">
        <v>3</v>
      </c>
      <c r="U800">
        <v>9</v>
      </c>
      <c r="AB800" t="s">
        <v>111</v>
      </c>
      <c r="AD800" s="107">
        <v>28976</v>
      </c>
      <c r="AE800" t="s">
        <v>31</v>
      </c>
      <c r="AF800" t="s">
        <v>39</v>
      </c>
      <c r="AG800" t="s">
        <v>40</v>
      </c>
      <c r="AH800" t="s">
        <v>30</v>
      </c>
      <c r="AI800" t="s">
        <v>79</v>
      </c>
      <c r="AJ800" t="s">
        <v>88</v>
      </c>
      <c r="AK800">
        <v>17</v>
      </c>
      <c r="AL800" t="s">
        <v>361</v>
      </c>
      <c r="AM800">
        <v>8</v>
      </c>
      <c r="AP800" t="s">
        <v>131</v>
      </c>
      <c r="AR800" t="s">
        <v>91</v>
      </c>
      <c r="AS800" t="s">
        <v>81</v>
      </c>
      <c r="BC800" t="s">
        <v>51</v>
      </c>
      <c r="BF800">
        <v>195</v>
      </c>
      <c r="BG800">
        <v>195</v>
      </c>
      <c r="BH800">
        <v>195</v>
      </c>
      <c r="BI800">
        <v>32.633879781420767</v>
      </c>
      <c r="BJ800">
        <f t="shared" si="60"/>
        <v>33</v>
      </c>
      <c r="BK800">
        <v>0</v>
      </c>
      <c r="BL800">
        <v>0</v>
      </c>
      <c r="BM800" t="s">
        <v>1050</v>
      </c>
      <c r="BN800" t="s">
        <v>913</v>
      </c>
      <c r="BO800" t="s">
        <v>564</v>
      </c>
      <c r="BQ800" t="s">
        <v>1050</v>
      </c>
      <c r="BR800" t="s">
        <v>87</v>
      </c>
      <c r="BS800" t="s">
        <v>572</v>
      </c>
      <c r="BT800" t="s">
        <v>1252</v>
      </c>
      <c r="BU800" t="s">
        <v>87</v>
      </c>
      <c r="BV800">
        <v>1</v>
      </c>
      <c r="BW800">
        <v>1</v>
      </c>
      <c r="BX800">
        <v>0</v>
      </c>
      <c r="BY800">
        <v>0</v>
      </c>
      <c r="BZ800">
        <v>-195</v>
      </c>
      <c r="CA800">
        <v>0</v>
      </c>
      <c r="CB800">
        <v>195</v>
      </c>
      <c r="CC800" t="e">
        <v>#VALUE!</v>
      </c>
      <c r="CD800">
        <v>195</v>
      </c>
      <c r="CE800">
        <v>0</v>
      </c>
      <c r="CF800">
        <v>0</v>
      </c>
      <c r="CH800">
        <f t="shared" si="61"/>
        <v>1</v>
      </c>
      <c r="CI800" t="s">
        <v>1403</v>
      </c>
      <c r="CJ800">
        <v>6</v>
      </c>
      <c r="CK800" t="s">
        <v>1399</v>
      </c>
      <c r="CL800">
        <f t="shared" si="62"/>
        <v>0</v>
      </c>
      <c r="CM800">
        <f t="shared" si="63"/>
        <v>1</v>
      </c>
      <c r="CN800">
        <f t="shared" si="64"/>
        <v>1</v>
      </c>
    </row>
    <row r="801" spans="1:92" x14ac:dyDescent="0.25">
      <c r="A801">
        <v>1258</v>
      </c>
      <c r="B801" t="s">
        <v>564</v>
      </c>
      <c r="C801" t="s">
        <v>564</v>
      </c>
      <c r="D801">
        <v>1556473</v>
      </c>
      <c r="E801">
        <v>1</v>
      </c>
      <c r="F801" s="107">
        <v>40954</v>
      </c>
      <c r="G801" s="107">
        <v>41430</v>
      </c>
      <c r="H801">
        <v>1556473</v>
      </c>
      <c r="I801" s="107" t="s">
        <v>560</v>
      </c>
      <c r="J801" s="107" t="s">
        <v>560</v>
      </c>
      <c r="K801">
        <v>4000</v>
      </c>
      <c r="L801" t="s">
        <v>567</v>
      </c>
      <c r="M801" s="107" t="s">
        <v>560</v>
      </c>
      <c r="N801" t="s">
        <v>87</v>
      </c>
      <c r="O801" t="s">
        <v>75</v>
      </c>
      <c r="P801" t="s">
        <v>54</v>
      </c>
      <c r="Q801">
        <v>0</v>
      </c>
      <c r="R801">
        <v>477</v>
      </c>
      <c r="S801">
        <v>0</v>
      </c>
      <c r="T801">
        <v>1</v>
      </c>
      <c r="AD801" s="107">
        <v>28698</v>
      </c>
      <c r="AE801" t="s">
        <v>31</v>
      </c>
      <c r="AF801" t="s">
        <v>32</v>
      </c>
      <c r="AG801" t="s">
        <v>868</v>
      </c>
      <c r="AH801" t="s">
        <v>30</v>
      </c>
      <c r="AI801" t="s">
        <v>140</v>
      </c>
      <c r="AJ801" t="s">
        <v>54</v>
      </c>
      <c r="AL801" t="s">
        <v>54</v>
      </c>
      <c r="AP801" t="s">
        <v>42</v>
      </c>
      <c r="AR801" t="s">
        <v>43</v>
      </c>
      <c r="AS801" t="s">
        <v>44</v>
      </c>
      <c r="BC801" t="s">
        <v>51</v>
      </c>
      <c r="BF801">
        <v>0</v>
      </c>
      <c r="BG801" t="e">
        <v>#VALUE!</v>
      </c>
      <c r="BH801">
        <v>477</v>
      </c>
      <c r="BI801">
        <v>33.486338797814206</v>
      </c>
      <c r="BJ801" t="e">
        <f t="shared" si="60"/>
        <v>#VALUE!</v>
      </c>
      <c r="BK801" t="e">
        <v>#VALUE!</v>
      </c>
      <c r="BL801" t="e">
        <v>#VALUE!</v>
      </c>
      <c r="BM801" t="s">
        <v>1051</v>
      </c>
      <c r="BN801" t="s">
        <v>75</v>
      </c>
      <c r="BO801" t="s">
        <v>564</v>
      </c>
      <c r="BQ801" t="s">
        <v>1051</v>
      </c>
      <c r="BR801">
        <v>0</v>
      </c>
      <c r="BS801" t="s">
        <v>573</v>
      </c>
      <c r="BT801" t="s">
        <v>1252</v>
      </c>
      <c r="BU801" t="s">
        <v>564</v>
      </c>
      <c r="BV801">
        <v>0</v>
      </c>
      <c r="BW801">
        <v>0</v>
      </c>
      <c r="BX801">
        <v>0</v>
      </c>
      <c r="BY801">
        <v>0</v>
      </c>
      <c r="BZ801" t="e">
        <v>#VALUE!</v>
      </c>
      <c r="CA801" t="e">
        <v>#VALUE!</v>
      </c>
      <c r="CB801" t="e">
        <v>#VALUE!</v>
      </c>
      <c r="CC801" t="s">
        <v>560</v>
      </c>
      <c r="CD801">
        <v>0</v>
      </c>
      <c r="CE801">
        <v>0</v>
      </c>
      <c r="CF801" t="e">
        <v>#VALUE!</v>
      </c>
      <c r="CH801">
        <f t="shared" si="61"/>
        <v>1</v>
      </c>
      <c r="CI801" t="s">
        <v>1405</v>
      </c>
      <c r="CJ801">
        <v>1</v>
      </c>
      <c r="CK801" t="s">
        <v>1400</v>
      </c>
      <c r="CL801">
        <f t="shared" si="62"/>
        <v>1</v>
      </c>
      <c r="CM801">
        <f t="shared" si="63"/>
        <v>0</v>
      </c>
      <c r="CN801">
        <f t="shared" si="64"/>
        <v>1</v>
      </c>
    </row>
    <row r="802" spans="1:92" x14ac:dyDescent="0.25">
      <c r="A802">
        <v>953</v>
      </c>
      <c r="B802" t="s">
        <v>564</v>
      </c>
      <c r="C802" t="s">
        <v>564</v>
      </c>
      <c r="D802">
        <v>1556923</v>
      </c>
      <c r="E802">
        <v>5</v>
      </c>
      <c r="F802" s="107">
        <v>40943</v>
      </c>
      <c r="G802" s="107">
        <v>40945</v>
      </c>
      <c r="H802">
        <v>1556923</v>
      </c>
      <c r="I802" s="107">
        <v>40944</v>
      </c>
      <c r="J802" s="107">
        <v>40945</v>
      </c>
      <c r="K802">
        <v>15000</v>
      </c>
      <c r="L802" t="s">
        <v>569</v>
      </c>
      <c r="N802" t="s">
        <v>564</v>
      </c>
      <c r="O802" t="s">
        <v>913</v>
      </c>
      <c r="P802" t="s">
        <v>38</v>
      </c>
      <c r="Q802">
        <v>2</v>
      </c>
      <c r="R802">
        <v>3</v>
      </c>
      <c r="S802">
        <v>7</v>
      </c>
      <c r="T802">
        <v>0</v>
      </c>
      <c r="U802">
        <v>5</v>
      </c>
      <c r="AD802" s="107">
        <v>28847</v>
      </c>
      <c r="AE802" t="s">
        <v>31</v>
      </c>
      <c r="AF802" t="s">
        <v>68</v>
      </c>
      <c r="AG802" t="s">
        <v>870</v>
      </c>
      <c r="AH802" t="s">
        <v>57</v>
      </c>
      <c r="AI802" t="s">
        <v>112</v>
      </c>
      <c r="AJ802" t="s">
        <v>88</v>
      </c>
      <c r="AK802">
        <v>1</v>
      </c>
      <c r="AL802" t="s">
        <v>987</v>
      </c>
      <c r="AN802">
        <v>9</v>
      </c>
      <c r="AP802" t="s">
        <v>120</v>
      </c>
      <c r="AR802" t="s">
        <v>43</v>
      </c>
      <c r="AS802" t="s">
        <v>121</v>
      </c>
      <c r="BC802" t="s">
        <v>37</v>
      </c>
      <c r="BF802">
        <v>2</v>
      </c>
      <c r="BG802">
        <v>2</v>
      </c>
      <c r="BH802">
        <v>3</v>
      </c>
      <c r="BI802">
        <v>33.049180327868854</v>
      </c>
      <c r="BJ802">
        <f t="shared" si="60"/>
        <v>33</v>
      </c>
      <c r="BK802">
        <v>0</v>
      </c>
      <c r="BL802">
        <v>0</v>
      </c>
      <c r="BM802" t="s">
        <v>1050</v>
      </c>
      <c r="BN802" t="s">
        <v>913</v>
      </c>
      <c r="BO802" t="s">
        <v>564</v>
      </c>
      <c r="BQ802" t="s">
        <v>1050</v>
      </c>
      <c r="BR802" t="s">
        <v>87</v>
      </c>
      <c r="BS802" t="s">
        <v>572</v>
      </c>
      <c r="BT802" t="s">
        <v>1252</v>
      </c>
      <c r="BU802" t="s">
        <v>87</v>
      </c>
      <c r="BV802">
        <v>0.66666666666666663</v>
      </c>
      <c r="BW802">
        <v>1</v>
      </c>
      <c r="BX802">
        <v>0.33333333333333337</v>
      </c>
      <c r="BY802">
        <v>0</v>
      </c>
      <c r="BZ802">
        <v>-2</v>
      </c>
      <c r="CA802">
        <v>0</v>
      </c>
      <c r="CB802">
        <v>2</v>
      </c>
      <c r="CC802" t="e">
        <v>#VALUE!</v>
      </c>
      <c r="CD802">
        <v>2</v>
      </c>
      <c r="CE802">
        <v>0</v>
      </c>
      <c r="CF802">
        <v>0</v>
      </c>
      <c r="CH802">
        <f t="shared" si="61"/>
        <v>1</v>
      </c>
      <c r="CI802" t="s">
        <v>1405</v>
      </c>
      <c r="CJ802">
        <v>1</v>
      </c>
      <c r="CK802" t="s">
        <v>1399</v>
      </c>
      <c r="CL802">
        <f t="shared" si="62"/>
        <v>0</v>
      </c>
      <c r="CM802">
        <f t="shared" si="63"/>
        <v>1</v>
      </c>
      <c r="CN802">
        <f t="shared" si="64"/>
        <v>0</v>
      </c>
    </row>
    <row r="803" spans="1:92" x14ac:dyDescent="0.25">
      <c r="A803">
        <v>553</v>
      </c>
      <c r="B803" t="s">
        <v>564</v>
      </c>
      <c r="C803" t="s">
        <v>564</v>
      </c>
      <c r="D803">
        <v>1557189</v>
      </c>
      <c r="E803">
        <v>4</v>
      </c>
      <c r="F803" s="107">
        <v>40931</v>
      </c>
      <c r="G803" s="107">
        <v>40932</v>
      </c>
      <c r="H803">
        <v>1557189</v>
      </c>
      <c r="I803" s="107">
        <v>40931</v>
      </c>
      <c r="J803" s="107">
        <v>40932</v>
      </c>
      <c r="K803">
        <v>2000</v>
      </c>
      <c r="L803" t="s">
        <v>566</v>
      </c>
      <c r="N803" t="s">
        <v>564</v>
      </c>
      <c r="O803" t="s">
        <v>913</v>
      </c>
      <c r="P803" t="s">
        <v>38</v>
      </c>
      <c r="Q803">
        <v>2</v>
      </c>
      <c r="R803">
        <v>2</v>
      </c>
      <c r="S803">
        <v>0</v>
      </c>
      <c r="T803">
        <v>1</v>
      </c>
      <c r="AD803" s="107">
        <v>26703</v>
      </c>
      <c r="AE803" t="s">
        <v>31</v>
      </c>
      <c r="AF803" t="s">
        <v>39</v>
      </c>
      <c r="AG803" t="s">
        <v>40</v>
      </c>
      <c r="AH803" t="s">
        <v>40</v>
      </c>
      <c r="AI803" t="s">
        <v>58</v>
      </c>
      <c r="AJ803" t="s">
        <v>88</v>
      </c>
      <c r="AK803">
        <v>1</v>
      </c>
      <c r="AL803" t="s">
        <v>986</v>
      </c>
      <c r="AO803">
        <v>120</v>
      </c>
      <c r="AP803" t="s">
        <v>42</v>
      </c>
      <c r="AR803" t="s">
        <v>43</v>
      </c>
      <c r="AS803" t="s">
        <v>44</v>
      </c>
      <c r="BC803" t="s">
        <v>37</v>
      </c>
      <c r="BF803">
        <v>2</v>
      </c>
      <c r="BG803">
        <v>2</v>
      </c>
      <c r="BH803">
        <v>2</v>
      </c>
      <c r="BI803">
        <v>38.874316939890711</v>
      </c>
      <c r="BJ803">
        <f t="shared" si="60"/>
        <v>39</v>
      </c>
      <c r="BK803">
        <v>0</v>
      </c>
      <c r="BL803">
        <v>0</v>
      </c>
      <c r="BM803" t="s">
        <v>1050</v>
      </c>
      <c r="BN803" t="s">
        <v>913</v>
      </c>
      <c r="BO803" t="s">
        <v>564</v>
      </c>
      <c r="BQ803" t="s">
        <v>1050</v>
      </c>
      <c r="BR803" t="s">
        <v>87</v>
      </c>
      <c r="BS803" t="s">
        <v>572</v>
      </c>
      <c r="BT803" t="s">
        <v>1252</v>
      </c>
      <c r="BU803" t="s">
        <v>564</v>
      </c>
      <c r="BV803">
        <v>1</v>
      </c>
      <c r="BW803">
        <v>1</v>
      </c>
      <c r="BX803">
        <v>0</v>
      </c>
      <c r="BY803">
        <v>0</v>
      </c>
      <c r="BZ803">
        <v>-2</v>
      </c>
      <c r="CA803">
        <v>0</v>
      </c>
      <c r="CB803">
        <v>2</v>
      </c>
      <c r="CC803" t="e">
        <v>#VALUE!</v>
      </c>
      <c r="CD803">
        <v>2</v>
      </c>
      <c r="CE803">
        <v>0</v>
      </c>
      <c r="CF803">
        <v>0</v>
      </c>
      <c r="CH803">
        <f t="shared" si="61"/>
        <v>1</v>
      </c>
      <c r="CI803" t="s">
        <v>1405</v>
      </c>
      <c r="CJ803">
        <v>1</v>
      </c>
      <c r="CK803" t="s">
        <v>1399</v>
      </c>
      <c r="CL803">
        <f t="shared" si="62"/>
        <v>0</v>
      </c>
      <c r="CM803">
        <f t="shared" si="63"/>
        <v>0</v>
      </c>
      <c r="CN803">
        <f t="shared" si="64"/>
        <v>1</v>
      </c>
    </row>
    <row r="804" spans="1:92" x14ac:dyDescent="0.25">
      <c r="A804">
        <v>2134</v>
      </c>
      <c r="B804" t="s">
        <v>564</v>
      </c>
      <c r="C804" t="s">
        <v>564</v>
      </c>
      <c r="D804">
        <v>1557440</v>
      </c>
      <c r="E804">
        <v>2</v>
      </c>
      <c r="F804" s="107">
        <v>40989</v>
      </c>
      <c r="G804" s="107">
        <v>41003</v>
      </c>
      <c r="H804">
        <v>1557440</v>
      </c>
      <c r="I804" s="107">
        <v>40995</v>
      </c>
      <c r="J804" s="107">
        <v>41003</v>
      </c>
      <c r="K804" t="s">
        <v>562</v>
      </c>
      <c r="L804" t="s">
        <v>562</v>
      </c>
      <c r="N804" t="s">
        <v>564</v>
      </c>
      <c r="O804" t="s">
        <v>913</v>
      </c>
      <c r="P804" t="s">
        <v>587</v>
      </c>
      <c r="Q804">
        <v>9</v>
      </c>
      <c r="R804">
        <v>15</v>
      </c>
      <c r="S804">
        <v>0</v>
      </c>
      <c r="T804">
        <v>2</v>
      </c>
      <c r="AD804" s="107">
        <v>25446</v>
      </c>
      <c r="AE804" t="s">
        <v>31</v>
      </c>
      <c r="AF804" t="s">
        <v>32</v>
      </c>
      <c r="AG804" t="s">
        <v>868</v>
      </c>
      <c r="AH804" t="s">
        <v>57</v>
      </c>
      <c r="AI804" t="s">
        <v>58</v>
      </c>
      <c r="AJ804" t="s">
        <v>47</v>
      </c>
      <c r="AK804">
        <v>3</v>
      </c>
      <c r="AL804" t="s">
        <v>47</v>
      </c>
      <c r="AP804" t="s">
        <v>149</v>
      </c>
      <c r="AR804" t="s">
        <v>66</v>
      </c>
      <c r="AS804" t="s">
        <v>73</v>
      </c>
      <c r="BC804" t="s">
        <v>51</v>
      </c>
      <c r="BF804">
        <v>9</v>
      </c>
      <c r="BG804">
        <v>9</v>
      </c>
      <c r="BH804">
        <v>15</v>
      </c>
      <c r="BI804">
        <v>42.467213114754095</v>
      </c>
      <c r="BJ804">
        <f t="shared" si="60"/>
        <v>43</v>
      </c>
      <c r="BK804">
        <v>0</v>
      </c>
      <c r="BL804">
        <v>0</v>
      </c>
      <c r="BM804" t="s">
        <v>47</v>
      </c>
      <c r="BN804" t="s">
        <v>913</v>
      </c>
      <c r="BO804" t="s">
        <v>564</v>
      </c>
      <c r="BQ804" t="s">
        <v>47</v>
      </c>
      <c r="BR804" t="s">
        <v>87</v>
      </c>
      <c r="BS804" t="s">
        <v>572</v>
      </c>
      <c r="BT804" t="s">
        <v>1252</v>
      </c>
      <c r="BU804" t="s">
        <v>564</v>
      </c>
      <c r="BV804">
        <v>0.6</v>
      </c>
      <c r="BW804">
        <v>1</v>
      </c>
      <c r="BX804">
        <v>0.4</v>
      </c>
      <c r="BY804">
        <v>0</v>
      </c>
      <c r="BZ804">
        <v>-9</v>
      </c>
      <c r="CA804">
        <v>0</v>
      </c>
      <c r="CB804">
        <v>9</v>
      </c>
      <c r="CC804" t="e">
        <v>#VALUE!</v>
      </c>
      <c r="CD804">
        <v>9</v>
      </c>
      <c r="CE804">
        <v>0</v>
      </c>
      <c r="CF804">
        <v>0</v>
      </c>
      <c r="CH804">
        <f t="shared" si="61"/>
        <v>1</v>
      </c>
      <c r="CI804" t="s">
        <v>1405</v>
      </c>
      <c r="CJ804">
        <v>1</v>
      </c>
      <c r="CK804" t="s">
        <v>1399</v>
      </c>
      <c r="CL804">
        <f t="shared" si="62"/>
        <v>0</v>
      </c>
      <c r="CM804">
        <f t="shared" si="63"/>
        <v>0</v>
      </c>
      <c r="CN804">
        <f t="shared" si="64"/>
        <v>1</v>
      </c>
    </row>
    <row r="805" spans="1:92" x14ac:dyDescent="0.25">
      <c r="A805">
        <v>2560</v>
      </c>
      <c r="B805" t="s">
        <v>564</v>
      </c>
      <c r="C805" t="s">
        <v>564</v>
      </c>
      <c r="D805">
        <v>1557778</v>
      </c>
      <c r="E805">
        <v>2</v>
      </c>
      <c r="F805" s="107">
        <v>41004</v>
      </c>
      <c r="G805" s="107">
        <v>41073</v>
      </c>
      <c r="H805">
        <v>1557778</v>
      </c>
      <c r="I805" s="107">
        <v>41005</v>
      </c>
      <c r="J805" s="107">
        <v>41073</v>
      </c>
      <c r="K805">
        <v>15000</v>
      </c>
      <c r="L805" t="s">
        <v>569</v>
      </c>
      <c r="N805" t="s">
        <v>564</v>
      </c>
      <c r="O805" t="s">
        <v>913</v>
      </c>
      <c r="P805" t="s">
        <v>587</v>
      </c>
      <c r="Q805">
        <v>69</v>
      </c>
      <c r="R805">
        <v>70</v>
      </c>
      <c r="S805">
        <v>7</v>
      </c>
      <c r="T805">
        <v>8</v>
      </c>
      <c r="U805">
        <v>5</v>
      </c>
      <c r="AD805" s="107">
        <v>28864</v>
      </c>
      <c r="AE805" t="s">
        <v>31</v>
      </c>
      <c r="AF805" t="s">
        <v>68</v>
      </c>
      <c r="AG805" t="s">
        <v>870</v>
      </c>
      <c r="AH805" t="s">
        <v>57</v>
      </c>
      <c r="AI805" t="s">
        <v>64</v>
      </c>
      <c r="AJ805" t="s">
        <v>47</v>
      </c>
      <c r="AK805">
        <v>13</v>
      </c>
      <c r="AL805" t="s">
        <v>47</v>
      </c>
      <c r="AP805" t="s">
        <v>59</v>
      </c>
      <c r="AR805" t="s">
        <v>43</v>
      </c>
      <c r="AS805" t="s">
        <v>60</v>
      </c>
      <c r="BC805" t="s">
        <v>37</v>
      </c>
      <c r="BF805">
        <v>69</v>
      </c>
      <c r="BG805">
        <v>69</v>
      </c>
      <c r="BH805">
        <v>70</v>
      </c>
      <c r="BI805">
        <v>33.169398907103826</v>
      </c>
      <c r="BJ805">
        <f t="shared" si="60"/>
        <v>33</v>
      </c>
      <c r="BK805">
        <v>0</v>
      </c>
      <c r="BL805">
        <v>0</v>
      </c>
      <c r="BM805" t="s">
        <v>47</v>
      </c>
      <c r="BN805" t="s">
        <v>913</v>
      </c>
      <c r="BO805" t="s">
        <v>564</v>
      </c>
      <c r="BQ805" t="s">
        <v>47</v>
      </c>
      <c r="BR805" t="s">
        <v>87</v>
      </c>
      <c r="BS805" t="s">
        <v>572</v>
      </c>
      <c r="BT805" t="s">
        <v>1252</v>
      </c>
      <c r="BU805" t="s">
        <v>87</v>
      </c>
      <c r="BV805">
        <v>0.98571428571428577</v>
      </c>
      <c r="BW805">
        <v>1</v>
      </c>
      <c r="BX805">
        <v>1.4285714285714235E-2</v>
      </c>
      <c r="BY805">
        <v>0</v>
      </c>
      <c r="BZ805">
        <v>-69</v>
      </c>
      <c r="CA805">
        <v>0</v>
      </c>
      <c r="CB805">
        <v>69</v>
      </c>
      <c r="CC805" t="e">
        <v>#VALUE!</v>
      </c>
      <c r="CD805">
        <v>69</v>
      </c>
      <c r="CE805">
        <v>0</v>
      </c>
      <c r="CF805">
        <v>0</v>
      </c>
      <c r="CH805">
        <f t="shared" si="61"/>
        <v>1</v>
      </c>
      <c r="CI805" t="s">
        <v>1402</v>
      </c>
      <c r="CJ805">
        <v>4</v>
      </c>
      <c r="CK805" t="s">
        <v>1399</v>
      </c>
      <c r="CL805">
        <f t="shared" si="62"/>
        <v>0</v>
      </c>
      <c r="CM805">
        <f t="shared" si="63"/>
        <v>1</v>
      </c>
      <c r="CN805">
        <f t="shared" si="64"/>
        <v>1</v>
      </c>
    </row>
    <row r="806" spans="1:92" x14ac:dyDescent="0.25">
      <c r="A806">
        <v>1915</v>
      </c>
      <c r="B806" t="s">
        <v>564</v>
      </c>
      <c r="C806" t="s">
        <v>564</v>
      </c>
      <c r="D806">
        <v>1558353</v>
      </c>
      <c r="E806">
        <v>2</v>
      </c>
      <c r="F806" s="107">
        <v>40980</v>
      </c>
      <c r="G806" s="107">
        <v>41015</v>
      </c>
      <c r="H806">
        <v>1558353</v>
      </c>
      <c r="I806" s="107">
        <v>40980</v>
      </c>
      <c r="J806" s="107">
        <v>40982</v>
      </c>
      <c r="K806">
        <v>2000</v>
      </c>
      <c r="L806" t="s">
        <v>566</v>
      </c>
      <c r="M806" s="107">
        <v>40982</v>
      </c>
      <c r="N806" t="s">
        <v>87</v>
      </c>
      <c r="O806" t="s">
        <v>583</v>
      </c>
      <c r="P806" t="s">
        <v>587</v>
      </c>
      <c r="Q806">
        <v>3</v>
      </c>
      <c r="R806">
        <v>36</v>
      </c>
      <c r="S806">
        <v>0</v>
      </c>
      <c r="T806">
        <v>1</v>
      </c>
      <c r="AD806" s="107">
        <v>26625</v>
      </c>
      <c r="AE806" t="s">
        <v>45</v>
      </c>
      <c r="AF806" t="s">
        <v>68</v>
      </c>
      <c r="AG806" t="s">
        <v>870</v>
      </c>
      <c r="AH806" t="s">
        <v>30</v>
      </c>
      <c r="AI806" t="s">
        <v>70</v>
      </c>
      <c r="AJ806" t="s">
        <v>47</v>
      </c>
      <c r="AK806">
        <v>2</v>
      </c>
      <c r="AL806" t="s">
        <v>47</v>
      </c>
      <c r="AP806" t="s">
        <v>42</v>
      </c>
      <c r="AR806" t="s">
        <v>43</v>
      </c>
      <c r="AS806" t="s">
        <v>44</v>
      </c>
      <c r="AT806" t="s">
        <v>638</v>
      </c>
      <c r="BC806" t="s">
        <v>37</v>
      </c>
      <c r="BF806">
        <v>3</v>
      </c>
      <c r="BG806">
        <v>36</v>
      </c>
      <c r="BH806">
        <v>36</v>
      </c>
      <c r="BI806">
        <v>39.221311475409834</v>
      </c>
      <c r="BJ806">
        <f t="shared" si="60"/>
        <v>39</v>
      </c>
      <c r="BK806">
        <v>0</v>
      </c>
      <c r="BL806">
        <v>-33</v>
      </c>
      <c r="BM806" t="s">
        <v>47</v>
      </c>
      <c r="BN806" t="s">
        <v>75</v>
      </c>
      <c r="BO806" t="s">
        <v>87</v>
      </c>
      <c r="BQ806" t="s">
        <v>47</v>
      </c>
      <c r="BR806" t="s">
        <v>87</v>
      </c>
      <c r="BS806" t="s">
        <v>573</v>
      </c>
      <c r="BT806" t="s">
        <v>1252</v>
      </c>
      <c r="BU806" t="s">
        <v>564</v>
      </c>
      <c r="BV806">
        <v>8.3333333333333329E-2</v>
      </c>
      <c r="BW806">
        <v>8.3333333333333329E-2</v>
      </c>
      <c r="BX806">
        <v>0</v>
      </c>
      <c r="BY806">
        <v>0</v>
      </c>
      <c r="BZ806">
        <v>-3</v>
      </c>
      <c r="CA806">
        <v>0</v>
      </c>
      <c r="CB806">
        <v>3</v>
      </c>
      <c r="CC806" t="e">
        <v>#VALUE!</v>
      </c>
      <c r="CD806">
        <v>3</v>
      </c>
      <c r="CE806">
        <v>0</v>
      </c>
      <c r="CF806">
        <v>33</v>
      </c>
      <c r="CH806">
        <f t="shared" si="61"/>
        <v>1</v>
      </c>
      <c r="CI806" t="s">
        <v>1405</v>
      </c>
      <c r="CJ806">
        <v>1</v>
      </c>
      <c r="CK806" t="s">
        <v>1399</v>
      </c>
      <c r="CL806">
        <f t="shared" si="62"/>
        <v>1</v>
      </c>
      <c r="CM806">
        <f t="shared" si="63"/>
        <v>0</v>
      </c>
      <c r="CN806">
        <f t="shared" si="64"/>
        <v>1</v>
      </c>
    </row>
    <row r="807" spans="1:92" x14ac:dyDescent="0.25">
      <c r="A807">
        <v>3149</v>
      </c>
      <c r="B807" t="s">
        <v>564</v>
      </c>
      <c r="C807" t="s">
        <v>564</v>
      </c>
      <c r="D807">
        <v>1558530</v>
      </c>
      <c r="E807">
        <v>6</v>
      </c>
      <c r="F807" s="107">
        <v>41025</v>
      </c>
      <c r="G807" s="107">
        <v>41400</v>
      </c>
      <c r="H807">
        <v>1558530</v>
      </c>
      <c r="I807" s="107">
        <v>41026</v>
      </c>
      <c r="J807" s="107">
        <v>41400</v>
      </c>
      <c r="K807" t="s">
        <v>562</v>
      </c>
      <c r="L807" t="s">
        <v>562</v>
      </c>
      <c r="N807" t="s">
        <v>564</v>
      </c>
      <c r="O807" t="s">
        <v>913</v>
      </c>
      <c r="P807" t="s">
        <v>963</v>
      </c>
      <c r="Q807">
        <v>375</v>
      </c>
      <c r="R807">
        <v>376</v>
      </c>
      <c r="S807">
        <v>3</v>
      </c>
      <c r="T807">
        <v>0</v>
      </c>
      <c r="U807">
        <v>2</v>
      </c>
      <c r="AD807" s="107">
        <v>29450</v>
      </c>
      <c r="AE807" t="s">
        <v>31</v>
      </c>
      <c r="AF807" t="s">
        <v>32</v>
      </c>
      <c r="AG807" t="s">
        <v>868</v>
      </c>
      <c r="AH807" t="s">
        <v>30</v>
      </c>
      <c r="AI807" t="s">
        <v>96</v>
      </c>
      <c r="AJ807" t="s">
        <v>88</v>
      </c>
      <c r="AK807">
        <v>28</v>
      </c>
      <c r="AL807" t="s">
        <v>361</v>
      </c>
      <c r="AM807">
        <v>27</v>
      </c>
      <c r="AP807" t="s">
        <v>100</v>
      </c>
      <c r="AR807" t="s">
        <v>66</v>
      </c>
      <c r="AS807" t="s">
        <v>63</v>
      </c>
      <c r="AT807" t="s">
        <v>1039</v>
      </c>
      <c r="BC807" t="s">
        <v>51</v>
      </c>
      <c r="BF807">
        <v>375</v>
      </c>
      <c r="BG807">
        <v>375</v>
      </c>
      <c r="BH807">
        <v>376</v>
      </c>
      <c r="BI807">
        <v>31.625683060109289</v>
      </c>
      <c r="BJ807">
        <f t="shared" si="60"/>
        <v>32</v>
      </c>
      <c r="BK807">
        <v>0</v>
      </c>
      <c r="BL807">
        <v>0</v>
      </c>
      <c r="BM807" t="s">
        <v>1050</v>
      </c>
      <c r="BN807" t="s">
        <v>913</v>
      </c>
      <c r="BQ807" t="s">
        <v>1050</v>
      </c>
      <c r="BR807" t="s">
        <v>87</v>
      </c>
      <c r="BS807" t="s">
        <v>572</v>
      </c>
      <c r="BT807" t="s">
        <v>1252</v>
      </c>
      <c r="BU807" t="s">
        <v>87</v>
      </c>
      <c r="BV807">
        <v>0.99734042553191493</v>
      </c>
      <c r="BW807">
        <v>1</v>
      </c>
      <c r="BX807">
        <v>2.6595744680850686E-3</v>
      </c>
      <c r="BY807">
        <v>0</v>
      </c>
      <c r="BZ807">
        <v>-375</v>
      </c>
      <c r="CA807">
        <v>0</v>
      </c>
      <c r="CB807">
        <v>375</v>
      </c>
      <c r="CC807" t="e">
        <v>#VALUE!</v>
      </c>
      <c r="CD807">
        <v>375</v>
      </c>
      <c r="CE807">
        <v>0</v>
      </c>
      <c r="CF807">
        <v>0</v>
      </c>
      <c r="CH807">
        <f t="shared" si="61"/>
        <v>1</v>
      </c>
      <c r="CI807" t="s">
        <v>1406</v>
      </c>
      <c r="CJ807">
        <v>0</v>
      </c>
      <c r="CK807" t="s">
        <v>1399</v>
      </c>
      <c r="CL807">
        <f t="shared" si="62"/>
        <v>0</v>
      </c>
      <c r="CM807">
        <f t="shared" si="63"/>
        <v>1</v>
      </c>
      <c r="CN807">
        <f t="shared" si="64"/>
        <v>0</v>
      </c>
    </row>
    <row r="808" spans="1:92" x14ac:dyDescent="0.25">
      <c r="A808">
        <v>3250</v>
      </c>
      <c r="B808" t="s">
        <v>564</v>
      </c>
      <c r="C808" t="s">
        <v>87</v>
      </c>
      <c r="D808">
        <v>1559103</v>
      </c>
      <c r="E808">
        <v>2</v>
      </c>
      <c r="F808" s="107">
        <v>41029</v>
      </c>
      <c r="G808" s="107">
        <v>41131</v>
      </c>
      <c r="H808">
        <v>1559103</v>
      </c>
      <c r="I808" s="107">
        <v>41037</v>
      </c>
      <c r="J808" s="107">
        <v>41039</v>
      </c>
      <c r="K808">
        <v>30000</v>
      </c>
      <c r="L808" t="s">
        <v>570</v>
      </c>
      <c r="M808" s="107">
        <v>41039</v>
      </c>
      <c r="N808" t="s">
        <v>87</v>
      </c>
      <c r="O808" t="s">
        <v>75</v>
      </c>
      <c r="P808" t="s">
        <v>587</v>
      </c>
      <c r="Q808">
        <v>20</v>
      </c>
      <c r="R808">
        <v>103</v>
      </c>
      <c r="S808">
        <v>0</v>
      </c>
      <c r="T808">
        <v>2</v>
      </c>
      <c r="AD808" s="107">
        <v>27298</v>
      </c>
      <c r="AE808" t="s">
        <v>31</v>
      </c>
      <c r="AF808" t="s">
        <v>32</v>
      </c>
      <c r="AG808" t="s">
        <v>868</v>
      </c>
      <c r="AH808" t="s">
        <v>57</v>
      </c>
      <c r="AI808" t="s">
        <v>41</v>
      </c>
      <c r="AJ808" t="s">
        <v>47</v>
      </c>
      <c r="AK808">
        <v>6</v>
      </c>
      <c r="AL808" t="s">
        <v>47</v>
      </c>
      <c r="AP808" t="s">
        <v>109</v>
      </c>
      <c r="AR808" t="s">
        <v>49</v>
      </c>
      <c r="AS808" t="s">
        <v>73</v>
      </c>
      <c r="AU808" t="s">
        <v>855</v>
      </c>
      <c r="AX808" t="s">
        <v>87</v>
      </c>
      <c r="BC808" t="s">
        <v>51</v>
      </c>
      <c r="BF808">
        <v>20</v>
      </c>
      <c r="BG808">
        <v>95</v>
      </c>
      <c r="BH808">
        <v>103</v>
      </c>
      <c r="BI808">
        <v>37.516393442622949</v>
      </c>
      <c r="BJ808">
        <f t="shared" si="60"/>
        <v>38</v>
      </c>
      <c r="BK808">
        <v>0</v>
      </c>
      <c r="BL808">
        <v>-92</v>
      </c>
      <c r="BM808" t="s">
        <v>47</v>
      </c>
      <c r="BN808" t="s">
        <v>75</v>
      </c>
      <c r="BO808" t="s">
        <v>87</v>
      </c>
      <c r="BQ808" t="s">
        <v>47</v>
      </c>
      <c r="BR808" t="s">
        <v>87</v>
      </c>
      <c r="BS808" t="s">
        <v>572</v>
      </c>
      <c r="BT808" t="s">
        <v>1252</v>
      </c>
      <c r="BU808" t="s">
        <v>564</v>
      </c>
      <c r="BV808">
        <v>0.1941747572815534</v>
      </c>
      <c r="BW808">
        <v>3.1578947368421054E-2</v>
      </c>
      <c r="BX808">
        <v>-0.16259580991313233</v>
      </c>
      <c r="BY808">
        <v>0</v>
      </c>
      <c r="BZ808">
        <v>-3</v>
      </c>
      <c r="CA808">
        <v>17</v>
      </c>
      <c r="CB808">
        <v>95</v>
      </c>
      <c r="CC808">
        <v>20</v>
      </c>
      <c r="CD808">
        <v>95</v>
      </c>
      <c r="CE808">
        <v>92</v>
      </c>
      <c r="CF808">
        <v>92</v>
      </c>
      <c r="CH808">
        <f t="shared" si="61"/>
        <v>1</v>
      </c>
      <c r="CI808" t="s">
        <v>1404</v>
      </c>
      <c r="CJ808">
        <v>2</v>
      </c>
      <c r="CK808" t="s">
        <v>1399</v>
      </c>
      <c r="CL808">
        <f t="shared" si="62"/>
        <v>1</v>
      </c>
      <c r="CM808">
        <f t="shared" si="63"/>
        <v>0</v>
      </c>
      <c r="CN808">
        <f t="shared" si="64"/>
        <v>1</v>
      </c>
    </row>
    <row r="809" spans="1:92" x14ac:dyDescent="0.25">
      <c r="A809">
        <v>2078</v>
      </c>
      <c r="B809" t="s">
        <v>564</v>
      </c>
      <c r="C809" t="s">
        <v>564</v>
      </c>
      <c r="D809">
        <v>1559624</v>
      </c>
      <c r="E809">
        <v>1</v>
      </c>
      <c r="F809" s="107">
        <v>40987</v>
      </c>
      <c r="G809" s="107">
        <v>41277</v>
      </c>
      <c r="H809">
        <v>1559624</v>
      </c>
      <c r="I809" s="107">
        <v>40998</v>
      </c>
      <c r="J809" s="107">
        <v>41003</v>
      </c>
      <c r="K809">
        <v>60000</v>
      </c>
      <c r="L809" t="s">
        <v>570</v>
      </c>
      <c r="M809" s="107">
        <v>41003</v>
      </c>
      <c r="N809" t="s">
        <v>87</v>
      </c>
      <c r="O809" t="s">
        <v>75</v>
      </c>
      <c r="P809" t="s">
        <v>54</v>
      </c>
      <c r="Q809">
        <v>6</v>
      </c>
      <c r="R809">
        <v>291</v>
      </c>
      <c r="S809">
        <v>0</v>
      </c>
      <c r="T809">
        <v>0</v>
      </c>
      <c r="AD809" s="107">
        <v>28338</v>
      </c>
      <c r="AE809" t="s">
        <v>31</v>
      </c>
      <c r="AF809" t="s">
        <v>68</v>
      </c>
      <c r="AG809" t="s">
        <v>870</v>
      </c>
      <c r="AH809" t="s">
        <v>30</v>
      </c>
      <c r="AI809" t="s">
        <v>140</v>
      </c>
      <c r="AJ809" t="s">
        <v>54</v>
      </c>
      <c r="AK809">
        <v>9</v>
      </c>
      <c r="AL809" t="s">
        <v>54</v>
      </c>
      <c r="AP809" t="s">
        <v>169</v>
      </c>
      <c r="AR809" t="s">
        <v>66</v>
      </c>
      <c r="AS809" t="s">
        <v>63</v>
      </c>
      <c r="BC809" t="s">
        <v>51</v>
      </c>
      <c r="BF809">
        <v>6</v>
      </c>
      <c r="BG809">
        <v>280</v>
      </c>
      <c r="BH809">
        <v>291</v>
      </c>
      <c r="BI809">
        <v>34.560109289617486</v>
      </c>
      <c r="BJ809">
        <f t="shared" si="60"/>
        <v>35</v>
      </c>
      <c r="BK809">
        <v>0</v>
      </c>
      <c r="BL809">
        <v>-274</v>
      </c>
      <c r="BM809" t="s">
        <v>1051</v>
      </c>
      <c r="BN809" t="s">
        <v>75</v>
      </c>
      <c r="BO809" t="s">
        <v>87</v>
      </c>
      <c r="BQ809" t="s">
        <v>1051</v>
      </c>
      <c r="BR809" t="s">
        <v>87</v>
      </c>
      <c r="BS809" t="s">
        <v>573</v>
      </c>
      <c r="BT809" t="s">
        <v>1252</v>
      </c>
      <c r="BU809" t="s">
        <v>564</v>
      </c>
      <c r="BV809">
        <v>2.0618556701030927E-2</v>
      </c>
      <c r="BW809">
        <v>2.1428571428571429E-2</v>
      </c>
      <c r="BX809">
        <v>8.1001472754050133E-4</v>
      </c>
      <c r="BY809">
        <v>0</v>
      </c>
      <c r="BZ809">
        <v>-6</v>
      </c>
      <c r="CA809">
        <v>0</v>
      </c>
      <c r="CB809">
        <v>6</v>
      </c>
      <c r="CC809" t="e">
        <v>#VALUE!</v>
      </c>
      <c r="CD809">
        <v>6</v>
      </c>
      <c r="CE809">
        <v>0</v>
      </c>
      <c r="CF809">
        <v>274</v>
      </c>
      <c r="CH809">
        <f t="shared" si="61"/>
        <v>0</v>
      </c>
      <c r="CI809" t="s">
        <v>1405</v>
      </c>
      <c r="CJ809">
        <v>1</v>
      </c>
      <c r="CK809" t="s">
        <v>1399</v>
      </c>
      <c r="CL809">
        <f t="shared" si="62"/>
        <v>1</v>
      </c>
      <c r="CM809">
        <f t="shared" si="63"/>
        <v>0</v>
      </c>
      <c r="CN809">
        <f t="shared" si="64"/>
        <v>0</v>
      </c>
    </row>
    <row r="810" spans="1:92" x14ac:dyDescent="0.25">
      <c r="A810">
        <v>3027</v>
      </c>
      <c r="B810" t="s">
        <v>564</v>
      </c>
      <c r="C810" t="s">
        <v>564</v>
      </c>
      <c r="D810">
        <v>1560319</v>
      </c>
      <c r="E810">
        <v>4</v>
      </c>
      <c r="F810" s="107">
        <v>41021</v>
      </c>
      <c r="G810" s="107">
        <v>41165</v>
      </c>
      <c r="H810">
        <v>1560319</v>
      </c>
      <c r="I810" s="107">
        <v>41021</v>
      </c>
      <c r="J810" s="107">
        <v>41165</v>
      </c>
      <c r="K810" t="s">
        <v>562</v>
      </c>
      <c r="L810" t="s">
        <v>562</v>
      </c>
      <c r="N810" t="s">
        <v>564</v>
      </c>
      <c r="O810" t="s">
        <v>913</v>
      </c>
      <c r="P810" t="s">
        <v>38</v>
      </c>
      <c r="Q810">
        <v>145</v>
      </c>
      <c r="R810">
        <v>145</v>
      </c>
      <c r="S810">
        <v>5</v>
      </c>
      <c r="T810">
        <v>2</v>
      </c>
      <c r="U810">
        <v>1</v>
      </c>
      <c r="AD810" s="107">
        <v>27627</v>
      </c>
      <c r="AE810" t="s">
        <v>31</v>
      </c>
      <c r="AF810" t="s">
        <v>39</v>
      </c>
      <c r="AG810" t="s">
        <v>40</v>
      </c>
      <c r="AH810" t="s">
        <v>40</v>
      </c>
      <c r="AI810" t="s">
        <v>99</v>
      </c>
      <c r="AJ810" t="s">
        <v>88</v>
      </c>
      <c r="AK810">
        <v>5</v>
      </c>
      <c r="AL810" t="s">
        <v>986</v>
      </c>
      <c r="AO810">
        <v>180</v>
      </c>
      <c r="AP810" t="s">
        <v>149</v>
      </c>
      <c r="AR810" t="s">
        <v>66</v>
      </c>
      <c r="AS810" t="s">
        <v>73</v>
      </c>
      <c r="BC810" t="s">
        <v>37</v>
      </c>
      <c r="BF810">
        <v>145</v>
      </c>
      <c r="BG810">
        <v>145</v>
      </c>
      <c r="BH810">
        <v>145</v>
      </c>
      <c r="BI810">
        <v>36.595628415300546</v>
      </c>
      <c r="BJ810">
        <f t="shared" si="60"/>
        <v>37</v>
      </c>
      <c r="BK810">
        <v>0</v>
      </c>
      <c r="BL810">
        <v>0</v>
      </c>
      <c r="BM810" t="s">
        <v>1050</v>
      </c>
      <c r="BN810" t="s">
        <v>913</v>
      </c>
      <c r="BO810" t="s">
        <v>564</v>
      </c>
      <c r="BQ810" t="s">
        <v>1050</v>
      </c>
      <c r="BR810" t="s">
        <v>87</v>
      </c>
      <c r="BS810" t="s">
        <v>572</v>
      </c>
      <c r="BT810" t="s">
        <v>1252</v>
      </c>
      <c r="BU810" t="s">
        <v>87</v>
      </c>
      <c r="BV810">
        <v>1</v>
      </c>
      <c r="BW810">
        <v>1</v>
      </c>
      <c r="BX810">
        <v>0</v>
      </c>
      <c r="BY810">
        <v>0</v>
      </c>
      <c r="BZ810">
        <v>-145</v>
      </c>
      <c r="CA810">
        <v>0</v>
      </c>
      <c r="CB810">
        <v>145</v>
      </c>
      <c r="CC810" t="e">
        <v>#VALUE!</v>
      </c>
      <c r="CD810">
        <v>145</v>
      </c>
      <c r="CE810">
        <v>0</v>
      </c>
      <c r="CF810">
        <v>0</v>
      </c>
      <c r="CH810">
        <f t="shared" si="61"/>
        <v>1</v>
      </c>
      <c r="CI810" t="s">
        <v>1403</v>
      </c>
      <c r="CJ810">
        <v>6</v>
      </c>
      <c r="CK810" t="s">
        <v>1399</v>
      </c>
      <c r="CL810">
        <f t="shared" si="62"/>
        <v>0</v>
      </c>
      <c r="CM810">
        <f t="shared" si="63"/>
        <v>1</v>
      </c>
      <c r="CN810">
        <f t="shared" si="64"/>
        <v>1</v>
      </c>
    </row>
    <row r="811" spans="1:92" x14ac:dyDescent="0.25">
      <c r="A811">
        <v>1910</v>
      </c>
      <c r="B811" t="s">
        <v>564</v>
      </c>
      <c r="C811" t="s">
        <v>564</v>
      </c>
      <c r="D811">
        <v>1561049</v>
      </c>
      <c r="E811">
        <v>6</v>
      </c>
      <c r="F811" s="107">
        <v>40979</v>
      </c>
      <c r="G811" s="107">
        <v>41051</v>
      </c>
      <c r="H811">
        <v>1561049</v>
      </c>
      <c r="I811" s="107">
        <v>40980</v>
      </c>
      <c r="J811" s="107">
        <v>41051</v>
      </c>
      <c r="K811" t="s">
        <v>562</v>
      </c>
      <c r="L811" t="s">
        <v>562</v>
      </c>
      <c r="N811" t="s">
        <v>564</v>
      </c>
      <c r="O811" t="s">
        <v>913</v>
      </c>
      <c r="P811" t="s">
        <v>38</v>
      </c>
      <c r="Q811">
        <v>72</v>
      </c>
      <c r="R811">
        <v>73</v>
      </c>
      <c r="S811">
        <v>4</v>
      </c>
      <c r="T811">
        <v>1</v>
      </c>
      <c r="U811">
        <v>2</v>
      </c>
      <c r="AD811" s="107">
        <v>29430</v>
      </c>
      <c r="AE811" t="s">
        <v>31</v>
      </c>
      <c r="AF811" t="s">
        <v>32</v>
      </c>
      <c r="AG811" t="s">
        <v>868</v>
      </c>
      <c r="AH811" t="s">
        <v>57</v>
      </c>
      <c r="AI811" t="s">
        <v>94</v>
      </c>
      <c r="AJ811" t="s">
        <v>88</v>
      </c>
      <c r="AK811">
        <v>4</v>
      </c>
      <c r="AL811" t="s">
        <v>361</v>
      </c>
      <c r="AM811">
        <v>4</v>
      </c>
      <c r="AP811" t="s">
        <v>92</v>
      </c>
      <c r="AR811" t="s">
        <v>66</v>
      </c>
      <c r="AS811" t="s">
        <v>44</v>
      </c>
      <c r="BC811" t="s">
        <v>37</v>
      </c>
      <c r="BF811">
        <v>72</v>
      </c>
      <c r="BG811">
        <v>72</v>
      </c>
      <c r="BH811">
        <v>73</v>
      </c>
      <c r="BI811">
        <v>31.55464480874317</v>
      </c>
      <c r="BJ811">
        <f t="shared" si="60"/>
        <v>32</v>
      </c>
      <c r="BK811">
        <v>0</v>
      </c>
      <c r="BL811">
        <v>0</v>
      </c>
      <c r="BM811" t="s">
        <v>1050</v>
      </c>
      <c r="BN811" t="s">
        <v>913</v>
      </c>
      <c r="BO811" t="s">
        <v>564</v>
      </c>
      <c r="BQ811" t="s">
        <v>1050</v>
      </c>
      <c r="BR811" t="s">
        <v>87</v>
      </c>
      <c r="BS811" t="s">
        <v>572</v>
      </c>
      <c r="BT811" t="s">
        <v>1252</v>
      </c>
      <c r="BU811" t="s">
        <v>87</v>
      </c>
      <c r="BV811">
        <v>0.98630136986301364</v>
      </c>
      <c r="BW811">
        <v>1</v>
      </c>
      <c r="BX811">
        <v>1.3698630136986356E-2</v>
      </c>
      <c r="BY811">
        <v>0</v>
      </c>
      <c r="BZ811">
        <v>-72</v>
      </c>
      <c r="CA811">
        <v>0</v>
      </c>
      <c r="CB811">
        <v>72</v>
      </c>
      <c r="CC811" t="e">
        <v>#VALUE!</v>
      </c>
      <c r="CD811">
        <v>72</v>
      </c>
      <c r="CE811">
        <v>0</v>
      </c>
      <c r="CF811">
        <v>0</v>
      </c>
      <c r="CH811">
        <f t="shared" si="61"/>
        <v>1</v>
      </c>
      <c r="CI811" t="s">
        <v>1402</v>
      </c>
      <c r="CJ811">
        <v>4</v>
      </c>
      <c r="CK811" t="s">
        <v>1399</v>
      </c>
      <c r="CL811">
        <f t="shared" si="62"/>
        <v>0</v>
      </c>
      <c r="CM811">
        <f t="shared" si="63"/>
        <v>1</v>
      </c>
      <c r="CN811">
        <f t="shared" si="64"/>
        <v>1</v>
      </c>
    </row>
    <row r="812" spans="1:92" x14ac:dyDescent="0.25">
      <c r="A812">
        <v>1817</v>
      </c>
      <c r="B812" t="s">
        <v>564</v>
      </c>
      <c r="C812" t="s">
        <v>564</v>
      </c>
      <c r="D812">
        <v>1562872</v>
      </c>
      <c r="E812">
        <v>2</v>
      </c>
      <c r="F812" s="107">
        <v>40976</v>
      </c>
      <c r="G812" s="107">
        <v>41114</v>
      </c>
      <c r="H812">
        <v>1562872</v>
      </c>
      <c r="I812" s="107" t="s">
        <v>560</v>
      </c>
      <c r="J812" s="107" t="s">
        <v>560</v>
      </c>
      <c r="K812">
        <v>2000</v>
      </c>
      <c r="L812" t="s">
        <v>566</v>
      </c>
      <c r="M812" s="107">
        <v>41003</v>
      </c>
      <c r="N812" t="s">
        <v>87</v>
      </c>
      <c r="O812" t="s">
        <v>75</v>
      </c>
      <c r="P812" t="s">
        <v>587</v>
      </c>
      <c r="Q812">
        <v>0</v>
      </c>
      <c r="R812">
        <v>139</v>
      </c>
      <c r="S812">
        <v>0</v>
      </c>
      <c r="T812">
        <v>1</v>
      </c>
      <c r="AD812" s="107">
        <v>27865</v>
      </c>
      <c r="AE812" t="s">
        <v>31</v>
      </c>
      <c r="AF812" t="s">
        <v>32</v>
      </c>
      <c r="AG812" t="s">
        <v>868</v>
      </c>
      <c r="AH812" t="s">
        <v>30</v>
      </c>
      <c r="AI812" t="s">
        <v>117</v>
      </c>
      <c r="AJ812" t="s">
        <v>47</v>
      </c>
      <c r="AK812">
        <v>6</v>
      </c>
      <c r="AL812" t="s">
        <v>47</v>
      </c>
      <c r="AP812" t="s">
        <v>107</v>
      </c>
      <c r="AR812" t="s">
        <v>43</v>
      </c>
      <c r="AS812" t="s">
        <v>60</v>
      </c>
      <c r="BC812" t="s">
        <v>37</v>
      </c>
      <c r="BF812">
        <v>0</v>
      </c>
      <c r="BG812">
        <v>0</v>
      </c>
      <c r="BH812">
        <v>139</v>
      </c>
      <c r="BI812">
        <v>35.822404371584696</v>
      </c>
      <c r="BJ812" t="e">
        <f t="shared" si="60"/>
        <v>#VALUE!</v>
      </c>
      <c r="BK812" t="e">
        <v>#VALUE!</v>
      </c>
      <c r="BL812" t="e">
        <v>#VALUE!</v>
      </c>
      <c r="BM812" t="s">
        <v>47</v>
      </c>
      <c r="BN812" t="s">
        <v>75</v>
      </c>
      <c r="BO812" t="s">
        <v>87</v>
      </c>
      <c r="BQ812" t="s">
        <v>47</v>
      </c>
      <c r="BR812">
        <v>0</v>
      </c>
      <c r="BS812" t="s">
        <v>573</v>
      </c>
      <c r="BT812" t="s">
        <v>1252</v>
      </c>
      <c r="BU812" t="s">
        <v>564</v>
      </c>
      <c r="BV812">
        <v>0</v>
      </c>
      <c r="BW812">
        <v>0</v>
      </c>
      <c r="BX812">
        <v>0</v>
      </c>
      <c r="BY812">
        <v>0</v>
      </c>
      <c r="BZ812" t="e">
        <v>#VALUE!</v>
      </c>
      <c r="CA812" t="e">
        <v>#VALUE!</v>
      </c>
      <c r="CB812" t="e">
        <v>#VALUE!</v>
      </c>
      <c r="CC812">
        <v>0</v>
      </c>
      <c r="CD812">
        <v>0</v>
      </c>
      <c r="CE812">
        <v>0</v>
      </c>
      <c r="CF812" t="e">
        <v>#VALUE!</v>
      </c>
      <c r="CH812">
        <f t="shared" si="61"/>
        <v>1</v>
      </c>
      <c r="CI812" t="s">
        <v>1405</v>
      </c>
      <c r="CJ812">
        <v>1</v>
      </c>
      <c r="CK812" t="s">
        <v>1400</v>
      </c>
      <c r="CL812">
        <f t="shared" si="62"/>
        <v>1</v>
      </c>
      <c r="CM812">
        <f t="shared" si="63"/>
        <v>0</v>
      </c>
      <c r="CN812">
        <f t="shared" si="64"/>
        <v>1</v>
      </c>
    </row>
    <row r="813" spans="1:92" x14ac:dyDescent="0.25">
      <c r="A813">
        <v>2194</v>
      </c>
      <c r="B813" t="s">
        <v>564</v>
      </c>
      <c r="C813" t="s">
        <v>564</v>
      </c>
      <c r="D813">
        <v>1562952</v>
      </c>
      <c r="E813">
        <v>3</v>
      </c>
      <c r="F813" s="107">
        <v>40991</v>
      </c>
      <c r="G813" s="107">
        <v>41208</v>
      </c>
      <c r="H813">
        <v>1562952</v>
      </c>
      <c r="I813" s="107">
        <v>40991</v>
      </c>
      <c r="J813" s="107">
        <v>40994</v>
      </c>
      <c r="K813">
        <v>10000</v>
      </c>
      <c r="L813" t="s">
        <v>568</v>
      </c>
      <c r="M813" s="107">
        <v>40994</v>
      </c>
      <c r="N813" t="s">
        <v>87</v>
      </c>
      <c r="O813" t="s">
        <v>583</v>
      </c>
      <c r="P813" t="s">
        <v>38</v>
      </c>
      <c r="Q813">
        <v>4</v>
      </c>
      <c r="R813">
        <v>218</v>
      </c>
      <c r="S813">
        <v>0</v>
      </c>
      <c r="T813">
        <v>2</v>
      </c>
      <c r="AD813" s="107">
        <v>27032</v>
      </c>
      <c r="AE813" t="s">
        <v>45</v>
      </c>
      <c r="AF813" t="s">
        <v>68</v>
      </c>
      <c r="AG813" t="s">
        <v>870</v>
      </c>
      <c r="AH813" t="s">
        <v>30</v>
      </c>
      <c r="AI813" t="s">
        <v>99</v>
      </c>
      <c r="AJ813" t="s">
        <v>88</v>
      </c>
      <c r="AK813">
        <v>9</v>
      </c>
      <c r="AL813" t="s">
        <v>184</v>
      </c>
      <c r="AO813">
        <v>10</v>
      </c>
      <c r="AP813" t="s">
        <v>65</v>
      </c>
      <c r="AR813" t="s">
        <v>66</v>
      </c>
      <c r="AS813" t="s">
        <v>67</v>
      </c>
      <c r="BC813" t="s">
        <v>51</v>
      </c>
      <c r="BF813">
        <v>4</v>
      </c>
      <c r="BG813">
        <v>218</v>
      </c>
      <c r="BH813">
        <v>218</v>
      </c>
      <c r="BI813">
        <v>38.139344262295083</v>
      </c>
      <c r="BJ813">
        <f t="shared" si="60"/>
        <v>38</v>
      </c>
      <c r="BK813">
        <v>0</v>
      </c>
      <c r="BL813">
        <v>-214</v>
      </c>
      <c r="BM813" t="s">
        <v>1050</v>
      </c>
      <c r="BN813" t="s">
        <v>75</v>
      </c>
      <c r="BO813" t="s">
        <v>87</v>
      </c>
      <c r="BQ813" t="s">
        <v>1050</v>
      </c>
      <c r="BR813" t="s">
        <v>87</v>
      </c>
      <c r="BS813" t="s">
        <v>573</v>
      </c>
      <c r="BT813" t="s">
        <v>1252</v>
      </c>
      <c r="BU813" t="s">
        <v>564</v>
      </c>
      <c r="BV813">
        <v>1.834862385321101E-2</v>
      </c>
      <c r="BW813">
        <v>1.834862385321101E-2</v>
      </c>
      <c r="BX813">
        <v>0</v>
      </c>
      <c r="BY813">
        <v>0</v>
      </c>
      <c r="BZ813">
        <v>-4</v>
      </c>
      <c r="CA813">
        <v>0</v>
      </c>
      <c r="CB813">
        <v>4</v>
      </c>
      <c r="CC813" t="e">
        <v>#VALUE!</v>
      </c>
      <c r="CD813">
        <v>4</v>
      </c>
      <c r="CE813">
        <v>0</v>
      </c>
      <c r="CF813">
        <v>214</v>
      </c>
      <c r="CH813">
        <f t="shared" si="61"/>
        <v>1</v>
      </c>
      <c r="CI813" t="s">
        <v>1405</v>
      </c>
      <c r="CJ813">
        <v>1</v>
      </c>
      <c r="CK813" t="s">
        <v>1399</v>
      </c>
      <c r="CL813">
        <f t="shared" si="62"/>
        <v>1</v>
      </c>
      <c r="CM813">
        <f t="shared" si="63"/>
        <v>0</v>
      </c>
      <c r="CN813">
        <f t="shared" si="64"/>
        <v>1</v>
      </c>
    </row>
    <row r="814" spans="1:92" x14ac:dyDescent="0.25">
      <c r="A814">
        <v>3120</v>
      </c>
      <c r="B814" t="s">
        <v>564</v>
      </c>
      <c r="C814" t="s">
        <v>564</v>
      </c>
      <c r="D814">
        <v>1566541</v>
      </c>
      <c r="E814">
        <v>5</v>
      </c>
      <c r="F814" s="107">
        <v>41024</v>
      </c>
      <c r="G814" s="107">
        <v>41113</v>
      </c>
      <c r="H814">
        <v>1566541</v>
      </c>
      <c r="I814" s="107">
        <v>41024</v>
      </c>
      <c r="J814" s="107">
        <v>41113</v>
      </c>
      <c r="K814">
        <v>15000</v>
      </c>
      <c r="L814" t="s">
        <v>569</v>
      </c>
      <c r="N814" t="s">
        <v>564</v>
      </c>
      <c r="O814" t="s">
        <v>913</v>
      </c>
      <c r="P814" t="s">
        <v>38</v>
      </c>
      <c r="Q814">
        <v>90</v>
      </c>
      <c r="R814">
        <v>90</v>
      </c>
      <c r="S814">
        <v>6</v>
      </c>
      <c r="T814">
        <v>5</v>
      </c>
      <c r="U814">
        <v>4</v>
      </c>
      <c r="AD814" s="107">
        <v>29091</v>
      </c>
      <c r="AE814" t="s">
        <v>31</v>
      </c>
      <c r="AF814" t="s">
        <v>32</v>
      </c>
      <c r="AG814" t="s">
        <v>868</v>
      </c>
      <c r="AH814" t="s">
        <v>57</v>
      </c>
      <c r="AI814" t="s">
        <v>89</v>
      </c>
      <c r="AJ814" t="s">
        <v>88</v>
      </c>
      <c r="AK814">
        <v>4</v>
      </c>
      <c r="AL814" t="s">
        <v>987</v>
      </c>
      <c r="AN814">
        <v>6</v>
      </c>
      <c r="AP814" t="s">
        <v>42</v>
      </c>
      <c r="AR814" t="s">
        <v>43</v>
      </c>
      <c r="AS814" t="s">
        <v>44</v>
      </c>
      <c r="BC814" t="s">
        <v>37</v>
      </c>
      <c r="BF814">
        <v>90</v>
      </c>
      <c r="BG814">
        <v>90</v>
      </c>
      <c r="BH814">
        <v>90</v>
      </c>
      <c r="BI814">
        <v>32.603825136612024</v>
      </c>
      <c r="BJ814">
        <f t="shared" si="60"/>
        <v>33</v>
      </c>
      <c r="BK814">
        <v>0</v>
      </c>
      <c r="BL814">
        <v>0</v>
      </c>
      <c r="BM814" t="s">
        <v>1050</v>
      </c>
      <c r="BN814" t="s">
        <v>913</v>
      </c>
      <c r="BO814" t="s">
        <v>564</v>
      </c>
      <c r="BQ814" t="s">
        <v>1050</v>
      </c>
      <c r="BR814" t="s">
        <v>87</v>
      </c>
      <c r="BS814" t="s">
        <v>572</v>
      </c>
      <c r="BT814" t="s">
        <v>1252</v>
      </c>
      <c r="BU814" t="s">
        <v>87</v>
      </c>
      <c r="BV814">
        <v>1</v>
      </c>
      <c r="BW814">
        <v>1</v>
      </c>
      <c r="BX814">
        <v>0</v>
      </c>
      <c r="BY814">
        <v>0</v>
      </c>
      <c r="BZ814">
        <v>-90</v>
      </c>
      <c r="CA814">
        <v>0</v>
      </c>
      <c r="CB814">
        <v>90</v>
      </c>
      <c r="CC814" t="e">
        <v>#VALUE!</v>
      </c>
      <c r="CD814">
        <v>90</v>
      </c>
      <c r="CE814">
        <v>0</v>
      </c>
      <c r="CF814">
        <v>0</v>
      </c>
      <c r="CH814">
        <f t="shared" si="61"/>
        <v>1</v>
      </c>
      <c r="CI814" t="s">
        <v>1402</v>
      </c>
      <c r="CJ814">
        <v>4</v>
      </c>
      <c r="CK814" t="s">
        <v>1399</v>
      </c>
      <c r="CL814">
        <f t="shared" si="62"/>
        <v>0</v>
      </c>
      <c r="CM814">
        <f t="shared" si="63"/>
        <v>1</v>
      </c>
      <c r="CN814">
        <f t="shared" si="64"/>
        <v>1</v>
      </c>
    </row>
    <row r="815" spans="1:92" x14ac:dyDescent="0.25">
      <c r="A815">
        <v>2410</v>
      </c>
      <c r="B815" t="s">
        <v>564</v>
      </c>
      <c r="C815" t="s">
        <v>564</v>
      </c>
      <c r="D815">
        <v>1566673</v>
      </c>
      <c r="E815">
        <v>2</v>
      </c>
      <c r="F815" s="107">
        <v>40999</v>
      </c>
      <c r="G815" s="107">
        <v>41001</v>
      </c>
      <c r="H815">
        <v>1566673</v>
      </c>
      <c r="I815" s="107">
        <v>40999</v>
      </c>
      <c r="J815" s="107">
        <v>41001</v>
      </c>
      <c r="K815">
        <v>2000</v>
      </c>
      <c r="L815" t="s">
        <v>566</v>
      </c>
      <c r="N815" t="s">
        <v>564</v>
      </c>
      <c r="O815" t="s">
        <v>913</v>
      </c>
      <c r="P815" t="s">
        <v>587</v>
      </c>
      <c r="Q815">
        <v>3</v>
      </c>
      <c r="R815">
        <v>3</v>
      </c>
      <c r="S815">
        <v>0</v>
      </c>
      <c r="T815">
        <v>10</v>
      </c>
      <c r="AD815" s="107">
        <v>26318</v>
      </c>
      <c r="AE815" t="s">
        <v>31</v>
      </c>
      <c r="AF815" t="s">
        <v>39</v>
      </c>
      <c r="AG815" t="s">
        <v>40</v>
      </c>
      <c r="AH815" t="s">
        <v>40</v>
      </c>
      <c r="AI815" t="s">
        <v>41</v>
      </c>
      <c r="AJ815" t="s">
        <v>47</v>
      </c>
      <c r="AK815">
        <v>1</v>
      </c>
      <c r="AL815" t="s">
        <v>47</v>
      </c>
      <c r="AP815" t="s">
        <v>59</v>
      </c>
      <c r="AR815" t="s">
        <v>43</v>
      </c>
      <c r="AS815" t="s">
        <v>60</v>
      </c>
      <c r="BC815" t="s">
        <v>37</v>
      </c>
      <c r="BF815">
        <v>3</v>
      </c>
      <c r="BG815">
        <v>3</v>
      </c>
      <c r="BH815">
        <v>3</v>
      </c>
      <c r="BI815">
        <v>40.112021857923494</v>
      </c>
      <c r="BJ815">
        <f t="shared" si="60"/>
        <v>40</v>
      </c>
      <c r="BK815">
        <v>0</v>
      </c>
      <c r="BL815">
        <v>0</v>
      </c>
      <c r="BM815" t="s">
        <v>47</v>
      </c>
      <c r="BN815" t="s">
        <v>913</v>
      </c>
      <c r="BO815" t="s">
        <v>564</v>
      </c>
      <c r="BQ815" t="s">
        <v>47</v>
      </c>
      <c r="BR815" t="s">
        <v>87</v>
      </c>
      <c r="BS815" t="s">
        <v>572</v>
      </c>
      <c r="BT815" t="s">
        <v>1252</v>
      </c>
      <c r="BU815" t="s">
        <v>564</v>
      </c>
      <c r="BV815">
        <v>1</v>
      </c>
      <c r="BW815">
        <v>1</v>
      </c>
      <c r="BX815">
        <v>0</v>
      </c>
      <c r="BY815">
        <v>0</v>
      </c>
      <c r="BZ815">
        <v>-3</v>
      </c>
      <c r="CA815">
        <v>0</v>
      </c>
      <c r="CB815">
        <v>3</v>
      </c>
      <c r="CC815" t="e">
        <v>#VALUE!</v>
      </c>
      <c r="CD815">
        <v>3</v>
      </c>
      <c r="CE815">
        <v>0</v>
      </c>
      <c r="CF815">
        <v>0</v>
      </c>
      <c r="CH815">
        <f t="shared" si="61"/>
        <v>1</v>
      </c>
      <c r="CI815" t="s">
        <v>1405</v>
      </c>
      <c r="CJ815">
        <v>1</v>
      </c>
      <c r="CK815" t="s">
        <v>1399</v>
      </c>
      <c r="CL815">
        <f t="shared" si="62"/>
        <v>0</v>
      </c>
      <c r="CM815">
        <f t="shared" si="63"/>
        <v>0</v>
      </c>
      <c r="CN815">
        <f t="shared" si="64"/>
        <v>1</v>
      </c>
    </row>
    <row r="816" spans="1:92" x14ac:dyDescent="0.25">
      <c r="A816">
        <v>650</v>
      </c>
      <c r="B816" t="s">
        <v>564</v>
      </c>
      <c r="C816" t="s">
        <v>564</v>
      </c>
      <c r="D816">
        <v>1569451</v>
      </c>
      <c r="E816">
        <v>6</v>
      </c>
      <c r="F816" s="107">
        <v>40934</v>
      </c>
      <c r="G816" s="107">
        <v>41473</v>
      </c>
      <c r="H816">
        <v>1569451</v>
      </c>
      <c r="I816" s="107">
        <v>40934</v>
      </c>
      <c r="J816" s="107">
        <v>41473</v>
      </c>
      <c r="K816" t="s">
        <v>562</v>
      </c>
      <c r="L816" t="s">
        <v>562</v>
      </c>
      <c r="N816" t="s">
        <v>564</v>
      </c>
      <c r="O816" t="s">
        <v>913</v>
      </c>
      <c r="P816" t="s">
        <v>38</v>
      </c>
      <c r="Q816">
        <v>540</v>
      </c>
      <c r="R816">
        <v>540</v>
      </c>
      <c r="S816">
        <v>3</v>
      </c>
      <c r="T816">
        <v>3</v>
      </c>
      <c r="U816">
        <v>3</v>
      </c>
      <c r="AD816" s="107">
        <v>28423</v>
      </c>
      <c r="AE816" t="s">
        <v>31</v>
      </c>
      <c r="AF816" t="s">
        <v>32</v>
      </c>
      <c r="AG816" t="s">
        <v>868</v>
      </c>
      <c r="AH816" t="s">
        <v>57</v>
      </c>
      <c r="AI816" t="s">
        <v>64</v>
      </c>
      <c r="AJ816" t="s">
        <v>88</v>
      </c>
      <c r="AK816">
        <v>17</v>
      </c>
      <c r="AL816" t="s">
        <v>361</v>
      </c>
      <c r="AM816">
        <v>2</v>
      </c>
      <c r="AP816" t="s">
        <v>149</v>
      </c>
      <c r="AR816" t="s">
        <v>66</v>
      </c>
      <c r="AS816" t="s">
        <v>73</v>
      </c>
      <c r="BC816" t="s">
        <v>37</v>
      </c>
      <c r="BF816">
        <v>540</v>
      </c>
      <c r="BG816">
        <v>540</v>
      </c>
      <c r="BH816">
        <v>540</v>
      </c>
      <c r="BI816">
        <v>34.18306010928962</v>
      </c>
      <c r="BJ816">
        <f t="shared" si="60"/>
        <v>34</v>
      </c>
      <c r="BK816">
        <v>0</v>
      </c>
      <c r="BL816">
        <v>0</v>
      </c>
      <c r="BM816" t="s">
        <v>1050</v>
      </c>
      <c r="BN816" t="s">
        <v>913</v>
      </c>
      <c r="BO816" t="s">
        <v>564</v>
      </c>
      <c r="BQ816" t="s">
        <v>1050</v>
      </c>
      <c r="BR816" t="s">
        <v>87</v>
      </c>
      <c r="BS816" t="s">
        <v>572</v>
      </c>
      <c r="BT816" t="s">
        <v>1252</v>
      </c>
      <c r="BU816" t="s">
        <v>87</v>
      </c>
      <c r="BV816">
        <v>1</v>
      </c>
      <c r="BW816">
        <v>1</v>
      </c>
      <c r="BX816">
        <v>0</v>
      </c>
      <c r="BY816">
        <v>0</v>
      </c>
      <c r="BZ816">
        <v>-540</v>
      </c>
      <c r="CA816">
        <v>0</v>
      </c>
      <c r="CB816">
        <v>540</v>
      </c>
      <c r="CC816" t="e">
        <v>#VALUE!</v>
      </c>
      <c r="CD816">
        <v>540</v>
      </c>
      <c r="CE816">
        <v>0</v>
      </c>
      <c r="CF816">
        <v>0</v>
      </c>
      <c r="CH816">
        <f t="shared" si="61"/>
        <v>1</v>
      </c>
      <c r="CI816" t="s">
        <v>1406</v>
      </c>
      <c r="CJ816">
        <v>0</v>
      </c>
      <c r="CK816" t="s">
        <v>1399</v>
      </c>
      <c r="CL816">
        <f t="shared" si="62"/>
        <v>0</v>
      </c>
      <c r="CM816">
        <f t="shared" si="63"/>
        <v>1</v>
      </c>
      <c r="CN816">
        <f t="shared" si="64"/>
        <v>1</v>
      </c>
    </row>
    <row r="817" spans="1:92" x14ac:dyDescent="0.25">
      <c r="A817">
        <v>589</v>
      </c>
      <c r="B817" t="s">
        <v>564</v>
      </c>
      <c r="C817" t="s">
        <v>564</v>
      </c>
      <c r="D817">
        <v>1569730</v>
      </c>
      <c r="E817">
        <v>6</v>
      </c>
      <c r="F817" s="107">
        <v>40932</v>
      </c>
      <c r="G817" s="107">
        <v>40995</v>
      </c>
      <c r="H817">
        <v>1569730</v>
      </c>
      <c r="I817" s="107">
        <v>40932</v>
      </c>
      <c r="J817" s="107">
        <v>40995</v>
      </c>
      <c r="K817">
        <v>20000</v>
      </c>
      <c r="L817" t="s">
        <v>569</v>
      </c>
      <c r="N817" t="s">
        <v>564</v>
      </c>
      <c r="O817" t="s">
        <v>913</v>
      </c>
      <c r="P817" t="s">
        <v>38</v>
      </c>
      <c r="Q817">
        <v>64</v>
      </c>
      <c r="R817">
        <v>64</v>
      </c>
      <c r="S817">
        <v>9</v>
      </c>
      <c r="T817">
        <v>3</v>
      </c>
      <c r="U817">
        <v>3</v>
      </c>
      <c r="AD817" s="107">
        <v>28653</v>
      </c>
      <c r="AE817" t="s">
        <v>31</v>
      </c>
      <c r="AF817" t="s">
        <v>68</v>
      </c>
      <c r="AG817" t="s">
        <v>870</v>
      </c>
      <c r="AH817" t="s">
        <v>57</v>
      </c>
      <c r="AI817" t="s">
        <v>140</v>
      </c>
      <c r="AJ817" t="s">
        <v>88</v>
      </c>
      <c r="AK817">
        <v>3</v>
      </c>
      <c r="AL817" t="s">
        <v>361</v>
      </c>
      <c r="AM817">
        <v>1</v>
      </c>
      <c r="AP817" t="s">
        <v>106</v>
      </c>
      <c r="AR817" t="s">
        <v>43</v>
      </c>
      <c r="AS817" t="s">
        <v>56</v>
      </c>
      <c r="BC817" t="s">
        <v>37</v>
      </c>
      <c r="BF817">
        <v>64</v>
      </c>
      <c r="BG817">
        <v>64</v>
      </c>
      <c r="BH817">
        <v>64</v>
      </c>
      <c r="BI817">
        <v>33.549180327868854</v>
      </c>
      <c r="BJ817">
        <f t="shared" si="60"/>
        <v>34</v>
      </c>
      <c r="BK817">
        <v>0</v>
      </c>
      <c r="BL817">
        <v>0</v>
      </c>
      <c r="BM817" t="s">
        <v>1050</v>
      </c>
      <c r="BN817" t="s">
        <v>913</v>
      </c>
      <c r="BO817" t="s">
        <v>564</v>
      </c>
      <c r="BQ817" t="s">
        <v>1050</v>
      </c>
      <c r="BR817" t="s">
        <v>87</v>
      </c>
      <c r="BS817" t="s">
        <v>572</v>
      </c>
      <c r="BT817" t="s">
        <v>1252</v>
      </c>
      <c r="BU817" t="s">
        <v>87</v>
      </c>
      <c r="BV817">
        <v>1</v>
      </c>
      <c r="BW817">
        <v>1</v>
      </c>
      <c r="BX817">
        <v>0</v>
      </c>
      <c r="BY817">
        <v>0</v>
      </c>
      <c r="BZ817">
        <v>-64</v>
      </c>
      <c r="CA817">
        <v>0</v>
      </c>
      <c r="CB817">
        <v>64</v>
      </c>
      <c r="CC817" t="e">
        <v>#VALUE!</v>
      </c>
      <c r="CD817">
        <v>64</v>
      </c>
      <c r="CE817">
        <v>0</v>
      </c>
      <c r="CF817">
        <v>0</v>
      </c>
      <c r="CH817">
        <f t="shared" si="61"/>
        <v>1</v>
      </c>
      <c r="CI817" t="s">
        <v>1402</v>
      </c>
      <c r="CJ817">
        <v>4</v>
      </c>
      <c r="CK817" t="s">
        <v>1399</v>
      </c>
      <c r="CL817">
        <f t="shared" si="62"/>
        <v>0</v>
      </c>
      <c r="CM817">
        <f t="shared" si="63"/>
        <v>1</v>
      </c>
      <c r="CN817">
        <f t="shared" si="64"/>
        <v>1</v>
      </c>
    </row>
    <row r="818" spans="1:92" x14ac:dyDescent="0.25">
      <c r="A818">
        <v>722</v>
      </c>
      <c r="B818" t="s">
        <v>564</v>
      </c>
      <c r="C818" t="s">
        <v>564</v>
      </c>
      <c r="D818">
        <v>1569932</v>
      </c>
      <c r="E818">
        <v>4</v>
      </c>
      <c r="F818" s="107">
        <v>40937</v>
      </c>
      <c r="G818" s="107">
        <v>40938</v>
      </c>
      <c r="H818">
        <v>1569932</v>
      </c>
      <c r="I818" s="107">
        <v>40937</v>
      </c>
      <c r="J818" s="107">
        <v>40938</v>
      </c>
      <c r="K818">
        <v>2000</v>
      </c>
      <c r="L818" t="s">
        <v>566</v>
      </c>
      <c r="N818" t="s">
        <v>564</v>
      </c>
      <c r="O818" t="s">
        <v>913</v>
      </c>
      <c r="P818" t="s">
        <v>38</v>
      </c>
      <c r="Q818">
        <v>2</v>
      </c>
      <c r="R818">
        <v>2</v>
      </c>
      <c r="S818">
        <v>0</v>
      </c>
      <c r="T818">
        <v>2</v>
      </c>
      <c r="AD818" s="107">
        <v>28771</v>
      </c>
      <c r="AE818" t="s">
        <v>31</v>
      </c>
      <c r="AF818" t="s">
        <v>39</v>
      </c>
      <c r="AG818" t="s">
        <v>40</v>
      </c>
      <c r="AH818" t="s">
        <v>40</v>
      </c>
      <c r="AI818" t="s">
        <v>52</v>
      </c>
      <c r="AJ818" t="s">
        <v>88</v>
      </c>
      <c r="AK818">
        <v>1</v>
      </c>
      <c r="AL818" t="s">
        <v>986</v>
      </c>
      <c r="AO818">
        <v>60</v>
      </c>
      <c r="AP818" t="s">
        <v>42</v>
      </c>
      <c r="AR818" t="s">
        <v>43</v>
      </c>
      <c r="AS818" t="s">
        <v>44</v>
      </c>
      <c r="BC818" t="s">
        <v>37</v>
      </c>
      <c r="BF818">
        <v>2</v>
      </c>
      <c r="BG818">
        <v>2</v>
      </c>
      <c r="BH818">
        <v>2</v>
      </c>
      <c r="BI818">
        <v>33.240437158469945</v>
      </c>
      <c r="BJ818">
        <f t="shared" si="60"/>
        <v>33</v>
      </c>
      <c r="BK818">
        <v>0</v>
      </c>
      <c r="BL818">
        <v>0</v>
      </c>
      <c r="BM818" t="s">
        <v>1050</v>
      </c>
      <c r="BN818" t="s">
        <v>913</v>
      </c>
      <c r="BO818" t="s">
        <v>564</v>
      </c>
      <c r="BQ818" t="s">
        <v>1050</v>
      </c>
      <c r="BR818" t="s">
        <v>87</v>
      </c>
      <c r="BS818" t="s">
        <v>572</v>
      </c>
      <c r="BT818" t="s">
        <v>1252</v>
      </c>
      <c r="BU818" t="s">
        <v>564</v>
      </c>
      <c r="BV818">
        <v>1</v>
      </c>
      <c r="BW818">
        <v>1</v>
      </c>
      <c r="BX818">
        <v>0</v>
      </c>
      <c r="BY818">
        <v>0</v>
      </c>
      <c r="BZ818">
        <v>-2</v>
      </c>
      <c r="CA818">
        <v>0</v>
      </c>
      <c r="CB818">
        <v>2</v>
      </c>
      <c r="CC818" t="e">
        <v>#VALUE!</v>
      </c>
      <c r="CD818">
        <v>2</v>
      </c>
      <c r="CE818">
        <v>0</v>
      </c>
      <c r="CF818">
        <v>0</v>
      </c>
      <c r="CH818">
        <f t="shared" si="61"/>
        <v>1</v>
      </c>
      <c r="CI818" t="s">
        <v>1405</v>
      </c>
      <c r="CJ818">
        <v>1</v>
      </c>
      <c r="CK818" t="s">
        <v>1399</v>
      </c>
      <c r="CL818">
        <f t="shared" si="62"/>
        <v>0</v>
      </c>
      <c r="CM818">
        <f t="shared" si="63"/>
        <v>0</v>
      </c>
      <c r="CN818">
        <f t="shared" si="64"/>
        <v>1</v>
      </c>
    </row>
    <row r="819" spans="1:92" x14ac:dyDescent="0.25">
      <c r="A819">
        <v>2694</v>
      </c>
      <c r="B819" t="s">
        <v>564</v>
      </c>
      <c r="C819" t="s">
        <v>87</v>
      </c>
      <c r="D819">
        <v>1570551</v>
      </c>
      <c r="E819">
        <v>1</v>
      </c>
      <c r="F819" s="107">
        <v>41009</v>
      </c>
      <c r="G819" s="107">
        <v>41087</v>
      </c>
      <c r="H819">
        <v>1570551</v>
      </c>
      <c r="I819" s="107">
        <v>41010</v>
      </c>
      <c r="J819" s="107">
        <v>41013</v>
      </c>
      <c r="K819">
        <v>30000</v>
      </c>
      <c r="L819" t="s">
        <v>570</v>
      </c>
      <c r="M819" s="107">
        <v>41013</v>
      </c>
      <c r="N819" t="s">
        <v>87</v>
      </c>
      <c r="O819" t="s">
        <v>75</v>
      </c>
      <c r="P819" t="s">
        <v>54</v>
      </c>
      <c r="Q819">
        <v>4</v>
      </c>
      <c r="R819">
        <v>79</v>
      </c>
      <c r="S819">
        <v>3</v>
      </c>
      <c r="T819">
        <v>1</v>
      </c>
      <c r="U819">
        <v>3</v>
      </c>
      <c r="AD819" s="107">
        <v>27962</v>
      </c>
      <c r="AE819" t="s">
        <v>31</v>
      </c>
      <c r="AF819" t="s">
        <v>39</v>
      </c>
      <c r="AG819" t="s">
        <v>40</v>
      </c>
      <c r="AH819" t="s">
        <v>40</v>
      </c>
      <c r="AI819" t="s">
        <v>140</v>
      </c>
      <c r="AJ819" t="s">
        <v>54</v>
      </c>
      <c r="AK819">
        <v>6</v>
      </c>
      <c r="AL819" t="s">
        <v>54</v>
      </c>
      <c r="AP819" t="s">
        <v>131</v>
      </c>
      <c r="AR819" t="s">
        <v>91</v>
      </c>
      <c r="AS819" t="s">
        <v>81</v>
      </c>
      <c r="AV819" t="s">
        <v>87</v>
      </c>
      <c r="AW819" t="s">
        <v>776</v>
      </c>
      <c r="BA819">
        <v>41327</v>
      </c>
      <c r="BB819">
        <v>1215</v>
      </c>
      <c r="BC819" t="s">
        <v>51</v>
      </c>
      <c r="BF819">
        <v>4</v>
      </c>
      <c r="BG819">
        <v>78</v>
      </c>
      <c r="BH819">
        <v>79</v>
      </c>
      <c r="BI819">
        <v>35.647540983606561</v>
      </c>
      <c r="BJ819">
        <f t="shared" si="60"/>
        <v>36</v>
      </c>
      <c r="BK819">
        <v>0</v>
      </c>
      <c r="BL819">
        <v>-74</v>
      </c>
      <c r="BM819" t="s">
        <v>1051</v>
      </c>
      <c r="BN819" t="s">
        <v>75</v>
      </c>
      <c r="BO819" t="s">
        <v>87</v>
      </c>
      <c r="BQ819" t="s">
        <v>1051</v>
      </c>
      <c r="BR819" t="s">
        <v>87</v>
      </c>
      <c r="BS819" t="s">
        <v>573</v>
      </c>
      <c r="BT819" t="s">
        <v>1252</v>
      </c>
      <c r="BU819" t="s">
        <v>87</v>
      </c>
      <c r="BV819">
        <v>5.0632911392405063E-2</v>
      </c>
      <c r="BW819">
        <v>5.128205128205128E-2</v>
      </c>
      <c r="BX819">
        <v>6.4913988964621777E-4</v>
      </c>
      <c r="BY819">
        <v>0</v>
      </c>
      <c r="BZ819">
        <v>-4</v>
      </c>
      <c r="CA819">
        <v>0</v>
      </c>
      <c r="CB819">
        <v>4</v>
      </c>
      <c r="CC819" t="e">
        <v>#VALUE!</v>
      </c>
      <c r="CE819">
        <v>74</v>
      </c>
      <c r="CF819">
        <v>74</v>
      </c>
      <c r="CH819">
        <f t="shared" si="61"/>
        <v>1</v>
      </c>
      <c r="CI819" t="s">
        <v>1405</v>
      </c>
      <c r="CJ819">
        <v>1</v>
      </c>
      <c r="CK819" t="s">
        <v>1399</v>
      </c>
      <c r="CL819">
        <f t="shared" si="62"/>
        <v>1</v>
      </c>
      <c r="CM819">
        <f t="shared" si="63"/>
        <v>1</v>
      </c>
      <c r="CN819">
        <f t="shared" si="64"/>
        <v>1</v>
      </c>
    </row>
    <row r="820" spans="1:92" x14ac:dyDescent="0.25">
      <c r="A820">
        <v>1944</v>
      </c>
      <c r="B820" t="s">
        <v>564</v>
      </c>
      <c r="C820" t="s">
        <v>564</v>
      </c>
      <c r="D820">
        <v>1571213</v>
      </c>
      <c r="E820">
        <v>5</v>
      </c>
      <c r="F820" s="107">
        <v>40981</v>
      </c>
      <c r="G820" s="107">
        <v>40983</v>
      </c>
      <c r="H820">
        <v>1571213</v>
      </c>
      <c r="I820" s="107">
        <v>40982</v>
      </c>
      <c r="J820" s="107">
        <v>40983</v>
      </c>
      <c r="K820">
        <v>15000</v>
      </c>
      <c r="L820" t="s">
        <v>569</v>
      </c>
      <c r="N820" t="s">
        <v>564</v>
      </c>
      <c r="O820" t="s">
        <v>913</v>
      </c>
      <c r="P820" t="s">
        <v>38</v>
      </c>
      <c r="Q820">
        <v>2</v>
      </c>
      <c r="R820">
        <v>3</v>
      </c>
      <c r="S820">
        <v>7</v>
      </c>
      <c r="T820">
        <v>4</v>
      </c>
      <c r="AD820" s="107">
        <v>29008</v>
      </c>
      <c r="AE820" t="s">
        <v>45</v>
      </c>
      <c r="AF820" t="s">
        <v>32</v>
      </c>
      <c r="AG820" t="s">
        <v>868</v>
      </c>
      <c r="AH820" t="s">
        <v>57</v>
      </c>
      <c r="AI820" t="s">
        <v>99</v>
      </c>
      <c r="AJ820" t="s">
        <v>88</v>
      </c>
      <c r="AK820">
        <v>1</v>
      </c>
      <c r="AL820" t="s">
        <v>987</v>
      </c>
      <c r="AN820">
        <v>7</v>
      </c>
      <c r="AP820" t="s">
        <v>126</v>
      </c>
      <c r="AR820" t="s">
        <v>43</v>
      </c>
      <c r="AS820" t="s">
        <v>81</v>
      </c>
      <c r="BC820" t="s">
        <v>37</v>
      </c>
      <c r="BF820">
        <v>2</v>
      </c>
      <c r="BG820">
        <v>2</v>
      </c>
      <c r="BH820">
        <v>3</v>
      </c>
      <c r="BI820">
        <v>32.713114754098363</v>
      </c>
      <c r="BJ820">
        <f t="shared" si="60"/>
        <v>33</v>
      </c>
      <c r="BK820">
        <v>0</v>
      </c>
      <c r="BL820">
        <v>0</v>
      </c>
      <c r="BM820" t="s">
        <v>1050</v>
      </c>
      <c r="BN820" t="s">
        <v>913</v>
      </c>
      <c r="BO820" t="s">
        <v>564</v>
      </c>
      <c r="BQ820" t="s">
        <v>1050</v>
      </c>
      <c r="BR820" t="s">
        <v>87</v>
      </c>
      <c r="BS820" t="s">
        <v>572</v>
      </c>
      <c r="BT820" t="s">
        <v>1252</v>
      </c>
      <c r="BU820" t="s">
        <v>87</v>
      </c>
      <c r="BV820">
        <v>0.66666666666666663</v>
      </c>
      <c r="BW820">
        <v>1</v>
      </c>
      <c r="BX820">
        <v>0.33333333333333337</v>
      </c>
      <c r="BY820">
        <v>0</v>
      </c>
      <c r="BZ820">
        <v>-2</v>
      </c>
      <c r="CA820">
        <v>0</v>
      </c>
      <c r="CB820">
        <v>2</v>
      </c>
      <c r="CC820" t="e">
        <v>#VALUE!</v>
      </c>
      <c r="CD820">
        <v>2</v>
      </c>
      <c r="CE820">
        <v>0</v>
      </c>
      <c r="CF820">
        <v>0</v>
      </c>
      <c r="CH820">
        <f t="shared" si="61"/>
        <v>1</v>
      </c>
      <c r="CI820" t="s">
        <v>1405</v>
      </c>
      <c r="CJ820">
        <v>1</v>
      </c>
      <c r="CK820" t="s">
        <v>1399</v>
      </c>
      <c r="CL820">
        <f t="shared" si="62"/>
        <v>0</v>
      </c>
      <c r="CM820">
        <f t="shared" si="63"/>
        <v>1</v>
      </c>
      <c r="CN820">
        <f t="shared" si="64"/>
        <v>1</v>
      </c>
    </row>
    <row r="821" spans="1:92" x14ac:dyDescent="0.25">
      <c r="A821">
        <v>1279</v>
      </c>
      <c r="B821" t="s">
        <v>564</v>
      </c>
      <c r="C821" t="s">
        <v>564</v>
      </c>
      <c r="D821">
        <v>1571524</v>
      </c>
      <c r="E821">
        <v>6</v>
      </c>
      <c r="F821" s="107">
        <v>40955</v>
      </c>
      <c r="G821" s="107">
        <v>41276</v>
      </c>
      <c r="H821">
        <v>1571524</v>
      </c>
      <c r="I821" s="107">
        <v>40971</v>
      </c>
      <c r="J821" s="107">
        <v>41276</v>
      </c>
      <c r="K821">
        <v>100000</v>
      </c>
      <c r="L821" t="s">
        <v>570</v>
      </c>
      <c r="N821" t="s">
        <v>564</v>
      </c>
      <c r="O821" t="s">
        <v>913</v>
      </c>
      <c r="P821" t="s">
        <v>38</v>
      </c>
      <c r="Q821">
        <v>306</v>
      </c>
      <c r="R821">
        <v>322</v>
      </c>
      <c r="S821">
        <v>10</v>
      </c>
      <c r="T821">
        <v>1</v>
      </c>
      <c r="U821">
        <v>6</v>
      </c>
      <c r="AD821" s="107">
        <v>28019</v>
      </c>
      <c r="AE821" t="s">
        <v>31</v>
      </c>
      <c r="AF821" t="s">
        <v>68</v>
      </c>
      <c r="AG821" t="s">
        <v>870</v>
      </c>
      <c r="AH821" t="s">
        <v>30</v>
      </c>
      <c r="AI821" t="s">
        <v>84</v>
      </c>
      <c r="AJ821" t="s">
        <v>88</v>
      </c>
      <c r="AK821">
        <v>12</v>
      </c>
      <c r="AL821" t="s">
        <v>361</v>
      </c>
      <c r="AM821">
        <v>15</v>
      </c>
      <c r="AP821" t="s">
        <v>62</v>
      </c>
      <c r="AR821" t="s">
        <v>43</v>
      </c>
      <c r="AS821" t="s">
        <v>63</v>
      </c>
      <c r="BC821" t="s">
        <v>98</v>
      </c>
      <c r="BF821">
        <v>306</v>
      </c>
      <c r="BG821">
        <v>306</v>
      </c>
      <c r="BH821">
        <v>322</v>
      </c>
      <c r="BI821">
        <v>35.344262295081968</v>
      </c>
      <c r="BJ821">
        <f t="shared" si="60"/>
        <v>35</v>
      </c>
      <c r="BK821">
        <v>0</v>
      </c>
      <c r="BL821">
        <v>0</v>
      </c>
      <c r="BM821" t="s">
        <v>1050</v>
      </c>
      <c r="BN821" t="s">
        <v>913</v>
      </c>
      <c r="BO821" t="s">
        <v>564</v>
      </c>
      <c r="BQ821" t="s">
        <v>1050</v>
      </c>
      <c r="BR821" t="s">
        <v>87</v>
      </c>
      <c r="BS821" t="s">
        <v>572</v>
      </c>
      <c r="BT821" t="s">
        <v>1252</v>
      </c>
      <c r="BU821" t="s">
        <v>87</v>
      </c>
      <c r="BV821">
        <v>0.9503105590062112</v>
      </c>
      <c r="BW821">
        <v>1</v>
      </c>
      <c r="BX821">
        <v>4.9689440993788803E-2</v>
      </c>
      <c r="BY821">
        <v>0</v>
      </c>
      <c r="BZ821">
        <v>-306</v>
      </c>
      <c r="CA821">
        <v>0</v>
      </c>
      <c r="CB821">
        <v>306</v>
      </c>
      <c r="CC821" t="e">
        <v>#VALUE!</v>
      </c>
      <c r="CD821">
        <v>306</v>
      </c>
      <c r="CE821">
        <v>0</v>
      </c>
      <c r="CF821">
        <v>0</v>
      </c>
      <c r="CH821">
        <f t="shared" si="61"/>
        <v>1</v>
      </c>
      <c r="CI821" t="s">
        <v>1403</v>
      </c>
      <c r="CJ821">
        <v>6</v>
      </c>
      <c r="CK821" t="s">
        <v>1399</v>
      </c>
      <c r="CL821">
        <f t="shared" si="62"/>
        <v>0</v>
      </c>
      <c r="CM821">
        <f t="shared" si="63"/>
        <v>1</v>
      </c>
      <c r="CN821">
        <f t="shared" si="64"/>
        <v>1</v>
      </c>
    </row>
    <row r="822" spans="1:92" x14ac:dyDescent="0.25">
      <c r="A822">
        <v>2797</v>
      </c>
      <c r="B822" t="s">
        <v>564</v>
      </c>
      <c r="C822" t="s">
        <v>564</v>
      </c>
      <c r="D822">
        <v>1572811</v>
      </c>
      <c r="E822">
        <v>2</v>
      </c>
      <c r="F822" s="107">
        <v>41012</v>
      </c>
      <c r="G822" s="107">
        <v>41599</v>
      </c>
      <c r="H822">
        <v>1572811</v>
      </c>
      <c r="I822" s="107">
        <v>41015</v>
      </c>
      <c r="J822" s="107">
        <v>41016</v>
      </c>
      <c r="K822">
        <v>140000</v>
      </c>
      <c r="L822" t="s">
        <v>570</v>
      </c>
      <c r="M822" s="107">
        <v>41016</v>
      </c>
      <c r="N822" t="s">
        <v>87</v>
      </c>
      <c r="O822" t="s">
        <v>75</v>
      </c>
      <c r="P822" t="s">
        <v>587</v>
      </c>
      <c r="Q822">
        <v>2</v>
      </c>
      <c r="R822">
        <v>588</v>
      </c>
      <c r="S822">
        <v>0</v>
      </c>
      <c r="T822">
        <v>0</v>
      </c>
      <c r="AD822" s="107">
        <v>27505</v>
      </c>
      <c r="AE822" t="s">
        <v>31</v>
      </c>
      <c r="AF822" t="s">
        <v>68</v>
      </c>
      <c r="AG822" t="s">
        <v>870</v>
      </c>
      <c r="AH822" t="s">
        <v>57</v>
      </c>
      <c r="AI822" t="s">
        <v>61</v>
      </c>
      <c r="AJ822" t="s">
        <v>47</v>
      </c>
      <c r="AK822">
        <v>22</v>
      </c>
      <c r="AL822" t="s">
        <v>47</v>
      </c>
      <c r="AP822" t="s">
        <v>151</v>
      </c>
      <c r="AR822" t="s">
        <v>66</v>
      </c>
      <c r="AS822" t="s">
        <v>125</v>
      </c>
      <c r="BC822" t="s">
        <v>51</v>
      </c>
      <c r="BF822">
        <v>4</v>
      </c>
      <c r="BG822">
        <v>585</v>
      </c>
      <c r="BH822">
        <v>588</v>
      </c>
      <c r="BI822">
        <v>36.904371584699454</v>
      </c>
      <c r="BJ822">
        <f t="shared" si="60"/>
        <v>37</v>
      </c>
      <c r="BK822">
        <v>0</v>
      </c>
      <c r="BL822">
        <v>-583</v>
      </c>
      <c r="BM822" t="s">
        <v>47</v>
      </c>
      <c r="BN822" t="s">
        <v>75</v>
      </c>
      <c r="BO822" t="s">
        <v>564</v>
      </c>
      <c r="BQ822" t="s">
        <v>47</v>
      </c>
      <c r="BR822" t="s">
        <v>87</v>
      </c>
      <c r="BS822" t="s">
        <v>573</v>
      </c>
      <c r="BT822" t="s">
        <v>1252</v>
      </c>
      <c r="BU822" t="s">
        <v>564</v>
      </c>
      <c r="BV822">
        <v>3.4013605442176869E-3</v>
      </c>
      <c r="BW822">
        <v>3.4188034188034188E-3</v>
      </c>
      <c r="BX822">
        <v>1.7442874585731852E-5</v>
      </c>
      <c r="BY822">
        <v>-2</v>
      </c>
      <c r="BZ822">
        <v>-2</v>
      </c>
      <c r="CA822">
        <v>2</v>
      </c>
      <c r="CB822">
        <v>2</v>
      </c>
      <c r="CC822">
        <v>4</v>
      </c>
      <c r="CD822">
        <v>2</v>
      </c>
      <c r="CE822">
        <v>-2</v>
      </c>
      <c r="CF822">
        <v>583</v>
      </c>
      <c r="CH822">
        <f t="shared" si="61"/>
        <v>0</v>
      </c>
      <c r="CI822" t="s">
        <v>1405</v>
      </c>
      <c r="CJ822">
        <v>1</v>
      </c>
      <c r="CK822" t="s">
        <v>1399</v>
      </c>
      <c r="CL822">
        <f t="shared" si="62"/>
        <v>1</v>
      </c>
      <c r="CM822">
        <f t="shared" si="63"/>
        <v>0</v>
      </c>
      <c r="CN822">
        <f t="shared" si="64"/>
        <v>0</v>
      </c>
    </row>
    <row r="823" spans="1:92" x14ac:dyDescent="0.25">
      <c r="A823">
        <v>1925</v>
      </c>
      <c r="B823" t="s">
        <v>564</v>
      </c>
      <c r="C823" t="s">
        <v>87</v>
      </c>
      <c r="D823">
        <v>1573811</v>
      </c>
      <c r="E823">
        <v>4</v>
      </c>
      <c r="F823" s="107">
        <v>40981</v>
      </c>
      <c r="G823" s="107">
        <v>41296</v>
      </c>
      <c r="H823">
        <v>1573811</v>
      </c>
      <c r="I823" s="107">
        <v>40981</v>
      </c>
      <c r="J823" s="107">
        <v>40984</v>
      </c>
      <c r="K823">
        <v>10000</v>
      </c>
      <c r="L823" t="s">
        <v>568</v>
      </c>
      <c r="M823" s="107">
        <v>40984</v>
      </c>
      <c r="N823" t="s">
        <v>87</v>
      </c>
      <c r="O823" t="s">
        <v>583</v>
      </c>
      <c r="P823" t="s">
        <v>38</v>
      </c>
      <c r="Q823">
        <v>16</v>
      </c>
      <c r="R823">
        <v>316</v>
      </c>
      <c r="S823">
        <v>0</v>
      </c>
      <c r="T823">
        <v>8</v>
      </c>
      <c r="AD823" s="107">
        <v>28802</v>
      </c>
      <c r="AE823" t="s">
        <v>31</v>
      </c>
      <c r="AF823" t="s">
        <v>68</v>
      </c>
      <c r="AG823" t="s">
        <v>870</v>
      </c>
      <c r="AH823" t="s">
        <v>57</v>
      </c>
      <c r="AI823" t="s">
        <v>94</v>
      </c>
      <c r="AJ823" t="s">
        <v>88</v>
      </c>
      <c r="AK823">
        <v>11</v>
      </c>
      <c r="AL823" t="s">
        <v>986</v>
      </c>
      <c r="AO823">
        <v>365</v>
      </c>
      <c r="AP823" t="s">
        <v>65</v>
      </c>
      <c r="AR823" t="s">
        <v>66</v>
      </c>
      <c r="AS823" t="s">
        <v>67</v>
      </c>
      <c r="AU823" t="s">
        <v>744</v>
      </c>
      <c r="AX823" t="s">
        <v>87</v>
      </c>
      <c r="BC823" t="s">
        <v>51</v>
      </c>
      <c r="BF823">
        <v>16</v>
      </c>
      <c r="BG823">
        <v>316</v>
      </c>
      <c r="BH823">
        <v>316</v>
      </c>
      <c r="BI823">
        <v>33.275956284153004</v>
      </c>
      <c r="BJ823">
        <f t="shared" si="60"/>
        <v>33</v>
      </c>
      <c r="BK823">
        <v>0</v>
      </c>
      <c r="BL823">
        <v>-312</v>
      </c>
      <c r="BM823" t="s">
        <v>1050</v>
      </c>
      <c r="BN823" t="s">
        <v>75</v>
      </c>
      <c r="BO823" t="s">
        <v>87</v>
      </c>
      <c r="BQ823" t="s">
        <v>1050</v>
      </c>
      <c r="BR823" t="s">
        <v>87</v>
      </c>
      <c r="BS823" t="s">
        <v>572</v>
      </c>
      <c r="BT823" t="s">
        <v>1252</v>
      </c>
      <c r="BU823" t="s">
        <v>564</v>
      </c>
      <c r="BV823">
        <v>5.0632911392405063E-2</v>
      </c>
      <c r="BW823">
        <v>1.2658227848101266E-2</v>
      </c>
      <c r="BX823">
        <v>-3.7974683544303799E-2</v>
      </c>
      <c r="BY823">
        <v>0</v>
      </c>
      <c r="BZ823">
        <v>-4</v>
      </c>
      <c r="CA823">
        <v>12</v>
      </c>
      <c r="CB823">
        <v>316</v>
      </c>
      <c r="CC823">
        <v>16</v>
      </c>
      <c r="CD823">
        <v>316</v>
      </c>
      <c r="CE823">
        <v>312</v>
      </c>
      <c r="CF823">
        <v>312</v>
      </c>
      <c r="CH823">
        <f t="shared" si="61"/>
        <v>1</v>
      </c>
      <c r="CI823" t="s">
        <v>1404</v>
      </c>
      <c r="CJ823">
        <v>2</v>
      </c>
      <c r="CK823" t="s">
        <v>1399</v>
      </c>
      <c r="CL823">
        <f t="shared" si="62"/>
        <v>1</v>
      </c>
      <c r="CM823">
        <f t="shared" si="63"/>
        <v>0</v>
      </c>
      <c r="CN823">
        <f t="shared" si="64"/>
        <v>1</v>
      </c>
    </row>
    <row r="824" spans="1:92" x14ac:dyDescent="0.25">
      <c r="A824">
        <v>923</v>
      </c>
      <c r="B824" t="s">
        <v>564</v>
      </c>
      <c r="C824" t="s">
        <v>564</v>
      </c>
      <c r="D824">
        <v>1573987</v>
      </c>
      <c r="E824">
        <v>5</v>
      </c>
      <c r="F824" s="107">
        <v>40942</v>
      </c>
      <c r="G824" s="107">
        <v>41022</v>
      </c>
      <c r="H824">
        <v>1573987</v>
      </c>
      <c r="I824" s="107">
        <v>40943</v>
      </c>
      <c r="J824" s="107">
        <v>41022</v>
      </c>
      <c r="K824">
        <v>15000</v>
      </c>
      <c r="L824" t="s">
        <v>569</v>
      </c>
      <c r="N824" t="s">
        <v>564</v>
      </c>
      <c r="O824" t="s">
        <v>913</v>
      </c>
      <c r="P824" t="s">
        <v>38</v>
      </c>
      <c r="Q824">
        <v>80</v>
      </c>
      <c r="R824">
        <v>81</v>
      </c>
      <c r="S824">
        <v>4</v>
      </c>
      <c r="T824">
        <v>1</v>
      </c>
      <c r="U824">
        <v>3</v>
      </c>
      <c r="AD824" s="107">
        <v>27300</v>
      </c>
      <c r="AE824" t="s">
        <v>31</v>
      </c>
      <c r="AF824" t="s">
        <v>32</v>
      </c>
      <c r="AG824" t="s">
        <v>868</v>
      </c>
      <c r="AH824" t="s">
        <v>57</v>
      </c>
      <c r="AI824" t="s">
        <v>71</v>
      </c>
      <c r="AJ824" t="s">
        <v>88</v>
      </c>
      <c r="AK824">
        <v>3</v>
      </c>
      <c r="AL824" t="s">
        <v>987</v>
      </c>
      <c r="AN824">
        <v>7</v>
      </c>
      <c r="AP824" t="s">
        <v>42</v>
      </c>
      <c r="AR824" t="s">
        <v>43</v>
      </c>
      <c r="AS824" t="s">
        <v>44</v>
      </c>
      <c r="BC824" t="s">
        <v>37</v>
      </c>
      <c r="BF824">
        <v>80</v>
      </c>
      <c r="BG824">
        <v>80</v>
      </c>
      <c r="BH824">
        <v>81</v>
      </c>
      <c r="BI824">
        <v>37.27322404371585</v>
      </c>
      <c r="BJ824">
        <f t="shared" si="60"/>
        <v>37</v>
      </c>
      <c r="BK824">
        <v>0</v>
      </c>
      <c r="BL824">
        <v>0</v>
      </c>
      <c r="BM824" t="s">
        <v>1050</v>
      </c>
      <c r="BN824" t="s">
        <v>913</v>
      </c>
      <c r="BO824" t="s">
        <v>564</v>
      </c>
      <c r="BQ824" t="s">
        <v>1050</v>
      </c>
      <c r="BR824" t="s">
        <v>87</v>
      </c>
      <c r="BS824" t="s">
        <v>572</v>
      </c>
      <c r="BT824" t="s">
        <v>1252</v>
      </c>
      <c r="BU824" t="s">
        <v>87</v>
      </c>
      <c r="BV824">
        <v>0.98765432098765427</v>
      </c>
      <c r="BW824">
        <v>1</v>
      </c>
      <c r="BX824">
        <v>1.2345679012345734E-2</v>
      </c>
      <c r="BY824">
        <v>0</v>
      </c>
      <c r="BZ824">
        <v>-80</v>
      </c>
      <c r="CA824">
        <v>0</v>
      </c>
      <c r="CB824">
        <v>80</v>
      </c>
      <c r="CC824" t="e">
        <v>#VALUE!</v>
      </c>
      <c r="CD824">
        <v>80</v>
      </c>
      <c r="CE824">
        <v>0</v>
      </c>
      <c r="CF824">
        <v>0</v>
      </c>
      <c r="CH824">
        <f t="shared" si="61"/>
        <v>1</v>
      </c>
      <c r="CI824" t="s">
        <v>1402</v>
      </c>
      <c r="CJ824">
        <v>4</v>
      </c>
      <c r="CK824" t="s">
        <v>1399</v>
      </c>
      <c r="CL824">
        <f t="shared" si="62"/>
        <v>0</v>
      </c>
      <c r="CM824">
        <f t="shared" si="63"/>
        <v>1</v>
      </c>
      <c r="CN824">
        <f t="shared" si="64"/>
        <v>1</v>
      </c>
    </row>
    <row r="825" spans="1:92" x14ac:dyDescent="0.25">
      <c r="A825">
        <v>291</v>
      </c>
      <c r="B825" t="s">
        <v>564</v>
      </c>
      <c r="C825" t="s">
        <v>564</v>
      </c>
      <c r="D825">
        <v>1576755</v>
      </c>
      <c r="E825">
        <v>1</v>
      </c>
      <c r="F825" s="107">
        <v>40920</v>
      </c>
      <c r="G825" s="107">
        <v>40927</v>
      </c>
      <c r="H825">
        <v>1576755</v>
      </c>
      <c r="I825" s="107">
        <v>40921</v>
      </c>
      <c r="J825" s="107">
        <v>40927</v>
      </c>
      <c r="K825">
        <v>100000</v>
      </c>
      <c r="L825" t="s">
        <v>570</v>
      </c>
      <c r="N825" t="s">
        <v>564</v>
      </c>
      <c r="O825" t="s">
        <v>913</v>
      </c>
      <c r="P825" t="s">
        <v>54</v>
      </c>
      <c r="Q825">
        <v>7</v>
      </c>
      <c r="R825">
        <v>8</v>
      </c>
      <c r="S825">
        <v>3</v>
      </c>
      <c r="T825">
        <v>0</v>
      </c>
      <c r="U825">
        <v>3</v>
      </c>
      <c r="AD825" s="107">
        <v>25284</v>
      </c>
      <c r="AE825" t="s">
        <v>31</v>
      </c>
      <c r="AF825" t="s">
        <v>32</v>
      </c>
      <c r="AG825" t="s">
        <v>868</v>
      </c>
      <c r="AH825" t="s">
        <v>57</v>
      </c>
      <c r="AI825" t="s">
        <v>99</v>
      </c>
      <c r="AJ825" t="s">
        <v>54</v>
      </c>
      <c r="AK825">
        <v>2</v>
      </c>
      <c r="AL825" t="s">
        <v>54</v>
      </c>
      <c r="AP825" t="s">
        <v>186</v>
      </c>
      <c r="AR825" t="s">
        <v>91</v>
      </c>
      <c r="AS825" t="s">
        <v>60</v>
      </c>
      <c r="BC825" t="s">
        <v>37</v>
      </c>
      <c r="BF825">
        <v>7</v>
      </c>
      <c r="BG825">
        <v>7</v>
      </c>
      <c r="BH825">
        <v>8</v>
      </c>
      <c r="BI825">
        <v>42.721311475409834</v>
      </c>
      <c r="BJ825">
        <f t="shared" si="60"/>
        <v>43</v>
      </c>
      <c r="BK825">
        <v>0</v>
      </c>
      <c r="BL825">
        <v>0</v>
      </c>
      <c r="BM825" t="s">
        <v>1051</v>
      </c>
      <c r="BN825" t="s">
        <v>913</v>
      </c>
      <c r="BO825" t="s">
        <v>564</v>
      </c>
      <c r="BQ825" t="s">
        <v>1051</v>
      </c>
      <c r="BR825" t="s">
        <v>87</v>
      </c>
      <c r="BS825" t="s">
        <v>572</v>
      </c>
      <c r="BT825" t="s">
        <v>1252</v>
      </c>
      <c r="BU825" t="s">
        <v>87</v>
      </c>
      <c r="BV825">
        <v>0.875</v>
      </c>
      <c r="BW825">
        <v>1</v>
      </c>
      <c r="BX825">
        <v>0.125</v>
      </c>
      <c r="BY825">
        <v>0</v>
      </c>
      <c r="BZ825">
        <v>-7</v>
      </c>
      <c r="CA825">
        <v>0</v>
      </c>
      <c r="CB825">
        <v>7</v>
      </c>
      <c r="CC825" t="e">
        <v>#VALUE!</v>
      </c>
      <c r="CD825">
        <v>7</v>
      </c>
      <c r="CE825">
        <v>0</v>
      </c>
      <c r="CF825">
        <v>0</v>
      </c>
      <c r="CH825">
        <f t="shared" si="61"/>
        <v>1</v>
      </c>
      <c r="CI825" t="s">
        <v>1405</v>
      </c>
      <c r="CJ825">
        <v>1</v>
      </c>
      <c r="CK825" t="s">
        <v>1399</v>
      </c>
      <c r="CL825">
        <f t="shared" si="62"/>
        <v>0</v>
      </c>
      <c r="CM825">
        <f t="shared" si="63"/>
        <v>1</v>
      </c>
      <c r="CN825">
        <f t="shared" si="64"/>
        <v>0</v>
      </c>
    </row>
    <row r="826" spans="1:92" x14ac:dyDescent="0.25">
      <c r="A826">
        <v>865</v>
      </c>
      <c r="B826" t="s">
        <v>564</v>
      </c>
      <c r="C826" t="s">
        <v>564</v>
      </c>
      <c r="D826">
        <v>1576861</v>
      </c>
      <c r="E826">
        <v>1</v>
      </c>
      <c r="F826" s="107">
        <v>40941</v>
      </c>
      <c r="G826" s="107">
        <v>41533</v>
      </c>
      <c r="H826">
        <v>1576861</v>
      </c>
      <c r="I826" s="107">
        <v>40941</v>
      </c>
      <c r="J826" s="107">
        <v>41533</v>
      </c>
      <c r="K826">
        <v>180000</v>
      </c>
      <c r="L826" t="s">
        <v>570</v>
      </c>
      <c r="N826" t="s">
        <v>564</v>
      </c>
      <c r="O826" t="s">
        <v>913</v>
      </c>
      <c r="P826" t="s">
        <v>54</v>
      </c>
      <c r="Q826">
        <v>593</v>
      </c>
      <c r="R826">
        <v>593</v>
      </c>
      <c r="S826">
        <v>5</v>
      </c>
      <c r="T826">
        <v>5</v>
      </c>
      <c r="U826">
        <v>4</v>
      </c>
      <c r="AD826" s="107">
        <v>28620</v>
      </c>
      <c r="AE826" t="s">
        <v>31</v>
      </c>
      <c r="AF826" t="s">
        <v>32</v>
      </c>
      <c r="AG826" t="s">
        <v>868</v>
      </c>
      <c r="AH826" t="s">
        <v>30</v>
      </c>
      <c r="AI826" t="s">
        <v>99</v>
      </c>
      <c r="AJ826" t="s">
        <v>54</v>
      </c>
      <c r="AK826">
        <v>22</v>
      </c>
      <c r="AL826" t="s">
        <v>54</v>
      </c>
      <c r="AP826" t="s">
        <v>131</v>
      </c>
      <c r="AR826" t="s">
        <v>91</v>
      </c>
      <c r="AS826" t="s">
        <v>81</v>
      </c>
      <c r="BC826" t="s">
        <v>37</v>
      </c>
      <c r="BF826">
        <v>593</v>
      </c>
      <c r="BG826">
        <v>593</v>
      </c>
      <c r="BH826">
        <v>593</v>
      </c>
      <c r="BI826">
        <v>33.66393442622951</v>
      </c>
      <c r="BJ826">
        <f t="shared" si="60"/>
        <v>34</v>
      </c>
      <c r="BK826">
        <v>0</v>
      </c>
      <c r="BL826">
        <v>0</v>
      </c>
      <c r="BM826" t="s">
        <v>1051</v>
      </c>
      <c r="BN826" t="s">
        <v>913</v>
      </c>
      <c r="BO826" t="s">
        <v>564</v>
      </c>
      <c r="BQ826" t="s">
        <v>1051</v>
      </c>
      <c r="BR826" t="s">
        <v>87</v>
      </c>
      <c r="BS826" t="s">
        <v>572</v>
      </c>
      <c r="BT826" t="s">
        <v>1252</v>
      </c>
      <c r="BU826" t="s">
        <v>87</v>
      </c>
      <c r="BV826">
        <v>1</v>
      </c>
      <c r="BW826">
        <v>1</v>
      </c>
      <c r="BX826">
        <v>0</v>
      </c>
      <c r="BY826">
        <v>0</v>
      </c>
      <c r="BZ826">
        <v>-593</v>
      </c>
      <c r="CA826">
        <v>0</v>
      </c>
      <c r="CB826">
        <v>593</v>
      </c>
      <c r="CC826" t="e">
        <v>#VALUE!</v>
      </c>
      <c r="CD826">
        <v>593</v>
      </c>
      <c r="CE826">
        <v>0</v>
      </c>
      <c r="CF826">
        <v>0</v>
      </c>
      <c r="CH826">
        <f t="shared" si="61"/>
        <v>1</v>
      </c>
      <c r="CI826" t="s">
        <v>1406</v>
      </c>
      <c r="CJ826">
        <v>0</v>
      </c>
      <c r="CK826" t="s">
        <v>1399</v>
      </c>
      <c r="CL826">
        <f t="shared" si="62"/>
        <v>0</v>
      </c>
      <c r="CM826">
        <f t="shared" si="63"/>
        <v>1</v>
      </c>
      <c r="CN826">
        <f t="shared" si="64"/>
        <v>1</v>
      </c>
    </row>
    <row r="827" spans="1:92" x14ac:dyDescent="0.25">
      <c r="A827">
        <v>2919</v>
      </c>
      <c r="B827" t="s">
        <v>564</v>
      </c>
      <c r="C827" t="s">
        <v>564</v>
      </c>
      <c r="D827">
        <v>1576884</v>
      </c>
      <c r="E827">
        <v>2</v>
      </c>
      <c r="F827" s="107">
        <v>41016</v>
      </c>
      <c r="G827" s="107">
        <v>41018</v>
      </c>
      <c r="H827">
        <v>1576884</v>
      </c>
      <c r="I827" s="107">
        <v>41017</v>
      </c>
      <c r="J827" s="107">
        <v>41018</v>
      </c>
      <c r="K827">
        <v>2000</v>
      </c>
      <c r="L827" t="s">
        <v>566</v>
      </c>
      <c r="M827" s="107">
        <v>41018</v>
      </c>
      <c r="N827" t="s">
        <v>87</v>
      </c>
      <c r="O827" t="s">
        <v>75</v>
      </c>
      <c r="P827" t="s">
        <v>587</v>
      </c>
      <c r="Q827">
        <v>2</v>
      </c>
      <c r="R827">
        <v>3</v>
      </c>
      <c r="S827">
        <v>0</v>
      </c>
      <c r="T827">
        <v>5</v>
      </c>
      <c r="AD827" s="107">
        <v>27871</v>
      </c>
      <c r="AE827" t="s">
        <v>31</v>
      </c>
      <c r="AF827" t="s">
        <v>32</v>
      </c>
      <c r="AG827" t="s">
        <v>868</v>
      </c>
      <c r="AH827" t="s">
        <v>57</v>
      </c>
      <c r="AI827" t="s">
        <v>113</v>
      </c>
      <c r="AJ827" t="s">
        <v>47</v>
      </c>
      <c r="AK827">
        <v>1</v>
      </c>
      <c r="AL827" t="s">
        <v>47</v>
      </c>
      <c r="AP827" t="s">
        <v>126</v>
      </c>
      <c r="AR827" t="s">
        <v>43</v>
      </c>
      <c r="AS827" t="s">
        <v>81</v>
      </c>
      <c r="BC827" t="s">
        <v>37</v>
      </c>
      <c r="BF827">
        <v>2</v>
      </c>
      <c r="BG827">
        <v>2</v>
      </c>
      <c r="BH827">
        <v>3</v>
      </c>
      <c r="BI827">
        <v>35.915300546448087</v>
      </c>
      <c r="BJ827">
        <f t="shared" si="60"/>
        <v>36</v>
      </c>
      <c r="BK827">
        <v>0</v>
      </c>
      <c r="BL827">
        <v>0</v>
      </c>
      <c r="BM827" t="s">
        <v>47</v>
      </c>
      <c r="BN827" t="s">
        <v>75</v>
      </c>
      <c r="BO827" t="s">
        <v>87</v>
      </c>
      <c r="BQ827" t="s">
        <v>47</v>
      </c>
      <c r="BR827" t="s">
        <v>87</v>
      </c>
      <c r="BS827" t="s">
        <v>573</v>
      </c>
      <c r="BT827" t="s">
        <v>1252</v>
      </c>
      <c r="BU827" t="s">
        <v>564</v>
      </c>
      <c r="BV827">
        <v>0.66666666666666663</v>
      </c>
      <c r="BW827">
        <v>1</v>
      </c>
      <c r="BX827">
        <v>0.33333333333333337</v>
      </c>
      <c r="BY827">
        <v>0</v>
      </c>
      <c r="BZ827">
        <v>-2</v>
      </c>
      <c r="CA827">
        <v>0</v>
      </c>
      <c r="CB827">
        <v>2</v>
      </c>
      <c r="CC827" t="e">
        <v>#VALUE!</v>
      </c>
      <c r="CD827">
        <v>2</v>
      </c>
      <c r="CE827">
        <v>0</v>
      </c>
      <c r="CF827">
        <v>0</v>
      </c>
      <c r="CH827">
        <f t="shared" si="61"/>
        <v>1</v>
      </c>
      <c r="CI827" t="s">
        <v>1405</v>
      </c>
      <c r="CJ827">
        <v>1</v>
      </c>
      <c r="CK827" t="s">
        <v>1399</v>
      </c>
      <c r="CL827">
        <f t="shared" si="62"/>
        <v>1</v>
      </c>
      <c r="CM827">
        <f t="shared" si="63"/>
        <v>0</v>
      </c>
      <c r="CN827">
        <f t="shared" si="64"/>
        <v>1</v>
      </c>
    </row>
    <row r="828" spans="1:92" x14ac:dyDescent="0.25">
      <c r="A828">
        <v>2553</v>
      </c>
      <c r="B828" t="s">
        <v>564</v>
      </c>
      <c r="C828" t="s">
        <v>564</v>
      </c>
      <c r="D828">
        <v>1576918</v>
      </c>
      <c r="E828">
        <v>6</v>
      </c>
      <c r="F828" s="107">
        <v>41004</v>
      </c>
      <c r="G828" s="107">
        <v>41067</v>
      </c>
      <c r="H828">
        <v>1576918</v>
      </c>
      <c r="I828" s="107">
        <v>41004</v>
      </c>
      <c r="J828" s="107">
        <v>41067</v>
      </c>
      <c r="K828">
        <v>20000</v>
      </c>
      <c r="L828" t="s">
        <v>569</v>
      </c>
      <c r="N828" t="s">
        <v>564</v>
      </c>
      <c r="O828" t="s">
        <v>913</v>
      </c>
      <c r="P828" t="s">
        <v>38</v>
      </c>
      <c r="Q828">
        <v>64</v>
      </c>
      <c r="R828">
        <v>64</v>
      </c>
      <c r="S828">
        <v>6</v>
      </c>
      <c r="T828">
        <v>10</v>
      </c>
      <c r="U828">
        <v>4</v>
      </c>
      <c r="AD828" s="107">
        <v>29213</v>
      </c>
      <c r="AE828" t="s">
        <v>31</v>
      </c>
      <c r="AF828" t="s">
        <v>32</v>
      </c>
      <c r="AG828" t="s">
        <v>868</v>
      </c>
      <c r="AH828" t="s">
        <v>30</v>
      </c>
      <c r="AI828" t="s">
        <v>96</v>
      </c>
      <c r="AJ828" t="s">
        <v>88</v>
      </c>
      <c r="AK828">
        <v>3</v>
      </c>
      <c r="AL828" t="s">
        <v>361</v>
      </c>
      <c r="AM828">
        <v>2</v>
      </c>
      <c r="AP828" t="s">
        <v>48</v>
      </c>
      <c r="AR828" t="s">
        <v>49</v>
      </c>
      <c r="AS828" t="s">
        <v>44</v>
      </c>
      <c r="BC828" t="s">
        <v>37</v>
      </c>
      <c r="BF828">
        <v>64</v>
      </c>
      <c r="BG828">
        <v>64</v>
      </c>
      <c r="BH828">
        <v>64</v>
      </c>
      <c r="BI828">
        <v>32.215846994535518</v>
      </c>
      <c r="BJ828">
        <f t="shared" si="60"/>
        <v>32</v>
      </c>
      <c r="BK828">
        <v>0</v>
      </c>
      <c r="BL828">
        <v>0</v>
      </c>
      <c r="BM828" t="s">
        <v>1050</v>
      </c>
      <c r="BN828" t="s">
        <v>913</v>
      </c>
      <c r="BO828" t="s">
        <v>564</v>
      </c>
      <c r="BQ828" t="s">
        <v>1050</v>
      </c>
      <c r="BR828" t="s">
        <v>87</v>
      </c>
      <c r="BS828" t="s">
        <v>572</v>
      </c>
      <c r="BT828" t="s">
        <v>1252</v>
      </c>
      <c r="BU828" t="s">
        <v>87</v>
      </c>
      <c r="BV828">
        <v>1</v>
      </c>
      <c r="BW828">
        <v>1</v>
      </c>
      <c r="BX828">
        <v>0</v>
      </c>
      <c r="BY828">
        <v>0</v>
      </c>
      <c r="BZ828">
        <v>-64</v>
      </c>
      <c r="CA828">
        <v>0</v>
      </c>
      <c r="CB828">
        <v>64</v>
      </c>
      <c r="CC828" t="e">
        <v>#VALUE!</v>
      </c>
      <c r="CD828">
        <v>64</v>
      </c>
      <c r="CE828">
        <v>0</v>
      </c>
      <c r="CF828">
        <v>0</v>
      </c>
      <c r="CH828">
        <f t="shared" si="61"/>
        <v>1</v>
      </c>
      <c r="CI828" t="s">
        <v>1402</v>
      </c>
      <c r="CJ828">
        <v>4</v>
      </c>
      <c r="CK828" t="s">
        <v>1399</v>
      </c>
      <c r="CL828">
        <f t="shared" si="62"/>
        <v>0</v>
      </c>
      <c r="CM828">
        <f t="shared" si="63"/>
        <v>1</v>
      </c>
      <c r="CN828">
        <f t="shared" si="64"/>
        <v>1</v>
      </c>
    </row>
    <row r="829" spans="1:92" x14ac:dyDescent="0.25">
      <c r="A829">
        <v>3044</v>
      </c>
      <c r="B829" t="s">
        <v>564</v>
      </c>
      <c r="C829" t="s">
        <v>564</v>
      </c>
      <c r="D829">
        <v>1577992</v>
      </c>
      <c r="E829">
        <v>6</v>
      </c>
      <c r="F829" s="107">
        <v>41022</v>
      </c>
      <c r="G829" s="107">
        <v>41059</v>
      </c>
      <c r="H829">
        <v>1577992</v>
      </c>
      <c r="I829" s="107">
        <v>41022</v>
      </c>
      <c r="J829" s="107">
        <v>41059</v>
      </c>
      <c r="K829">
        <v>60000</v>
      </c>
      <c r="L829" t="s">
        <v>570</v>
      </c>
      <c r="N829" t="s">
        <v>564</v>
      </c>
      <c r="O829" t="s">
        <v>913</v>
      </c>
      <c r="P829" t="s">
        <v>38</v>
      </c>
      <c r="Q829">
        <v>38</v>
      </c>
      <c r="R829">
        <v>38</v>
      </c>
      <c r="S829">
        <v>1</v>
      </c>
      <c r="T829">
        <v>4</v>
      </c>
      <c r="AB829" t="s">
        <v>111</v>
      </c>
      <c r="AD829" s="107">
        <v>27099</v>
      </c>
      <c r="AE829" t="s">
        <v>45</v>
      </c>
      <c r="AF829" t="s">
        <v>39</v>
      </c>
      <c r="AG829" t="s">
        <v>40</v>
      </c>
      <c r="AH829" t="s">
        <v>30</v>
      </c>
      <c r="AI829" t="s">
        <v>71</v>
      </c>
      <c r="AJ829" t="s">
        <v>88</v>
      </c>
      <c r="AK829">
        <v>2</v>
      </c>
      <c r="AL829" t="s">
        <v>361</v>
      </c>
      <c r="AM829">
        <v>2</v>
      </c>
      <c r="AP829" t="s">
        <v>109</v>
      </c>
      <c r="AR829" t="s">
        <v>49</v>
      </c>
      <c r="AS829" t="s">
        <v>73</v>
      </c>
      <c r="BC829" t="s">
        <v>37</v>
      </c>
      <c r="BF829">
        <v>38</v>
      </c>
      <c r="BG829">
        <v>38</v>
      </c>
      <c r="BH829">
        <v>38</v>
      </c>
      <c r="BI829">
        <v>38.040983606557376</v>
      </c>
      <c r="BJ829">
        <f t="shared" si="60"/>
        <v>38</v>
      </c>
      <c r="BK829">
        <v>0</v>
      </c>
      <c r="BL829">
        <v>0</v>
      </c>
      <c r="BM829" t="s">
        <v>1050</v>
      </c>
      <c r="BN829" t="s">
        <v>913</v>
      </c>
      <c r="BO829" t="s">
        <v>564</v>
      </c>
      <c r="BQ829" t="s">
        <v>1050</v>
      </c>
      <c r="BR829" t="s">
        <v>87</v>
      </c>
      <c r="BS829" t="s">
        <v>572</v>
      </c>
      <c r="BT829" t="s">
        <v>1252</v>
      </c>
      <c r="BU829" t="s">
        <v>87</v>
      </c>
      <c r="BV829">
        <v>1</v>
      </c>
      <c r="BW829">
        <v>1</v>
      </c>
      <c r="BX829">
        <v>0</v>
      </c>
      <c r="BY829">
        <v>0</v>
      </c>
      <c r="BZ829">
        <v>-38</v>
      </c>
      <c r="CA829">
        <v>0</v>
      </c>
      <c r="CB829">
        <v>38</v>
      </c>
      <c r="CC829" t="e">
        <v>#VALUE!</v>
      </c>
      <c r="CD829">
        <v>38</v>
      </c>
      <c r="CE829">
        <v>0</v>
      </c>
      <c r="CF829">
        <v>0</v>
      </c>
      <c r="CH829">
        <f t="shared" si="61"/>
        <v>1</v>
      </c>
      <c r="CI829" t="s">
        <v>1401</v>
      </c>
      <c r="CJ829">
        <v>3</v>
      </c>
      <c r="CK829" t="s">
        <v>1399</v>
      </c>
      <c r="CL829">
        <f t="shared" si="62"/>
        <v>0</v>
      </c>
      <c r="CM829">
        <f t="shared" si="63"/>
        <v>1</v>
      </c>
      <c r="CN829">
        <f t="shared" si="64"/>
        <v>1</v>
      </c>
    </row>
    <row r="830" spans="1:92" x14ac:dyDescent="0.25">
      <c r="A830">
        <v>2723</v>
      </c>
      <c r="B830" t="s">
        <v>564</v>
      </c>
      <c r="C830" t="s">
        <v>564</v>
      </c>
      <c r="D830">
        <v>1578150</v>
      </c>
      <c r="E830">
        <v>6</v>
      </c>
      <c r="F830" s="107">
        <v>41010</v>
      </c>
      <c r="G830" s="107">
        <v>41284</v>
      </c>
      <c r="H830">
        <v>1578150</v>
      </c>
      <c r="I830" s="107">
        <v>41010</v>
      </c>
      <c r="J830" s="107">
        <v>41284</v>
      </c>
      <c r="K830">
        <v>30000</v>
      </c>
      <c r="L830" t="s">
        <v>570</v>
      </c>
      <c r="N830" t="s">
        <v>564</v>
      </c>
      <c r="O830" t="s">
        <v>913</v>
      </c>
      <c r="P830" t="s">
        <v>38</v>
      </c>
      <c r="Q830">
        <v>275</v>
      </c>
      <c r="R830">
        <v>275</v>
      </c>
      <c r="S830">
        <v>1</v>
      </c>
      <c r="T830">
        <v>3</v>
      </c>
      <c r="AD830" s="107">
        <v>26788</v>
      </c>
      <c r="AE830" t="s">
        <v>31</v>
      </c>
      <c r="AF830" t="s">
        <v>32</v>
      </c>
      <c r="AG830" t="s">
        <v>868</v>
      </c>
      <c r="AH830" t="s">
        <v>30</v>
      </c>
      <c r="AI830" t="s">
        <v>58</v>
      </c>
      <c r="AJ830" t="s">
        <v>88</v>
      </c>
      <c r="AK830">
        <v>6</v>
      </c>
      <c r="AL830" t="s">
        <v>361</v>
      </c>
      <c r="AM830">
        <v>2</v>
      </c>
      <c r="AP830" t="s">
        <v>72</v>
      </c>
      <c r="AR830" t="s">
        <v>49</v>
      </c>
      <c r="AS830" t="s">
        <v>73</v>
      </c>
      <c r="BC830" t="s">
        <v>37</v>
      </c>
      <c r="BF830">
        <v>275</v>
      </c>
      <c r="BG830">
        <v>275</v>
      </c>
      <c r="BH830">
        <v>275</v>
      </c>
      <c r="BI830">
        <v>38.857923497267763</v>
      </c>
      <c r="BJ830">
        <f t="shared" si="60"/>
        <v>39</v>
      </c>
      <c r="BK830">
        <v>0</v>
      </c>
      <c r="BL830">
        <v>0</v>
      </c>
      <c r="BM830" t="s">
        <v>1050</v>
      </c>
      <c r="BN830" t="s">
        <v>913</v>
      </c>
      <c r="BO830" t="s">
        <v>564</v>
      </c>
      <c r="BQ830" t="s">
        <v>1050</v>
      </c>
      <c r="BR830" t="s">
        <v>87</v>
      </c>
      <c r="BS830" t="s">
        <v>572</v>
      </c>
      <c r="BT830" t="s">
        <v>1252</v>
      </c>
      <c r="BU830" t="s">
        <v>87</v>
      </c>
      <c r="BV830">
        <v>1</v>
      </c>
      <c r="BW830">
        <v>1</v>
      </c>
      <c r="BX830">
        <v>0</v>
      </c>
      <c r="BY830">
        <v>0</v>
      </c>
      <c r="BZ830">
        <v>-275</v>
      </c>
      <c r="CA830">
        <v>0</v>
      </c>
      <c r="CB830">
        <v>275</v>
      </c>
      <c r="CC830" t="e">
        <v>#VALUE!</v>
      </c>
      <c r="CD830">
        <v>275</v>
      </c>
      <c r="CE830">
        <v>0</v>
      </c>
      <c r="CF830">
        <v>0</v>
      </c>
      <c r="CH830">
        <f t="shared" si="61"/>
        <v>1</v>
      </c>
      <c r="CI830" t="s">
        <v>1403</v>
      </c>
      <c r="CJ830">
        <v>6</v>
      </c>
      <c r="CK830" t="s">
        <v>1399</v>
      </c>
      <c r="CL830">
        <f t="shared" si="62"/>
        <v>0</v>
      </c>
      <c r="CM830">
        <f t="shared" si="63"/>
        <v>1</v>
      </c>
      <c r="CN830">
        <f t="shared" si="64"/>
        <v>1</v>
      </c>
    </row>
    <row r="831" spans="1:92" x14ac:dyDescent="0.25">
      <c r="A831">
        <v>254</v>
      </c>
      <c r="B831" t="s">
        <v>564</v>
      </c>
      <c r="C831" t="s">
        <v>564</v>
      </c>
      <c r="D831">
        <v>1580293</v>
      </c>
      <c r="E831">
        <v>6</v>
      </c>
      <c r="F831" s="107">
        <v>40919</v>
      </c>
      <c r="G831" s="107">
        <v>40976</v>
      </c>
      <c r="H831">
        <v>1580293</v>
      </c>
      <c r="I831" s="107">
        <v>40920</v>
      </c>
      <c r="J831" s="107">
        <v>40976</v>
      </c>
      <c r="K831">
        <v>35000</v>
      </c>
      <c r="L831" t="s">
        <v>570</v>
      </c>
      <c r="N831" t="s">
        <v>564</v>
      </c>
      <c r="O831" t="s">
        <v>913</v>
      </c>
      <c r="P831" t="s">
        <v>38</v>
      </c>
      <c r="Q831">
        <v>57</v>
      </c>
      <c r="R831">
        <v>58</v>
      </c>
      <c r="S831">
        <v>3</v>
      </c>
      <c r="T831">
        <v>2</v>
      </c>
      <c r="V831">
        <v>1</v>
      </c>
      <c r="AD831" s="107">
        <v>27926</v>
      </c>
      <c r="AE831" t="s">
        <v>31</v>
      </c>
      <c r="AF831" t="s">
        <v>32</v>
      </c>
      <c r="AG831" t="s">
        <v>868</v>
      </c>
      <c r="AH831" t="s">
        <v>30</v>
      </c>
      <c r="AI831" t="s">
        <v>96</v>
      </c>
      <c r="AJ831" t="s">
        <v>88</v>
      </c>
      <c r="AK831">
        <v>3</v>
      </c>
      <c r="AL831" t="s">
        <v>361</v>
      </c>
      <c r="AM831">
        <v>4</v>
      </c>
      <c r="AP831" t="s">
        <v>72</v>
      </c>
      <c r="AR831" t="s">
        <v>49</v>
      </c>
      <c r="AS831" t="s">
        <v>73</v>
      </c>
      <c r="BC831" t="s">
        <v>98</v>
      </c>
      <c r="BF831">
        <v>57</v>
      </c>
      <c r="BG831">
        <v>57</v>
      </c>
      <c r="BH831">
        <v>58</v>
      </c>
      <c r="BI831">
        <v>35.5</v>
      </c>
      <c r="BJ831">
        <f t="shared" si="60"/>
        <v>36</v>
      </c>
      <c r="BK831">
        <v>0</v>
      </c>
      <c r="BL831">
        <v>0</v>
      </c>
      <c r="BM831" t="s">
        <v>1050</v>
      </c>
      <c r="BN831" t="s">
        <v>913</v>
      </c>
      <c r="BO831" t="s">
        <v>564</v>
      </c>
      <c r="BQ831" t="s">
        <v>1050</v>
      </c>
      <c r="BR831" t="s">
        <v>87</v>
      </c>
      <c r="BS831" t="s">
        <v>572</v>
      </c>
      <c r="BT831" t="s">
        <v>1252</v>
      </c>
      <c r="BU831" t="s">
        <v>87</v>
      </c>
      <c r="BV831">
        <v>0.98275862068965514</v>
      </c>
      <c r="BW831">
        <v>1</v>
      </c>
      <c r="BX831">
        <v>1.7241379310344862E-2</v>
      </c>
      <c r="BY831">
        <v>0</v>
      </c>
      <c r="BZ831">
        <v>-57</v>
      </c>
      <c r="CA831">
        <v>0</v>
      </c>
      <c r="CB831">
        <v>57</v>
      </c>
      <c r="CC831" t="e">
        <v>#VALUE!</v>
      </c>
      <c r="CD831">
        <v>57</v>
      </c>
      <c r="CE831">
        <v>0</v>
      </c>
      <c r="CF831">
        <v>0</v>
      </c>
      <c r="CH831">
        <f t="shared" si="61"/>
        <v>1</v>
      </c>
      <c r="CI831" t="s">
        <v>1401</v>
      </c>
      <c r="CJ831">
        <v>3</v>
      </c>
      <c r="CK831" t="s">
        <v>1399</v>
      </c>
      <c r="CL831">
        <f t="shared" si="62"/>
        <v>0</v>
      </c>
      <c r="CM831">
        <f t="shared" si="63"/>
        <v>1</v>
      </c>
      <c r="CN831">
        <f t="shared" si="64"/>
        <v>1</v>
      </c>
    </row>
    <row r="832" spans="1:92" x14ac:dyDescent="0.25">
      <c r="A832">
        <v>1999</v>
      </c>
      <c r="B832" t="s">
        <v>564</v>
      </c>
      <c r="C832" t="s">
        <v>564</v>
      </c>
      <c r="D832">
        <v>1581069</v>
      </c>
      <c r="E832">
        <v>5</v>
      </c>
      <c r="F832" s="107">
        <v>40983</v>
      </c>
      <c r="G832" s="107">
        <v>40987</v>
      </c>
      <c r="H832">
        <v>1581069</v>
      </c>
      <c r="I832" s="107">
        <v>40984</v>
      </c>
      <c r="J832" s="107">
        <v>40987</v>
      </c>
      <c r="K832">
        <v>15000</v>
      </c>
      <c r="L832" t="s">
        <v>569</v>
      </c>
      <c r="N832" t="s">
        <v>564</v>
      </c>
      <c r="O832" t="s">
        <v>913</v>
      </c>
      <c r="P832" t="s">
        <v>38</v>
      </c>
      <c r="Q832">
        <v>4</v>
      </c>
      <c r="R832">
        <v>5</v>
      </c>
      <c r="S832">
        <v>2</v>
      </c>
      <c r="T832">
        <v>3</v>
      </c>
      <c r="U832">
        <v>1</v>
      </c>
      <c r="AD832" s="107">
        <v>28136</v>
      </c>
      <c r="AE832" t="s">
        <v>31</v>
      </c>
      <c r="AF832" t="s">
        <v>32</v>
      </c>
      <c r="AG832" t="s">
        <v>868</v>
      </c>
      <c r="AH832" t="s">
        <v>57</v>
      </c>
      <c r="AI832" t="s">
        <v>58</v>
      </c>
      <c r="AJ832" t="s">
        <v>88</v>
      </c>
      <c r="AK832">
        <v>1</v>
      </c>
      <c r="AL832" t="s">
        <v>987</v>
      </c>
      <c r="AN832">
        <v>6</v>
      </c>
      <c r="AP832" t="s">
        <v>42</v>
      </c>
      <c r="AR832" t="s">
        <v>43</v>
      </c>
      <c r="AS832" t="s">
        <v>44</v>
      </c>
      <c r="BC832" t="s">
        <v>37</v>
      </c>
      <c r="BF832">
        <v>4</v>
      </c>
      <c r="BG832">
        <v>4</v>
      </c>
      <c r="BH832">
        <v>5</v>
      </c>
      <c r="BI832">
        <v>35.101092896174862</v>
      </c>
      <c r="BJ832">
        <f t="shared" si="60"/>
        <v>35</v>
      </c>
      <c r="BK832">
        <v>0</v>
      </c>
      <c r="BL832">
        <v>0</v>
      </c>
      <c r="BM832" t="s">
        <v>1050</v>
      </c>
      <c r="BN832" t="s">
        <v>913</v>
      </c>
      <c r="BO832" t="s">
        <v>564</v>
      </c>
      <c r="BQ832" t="s">
        <v>1050</v>
      </c>
      <c r="BR832" t="s">
        <v>87</v>
      </c>
      <c r="BS832" t="s">
        <v>572</v>
      </c>
      <c r="BT832" t="s">
        <v>1252</v>
      </c>
      <c r="BU832" t="s">
        <v>87</v>
      </c>
      <c r="BV832">
        <v>0.8</v>
      </c>
      <c r="BW832">
        <v>1</v>
      </c>
      <c r="BX832">
        <v>0.19999999999999996</v>
      </c>
      <c r="BY832">
        <v>0</v>
      </c>
      <c r="BZ832">
        <v>-4</v>
      </c>
      <c r="CA832">
        <v>0</v>
      </c>
      <c r="CB832">
        <v>4</v>
      </c>
      <c r="CC832" t="e">
        <v>#VALUE!</v>
      </c>
      <c r="CD832">
        <v>4</v>
      </c>
      <c r="CE832">
        <v>0</v>
      </c>
      <c r="CF832">
        <v>0</v>
      </c>
      <c r="CH832">
        <f t="shared" si="61"/>
        <v>1</v>
      </c>
      <c r="CI832" t="s">
        <v>1405</v>
      </c>
      <c r="CJ832">
        <v>1</v>
      </c>
      <c r="CK832" t="s">
        <v>1399</v>
      </c>
      <c r="CL832">
        <f t="shared" si="62"/>
        <v>0</v>
      </c>
      <c r="CM832">
        <f t="shared" si="63"/>
        <v>1</v>
      </c>
      <c r="CN832">
        <f t="shared" si="64"/>
        <v>1</v>
      </c>
    </row>
    <row r="833" spans="1:92" x14ac:dyDescent="0.25">
      <c r="A833">
        <v>1398</v>
      </c>
      <c r="B833" t="s">
        <v>564</v>
      </c>
      <c r="C833" t="s">
        <v>564</v>
      </c>
      <c r="D833">
        <v>1583721</v>
      </c>
      <c r="E833">
        <v>5</v>
      </c>
      <c r="F833" s="107">
        <v>40960</v>
      </c>
      <c r="G833" s="107">
        <v>41281</v>
      </c>
      <c r="H833">
        <v>1583721</v>
      </c>
      <c r="I833" s="107">
        <v>40961</v>
      </c>
      <c r="J833" s="107">
        <v>41281</v>
      </c>
      <c r="K833" t="s">
        <v>562</v>
      </c>
      <c r="L833" t="s">
        <v>562</v>
      </c>
      <c r="N833" t="s">
        <v>564</v>
      </c>
      <c r="O833" t="s">
        <v>913</v>
      </c>
      <c r="P833" t="s">
        <v>38</v>
      </c>
      <c r="Q833">
        <v>321</v>
      </c>
      <c r="R833">
        <v>322</v>
      </c>
      <c r="S833">
        <v>2</v>
      </c>
      <c r="T833">
        <v>2</v>
      </c>
      <c r="AD833" s="107">
        <v>27149</v>
      </c>
      <c r="AE833" t="s">
        <v>31</v>
      </c>
      <c r="AF833" t="s">
        <v>68</v>
      </c>
      <c r="AG833" t="s">
        <v>870</v>
      </c>
      <c r="AH833" t="s">
        <v>57</v>
      </c>
      <c r="AI833" t="s">
        <v>94</v>
      </c>
      <c r="AJ833" t="s">
        <v>88</v>
      </c>
      <c r="AK833">
        <v>10</v>
      </c>
      <c r="AL833" t="s">
        <v>987</v>
      </c>
      <c r="AN833">
        <v>24</v>
      </c>
      <c r="AP833" t="s">
        <v>331</v>
      </c>
      <c r="AR833" t="s">
        <v>43</v>
      </c>
      <c r="AS833" t="s">
        <v>60</v>
      </c>
      <c r="BC833" t="s">
        <v>37</v>
      </c>
      <c r="BF833">
        <v>321</v>
      </c>
      <c r="BG833">
        <v>321</v>
      </c>
      <c r="BH833">
        <v>322</v>
      </c>
      <c r="BI833">
        <v>37.734972677595628</v>
      </c>
      <c r="BJ833">
        <f t="shared" si="60"/>
        <v>38</v>
      </c>
      <c r="BK833">
        <v>0</v>
      </c>
      <c r="BL833">
        <v>0</v>
      </c>
      <c r="BM833" t="s">
        <v>1050</v>
      </c>
      <c r="BN833" t="s">
        <v>913</v>
      </c>
      <c r="BO833" t="s">
        <v>564</v>
      </c>
      <c r="BQ833" t="s">
        <v>1050</v>
      </c>
      <c r="BR833" t="s">
        <v>87</v>
      </c>
      <c r="BS833" t="s">
        <v>572</v>
      </c>
      <c r="BT833" t="s">
        <v>1252</v>
      </c>
      <c r="BU833" t="s">
        <v>87</v>
      </c>
      <c r="BV833">
        <v>0.99689440993788825</v>
      </c>
      <c r="BW833">
        <v>1</v>
      </c>
      <c r="BX833">
        <v>3.1055900621117516E-3</v>
      </c>
      <c r="BY833">
        <v>0</v>
      </c>
      <c r="BZ833">
        <v>-321</v>
      </c>
      <c r="CA833">
        <v>0</v>
      </c>
      <c r="CB833">
        <v>321</v>
      </c>
      <c r="CC833" t="e">
        <v>#VALUE!</v>
      </c>
      <c r="CD833">
        <v>321</v>
      </c>
      <c r="CE833">
        <v>0</v>
      </c>
      <c r="CF833">
        <v>0</v>
      </c>
      <c r="CH833">
        <f t="shared" si="61"/>
        <v>1</v>
      </c>
      <c r="CI833" t="s">
        <v>1403</v>
      </c>
      <c r="CJ833">
        <v>6</v>
      </c>
      <c r="CK833" t="s">
        <v>1399</v>
      </c>
      <c r="CL833">
        <f t="shared" si="62"/>
        <v>0</v>
      </c>
      <c r="CM833">
        <f t="shared" si="63"/>
        <v>1</v>
      </c>
      <c r="CN833">
        <f t="shared" si="64"/>
        <v>1</v>
      </c>
    </row>
    <row r="834" spans="1:92" x14ac:dyDescent="0.25">
      <c r="A834">
        <v>2531</v>
      </c>
      <c r="B834" t="s">
        <v>564</v>
      </c>
      <c r="C834" t="s">
        <v>564</v>
      </c>
      <c r="D834">
        <v>1584133</v>
      </c>
      <c r="E834">
        <v>5</v>
      </c>
      <c r="F834" s="107">
        <v>41003</v>
      </c>
      <c r="G834" s="107">
        <v>41324</v>
      </c>
      <c r="H834">
        <v>1584133</v>
      </c>
      <c r="I834" s="107">
        <v>41151</v>
      </c>
      <c r="J834" s="107">
        <v>41324</v>
      </c>
      <c r="K834">
        <v>45000</v>
      </c>
      <c r="L834" t="s">
        <v>570</v>
      </c>
      <c r="N834" t="s">
        <v>564</v>
      </c>
      <c r="O834" t="s">
        <v>913</v>
      </c>
      <c r="P834" t="s">
        <v>38</v>
      </c>
      <c r="Q834">
        <v>174</v>
      </c>
      <c r="R834">
        <v>322</v>
      </c>
      <c r="S834">
        <v>2</v>
      </c>
      <c r="T834">
        <v>6</v>
      </c>
      <c r="U834">
        <v>1</v>
      </c>
      <c r="AD834" s="107">
        <v>28980</v>
      </c>
      <c r="AE834" t="s">
        <v>31</v>
      </c>
      <c r="AF834" t="s">
        <v>32</v>
      </c>
      <c r="AG834" t="s">
        <v>868</v>
      </c>
      <c r="AH834" t="s">
        <v>57</v>
      </c>
      <c r="AI834" t="s">
        <v>140</v>
      </c>
      <c r="AJ834" t="s">
        <v>88</v>
      </c>
      <c r="AK834">
        <v>13</v>
      </c>
      <c r="AL834" t="s">
        <v>987</v>
      </c>
      <c r="AN834">
        <v>24</v>
      </c>
      <c r="AP834" t="s">
        <v>157</v>
      </c>
      <c r="AR834" t="s">
        <v>66</v>
      </c>
      <c r="AS834" t="s">
        <v>63</v>
      </c>
      <c r="BC834" t="s">
        <v>37</v>
      </c>
      <c r="BF834">
        <v>174</v>
      </c>
      <c r="BG834">
        <v>174</v>
      </c>
      <c r="BH834">
        <v>322</v>
      </c>
      <c r="BI834">
        <v>32.849726775956285</v>
      </c>
      <c r="BJ834">
        <f t="shared" si="60"/>
        <v>33</v>
      </c>
      <c r="BK834">
        <v>0</v>
      </c>
      <c r="BL834">
        <v>0</v>
      </c>
      <c r="BM834" t="s">
        <v>1050</v>
      </c>
      <c r="BN834" t="s">
        <v>913</v>
      </c>
      <c r="BO834" t="s">
        <v>564</v>
      </c>
      <c r="BQ834" t="s">
        <v>1050</v>
      </c>
      <c r="BR834" t="s">
        <v>87</v>
      </c>
      <c r="BS834" t="s">
        <v>572</v>
      </c>
      <c r="BT834" t="s">
        <v>1252</v>
      </c>
      <c r="BU834" t="s">
        <v>87</v>
      </c>
      <c r="BV834">
        <v>0.54037267080745344</v>
      </c>
      <c r="BW834">
        <v>1</v>
      </c>
      <c r="BX834">
        <v>0.45962732919254656</v>
      </c>
      <c r="BY834">
        <v>0</v>
      </c>
      <c r="BZ834">
        <v>-174</v>
      </c>
      <c r="CA834">
        <v>0</v>
      </c>
      <c r="CB834">
        <v>174</v>
      </c>
      <c r="CC834" t="e">
        <v>#VALUE!</v>
      </c>
      <c r="CD834">
        <v>174</v>
      </c>
      <c r="CE834">
        <v>0</v>
      </c>
      <c r="CF834">
        <v>0</v>
      </c>
      <c r="CH834">
        <f t="shared" si="61"/>
        <v>1</v>
      </c>
      <c r="CI834" t="s">
        <v>1403</v>
      </c>
      <c r="CJ834">
        <v>6</v>
      </c>
      <c r="CK834" t="s">
        <v>1399</v>
      </c>
      <c r="CL834">
        <f t="shared" si="62"/>
        <v>0</v>
      </c>
      <c r="CM834">
        <f t="shared" si="63"/>
        <v>1</v>
      </c>
      <c r="CN834">
        <f t="shared" si="64"/>
        <v>1</v>
      </c>
    </row>
    <row r="835" spans="1:92" x14ac:dyDescent="0.25">
      <c r="A835">
        <v>1842</v>
      </c>
      <c r="B835" t="s">
        <v>564</v>
      </c>
      <c r="C835" t="s">
        <v>564</v>
      </c>
      <c r="D835">
        <v>1585145</v>
      </c>
      <c r="E835">
        <v>1</v>
      </c>
      <c r="F835" s="107">
        <v>40977</v>
      </c>
      <c r="G835" s="107">
        <v>41047</v>
      </c>
      <c r="H835">
        <v>1585145</v>
      </c>
      <c r="I835" s="107">
        <v>40977</v>
      </c>
      <c r="J835" s="107">
        <v>41047</v>
      </c>
      <c r="K835">
        <v>40000</v>
      </c>
      <c r="L835" t="s">
        <v>570</v>
      </c>
      <c r="N835" t="s">
        <v>564</v>
      </c>
      <c r="O835" t="s">
        <v>913</v>
      </c>
      <c r="P835" t="s">
        <v>54</v>
      </c>
      <c r="Q835">
        <v>71</v>
      </c>
      <c r="R835">
        <v>71</v>
      </c>
      <c r="S835">
        <v>4</v>
      </c>
      <c r="T835">
        <v>2</v>
      </c>
      <c r="U835">
        <v>4</v>
      </c>
      <c r="AD835" s="107">
        <v>28549</v>
      </c>
      <c r="AE835" t="s">
        <v>31</v>
      </c>
      <c r="AF835" t="s">
        <v>32</v>
      </c>
      <c r="AG835" t="s">
        <v>868</v>
      </c>
      <c r="AH835" t="s">
        <v>57</v>
      </c>
      <c r="AI835" t="s">
        <v>113</v>
      </c>
      <c r="AJ835" t="s">
        <v>54</v>
      </c>
      <c r="AK835">
        <v>4</v>
      </c>
      <c r="AL835" t="s">
        <v>54</v>
      </c>
      <c r="AP835" t="s">
        <v>100</v>
      </c>
      <c r="AR835" t="s">
        <v>66</v>
      </c>
      <c r="AS835" t="s">
        <v>63</v>
      </c>
      <c r="BC835" t="s">
        <v>51</v>
      </c>
      <c r="BF835">
        <v>71</v>
      </c>
      <c r="BG835">
        <v>71</v>
      </c>
      <c r="BH835">
        <v>71</v>
      </c>
      <c r="BI835">
        <v>33.956284153005463</v>
      </c>
      <c r="BJ835">
        <f t="shared" ref="BJ835:BJ898" si="65">ROUND((I835-AD835)/365,0)</f>
        <v>34</v>
      </c>
      <c r="BK835">
        <v>0</v>
      </c>
      <c r="BL835">
        <v>0</v>
      </c>
      <c r="BM835" t="s">
        <v>1051</v>
      </c>
      <c r="BN835" t="s">
        <v>913</v>
      </c>
      <c r="BO835" t="s">
        <v>564</v>
      </c>
      <c r="BQ835" t="s">
        <v>1051</v>
      </c>
      <c r="BR835" t="s">
        <v>87</v>
      </c>
      <c r="BS835" t="s">
        <v>572</v>
      </c>
      <c r="BT835" t="s">
        <v>1252</v>
      </c>
      <c r="BU835" t="s">
        <v>87</v>
      </c>
      <c r="BV835">
        <v>1</v>
      </c>
      <c r="BW835">
        <v>1</v>
      </c>
      <c r="BX835">
        <v>0</v>
      </c>
      <c r="BY835">
        <v>0</v>
      </c>
      <c r="BZ835">
        <v>-71</v>
      </c>
      <c r="CA835">
        <v>0</v>
      </c>
      <c r="CB835">
        <v>71</v>
      </c>
      <c r="CC835" t="e">
        <v>#VALUE!</v>
      </c>
      <c r="CD835">
        <v>71</v>
      </c>
      <c r="CE835">
        <v>0</v>
      </c>
      <c r="CF835">
        <v>0</v>
      </c>
      <c r="CH835">
        <f t="shared" ref="CH835:CH898" si="66">IF(CM835+CN835&gt;0,1,0)</f>
        <v>1</v>
      </c>
      <c r="CI835" t="s">
        <v>1402</v>
      </c>
      <c r="CJ835">
        <v>4</v>
      </c>
      <c r="CK835" t="s">
        <v>1399</v>
      </c>
      <c r="CL835">
        <f t="shared" ref="CL835:CL898" si="67">IF(BN835="None",0,1)</f>
        <v>0</v>
      </c>
      <c r="CM835">
        <f t="shared" ref="CM835:CM898" si="68">IF(S835&gt;0,1,0)</f>
        <v>1</v>
      </c>
      <c r="CN835">
        <f t="shared" ref="CN835:CN898" si="69">IF(T835&gt;0,1,0)</f>
        <v>1</v>
      </c>
    </row>
    <row r="836" spans="1:92" x14ac:dyDescent="0.25">
      <c r="A836">
        <v>982</v>
      </c>
      <c r="B836" t="s">
        <v>564</v>
      </c>
      <c r="C836" t="s">
        <v>564</v>
      </c>
      <c r="D836">
        <v>1585177</v>
      </c>
      <c r="E836">
        <v>6</v>
      </c>
      <c r="F836" s="107">
        <v>40869</v>
      </c>
      <c r="G836" s="107">
        <v>40973</v>
      </c>
      <c r="H836">
        <v>1585177</v>
      </c>
      <c r="I836" s="107">
        <v>40969</v>
      </c>
      <c r="J836" s="107">
        <v>40973</v>
      </c>
      <c r="K836" t="s">
        <v>562</v>
      </c>
      <c r="L836" t="s">
        <v>562</v>
      </c>
      <c r="N836" t="s">
        <v>564</v>
      </c>
      <c r="O836" t="s">
        <v>913</v>
      </c>
      <c r="P836" t="s">
        <v>76</v>
      </c>
      <c r="Q836">
        <v>5</v>
      </c>
      <c r="R836">
        <v>105</v>
      </c>
      <c r="S836">
        <v>0</v>
      </c>
      <c r="T836">
        <v>7</v>
      </c>
      <c r="AD836" s="107">
        <v>28330</v>
      </c>
      <c r="AE836" t="s">
        <v>31</v>
      </c>
      <c r="AF836" t="s">
        <v>32</v>
      </c>
      <c r="AG836" t="s">
        <v>868</v>
      </c>
      <c r="AH836" t="s">
        <v>57</v>
      </c>
      <c r="AI836" t="s">
        <v>82</v>
      </c>
      <c r="AJ836" t="s">
        <v>88</v>
      </c>
      <c r="AK836">
        <v>4</v>
      </c>
      <c r="AL836" t="s">
        <v>361</v>
      </c>
      <c r="AM836">
        <v>2</v>
      </c>
      <c r="AP836" t="s">
        <v>149</v>
      </c>
      <c r="AR836" t="s">
        <v>66</v>
      </c>
      <c r="AS836" t="s">
        <v>73</v>
      </c>
      <c r="BC836" t="s">
        <v>37</v>
      </c>
      <c r="BF836">
        <v>5</v>
      </c>
      <c r="BG836">
        <v>5</v>
      </c>
      <c r="BH836">
        <v>105</v>
      </c>
      <c r="BI836">
        <v>34.259562841530055</v>
      </c>
      <c r="BJ836">
        <f t="shared" si="65"/>
        <v>35</v>
      </c>
      <c r="BK836">
        <v>0</v>
      </c>
      <c r="BL836">
        <v>0</v>
      </c>
      <c r="BM836" t="s">
        <v>1050</v>
      </c>
      <c r="BN836" t="s">
        <v>913</v>
      </c>
      <c r="BO836" t="s">
        <v>564</v>
      </c>
      <c r="BQ836" t="s">
        <v>1050</v>
      </c>
      <c r="BR836" t="s">
        <v>87</v>
      </c>
      <c r="BS836" t="s">
        <v>572</v>
      </c>
      <c r="BT836" t="s">
        <v>1252</v>
      </c>
      <c r="BU836" t="s">
        <v>564</v>
      </c>
      <c r="BV836">
        <v>4.7619047619047616E-2</v>
      </c>
      <c r="BW836">
        <v>1</v>
      </c>
      <c r="BX836">
        <v>0.95238095238095233</v>
      </c>
      <c r="BY836">
        <v>0</v>
      </c>
      <c r="BZ836">
        <v>-5</v>
      </c>
      <c r="CA836">
        <v>0</v>
      </c>
      <c r="CB836">
        <v>5</v>
      </c>
      <c r="CC836" t="e">
        <v>#VALUE!</v>
      </c>
      <c r="CD836">
        <v>5</v>
      </c>
      <c r="CE836">
        <v>0</v>
      </c>
      <c r="CF836">
        <v>0</v>
      </c>
      <c r="CH836">
        <f t="shared" si="66"/>
        <v>1</v>
      </c>
      <c r="CI836" t="s">
        <v>1405</v>
      </c>
      <c r="CJ836">
        <v>1</v>
      </c>
      <c r="CK836" t="s">
        <v>1399</v>
      </c>
      <c r="CL836">
        <f t="shared" si="67"/>
        <v>0</v>
      </c>
      <c r="CM836">
        <f t="shared" si="68"/>
        <v>0</v>
      </c>
      <c r="CN836">
        <f t="shared" si="69"/>
        <v>1</v>
      </c>
    </row>
    <row r="837" spans="1:92" x14ac:dyDescent="0.25">
      <c r="A837">
        <v>772</v>
      </c>
      <c r="B837" t="s">
        <v>564</v>
      </c>
      <c r="C837" t="s">
        <v>564</v>
      </c>
      <c r="D837">
        <v>1585315</v>
      </c>
      <c r="E837">
        <v>1</v>
      </c>
      <c r="F837" s="107">
        <v>40939</v>
      </c>
      <c r="G837" s="107">
        <v>40941</v>
      </c>
      <c r="H837">
        <v>1585315</v>
      </c>
      <c r="I837" s="107">
        <v>40939</v>
      </c>
      <c r="J837" s="107">
        <v>40941</v>
      </c>
      <c r="K837">
        <v>15000</v>
      </c>
      <c r="L837" t="s">
        <v>569</v>
      </c>
      <c r="N837" t="s">
        <v>564</v>
      </c>
      <c r="O837" t="s">
        <v>913</v>
      </c>
      <c r="P837" t="s">
        <v>54</v>
      </c>
      <c r="Q837">
        <v>3</v>
      </c>
      <c r="R837">
        <v>3</v>
      </c>
      <c r="S837">
        <v>4</v>
      </c>
      <c r="T837">
        <v>2</v>
      </c>
      <c r="AD837" s="107">
        <v>25140</v>
      </c>
      <c r="AE837" t="s">
        <v>31</v>
      </c>
      <c r="AF837" t="s">
        <v>32</v>
      </c>
      <c r="AG837" t="s">
        <v>868</v>
      </c>
      <c r="AH837" t="s">
        <v>57</v>
      </c>
      <c r="AI837" t="s">
        <v>84</v>
      </c>
      <c r="AJ837" t="s">
        <v>54</v>
      </c>
      <c r="AK837">
        <v>2</v>
      </c>
      <c r="AL837" t="s">
        <v>54</v>
      </c>
      <c r="AP837" t="s">
        <v>42</v>
      </c>
      <c r="AR837" t="s">
        <v>43</v>
      </c>
      <c r="AS837" t="s">
        <v>44</v>
      </c>
      <c r="BC837" t="s">
        <v>37</v>
      </c>
      <c r="BF837">
        <v>3</v>
      </c>
      <c r="BG837">
        <v>3</v>
      </c>
      <c r="BH837">
        <v>3</v>
      </c>
      <c r="BI837">
        <v>43.166666666666664</v>
      </c>
      <c r="BJ837">
        <f t="shared" si="65"/>
        <v>43</v>
      </c>
      <c r="BK837">
        <v>0</v>
      </c>
      <c r="BL837">
        <v>0</v>
      </c>
      <c r="BM837" t="s">
        <v>1051</v>
      </c>
      <c r="BN837" t="s">
        <v>913</v>
      </c>
      <c r="BO837" t="s">
        <v>564</v>
      </c>
      <c r="BQ837" t="s">
        <v>1051</v>
      </c>
      <c r="BR837" t="s">
        <v>87</v>
      </c>
      <c r="BS837" t="s">
        <v>572</v>
      </c>
      <c r="BT837" t="s">
        <v>1252</v>
      </c>
      <c r="BU837" t="s">
        <v>87</v>
      </c>
      <c r="BV837">
        <v>1</v>
      </c>
      <c r="BW837">
        <v>1</v>
      </c>
      <c r="BX837">
        <v>0</v>
      </c>
      <c r="BY837">
        <v>0</v>
      </c>
      <c r="BZ837">
        <v>-3</v>
      </c>
      <c r="CA837">
        <v>0</v>
      </c>
      <c r="CB837">
        <v>3</v>
      </c>
      <c r="CC837" t="e">
        <v>#VALUE!</v>
      </c>
      <c r="CD837">
        <v>3</v>
      </c>
      <c r="CE837">
        <v>0</v>
      </c>
      <c r="CF837">
        <v>0</v>
      </c>
      <c r="CH837">
        <f t="shared" si="66"/>
        <v>1</v>
      </c>
      <c r="CI837" t="s">
        <v>1405</v>
      </c>
      <c r="CJ837">
        <v>1</v>
      </c>
      <c r="CK837" t="s">
        <v>1399</v>
      </c>
      <c r="CL837">
        <f t="shared" si="67"/>
        <v>0</v>
      </c>
      <c r="CM837">
        <f t="shared" si="68"/>
        <v>1</v>
      </c>
      <c r="CN837">
        <f t="shared" si="69"/>
        <v>1</v>
      </c>
    </row>
    <row r="838" spans="1:92" x14ac:dyDescent="0.25">
      <c r="A838">
        <v>2207</v>
      </c>
      <c r="B838" t="s">
        <v>564</v>
      </c>
      <c r="C838" t="s">
        <v>564</v>
      </c>
      <c r="D838">
        <v>1585763</v>
      </c>
      <c r="E838">
        <v>5</v>
      </c>
      <c r="F838" s="107">
        <v>40991</v>
      </c>
      <c r="G838" s="107">
        <v>41072</v>
      </c>
      <c r="H838">
        <v>1585763</v>
      </c>
      <c r="I838" s="107">
        <v>40992</v>
      </c>
      <c r="J838" s="107">
        <v>41072</v>
      </c>
      <c r="K838">
        <v>15000</v>
      </c>
      <c r="L838" t="s">
        <v>569</v>
      </c>
      <c r="N838" t="s">
        <v>564</v>
      </c>
      <c r="O838" t="s">
        <v>913</v>
      </c>
      <c r="P838" t="s">
        <v>38</v>
      </c>
      <c r="Q838">
        <v>81</v>
      </c>
      <c r="R838">
        <v>82</v>
      </c>
      <c r="S838">
        <v>3</v>
      </c>
      <c r="T838">
        <v>6</v>
      </c>
      <c r="U838">
        <v>1</v>
      </c>
      <c r="AD838" s="107">
        <v>27843</v>
      </c>
      <c r="AE838" t="s">
        <v>45</v>
      </c>
      <c r="AF838" t="s">
        <v>32</v>
      </c>
      <c r="AG838" t="s">
        <v>868</v>
      </c>
      <c r="AH838" t="s">
        <v>57</v>
      </c>
      <c r="AI838" t="s">
        <v>64</v>
      </c>
      <c r="AJ838" t="s">
        <v>88</v>
      </c>
      <c r="AK838">
        <v>6</v>
      </c>
      <c r="AL838" t="s">
        <v>987</v>
      </c>
      <c r="AN838">
        <v>8</v>
      </c>
      <c r="AP838" t="s">
        <v>59</v>
      </c>
      <c r="AR838" t="s">
        <v>43</v>
      </c>
      <c r="AS838" t="s">
        <v>60</v>
      </c>
      <c r="BC838" t="s">
        <v>37</v>
      </c>
      <c r="BF838">
        <v>81</v>
      </c>
      <c r="BG838">
        <v>81</v>
      </c>
      <c r="BH838">
        <v>82</v>
      </c>
      <c r="BI838">
        <v>35.923497267759565</v>
      </c>
      <c r="BJ838">
        <f t="shared" si="65"/>
        <v>36</v>
      </c>
      <c r="BK838">
        <v>0</v>
      </c>
      <c r="BL838">
        <v>0</v>
      </c>
      <c r="BM838" t="s">
        <v>1050</v>
      </c>
      <c r="BN838" t="s">
        <v>913</v>
      </c>
      <c r="BO838" t="s">
        <v>564</v>
      </c>
      <c r="BQ838" t="s">
        <v>1050</v>
      </c>
      <c r="BR838" t="s">
        <v>87</v>
      </c>
      <c r="BS838" t="s">
        <v>572</v>
      </c>
      <c r="BT838" t="s">
        <v>1252</v>
      </c>
      <c r="BU838" t="s">
        <v>87</v>
      </c>
      <c r="BV838">
        <v>0.98780487804878048</v>
      </c>
      <c r="BW838">
        <v>1</v>
      </c>
      <c r="BX838">
        <v>1.2195121951219523E-2</v>
      </c>
      <c r="BY838">
        <v>0</v>
      </c>
      <c r="BZ838">
        <v>-81</v>
      </c>
      <c r="CA838">
        <v>0</v>
      </c>
      <c r="CB838">
        <v>81</v>
      </c>
      <c r="CC838" t="e">
        <v>#VALUE!</v>
      </c>
      <c r="CD838">
        <v>81</v>
      </c>
      <c r="CE838">
        <v>0</v>
      </c>
      <c r="CF838">
        <v>0</v>
      </c>
      <c r="CH838">
        <f t="shared" si="66"/>
        <v>1</v>
      </c>
      <c r="CI838" t="s">
        <v>1402</v>
      </c>
      <c r="CJ838">
        <v>4</v>
      </c>
      <c r="CK838" t="s">
        <v>1399</v>
      </c>
      <c r="CL838">
        <f t="shared" si="67"/>
        <v>0</v>
      </c>
      <c r="CM838">
        <f t="shared" si="68"/>
        <v>1</v>
      </c>
      <c r="CN838">
        <f t="shared" si="69"/>
        <v>1</v>
      </c>
    </row>
    <row r="839" spans="1:92" x14ac:dyDescent="0.25">
      <c r="A839">
        <v>2651</v>
      </c>
      <c r="B839" t="s">
        <v>564</v>
      </c>
      <c r="C839" t="s">
        <v>564</v>
      </c>
      <c r="D839">
        <v>1585941</v>
      </c>
      <c r="E839">
        <v>6</v>
      </c>
      <c r="F839" s="107">
        <v>41007</v>
      </c>
      <c r="G839" s="107">
        <v>41919</v>
      </c>
      <c r="H839">
        <v>1585941</v>
      </c>
      <c r="I839" s="107">
        <v>41007</v>
      </c>
      <c r="J839" s="107">
        <v>41919</v>
      </c>
      <c r="K839">
        <v>100000</v>
      </c>
      <c r="L839" t="s">
        <v>570</v>
      </c>
      <c r="N839" t="s">
        <v>564</v>
      </c>
      <c r="O839" t="s">
        <v>913</v>
      </c>
      <c r="P839" t="s">
        <v>38</v>
      </c>
      <c r="Q839">
        <v>913</v>
      </c>
      <c r="R839">
        <v>913</v>
      </c>
      <c r="S839">
        <v>0</v>
      </c>
      <c r="T839">
        <v>1</v>
      </c>
      <c r="AD839" s="107">
        <v>24476</v>
      </c>
      <c r="AE839" t="s">
        <v>31</v>
      </c>
      <c r="AF839" t="s">
        <v>39</v>
      </c>
      <c r="AG839" t="s">
        <v>40</v>
      </c>
      <c r="AH839" t="s">
        <v>40</v>
      </c>
      <c r="AI839" t="s">
        <v>64</v>
      </c>
      <c r="AJ839" t="s">
        <v>88</v>
      </c>
      <c r="AK839">
        <v>26</v>
      </c>
      <c r="AL839" t="s">
        <v>361</v>
      </c>
      <c r="AM839">
        <v>40</v>
      </c>
      <c r="AP839" t="s">
        <v>178</v>
      </c>
      <c r="AR839" t="s">
        <v>91</v>
      </c>
      <c r="AS839" t="s">
        <v>179</v>
      </c>
      <c r="BC839" t="s">
        <v>37</v>
      </c>
      <c r="BF839">
        <v>913</v>
      </c>
      <c r="BG839">
        <v>913</v>
      </c>
      <c r="BH839">
        <v>913</v>
      </c>
      <c r="BI839">
        <v>45.166666666666664</v>
      </c>
      <c r="BJ839">
        <f t="shared" si="65"/>
        <v>45</v>
      </c>
      <c r="BK839">
        <v>0</v>
      </c>
      <c r="BL839">
        <v>0</v>
      </c>
      <c r="BM839" t="s">
        <v>1050</v>
      </c>
      <c r="BN839" t="s">
        <v>913</v>
      </c>
      <c r="BO839" t="s">
        <v>87</v>
      </c>
      <c r="BQ839" t="s">
        <v>1050</v>
      </c>
      <c r="BR839" t="s">
        <v>87</v>
      </c>
      <c r="BS839" t="s">
        <v>572</v>
      </c>
      <c r="BT839" t="s">
        <v>1252</v>
      </c>
      <c r="BU839" t="s">
        <v>564</v>
      </c>
      <c r="BV839">
        <v>1</v>
      </c>
      <c r="BW839">
        <v>1</v>
      </c>
      <c r="BX839">
        <v>0</v>
      </c>
      <c r="BY839">
        <v>0</v>
      </c>
      <c r="BZ839">
        <v>-913</v>
      </c>
      <c r="CA839">
        <v>0</v>
      </c>
      <c r="CB839">
        <v>913</v>
      </c>
      <c r="CC839" t="e">
        <v>#VALUE!</v>
      </c>
      <c r="CD839">
        <v>913</v>
      </c>
      <c r="CF839">
        <v>0</v>
      </c>
      <c r="CH839">
        <f t="shared" si="66"/>
        <v>1</v>
      </c>
      <c r="CI839" t="s">
        <v>1407</v>
      </c>
      <c r="CJ839">
        <v>8</v>
      </c>
      <c r="CK839" t="s">
        <v>1399</v>
      </c>
      <c r="CL839">
        <f t="shared" si="67"/>
        <v>0</v>
      </c>
      <c r="CM839">
        <f t="shared" si="68"/>
        <v>0</v>
      </c>
      <c r="CN839">
        <f t="shared" si="69"/>
        <v>1</v>
      </c>
    </row>
    <row r="840" spans="1:92" x14ac:dyDescent="0.25">
      <c r="A840">
        <v>571</v>
      </c>
      <c r="B840" t="s">
        <v>564</v>
      </c>
      <c r="C840" t="s">
        <v>564</v>
      </c>
      <c r="D840">
        <v>1586935</v>
      </c>
      <c r="E840">
        <v>6</v>
      </c>
      <c r="F840" s="107">
        <v>40931</v>
      </c>
      <c r="G840" s="107">
        <v>41115</v>
      </c>
      <c r="H840">
        <v>1586935</v>
      </c>
      <c r="I840" s="107">
        <v>40939</v>
      </c>
      <c r="J840" s="107">
        <v>41115</v>
      </c>
      <c r="K840">
        <v>60000</v>
      </c>
      <c r="L840" t="s">
        <v>570</v>
      </c>
      <c r="N840" t="s">
        <v>564</v>
      </c>
      <c r="O840" t="s">
        <v>913</v>
      </c>
      <c r="P840" t="s">
        <v>38</v>
      </c>
      <c r="Q840">
        <v>177</v>
      </c>
      <c r="R840">
        <v>185</v>
      </c>
      <c r="S840">
        <v>8</v>
      </c>
      <c r="T840">
        <v>3</v>
      </c>
      <c r="U840">
        <v>8</v>
      </c>
      <c r="AD840" s="107">
        <v>29207</v>
      </c>
      <c r="AE840" t="s">
        <v>31</v>
      </c>
      <c r="AF840" t="s">
        <v>32</v>
      </c>
      <c r="AG840" t="s">
        <v>868</v>
      </c>
      <c r="AH840" t="s">
        <v>57</v>
      </c>
      <c r="AI840" t="s">
        <v>89</v>
      </c>
      <c r="AJ840" t="s">
        <v>88</v>
      </c>
      <c r="AK840">
        <v>15</v>
      </c>
      <c r="AL840" t="s">
        <v>361</v>
      </c>
      <c r="AM840">
        <v>3</v>
      </c>
      <c r="AP840" t="s">
        <v>93</v>
      </c>
      <c r="AR840" t="s">
        <v>66</v>
      </c>
      <c r="AS840" t="s">
        <v>81</v>
      </c>
      <c r="BC840" t="s">
        <v>51</v>
      </c>
      <c r="BF840">
        <v>177</v>
      </c>
      <c r="BG840">
        <v>177</v>
      </c>
      <c r="BH840">
        <v>185</v>
      </c>
      <c r="BI840">
        <v>32.032786885245905</v>
      </c>
      <c r="BJ840">
        <f t="shared" si="65"/>
        <v>32</v>
      </c>
      <c r="BK840">
        <v>0</v>
      </c>
      <c r="BL840">
        <v>0</v>
      </c>
      <c r="BM840" t="s">
        <v>1050</v>
      </c>
      <c r="BN840" t="s">
        <v>913</v>
      </c>
      <c r="BO840" t="s">
        <v>564</v>
      </c>
      <c r="BQ840" t="s">
        <v>1050</v>
      </c>
      <c r="BR840" t="s">
        <v>87</v>
      </c>
      <c r="BS840" t="s">
        <v>572</v>
      </c>
      <c r="BT840" t="s">
        <v>1252</v>
      </c>
      <c r="BU840" t="s">
        <v>87</v>
      </c>
      <c r="BV840">
        <v>0.95675675675675675</v>
      </c>
      <c r="BW840">
        <v>1</v>
      </c>
      <c r="BX840">
        <v>4.3243243243243246E-2</v>
      </c>
      <c r="BY840">
        <v>0</v>
      </c>
      <c r="BZ840">
        <v>-177</v>
      </c>
      <c r="CA840">
        <v>0</v>
      </c>
      <c r="CB840">
        <v>177</v>
      </c>
      <c r="CC840" t="e">
        <v>#VALUE!</v>
      </c>
      <c r="CD840">
        <v>177</v>
      </c>
      <c r="CE840">
        <v>0</v>
      </c>
      <c r="CF840">
        <v>0</v>
      </c>
      <c r="CH840">
        <f t="shared" si="66"/>
        <v>1</v>
      </c>
      <c r="CI840" t="s">
        <v>1403</v>
      </c>
      <c r="CJ840">
        <v>6</v>
      </c>
      <c r="CK840" t="s">
        <v>1399</v>
      </c>
      <c r="CL840">
        <f t="shared" si="67"/>
        <v>0</v>
      </c>
      <c r="CM840">
        <f t="shared" si="68"/>
        <v>1</v>
      </c>
      <c r="CN840">
        <f t="shared" si="69"/>
        <v>1</v>
      </c>
    </row>
    <row r="841" spans="1:92" x14ac:dyDescent="0.25">
      <c r="A841">
        <v>556</v>
      </c>
      <c r="B841" t="s">
        <v>564</v>
      </c>
      <c r="C841" t="s">
        <v>564</v>
      </c>
      <c r="D841">
        <v>1587227</v>
      </c>
      <c r="E841">
        <v>3</v>
      </c>
      <c r="F841" s="107">
        <v>40931</v>
      </c>
      <c r="G841" s="107">
        <v>41088</v>
      </c>
      <c r="H841">
        <v>1587227</v>
      </c>
      <c r="I841" s="107" t="s">
        <v>560</v>
      </c>
      <c r="J841" s="107" t="s">
        <v>560</v>
      </c>
      <c r="K841">
        <v>10000</v>
      </c>
      <c r="L841" t="s">
        <v>568</v>
      </c>
      <c r="M841" s="107">
        <v>40931</v>
      </c>
      <c r="N841" t="s">
        <v>87</v>
      </c>
      <c r="O841" t="s">
        <v>583</v>
      </c>
      <c r="P841" t="s">
        <v>38</v>
      </c>
      <c r="Q841">
        <v>0</v>
      </c>
      <c r="R841">
        <v>158</v>
      </c>
      <c r="S841">
        <v>1</v>
      </c>
      <c r="T841">
        <v>2</v>
      </c>
      <c r="V841">
        <v>1</v>
      </c>
      <c r="AD841" s="107">
        <v>27491</v>
      </c>
      <c r="AE841" t="s">
        <v>31</v>
      </c>
      <c r="AF841" t="s">
        <v>68</v>
      </c>
      <c r="AG841" t="s">
        <v>870</v>
      </c>
      <c r="AH841" t="s">
        <v>30</v>
      </c>
      <c r="AI841" t="s">
        <v>70</v>
      </c>
      <c r="AJ841" t="s">
        <v>88</v>
      </c>
      <c r="AK841">
        <v>7</v>
      </c>
      <c r="AL841" t="s">
        <v>184</v>
      </c>
      <c r="AP841" t="s">
        <v>65</v>
      </c>
      <c r="AR841" t="s">
        <v>66</v>
      </c>
      <c r="AS841" t="s">
        <v>67</v>
      </c>
      <c r="BC841" t="s">
        <v>51</v>
      </c>
      <c r="BF841">
        <v>0</v>
      </c>
      <c r="BG841">
        <v>0</v>
      </c>
      <c r="BH841">
        <v>158</v>
      </c>
      <c r="BI841">
        <v>36.721311475409834</v>
      </c>
      <c r="BJ841" t="e">
        <f t="shared" si="65"/>
        <v>#VALUE!</v>
      </c>
      <c r="BK841" t="e">
        <v>#VALUE!</v>
      </c>
      <c r="BL841" t="e">
        <v>#VALUE!</v>
      </c>
      <c r="BM841" t="s">
        <v>1050</v>
      </c>
      <c r="BN841" t="s">
        <v>75</v>
      </c>
      <c r="BO841" t="s">
        <v>87</v>
      </c>
      <c r="BQ841" t="s">
        <v>1050</v>
      </c>
      <c r="BR841">
        <v>0</v>
      </c>
      <c r="BS841" t="s">
        <v>573</v>
      </c>
      <c r="BT841" t="s">
        <v>1252</v>
      </c>
      <c r="BU841" t="s">
        <v>87</v>
      </c>
      <c r="BV841">
        <v>0</v>
      </c>
      <c r="BW841">
        <v>0</v>
      </c>
      <c r="BX841">
        <v>0</v>
      </c>
      <c r="BY841">
        <v>0</v>
      </c>
      <c r="BZ841" t="e">
        <v>#VALUE!</v>
      </c>
      <c r="CA841" t="e">
        <v>#VALUE!</v>
      </c>
      <c r="CB841" t="e">
        <v>#VALUE!</v>
      </c>
      <c r="CC841">
        <v>0</v>
      </c>
      <c r="CD841">
        <v>0</v>
      </c>
      <c r="CE841">
        <v>0</v>
      </c>
      <c r="CF841" t="e">
        <v>#VALUE!</v>
      </c>
      <c r="CH841">
        <f t="shared" si="66"/>
        <v>1</v>
      </c>
      <c r="CI841" t="s">
        <v>1405</v>
      </c>
      <c r="CJ841">
        <v>1</v>
      </c>
      <c r="CK841" t="s">
        <v>1400</v>
      </c>
      <c r="CL841">
        <f t="shared" si="67"/>
        <v>1</v>
      </c>
      <c r="CM841">
        <f t="shared" si="68"/>
        <v>1</v>
      </c>
      <c r="CN841">
        <f t="shared" si="69"/>
        <v>1</v>
      </c>
    </row>
    <row r="842" spans="1:92" x14ac:dyDescent="0.25">
      <c r="A842">
        <v>2580</v>
      </c>
      <c r="B842" t="s">
        <v>564</v>
      </c>
      <c r="C842" t="s">
        <v>564</v>
      </c>
      <c r="D842">
        <v>1587641</v>
      </c>
      <c r="E842">
        <v>6</v>
      </c>
      <c r="F842" s="107">
        <v>41005</v>
      </c>
      <c r="G842" s="107">
        <v>41011</v>
      </c>
      <c r="H842">
        <v>1587641</v>
      </c>
      <c r="I842" s="107">
        <v>41005</v>
      </c>
      <c r="J842" s="107">
        <v>41011</v>
      </c>
      <c r="K842">
        <v>15000</v>
      </c>
      <c r="L842" t="s">
        <v>569</v>
      </c>
      <c r="N842" t="s">
        <v>564</v>
      </c>
      <c r="O842" t="s">
        <v>913</v>
      </c>
      <c r="P842" t="s">
        <v>38</v>
      </c>
      <c r="Q842">
        <v>7</v>
      </c>
      <c r="R842">
        <v>7</v>
      </c>
      <c r="S842">
        <v>9</v>
      </c>
      <c r="T842">
        <v>1</v>
      </c>
      <c r="U842">
        <v>5</v>
      </c>
      <c r="AD842" s="107">
        <v>29101</v>
      </c>
      <c r="AE842" t="s">
        <v>31</v>
      </c>
      <c r="AF842" t="s">
        <v>32</v>
      </c>
      <c r="AG842" t="s">
        <v>868</v>
      </c>
      <c r="AH842" t="s">
        <v>30</v>
      </c>
      <c r="AI842" t="s">
        <v>69</v>
      </c>
      <c r="AJ842" t="s">
        <v>88</v>
      </c>
      <c r="AK842">
        <v>2</v>
      </c>
      <c r="AL842" t="s">
        <v>361</v>
      </c>
      <c r="AM842">
        <v>10</v>
      </c>
      <c r="AP842" t="s">
        <v>80</v>
      </c>
      <c r="AR842" t="s">
        <v>49</v>
      </c>
      <c r="AS842" t="s">
        <v>81</v>
      </c>
      <c r="BC842" t="s">
        <v>37</v>
      </c>
      <c r="BF842">
        <v>7</v>
      </c>
      <c r="BG842">
        <v>7</v>
      </c>
      <c r="BH842">
        <v>7</v>
      </c>
      <c r="BI842">
        <v>32.524590163934427</v>
      </c>
      <c r="BJ842">
        <f t="shared" si="65"/>
        <v>33</v>
      </c>
      <c r="BK842">
        <v>0</v>
      </c>
      <c r="BL842">
        <v>0</v>
      </c>
      <c r="BM842" t="s">
        <v>1050</v>
      </c>
      <c r="BN842" t="s">
        <v>913</v>
      </c>
      <c r="BO842" t="s">
        <v>564</v>
      </c>
      <c r="BQ842" t="s">
        <v>1050</v>
      </c>
      <c r="BR842" t="s">
        <v>87</v>
      </c>
      <c r="BS842" t="s">
        <v>572</v>
      </c>
      <c r="BT842" t="s">
        <v>1252</v>
      </c>
      <c r="BU842" t="s">
        <v>87</v>
      </c>
      <c r="BV842">
        <v>1</v>
      </c>
      <c r="BW842">
        <v>1</v>
      </c>
      <c r="BX842">
        <v>0</v>
      </c>
      <c r="BY842">
        <v>0</v>
      </c>
      <c r="BZ842">
        <v>-7</v>
      </c>
      <c r="CA842">
        <v>0</v>
      </c>
      <c r="CB842">
        <v>7</v>
      </c>
      <c r="CC842" t="e">
        <v>#VALUE!</v>
      </c>
      <c r="CD842">
        <v>7</v>
      </c>
      <c r="CE842">
        <v>0</v>
      </c>
      <c r="CF842">
        <v>0</v>
      </c>
      <c r="CH842">
        <f t="shared" si="66"/>
        <v>1</v>
      </c>
      <c r="CI842" t="s">
        <v>1405</v>
      </c>
      <c r="CJ842">
        <v>1</v>
      </c>
      <c r="CK842" t="s">
        <v>1399</v>
      </c>
      <c r="CL842">
        <f t="shared" si="67"/>
        <v>0</v>
      </c>
      <c r="CM842">
        <f t="shared" si="68"/>
        <v>1</v>
      </c>
      <c r="CN842">
        <f t="shared" si="69"/>
        <v>1</v>
      </c>
    </row>
    <row r="843" spans="1:92" x14ac:dyDescent="0.25">
      <c r="A843">
        <v>208</v>
      </c>
      <c r="B843" t="s">
        <v>564</v>
      </c>
      <c r="C843" t="s">
        <v>564</v>
      </c>
      <c r="D843">
        <v>1587872</v>
      </c>
      <c r="E843">
        <v>6</v>
      </c>
      <c r="F843" s="107">
        <v>40918</v>
      </c>
      <c r="G843" s="107">
        <v>40919</v>
      </c>
      <c r="H843">
        <v>1587872</v>
      </c>
      <c r="I843" s="107">
        <v>40918</v>
      </c>
      <c r="J843" s="107">
        <v>40919</v>
      </c>
      <c r="K843">
        <v>10000</v>
      </c>
      <c r="L843" t="s">
        <v>568</v>
      </c>
      <c r="N843" t="s">
        <v>564</v>
      </c>
      <c r="O843" t="s">
        <v>913</v>
      </c>
      <c r="P843" t="s">
        <v>38</v>
      </c>
      <c r="Q843">
        <v>2</v>
      </c>
      <c r="R843">
        <v>2</v>
      </c>
      <c r="S843">
        <v>4</v>
      </c>
      <c r="T843">
        <v>4</v>
      </c>
      <c r="U843">
        <v>4</v>
      </c>
      <c r="AD843" s="107">
        <v>29108</v>
      </c>
      <c r="AE843" t="s">
        <v>31</v>
      </c>
      <c r="AF843" t="s">
        <v>68</v>
      </c>
      <c r="AG843" t="s">
        <v>870</v>
      </c>
      <c r="AH843" t="s">
        <v>57</v>
      </c>
      <c r="AI843" t="s">
        <v>117</v>
      </c>
      <c r="AJ843" t="s">
        <v>88</v>
      </c>
      <c r="AK843">
        <v>1</v>
      </c>
      <c r="AL843" t="s">
        <v>361</v>
      </c>
      <c r="AM843">
        <v>2</v>
      </c>
      <c r="AP843" t="s">
        <v>42</v>
      </c>
      <c r="AR843" t="s">
        <v>43</v>
      </c>
      <c r="AS843" t="s">
        <v>44</v>
      </c>
      <c r="BC843" t="s">
        <v>37</v>
      </c>
      <c r="BF843">
        <v>2</v>
      </c>
      <c r="BG843">
        <v>2</v>
      </c>
      <c r="BH843">
        <v>2</v>
      </c>
      <c r="BI843">
        <v>32.267759562841533</v>
      </c>
      <c r="BJ843">
        <f t="shared" si="65"/>
        <v>32</v>
      </c>
      <c r="BK843">
        <v>0</v>
      </c>
      <c r="BL843">
        <v>0</v>
      </c>
      <c r="BM843" t="s">
        <v>1050</v>
      </c>
      <c r="BN843" t="s">
        <v>913</v>
      </c>
      <c r="BO843" t="s">
        <v>564</v>
      </c>
      <c r="BQ843" t="s">
        <v>1050</v>
      </c>
      <c r="BR843" t="s">
        <v>87</v>
      </c>
      <c r="BS843" t="s">
        <v>572</v>
      </c>
      <c r="BT843" t="s">
        <v>1252</v>
      </c>
      <c r="BU843" t="s">
        <v>87</v>
      </c>
      <c r="BV843">
        <v>1</v>
      </c>
      <c r="BW843">
        <v>1</v>
      </c>
      <c r="BX843">
        <v>0</v>
      </c>
      <c r="BY843">
        <v>0</v>
      </c>
      <c r="BZ843">
        <v>-2</v>
      </c>
      <c r="CA843">
        <v>0</v>
      </c>
      <c r="CB843">
        <v>2</v>
      </c>
      <c r="CC843" t="e">
        <v>#VALUE!</v>
      </c>
      <c r="CD843">
        <v>2</v>
      </c>
      <c r="CE843">
        <v>0</v>
      </c>
      <c r="CF843">
        <v>0</v>
      </c>
      <c r="CH843">
        <f t="shared" si="66"/>
        <v>1</v>
      </c>
      <c r="CI843" t="s">
        <v>1405</v>
      </c>
      <c r="CJ843">
        <v>1</v>
      </c>
      <c r="CK843" t="s">
        <v>1399</v>
      </c>
      <c r="CL843">
        <f t="shared" si="67"/>
        <v>0</v>
      </c>
      <c r="CM843">
        <f t="shared" si="68"/>
        <v>1</v>
      </c>
      <c r="CN843">
        <f t="shared" si="69"/>
        <v>1</v>
      </c>
    </row>
    <row r="844" spans="1:92" x14ac:dyDescent="0.25">
      <c r="A844">
        <v>3150</v>
      </c>
      <c r="B844" t="s">
        <v>564</v>
      </c>
      <c r="C844" t="s">
        <v>564</v>
      </c>
      <c r="D844">
        <v>1588461</v>
      </c>
      <c r="E844">
        <v>4</v>
      </c>
      <c r="F844" s="107">
        <v>41025</v>
      </c>
      <c r="G844" s="107">
        <v>41092</v>
      </c>
      <c r="H844">
        <v>1588461</v>
      </c>
      <c r="I844" s="107">
        <v>41026</v>
      </c>
      <c r="J844" s="107">
        <v>41092</v>
      </c>
      <c r="K844" t="s">
        <v>562</v>
      </c>
      <c r="L844" t="s">
        <v>562</v>
      </c>
      <c r="N844" t="s">
        <v>564</v>
      </c>
      <c r="O844" t="s">
        <v>913</v>
      </c>
      <c r="P844" t="s">
        <v>38</v>
      </c>
      <c r="Q844">
        <v>67</v>
      </c>
      <c r="R844">
        <v>68</v>
      </c>
      <c r="S844">
        <v>0</v>
      </c>
      <c r="T844">
        <v>3</v>
      </c>
      <c r="AB844" t="s">
        <v>111</v>
      </c>
      <c r="AD844" s="107">
        <v>27042</v>
      </c>
      <c r="AE844" t="s">
        <v>31</v>
      </c>
      <c r="AF844" t="s">
        <v>39</v>
      </c>
      <c r="AG844" t="s">
        <v>40</v>
      </c>
      <c r="AH844" t="s">
        <v>30</v>
      </c>
      <c r="AI844" t="s">
        <v>64</v>
      </c>
      <c r="AJ844" t="s">
        <v>88</v>
      </c>
      <c r="AK844">
        <v>6</v>
      </c>
      <c r="AL844" t="s">
        <v>986</v>
      </c>
      <c r="AO844">
        <v>180</v>
      </c>
      <c r="AP844" t="s">
        <v>109</v>
      </c>
      <c r="AR844" t="s">
        <v>49</v>
      </c>
      <c r="AS844" t="s">
        <v>73</v>
      </c>
      <c r="BC844" t="s">
        <v>51</v>
      </c>
      <c r="BF844">
        <v>67</v>
      </c>
      <c r="BG844">
        <v>67</v>
      </c>
      <c r="BH844">
        <v>68</v>
      </c>
      <c r="BI844">
        <v>38.204918032786885</v>
      </c>
      <c r="BJ844">
        <f t="shared" si="65"/>
        <v>38</v>
      </c>
      <c r="BK844">
        <v>0</v>
      </c>
      <c r="BL844">
        <v>0</v>
      </c>
      <c r="BM844" t="s">
        <v>1050</v>
      </c>
      <c r="BN844" t="s">
        <v>913</v>
      </c>
      <c r="BO844" t="s">
        <v>564</v>
      </c>
      <c r="BQ844" t="s">
        <v>1050</v>
      </c>
      <c r="BR844" t="s">
        <v>87</v>
      </c>
      <c r="BS844" t="s">
        <v>572</v>
      </c>
      <c r="BT844" t="s">
        <v>1252</v>
      </c>
      <c r="BU844" t="s">
        <v>564</v>
      </c>
      <c r="BV844">
        <v>0.98529411764705888</v>
      </c>
      <c r="BW844">
        <v>1</v>
      </c>
      <c r="BX844">
        <v>1.4705882352941124E-2</v>
      </c>
      <c r="BY844">
        <v>0</v>
      </c>
      <c r="BZ844">
        <v>-67</v>
      </c>
      <c r="CA844">
        <v>0</v>
      </c>
      <c r="CB844">
        <v>67</v>
      </c>
      <c r="CC844" t="e">
        <v>#VALUE!</v>
      </c>
      <c r="CD844">
        <v>67</v>
      </c>
      <c r="CE844">
        <v>0</v>
      </c>
      <c r="CF844">
        <v>0</v>
      </c>
      <c r="CH844">
        <f t="shared" si="66"/>
        <v>1</v>
      </c>
      <c r="CI844" t="s">
        <v>1402</v>
      </c>
      <c r="CJ844">
        <v>4</v>
      </c>
      <c r="CK844" t="s">
        <v>1399</v>
      </c>
      <c r="CL844">
        <f t="shared" si="67"/>
        <v>0</v>
      </c>
      <c r="CM844">
        <f t="shared" si="68"/>
        <v>0</v>
      </c>
      <c r="CN844">
        <f t="shared" si="69"/>
        <v>1</v>
      </c>
    </row>
    <row r="845" spans="1:92" x14ac:dyDescent="0.25">
      <c r="A845">
        <v>1569</v>
      </c>
      <c r="B845" t="s">
        <v>564</v>
      </c>
      <c r="C845" t="s">
        <v>564</v>
      </c>
      <c r="D845">
        <v>1589281</v>
      </c>
      <c r="E845">
        <v>6</v>
      </c>
      <c r="F845" s="107">
        <v>40967</v>
      </c>
      <c r="G845" s="107">
        <v>41178</v>
      </c>
      <c r="H845">
        <v>1589281</v>
      </c>
      <c r="I845" s="107">
        <v>40967</v>
      </c>
      <c r="J845" s="107">
        <v>41178</v>
      </c>
      <c r="K845" t="s">
        <v>562</v>
      </c>
      <c r="L845" t="s">
        <v>562</v>
      </c>
      <c r="N845" t="s">
        <v>564</v>
      </c>
      <c r="O845" t="s">
        <v>913</v>
      </c>
      <c r="P845" t="s">
        <v>38</v>
      </c>
      <c r="Q845">
        <v>212</v>
      </c>
      <c r="R845">
        <v>212</v>
      </c>
      <c r="S845">
        <v>5</v>
      </c>
      <c r="T845">
        <v>4</v>
      </c>
      <c r="U845">
        <v>4</v>
      </c>
      <c r="AD845" s="107">
        <v>28429</v>
      </c>
      <c r="AE845" t="s">
        <v>31</v>
      </c>
      <c r="AF845" t="s">
        <v>32</v>
      </c>
      <c r="AG845" t="s">
        <v>868</v>
      </c>
      <c r="AH845" t="s">
        <v>30</v>
      </c>
      <c r="AI845" t="s">
        <v>46</v>
      </c>
      <c r="AJ845" t="s">
        <v>88</v>
      </c>
      <c r="AK845">
        <v>8</v>
      </c>
      <c r="AL845" t="s">
        <v>361</v>
      </c>
      <c r="AM845">
        <v>10</v>
      </c>
      <c r="AP845" t="s">
        <v>92</v>
      </c>
      <c r="AR845" t="s">
        <v>66</v>
      </c>
      <c r="AS845" t="s">
        <v>44</v>
      </c>
      <c r="BC845" t="s">
        <v>37</v>
      </c>
      <c r="BF845">
        <v>212</v>
      </c>
      <c r="BG845">
        <v>212</v>
      </c>
      <c r="BH845">
        <v>212</v>
      </c>
      <c r="BI845">
        <v>34.256830601092894</v>
      </c>
      <c r="BJ845">
        <f t="shared" si="65"/>
        <v>34</v>
      </c>
      <c r="BK845">
        <v>0</v>
      </c>
      <c r="BL845">
        <v>0</v>
      </c>
      <c r="BM845" t="s">
        <v>1050</v>
      </c>
      <c r="BN845" t="s">
        <v>913</v>
      </c>
      <c r="BO845" t="s">
        <v>564</v>
      </c>
      <c r="BQ845" t="s">
        <v>1050</v>
      </c>
      <c r="BR845" t="s">
        <v>87</v>
      </c>
      <c r="BS845" t="s">
        <v>572</v>
      </c>
      <c r="BT845" t="s">
        <v>1252</v>
      </c>
      <c r="BU845" t="s">
        <v>87</v>
      </c>
      <c r="BV845">
        <v>1</v>
      </c>
      <c r="BW845">
        <v>1</v>
      </c>
      <c r="BX845">
        <v>0</v>
      </c>
      <c r="BY845">
        <v>0</v>
      </c>
      <c r="BZ845">
        <v>-212</v>
      </c>
      <c r="CA845">
        <v>0</v>
      </c>
      <c r="CB845">
        <v>212</v>
      </c>
      <c r="CC845" t="e">
        <v>#VALUE!</v>
      </c>
      <c r="CD845">
        <v>212</v>
      </c>
      <c r="CE845">
        <v>0</v>
      </c>
      <c r="CF845">
        <v>0</v>
      </c>
      <c r="CH845">
        <f t="shared" si="66"/>
        <v>1</v>
      </c>
      <c r="CI845" t="s">
        <v>1403</v>
      </c>
      <c r="CJ845">
        <v>6</v>
      </c>
      <c r="CK845" t="s">
        <v>1399</v>
      </c>
      <c r="CL845">
        <f t="shared" si="67"/>
        <v>0</v>
      </c>
      <c r="CM845">
        <f t="shared" si="68"/>
        <v>1</v>
      </c>
      <c r="CN845">
        <f t="shared" si="69"/>
        <v>1</v>
      </c>
    </row>
    <row r="846" spans="1:92" x14ac:dyDescent="0.25">
      <c r="A846">
        <v>368</v>
      </c>
      <c r="B846" t="s">
        <v>564</v>
      </c>
      <c r="C846" t="s">
        <v>564</v>
      </c>
      <c r="D846">
        <v>1590542</v>
      </c>
      <c r="E846">
        <v>6</v>
      </c>
      <c r="F846" s="107">
        <v>40924</v>
      </c>
      <c r="G846" s="107">
        <v>40973</v>
      </c>
      <c r="H846">
        <v>1590542</v>
      </c>
      <c r="I846" s="107">
        <v>40924</v>
      </c>
      <c r="J846" s="107">
        <v>40973</v>
      </c>
      <c r="K846" t="s">
        <v>562</v>
      </c>
      <c r="L846" t="s">
        <v>562</v>
      </c>
      <c r="N846" t="s">
        <v>564</v>
      </c>
      <c r="O846" t="s">
        <v>913</v>
      </c>
      <c r="P846" t="s">
        <v>38</v>
      </c>
      <c r="Q846">
        <v>50</v>
      </c>
      <c r="R846">
        <v>50</v>
      </c>
      <c r="S846">
        <v>1</v>
      </c>
      <c r="T846">
        <v>4</v>
      </c>
      <c r="U846">
        <v>1</v>
      </c>
      <c r="V846">
        <v>1</v>
      </c>
      <c r="AD846" s="107">
        <v>16654</v>
      </c>
      <c r="AE846" t="s">
        <v>31</v>
      </c>
      <c r="AF846" t="s">
        <v>32</v>
      </c>
      <c r="AG846" t="s">
        <v>868</v>
      </c>
      <c r="AH846" t="s">
        <v>57</v>
      </c>
      <c r="AI846" t="s">
        <v>140</v>
      </c>
      <c r="AJ846" t="s">
        <v>88</v>
      </c>
      <c r="AK846">
        <v>3</v>
      </c>
      <c r="AL846" t="s">
        <v>361</v>
      </c>
      <c r="AM846">
        <v>4</v>
      </c>
      <c r="AP846" t="s">
        <v>65</v>
      </c>
      <c r="AR846" t="s">
        <v>66</v>
      </c>
      <c r="AS846" t="s">
        <v>67</v>
      </c>
      <c r="BC846" t="s">
        <v>37</v>
      </c>
      <c r="BF846">
        <v>50</v>
      </c>
      <c r="BG846">
        <v>50</v>
      </c>
      <c r="BH846">
        <v>50</v>
      </c>
      <c r="BI846">
        <v>66.311475409836063</v>
      </c>
      <c r="BJ846">
        <f t="shared" si="65"/>
        <v>66</v>
      </c>
      <c r="BK846">
        <v>0</v>
      </c>
      <c r="BL846">
        <v>0</v>
      </c>
      <c r="BM846" t="s">
        <v>1050</v>
      </c>
      <c r="BN846" t="s">
        <v>913</v>
      </c>
      <c r="BO846" t="s">
        <v>564</v>
      </c>
      <c r="BQ846" t="s">
        <v>1050</v>
      </c>
      <c r="BR846" t="s">
        <v>87</v>
      </c>
      <c r="BS846" t="s">
        <v>572</v>
      </c>
      <c r="BT846" t="s">
        <v>1252</v>
      </c>
      <c r="BU846" t="s">
        <v>87</v>
      </c>
      <c r="BV846">
        <v>1</v>
      </c>
      <c r="BW846">
        <v>1</v>
      </c>
      <c r="BX846">
        <v>0</v>
      </c>
      <c r="BY846">
        <v>0</v>
      </c>
      <c r="BZ846">
        <v>-50</v>
      </c>
      <c r="CA846">
        <v>0</v>
      </c>
      <c r="CB846">
        <v>50</v>
      </c>
      <c r="CC846" t="e">
        <v>#VALUE!</v>
      </c>
      <c r="CD846">
        <v>50</v>
      </c>
      <c r="CE846">
        <v>0</v>
      </c>
      <c r="CF846">
        <v>0</v>
      </c>
      <c r="CH846">
        <f t="shared" si="66"/>
        <v>1</v>
      </c>
      <c r="CI846" t="s">
        <v>1401</v>
      </c>
      <c r="CJ846">
        <v>3</v>
      </c>
      <c r="CK846" t="s">
        <v>1399</v>
      </c>
      <c r="CL846">
        <f t="shared" si="67"/>
        <v>0</v>
      </c>
      <c r="CM846">
        <f t="shared" si="68"/>
        <v>1</v>
      </c>
      <c r="CN846">
        <f t="shared" si="69"/>
        <v>1</v>
      </c>
    </row>
    <row r="847" spans="1:92" x14ac:dyDescent="0.25">
      <c r="A847">
        <v>262</v>
      </c>
      <c r="B847" t="s">
        <v>564</v>
      </c>
      <c r="C847" t="s">
        <v>564</v>
      </c>
      <c r="D847">
        <v>1590658</v>
      </c>
      <c r="E847">
        <v>4</v>
      </c>
      <c r="F847" s="107">
        <v>40919</v>
      </c>
      <c r="G847" s="107">
        <v>41060</v>
      </c>
      <c r="H847">
        <v>1590658</v>
      </c>
      <c r="I847" s="107" t="s">
        <v>560</v>
      </c>
      <c r="J847" s="107" t="s">
        <v>560</v>
      </c>
      <c r="K847">
        <v>10000</v>
      </c>
      <c r="L847" t="s">
        <v>568</v>
      </c>
      <c r="M847" s="107">
        <v>40921</v>
      </c>
      <c r="N847" t="s">
        <v>87</v>
      </c>
      <c r="O847" t="s">
        <v>75</v>
      </c>
      <c r="P847" t="s">
        <v>38</v>
      </c>
      <c r="Q847">
        <v>0</v>
      </c>
      <c r="R847">
        <v>142</v>
      </c>
      <c r="S847">
        <v>1</v>
      </c>
      <c r="T847">
        <v>3</v>
      </c>
      <c r="V847">
        <v>1</v>
      </c>
      <c r="AD847" s="107">
        <v>29078</v>
      </c>
      <c r="AE847" t="s">
        <v>31</v>
      </c>
      <c r="AF847" t="s">
        <v>32</v>
      </c>
      <c r="AG847" t="s">
        <v>868</v>
      </c>
      <c r="AH847" t="s">
        <v>30</v>
      </c>
      <c r="AI847" t="s">
        <v>69</v>
      </c>
      <c r="AJ847" t="s">
        <v>88</v>
      </c>
      <c r="AK847">
        <v>7</v>
      </c>
      <c r="AL847" t="s">
        <v>986</v>
      </c>
      <c r="AO847">
        <v>365</v>
      </c>
      <c r="AP847" t="s">
        <v>42</v>
      </c>
      <c r="AR847" t="s">
        <v>43</v>
      </c>
      <c r="AS847" t="s">
        <v>44</v>
      </c>
      <c r="BC847" t="s">
        <v>51</v>
      </c>
      <c r="BF847">
        <v>0</v>
      </c>
      <c r="BG847">
        <v>0</v>
      </c>
      <c r="BH847">
        <v>142</v>
      </c>
      <c r="BI847">
        <v>32.352459016393439</v>
      </c>
      <c r="BJ847" t="e">
        <f t="shared" si="65"/>
        <v>#VALUE!</v>
      </c>
      <c r="BK847" t="e">
        <v>#VALUE!</v>
      </c>
      <c r="BL847" t="e">
        <v>#VALUE!</v>
      </c>
      <c r="BM847" t="s">
        <v>1050</v>
      </c>
      <c r="BN847" t="s">
        <v>75</v>
      </c>
      <c r="BO847" t="s">
        <v>87</v>
      </c>
      <c r="BQ847" t="s">
        <v>1050</v>
      </c>
      <c r="BR847">
        <v>0</v>
      </c>
      <c r="BS847" t="s">
        <v>573</v>
      </c>
      <c r="BT847" t="s">
        <v>1252</v>
      </c>
      <c r="BU847" t="s">
        <v>87</v>
      </c>
      <c r="BV847">
        <v>0</v>
      </c>
      <c r="BW847">
        <v>0</v>
      </c>
      <c r="BX847">
        <v>0</v>
      </c>
      <c r="BY847">
        <v>0</v>
      </c>
      <c r="BZ847" t="e">
        <v>#VALUE!</v>
      </c>
      <c r="CA847" t="e">
        <v>#VALUE!</v>
      </c>
      <c r="CB847" t="e">
        <v>#VALUE!</v>
      </c>
      <c r="CC847">
        <v>0</v>
      </c>
      <c r="CD847">
        <v>0</v>
      </c>
      <c r="CE847">
        <v>0</v>
      </c>
      <c r="CF847" t="e">
        <v>#VALUE!</v>
      </c>
      <c r="CH847">
        <f t="shared" si="66"/>
        <v>1</v>
      </c>
      <c r="CI847" t="s">
        <v>1405</v>
      </c>
      <c r="CJ847">
        <v>1</v>
      </c>
      <c r="CK847" t="s">
        <v>1400</v>
      </c>
      <c r="CL847">
        <f t="shared" si="67"/>
        <v>1</v>
      </c>
      <c r="CM847">
        <f t="shared" si="68"/>
        <v>1</v>
      </c>
      <c r="CN847">
        <f t="shared" si="69"/>
        <v>1</v>
      </c>
    </row>
    <row r="848" spans="1:92" x14ac:dyDescent="0.25">
      <c r="A848">
        <v>1163</v>
      </c>
      <c r="B848" t="s">
        <v>564</v>
      </c>
      <c r="C848" t="s">
        <v>564</v>
      </c>
      <c r="D848">
        <v>1592055</v>
      </c>
      <c r="E848">
        <v>1</v>
      </c>
      <c r="F848" s="107">
        <v>40950</v>
      </c>
      <c r="G848" s="107">
        <v>41080</v>
      </c>
      <c r="H848">
        <v>1592055</v>
      </c>
      <c r="I848" s="107">
        <v>40951</v>
      </c>
      <c r="J848" s="107">
        <v>41007</v>
      </c>
      <c r="K848">
        <v>20000</v>
      </c>
      <c r="L848" t="s">
        <v>569</v>
      </c>
      <c r="M848" s="107">
        <v>41007</v>
      </c>
      <c r="N848" t="s">
        <v>87</v>
      </c>
      <c r="O848" t="s">
        <v>75</v>
      </c>
      <c r="P848" t="s">
        <v>54</v>
      </c>
      <c r="Q848">
        <v>57</v>
      </c>
      <c r="R848">
        <v>131</v>
      </c>
      <c r="S848">
        <v>2</v>
      </c>
      <c r="T848">
        <v>5</v>
      </c>
      <c r="U848">
        <v>2</v>
      </c>
      <c r="AD848" s="107">
        <v>28388</v>
      </c>
      <c r="AE848" t="s">
        <v>31</v>
      </c>
      <c r="AF848" t="s">
        <v>32</v>
      </c>
      <c r="AG848" t="s">
        <v>868</v>
      </c>
      <c r="AH848" t="s">
        <v>30</v>
      </c>
      <c r="AI848" t="s">
        <v>112</v>
      </c>
      <c r="AJ848" t="s">
        <v>54</v>
      </c>
      <c r="AK848">
        <v>8</v>
      </c>
      <c r="AL848" t="s">
        <v>54</v>
      </c>
      <c r="AP848" t="s">
        <v>100</v>
      </c>
      <c r="AR848" t="s">
        <v>66</v>
      </c>
      <c r="AS848" t="s">
        <v>63</v>
      </c>
      <c r="BC848" t="s">
        <v>51</v>
      </c>
      <c r="BF848">
        <v>57</v>
      </c>
      <c r="BG848">
        <v>130</v>
      </c>
      <c r="BH848">
        <v>131</v>
      </c>
      <c r="BI848">
        <v>34.322404371584696</v>
      </c>
      <c r="BJ848">
        <f t="shared" si="65"/>
        <v>34</v>
      </c>
      <c r="BK848">
        <v>0</v>
      </c>
      <c r="BL848">
        <v>-73</v>
      </c>
      <c r="BM848" t="s">
        <v>1051</v>
      </c>
      <c r="BN848" t="s">
        <v>75</v>
      </c>
      <c r="BO848" t="s">
        <v>87</v>
      </c>
      <c r="BQ848" t="s">
        <v>1051</v>
      </c>
      <c r="BR848" t="s">
        <v>87</v>
      </c>
      <c r="BS848" t="s">
        <v>573</v>
      </c>
      <c r="BT848" t="s">
        <v>1252</v>
      </c>
      <c r="BU848" t="s">
        <v>87</v>
      </c>
      <c r="BV848">
        <v>0.4351145038167939</v>
      </c>
      <c r="BW848">
        <v>0.43846153846153846</v>
      </c>
      <c r="BX848">
        <v>3.347034644744562E-3</v>
      </c>
      <c r="BY848">
        <v>0</v>
      </c>
      <c r="BZ848">
        <v>-57</v>
      </c>
      <c r="CA848">
        <v>0</v>
      </c>
      <c r="CB848">
        <v>57</v>
      </c>
      <c r="CC848" t="e">
        <v>#VALUE!</v>
      </c>
      <c r="CD848">
        <v>57</v>
      </c>
      <c r="CE848">
        <v>0</v>
      </c>
      <c r="CF848">
        <v>73</v>
      </c>
      <c r="CH848">
        <f t="shared" si="66"/>
        <v>1</v>
      </c>
      <c r="CI848" t="s">
        <v>1401</v>
      </c>
      <c r="CJ848">
        <v>3</v>
      </c>
      <c r="CK848" t="s">
        <v>1399</v>
      </c>
      <c r="CL848">
        <f t="shared" si="67"/>
        <v>1</v>
      </c>
      <c r="CM848">
        <f t="shared" si="68"/>
        <v>1</v>
      </c>
      <c r="CN848">
        <f t="shared" si="69"/>
        <v>1</v>
      </c>
    </row>
    <row r="849" spans="1:92" x14ac:dyDescent="0.25">
      <c r="A849">
        <v>1229</v>
      </c>
      <c r="B849" t="s">
        <v>564</v>
      </c>
      <c r="C849" t="s">
        <v>564</v>
      </c>
      <c r="D849">
        <v>1592980</v>
      </c>
      <c r="E849">
        <v>4</v>
      </c>
      <c r="F849" s="107">
        <v>40953</v>
      </c>
      <c r="G849" s="107">
        <v>41144</v>
      </c>
      <c r="H849">
        <v>1592980</v>
      </c>
      <c r="I849" s="107">
        <v>40954</v>
      </c>
      <c r="J849" s="107">
        <v>40955</v>
      </c>
      <c r="K849">
        <v>5000</v>
      </c>
      <c r="L849" t="s">
        <v>567</v>
      </c>
      <c r="M849" s="107">
        <v>40955</v>
      </c>
      <c r="N849" t="s">
        <v>87</v>
      </c>
      <c r="O849" t="s">
        <v>583</v>
      </c>
      <c r="P849" t="s">
        <v>38</v>
      </c>
      <c r="Q849">
        <v>2</v>
      </c>
      <c r="R849">
        <v>192</v>
      </c>
      <c r="S849">
        <v>2</v>
      </c>
      <c r="T849">
        <v>6</v>
      </c>
      <c r="U849">
        <v>1</v>
      </c>
      <c r="AD849" s="107">
        <v>29041</v>
      </c>
      <c r="AE849" t="s">
        <v>31</v>
      </c>
      <c r="AF849" t="s">
        <v>32</v>
      </c>
      <c r="AG849" t="s">
        <v>868</v>
      </c>
      <c r="AH849" t="s">
        <v>57</v>
      </c>
      <c r="AI849" t="s">
        <v>52</v>
      </c>
      <c r="AJ849" t="s">
        <v>88</v>
      </c>
      <c r="AK849">
        <v>10</v>
      </c>
      <c r="AL849" t="s">
        <v>986</v>
      </c>
      <c r="AO849">
        <v>1</v>
      </c>
      <c r="AP849" t="s">
        <v>174</v>
      </c>
      <c r="AR849" t="s">
        <v>43</v>
      </c>
      <c r="AS849" t="s">
        <v>44</v>
      </c>
      <c r="AT849" t="s">
        <v>819</v>
      </c>
      <c r="BC849" t="s">
        <v>51</v>
      </c>
      <c r="BF849">
        <v>2</v>
      </c>
      <c r="BG849">
        <v>191</v>
      </c>
      <c r="BH849">
        <v>192</v>
      </c>
      <c r="BI849">
        <v>32.546448087431692</v>
      </c>
      <c r="BJ849">
        <f t="shared" si="65"/>
        <v>33</v>
      </c>
      <c r="BK849">
        <v>0</v>
      </c>
      <c r="BL849">
        <v>-189</v>
      </c>
      <c r="BM849" t="s">
        <v>1050</v>
      </c>
      <c r="BN849" t="s">
        <v>75</v>
      </c>
      <c r="BO849" t="s">
        <v>87</v>
      </c>
      <c r="BQ849" t="s">
        <v>1050</v>
      </c>
      <c r="BR849" t="s">
        <v>87</v>
      </c>
      <c r="BS849" t="s">
        <v>573</v>
      </c>
      <c r="BT849" t="s">
        <v>1252</v>
      </c>
      <c r="BU849" t="s">
        <v>87</v>
      </c>
      <c r="BV849">
        <v>1.0416666666666666E-2</v>
      </c>
      <c r="BW849">
        <v>1.0471204188481676E-2</v>
      </c>
      <c r="BX849">
        <v>5.453752181500994E-5</v>
      </c>
      <c r="BY849">
        <v>0</v>
      </c>
      <c r="BZ849">
        <v>-2</v>
      </c>
      <c r="CA849">
        <v>0</v>
      </c>
      <c r="CB849">
        <v>2</v>
      </c>
      <c r="CC849" t="e">
        <v>#VALUE!</v>
      </c>
      <c r="CE849">
        <v>189</v>
      </c>
      <c r="CF849">
        <v>189</v>
      </c>
      <c r="CH849">
        <f t="shared" si="66"/>
        <v>1</v>
      </c>
      <c r="CI849" t="s">
        <v>1405</v>
      </c>
      <c r="CJ849">
        <v>1</v>
      </c>
      <c r="CK849" t="s">
        <v>1399</v>
      </c>
      <c r="CL849">
        <f t="shared" si="67"/>
        <v>1</v>
      </c>
      <c r="CM849">
        <f t="shared" si="68"/>
        <v>1</v>
      </c>
      <c r="CN849">
        <f t="shared" si="69"/>
        <v>1</v>
      </c>
    </row>
    <row r="850" spans="1:92" x14ac:dyDescent="0.25">
      <c r="A850">
        <v>2326</v>
      </c>
      <c r="B850" t="s">
        <v>564</v>
      </c>
      <c r="C850" t="s">
        <v>87</v>
      </c>
      <c r="D850">
        <v>1594952</v>
      </c>
      <c r="E850">
        <v>5</v>
      </c>
      <c r="F850" s="107">
        <v>40997</v>
      </c>
      <c r="G850" s="107">
        <v>41103</v>
      </c>
      <c r="H850">
        <v>1594952</v>
      </c>
      <c r="I850" s="107">
        <v>40997</v>
      </c>
      <c r="J850" s="107">
        <v>41005</v>
      </c>
      <c r="K850">
        <v>15000</v>
      </c>
      <c r="L850" t="s">
        <v>569</v>
      </c>
      <c r="M850" s="107">
        <v>41005</v>
      </c>
      <c r="N850" t="s">
        <v>87</v>
      </c>
      <c r="O850" t="s">
        <v>75</v>
      </c>
      <c r="P850" t="s">
        <v>38</v>
      </c>
      <c r="Q850">
        <v>43</v>
      </c>
      <c r="R850">
        <v>107</v>
      </c>
      <c r="S850">
        <v>4</v>
      </c>
      <c r="T850">
        <v>1</v>
      </c>
      <c r="U850">
        <v>2</v>
      </c>
      <c r="AD850" s="107">
        <v>20379</v>
      </c>
      <c r="AE850" t="s">
        <v>31</v>
      </c>
      <c r="AF850" t="s">
        <v>32</v>
      </c>
      <c r="AG850" t="s">
        <v>868</v>
      </c>
      <c r="AH850" t="s">
        <v>57</v>
      </c>
      <c r="AI850" t="s">
        <v>71</v>
      </c>
      <c r="AJ850" t="s">
        <v>88</v>
      </c>
      <c r="AK850">
        <v>5</v>
      </c>
      <c r="AL850" t="s">
        <v>987</v>
      </c>
      <c r="AN850">
        <v>6</v>
      </c>
      <c r="AP850" t="s">
        <v>42</v>
      </c>
      <c r="AR850" t="s">
        <v>43</v>
      </c>
      <c r="AS850" t="s">
        <v>44</v>
      </c>
      <c r="AT850" t="s">
        <v>1086</v>
      </c>
      <c r="AU850" t="s">
        <v>842</v>
      </c>
      <c r="AV850" t="s">
        <v>87</v>
      </c>
      <c r="AW850" t="s">
        <v>763</v>
      </c>
      <c r="BA850">
        <v>41260</v>
      </c>
      <c r="BB850">
        <v>235</v>
      </c>
      <c r="BC850" t="s">
        <v>37</v>
      </c>
      <c r="BF850">
        <v>43</v>
      </c>
      <c r="BG850">
        <v>107</v>
      </c>
      <c r="BH850">
        <v>107</v>
      </c>
      <c r="BI850">
        <v>56.333333333333336</v>
      </c>
      <c r="BJ850">
        <f t="shared" si="65"/>
        <v>56</v>
      </c>
      <c r="BK850">
        <v>0</v>
      </c>
      <c r="BL850">
        <v>-98</v>
      </c>
      <c r="BM850" t="s">
        <v>1050</v>
      </c>
      <c r="BN850" t="s">
        <v>75</v>
      </c>
      <c r="BO850" t="s">
        <v>564</v>
      </c>
      <c r="BQ850" t="s">
        <v>1050</v>
      </c>
      <c r="BR850" t="s">
        <v>87</v>
      </c>
      <c r="BS850" t="s">
        <v>572</v>
      </c>
      <c r="BT850" t="s">
        <v>1252</v>
      </c>
      <c r="BU850" t="s">
        <v>87</v>
      </c>
      <c r="BV850">
        <v>0.40186915887850466</v>
      </c>
      <c r="BW850">
        <v>8.4112149532710276E-2</v>
      </c>
      <c r="BX850">
        <v>-0.31775700934579437</v>
      </c>
      <c r="BY850">
        <v>0</v>
      </c>
      <c r="BZ850">
        <v>-9</v>
      </c>
      <c r="CA850">
        <v>34</v>
      </c>
      <c r="CB850">
        <v>107</v>
      </c>
      <c r="CC850">
        <v>43</v>
      </c>
      <c r="CD850">
        <v>107</v>
      </c>
      <c r="CE850">
        <v>98</v>
      </c>
      <c r="CF850">
        <v>98</v>
      </c>
      <c r="CH850">
        <f t="shared" si="66"/>
        <v>1</v>
      </c>
      <c r="CI850" t="s">
        <v>1401</v>
      </c>
      <c r="CJ850">
        <v>3</v>
      </c>
      <c r="CK850" t="s">
        <v>1399</v>
      </c>
      <c r="CL850">
        <f t="shared" si="67"/>
        <v>1</v>
      </c>
      <c r="CM850">
        <f t="shared" si="68"/>
        <v>1</v>
      </c>
      <c r="CN850">
        <f t="shared" si="69"/>
        <v>1</v>
      </c>
    </row>
    <row r="851" spans="1:92" x14ac:dyDescent="0.25">
      <c r="A851">
        <v>1290</v>
      </c>
      <c r="B851" t="s">
        <v>564</v>
      </c>
      <c r="C851" t="s">
        <v>564</v>
      </c>
      <c r="D851">
        <v>1595953</v>
      </c>
      <c r="E851">
        <v>6</v>
      </c>
      <c r="F851" s="107">
        <v>40956</v>
      </c>
      <c r="G851" s="107">
        <v>41088</v>
      </c>
      <c r="H851">
        <v>1595953</v>
      </c>
      <c r="I851" s="107">
        <v>40956</v>
      </c>
      <c r="J851" s="107">
        <v>40960</v>
      </c>
      <c r="K851">
        <v>20000</v>
      </c>
      <c r="L851" t="s">
        <v>569</v>
      </c>
      <c r="M851" s="107">
        <v>40960</v>
      </c>
      <c r="N851" t="s">
        <v>87</v>
      </c>
      <c r="O851" t="s">
        <v>583</v>
      </c>
      <c r="P851" t="s">
        <v>38</v>
      </c>
      <c r="Q851">
        <v>42</v>
      </c>
      <c r="R851">
        <v>133</v>
      </c>
      <c r="S851">
        <v>3</v>
      </c>
      <c r="T851">
        <v>7</v>
      </c>
      <c r="U851">
        <v>3</v>
      </c>
      <c r="AD851" s="107">
        <v>29235</v>
      </c>
      <c r="AE851" t="s">
        <v>31</v>
      </c>
      <c r="AF851" t="s">
        <v>39</v>
      </c>
      <c r="AG851" t="s">
        <v>40</v>
      </c>
      <c r="AH851" t="s">
        <v>40</v>
      </c>
      <c r="AI851" t="s">
        <v>112</v>
      </c>
      <c r="AJ851" t="s">
        <v>88</v>
      </c>
      <c r="AK851">
        <v>10</v>
      </c>
      <c r="AL851" t="s">
        <v>361</v>
      </c>
      <c r="AM851">
        <v>2</v>
      </c>
      <c r="AP851" t="s">
        <v>100</v>
      </c>
      <c r="AR851" t="s">
        <v>66</v>
      </c>
      <c r="AS851" t="s">
        <v>63</v>
      </c>
      <c r="AT851" t="s">
        <v>825</v>
      </c>
      <c r="BC851" t="s">
        <v>51</v>
      </c>
      <c r="BF851">
        <v>42</v>
      </c>
      <c r="BG851">
        <v>133</v>
      </c>
      <c r="BH851">
        <v>133</v>
      </c>
      <c r="BI851">
        <v>32.024590163934427</v>
      </c>
      <c r="BJ851">
        <f t="shared" si="65"/>
        <v>32</v>
      </c>
      <c r="BK851">
        <v>0</v>
      </c>
      <c r="BL851">
        <v>-128</v>
      </c>
      <c r="BM851" t="s">
        <v>1050</v>
      </c>
      <c r="BN851" t="s">
        <v>75</v>
      </c>
      <c r="BO851" t="s">
        <v>87</v>
      </c>
      <c r="BQ851" t="s">
        <v>1050</v>
      </c>
      <c r="BR851" t="s">
        <v>87</v>
      </c>
      <c r="BS851" t="s">
        <v>573</v>
      </c>
      <c r="BT851" t="s">
        <v>1252</v>
      </c>
      <c r="BU851" t="s">
        <v>87</v>
      </c>
      <c r="BV851">
        <v>0.31578947368421051</v>
      </c>
      <c r="BW851">
        <v>3.7593984962406013E-2</v>
      </c>
      <c r="BX851">
        <v>-0.2781954887218045</v>
      </c>
      <c r="BY851">
        <v>0</v>
      </c>
      <c r="BZ851">
        <v>-5</v>
      </c>
      <c r="CA851">
        <v>37</v>
      </c>
      <c r="CB851">
        <v>5</v>
      </c>
      <c r="CC851" t="e">
        <v>#VALUE!</v>
      </c>
      <c r="CE851">
        <v>128</v>
      </c>
      <c r="CF851">
        <v>128</v>
      </c>
      <c r="CH851">
        <f t="shared" si="66"/>
        <v>1</v>
      </c>
      <c r="CI851" t="s">
        <v>1401</v>
      </c>
      <c r="CJ851">
        <v>3</v>
      </c>
      <c r="CK851" t="s">
        <v>1399</v>
      </c>
      <c r="CL851">
        <f t="shared" si="67"/>
        <v>1</v>
      </c>
      <c r="CM851">
        <f t="shared" si="68"/>
        <v>1</v>
      </c>
      <c r="CN851">
        <f t="shared" si="69"/>
        <v>1</v>
      </c>
    </row>
    <row r="852" spans="1:92" x14ac:dyDescent="0.25">
      <c r="A852">
        <v>745</v>
      </c>
      <c r="B852" t="s">
        <v>564</v>
      </c>
      <c r="C852" t="s">
        <v>564</v>
      </c>
      <c r="D852">
        <v>1596373</v>
      </c>
      <c r="E852">
        <v>1</v>
      </c>
      <c r="F852" s="107">
        <v>40938</v>
      </c>
      <c r="G852" s="107">
        <v>41142</v>
      </c>
      <c r="H852">
        <v>1596373</v>
      </c>
      <c r="I852" s="107">
        <v>40938</v>
      </c>
      <c r="J852" s="107">
        <v>41142</v>
      </c>
      <c r="K852" t="s">
        <v>562</v>
      </c>
      <c r="L852" t="s">
        <v>562</v>
      </c>
      <c r="N852" t="s">
        <v>564</v>
      </c>
      <c r="O852" t="s">
        <v>913</v>
      </c>
      <c r="P852" t="s">
        <v>54</v>
      </c>
      <c r="Q852">
        <v>205</v>
      </c>
      <c r="R852">
        <v>205</v>
      </c>
      <c r="S852">
        <v>2</v>
      </c>
      <c r="T852">
        <v>3</v>
      </c>
      <c r="U852">
        <v>2</v>
      </c>
      <c r="AD852" s="107">
        <v>29345</v>
      </c>
      <c r="AE852" t="s">
        <v>31</v>
      </c>
      <c r="AF852" t="s">
        <v>32</v>
      </c>
      <c r="AG852" t="s">
        <v>868</v>
      </c>
      <c r="AH852" t="s">
        <v>57</v>
      </c>
      <c r="AI852" t="s">
        <v>58</v>
      </c>
      <c r="AJ852" t="s">
        <v>54</v>
      </c>
      <c r="AK852">
        <v>9</v>
      </c>
      <c r="AL852" t="s">
        <v>54</v>
      </c>
      <c r="AP852" t="s">
        <v>147</v>
      </c>
      <c r="AR852" t="s">
        <v>66</v>
      </c>
      <c r="AS852" t="s">
        <v>44</v>
      </c>
      <c r="BC852" t="s">
        <v>51</v>
      </c>
      <c r="BF852">
        <v>205</v>
      </c>
      <c r="BG852">
        <v>205</v>
      </c>
      <c r="BH852">
        <v>205</v>
      </c>
      <c r="BI852">
        <v>31.674863387978142</v>
      </c>
      <c r="BJ852">
        <f t="shared" si="65"/>
        <v>32</v>
      </c>
      <c r="BK852">
        <v>0</v>
      </c>
      <c r="BL852">
        <v>0</v>
      </c>
      <c r="BM852" t="s">
        <v>1051</v>
      </c>
      <c r="BN852" t="s">
        <v>913</v>
      </c>
      <c r="BO852" t="s">
        <v>564</v>
      </c>
      <c r="BQ852" t="s">
        <v>1051</v>
      </c>
      <c r="BR852" t="s">
        <v>87</v>
      </c>
      <c r="BS852" t="s">
        <v>572</v>
      </c>
      <c r="BT852" t="s">
        <v>1252</v>
      </c>
      <c r="BU852" t="s">
        <v>87</v>
      </c>
      <c r="BV852">
        <v>1</v>
      </c>
      <c r="BW852">
        <v>1</v>
      </c>
      <c r="BX852">
        <v>0</v>
      </c>
      <c r="BY852">
        <v>0</v>
      </c>
      <c r="BZ852">
        <v>-205</v>
      </c>
      <c r="CA852">
        <v>0</v>
      </c>
      <c r="CB852">
        <v>205</v>
      </c>
      <c r="CC852" t="e">
        <v>#VALUE!</v>
      </c>
      <c r="CD852">
        <v>205</v>
      </c>
      <c r="CE852">
        <v>0</v>
      </c>
      <c r="CF852">
        <v>0</v>
      </c>
      <c r="CH852">
        <f t="shared" si="66"/>
        <v>1</v>
      </c>
      <c r="CI852" t="s">
        <v>1403</v>
      </c>
      <c r="CJ852">
        <v>6</v>
      </c>
      <c r="CK852" t="s">
        <v>1399</v>
      </c>
      <c r="CL852">
        <f t="shared" si="67"/>
        <v>0</v>
      </c>
      <c r="CM852">
        <f t="shared" si="68"/>
        <v>1</v>
      </c>
      <c r="CN852">
        <f t="shared" si="69"/>
        <v>1</v>
      </c>
    </row>
    <row r="853" spans="1:92" x14ac:dyDescent="0.25">
      <c r="A853">
        <v>1557</v>
      </c>
      <c r="B853" t="s">
        <v>564</v>
      </c>
      <c r="C853" t="s">
        <v>564</v>
      </c>
      <c r="D853">
        <v>1596398</v>
      </c>
      <c r="E853">
        <v>5</v>
      </c>
      <c r="F853" s="107">
        <v>40966</v>
      </c>
      <c r="G853" s="107">
        <v>40968</v>
      </c>
      <c r="H853">
        <v>1596398</v>
      </c>
      <c r="I853" s="107">
        <v>40967</v>
      </c>
      <c r="J853" s="107">
        <v>40968</v>
      </c>
      <c r="K853">
        <v>15000</v>
      </c>
      <c r="L853" t="s">
        <v>569</v>
      </c>
      <c r="N853" t="s">
        <v>564</v>
      </c>
      <c r="O853" t="s">
        <v>913</v>
      </c>
      <c r="P853" t="s">
        <v>38</v>
      </c>
      <c r="Q853">
        <v>2</v>
      </c>
      <c r="R853">
        <v>3</v>
      </c>
      <c r="S853">
        <v>7</v>
      </c>
      <c r="T853">
        <v>2</v>
      </c>
      <c r="U853">
        <v>5</v>
      </c>
      <c r="V853">
        <v>1</v>
      </c>
      <c r="AD853" s="107">
        <v>28369</v>
      </c>
      <c r="AE853" t="s">
        <v>31</v>
      </c>
      <c r="AF853" t="s">
        <v>39</v>
      </c>
      <c r="AG853" t="s">
        <v>40</v>
      </c>
      <c r="AH853" t="s">
        <v>40</v>
      </c>
      <c r="AI853" t="s">
        <v>117</v>
      </c>
      <c r="AJ853" t="s">
        <v>88</v>
      </c>
      <c r="AK853">
        <v>1</v>
      </c>
      <c r="AL853" t="s">
        <v>987</v>
      </c>
      <c r="AN853">
        <v>24</v>
      </c>
      <c r="AP853" t="s">
        <v>120</v>
      </c>
      <c r="AR853" t="s">
        <v>43</v>
      </c>
      <c r="AS853" t="s">
        <v>121</v>
      </c>
      <c r="BC853" t="s">
        <v>37</v>
      </c>
      <c r="BF853">
        <v>2</v>
      </c>
      <c r="BG853">
        <v>2</v>
      </c>
      <c r="BH853">
        <v>3</v>
      </c>
      <c r="BI853">
        <v>34.418032786885249</v>
      </c>
      <c r="BJ853">
        <f t="shared" si="65"/>
        <v>35</v>
      </c>
      <c r="BK853">
        <v>0</v>
      </c>
      <c r="BL853">
        <v>0</v>
      </c>
      <c r="BM853" t="s">
        <v>1050</v>
      </c>
      <c r="BN853" t="s">
        <v>913</v>
      </c>
      <c r="BO853" t="s">
        <v>564</v>
      </c>
      <c r="BQ853" t="s">
        <v>1050</v>
      </c>
      <c r="BR853" t="s">
        <v>87</v>
      </c>
      <c r="BS853" t="s">
        <v>572</v>
      </c>
      <c r="BT853" t="s">
        <v>1252</v>
      </c>
      <c r="BU853" t="s">
        <v>87</v>
      </c>
      <c r="BV853">
        <v>0.66666666666666663</v>
      </c>
      <c r="BW853">
        <v>1</v>
      </c>
      <c r="BX853">
        <v>0.33333333333333337</v>
      </c>
      <c r="BY853">
        <v>0</v>
      </c>
      <c r="BZ853">
        <v>-2</v>
      </c>
      <c r="CA853">
        <v>0</v>
      </c>
      <c r="CB853">
        <v>2</v>
      </c>
      <c r="CC853" t="e">
        <v>#VALUE!</v>
      </c>
      <c r="CD853">
        <v>2</v>
      </c>
      <c r="CE853">
        <v>0</v>
      </c>
      <c r="CF853">
        <v>0</v>
      </c>
      <c r="CH853">
        <f t="shared" si="66"/>
        <v>1</v>
      </c>
      <c r="CI853" t="s">
        <v>1405</v>
      </c>
      <c r="CJ853">
        <v>1</v>
      </c>
      <c r="CK853" t="s">
        <v>1399</v>
      </c>
      <c r="CL853">
        <f t="shared" si="67"/>
        <v>0</v>
      </c>
      <c r="CM853">
        <f t="shared" si="68"/>
        <v>1</v>
      </c>
      <c r="CN853">
        <f t="shared" si="69"/>
        <v>1</v>
      </c>
    </row>
    <row r="854" spans="1:92" x14ac:dyDescent="0.25">
      <c r="A854">
        <v>2598</v>
      </c>
      <c r="B854" t="s">
        <v>564</v>
      </c>
      <c r="C854" t="s">
        <v>564</v>
      </c>
      <c r="D854">
        <v>1597130</v>
      </c>
      <c r="E854">
        <v>4</v>
      </c>
      <c r="F854" s="107">
        <v>41005</v>
      </c>
      <c r="G854" s="107">
        <v>41008</v>
      </c>
      <c r="H854">
        <v>1597130</v>
      </c>
      <c r="I854" s="107">
        <v>41006</v>
      </c>
      <c r="J854" s="107">
        <v>41008</v>
      </c>
      <c r="K854">
        <v>2000</v>
      </c>
      <c r="L854" t="s">
        <v>566</v>
      </c>
      <c r="N854" t="s">
        <v>564</v>
      </c>
      <c r="O854" t="s">
        <v>913</v>
      </c>
      <c r="P854" t="s">
        <v>38</v>
      </c>
      <c r="Q854">
        <v>3</v>
      </c>
      <c r="R854">
        <v>4</v>
      </c>
      <c r="S854">
        <v>0</v>
      </c>
      <c r="T854">
        <v>2</v>
      </c>
      <c r="AD854" s="107">
        <v>29073</v>
      </c>
      <c r="AE854" t="s">
        <v>31</v>
      </c>
      <c r="AF854" t="s">
        <v>68</v>
      </c>
      <c r="AG854" t="s">
        <v>870</v>
      </c>
      <c r="AH854" t="s">
        <v>57</v>
      </c>
      <c r="AI854" t="s">
        <v>112</v>
      </c>
      <c r="AJ854" t="s">
        <v>88</v>
      </c>
      <c r="AK854">
        <v>1</v>
      </c>
      <c r="AL854" t="s">
        <v>986</v>
      </c>
      <c r="AO854">
        <v>120</v>
      </c>
      <c r="AP854" t="s">
        <v>102</v>
      </c>
      <c r="AR854" t="s">
        <v>43</v>
      </c>
      <c r="AS854" t="s">
        <v>44</v>
      </c>
      <c r="BC854" t="s">
        <v>37</v>
      </c>
      <c r="BF854">
        <v>3</v>
      </c>
      <c r="BG854">
        <v>3</v>
      </c>
      <c r="BH854">
        <v>4</v>
      </c>
      <c r="BI854">
        <v>32.601092896174862</v>
      </c>
      <c r="BJ854">
        <f t="shared" si="65"/>
        <v>33</v>
      </c>
      <c r="BK854">
        <v>0</v>
      </c>
      <c r="BL854">
        <v>0</v>
      </c>
      <c r="BM854" t="s">
        <v>1050</v>
      </c>
      <c r="BN854" t="s">
        <v>913</v>
      </c>
      <c r="BO854" t="s">
        <v>564</v>
      </c>
      <c r="BQ854" t="s">
        <v>1050</v>
      </c>
      <c r="BR854" t="s">
        <v>87</v>
      </c>
      <c r="BS854" t="s">
        <v>572</v>
      </c>
      <c r="BT854" t="s">
        <v>1252</v>
      </c>
      <c r="BU854" t="s">
        <v>564</v>
      </c>
      <c r="BV854">
        <v>0.75</v>
      </c>
      <c r="BW854">
        <v>1</v>
      </c>
      <c r="BX854">
        <v>0.25</v>
      </c>
      <c r="BY854">
        <v>0</v>
      </c>
      <c r="BZ854">
        <v>-3</v>
      </c>
      <c r="CA854">
        <v>0</v>
      </c>
      <c r="CB854">
        <v>3</v>
      </c>
      <c r="CC854" t="e">
        <v>#VALUE!</v>
      </c>
      <c r="CD854">
        <v>3</v>
      </c>
      <c r="CE854">
        <v>0</v>
      </c>
      <c r="CF854">
        <v>0</v>
      </c>
      <c r="CH854">
        <f t="shared" si="66"/>
        <v>1</v>
      </c>
      <c r="CI854" t="s">
        <v>1405</v>
      </c>
      <c r="CJ854">
        <v>1</v>
      </c>
      <c r="CK854" t="s">
        <v>1399</v>
      </c>
      <c r="CL854">
        <f t="shared" si="67"/>
        <v>0</v>
      </c>
      <c r="CM854">
        <f t="shared" si="68"/>
        <v>0</v>
      </c>
      <c r="CN854">
        <f t="shared" si="69"/>
        <v>1</v>
      </c>
    </row>
    <row r="855" spans="1:92" x14ac:dyDescent="0.25">
      <c r="A855">
        <v>3072</v>
      </c>
      <c r="B855" t="s">
        <v>564</v>
      </c>
      <c r="C855" t="s">
        <v>564</v>
      </c>
      <c r="D855">
        <v>1597692</v>
      </c>
      <c r="E855">
        <v>4</v>
      </c>
      <c r="F855" s="107">
        <v>41023</v>
      </c>
      <c r="G855" s="107">
        <v>41024</v>
      </c>
      <c r="H855">
        <v>1597692</v>
      </c>
      <c r="I855" s="107">
        <v>41023</v>
      </c>
      <c r="J855" s="107">
        <v>41024</v>
      </c>
      <c r="K855">
        <v>5000</v>
      </c>
      <c r="L855" t="s">
        <v>567</v>
      </c>
      <c r="N855" t="s">
        <v>564</v>
      </c>
      <c r="O855" t="s">
        <v>913</v>
      </c>
      <c r="P855" t="s">
        <v>38</v>
      </c>
      <c r="Q855">
        <v>2</v>
      </c>
      <c r="R855">
        <v>2</v>
      </c>
      <c r="S855">
        <v>0</v>
      </c>
      <c r="T855">
        <v>2</v>
      </c>
      <c r="AD855" s="107">
        <v>23437</v>
      </c>
      <c r="AE855" t="s">
        <v>31</v>
      </c>
      <c r="AF855" t="s">
        <v>39</v>
      </c>
      <c r="AG855" t="s">
        <v>40</v>
      </c>
      <c r="AH855" t="s">
        <v>40</v>
      </c>
      <c r="AI855" t="s">
        <v>82</v>
      </c>
      <c r="AJ855" t="s">
        <v>88</v>
      </c>
      <c r="AK855">
        <v>1</v>
      </c>
      <c r="AL855" t="s">
        <v>986</v>
      </c>
      <c r="AO855">
        <v>180</v>
      </c>
      <c r="AP855" t="s">
        <v>42</v>
      </c>
      <c r="AR855" t="s">
        <v>43</v>
      </c>
      <c r="AS855" t="s">
        <v>44</v>
      </c>
      <c r="BC855" t="s">
        <v>37</v>
      </c>
      <c r="BF855">
        <v>2</v>
      </c>
      <c r="BG855">
        <v>2</v>
      </c>
      <c r="BH855">
        <v>2</v>
      </c>
      <c r="BI855">
        <v>48.049180327868854</v>
      </c>
      <c r="BJ855">
        <f t="shared" si="65"/>
        <v>48</v>
      </c>
      <c r="BK855">
        <v>0</v>
      </c>
      <c r="BL855">
        <v>0</v>
      </c>
      <c r="BM855" t="s">
        <v>1050</v>
      </c>
      <c r="BN855" t="s">
        <v>913</v>
      </c>
      <c r="BO855" t="s">
        <v>564</v>
      </c>
      <c r="BQ855" t="s">
        <v>1050</v>
      </c>
      <c r="BR855" t="s">
        <v>87</v>
      </c>
      <c r="BS855" t="s">
        <v>572</v>
      </c>
      <c r="BT855" t="s">
        <v>1252</v>
      </c>
      <c r="BU855" t="s">
        <v>564</v>
      </c>
      <c r="BV855">
        <v>1</v>
      </c>
      <c r="BW855">
        <v>1</v>
      </c>
      <c r="BX855">
        <v>0</v>
      </c>
      <c r="BY855">
        <v>0</v>
      </c>
      <c r="BZ855">
        <v>-2</v>
      </c>
      <c r="CA855">
        <v>0</v>
      </c>
      <c r="CB855">
        <v>2</v>
      </c>
      <c r="CC855" t="e">
        <v>#VALUE!</v>
      </c>
      <c r="CD855">
        <v>2</v>
      </c>
      <c r="CE855">
        <v>0</v>
      </c>
      <c r="CF855">
        <v>0</v>
      </c>
      <c r="CH855">
        <f t="shared" si="66"/>
        <v>1</v>
      </c>
      <c r="CI855" t="s">
        <v>1405</v>
      </c>
      <c r="CJ855">
        <v>1</v>
      </c>
      <c r="CK855" t="s">
        <v>1399</v>
      </c>
      <c r="CL855">
        <f t="shared" si="67"/>
        <v>0</v>
      </c>
      <c r="CM855">
        <f t="shared" si="68"/>
        <v>0</v>
      </c>
      <c r="CN855">
        <f t="shared" si="69"/>
        <v>1</v>
      </c>
    </row>
    <row r="856" spans="1:92" x14ac:dyDescent="0.25">
      <c r="A856">
        <v>2000</v>
      </c>
      <c r="B856" t="s">
        <v>564</v>
      </c>
      <c r="C856" t="s">
        <v>564</v>
      </c>
      <c r="D856">
        <v>1597973</v>
      </c>
      <c r="E856">
        <v>2</v>
      </c>
      <c r="F856" s="107">
        <v>40984</v>
      </c>
      <c r="G856" s="107">
        <v>41302</v>
      </c>
      <c r="H856">
        <v>1597973</v>
      </c>
      <c r="I856" s="107" t="s">
        <v>560</v>
      </c>
      <c r="J856" s="107" t="s">
        <v>560</v>
      </c>
      <c r="K856">
        <v>2000</v>
      </c>
      <c r="L856" t="s">
        <v>566</v>
      </c>
      <c r="M856" s="107">
        <v>40985</v>
      </c>
      <c r="N856" t="s">
        <v>87</v>
      </c>
      <c r="O856" t="s">
        <v>75</v>
      </c>
      <c r="P856" t="s">
        <v>587</v>
      </c>
      <c r="Q856">
        <v>0</v>
      </c>
      <c r="R856">
        <v>319</v>
      </c>
      <c r="S856">
        <v>1</v>
      </c>
      <c r="T856">
        <v>2</v>
      </c>
      <c r="AD856" s="107">
        <v>25733</v>
      </c>
      <c r="AE856" t="s">
        <v>31</v>
      </c>
      <c r="AF856" t="s">
        <v>32</v>
      </c>
      <c r="AG856" t="s">
        <v>868</v>
      </c>
      <c r="AH856" t="s">
        <v>57</v>
      </c>
      <c r="AI856" t="s">
        <v>86</v>
      </c>
      <c r="AJ856" t="s">
        <v>47</v>
      </c>
      <c r="AK856">
        <v>11</v>
      </c>
      <c r="AL856" t="s">
        <v>47</v>
      </c>
      <c r="AP856" t="s">
        <v>62</v>
      </c>
      <c r="AR856" t="s">
        <v>43</v>
      </c>
      <c r="AS856" t="s">
        <v>63</v>
      </c>
      <c r="BC856" t="s">
        <v>51</v>
      </c>
      <c r="BF856">
        <v>0</v>
      </c>
      <c r="BG856">
        <v>0</v>
      </c>
      <c r="BH856">
        <v>319</v>
      </c>
      <c r="BI856">
        <v>41.669398907103826</v>
      </c>
      <c r="BJ856" t="e">
        <f t="shared" si="65"/>
        <v>#VALUE!</v>
      </c>
      <c r="BK856" t="e">
        <v>#VALUE!</v>
      </c>
      <c r="BL856" t="e">
        <v>#VALUE!</v>
      </c>
      <c r="BM856" t="s">
        <v>47</v>
      </c>
      <c r="BN856" t="s">
        <v>75</v>
      </c>
      <c r="BO856" t="s">
        <v>87</v>
      </c>
      <c r="BQ856" t="s">
        <v>47</v>
      </c>
      <c r="BR856">
        <v>0</v>
      </c>
      <c r="BS856" t="s">
        <v>573</v>
      </c>
      <c r="BT856" t="s">
        <v>1252</v>
      </c>
      <c r="BU856" t="s">
        <v>87</v>
      </c>
      <c r="BV856">
        <v>0</v>
      </c>
      <c r="BW856">
        <v>0</v>
      </c>
      <c r="BX856">
        <v>0</v>
      </c>
      <c r="BY856">
        <v>0</v>
      </c>
      <c r="BZ856" t="e">
        <v>#VALUE!</v>
      </c>
      <c r="CA856" t="e">
        <v>#VALUE!</v>
      </c>
      <c r="CB856" t="e">
        <v>#VALUE!</v>
      </c>
      <c r="CC856">
        <v>0</v>
      </c>
      <c r="CD856">
        <v>0</v>
      </c>
      <c r="CE856">
        <v>0</v>
      </c>
      <c r="CF856" t="e">
        <v>#VALUE!</v>
      </c>
      <c r="CH856">
        <f t="shared" si="66"/>
        <v>1</v>
      </c>
      <c r="CI856" t="s">
        <v>1405</v>
      </c>
      <c r="CJ856">
        <v>1</v>
      </c>
      <c r="CK856" t="s">
        <v>1400</v>
      </c>
      <c r="CL856">
        <f t="shared" si="67"/>
        <v>1</v>
      </c>
      <c r="CM856">
        <f t="shared" si="68"/>
        <v>1</v>
      </c>
      <c r="CN856">
        <f t="shared" si="69"/>
        <v>1</v>
      </c>
    </row>
    <row r="857" spans="1:92" x14ac:dyDescent="0.25">
      <c r="A857">
        <v>3126</v>
      </c>
      <c r="B857" t="s">
        <v>564</v>
      </c>
      <c r="C857" t="s">
        <v>564</v>
      </c>
      <c r="D857">
        <v>1598139</v>
      </c>
      <c r="E857">
        <v>1</v>
      </c>
      <c r="F857" s="107">
        <v>41024</v>
      </c>
      <c r="G857" s="107">
        <v>41102</v>
      </c>
      <c r="H857">
        <v>1598139</v>
      </c>
      <c r="I857" s="107">
        <v>41024</v>
      </c>
      <c r="J857" s="107">
        <v>41027</v>
      </c>
      <c r="K857">
        <v>15000</v>
      </c>
      <c r="L857" t="s">
        <v>569</v>
      </c>
      <c r="M857" s="107">
        <v>41027</v>
      </c>
      <c r="N857" t="s">
        <v>87</v>
      </c>
      <c r="O857" t="s">
        <v>75</v>
      </c>
      <c r="P857" t="s">
        <v>54</v>
      </c>
      <c r="Q857">
        <v>4</v>
      </c>
      <c r="R857">
        <v>79</v>
      </c>
      <c r="S857">
        <v>3</v>
      </c>
      <c r="T857">
        <v>1</v>
      </c>
      <c r="U857">
        <v>1</v>
      </c>
      <c r="AD857" s="107">
        <v>23792</v>
      </c>
      <c r="AE857" t="s">
        <v>31</v>
      </c>
      <c r="AF857" t="s">
        <v>32</v>
      </c>
      <c r="AG857" t="s">
        <v>868</v>
      </c>
      <c r="AH857" t="s">
        <v>57</v>
      </c>
      <c r="AI857" t="s">
        <v>33</v>
      </c>
      <c r="AJ857" t="s">
        <v>54</v>
      </c>
      <c r="AK857">
        <v>5</v>
      </c>
      <c r="AL857" t="s">
        <v>54</v>
      </c>
      <c r="AP857" t="s">
        <v>106</v>
      </c>
      <c r="AR857" t="s">
        <v>43</v>
      </c>
      <c r="AS857" t="s">
        <v>56</v>
      </c>
      <c r="BC857" t="s">
        <v>98</v>
      </c>
      <c r="BF857">
        <v>4</v>
      </c>
      <c r="BG857">
        <v>79</v>
      </c>
      <c r="BH857">
        <v>79</v>
      </c>
      <c r="BI857">
        <v>47.081967213114751</v>
      </c>
      <c r="BJ857">
        <f t="shared" si="65"/>
        <v>47</v>
      </c>
      <c r="BK857">
        <v>0</v>
      </c>
      <c r="BL857">
        <v>-75</v>
      </c>
      <c r="BM857" t="s">
        <v>1051</v>
      </c>
      <c r="BN857" t="s">
        <v>75</v>
      </c>
      <c r="BO857" t="s">
        <v>87</v>
      </c>
      <c r="BQ857" t="s">
        <v>1051</v>
      </c>
      <c r="BR857" t="s">
        <v>87</v>
      </c>
      <c r="BS857" t="s">
        <v>573</v>
      </c>
      <c r="BT857" t="s">
        <v>1252</v>
      </c>
      <c r="BU857" t="s">
        <v>87</v>
      </c>
      <c r="BV857">
        <v>5.0632911392405063E-2</v>
      </c>
      <c r="BW857">
        <v>5.0632911392405063E-2</v>
      </c>
      <c r="BX857">
        <v>0</v>
      </c>
      <c r="BY857">
        <v>0</v>
      </c>
      <c r="BZ857">
        <v>-4</v>
      </c>
      <c r="CA857">
        <v>0</v>
      </c>
      <c r="CB857">
        <v>4</v>
      </c>
      <c r="CC857" t="e">
        <v>#VALUE!</v>
      </c>
      <c r="CD857">
        <v>4</v>
      </c>
      <c r="CE857">
        <v>0</v>
      </c>
      <c r="CF857">
        <v>75</v>
      </c>
      <c r="CH857">
        <f t="shared" si="66"/>
        <v>1</v>
      </c>
      <c r="CI857" t="s">
        <v>1405</v>
      </c>
      <c r="CJ857">
        <v>1</v>
      </c>
      <c r="CK857" t="s">
        <v>1399</v>
      </c>
      <c r="CL857">
        <f t="shared" si="67"/>
        <v>1</v>
      </c>
      <c r="CM857">
        <f t="shared" si="68"/>
        <v>1</v>
      </c>
      <c r="CN857">
        <f t="shared" si="69"/>
        <v>1</v>
      </c>
    </row>
    <row r="858" spans="1:92" x14ac:dyDescent="0.25">
      <c r="A858">
        <v>1903</v>
      </c>
      <c r="B858" t="s">
        <v>564</v>
      </c>
      <c r="C858" t="s">
        <v>564</v>
      </c>
      <c r="D858">
        <v>1598708</v>
      </c>
      <c r="E858">
        <v>4</v>
      </c>
      <c r="F858" s="107">
        <v>40979</v>
      </c>
      <c r="G858" s="107">
        <v>41169</v>
      </c>
      <c r="H858">
        <v>1598708</v>
      </c>
      <c r="I858" s="107">
        <v>40979</v>
      </c>
      <c r="J858" s="107">
        <v>40983</v>
      </c>
      <c r="K858">
        <v>5000</v>
      </c>
      <c r="L858" t="s">
        <v>567</v>
      </c>
      <c r="M858" s="107">
        <v>40983</v>
      </c>
      <c r="N858" t="s">
        <v>87</v>
      </c>
      <c r="O858" t="s">
        <v>75</v>
      </c>
      <c r="P858" t="s">
        <v>38</v>
      </c>
      <c r="Q858">
        <v>5</v>
      </c>
      <c r="R858">
        <v>191</v>
      </c>
      <c r="S858">
        <v>2</v>
      </c>
      <c r="T858">
        <v>2</v>
      </c>
      <c r="U858">
        <v>1</v>
      </c>
      <c r="AD858" s="107">
        <v>28878</v>
      </c>
      <c r="AE858" t="s">
        <v>31</v>
      </c>
      <c r="AF858" t="s">
        <v>32</v>
      </c>
      <c r="AG858" t="s">
        <v>868</v>
      </c>
      <c r="AH858" t="s">
        <v>30</v>
      </c>
      <c r="AI858" t="s">
        <v>46</v>
      </c>
      <c r="AJ858" t="s">
        <v>88</v>
      </c>
      <c r="AK858">
        <v>8</v>
      </c>
      <c r="AL858" t="s">
        <v>986</v>
      </c>
      <c r="AO858">
        <v>45</v>
      </c>
      <c r="AP858" t="s">
        <v>42</v>
      </c>
      <c r="AR858" t="s">
        <v>43</v>
      </c>
      <c r="AS858" t="s">
        <v>44</v>
      </c>
      <c r="BC858" t="s">
        <v>51</v>
      </c>
      <c r="BF858">
        <v>5</v>
      </c>
      <c r="BG858">
        <v>191</v>
      </c>
      <c r="BH858">
        <v>191</v>
      </c>
      <c r="BI858">
        <v>33.062841530054648</v>
      </c>
      <c r="BJ858">
        <f t="shared" si="65"/>
        <v>33</v>
      </c>
      <c r="BK858">
        <v>0</v>
      </c>
      <c r="BL858">
        <v>-186</v>
      </c>
      <c r="BM858" t="s">
        <v>1050</v>
      </c>
      <c r="BN858" t="s">
        <v>75</v>
      </c>
      <c r="BO858" t="s">
        <v>87</v>
      </c>
      <c r="BQ858" t="s">
        <v>1050</v>
      </c>
      <c r="BR858" t="s">
        <v>87</v>
      </c>
      <c r="BS858" t="s">
        <v>573</v>
      </c>
      <c r="BT858" t="s">
        <v>1252</v>
      </c>
      <c r="BU858" t="s">
        <v>87</v>
      </c>
      <c r="BV858">
        <v>2.6178010471204188E-2</v>
      </c>
      <c r="BW858">
        <v>2.6178010471204188E-2</v>
      </c>
      <c r="BX858">
        <v>0</v>
      </c>
      <c r="BY858">
        <v>0</v>
      </c>
      <c r="BZ858">
        <v>-5</v>
      </c>
      <c r="CA858">
        <v>0</v>
      </c>
      <c r="CB858">
        <v>5</v>
      </c>
      <c r="CC858" t="e">
        <v>#VALUE!</v>
      </c>
      <c r="CD858">
        <v>5</v>
      </c>
      <c r="CE858">
        <v>0</v>
      </c>
      <c r="CF858">
        <v>186</v>
      </c>
      <c r="CH858">
        <f t="shared" si="66"/>
        <v>1</v>
      </c>
      <c r="CI858" t="s">
        <v>1405</v>
      </c>
      <c r="CJ858">
        <v>1</v>
      </c>
      <c r="CK858" t="s">
        <v>1399</v>
      </c>
      <c r="CL858">
        <f t="shared" si="67"/>
        <v>1</v>
      </c>
      <c r="CM858">
        <f t="shared" si="68"/>
        <v>1</v>
      </c>
      <c r="CN858">
        <f t="shared" si="69"/>
        <v>1</v>
      </c>
    </row>
    <row r="859" spans="1:92" x14ac:dyDescent="0.25">
      <c r="A859">
        <v>910</v>
      </c>
      <c r="B859" t="s">
        <v>564</v>
      </c>
      <c r="C859" t="s">
        <v>564</v>
      </c>
      <c r="D859">
        <v>1598878</v>
      </c>
      <c r="E859">
        <v>4</v>
      </c>
      <c r="F859" s="107">
        <v>40946</v>
      </c>
      <c r="G859" s="107">
        <v>41318</v>
      </c>
      <c r="H859">
        <v>1598878</v>
      </c>
      <c r="I859" s="107">
        <v>40946</v>
      </c>
      <c r="J859" s="107">
        <v>41031</v>
      </c>
      <c r="K859">
        <v>20000</v>
      </c>
      <c r="L859" t="s">
        <v>569</v>
      </c>
      <c r="M859" s="107">
        <v>41031</v>
      </c>
      <c r="N859" t="s">
        <v>87</v>
      </c>
      <c r="O859" t="s">
        <v>583</v>
      </c>
      <c r="P859" t="s">
        <v>38</v>
      </c>
      <c r="Q859">
        <v>86</v>
      </c>
      <c r="R859">
        <v>373</v>
      </c>
      <c r="S859">
        <v>4</v>
      </c>
      <c r="T859">
        <v>1</v>
      </c>
      <c r="U859">
        <v>3</v>
      </c>
      <c r="AD859" s="107">
        <v>28465</v>
      </c>
      <c r="AE859" t="s">
        <v>31</v>
      </c>
      <c r="AF859" t="s">
        <v>32</v>
      </c>
      <c r="AG859" t="s">
        <v>868</v>
      </c>
      <c r="AH859" t="s">
        <v>57</v>
      </c>
      <c r="AI859" t="s">
        <v>70</v>
      </c>
      <c r="AJ859" t="s">
        <v>88</v>
      </c>
      <c r="AK859">
        <v>15</v>
      </c>
      <c r="AL859" t="s">
        <v>986</v>
      </c>
      <c r="AO859">
        <v>100</v>
      </c>
      <c r="AP859" t="s">
        <v>83</v>
      </c>
      <c r="AR859" t="s">
        <v>66</v>
      </c>
      <c r="AS859" t="s">
        <v>73</v>
      </c>
      <c r="BC859" t="s">
        <v>51</v>
      </c>
      <c r="BF859">
        <v>86</v>
      </c>
      <c r="BG859">
        <v>373</v>
      </c>
      <c r="BH859">
        <v>373</v>
      </c>
      <c r="BI859">
        <v>34.101092896174862</v>
      </c>
      <c r="BJ859">
        <f t="shared" si="65"/>
        <v>34</v>
      </c>
      <c r="BK859">
        <v>0</v>
      </c>
      <c r="BL859">
        <v>-287</v>
      </c>
      <c r="BM859" t="s">
        <v>1050</v>
      </c>
      <c r="BN859" t="s">
        <v>75</v>
      </c>
      <c r="BO859" t="s">
        <v>87</v>
      </c>
      <c r="BQ859" t="s">
        <v>1050</v>
      </c>
      <c r="BR859" t="s">
        <v>87</v>
      </c>
      <c r="BS859" t="s">
        <v>573</v>
      </c>
      <c r="BT859" t="s">
        <v>1252</v>
      </c>
      <c r="BU859" t="s">
        <v>87</v>
      </c>
      <c r="BV859">
        <v>0.23056300268096513</v>
      </c>
      <c r="BW859">
        <v>0.23056300268096513</v>
      </c>
      <c r="BX859">
        <v>0</v>
      </c>
      <c r="BY859">
        <v>0</v>
      </c>
      <c r="BZ859">
        <v>-86</v>
      </c>
      <c r="CA859">
        <v>0</v>
      </c>
      <c r="CB859">
        <v>86</v>
      </c>
      <c r="CC859" t="e">
        <v>#VALUE!</v>
      </c>
      <c r="CD859">
        <v>86</v>
      </c>
      <c r="CE859">
        <v>0</v>
      </c>
      <c r="CF859">
        <v>287</v>
      </c>
      <c r="CH859">
        <f t="shared" si="66"/>
        <v>1</v>
      </c>
      <c r="CI859" t="s">
        <v>1402</v>
      </c>
      <c r="CJ859">
        <v>4</v>
      </c>
      <c r="CK859" t="s">
        <v>1399</v>
      </c>
      <c r="CL859">
        <f t="shared" si="67"/>
        <v>1</v>
      </c>
      <c r="CM859">
        <f t="shared" si="68"/>
        <v>1</v>
      </c>
      <c r="CN859">
        <f t="shared" si="69"/>
        <v>1</v>
      </c>
    </row>
    <row r="860" spans="1:92" x14ac:dyDescent="0.25">
      <c r="A860">
        <v>2055</v>
      </c>
      <c r="B860" t="s">
        <v>564</v>
      </c>
      <c r="C860" t="s">
        <v>564</v>
      </c>
      <c r="D860">
        <v>1599618</v>
      </c>
      <c r="E860">
        <v>3</v>
      </c>
      <c r="F860" s="107">
        <v>40986</v>
      </c>
      <c r="G860" s="107">
        <v>41192</v>
      </c>
      <c r="H860">
        <v>1599618</v>
      </c>
      <c r="I860" s="107">
        <v>40986</v>
      </c>
      <c r="J860" s="107">
        <v>40987</v>
      </c>
      <c r="K860">
        <v>10000</v>
      </c>
      <c r="L860" t="s">
        <v>568</v>
      </c>
      <c r="M860" s="107">
        <v>40987</v>
      </c>
      <c r="N860" t="s">
        <v>87</v>
      </c>
      <c r="O860" t="s">
        <v>583</v>
      </c>
      <c r="P860" t="s">
        <v>38</v>
      </c>
      <c r="Q860">
        <v>2</v>
      </c>
      <c r="R860">
        <v>207</v>
      </c>
      <c r="S860">
        <v>2</v>
      </c>
      <c r="T860">
        <v>1</v>
      </c>
      <c r="V860">
        <v>1</v>
      </c>
      <c r="AD860" s="107">
        <v>28500</v>
      </c>
      <c r="AE860" t="s">
        <v>31</v>
      </c>
      <c r="AF860" t="s">
        <v>32</v>
      </c>
      <c r="AG860" t="s">
        <v>868</v>
      </c>
      <c r="AH860" t="s">
        <v>30</v>
      </c>
      <c r="AI860" t="s">
        <v>86</v>
      </c>
      <c r="AJ860" t="s">
        <v>88</v>
      </c>
      <c r="AK860">
        <v>8</v>
      </c>
      <c r="AL860" t="s">
        <v>184</v>
      </c>
      <c r="AP860" t="s">
        <v>65</v>
      </c>
      <c r="AR860" t="s">
        <v>66</v>
      </c>
      <c r="AS860" t="s">
        <v>67</v>
      </c>
      <c r="BC860" t="s">
        <v>51</v>
      </c>
      <c r="BF860">
        <v>2</v>
      </c>
      <c r="BG860">
        <v>207</v>
      </c>
      <c r="BH860">
        <v>207</v>
      </c>
      <c r="BI860">
        <v>34.114754098360656</v>
      </c>
      <c r="BJ860">
        <f t="shared" si="65"/>
        <v>34</v>
      </c>
      <c r="BK860">
        <v>0</v>
      </c>
      <c r="BL860">
        <v>-205</v>
      </c>
      <c r="BM860" t="s">
        <v>1050</v>
      </c>
      <c r="BN860" t="s">
        <v>75</v>
      </c>
      <c r="BO860" t="s">
        <v>87</v>
      </c>
      <c r="BQ860" t="s">
        <v>1050</v>
      </c>
      <c r="BR860" t="s">
        <v>87</v>
      </c>
      <c r="BS860" t="s">
        <v>573</v>
      </c>
      <c r="BT860" t="s">
        <v>1252</v>
      </c>
      <c r="BU860" t="s">
        <v>87</v>
      </c>
      <c r="BV860">
        <v>9.6618357487922701E-3</v>
      </c>
      <c r="BW860">
        <v>9.6618357487922701E-3</v>
      </c>
      <c r="BX860">
        <v>0</v>
      </c>
      <c r="BY860">
        <v>0</v>
      </c>
      <c r="BZ860">
        <v>-2</v>
      </c>
      <c r="CA860">
        <v>0</v>
      </c>
      <c r="CB860">
        <v>2</v>
      </c>
      <c r="CC860" t="e">
        <v>#VALUE!</v>
      </c>
      <c r="CD860">
        <v>2</v>
      </c>
      <c r="CE860">
        <v>0</v>
      </c>
      <c r="CF860">
        <v>205</v>
      </c>
      <c r="CH860">
        <f t="shared" si="66"/>
        <v>1</v>
      </c>
      <c r="CI860" t="s">
        <v>1405</v>
      </c>
      <c r="CJ860">
        <v>1</v>
      </c>
      <c r="CK860" t="s">
        <v>1399</v>
      </c>
      <c r="CL860">
        <f t="shared" si="67"/>
        <v>1</v>
      </c>
      <c r="CM860">
        <f t="shared" si="68"/>
        <v>1</v>
      </c>
      <c r="CN860">
        <f t="shared" si="69"/>
        <v>1</v>
      </c>
    </row>
    <row r="861" spans="1:92" x14ac:dyDescent="0.25">
      <c r="A861">
        <v>463</v>
      </c>
      <c r="B861" t="s">
        <v>564</v>
      </c>
      <c r="C861" t="s">
        <v>564</v>
      </c>
      <c r="D861">
        <v>1600433</v>
      </c>
      <c r="E861">
        <v>1</v>
      </c>
      <c r="F861" s="107">
        <v>40927</v>
      </c>
      <c r="G861" s="107">
        <v>41130</v>
      </c>
      <c r="H861">
        <v>1600433</v>
      </c>
      <c r="I861" s="107" t="s">
        <v>560</v>
      </c>
      <c r="J861" s="107" t="s">
        <v>560</v>
      </c>
      <c r="K861">
        <v>5000</v>
      </c>
      <c r="L861" t="s">
        <v>567</v>
      </c>
      <c r="M861" s="107">
        <v>40928</v>
      </c>
      <c r="N861" t="s">
        <v>87</v>
      </c>
      <c r="O861" t="s">
        <v>75</v>
      </c>
      <c r="P861" t="s">
        <v>54</v>
      </c>
      <c r="Q861">
        <v>0</v>
      </c>
      <c r="R861">
        <v>204</v>
      </c>
      <c r="S861">
        <v>0</v>
      </c>
      <c r="T861">
        <v>4</v>
      </c>
      <c r="AD861" s="107">
        <v>27444</v>
      </c>
      <c r="AE861" t="s">
        <v>31</v>
      </c>
      <c r="AF861" t="s">
        <v>32</v>
      </c>
      <c r="AG861" t="s">
        <v>868</v>
      </c>
      <c r="AH861" t="s">
        <v>57</v>
      </c>
      <c r="AI861" t="s">
        <v>84</v>
      </c>
      <c r="AJ861" t="s">
        <v>54</v>
      </c>
      <c r="AK861">
        <v>7</v>
      </c>
      <c r="AL861" t="s">
        <v>54</v>
      </c>
      <c r="AP861" t="s">
        <v>207</v>
      </c>
      <c r="AR861" t="s">
        <v>66</v>
      </c>
      <c r="AS861" t="s">
        <v>56</v>
      </c>
      <c r="BC861" t="s">
        <v>51</v>
      </c>
      <c r="BF861">
        <v>0</v>
      </c>
      <c r="BG861">
        <v>0</v>
      </c>
      <c r="BH861">
        <v>204</v>
      </c>
      <c r="BI861">
        <v>36.838797814207652</v>
      </c>
      <c r="BJ861" t="e">
        <f t="shared" si="65"/>
        <v>#VALUE!</v>
      </c>
      <c r="BK861" t="e">
        <v>#VALUE!</v>
      </c>
      <c r="BL861" t="e">
        <v>#VALUE!</v>
      </c>
      <c r="BM861" t="s">
        <v>1051</v>
      </c>
      <c r="BN861" t="s">
        <v>75</v>
      </c>
      <c r="BO861" t="s">
        <v>87</v>
      </c>
      <c r="BQ861" t="s">
        <v>1051</v>
      </c>
      <c r="BR861">
        <v>0</v>
      </c>
      <c r="BS861" t="s">
        <v>573</v>
      </c>
      <c r="BT861" t="s">
        <v>1252</v>
      </c>
      <c r="BU861" t="s">
        <v>564</v>
      </c>
      <c r="BV861">
        <v>0</v>
      </c>
      <c r="BW861">
        <v>0</v>
      </c>
      <c r="BX861">
        <v>0</v>
      </c>
      <c r="BY861">
        <v>0</v>
      </c>
      <c r="BZ861" t="e">
        <v>#VALUE!</v>
      </c>
      <c r="CA861" t="e">
        <v>#VALUE!</v>
      </c>
      <c r="CB861" t="e">
        <v>#VALUE!</v>
      </c>
      <c r="CC861">
        <v>0</v>
      </c>
      <c r="CD861">
        <v>0</v>
      </c>
      <c r="CE861">
        <v>0</v>
      </c>
      <c r="CF861" t="e">
        <v>#VALUE!</v>
      </c>
      <c r="CH861">
        <f t="shared" si="66"/>
        <v>1</v>
      </c>
      <c r="CI861" t="s">
        <v>1405</v>
      </c>
      <c r="CJ861">
        <v>1</v>
      </c>
      <c r="CK861" t="s">
        <v>1400</v>
      </c>
      <c r="CL861">
        <f t="shared" si="67"/>
        <v>1</v>
      </c>
      <c r="CM861">
        <f t="shared" si="68"/>
        <v>0</v>
      </c>
      <c r="CN861">
        <f t="shared" si="69"/>
        <v>1</v>
      </c>
    </row>
    <row r="862" spans="1:92" x14ac:dyDescent="0.25">
      <c r="A862">
        <v>2930</v>
      </c>
      <c r="B862" t="s">
        <v>564</v>
      </c>
      <c r="C862" t="s">
        <v>564</v>
      </c>
      <c r="D862">
        <v>1600655</v>
      </c>
      <c r="E862">
        <v>4</v>
      </c>
      <c r="F862" s="107">
        <v>41017</v>
      </c>
      <c r="G862" s="107">
        <v>41129</v>
      </c>
      <c r="H862">
        <v>1600655</v>
      </c>
      <c r="I862" s="107">
        <v>41017</v>
      </c>
      <c r="J862" s="107">
        <v>41023</v>
      </c>
      <c r="K862">
        <v>5000</v>
      </c>
      <c r="L862" t="s">
        <v>567</v>
      </c>
      <c r="M862" s="107">
        <v>41023</v>
      </c>
      <c r="N862" t="s">
        <v>87</v>
      </c>
      <c r="O862" t="s">
        <v>75</v>
      </c>
      <c r="P862" t="s">
        <v>38</v>
      </c>
      <c r="Q862">
        <v>7</v>
      </c>
      <c r="R862">
        <v>113</v>
      </c>
      <c r="S862">
        <v>0</v>
      </c>
      <c r="T862">
        <v>1</v>
      </c>
      <c r="AD862" s="107">
        <v>25677</v>
      </c>
      <c r="AE862" t="s">
        <v>31</v>
      </c>
      <c r="AF862" t="s">
        <v>39</v>
      </c>
      <c r="AG862" t="s">
        <v>40</v>
      </c>
      <c r="AH862" t="s">
        <v>40</v>
      </c>
      <c r="AI862" t="s">
        <v>64</v>
      </c>
      <c r="AJ862" t="s">
        <v>88</v>
      </c>
      <c r="AK862">
        <v>7</v>
      </c>
      <c r="AL862" t="s">
        <v>986</v>
      </c>
      <c r="AO862">
        <v>10</v>
      </c>
      <c r="AP862" t="s">
        <v>149</v>
      </c>
      <c r="AR862" t="s">
        <v>66</v>
      </c>
      <c r="AS862" t="s">
        <v>73</v>
      </c>
      <c r="BC862" t="s">
        <v>51</v>
      </c>
      <c r="BF862">
        <v>7</v>
      </c>
      <c r="BG862">
        <v>113</v>
      </c>
      <c r="BH862">
        <v>113</v>
      </c>
      <c r="BI862">
        <v>41.912568306010932</v>
      </c>
      <c r="BJ862">
        <f t="shared" si="65"/>
        <v>42</v>
      </c>
      <c r="BK862">
        <v>0</v>
      </c>
      <c r="BL862">
        <v>-106</v>
      </c>
      <c r="BM862" t="s">
        <v>1050</v>
      </c>
      <c r="BN862" t="s">
        <v>75</v>
      </c>
      <c r="BO862" t="s">
        <v>87</v>
      </c>
      <c r="BQ862" t="s">
        <v>1050</v>
      </c>
      <c r="BR862" t="s">
        <v>87</v>
      </c>
      <c r="BS862" t="s">
        <v>573</v>
      </c>
      <c r="BT862" t="s">
        <v>1252</v>
      </c>
      <c r="BU862" t="s">
        <v>564</v>
      </c>
      <c r="BV862">
        <v>6.1946902654867256E-2</v>
      </c>
      <c r="BW862">
        <v>6.1946902654867256E-2</v>
      </c>
      <c r="BX862">
        <v>0</v>
      </c>
      <c r="BY862">
        <v>0</v>
      </c>
      <c r="BZ862">
        <v>-7</v>
      </c>
      <c r="CA862">
        <v>0</v>
      </c>
      <c r="CB862">
        <v>7</v>
      </c>
      <c r="CC862" t="e">
        <v>#VALUE!</v>
      </c>
      <c r="CD862">
        <v>7</v>
      </c>
      <c r="CE862">
        <v>0</v>
      </c>
      <c r="CF862">
        <v>106</v>
      </c>
      <c r="CH862">
        <f t="shared" si="66"/>
        <v>1</v>
      </c>
      <c r="CI862" t="s">
        <v>1405</v>
      </c>
      <c r="CJ862">
        <v>1</v>
      </c>
      <c r="CK862" t="s">
        <v>1399</v>
      </c>
      <c r="CL862">
        <f t="shared" si="67"/>
        <v>1</v>
      </c>
      <c r="CM862">
        <f t="shared" si="68"/>
        <v>0</v>
      </c>
      <c r="CN862">
        <f t="shared" si="69"/>
        <v>1</v>
      </c>
    </row>
    <row r="863" spans="1:92" x14ac:dyDescent="0.25">
      <c r="A863">
        <v>2716</v>
      </c>
      <c r="B863" t="s">
        <v>564</v>
      </c>
      <c r="C863" t="s">
        <v>564</v>
      </c>
      <c r="D863">
        <v>1601305</v>
      </c>
      <c r="E863">
        <v>4</v>
      </c>
      <c r="F863" s="107">
        <v>41009</v>
      </c>
      <c r="G863" s="107">
        <v>41011</v>
      </c>
      <c r="H863">
        <v>1601305</v>
      </c>
      <c r="I863" s="107">
        <v>41010</v>
      </c>
      <c r="J863" s="107">
        <v>41011</v>
      </c>
      <c r="K863">
        <v>2000</v>
      </c>
      <c r="L863" t="s">
        <v>566</v>
      </c>
      <c r="N863" t="s">
        <v>564</v>
      </c>
      <c r="O863" t="s">
        <v>913</v>
      </c>
      <c r="P863" t="s">
        <v>38</v>
      </c>
      <c r="Q863">
        <v>2</v>
      </c>
      <c r="R863">
        <v>3</v>
      </c>
      <c r="S863">
        <v>2</v>
      </c>
      <c r="T863">
        <v>2</v>
      </c>
      <c r="V863">
        <v>1</v>
      </c>
      <c r="AB863" t="s">
        <v>111</v>
      </c>
      <c r="AD863" s="107">
        <v>23689</v>
      </c>
      <c r="AE863" t="s">
        <v>31</v>
      </c>
      <c r="AF863" t="s">
        <v>39</v>
      </c>
      <c r="AG863" t="s">
        <v>40</v>
      </c>
      <c r="AH863" t="s">
        <v>57</v>
      </c>
      <c r="AI863" t="s">
        <v>61</v>
      </c>
      <c r="AJ863" t="s">
        <v>88</v>
      </c>
      <c r="AK863">
        <v>1</v>
      </c>
      <c r="AL863" t="s">
        <v>986</v>
      </c>
      <c r="AO863">
        <v>180</v>
      </c>
      <c r="AP863" t="s">
        <v>59</v>
      </c>
      <c r="AR863" t="s">
        <v>43</v>
      </c>
      <c r="AS863" t="s">
        <v>60</v>
      </c>
      <c r="AT863" t="s">
        <v>479</v>
      </c>
      <c r="BC863" t="s">
        <v>37</v>
      </c>
      <c r="BF863">
        <v>2</v>
      </c>
      <c r="BG863">
        <v>2</v>
      </c>
      <c r="BH863">
        <v>3</v>
      </c>
      <c r="BI863">
        <v>47.322404371584696</v>
      </c>
      <c r="BJ863">
        <f t="shared" si="65"/>
        <v>47</v>
      </c>
      <c r="BK863">
        <v>0</v>
      </c>
      <c r="BL863">
        <v>0</v>
      </c>
      <c r="BM863" t="s">
        <v>1050</v>
      </c>
      <c r="BN863" t="s">
        <v>913</v>
      </c>
      <c r="BO863" t="s">
        <v>564</v>
      </c>
      <c r="BQ863" t="s">
        <v>1050</v>
      </c>
      <c r="BR863" t="s">
        <v>87</v>
      </c>
      <c r="BS863" t="s">
        <v>572</v>
      </c>
      <c r="BT863" t="s">
        <v>1252</v>
      </c>
      <c r="BU863" t="s">
        <v>87</v>
      </c>
      <c r="BV863">
        <v>0.66666666666666663</v>
      </c>
      <c r="BW863">
        <v>1</v>
      </c>
      <c r="BX863">
        <v>0.33333333333333337</v>
      </c>
      <c r="BY863">
        <v>0</v>
      </c>
      <c r="BZ863">
        <v>-2</v>
      </c>
      <c r="CA863">
        <v>0</v>
      </c>
      <c r="CB863">
        <v>2</v>
      </c>
      <c r="CC863" t="e">
        <v>#VALUE!</v>
      </c>
      <c r="CD863">
        <v>2</v>
      </c>
      <c r="CE863">
        <v>0</v>
      </c>
      <c r="CF863">
        <v>0</v>
      </c>
      <c r="CH863">
        <f t="shared" si="66"/>
        <v>1</v>
      </c>
      <c r="CI863" t="s">
        <v>1405</v>
      </c>
      <c r="CJ863">
        <v>1</v>
      </c>
      <c r="CK863" t="s">
        <v>1399</v>
      </c>
      <c r="CL863">
        <f t="shared" si="67"/>
        <v>0</v>
      </c>
      <c r="CM863">
        <f t="shared" si="68"/>
        <v>1</v>
      </c>
      <c r="CN863">
        <f t="shared" si="69"/>
        <v>1</v>
      </c>
    </row>
    <row r="864" spans="1:92" x14ac:dyDescent="0.25">
      <c r="A864">
        <v>2602</v>
      </c>
      <c r="B864" t="s">
        <v>564</v>
      </c>
      <c r="C864" t="s">
        <v>564</v>
      </c>
      <c r="D864">
        <v>1604535</v>
      </c>
      <c r="E864">
        <v>6</v>
      </c>
      <c r="F864" s="107">
        <v>41005</v>
      </c>
      <c r="G864" s="107">
        <v>41107</v>
      </c>
      <c r="H864">
        <v>1604535</v>
      </c>
      <c r="I864" s="107">
        <v>41011</v>
      </c>
      <c r="J864" s="107">
        <v>41107</v>
      </c>
      <c r="K864" t="s">
        <v>562</v>
      </c>
      <c r="L864" t="s">
        <v>562</v>
      </c>
      <c r="N864" t="s">
        <v>564</v>
      </c>
      <c r="O864" t="s">
        <v>913</v>
      </c>
      <c r="P864" t="s">
        <v>38</v>
      </c>
      <c r="Q864">
        <v>97</v>
      </c>
      <c r="R864">
        <v>103</v>
      </c>
      <c r="S864">
        <v>1</v>
      </c>
      <c r="T864">
        <v>6</v>
      </c>
      <c r="U864">
        <v>1</v>
      </c>
      <c r="AD864" s="107">
        <v>28794</v>
      </c>
      <c r="AE864" t="s">
        <v>31</v>
      </c>
      <c r="AF864" t="s">
        <v>68</v>
      </c>
      <c r="AG864" t="s">
        <v>870</v>
      </c>
      <c r="AH864" t="s">
        <v>57</v>
      </c>
      <c r="AI864" t="s">
        <v>61</v>
      </c>
      <c r="AJ864" t="s">
        <v>88</v>
      </c>
      <c r="AK864">
        <v>4</v>
      </c>
      <c r="AL864" t="s">
        <v>361</v>
      </c>
      <c r="AM864">
        <v>7</v>
      </c>
      <c r="AP864" t="s">
        <v>459</v>
      </c>
      <c r="AR864" t="s">
        <v>66</v>
      </c>
      <c r="AS864" t="s">
        <v>63</v>
      </c>
      <c r="BC864" t="s">
        <v>37</v>
      </c>
      <c r="BF864">
        <v>97</v>
      </c>
      <c r="BG864">
        <v>97</v>
      </c>
      <c r="BH864">
        <v>103</v>
      </c>
      <c r="BI864">
        <v>33.363387978142079</v>
      </c>
      <c r="BJ864">
        <f t="shared" si="65"/>
        <v>33</v>
      </c>
      <c r="BK864">
        <v>0</v>
      </c>
      <c r="BL864">
        <v>0</v>
      </c>
      <c r="BM864" t="s">
        <v>1050</v>
      </c>
      <c r="BN864" t="s">
        <v>913</v>
      </c>
      <c r="BO864" t="s">
        <v>564</v>
      </c>
      <c r="BQ864" t="s">
        <v>1050</v>
      </c>
      <c r="BR864" t="s">
        <v>87</v>
      </c>
      <c r="BS864" t="s">
        <v>572</v>
      </c>
      <c r="BT864" t="s">
        <v>1252</v>
      </c>
      <c r="BU864" t="s">
        <v>87</v>
      </c>
      <c r="BV864">
        <v>0.94174757281553401</v>
      </c>
      <c r="BW864">
        <v>1</v>
      </c>
      <c r="BX864">
        <v>5.8252427184465994E-2</v>
      </c>
      <c r="BY864">
        <v>0</v>
      </c>
      <c r="BZ864">
        <v>-97</v>
      </c>
      <c r="CA864">
        <v>0</v>
      </c>
      <c r="CB864">
        <v>97</v>
      </c>
      <c r="CC864" t="e">
        <v>#VALUE!</v>
      </c>
      <c r="CD864">
        <v>97</v>
      </c>
      <c r="CE864">
        <v>0</v>
      </c>
      <c r="CF864">
        <v>0</v>
      </c>
      <c r="CH864">
        <f t="shared" si="66"/>
        <v>1</v>
      </c>
      <c r="CI864" t="s">
        <v>1408</v>
      </c>
      <c r="CJ864">
        <v>0</v>
      </c>
      <c r="CK864" t="s">
        <v>1399</v>
      </c>
      <c r="CL864">
        <f t="shared" si="67"/>
        <v>0</v>
      </c>
      <c r="CM864">
        <f t="shared" si="68"/>
        <v>1</v>
      </c>
      <c r="CN864">
        <f t="shared" si="69"/>
        <v>1</v>
      </c>
    </row>
    <row r="865" spans="1:92" x14ac:dyDescent="0.25">
      <c r="A865">
        <v>2613</v>
      </c>
      <c r="B865" t="s">
        <v>564</v>
      </c>
      <c r="C865" t="s">
        <v>564</v>
      </c>
      <c r="D865">
        <v>1604700</v>
      </c>
      <c r="E865">
        <v>5</v>
      </c>
      <c r="F865" s="107">
        <v>41005</v>
      </c>
      <c r="G865" s="107">
        <v>41008</v>
      </c>
      <c r="H865">
        <v>1604700</v>
      </c>
      <c r="I865" s="107">
        <v>41006</v>
      </c>
      <c r="J865" s="107">
        <v>41008</v>
      </c>
      <c r="K865">
        <v>15000</v>
      </c>
      <c r="L865" t="s">
        <v>569</v>
      </c>
      <c r="N865" t="s">
        <v>564</v>
      </c>
      <c r="O865" t="s">
        <v>913</v>
      </c>
      <c r="P865" t="s">
        <v>38</v>
      </c>
      <c r="Q865">
        <v>3</v>
      </c>
      <c r="R865">
        <v>4</v>
      </c>
      <c r="S865">
        <v>8</v>
      </c>
      <c r="T865">
        <v>4</v>
      </c>
      <c r="U865">
        <v>5</v>
      </c>
      <c r="AD865" s="107">
        <v>27831</v>
      </c>
      <c r="AE865" t="s">
        <v>31</v>
      </c>
      <c r="AF865" t="s">
        <v>39</v>
      </c>
      <c r="AG865" t="s">
        <v>40</v>
      </c>
      <c r="AH865" t="s">
        <v>40</v>
      </c>
      <c r="AI865" t="s">
        <v>113</v>
      </c>
      <c r="AJ865" t="s">
        <v>88</v>
      </c>
      <c r="AK865">
        <v>1</v>
      </c>
      <c r="AL865" t="s">
        <v>987</v>
      </c>
      <c r="AN865">
        <v>7</v>
      </c>
      <c r="AP865" t="s">
        <v>42</v>
      </c>
      <c r="AR865" t="s">
        <v>43</v>
      </c>
      <c r="AS865" t="s">
        <v>44</v>
      </c>
      <c r="BC865" t="s">
        <v>37</v>
      </c>
      <c r="BF865">
        <v>3</v>
      </c>
      <c r="BG865">
        <v>3</v>
      </c>
      <c r="BH865">
        <v>4</v>
      </c>
      <c r="BI865">
        <v>35.994535519125684</v>
      </c>
      <c r="BJ865">
        <f t="shared" si="65"/>
        <v>36</v>
      </c>
      <c r="BK865">
        <v>0</v>
      </c>
      <c r="BL865">
        <v>0</v>
      </c>
      <c r="BM865" t="s">
        <v>1050</v>
      </c>
      <c r="BN865" t="s">
        <v>913</v>
      </c>
      <c r="BO865" t="s">
        <v>564</v>
      </c>
      <c r="BQ865" t="s">
        <v>1050</v>
      </c>
      <c r="BR865" t="s">
        <v>87</v>
      </c>
      <c r="BS865" t="s">
        <v>572</v>
      </c>
      <c r="BT865" t="s">
        <v>1252</v>
      </c>
      <c r="BU865" t="s">
        <v>87</v>
      </c>
      <c r="BV865">
        <v>0.75</v>
      </c>
      <c r="BW865">
        <v>1</v>
      </c>
      <c r="BX865">
        <v>0.25</v>
      </c>
      <c r="BY865">
        <v>0</v>
      </c>
      <c r="BZ865">
        <v>-3</v>
      </c>
      <c r="CA865">
        <v>0</v>
      </c>
      <c r="CB865">
        <v>3</v>
      </c>
      <c r="CC865" t="e">
        <v>#VALUE!</v>
      </c>
      <c r="CD865">
        <v>3</v>
      </c>
      <c r="CE865">
        <v>0</v>
      </c>
      <c r="CF865">
        <v>0</v>
      </c>
      <c r="CH865">
        <f t="shared" si="66"/>
        <v>1</v>
      </c>
      <c r="CI865" t="s">
        <v>1405</v>
      </c>
      <c r="CJ865">
        <v>1</v>
      </c>
      <c r="CK865" t="s">
        <v>1399</v>
      </c>
      <c r="CL865">
        <f t="shared" si="67"/>
        <v>0</v>
      </c>
      <c r="CM865">
        <f t="shared" si="68"/>
        <v>1</v>
      </c>
      <c r="CN865">
        <f t="shared" si="69"/>
        <v>1</v>
      </c>
    </row>
    <row r="866" spans="1:92" x14ac:dyDescent="0.25">
      <c r="A866">
        <v>147</v>
      </c>
      <c r="B866" t="s">
        <v>564</v>
      </c>
      <c r="C866" t="s">
        <v>564</v>
      </c>
      <c r="D866">
        <v>1605280</v>
      </c>
      <c r="E866">
        <v>6</v>
      </c>
      <c r="F866" s="107">
        <v>40915</v>
      </c>
      <c r="G866" s="107">
        <v>41082</v>
      </c>
      <c r="H866">
        <v>1605280</v>
      </c>
      <c r="I866" s="107">
        <v>40915</v>
      </c>
      <c r="J866" s="107">
        <v>41007</v>
      </c>
      <c r="K866">
        <v>30000</v>
      </c>
      <c r="L866" t="s">
        <v>570</v>
      </c>
      <c r="M866" s="107">
        <v>41007</v>
      </c>
      <c r="N866" t="s">
        <v>87</v>
      </c>
      <c r="O866" t="s">
        <v>75</v>
      </c>
      <c r="P866" t="s">
        <v>38</v>
      </c>
      <c r="Q866">
        <v>93</v>
      </c>
      <c r="R866">
        <v>168</v>
      </c>
      <c r="S866">
        <v>6</v>
      </c>
      <c r="T866">
        <v>8</v>
      </c>
      <c r="U866">
        <v>2</v>
      </c>
      <c r="AD866" s="107">
        <v>29062</v>
      </c>
      <c r="AE866" t="s">
        <v>31</v>
      </c>
      <c r="AF866" t="s">
        <v>32</v>
      </c>
      <c r="AG866" t="s">
        <v>868</v>
      </c>
      <c r="AH866" t="s">
        <v>57</v>
      </c>
      <c r="AI866" t="s">
        <v>112</v>
      </c>
      <c r="AJ866" t="s">
        <v>88</v>
      </c>
      <c r="AK866">
        <v>9</v>
      </c>
      <c r="AL866" t="s">
        <v>361</v>
      </c>
      <c r="AM866">
        <v>6</v>
      </c>
      <c r="AP866" t="s">
        <v>131</v>
      </c>
      <c r="AR866" t="s">
        <v>91</v>
      </c>
      <c r="AS866" t="s">
        <v>81</v>
      </c>
      <c r="BC866" t="s">
        <v>51</v>
      </c>
      <c r="BF866">
        <v>93</v>
      </c>
      <c r="BG866">
        <v>168</v>
      </c>
      <c r="BH866">
        <v>168</v>
      </c>
      <c r="BI866">
        <v>32.385245901639344</v>
      </c>
      <c r="BJ866">
        <f t="shared" si="65"/>
        <v>32</v>
      </c>
      <c r="BK866">
        <v>0</v>
      </c>
      <c r="BL866">
        <v>-75</v>
      </c>
      <c r="BM866" t="s">
        <v>1050</v>
      </c>
      <c r="BN866" t="s">
        <v>75</v>
      </c>
      <c r="BO866" t="s">
        <v>87</v>
      </c>
      <c r="BQ866" t="s">
        <v>1050</v>
      </c>
      <c r="BR866" t="s">
        <v>87</v>
      </c>
      <c r="BS866" t="s">
        <v>573</v>
      </c>
      <c r="BT866" t="s">
        <v>1252</v>
      </c>
      <c r="BU866" t="s">
        <v>87</v>
      </c>
      <c r="BV866">
        <v>0.5535714285714286</v>
      </c>
      <c r="BW866">
        <v>0.5535714285714286</v>
      </c>
      <c r="BX866">
        <v>0</v>
      </c>
      <c r="BY866">
        <v>0</v>
      </c>
      <c r="BZ866">
        <v>-93</v>
      </c>
      <c r="CA866">
        <v>0</v>
      </c>
      <c r="CB866">
        <v>93</v>
      </c>
      <c r="CC866" t="e">
        <v>#VALUE!</v>
      </c>
      <c r="CD866">
        <v>93</v>
      </c>
      <c r="CE866">
        <v>0</v>
      </c>
      <c r="CF866">
        <v>75</v>
      </c>
      <c r="CH866">
        <f t="shared" si="66"/>
        <v>1</v>
      </c>
      <c r="CI866" t="s">
        <v>1408</v>
      </c>
      <c r="CJ866">
        <v>0</v>
      </c>
      <c r="CK866" t="s">
        <v>1399</v>
      </c>
      <c r="CL866">
        <f t="shared" si="67"/>
        <v>1</v>
      </c>
      <c r="CM866">
        <f t="shared" si="68"/>
        <v>1</v>
      </c>
      <c r="CN866">
        <f t="shared" si="69"/>
        <v>1</v>
      </c>
    </row>
    <row r="867" spans="1:92" x14ac:dyDescent="0.25">
      <c r="A867">
        <v>1467</v>
      </c>
      <c r="B867" t="s">
        <v>87</v>
      </c>
      <c r="C867" t="s">
        <v>564</v>
      </c>
      <c r="D867">
        <v>1605548</v>
      </c>
      <c r="E867">
        <v>2</v>
      </c>
      <c r="F867" s="107">
        <v>40962</v>
      </c>
      <c r="G867" s="107">
        <v>41024</v>
      </c>
      <c r="H867">
        <v>1605548</v>
      </c>
      <c r="I867" s="107">
        <v>40963</v>
      </c>
      <c r="J867" s="107">
        <v>40964</v>
      </c>
      <c r="K867">
        <v>20000</v>
      </c>
      <c r="L867" t="s">
        <v>569</v>
      </c>
      <c r="M867" s="107">
        <v>40964</v>
      </c>
      <c r="N867" t="s">
        <v>87</v>
      </c>
      <c r="O867" t="s">
        <v>75</v>
      </c>
      <c r="P867" t="s">
        <v>587</v>
      </c>
      <c r="Q867">
        <v>2</v>
      </c>
      <c r="R867">
        <v>63</v>
      </c>
      <c r="S867">
        <v>2</v>
      </c>
      <c r="T867">
        <v>3</v>
      </c>
      <c r="U867">
        <v>2</v>
      </c>
      <c r="AD867" s="107">
        <v>29131</v>
      </c>
      <c r="AE867" t="s">
        <v>31</v>
      </c>
      <c r="AF867" t="s">
        <v>39</v>
      </c>
      <c r="AG867" t="s">
        <v>40</v>
      </c>
      <c r="AH867" t="s">
        <v>40</v>
      </c>
      <c r="AI867" t="s">
        <v>96</v>
      </c>
      <c r="AJ867" t="s">
        <v>47</v>
      </c>
      <c r="AK867">
        <v>3</v>
      </c>
      <c r="AL867" t="s">
        <v>47</v>
      </c>
      <c r="AP867" t="s">
        <v>48</v>
      </c>
      <c r="AR867" t="s">
        <v>49</v>
      </c>
      <c r="AS867" t="s">
        <v>44</v>
      </c>
      <c r="BC867" t="s">
        <v>51</v>
      </c>
      <c r="BD867" t="s">
        <v>1201</v>
      </c>
      <c r="BF867">
        <v>2</v>
      </c>
      <c r="BG867">
        <v>62</v>
      </c>
      <c r="BH867">
        <v>63</v>
      </c>
      <c r="BI867">
        <v>32.325136612021858</v>
      </c>
      <c r="BJ867">
        <f t="shared" si="65"/>
        <v>32</v>
      </c>
      <c r="BK867">
        <v>0</v>
      </c>
      <c r="BL867">
        <v>-60</v>
      </c>
      <c r="BM867" t="s">
        <v>47</v>
      </c>
      <c r="BN867" t="s">
        <v>75</v>
      </c>
      <c r="BO867" t="s">
        <v>87</v>
      </c>
      <c r="BQ867" t="s">
        <v>47</v>
      </c>
      <c r="BR867" t="s">
        <v>87</v>
      </c>
      <c r="BS867" t="s">
        <v>573</v>
      </c>
      <c r="BT867" t="s">
        <v>1252</v>
      </c>
      <c r="BU867" t="s">
        <v>87</v>
      </c>
      <c r="BV867">
        <v>3.1746031746031744E-2</v>
      </c>
      <c r="BW867">
        <v>3.2258064516129031E-2</v>
      </c>
      <c r="BX867">
        <v>5.1203277009728709E-4</v>
      </c>
      <c r="BY867">
        <v>0</v>
      </c>
      <c r="BZ867">
        <v>-2</v>
      </c>
      <c r="CA867">
        <v>0</v>
      </c>
      <c r="CB867">
        <v>2</v>
      </c>
      <c r="CC867" t="e">
        <v>#VALUE!</v>
      </c>
      <c r="CD867">
        <v>2</v>
      </c>
      <c r="CE867">
        <v>0</v>
      </c>
      <c r="CF867">
        <v>60</v>
      </c>
      <c r="CH867">
        <f t="shared" si="66"/>
        <v>1</v>
      </c>
      <c r="CI867" t="s">
        <v>1405</v>
      </c>
      <c r="CJ867">
        <v>1</v>
      </c>
      <c r="CK867" t="s">
        <v>1399</v>
      </c>
      <c r="CL867">
        <f t="shared" si="67"/>
        <v>1</v>
      </c>
      <c r="CM867">
        <f t="shared" si="68"/>
        <v>1</v>
      </c>
      <c r="CN867">
        <f t="shared" si="69"/>
        <v>1</v>
      </c>
    </row>
    <row r="868" spans="1:92" x14ac:dyDescent="0.25">
      <c r="A868">
        <v>1873</v>
      </c>
      <c r="B868" t="s">
        <v>564</v>
      </c>
      <c r="C868" t="s">
        <v>564</v>
      </c>
      <c r="D868">
        <v>1606347</v>
      </c>
      <c r="E868">
        <v>5</v>
      </c>
      <c r="F868" s="107">
        <v>40978</v>
      </c>
      <c r="G868" s="107">
        <v>41107</v>
      </c>
      <c r="H868">
        <v>1606347</v>
      </c>
      <c r="I868" s="107">
        <v>40978</v>
      </c>
      <c r="J868" s="107">
        <v>41107</v>
      </c>
      <c r="K868">
        <v>15000</v>
      </c>
      <c r="L868" t="s">
        <v>569</v>
      </c>
      <c r="N868" t="s">
        <v>564</v>
      </c>
      <c r="O868" t="s">
        <v>913</v>
      </c>
      <c r="P868" t="s">
        <v>38</v>
      </c>
      <c r="Q868">
        <v>130</v>
      </c>
      <c r="R868">
        <v>130</v>
      </c>
      <c r="S868">
        <v>8</v>
      </c>
      <c r="T868">
        <v>3</v>
      </c>
      <c r="U868">
        <v>7</v>
      </c>
      <c r="AD868" s="107">
        <v>28953</v>
      </c>
      <c r="AE868" t="s">
        <v>31</v>
      </c>
      <c r="AF868" t="s">
        <v>32</v>
      </c>
      <c r="AG868" t="s">
        <v>868</v>
      </c>
      <c r="AH868" t="s">
        <v>57</v>
      </c>
      <c r="AI868" t="s">
        <v>96</v>
      </c>
      <c r="AJ868" t="s">
        <v>88</v>
      </c>
      <c r="AK868">
        <v>6</v>
      </c>
      <c r="AL868" t="s">
        <v>987</v>
      </c>
      <c r="AN868">
        <v>6</v>
      </c>
      <c r="AP868" t="s">
        <v>42</v>
      </c>
      <c r="AR868" t="s">
        <v>43</v>
      </c>
      <c r="AS868" t="s">
        <v>44</v>
      </c>
      <c r="BC868" t="s">
        <v>98</v>
      </c>
      <c r="BF868">
        <v>130</v>
      </c>
      <c r="BG868">
        <v>130</v>
      </c>
      <c r="BH868">
        <v>130</v>
      </c>
      <c r="BI868">
        <v>32.855191256830601</v>
      </c>
      <c r="BJ868">
        <f t="shared" si="65"/>
        <v>33</v>
      </c>
      <c r="BK868">
        <v>0</v>
      </c>
      <c r="BL868">
        <v>0</v>
      </c>
      <c r="BM868" t="s">
        <v>1050</v>
      </c>
      <c r="BN868" t="s">
        <v>913</v>
      </c>
      <c r="BO868" t="s">
        <v>564</v>
      </c>
      <c r="BQ868" t="s">
        <v>1050</v>
      </c>
      <c r="BR868" t="s">
        <v>87</v>
      </c>
      <c r="BS868" t="s">
        <v>572</v>
      </c>
      <c r="BT868" t="s">
        <v>1252</v>
      </c>
      <c r="BU868" t="s">
        <v>87</v>
      </c>
      <c r="BV868">
        <v>1</v>
      </c>
      <c r="BW868">
        <v>1</v>
      </c>
      <c r="BX868">
        <v>0</v>
      </c>
      <c r="BY868">
        <v>0</v>
      </c>
      <c r="BZ868">
        <v>-130</v>
      </c>
      <c r="CA868">
        <v>0</v>
      </c>
      <c r="CB868">
        <v>130</v>
      </c>
      <c r="CC868" t="e">
        <v>#VALUE!</v>
      </c>
      <c r="CD868">
        <v>130</v>
      </c>
      <c r="CE868">
        <v>0</v>
      </c>
      <c r="CF868">
        <v>0</v>
      </c>
      <c r="CH868">
        <f t="shared" si="66"/>
        <v>1</v>
      </c>
      <c r="CI868" t="s">
        <v>1403</v>
      </c>
      <c r="CJ868">
        <v>6</v>
      </c>
      <c r="CK868" t="s">
        <v>1399</v>
      </c>
      <c r="CL868">
        <f t="shared" si="67"/>
        <v>0</v>
      </c>
      <c r="CM868">
        <f t="shared" si="68"/>
        <v>1</v>
      </c>
      <c r="CN868">
        <f t="shared" si="69"/>
        <v>1</v>
      </c>
    </row>
    <row r="869" spans="1:92" x14ac:dyDescent="0.25">
      <c r="A869">
        <v>2860</v>
      </c>
      <c r="B869" t="s">
        <v>564</v>
      </c>
      <c r="C869" t="s">
        <v>564</v>
      </c>
      <c r="D869">
        <v>1606369</v>
      </c>
      <c r="E869">
        <v>2</v>
      </c>
      <c r="F869" s="107">
        <v>41014</v>
      </c>
      <c r="G869" s="107">
        <v>41045</v>
      </c>
      <c r="H869">
        <v>1606369</v>
      </c>
      <c r="I869" s="107">
        <v>41015</v>
      </c>
      <c r="J869" s="107">
        <v>41045</v>
      </c>
      <c r="K869" t="s">
        <v>562</v>
      </c>
      <c r="L869" t="s">
        <v>562</v>
      </c>
      <c r="N869" t="s">
        <v>564</v>
      </c>
      <c r="O869" t="s">
        <v>913</v>
      </c>
      <c r="P869" t="s">
        <v>587</v>
      </c>
      <c r="Q869">
        <v>31</v>
      </c>
      <c r="R869">
        <v>32</v>
      </c>
      <c r="S869">
        <v>5</v>
      </c>
      <c r="T869">
        <v>0</v>
      </c>
      <c r="U869">
        <v>6</v>
      </c>
      <c r="AD869" s="107">
        <v>29329</v>
      </c>
      <c r="AE869" t="s">
        <v>31</v>
      </c>
      <c r="AF869" t="s">
        <v>32</v>
      </c>
      <c r="AG869" t="s">
        <v>868</v>
      </c>
      <c r="AH869" t="s">
        <v>57</v>
      </c>
      <c r="AI869" t="s">
        <v>69</v>
      </c>
      <c r="AJ869" t="s">
        <v>47</v>
      </c>
      <c r="AK869">
        <v>7</v>
      </c>
      <c r="AL869" t="s">
        <v>47</v>
      </c>
      <c r="AP869" t="s">
        <v>92</v>
      </c>
      <c r="AR869" t="s">
        <v>66</v>
      </c>
      <c r="AS869" t="s">
        <v>44</v>
      </c>
      <c r="BC869" t="s">
        <v>37</v>
      </c>
      <c r="BF869">
        <v>31</v>
      </c>
      <c r="BG869">
        <v>31</v>
      </c>
      <c r="BH869">
        <v>32</v>
      </c>
      <c r="BI869">
        <v>31.92622950819672</v>
      </c>
      <c r="BJ869">
        <f t="shared" si="65"/>
        <v>32</v>
      </c>
      <c r="BK869">
        <v>0</v>
      </c>
      <c r="BL869">
        <v>0</v>
      </c>
      <c r="BM869" t="s">
        <v>47</v>
      </c>
      <c r="BN869" t="s">
        <v>913</v>
      </c>
      <c r="BO869" t="s">
        <v>564</v>
      </c>
      <c r="BQ869" t="s">
        <v>47</v>
      </c>
      <c r="BR869" t="s">
        <v>87</v>
      </c>
      <c r="BS869" t="s">
        <v>572</v>
      </c>
      <c r="BT869" t="s">
        <v>1252</v>
      </c>
      <c r="BU869" t="s">
        <v>87</v>
      </c>
      <c r="BV869">
        <v>0.96875</v>
      </c>
      <c r="BW869">
        <v>1</v>
      </c>
      <c r="BX869">
        <v>3.125E-2</v>
      </c>
      <c r="BY869">
        <v>0</v>
      </c>
      <c r="BZ869">
        <v>-31</v>
      </c>
      <c r="CA869">
        <v>0</v>
      </c>
      <c r="CB869">
        <v>31</v>
      </c>
      <c r="CC869" t="e">
        <v>#VALUE!</v>
      </c>
      <c r="CD869">
        <v>31</v>
      </c>
      <c r="CE869">
        <v>0</v>
      </c>
      <c r="CF869">
        <v>0</v>
      </c>
      <c r="CH869">
        <f t="shared" si="66"/>
        <v>1</v>
      </c>
      <c r="CI869" t="s">
        <v>1401</v>
      </c>
      <c r="CJ869">
        <v>3</v>
      </c>
      <c r="CK869" t="s">
        <v>1399</v>
      </c>
      <c r="CL869">
        <f t="shared" si="67"/>
        <v>0</v>
      </c>
      <c r="CM869">
        <f t="shared" si="68"/>
        <v>1</v>
      </c>
      <c r="CN869">
        <f t="shared" si="69"/>
        <v>0</v>
      </c>
    </row>
    <row r="870" spans="1:92" x14ac:dyDescent="0.25">
      <c r="A870">
        <v>2356</v>
      </c>
      <c r="B870" t="s">
        <v>564</v>
      </c>
      <c r="C870" t="s">
        <v>564</v>
      </c>
      <c r="D870">
        <v>1607377</v>
      </c>
      <c r="E870">
        <v>6</v>
      </c>
      <c r="F870" s="107">
        <v>40997</v>
      </c>
      <c r="G870" s="107">
        <v>41201</v>
      </c>
      <c r="H870">
        <v>1607377</v>
      </c>
      <c r="I870" s="107">
        <v>40998</v>
      </c>
      <c r="J870" s="107">
        <v>41201</v>
      </c>
      <c r="K870">
        <v>10000</v>
      </c>
      <c r="L870" t="s">
        <v>568</v>
      </c>
      <c r="N870" t="s">
        <v>564</v>
      </c>
      <c r="O870" t="s">
        <v>913</v>
      </c>
      <c r="P870" t="s">
        <v>38</v>
      </c>
      <c r="Q870">
        <v>204</v>
      </c>
      <c r="R870">
        <v>205</v>
      </c>
      <c r="S870">
        <v>4</v>
      </c>
      <c r="T870">
        <v>0</v>
      </c>
      <c r="U870">
        <v>3</v>
      </c>
      <c r="AD870" s="107">
        <v>22984</v>
      </c>
      <c r="AE870" t="s">
        <v>31</v>
      </c>
      <c r="AF870" t="s">
        <v>68</v>
      </c>
      <c r="AG870" t="s">
        <v>870</v>
      </c>
      <c r="AH870" t="s">
        <v>30</v>
      </c>
      <c r="AI870" t="s">
        <v>99</v>
      </c>
      <c r="AJ870" t="s">
        <v>88</v>
      </c>
      <c r="AK870">
        <v>7</v>
      </c>
      <c r="AL870" t="s">
        <v>361</v>
      </c>
      <c r="AM870">
        <v>3</v>
      </c>
      <c r="AP870" t="s">
        <v>169</v>
      </c>
      <c r="AR870" t="s">
        <v>66</v>
      </c>
      <c r="AS870" t="s">
        <v>63</v>
      </c>
      <c r="BC870" t="s">
        <v>37</v>
      </c>
      <c r="BF870">
        <v>204</v>
      </c>
      <c r="BG870">
        <v>204</v>
      </c>
      <c r="BH870">
        <v>205</v>
      </c>
      <c r="BI870">
        <v>49.215846994535518</v>
      </c>
      <c r="BJ870">
        <f t="shared" si="65"/>
        <v>49</v>
      </c>
      <c r="BK870">
        <v>0</v>
      </c>
      <c r="BL870">
        <v>0</v>
      </c>
      <c r="BM870" t="s">
        <v>1050</v>
      </c>
      <c r="BN870" t="s">
        <v>913</v>
      </c>
      <c r="BO870" t="s">
        <v>564</v>
      </c>
      <c r="BQ870" t="s">
        <v>1050</v>
      </c>
      <c r="BR870" t="s">
        <v>87</v>
      </c>
      <c r="BS870" t="s">
        <v>572</v>
      </c>
      <c r="BT870" t="s">
        <v>1252</v>
      </c>
      <c r="BU870" t="s">
        <v>87</v>
      </c>
      <c r="BV870">
        <v>0.99512195121951219</v>
      </c>
      <c r="BW870">
        <v>1</v>
      </c>
      <c r="BX870">
        <v>4.8780487804878092E-3</v>
      </c>
      <c r="BY870">
        <v>0</v>
      </c>
      <c r="BZ870">
        <v>-204</v>
      </c>
      <c r="CA870">
        <v>0</v>
      </c>
      <c r="CB870">
        <v>204</v>
      </c>
      <c r="CC870" t="e">
        <v>#VALUE!</v>
      </c>
      <c r="CD870">
        <v>204</v>
      </c>
      <c r="CE870">
        <v>0</v>
      </c>
      <c r="CF870">
        <v>0</v>
      </c>
      <c r="CH870">
        <f t="shared" si="66"/>
        <v>1</v>
      </c>
      <c r="CI870" t="s">
        <v>1403</v>
      </c>
      <c r="CJ870">
        <v>6</v>
      </c>
      <c r="CK870" t="s">
        <v>1399</v>
      </c>
      <c r="CL870">
        <f t="shared" si="67"/>
        <v>0</v>
      </c>
      <c r="CM870">
        <f t="shared" si="68"/>
        <v>1</v>
      </c>
      <c r="CN870">
        <f t="shared" si="69"/>
        <v>0</v>
      </c>
    </row>
    <row r="871" spans="1:92" x14ac:dyDescent="0.25">
      <c r="A871">
        <v>841</v>
      </c>
      <c r="B871" t="s">
        <v>564</v>
      </c>
      <c r="C871" t="s">
        <v>564</v>
      </c>
      <c r="D871">
        <v>1607483</v>
      </c>
      <c r="E871">
        <v>2</v>
      </c>
      <c r="F871" s="107">
        <v>40940</v>
      </c>
      <c r="G871" s="107">
        <v>41436</v>
      </c>
      <c r="H871">
        <v>1607483</v>
      </c>
      <c r="I871" s="107">
        <v>40941</v>
      </c>
      <c r="J871" s="107">
        <v>40949</v>
      </c>
      <c r="K871">
        <v>2000</v>
      </c>
      <c r="L871" t="s">
        <v>566</v>
      </c>
      <c r="M871" s="107">
        <v>40949</v>
      </c>
      <c r="N871" t="s">
        <v>87</v>
      </c>
      <c r="O871" t="s">
        <v>75</v>
      </c>
      <c r="P871" t="s">
        <v>587</v>
      </c>
      <c r="Q871">
        <v>9</v>
      </c>
      <c r="R871">
        <v>497</v>
      </c>
      <c r="S871">
        <v>2</v>
      </c>
      <c r="T871">
        <v>2</v>
      </c>
      <c r="V871">
        <v>1</v>
      </c>
      <c r="AD871" s="107">
        <v>29263</v>
      </c>
      <c r="AE871" t="s">
        <v>31</v>
      </c>
      <c r="AF871" t="s">
        <v>32</v>
      </c>
      <c r="AG871" t="s">
        <v>868</v>
      </c>
      <c r="AH871" t="s">
        <v>57</v>
      </c>
      <c r="AI871" t="s">
        <v>79</v>
      </c>
      <c r="AJ871" t="s">
        <v>47</v>
      </c>
      <c r="AK871">
        <v>14</v>
      </c>
      <c r="AL871" t="s">
        <v>47</v>
      </c>
      <c r="AP871" t="s">
        <v>233</v>
      </c>
      <c r="AR871" t="s">
        <v>49</v>
      </c>
      <c r="AS871" t="s">
        <v>44</v>
      </c>
      <c r="BC871" t="s">
        <v>51</v>
      </c>
      <c r="BF871">
        <v>9</v>
      </c>
      <c r="BG871">
        <v>496</v>
      </c>
      <c r="BH871">
        <v>497</v>
      </c>
      <c r="BI871">
        <v>31.904371584699454</v>
      </c>
      <c r="BJ871">
        <f t="shared" si="65"/>
        <v>32</v>
      </c>
      <c r="BK871">
        <v>0</v>
      </c>
      <c r="BL871">
        <v>-487</v>
      </c>
      <c r="BM871" t="s">
        <v>47</v>
      </c>
      <c r="BN871" t="s">
        <v>75</v>
      </c>
      <c r="BO871" t="s">
        <v>87</v>
      </c>
      <c r="BQ871" t="s">
        <v>47</v>
      </c>
      <c r="BR871" t="s">
        <v>87</v>
      </c>
      <c r="BS871" t="s">
        <v>573</v>
      </c>
      <c r="BT871" t="s">
        <v>1252</v>
      </c>
      <c r="BU871" t="s">
        <v>87</v>
      </c>
      <c r="BV871">
        <v>1.8108651911468814E-2</v>
      </c>
      <c r="BW871">
        <v>1.8145161290322582E-2</v>
      </c>
      <c r="BX871">
        <v>3.6509378853768343E-5</v>
      </c>
      <c r="BY871">
        <v>0</v>
      </c>
      <c r="BZ871">
        <v>-9</v>
      </c>
      <c r="CA871">
        <v>0</v>
      </c>
      <c r="CB871">
        <v>9</v>
      </c>
      <c r="CC871" t="e">
        <v>#VALUE!</v>
      </c>
      <c r="CD871">
        <v>9</v>
      </c>
      <c r="CE871">
        <v>0</v>
      </c>
      <c r="CF871">
        <v>487</v>
      </c>
      <c r="CH871">
        <f t="shared" si="66"/>
        <v>1</v>
      </c>
      <c r="CI871" t="s">
        <v>1405</v>
      </c>
      <c r="CJ871">
        <v>1</v>
      </c>
      <c r="CK871" t="s">
        <v>1399</v>
      </c>
      <c r="CL871">
        <f t="shared" si="67"/>
        <v>1</v>
      </c>
      <c r="CM871">
        <f t="shared" si="68"/>
        <v>1</v>
      </c>
      <c r="CN871">
        <f t="shared" si="69"/>
        <v>1</v>
      </c>
    </row>
    <row r="872" spans="1:92" x14ac:dyDescent="0.25">
      <c r="A872">
        <v>2188</v>
      </c>
      <c r="B872" t="s">
        <v>564</v>
      </c>
      <c r="C872" t="s">
        <v>564</v>
      </c>
      <c r="D872">
        <v>1609502</v>
      </c>
      <c r="E872">
        <v>5</v>
      </c>
      <c r="F872" s="107">
        <v>40990</v>
      </c>
      <c r="G872" s="107">
        <v>40994</v>
      </c>
      <c r="H872">
        <v>1609502</v>
      </c>
      <c r="I872" s="107">
        <v>40991</v>
      </c>
      <c r="J872" s="107">
        <v>40994</v>
      </c>
      <c r="K872">
        <v>15000</v>
      </c>
      <c r="L872" t="s">
        <v>569</v>
      </c>
      <c r="N872" t="s">
        <v>564</v>
      </c>
      <c r="O872" t="s">
        <v>913</v>
      </c>
      <c r="P872" t="s">
        <v>38</v>
      </c>
      <c r="Q872">
        <v>4</v>
      </c>
      <c r="R872">
        <v>5</v>
      </c>
      <c r="S872">
        <v>12</v>
      </c>
      <c r="T872">
        <v>6</v>
      </c>
      <c r="U872">
        <v>9</v>
      </c>
      <c r="AD872" s="107">
        <v>29158</v>
      </c>
      <c r="AE872" t="s">
        <v>31</v>
      </c>
      <c r="AF872" t="s">
        <v>32</v>
      </c>
      <c r="AG872" t="s">
        <v>868</v>
      </c>
      <c r="AH872" t="s">
        <v>57</v>
      </c>
      <c r="AI872" t="s">
        <v>140</v>
      </c>
      <c r="AJ872" t="s">
        <v>88</v>
      </c>
      <c r="AK872">
        <v>1</v>
      </c>
      <c r="AL872" t="s">
        <v>987</v>
      </c>
      <c r="AN872">
        <v>10</v>
      </c>
      <c r="AP872" t="s">
        <v>126</v>
      </c>
      <c r="AR872" t="s">
        <v>43</v>
      </c>
      <c r="AS872" t="s">
        <v>81</v>
      </c>
      <c r="BC872" t="s">
        <v>37</v>
      </c>
      <c r="BF872">
        <v>4</v>
      </c>
      <c r="BG872">
        <v>4</v>
      </c>
      <c r="BH872">
        <v>5</v>
      </c>
      <c r="BI872">
        <v>32.327868852459019</v>
      </c>
      <c r="BJ872">
        <f t="shared" si="65"/>
        <v>32</v>
      </c>
      <c r="BK872">
        <v>0</v>
      </c>
      <c r="BL872">
        <v>0</v>
      </c>
      <c r="BM872" t="s">
        <v>1050</v>
      </c>
      <c r="BN872" t="s">
        <v>913</v>
      </c>
      <c r="BO872" t="s">
        <v>564</v>
      </c>
      <c r="BQ872" t="s">
        <v>1050</v>
      </c>
      <c r="BR872" t="s">
        <v>87</v>
      </c>
      <c r="BS872" t="s">
        <v>572</v>
      </c>
      <c r="BT872" t="s">
        <v>1252</v>
      </c>
      <c r="BU872" t="s">
        <v>87</v>
      </c>
      <c r="BV872">
        <v>0.8</v>
      </c>
      <c r="BW872">
        <v>1</v>
      </c>
      <c r="BX872">
        <v>0.19999999999999996</v>
      </c>
      <c r="BY872">
        <v>0</v>
      </c>
      <c r="BZ872">
        <v>-4</v>
      </c>
      <c r="CA872">
        <v>0</v>
      </c>
      <c r="CB872">
        <v>4</v>
      </c>
      <c r="CC872" t="e">
        <v>#VALUE!</v>
      </c>
      <c r="CD872">
        <v>4</v>
      </c>
      <c r="CE872">
        <v>0</v>
      </c>
      <c r="CF872">
        <v>0</v>
      </c>
      <c r="CH872">
        <f t="shared" si="66"/>
        <v>1</v>
      </c>
      <c r="CI872" t="s">
        <v>1405</v>
      </c>
      <c r="CJ872">
        <v>1</v>
      </c>
      <c r="CK872" t="s">
        <v>1399</v>
      </c>
      <c r="CL872">
        <f t="shared" si="67"/>
        <v>0</v>
      </c>
      <c r="CM872">
        <f t="shared" si="68"/>
        <v>1</v>
      </c>
      <c r="CN872">
        <f t="shared" si="69"/>
        <v>1</v>
      </c>
    </row>
    <row r="873" spans="1:92" x14ac:dyDescent="0.25">
      <c r="A873">
        <v>2572</v>
      </c>
      <c r="B873" t="s">
        <v>564</v>
      </c>
      <c r="C873" t="s">
        <v>564</v>
      </c>
      <c r="D873">
        <v>1610459</v>
      </c>
      <c r="E873">
        <v>6</v>
      </c>
      <c r="F873" s="107">
        <v>41004</v>
      </c>
      <c r="G873" s="107">
        <v>41108</v>
      </c>
      <c r="H873">
        <v>1610459</v>
      </c>
      <c r="I873" s="107">
        <v>41006</v>
      </c>
      <c r="J873" s="107">
        <v>41019</v>
      </c>
      <c r="K873">
        <v>20000</v>
      </c>
      <c r="L873" t="s">
        <v>569</v>
      </c>
      <c r="M873" s="107">
        <v>41019</v>
      </c>
      <c r="N873" t="s">
        <v>87</v>
      </c>
      <c r="O873" t="s">
        <v>75</v>
      </c>
      <c r="P873" t="s">
        <v>38</v>
      </c>
      <c r="Q873">
        <v>14</v>
      </c>
      <c r="R873">
        <v>105</v>
      </c>
      <c r="S873">
        <v>5</v>
      </c>
      <c r="T873">
        <v>8</v>
      </c>
      <c r="U873">
        <v>4</v>
      </c>
      <c r="AD873" s="107">
        <v>29219</v>
      </c>
      <c r="AE873" t="s">
        <v>31</v>
      </c>
      <c r="AF873" t="s">
        <v>32</v>
      </c>
      <c r="AG873" t="s">
        <v>868</v>
      </c>
      <c r="AH873" t="s">
        <v>57</v>
      </c>
      <c r="AI873" t="s">
        <v>86</v>
      </c>
      <c r="AJ873" t="s">
        <v>88</v>
      </c>
      <c r="AK873">
        <v>5</v>
      </c>
      <c r="AL873" t="s">
        <v>361</v>
      </c>
      <c r="AM873">
        <v>3</v>
      </c>
      <c r="AP873" t="s">
        <v>55</v>
      </c>
      <c r="AR873" t="s">
        <v>49</v>
      </c>
      <c r="AS873" t="s">
        <v>56</v>
      </c>
      <c r="BC873" t="s">
        <v>37</v>
      </c>
      <c r="BF873">
        <v>14</v>
      </c>
      <c r="BG873">
        <v>103</v>
      </c>
      <c r="BH873">
        <v>105</v>
      </c>
      <c r="BI873">
        <v>32.199453551912569</v>
      </c>
      <c r="BJ873">
        <f t="shared" si="65"/>
        <v>32</v>
      </c>
      <c r="BK873">
        <v>0</v>
      </c>
      <c r="BL873">
        <v>-89</v>
      </c>
      <c r="BM873" t="s">
        <v>1050</v>
      </c>
      <c r="BN873" t="s">
        <v>75</v>
      </c>
      <c r="BO873" t="s">
        <v>87</v>
      </c>
      <c r="BQ873" t="s">
        <v>1050</v>
      </c>
      <c r="BR873" t="s">
        <v>87</v>
      </c>
      <c r="BS873" t="s">
        <v>573</v>
      </c>
      <c r="BT873" t="s">
        <v>1252</v>
      </c>
      <c r="BU873" t="s">
        <v>87</v>
      </c>
      <c r="BV873">
        <v>0.13333333333333333</v>
      </c>
      <c r="BW873">
        <v>0.13592233009708737</v>
      </c>
      <c r="BX873">
        <v>2.5889967637540423E-3</v>
      </c>
      <c r="BY873">
        <v>0</v>
      </c>
      <c r="BZ873">
        <v>-14</v>
      </c>
      <c r="CA873">
        <v>0</v>
      </c>
      <c r="CB873">
        <v>14</v>
      </c>
      <c r="CC873" t="e">
        <v>#VALUE!</v>
      </c>
      <c r="CD873">
        <v>14</v>
      </c>
      <c r="CE873">
        <v>0</v>
      </c>
      <c r="CF873">
        <v>89</v>
      </c>
      <c r="CH873">
        <f t="shared" si="66"/>
        <v>1</v>
      </c>
      <c r="CI873" t="s">
        <v>1404</v>
      </c>
      <c r="CJ873">
        <v>2</v>
      </c>
      <c r="CK873" t="s">
        <v>1399</v>
      </c>
      <c r="CL873">
        <f t="shared" si="67"/>
        <v>1</v>
      </c>
      <c r="CM873">
        <f t="shared" si="68"/>
        <v>1</v>
      </c>
      <c r="CN873">
        <f t="shared" si="69"/>
        <v>1</v>
      </c>
    </row>
    <row r="874" spans="1:92" x14ac:dyDescent="0.25">
      <c r="A874">
        <v>1767</v>
      </c>
      <c r="B874" t="s">
        <v>564</v>
      </c>
      <c r="C874" t="s">
        <v>564</v>
      </c>
      <c r="D874">
        <v>1612105</v>
      </c>
      <c r="E874">
        <v>3</v>
      </c>
      <c r="F874" s="107">
        <v>40974</v>
      </c>
      <c r="G874" s="107">
        <v>41114</v>
      </c>
      <c r="H874">
        <v>1612105</v>
      </c>
      <c r="I874" s="107">
        <v>40975</v>
      </c>
      <c r="J874" s="107">
        <v>40977</v>
      </c>
      <c r="K874">
        <v>5000</v>
      </c>
      <c r="L874" t="s">
        <v>567</v>
      </c>
      <c r="M874" s="107">
        <v>40977</v>
      </c>
      <c r="N874" t="s">
        <v>87</v>
      </c>
      <c r="O874" t="s">
        <v>583</v>
      </c>
      <c r="P874" t="s">
        <v>38</v>
      </c>
      <c r="Q874">
        <v>3</v>
      </c>
      <c r="R874">
        <v>141</v>
      </c>
      <c r="S874">
        <v>0</v>
      </c>
      <c r="T874">
        <v>2</v>
      </c>
      <c r="AD874" s="107">
        <v>28968</v>
      </c>
      <c r="AE874" t="s">
        <v>31</v>
      </c>
      <c r="AF874" t="s">
        <v>39</v>
      </c>
      <c r="AG874" t="s">
        <v>40</v>
      </c>
      <c r="AH874" t="s">
        <v>40</v>
      </c>
      <c r="AI874" t="s">
        <v>96</v>
      </c>
      <c r="AJ874" t="s">
        <v>88</v>
      </c>
      <c r="AK874">
        <v>6</v>
      </c>
      <c r="AL874" t="s">
        <v>184</v>
      </c>
      <c r="AP874" t="s">
        <v>65</v>
      </c>
      <c r="AR874" t="s">
        <v>66</v>
      </c>
      <c r="AS874" t="s">
        <v>67</v>
      </c>
      <c r="BC874" t="s">
        <v>51</v>
      </c>
      <c r="BF874">
        <v>3</v>
      </c>
      <c r="BG874">
        <v>140</v>
      </c>
      <c r="BH874">
        <v>141</v>
      </c>
      <c r="BI874">
        <v>32.803278688524593</v>
      </c>
      <c r="BJ874">
        <f t="shared" si="65"/>
        <v>33</v>
      </c>
      <c r="BK874">
        <v>0</v>
      </c>
      <c r="BL874">
        <v>-137</v>
      </c>
      <c r="BM874" t="s">
        <v>1050</v>
      </c>
      <c r="BN874" t="s">
        <v>75</v>
      </c>
      <c r="BO874" t="s">
        <v>87</v>
      </c>
      <c r="BQ874" t="s">
        <v>1050</v>
      </c>
      <c r="BR874" t="s">
        <v>87</v>
      </c>
      <c r="BS874" t="s">
        <v>573</v>
      </c>
      <c r="BT874" t="s">
        <v>1252</v>
      </c>
      <c r="BU874" t="s">
        <v>564</v>
      </c>
      <c r="BV874">
        <v>2.1276595744680851E-2</v>
      </c>
      <c r="BW874">
        <v>2.1428571428571429E-2</v>
      </c>
      <c r="BX874">
        <v>1.5197568389057822E-4</v>
      </c>
      <c r="BY874">
        <v>0</v>
      </c>
      <c r="BZ874">
        <v>-3</v>
      </c>
      <c r="CA874">
        <v>0</v>
      </c>
      <c r="CB874">
        <v>3</v>
      </c>
      <c r="CC874" t="e">
        <v>#VALUE!</v>
      </c>
      <c r="CD874">
        <v>3</v>
      </c>
      <c r="CE874">
        <v>0</v>
      </c>
      <c r="CF874">
        <v>137</v>
      </c>
      <c r="CH874">
        <f t="shared" si="66"/>
        <v>1</v>
      </c>
      <c r="CI874" t="s">
        <v>1405</v>
      </c>
      <c r="CJ874">
        <v>1</v>
      </c>
      <c r="CK874" t="s">
        <v>1399</v>
      </c>
      <c r="CL874">
        <f t="shared" si="67"/>
        <v>1</v>
      </c>
      <c r="CM874">
        <f t="shared" si="68"/>
        <v>0</v>
      </c>
      <c r="CN874">
        <f t="shared" si="69"/>
        <v>1</v>
      </c>
    </row>
    <row r="875" spans="1:92" x14ac:dyDescent="0.25">
      <c r="A875">
        <v>2772</v>
      </c>
      <c r="B875" t="s">
        <v>564</v>
      </c>
      <c r="C875" t="s">
        <v>564</v>
      </c>
      <c r="D875">
        <v>1612485</v>
      </c>
      <c r="E875">
        <v>5</v>
      </c>
      <c r="F875" s="107">
        <v>41011</v>
      </c>
      <c r="G875" s="107">
        <v>41015</v>
      </c>
      <c r="H875">
        <v>1612485</v>
      </c>
      <c r="I875" s="107">
        <v>41011</v>
      </c>
      <c r="J875" s="107">
        <v>41015</v>
      </c>
      <c r="K875">
        <v>15000</v>
      </c>
      <c r="L875" t="s">
        <v>569</v>
      </c>
      <c r="N875" t="s">
        <v>564</v>
      </c>
      <c r="O875" t="s">
        <v>913</v>
      </c>
      <c r="P875" t="s">
        <v>38</v>
      </c>
      <c r="Q875">
        <v>5</v>
      </c>
      <c r="R875">
        <v>5</v>
      </c>
      <c r="S875">
        <v>2</v>
      </c>
      <c r="T875">
        <v>1</v>
      </c>
      <c r="U875">
        <v>1</v>
      </c>
      <c r="AD875" s="107">
        <v>27483</v>
      </c>
      <c r="AE875" t="s">
        <v>31</v>
      </c>
      <c r="AF875" t="s">
        <v>32</v>
      </c>
      <c r="AG875" t="s">
        <v>868</v>
      </c>
      <c r="AH875" t="s">
        <v>57</v>
      </c>
      <c r="AI875" t="s">
        <v>113</v>
      </c>
      <c r="AJ875" t="s">
        <v>88</v>
      </c>
      <c r="AK875">
        <v>1</v>
      </c>
      <c r="AL875" t="s">
        <v>987</v>
      </c>
      <c r="AN875">
        <v>6</v>
      </c>
      <c r="AP875" t="s">
        <v>42</v>
      </c>
      <c r="AR875" t="s">
        <v>43</v>
      </c>
      <c r="AS875" t="s">
        <v>44</v>
      </c>
      <c r="BC875" t="s">
        <v>37</v>
      </c>
      <c r="BF875">
        <v>5</v>
      </c>
      <c r="BG875">
        <v>5</v>
      </c>
      <c r="BH875">
        <v>5</v>
      </c>
      <c r="BI875">
        <v>36.961748633879779</v>
      </c>
      <c r="BJ875">
        <f t="shared" si="65"/>
        <v>37</v>
      </c>
      <c r="BK875">
        <v>0</v>
      </c>
      <c r="BL875">
        <v>0</v>
      </c>
      <c r="BM875" t="s">
        <v>1050</v>
      </c>
      <c r="BN875" t="s">
        <v>913</v>
      </c>
      <c r="BO875" t="s">
        <v>564</v>
      </c>
      <c r="BQ875" t="s">
        <v>1050</v>
      </c>
      <c r="BR875" t="s">
        <v>87</v>
      </c>
      <c r="BS875" t="s">
        <v>572</v>
      </c>
      <c r="BT875" t="s">
        <v>1252</v>
      </c>
      <c r="BU875" t="s">
        <v>87</v>
      </c>
      <c r="BV875">
        <v>1</v>
      </c>
      <c r="BW875">
        <v>1</v>
      </c>
      <c r="BX875">
        <v>0</v>
      </c>
      <c r="BY875">
        <v>0</v>
      </c>
      <c r="BZ875">
        <v>-5</v>
      </c>
      <c r="CA875">
        <v>0</v>
      </c>
      <c r="CB875">
        <v>5</v>
      </c>
      <c r="CC875" t="e">
        <v>#VALUE!</v>
      </c>
      <c r="CD875">
        <v>5</v>
      </c>
      <c r="CE875">
        <v>0</v>
      </c>
      <c r="CF875">
        <v>0</v>
      </c>
      <c r="CH875">
        <f t="shared" si="66"/>
        <v>1</v>
      </c>
      <c r="CI875" t="s">
        <v>1405</v>
      </c>
      <c r="CJ875">
        <v>1</v>
      </c>
      <c r="CK875" t="s">
        <v>1399</v>
      </c>
      <c r="CL875">
        <f t="shared" si="67"/>
        <v>0</v>
      </c>
      <c r="CM875">
        <f t="shared" si="68"/>
        <v>1</v>
      </c>
      <c r="CN875">
        <f t="shared" si="69"/>
        <v>1</v>
      </c>
    </row>
    <row r="876" spans="1:92" x14ac:dyDescent="0.25">
      <c r="A876">
        <v>2620</v>
      </c>
      <c r="B876" t="s">
        <v>564</v>
      </c>
      <c r="C876" t="s">
        <v>564</v>
      </c>
      <c r="D876">
        <v>1613265</v>
      </c>
      <c r="E876">
        <v>6</v>
      </c>
      <c r="F876" s="107">
        <v>41006</v>
      </c>
      <c r="G876" s="107">
        <v>41151</v>
      </c>
      <c r="H876">
        <v>1613265</v>
      </c>
      <c r="I876" s="107">
        <v>41006</v>
      </c>
      <c r="J876" s="107">
        <v>41007</v>
      </c>
      <c r="K876">
        <v>20000</v>
      </c>
      <c r="L876" t="s">
        <v>569</v>
      </c>
      <c r="M876" s="107">
        <v>41007</v>
      </c>
      <c r="N876" t="s">
        <v>87</v>
      </c>
      <c r="O876" t="s">
        <v>583</v>
      </c>
      <c r="P876" t="s">
        <v>38</v>
      </c>
      <c r="Q876">
        <v>2</v>
      </c>
      <c r="R876">
        <v>146</v>
      </c>
      <c r="S876">
        <v>3</v>
      </c>
      <c r="T876">
        <v>7</v>
      </c>
      <c r="U876">
        <v>2</v>
      </c>
      <c r="AD876" s="107">
        <v>29135</v>
      </c>
      <c r="AE876" t="s">
        <v>31</v>
      </c>
      <c r="AF876" t="s">
        <v>39</v>
      </c>
      <c r="AG876" t="s">
        <v>40</v>
      </c>
      <c r="AH876" t="s">
        <v>40</v>
      </c>
      <c r="AI876" t="s">
        <v>52</v>
      </c>
      <c r="AJ876" t="s">
        <v>88</v>
      </c>
      <c r="AK876">
        <v>9</v>
      </c>
      <c r="AL876" t="s">
        <v>361</v>
      </c>
      <c r="AM876">
        <v>8</v>
      </c>
      <c r="AP876" t="s">
        <v>131</v>
      </c>
      <c r="AR876" t="s">
        <v>91</v>
      </c>
      <c r="AS876" t="s">
        <v>81</v>
      </c>
      <c r="BC876" t="s">
        <v>51</v>
      </c>
      <c r="BF876">
        <v>2</v>
      </c>
      <c r="BG876">
        <v>146</v>
      </c>
      <c r="BH876">
        <v>146</v>
      </c>
      <c r="BI876">
        <v>32.434426229508198</v>
      </c>
      <c r="BJ876">
        <f t="shared" si="65"/>
        <v>33</v>
      </c>
      <c r="BK876">
        <v>0</v>
      </c>
      <c r="BL876">
        <v>-144</v>
      </c>
      <c r="BM876" t="s">
        <v>1050</v>
      </c>
      <c r="BN876" t="s">
        <v>75</v>
      </c>
      <c r="BO876" t="s">
        <v>87</v>
      </c>
      <c r="BQ876" t="s">
        <v>1050</v>
      </c>
      <c r="BR876" t="s">
        <v>87</v>
      </c>
      <c r="BS876" t="s">
        <v>573</v>
      </c>
      <c r="BT876" t="s">
        <v>1252</v>
      </c>
      <c r="BU876" t="s">
        <v>87</v>
      </c>
      <c r="BV876">
        <v>1.3698630136986301E-2</v>
      </c>
      <c r="BW876">
        <v>1.3698630136986301E-2</v>
      </c>
      <c r="BX876">
        <v>0</v>
      </c>
      <c r="BY876">
        <v>0</v>
      </c>
      <c r="BZ876">
        <v>-2</v>
      </c>
      <c r="CA876">
        <v>0</v>
      </c>
      <c r="CB876">
        <v>2</v>
      </c>
      <c r="CC876" t="e">
        <v>#VALUE!</v>
      </c>
      <c r="CD876">
        <v>2</v>
      </c>
      <c r="CE876">
        <v>0</v>
      </c>
      <c r="CF876">
        <v>144</v>
      </c>
      <c r="CH876">
        <f t="shared" si="66"/>
        <v>1</v>
      </c>
      <c r="CI876" t="s">
        <v>1405</v>
      </c>
      <c r="CJ876">
        <v>1</v>
      </c>
      <c r="CK876" t="s">
        <v>1399</v>
      </c>
      <c r="CL876">
        <f t="shared" si="67"/>
        <v>1</v>
      </c>
      <c r="CM876">
        <f t="shared" si="68"/>
        <v>1</v>
      </c>
      <c r="CN876">
        <f t="shared" si="69"/>
        <v>1</v>
      </c>
    </row>
    <row r="877" spans="1:92" x14ac:dyDescent="0.25">
      <c r="A877">
        <v>2755</v>
      </c>
      <c r="B877" t="s">
        <v>564</v>
      </c>
      <c r="C877" t="s">
        <v>564</v>
      </c>
      <c r="D877">
        <v>1613642</v>
      </c>
      <c r="E877">
        <v>5</v>
      </c>
      <c r="F877" s="107">
        <v>41011</v>
      </c>
      <c r="G877" s="107">
        <v>41018</v>
      </c>
      <c r="H877">
        <v>1613642</v>
      </c>
      <c r="I877" s="107">
        <v>41011</v>
      </c>
      <c r="J877" s="107">
        <v>41018</v>
      </c>
      <c r="K877">
        <v>15000</v>
      </c>
      <c r="L877" t="s">
        <v>569</v>
      </c>
      <c r="N877" t="s">
        <v>564</v>
      </c>
      <c r="O877" t="s">
        <v>913</v>
      </c>
      <c r="P877" t="s">
        <v>38</v>
      </c>
      <c r="Q877">
        <v>8</v>
      </c>
      <c r="R877">
        <v>8</v>
      </c>
      <c r="S877">
        <v>3</v>
      </c>
      <c r="T877">
        <v>3</v>
      </c>
      <c r="U877">
        <v>1</v>
      </c>
      <c r="AD877" s="107">
        <v>28854</v>
      </c>
      <c r="AE877" t="s">
        <v>31</v>
      </c>
      <c r="AF877" t="s">
        <v>68</v>
      </c>
      <c r="AG877" t="s">
        <v>870</v>
      </c>
      <c r="AH877" t="s">
        <v>57</v>
      </c>
      <c r="AI877" t="s">
        <v>94</v>
      </c>
      <c r="AJ877" t="s">
        <v>88</v>
      </c>
      <c r="AK877">
        <v>2</v>
      </c>
      <c r="AL877" t="s">
        <v>987</v>
      </c>
      <c r="AN877">
        <v>6</v>
      </c>
      <c r="AP877" t="s">
        <v>102</v>
      </c>
      <c r="AR877" t="s">
        <v>43</v>
      </c>
      <c r="AS877" t="s">
        <v>44</v>
      </c>
      <c r="BC877" t="s">
        <v>37</v>
      </c>
      <c r="BF877">
        <v>8</v>
      </c>
      <c r="BG877">
        <v>8</v>
      </c>
      <c r="BH877">
        <v>8</v>
      </c>
      <c r="BI877">
        <v>33.215846994535518</v>
      </c>
      <c r="BJ877">
        <f t="shared" si="65"/>
        <v>33</v>
      </c>
      <c r="BK877">
        <v>0</v>
      </c>
      <c r="BL877">
        <v>0</v>
      </c>
      <c r="BM877" t="s">
        <v>1050</v>
      </c>
      <c r="BN877" t="s">
        <v>913</v>
      </c>
      <c r="BO877" t="s">
        <v>564</v>
      </c>
      <c r="BQ877" t="s">
        <v>1050</v>
      </c>
      <c r="BR877" t="s">
        <v>87</v>
      </c>
      <c r="BS877" t="s">
        <v>572</v>
      </c>
      <c r="BT877" t="s">
        <v>1252</v>
      </c>
      <c r="BU877" t="s">
        <v>87</v>
      </c>
      <c r="BV877">
        <v>1</v>
      </c>
      <c r="BW877">
        <v>1</v>
      </c>
      <c r="BX877">
        <v>0</v>
      </c>
      <c r="BY877">
        <v>0</v>
      </c>
      <c r="BZ877">
        <v>-8</v>
      </c>
      <c r="CA877">
        <v>0</v>
      </c>
      <c r="CB877">
        <v>8</v>
      </c>
      <c r="CC877" t="e">
        <v>#VALUE!</v>
      </c>
      <c r="CD877">
        <v>8</v>
      </c>
      <c r="CE877">
        <v>0</v>
      </c>
      <c r="CF877">
        <v>0</v>
      </c>
      <c r="CH877">
        <f t="shared" si="66"/>
        <v>1</v>
      </c>
      <c r="CI877" t="s">
        <v>1405</v>
      </c>
      <c r="CJ877">
        <v>1</v>
      </c>
      <c r="CK877" t="s">
        <v>1399</v>
      </c>
      <c r="CL877">
        <f t="shared" si="67"/>
        <v>0</v>
      </c>
      <c r="CM877">
        <f t="shared" si="68"/>
        <v>1</v>
      </c>
      <c r="CN877">
        <f t="shared" si="69"/>
        <v>1</v>
      </c>
    </row>
    <row r="878" spans="1:92" x14ac:dyDescent="0.25">
      <c r="A878">
        <v>2228</v>
      </c>
      <c r="B878" t="s">
        <v>564</v>
      </c>
      <c r="C878" t="s">
        <v>564</v>
      </c>
      <c r="D878">
        <v>1614375</v>
      </c>
      <c r="E878">
        <v>6</v>
      </c>
      <c r="F878" s="107">
        <v>40992</v>
      </c>
      <c r="G878" s="107">
        <v>41107</v>
      </c>
      <c r="H878">
        <v>1614375</v>
      </c>
      <c r="I878" s="107">
        <v>40993</v>
      </c>
      <c r="J878" s="107">
        <v>41107</v>
      </c>
      <c r="K878">
        <v>10000</v>
      </c>
      <c r="L878" t="s">
        <v>568</v>
      </c>
      <c r="N878" t="s">
        <v>564</v>
      </c>
      <c r="O878" t="s">
        <v>913</v>
      </c>
      <c r="P878" t="s">
        <v>38</v>
      </c>
      <c r="Q878">
        <v>115</v>
      </c>
      <c r="R878">
        <v>116</v>
      </c>
      <c r="S878">
        <v>1</v>
      </c>
      <c r="T878">
        <v>2</v>
      </c>
      <c r="AD878" s="107">
        <v>22391</v>
      </c>
      <c r="AE878" t="s">
        <v>31</v>
      </c>
      <c r="AF878" t="s">
        <v>39</v>
      </c>
      <c r="AG878" t="s">
        <v>40</v>
      </c>
      <c r="AH878" t="s">
        <v>40</v>
      </c>
      <c r="AI878" t="s">
        <v>140</v>
      </c>
      <c r="AJ878" t="s">
        <v>88</v>
      </c>
      <c r="AK878">
        <v>4</v>
      </c>
      <c r="AL878" t="s">
        <v>361</v>
      </c>
      <c r="AM878">
        <v>2</v>
      </c>
      <c r="AP878" t="s">
        <v>65</v>
      </c>
      <c r="AR878" t="s">
        <v>66</v>
      </c>
      <c r="AS878" t="s">
        <v>67</v>
      </c>
      <c r="BC878" t="s">
        <v>37</v>
      </c>
      <c r="BF878">
        <v>115</v>
      </c>
      <c r="BG878">
        <v>115</v>
      </c>
      <c r="BH878">
        <v>116</v>
      </c>
      <c r="BI878">
        <v>50.822404371584696</v>
      </c>
      <c r="BJ878">
        <f t="shared" si="65"/>
        <v>51</v>
      </c>
      <c r="BK878">
        <v>0</v>
      </c>
      <c r="BL878">
        <v>0</v>
      </c>
      <c r="BM878" t="s">
        <v>1050</v>
      </c>
      <c r="BN878" t="s">
        <v>913</v>
      </c>
      <c r="BO878" t="s">
        <v>564</v>
      </c>
      <c r="BQ878" t="s">
        <v>1050</v>
      </c>
      <c r="BR878" t="s">
        <v>87</v>
      </c>
      <c r="BS878" t="s">
        <v>572</v>
      </c>
      <c r="BT878" t="s">
        <v>1252</v>
      </c>
      <c r="BU878" t="s">
        <v>87</v>
      </c>
      <c r="BV878">
        <v>0.99137931034482762</v>
      </c>
      <c r="BW878">
        <v>1</v>
      </c>
      <c r="BX878">
        <v>8.6206896551723755E-3</v>
      </c>
      <c r="BY878">
        <v>0</v>
      </c>
      <c r="BZ878">
        <v>-115</v>
      </c>
      <c r="CA878">
        <v>0</v>
      </c>
      <c r="CB878">
        <v>115</v>
      </c>
      <c r="CC878" t="e">
        <v>#VALUE!</v>
      </c>
      <c r="CD878">
        <v>115</v>
      </c>
      <c r="CE878">
        <v>0</v>
      </c>
      <c r="CF878">
        <v>0</v>
      </c>
      <c r="CH878">
        <f t="shared" si="66"/>
        <v>1</v>
      </c>
      <c r="CI878" t="s">
        <v>1408</v>
      </c>
      <c r="CJ878">
        <v>0</v>
      </c>
      <c r="CK878" t="s">
        <v>1399</v>
      </c>
      <c r="CL878">
        <f t="shared" si="67"/>
        <v>0</v>
      </c>
      <c r="CM878">
        <f t="shared" si="68"/>
        <v>1</v>
      </c>
      <c r="CN878">
        <f t="shared" si="69"/>
        <v>1</v>
      </c>
    </row>
    <row r="879" spans="1:92" x14ac:dyDescent="0.25">
      <c r="A879">
        <v>425</v>
      </c>
      <c r="B879" t="s">
        <v>564</v>
      </c>
      <c r="C879" t="s">
        <v>564</v>
      </c>
      <c r="D879">
        <v>1615647</v>
      </c>
      <c r="E879">
        <v>2</v>
      </c>
      <c r="F879" s="107">
        <v>40926</v>
      </c>
      <c r="G879" s="107">
        <v>41023</v>
      </c>
      <c r="H879">
        <v>1615647</v>
      </c>
      <c r="I879" s="107">
        <v>40928</v>
      </c>
      <c r="J879" s="107">
        <v>40930</v>
      </c>
      <c r="K879">
        <v>5000</v>
      </c>
      <c r="L879" t="s">
        <v>567</v>
      </c>
      <c r="M879" s="107">
        <v>40930</v>
      </c>
      <c r="N879" t="s">
        <v>87</v>
      </c>
      <c r="O879" t="s">
        <v>75</v>
      </c>
      <c r="P879" t="s">
        <v>587</v>
      </c>
      <c r="Q879">
        <v>3</v>
      </c>
      <c r="R879">
        <v>98</v>
      </c>
      <c r="S879">
        <v>0</v>
      </c>
      <c r="T879">
        <v>1</v>
      </c>
      <c r="AD879" s="107">
        <v>29244</v>
      </c>
      <c r="AE879" t="s">
        <v>45</v>
      </c>
      <c r="AF879" t="s">
        <v>68</v>
      </c>
      <c r="AG879" t="s">
        <v>870</v>
      </c>
      <c r="AH879" t="s">
        <v>30</v>
      </c>
      <c r="AI879" t="s">
        <v>64</v>
      </c>
      <c r="AJ879" t="s">
        <v>47</v>
      </c>
      <c r="AK879">
        <v>8</v>
      </c>
      <c r="AL879" t="s">
        <v>47</v>
      </c>
      <c r="AP879" t="s">
        <v>136</v>
      </c>
      <c r="AR879" t="s">
        <v>66</v>
      </c>
      <c r="AS879" t="s">
        <v>63</v>
      </c>
      <c r="BC879" t="s">
        <v>51</v>
      </c>
      <c r="BF879">
        <v>3</v>
      </c>
      <c r="BG879">
        <v>96</v>
      </c>
      <c r="BH879">
        <v>98</v>
      </c>
      <c r="BI879">
        <v>31.918032786885245</v>
      </c>
      <c r="BJ879">
        <f t="shared" si="65"/>
        <v>32</v>
      </c>
      <c r="BK879">
        <v>0</v>
      </c>
      <c r="BL879">
        <v>-93</v>
      </c>
      <c r="BM879" t="s">
        <v>47</v>
      </c>
      <c r="BN879" t="s">
        <v>75</v>
      </c>
      <c r="BO879" t="s">
        <v>87</v>
      </c>
      <c r="BQ879" t="s">
        <v>47</v>
      </c>
      <c r="BR879" t="s">
        <v>87</v>
      </c>
      <c r="BS879" t="s">
        <v>573</v>
      </c>
      <c r="BT879" t="s">
        <v>1252</v>
      </c>
      <c r="BU879" t="s">
        <v>564</v>
      </c>
      <c r="BV879">
        <v>3.0612244897959183E-2</v>
      </c>
      <c r="BW879">
        <v>3.125E-2</v>
      </c>
      <c r="BX879">
        <v>6.3775510204081703E-4</v>
      </c>
      <c r="BY879">
        <v>0</v>
      </c>
      <c r="BZ879">
        <v>-3</v>
      </c>
      <c r="CA879">
        <v>0</v>
      </c>
      <c r="CB879">
        <v>3</v>
      </c>
      <c r="CC879" t="e">
        <v>#VALUE!</v>
      </c>
      <c r="CD879">
        <v>3</v>
      </c>
      <c r="CE879">
        <v>0</v>
      </c>
      <c r="CF879">
        <v>93</v>
      </c>
      <c r="CH879">
        <f t="shared" si="66"/>
        <v>1</v>
      </c>
      <c r="CI879" t="s">
        <v>1405</v>
      </c>
      <c r="CJ879">
        <v>1</v>
      </c>
      <c r="CK879" t="s">
        <v>1399</v>
      </c>
      <c r="CL879">
        <f t="shared" si="67"/>
        <v>1</v>
      </c>
      <c r="CM879">
        <f t="shared" si="68"/>
        <v>0</v>
      </c>
      <c r="CN879">
        <f t="shared" si="69"/>
        <v>1</v>
      </c>
    </row>
    <row r="880" spans="1:92" x14ac:dyDescent="0.25">
      <c r="A880">
        <v>3235</v>
      </c>
      <c r="B880" t="s">
        <v>564</v>
      </c>
      <c r="C880" t="s">
        <v>564</v>
      </c>
      <c r="D880">
        <v>1616310</v>
      </c>
      <c r="E880">
        <v>2</v>
      </c>
      <c r="F880" s="107">
        <v>41028</v>
      </c>
      <c r="G880" s="107">
        <v>41030</v>
      </c>
      <c r="H880">
        <v>1616310</v>
      </c>
      <c r="I880" s="107">
        <v>41028</v>
      </c>
      <c r="J880" s="107">
        <v>41030</v>
      </c>
      <c r="K880">
        <v>4000</v>
      </c>
      <c r="L880" t="s">
        <v>567</v>
      </c>
      <c r="N880" t="s">
        <v>564</v>
      </c>
      <c r="O880" t="s">
        <v>913</v>
      </c>
      <c r="P880" t="s">
        <v>587</v>
      </c>
      <c r="Q880">
        <v>3</v>
      </c>
      <c r="R880">
        <v>3</v>
      </c>
      <c r="S880">
        <v>0</v>
      </c>
      <c r="T880">
        <v>1</v>
      </c>
      <c r="AD880" s="107">
        <v>27163</v>
      </c>
      <c r="AE880" t="s">
        <v>31</v>
      </c>
      <c r="AF880" t="s">
        <v>68</v>
      </c>
      <c r="AG880" t="s">
        <v>870</v>
      </c>
      <c r="AH880" t="s">
        <v>57</v>
      </c>
      <c r="AI880" t="s">
        <v>112</v>
      </c>
      <c r="AJ880" t="s">
        <v>47</v>
      </c>
      <c r="AK880">
        <v>1</v>
      </c>
      <c r="AL880" t="s">
        <v>47</v>
      </c>
      <c r="AP880" t="s">
        <v>97</v>
      </c>
      <c r="AR880" t="s">
        <v>43</v>
      </c>
      <c r="AS880" t="s">
        <v>63</v>
      </c>
      <c r="BC880" t="s">
        <v>37</v>
      </c>
      <c r="BF880">
        <v>3</v>
      </c>
      <c r="BG880">
        <v>3</v>
      </c>
      <c r="BH880">
        <v>3</v>
      </c>
      <c r="BI880">
        <v>37.882513661202189</v>
      </c>
      <c r="BJ880">
        <f t="shared" si="65"/>
        <v>38</v>
      </c>
      <c r="BK880">
        <v>0</v>
      </c>
      <c r="BL880">
        <v>0</v>
      </c>
      <c r="BM880" t="s">
        <v>47</v>
      </c>
      <c r="BN880" t="s">
        <v>913</v>
      </c>
      <c r="BO880" t="s">
        <v>564</v>
      </c>
      <c r="BQ880" t="s">
        <v>47</v>
      </c>
      <c r="BR880" t="s">
        <v>87</v>
      </c>
      <c r="BS880" t="s">
        <v>572</v>
      </c>
      <c r="BT880" t="s">
        <v>1252</v>
      </c>
      <c r="BU880" t="s">
        <v>564</v>
      </c>
      <c r="BV880">
        <v>1</v>
      </c>
      <c r="BW880">
        <v>1</v>
      </c>
      <c r="BX880">
        <v>0</v>
      </c>
      <c r="BY880">
        <v>0</v>
      </c>
      <c r="BZ880">
        <v>-3</v>
      </c>
      <c r="CA880">
        <v>0</v>
      </c>
      <c r="CB880">
        <v>3</v>
      </c>
      <c r="CC880" t="e">
        <v>#VALUE!</v>
      </c>
      <c r="CD880">
        <v>3</v>
      </c>
      <c r="CE880">
        <v>0</v>
      </c>
      <c r="CF880">
        <v>0</v>
      </c>
      <c r="CH880">
        <f t="shared" si="66"/>
        <v>1</v>
      </c>
      <c r="CI880" t="s">
        <v>1405</v>
      </c>
      <c r="CJ880">
        <v>1</v>
      </c>
      <c r="CK880" t="s">
        <v>1399</v>
      </c>
      <c r="CL880">
        <f t="shared" si="67"/>
        <v>0</v>
      </c>
      <c r="CM880">
        <f t="shared" si="68"/>
        <v>0</v>
      </c>
      <c r="CN880">
        <f t="shared" si="69"/>
        <v>1</v>
      </c>
    </row>
    <row r="881" spans="1:92" x14ac:dyDescent="0.25">
      <c r="A881">
        <v>2315</v>
      </c>
      <c r="B881" t="s">
        <v>564</v>
      </c>
      <c r="C881" t="s">
        <v>564</v>
      </c>
      <c r="D881">
        <v>1616734</v>
      </c>
      <c r="E881">
        <v>5</v>
      </c>
      <c r="F881" s="107">
        <v>40996</v>
      </c>
      <c r="G881" s="107">
        <v>41080</v>
      </c>
      <c r="H881">
        <v>1616734</v>
      </c>
      <c r="I881" s="107">
        <v>40996</v>
      </c>
      <c r="J881" s="107">
        <v>41080</v>
      </c>
      <c r="K881">
        <v>15000</v>
      </c>
      <c r="L881" t="s">
        <v>569</v>
      </c>
      <c r="N881" t="s">
        <v>564</v>
      </c>
      <c r="O881" t="s">
        <v>913</v>
      </c>
      <c r="P881" t="s">
        <v>38</v>
      </c>
      <c r="Q881">
        <v>85</v>
      </c>
      <c r="R881">
        <v>85</v>
      </c>
      <c r="S881">
        <v>4</v>
      </c>
      <c r="T881">
        <v>4</v>
      </c>
      <c r="U881">
        <v>2</v>
      </c>
      <c r="AD881" s="107">
        <v>29085</v>
      </c>
      <c r="AE881" t="s">
        <v>31</v>
      </c>
      <c r="AF881" t="s">
        <v>68</v>
      </c>
      <c r="AG881" t="s">
        <v>870</v>
      </c>
      <c r="AH881" t="s">
        <v>57</v>
      </c>
      <c r="AI881" t="s">
        <v>82</v>
      </c>
      <c r="AJ881" t="s">
        <v>88</v>
      </c>
      <c r="AK881">
        <v>4</v>
      </c>
      <c r="AL881" t="s">
        <v>987</v>
      </c>
      <c r="AN881">
        <v>6</v>
      </c>
      <c r="AP881" t="s">
        <v>59</v>
      </c>
      <c r="AR881" t="s">
        <v>43</v>
      </c>
      <c r="AS881" t="s">
        <v>60</v>
      </c>
      <c r="BC881" t="s">
        <v>37</v>
      </c>
      <c r="BF881">
        <v>85</v>
      </c>
      <c r="BG881">
        <v>85</v>
      </c>
      <c r="BH881">
        <v>85</v>
      </c>
      <c r="BI881">
        <v>32.543715846994537</v>
      </c>
      <c r="BJ881">
        <f t="shared" si="65"/>
        <v>33</v>
      </c>
      <c r="BK881">
        <v>0</v>
      </c>
      <c r="BL881">
        <v>0</v>
      </c>
      <c r="BM881" t="s">
        <v>1050</v>
      </c>
      <c r="BN881" t="s">
        <v>913</v>
      </c>
      <c r="BO881" t="s">
        <v>564</v>
      </c>
      <c r="BQ881" t="s">
        <v>1050</v>
      </c>
      <c r="BR881" t="s">
        <v>87</v>
      </c>
      <c r="BS881" t="s">
        <v>572</v>
      </c>
      <c r="BT881" t="s">
        <v>1252</v>
      </c>
      <c r="BU881" t="s">
        <v>87</v>
      </c>
      <c r="BV881">
        <v>1</v>
      </c>
      <c r="BW881">
        <v>1</v>
      </c>
      <c r="BX881">
        <v>0</v>
      </c>
      <c r="BY881">
        <v>0</v>
      </c>
      <c r="BZ881">
        <v>-85</v>
      </c>
      <c r="CA881">
        <v>0</v>
      </c>
      <c r="CB881">
        <v>85</v>
      </c>
      <c r="CC881" t="e">
        <v>#VALUE!</v>
      </c>
      <c r="CD881">
        <v>85</v>
      </c>
      <c r="CE881">
        <v>0</v>
      </c>
      <c r="CF881">
        <v>0</v>
      </c>
      <c r="CH881">
        <f t="shared" si="66"/>
        <v>1</v>
      </c>
      <c r="CI881" t="s">
        <v>1402</v>
      </c>
      <c r="CJ881">
        <v>4</v>
      </c>
      <c r="CK881" t="s">
        <v>1399</v>
      </c>
      <c r="CL881">
        <f t="shared" si="67"/>
        <v>0</v>
      </c>
      <c r="CM881">
        <f t="shared" si="68"/>
        <v>1</v>
      </c>
      <c r="CN881">
        <f t="shared" si="69"/>
        <v>1</v>
      </c>
    </row>
    <row r="882" spans="1:92" x14ac:dyDescent="0.25">
      <c r="A882">
        <v>1194</v>
      </c>
      <c r="B882" t="s">
        <v>564</v>
      </c>
      <c r="C882" t="s">
        <v>564</v>
      </c>
      <c r="D882">
        <v>1617010</v>
      </c>
      <c r="E882">
        <v>6</v>
      </c>
      <c r="F882" s="107">
        <v>40952</v>
      </c>
      <c r="G882" s="107">
        <v>40995</v>
      </c>
      <c r="H882">
        <v>1617010</v>
      </c>
      <c r="I882" s="107">
        <v>40952</v>
      </c>
      <c r="J882" s="107">
        <v>40995</v>
      </c>
      <c r="K882" t="s">
        <v>562</v>
      </c>
      <c r="L882" t="s">
        <v>562</v>
      </c>
      <c r="N882" t="s">
        <v>564</v>
      </c>
      <c r="O882" t="s">
        <v>913</v>
      </c>
      <c r="P882" t="s">
        <v>38</v>
      </c>
      <c r="Q882">
        <v>44</v>
      </c>
      <c r="R882">
        <v>44</v>
      </c>
      <c r="S882">
        <v>5</v>
      </c>
      <c r="T882">
        <v>4</v>
      </c>
      <c r="U882">
        <v>4</v>
      </c>
      <c r="AD882" s="107">
        <v>28222</v>
      </c>
      <c r="AE882" t="s">
        <v>31</v>
      </c>
      <c r="AF882" t="s">
        <v>68</v>
      </c>
      <c r="AG882" t="s">
        <v>870</v>
      </c>
      <c r="AH882" t="s">
        <v>57</v>
      </c>
      <c r="AI882" t="s">
        <v>82</v>
      </c>
      <c r="AJ882" t="s">
        <v>88</v>
      </c>
      <c r="AK882">
        <v>3</v>
      </c>
      <c r="AL882" t="s">
        <v>361</v>
      </c>
      <c r="AM882">
        <v>4</v>
      </c>
      <c r="AP882" t="s">
        <v>302</v>
      </c>
      <c r="AR882" t="s">
        <v>43</v>
      </c>
      <c r="AS882" t="s">
        <v>63</v>
      </c>
      <c r="BC882" t="s">
        <v>37</v>
      </c>
      <c r="BF882">
        <v>44</v>
      </c>
      <c r="BG882">
        <v>44</v>
      </c>
      <c r="BH882">
        <v>44</v>
      </c>
      <c r="BI882">
        <v>34.78142076502732</v>
      </c>
      <c r="BJ882">
        <f t="shared" si="65"/>
        <v>35</v>
      </c>
      <c r="BK882">
        <v>0</v>
      </c>
      <c r="BL882">
        <v>0</v>
      </c>
      <c r="BM882" t="s">
        <v>1050</v>
      </c>
      <c r="BN882" t="s">
        <v>913</v>
      </c>
      <c r="BO882" t="s">
        <v>564</v>
      </c>
      <c r="BQ882" t="s">
        <v>1050</v>
      </c>
      <c r="BR882" t="s">
        <v>87</v>
      </c>
      <c r="BS882" t="s">
        <v>572</v>
      </c>
      <c r="BT882" t="s">
        <v>1252</v>
      </c>
      <c r="BU882" t="s">
        <v>87</v>
      </c>
      <c r="BV882">
        <v>1</v>
      </c>
      <c r="BW882">
        <v>1</v>
      </c>
      <c r="BX882">
        <v>0</v>
      </c>
      <c r="BY882">
        <v>0</v>
      </c>
      <c r="BZ882">
        <v>-44</v>
      </c>
      <c r="CA882">
        <v>0</v>
      </c>
      <c r="CB882">
        <v>44</v>
      </c>
      <c r="CC882" t="e">
        <v>#VALUE!</v>
      </c>
      <c r="CD882">
        <v>44</v>
      </c>
      <c r="CE882">
        <v>0</v>
      </c>
      <c r="CF882">
        <v>0</v>
      </c>
      <c r="CH882">
        <f t="shared" si="66"/>
        <v>1</v>
      </c>
      <c r="CI882" t="s">
        <v>1401</v>
      </c>
      <c r="CJ882">
        <v>3</v>
      </c>
      <c r="CK882" t="s">
        <v>1399</v>
      </c>
      <c r="CL882">
        <f t="shared" si="67"/>
        <v>0</v>
      </c>
      <c r="CM882">
        <f t="shared" si="68"/>
        <v>1</v>
      </c>
      <c r="CN882">
        <f t="shared" si="69"/>
        <v>1</v>
      </c>
    </row>
    <row r="883" spans="1:92" x14ac:dyDescent="0.25">
      <c r="A883">
        <v>584</v>
      </c>
      <c r="B883" t="s">
        <v>564</v>
      </c>
      <c r="C883" t="s">
        <v>564</v>
      </c>
      <c r="D883">
        <v>1617321</v>
      </c>
      <c r="E883">
        <v>3</v>
      </c>
      <c r="F883" s="107">
        <v>40932</v>
      </c>
      <c r="G883" s="107">
        <v>41158</v>
      </c>
      <c r="H883">
        <v>1617321</v>
      </c>
      <c r="I883" s="107">
        <v>40932</v>
      </c>
      <c r="J883" s="107">
        <v>41158</v>
      </c>
      <c r="K883">
        <v>40000</v>
      </c>
      <c r="L883" t="s">
        <v>570</v>
      </c>
      <c r="N883" t="s">
        <v>564</v>
      </c>
      <c r="O883" t="s">
        <v>913</v>
      </c>
      <c r="P883" t="s">
        <v>38</v>
      </c>
      <c r="Q883">
        <v>227</v>
      </c>
      <c r="R883">
        <v>227</v>
      </c>
      <c r="S883">
        <v>0</v>
      </c>
      <c r="T883">
        <v>5</v>
      </c>
      <c r="AD883" s="107">
        <v>27624</v>
      </c>
      <c r="AE883" t="s">
        <v>31</v>
      </c>
      <c r="AF883" t="s">
        <v>68</v>
      </c>
      <c r="AG883" t="s">
        <v>870</v>
      </c>
      <c r="AH883" t="s">
        <v>57</v>
      </c>
      <c r="AI883" t="s">
        <v>61</v>
      </c>
      <c r="AJ883" t="s">
        <v>88</v>
      </c>
      <c r="AK883">
        <v>11</v>
      </c>
      <c r="AL883" t="s">
        <v>184</v>
      </c>
      <c r="AP883" t="s">
        <v>65</v>
      </c>
      <c r="AR883" t="s">
        <v>66</v>
      </c>
      <c r="AS883" t="s">
        <v>67</v>
      </c>
      <c r="BC883" t="s">
        <v>37</v>
      </c>
      <c r="BF883">
        <v>227</v>
      </c>
      <c r="BG883">
        <v>227</v>
      </c>
      <c r="BH883">
        <v>227</v>
      </c>
      <c r="BI883">
        <v>36.360655737704917</v>
      </c>
      <c r="BJ883">
        <f t="shared" si="65"/>
        <v>36</v>
      </c>
      <c r="BK883">
        <v>0</v>
      </c>
      <c r="BL883">
        <v>0</v>
      </c>
      <c r="BM883" t="s">
        <v>1050</v>
      </c>
      <c r="BN883" t="s">
        <v>913</v>
      </c>
      <c r="BO883" t="s">
        <v>564</v>
      </c>
      <c r="BQ883" t="s">
        <v>1050</v>
      </c>
      <c r="BR883" t="s">
        <v>87</v>
      </c>
      <c r="BS883" t="s">
        <v>572</v>
      </c>
      <c r="BT883" t="s">
        <v>1252</v>
      </c>
      <c r="BU883" t="s">
        <v>564</v>
      </c>
      <c r="BV883">
        <v>1</v>
      </c>
      <c r="BW883">
        <v>1</v>
      </c>
      <c r="BX883">
        <v>0</v>
      </c>
      <c r="BY883">
        <v>0</v>
      </c>
      <c r="BZ883">
        <v>-227</v>
      </c>
      <c r="CA883">
        <v>0</v>
      </c>
      <c r="CB883">
        <v>227</v>
      </c>
      <c r="CC883" t="e">
        <v>#VALUE!</v>
      </c>
      <c r="CD883">
        <v>227</v>
      </c>
      <c r="CE883">
        <v>0</v>
      </c>
      <c r="CF883">
        <v>0</v>
      </c>
      <c r="CH883">
        <f t="shared" si="66"/>
        <v>1</v>
      </c>
      <c r="CI883" t="s">
        <v>1403</v>
      </c>
      <c r="CJ883">
        <v>6</v>
      </c>
      <c r="CK883" t="s">
        <v>1399</v>
      </c>
      <c r="CL883">
        <f t="shared" si="67"/>
        <v>0</v>
      </c>
      <c r="CM883">
        <f t="shared" si="68"/>
        <v>0</v>
      </c>
      <c r="CN883">
        <f t="shared" si="69"/>
        <v>1</v>
      </c>
    </row>
    <row r="884" spans="1:92" x14ac:dyDescent="0.25">
      <c r="A884">
        <v>897</v>
      </c>
      <c r="B884" t="s">
        <v>564</v>
      </c>
      <c r="C884" t="s">
        <v>564</v>
      </c>
      <c r="D884">
        <v>1618398</v>
      </c>
      <c r="E884">
        <v>5</v>
      </c>
      <c r="F884" s="107">
        <v>40942</v>
      </c>
      <c r="G884" s="107">
        <v>40945</v>
      </c>
      <c r="H884">
        <v>1618398</v>
      </c>
      <c r="I884" s="107">
        <v>40942</v>
      </c>
      <c r="J884" s="107">
        <v>40945</v>
      </c>
      <c r="K884">
        <v>15000</v>
      </c>
      <c r="L884" t="s">
        <v>569</v>
      </c>
      <c r="N884" t="s">
        <v>564</v>
      </c>
      <c r="O884" t="s">
        <v>913</v>
      </c>
      <c r="P884" t="s">
        <v>38</v>
      </c>
      <c r="Q884">
        <v>4</v>
      </c>
      <c r="R884">
        <v>4</v>
      </c>
      <c r="S884">
        <v>3</v>
      </c>
      <c r="T884">
        <v>19</v>
      </c>
      <c r="AD884" s="107">
        <v>26927</v>
      </c>
      <c r="AE884" t="s">
        <v>45</v>
      </c>
      <c r="AF884" t="s">
        <v>68</v>
      </c>
      <c r="AG884" t="s">
        <v>870</v>
      </c>
      <c r="AH884" t="s">
        <v>30</v>
      </c>
      <c r="AI884" t="s">
        <v>58</v>
      </c>
      <c r="AJ884" t="s">
        <v>88</v>
      </c>
      <c r="AK884">
        <v>1</v>
      </c>
      <c r="AL884" t="s">
        <v>987</v>
      </c>
      <c r="AN884">
        <v>6</v>
      </c>
      <c r="AP884" t="s">
        <v>126</v>
      </c>
      <c r="AR884" t="s">
        <v>43</v>
      </c>
      <c r="AS884" t="s">
        <v>81</v>
      </c>
      <c r="BC884" t="s">
        <v>37</v>
      </c>
      <c r="BF884">
        <v>4</v>
      </c>
      <c r="BG884">
        <v>4</v>
      </c>
      <c r="BH884">
        <v>4</v>
      </c>
      <c r="BI884">
        <v>38.292349726775953</v>
      </c>
      <c r="BJ884">
        <f t="shared" si="65"/>
        <v>38</v>
      </c>
      <c r="BK884">
        <v>0</v>
      </c>
      <c r="BL884">
        <v>0</v>
      </c>
      <c r="BM884" t="s">
        <v>1050</v>
      </c>
      <c r="BN884" t="s">
        <v>913</v>
      </c>
      <c r="BO884" t="s">
        <v>564</v>
      </c>
      <c r="BQ884" t="s">
        <v>1050</v>
      </c>
      <c r="BR884" t="s">
        <v>87</v>
      </c>
      <c r="BS884" t="s">
        <v>572</v>
      </c>
      <c r="BT884" t="s">
        <v>1252</v>
      </c>
      <c r="BU884" t="s">
        <v>87</v>
      </c>
      <c r="BV884">
        <v>1</v>
      </c>
      <c r="BW884">
        <v>1</v>
      </c>
      <c r="BX884">
        <v>0</v>
      </c>
      <c r="BY884">
        <v>0</v>
      </c>
      <c r="BZ884">
        <v>-4</v>
      </c>
      <c r="CA884">
        <v>0</v>
      </c>
      <c r="CB884">
        <v>4</v>
      </c>
      <c r="CC884" t="e">
        <v>#VALUE!</v>
      </c>
      <c r="CD884">
        <v>4</v>
      </c>
      <c r="CE884">
        <v>0</v>
      </c>
      <c r="CF884">
        <v>0</v>
      </c>
      <c r="CH884">
        <f t="shared" si="66"/>
        <v>1</v>
      </c>
      <c r="CI884" t="s">
        <v>1405</v>
      </c>
      <c r="CJ884">
        <v>1</v>
      </c>
      <c r="CK884" t="s">
        <v>1399</v>
      </c>
      <c r="CL884">
        <f t="shared" si="67"/>
        <v>0</v>
      </c>
      <c r="CM884">
        <f t="shared" si="68"/>
        <v>1</v>
      </c>
      <c r="CN884">
        <f t="shared" si="69"/>
        <v>1</v>
      </c>
    </row>
    <row r="885" spans="1:92" x14ac:dyDescent="0.25">
      <c r="A885">
        <v>1151</v>
      </c>
      <c r="B885" t="s">
        <v>564</v>
      </c>
      <c r="C885" t="s">
        <v>564</v>
      </c>
      <c r="D885">
        <v>1620067</v>
      </c>
      <c r="E885">
        <v>1</v>
      </c>
      <c r="F885" s="107">
        <v>40950</v>
      </c>
      <c r="G885" s="107">
        <v>41032</v>
      </c>
      <c r="H885">
        <v>1620067</v>
      </c>
      <c r="I885" s="107">
        <v>40950</v>
      </c>
      <c r="J885" s="107">
        <v>41032</v>
      </c>
      <c r="K885" t="s">
        <v>562</v>
      </c>
      <c r="L885" t="s">
        <v>562</v>
      </c>
      <c r="N885" t="s">
        <v>564</v>
      </c>
      <c r="O885" t="s">
        <v>913</v>
      </c>
      <c r="P885" t="s">
        <v>54</v>
      </c>
      <c r="Q885">
        <v>83</v>
      </c>
      <c r="R885">
        <v>83</v>
      </c>
      <c r="S885">
        <v>3</v>
      </c>
      <c r="T885">
        <v>4</v>
      </c>
      <c r="U885">
        <v>1</v>
      </c>
      <c r="V885">
        <v>1</v>
      </c>
      <c r="AD885" s="107">
        <v>29036</v>
      </c>
      <c r="AE885" t="s">
        <v>31</v>
      </c>
      <c r="AF885" t="s">
        <v>32</v>
      </c>
      <c r="AG885" t="s">
        <v>868</v>
      </c>
      <c r="AH885" t="s">
        <v>57</v>
      </c>
      <c r="AI885" t="s">
        <v>86</v>
      </c>
      <c r="AJ885" t="s">
        <v>54</v>
      </c>
      <c r="AK885">
        <v>4</v>
      </c>
      <c r="AL885" t="s">
        <v>54</v>
      </c>
      <c r="AP885" t="s">
        <v>149</v>
      </c>
      <c r="AR885" t="s">
        <v>66</v>
      </c>
      <c r="AS885" t="s">
        <v>73</v>
      </c>
      <c r="BC885" t="s">
        <v>98</v>
      </c>
      <c r="BF885">
        <v>83</v>
      </c>
      <c r="BG885">
        <v>83</v>
      </c>
      <c r="BH885">
        <v>83</v>
      </c>
      <c r="BI885">
        <v>32.551912568306008</v>
      </c>
      <c r="BJ885">
        <f t="shared" si="65"/>
        <v>33</v>
      </c>
      <c r="BK885">
        <v>0</v>
      </c>
      <c r="BL885">
        <v>0</v>
      </c>
      <c r="BM885" t="s">
        <v>1051</v>
      </c>
      <c r="BN885" t="s">
        <v>913</v>
      </c>
      <c r="BO885" t="s">
        <v>564</v>
      </c>
      <c r="BQ885" t="s">
        <v>1051</v>
      </c>
      <c r="BR885" t="s">
        <v>87</v>
      </c>
      <c r="BS885" t="s">
        <v>572</v>
      </c>
      <c r="BT885" t="s">
        <v>1252</v>
      </c>
      <c r="BU885" t="s">
        <v>87</v>
      </c>
      <c r="BV885">
        <v>1</v>
      </c>
      <c r="BW885">
        <v>1</v>
      </c>
      <c r="BX885">
        <v>0</v>
      </c>
      <c r="BY885">
        <v>0</v>
      </c>
      <c r="BZ885">
        <v>-83</v>
      </c>
      <c r="CA885">
        <v>0</v>
      </c>
      <c r="CB885">
        <v>83</v>
      </c>
      <c r="CC885" t="e">
        <v>#VALUE!</v>
      </c>
      <c r="CD885">
        <v>83</v>
      </c>
      <c r="CE885">
        <v>0</v>
      </c>
      <c r="CF885">
        <v>0</v>
      </c>
      <c r="CH885">
        <f t="shared" si="66"/>
        <v>1</v>
      </c>
      <c r="CI885" t="s">
        <v>1402</v>
      </c>
      <c r="CJ885">
        <v>4</v>
      </c>
      <c r="CK885" t="s">
        <v>1399</v>
      </c>
      <c r="CL885">
        <f t="shared" si="67"/>
        <v>0</v>
      </c>
      <c r="CM885">
        <f t="shared" si="68"/>
        <v>1</v>
      </c>
      <c r="CN885">
        <f t="shared" si="69"/>
        <v>1</v>
      </c>
    </row>
    <row r="886" spans="1:92" x14ac:dyDescent="0.25">
      <c r="A886">
        <v>1141</v>
      </c>
      <c r="B886" t="s">
        <v>564</v>
      </c>
      <c r="C886" t="s">
        <v>564</v>
      </c>
      <c r="D886">
        <v>1620075</v>
      </c>
      <c r="E886">
        <v>4</v>
      </c>
      <c r="F886" s="107">
        <v>40949</v>
      </c>
      <c r="G886" s="107">
        <v>40956</v>
      </c>
      <c r="H886">
        <v>1620075</v>
      </c>
      <c r="I886" s="107">
        <v>40950</v>
      </c>
      <c r="J886" s="107">
        <v>40956</v>
      </c>
      <c r="K886">
        <v>15000</v>
      </c>
      <c r="L886" t="s">
        <v>569</v>
      </c>
      <c r="N886" t="s">
        <v>564</v>
      </c>
      <c r="O886" t="s">
        <v>913</v>
      </c>
      <c r="P886" t="s">
        <v>38</v>
      </c>
      <c r="Q886">
        <v>7</v>
      </c>
      <c r="R886">
        <v>8</v>
      </c>
      <c r="S886">
        <v>3</v>
      </c>
      <c r="T886">
        <v>2</v>
      </c>
      <c r="U886">
        <v>1</v>
      </c>
      <c r="AD886" s="107">
        <v>28140</v>
      </c>
      <c r="AE886" t="s">
        <v>31</v>
      </c>
      <c r="AF886" t="s">
        <v>32</v>
      </c>
      <c r="AG886" t="s">
        <v>868</v>
      </c>
      <c r="AH886" t="s">
        <v>57</v>
      </c>
      <c r="AI886" t="s">
        <v>96</v>
      </c>
      <c r="AJ886" t="s">
        <v>88</v>
      </c>
      <c r="AK886">
        <v>2</v>
      </c>
      <c r="AL886" t="s">
        <v>986</v>
      </c>
      <c r="AO886">
        <v>90</v>
      </c>
      <c r="AP886" t="s">
        <v>42</v>
      </c>
      <c r="AR886" t="s">
        <v>43</v>
      </c>
      <c r="AS886" t="s">
        <v>44</v>
      </c>
      <c r="AT886" t="s">
        <v>293</v>
      </c>
      <c r="BC886" t="s">
        <v>98</v>
      </c>
      <c r="BF886">
        <v>7</v>
      </c>
      <c r="BG886">
        <v>7</v>
      </c>
      <c r="BH886">
        <v>8</v>
      </c>
      <c r="BI886">
        <v>34.997267759562838</v>
      </c>
      <c r="BJ886">
        <f t="shared" si="65"/>
        <v>35</v>
      </c>
      <c r="BK886">
        <v>0</v>
      </c>
      <c r="BL886">
        <v>0</v>
      </c>
      <c r="BM886" t="s">
        <v>1050</v>
      </c>
      <c r="BN886" t="s">
        <v>913</v>
      </c>
      <c r="BO886" t="s">
        <v>564</v>
      </c>
      <c r="BQ886" t="s">
        <v>1050</v>
      </c>
      <c r="BR886" t="s">
        <v>87</v>
      </c>
      <c r="BS886" t="s">
        <v>572</v>
      </c>
      <c r="BT886" t="s">
        <v>1252</v>
      </c>
      <c r="BU886" t="s">
        <v>87</v>
      </c>
      <c r="BV886">
        <v>0.875</v>
      </c>
      <c r="BW886">
        <v>1</v>
      </c>
      <c r="BX886">
        <v>0.125</v>
      </c>
      <c r="BY886">
        <v>0</v>
      </c>
      <c r="BZ886">
        <v>-7</v>
      </c>
      <c r="CA886">
        <v>0</v>
      </c>
      <c r="CB886">
        <v>7</v>
      </c>
      <c r="CC886" t="e">
        <v>#VALUE!</v>
      </c>
      <c r="CD886">
        <v>7</v>
      </c>
      <c r="CE886">
        <v>0</v>
      </c>
      <c r="CF886">
        <v>0</v>
      </c>
      <c r="CH886">
        <f t="shared" si="66"/>
        <v>1</v>
      </c>
      <c r="CI886" t="s">
        <v>1405</v>
      </c>
      <c r="CJ886">
        <v>1</v>
      </c>
      <c r="CK886" t="s">
        <v>1399</v>
      </c>
      <c r="CL886">
        <f t="shared" si="67"/>
        <v>0</v>
      </c>
      <c r="CM886">
        <f t="shared" si="68"/>
        <v>1</v>
      </c>
      <c r="CN886">
        <f t="shared" si="69"/>
        <v>1</v>
      </c>
    </row>
    <row r="887" spans="1:92" x14ac:dyDescent="0.25">
      <c r="A887">
        <v>156</v>
      </c>
      <c r="B887" t="s">
        <v>564</v>
      </c>
      <c r="C887" t="s">
        <v>564</v>
      </c>
      <c r="D887">
        <v>1620393</v>
      </c>
      <c r="E887">
        <v>1</v>
      </c>
      <c r="F887" s="107">
        <v>40915</v>
      </c>
      <c r="G887" s="107">
        <v>41004</v>
      </c>
      <c r="H887">
        <v>1620393</v>
      </c>
      <c r="I887" s="107">
        <v>40915</v>
      </c>
      <c r="J887" s="107">
        <v>40919</v>
      </c>
      <c r="K887">
        <v>30000</v>
      </c>
      <c r="L887" t="s">
        <v>570</v>
      </c>
      <c r="M887" s="107">
        <v>40919</v>
      </c>
      <c r="N887" t="s">
        <v>87</v>
      </c>
      <c r="O887" t="s">
        <v>75</v>
      </c>
      <c r="P887" t="s">
        <v>122</v>
      </c>
      <c r="Q887">
        <v>5</v>
      </c>
      <c r="R887">
        <v>90</v>
      </c>
      <c r="S887">
        <v>2</v>
      </c>
      <c r="T887">
        <v>0</v>
      </c>
      <c r="V887">
        <v>1</v>
      </c>
      <c r="AD887" s="107">
        <v>28863</v>
      </c>
      <c r="AE887" t="s">
        <v>31</v>
      </c>
      <c r="AF887" t="s">
        <v>32</v>
      </c>
      <c r="AG887" t="s">
        <v>868</v>
      </c>
      <c r="AH887" t="s">
        <v>57</v>
      </c>
      <c r="AI887" t="s">
        <v>33</v>
      </c>
      <c r="AJ887" t="s">
        <v>122</v>
      </c>
      <c r="AK887">
        <v>4</v>
      </c>
      <c r="AL887" t="s">
        <v>122</v>
      </c>
      <c r="AP887" t="s">
        <v>131</v>
      </c>
      <c r="AR887" t="s">
        <v>91</v>
      </c>
      <c r="AS887" t="s">
        <v>81</v>
      </c>
      <c r="BC887" t="s">
        <v>51</v>
      </c>
      <c r="BF887">
        <v>5</v>
      </c>
      <c r="BG887">
        <v>90</v>
      </c>
      <c r="BH887">
        <v>90</v>
      </c>
      <c r="BI887">
        <v>32.928961748633881</v>
      </c>
      <c r="BJ887">
        <f t="shared" si="65"/>
        <v>33</v>
      </c>
      <c r="BK887">
        <v>0</v>
      </c>
      <c r="BL887">
        <v>-85</v>
      </c>
      <c r="BM887" t="s">
        <v>1051</v>
      </c>
      <c r="BN887" t="s">
        <v>75</v>
      </c>
      <c r="BO887" t="s">
        <v>87</v>
      </c>
      <c r="BQ887" t="s">
        <v>1051</v>
      </c>
      <c r="BR887" t="s">
        <v>87</v>
      </c>
      <c r="BS887" t="s">
        <v>573</v>
      </c>
      <c r="BT887" t="s">
        <v>1252</v>
      </c>
      <c r="BU887" t="s">
        <v>87</v>
      </c>
      <c r="BV887">
        <v>5.5555555555555552E-2</v>
      </c>
      <c r="BW887">
        <v>5.5555555555555552E-2</v>
      </c>
      <c r="BX887">
        <v>0</v>
      </c>
      <c r="BY887">
        <v>0</v>
      </c>
      <c r="BZ887">
        <v>-5</v>
      </c>
      <c r="CA887">
        <v>0</v>
      </c>
      <c r="CB887">
        <v>5</v>
      </c>
      <c r="CC887" t="e">
        <v>#VALUE!</v>
      </c>
      <c r="CD887">
        <v>5</v>
      </c>
      <c r="CE887">
        <v>0</v>
      </c>
      <c r="CF887">
        <v>85</v>
      </c>
      <c r="CH887">
        <f t="shared" si="66"/>
        <v>1</v>
      </c>
      <c r="CI887" t="s">
        <v>1405</v>
      </c>
      <c r="CJ887">
        <v>1</v>
      </c>
      <c r="CK887" t="s">
        <v>1399</v>
      </c>
      <c r="CL887">
        <f t="shared" si="67"/>
        <v>1</v>
      </c>
      <c r="CM887">
        <f t="shared" si="68"/>
        <v>1</v>
      </c>
      <c r="CN887">
        <f t="shared" si="69"/>
        <v>0</v>
      </c>
    </row>
    <row r="888" spans="1:92" x14ac:dyDescent="0.25">
      <c r="A888">
        <v>1086</v>
      </c>
      <c r="B888" t="s">
        <v>564</v>
      </c>
      <c r="C888" t="s">
        <v>87</v>
      </c>
      <c r="D888">
        <v>1620433</v>
      </c>
      <c r="E888">
        <v>6</v>
      </c>
      <c r="F888" s="107">
        <v>40948</v>
      </c>
      <c r="G888" s="107">
        <v>41408</v>
      </c>
      <c r="H888">
        <v>1620433</v>
      </c>
      <c r="I888" s="107">
        <v>40996</v>
      </c>
      <c r="J888" s="107">
        <v>41017</v>
      </c>
      <c r="K888">
        <v>40000</v>
      </c>
      <c r="L888" t="s">
        <v>570</v>
      </c>
      <c r="M888" s="107">
        <v>41017</v>
      </c>
      <c r="N888" t="s">
        <v>87</v>
      </c>
      <c r="O888" t="s">
        <v>75</v>
      </c>
      <c r="P888" t="s">
        <v>38</v>
      </c>
      <c r="Q888">
        <v>262</v>
      </c>
      <c r="R888">
        <v>461</v>
      </c>
      <c r="S888">
        <v>5</v>
      </c>
      <c r="T888">
        <v>8</v>
      </c>
      <c r="U888">
        <v>3</v>
      </c>
      <c r="V888">
        <v>1</v>
      </c>
      <c r="AD888" s="107">
        <v>28152</v>
      </c>
      <c r="AE888" t="s">
        <v>31</v>
      </c>
      <c r="AF888" t="s">
        <v>32</v>
      </c>
      <c r="AG888" t="s">
        <v>868</v>
      </c>
      <c r="AH888" t="s">
        <v>57</v>
      </c>
      <c r="AI888" t="s">
        <v>64</v>
      </c>
      <c r="AJ888" t="s">
        <v>30</v>
      </c>
      <c r="AK888">
        <v>14</v>
      </c>
      <c r="AL888" t="s">
        <v>361</v>
      </c>
      <c r="AM888">
        <v>2</v>
      </c>
      <c r="AP888" t="s">
        <v>100</v>
      </c>
      <c r="AR888" t="s">
        <v>66</v>
      </c>
      <c r="AS888" t="s">
        <v>63</v>
      </c>
      <c r="AT888" t="s">
        <v>282</v>
      </c>
      <c r="AU888" t="s">
        <v>1248</v>
      </c>
      <c r="AX888" t="s">
        <v>87</v>
      </c>
      <c r="BC888" t="s">
        <v>51</v>
      </c>
      <c r="BF888">
        <v>262</v>
      </c>
      <c r="BG888">
        <v>413</v>
      </c>
      <c r="BH888">
        <v>461</v>
      </c>
      <c r="BI888">
        <v>34.961748633879779</v>
      </c>
      <c r="BJ888">
        <f t="shared" si="65"/>
        <v>35</v>
      </c>
      <c r="BK888">
        <v>0</v>
      </c>
      <c r="BL888">
        <v>-391</v>
      </c>
      <c r="BM888" t="s">
        <v>1050</v>
      </c>
      <c r="BN888" t="s">
        <v>75</v>
      </c>
      <c r="BO888" t="s">
        <v>87</v>
      </c>
      <c r="BQ888" t="s">
        <v>1409</v>
      </c>
      <c r="BR888" t="s">
        <v>87</v>
      </c>
      <c r="BS888" t="s">
        <v>573</v>
      </c>
      <c r="BT888" t="s">
        <v>1252</v>
      </c>
      <c r="BU888" t="s">
        <v>87</v>
      </c>
      <c r="BV888">
        <v>0.5683297180043384</v>
      </c>
      <c r="BW888">
        <v>5.3268765133171914E-2</v>
      </c>
      <c r="BX888">
        <v>-0.51506095287116649</v>
      </c>
      <c r="BY888">
        <v>0</v>
      </c>
      <c r="BZ888">
        <v>-22</v>
      </c>
      <c r="CA888">
        <v>240</v>
      </c>
      <c r="CB888">
        <v>22</v>
      </c>
      <c r="CC888">
        <v>262</v>
      </c>
      <c r="CE888">
        <v>391</v>
      </c>
      <c r="CF888">
        <v>391</v>
      </c>
      <c r="CH888">
        <f t="shared" si="66"/>
        <v>1</v>
      </c>
      <c r="CI888" t="s">
        <v>1403</v>
      </c>
      <c r="CJ888">
        <v>6</v>
      </c>
      <c r="CK888" t="s">
        <v>1399</v>
      </c>
      <c r="CL888">
        <f t="shared" si="67"/>
        <v>1</v>
      </c>
      <c r="CM888">
        <f t="shared" si="68"/>
        <v>1</v>
      </c>
      <c r="CN888">
        <f t="shared" si="69"/>
        <v>1</v>
      </c>
    </row>
    <row r="889" spans="1:92" x14ac:dyDescent="0.25">
      <c r="A889">
        <v>2072</v>
      </c>
      <c r="B889" t="s">
        <v>564</v>
      </c>
      <c r="C889" t="s">
        <v>564</v>
      </c>
      <c r="D889">
        <v>1620479</v>
      </c>
      <c r="E889">
        <v>1</v>
      </c>
      <c r="F889" s="107">
        <v>40987</v>
      </c>
      <c r="G889" s="107">
        <v>41078</v>
      </c>
      <c r="H889">
        <v>1620479</v>
      </c>
      <c r="I889" s="107">
        <v>40987</v>
      </c>
      <c r="J889" s="107">
        <v>40990</v>
      </c>
      <c r="K889">
        <v>5000</v>
      </c>
      <c r="L889" t="s">
        <v>567</v>
      </c>
      <c r="M889" s="107">
        <v>40990</v>
      </c>
      <c r="N889" t="s">
        <v>87</v>
      </c>
      <c r="O889" t="s">
        <v>75</v>
      </c>
      <c r="P889" t="s">
        <v>122</v>
      </c>
      <c r="Q889">
        <v>4</v>
      </c>
      <c r="R889">
        <v>92</v>
      </c>
      <c r="S889">
        <v>1</v>
      </c>
      <c r="T889">
        <v>1</v>
      </c>
      <c r="V889">
        <v>1</v>
      </c>
      <c r="AD889" s="107">
        <v>24696</v>
      </c>
      <c r="AE889" t="s">
        <v>31</v>
      </c>
      <c r="AF889" t="s">
        <v>68</v>
      </c>
      <c r="AG889" t="s">
        <v>870</v>
      </c>
      <c r="AH889" t="s">
        <v>30</v>
      </c>
      <c r="AI889" t="s">
        <v>82</v>
      </c>
      <c r="AJ889" t="s">
        <v>122</v>
      </c>
      <c r="AK889">
        <v>5</v>
      </c>
      <c r="AL889" t="s">
        <v>122</v>
      </c>
      <c r="AP889" t="s">
        <v>42</v>
      </c>
      <c r="AR889" t="s">
        <v>43</v>
      </c>
      <c r="AS889" t="s">
        <v>44</v>
      </c>
      <c r="BC889" t="s">
        <v>51</v>
      </c>
      <c r="BF889">
        <v>4</v>
      </c>
      <c r="BG889">
        <v>92</v>
      </c>
      <c r="BH889">
        <v>92</v>
      </c>
      <c r="BI889">
        <v>44.510928961748633</v>
      </c>
      <c r="BJ889">
        <f t="shared" si="65"/>
        <v>45</v>
      </c>
      <c r="BK889">
        <v>0</v>
      </c>
      <c r="BL889">
        <v>-88</v>
      </c>
      <c r="BM889" t="s">
        <v>1051</v>
      </c>
      <c r="BN889" t="s">
        <v>75</v>
      </c>
      <c r="BO889" t="s">
        <v>87</v>
      </c>
      <c r="BQ889" t="s">
        <v>1051</v>
      </c>
      <c r="BR889" t="s">
        <v>87</v>
      </c>
      <c r="BS889" t="s">
        <v>573</v>
      </c>
      <c r="BT889" t="s">
        <v>1252</v>
      </c>
      <c r="BU889" t="s">
        <v>87</v>
      </c>
      <c r="BV889">
        <v>4.3478260869565216E-2</v>
      </c>
      <c r="BW889">
        <v>4.3478260869565216E-2</v>
      </c>
      <c r="BX889">
        <v>0</v>
      </c>
      <c r="BY889">
        <v>0</v>
      </c>
      <c r="BZ889">
        <v>-4</v>
      </c>
      <c r="CA889">
        <v>0</v>
      </c>
      <c r="CB889">
        <v>4</v>
      </c>
      <c r="CC889" t="e">
        <v>#VALUE!</v>
      </c>
      <c r="CD889">
        <v>4</v>
      </c>
      <c r="CE889">
        <v>0</v>
      </c>
      <c r="CF889">
        <v>88</v>
      </c>
      <c r="CH889">
        <f t="shared" si="66"/>
        <v>1</v>
      </c>
      <c r="CI889" t="s">
        <v>1405</v>
      </c>
      <c r="CJ889">
        <v>1</v>
      </c>
      <c r="CK889" t="s">
        <v>1399</v>
      </c>
      <c r="CL889">
        <f t="shared" si="67"/>
        <v>1</v>
      </c>
      <c r="CM889">
        <f t="shared" si="68"/>
        <v>1</v>
      </c>
      <c r="CN889">
        <f t="shared" si="69"/>
        <v>1</v>
      </c>
    </row>
    <row r="890" spans="1:92" x14ac:dyDescent="0.25">
      <c r="A890">
        <v>2368</v>
      </c>
      <c r="B890" t="s">
        <v>564</v>
      </c>
      <c r="C890" t="s">
        <v>564</v>
      </c>
      <c r="D890">
        <v>1621943</v>
      </c>
      <c r="E890">
        <v>4</v>
      </c>
      <c r="F890" s="107">
        <v>40998</v>
      </c>
      <c r="G890" s="107">
        <v>41001</v>
      </c>
      <c r="H890">
        <v>1621943</v>
      </c>
      <c r="I890" s="107">
        <v>40998</v>
      </c>
      <c r="J890" s="107">
        <v>41001</v>
      </c>
      <c r="K890">
        <v>5000</v>
      </c>
      <c r="L890" t="s">
        <v>567</v>
      </c>
      <c r="N890" t="s">
        <v>564</v>
      </c>
      <c r="O890" t="s">
        <v>913</v>
      </c>
      <c r="P890" t="s">
        <v>38</v>
      </c>
      <c r="Q890">
        <v>4</v>
      </c>
      <c r="R890">
        <v>4</v>
      </c>
      <c r="S890">
        <v>2</v>
      </c>
      <c r="T890">
        <v>2</v>
      </c>
      <c r="AD890" s="107">
        <v>29459</v>
      </c>
      <c r="AE890" t="s">
        <v>45</v>
      </c>
      <c r="AF890" t="s">
        <v>32</v>
      </c>
      <c r="AG890" t="s">
        <v>868</v>
      </c>
      <c r="AH890" t="s">
        <v>57</v>
      </c>
      <c r="AI890" t="s">
        <v>61</v>
      </c>
      <c r="AJ890" t="s">
        <v>88</v>
      </c>
      <c r="AK890">
        <v>1</v>
      </c>
      <c r="AL890" t="s">
        <v>986</v>
      </c>
      <c r="AO890">
        <v>120</v>
      </c>
      <c r="AP890" t="s">
        <v>59</v>
      </c>
      <c r="AR890" t="s">
        <v>43</v>
      </c>
      <c r="AS890" t="s">
        <v>60</v>
      </c>
      <c r="AT890" t="s">
        <v>431</v>
      </c>
      <c r="BC890" t="s">
        <v>37</v>
      </c>
      <c r="BF890">
        <v>4</v>
      </c>
      <c r="BG890">
        <v>4</v>
      </c>
      <c r="BH890">
        <v>4</v>
      </c>
      <c r="BI890">
        <v>31.527322404371585</v>
      </c>
      <c r="BJ890">
        <f t="shared" si="65"/>
        <v>32</v>
      </c>
      <c r="BK890">
        <v>0</v>
      </c>
      <c r="BL890">
        <v>0</v>
      </c>
      <c r="BM890" t="s">
        <v>1050</v>
      </c>
      <c r="BN890" t="s">
        <v>913</v>
      </c>
      <c r="BO890" t="s">
        <v>564</v>
      </c>
      <c r="BQ890" t="s">
        <v>1050</v>
      </c>
      <c r="BR890" t="s">
        <v>87</v>
      </c>
      <c r="BS890" t="s">
        <v>572</v>
      </c>
      <c r="BT890" t="s">
        <v>1252</v>
      </c>
      <c r="BU890" t="s">
        <v>87</v>
      </c>
      <c r="BV890">
        <v>1</v>
      </c>
      <c r="BW890">
        <v>1</v>
      </c>
      <c r="BX890">
        <v>0</v>
      </c>
      <c r="BY890">
        <v>0</v>
      </c>
      <c r="BZ890">
        <v>-4</v>
      </c>
      <c r="CA890">
        <v>0</v>
      </c>
      <c r="CB890">
        <v>4</v>
      </c>
      <c r="CC890" t="e">
        <v>#VALUE!</v>
      </c>
      <c r="CD890">
        <v>4</v>
      </c>
      <c r="CE890">
        <v>0</v>
      </c>
      <c r="CF890">
        <v>0</v>
      </c>
      <c r="CH890">
        <f t="shared" si="66"/>
        <v>1</v>
      </c>
      <c r="CI890" t="s">
        <v>1405</v>
      </c>
      <c r="CJ890">
        <v>1</v>
      </c>
      <c r="CK890" t="s">
        <v>1399</v>
      </c>
      <c r="CL890">
        <f t="shared" si="67"/>
        <v>0</v>
      </c>
      <c r="CM890">
        <f t="shared" si="68"/>
        <v>1</v>
      </c>
      <c r="CN890">
        <f t="shared" si="69"/>
        <v>1</v>
      </c>
    </row>
    <row r="891" spans="1:92" x14ac:dyDescent="0.25">
      <c r="A891">
        <v>2824</v>
      </c>
      <c r="B891" t="s">
        <v>564</v>
      </c>
      <c r="C891" t="s">
        <v>564</v>
      </c>
      <c r="D891">
        <v>1622862</v>
      </c>
      <c r="E891">
        <v>5</v>
      </c>
      <c r="F891" s="107">
        <v>41012</v>
      </c>
      <c r="G891" s="107">
        <v>41015</v>
      </c>
      <c r="H891">
        <v>1622862</v>
      </c>
      <c r="I891" s="107">
        <v>41013</v>
      </c>
      <c r="J891" s="107">
        <v>41015</v>
      </c>
      <c r="K891">
        <v>15000</v>
      </c>
      <c r="L891" t="s">
        <v>569</v>
      </c>
      <c r="N891" t="s">
        <v>564</v>
      </c>
      <c r="O891" t="s">
        <v>913</v>
      </c>
      <c r="P891" t="s">
        <v>38</v>
      </c>
      <c r="Q891">
        <v>3</v>
      </c>
      <c r="R891">
        <v>4</v>
      </c>
      <c r="S891">
        <v>6</v>
      </c>
      <c r="T891">
        <v>4</v>
      </c>
      <c r="U891">
        <v>2</v>
      </c>
      <c r="AD891" s="107">
        <v>28949</v>
      </c>
      <c r="AE891" t="s">
        <v>31</v>
      </c>
      <c r="AF891" t="s">
        <v>32</v>
      </c>
      <c r="AG891" t="s">
        <v>868</v>
      </c>
      <c r="AH891" t="s">
        <v>57</v>
      </c>
      <c r="AI891" t="s">
        <v>79</v>
      </c>
      <c r="AJ891" t="s">
        <v>88</v>
      </c>
      <c r="AK891">
        <v>1</v>
      </c>
      <c r="AL891" t="s">
        <v>987</v>
      </c>
      <c r="AN891">
        <v>9</v>
      </c>
      <c r="AP891" t="s">
        <v>126</v>
      </c>
      <c r="AR891" t="s">
        <v>43</v>
      </c>
      <c r="AS891" t="s">
        <v>81</v>
      </c>
      <c r="BC891" t="s">
        <v>37</v>
      </c>
      <c r="BF891">
        <v>3</v>
      </c>
      <c r="BG891">
        <v>3</v>
      </c>
      <c r="BH891">
        <v>4</v>
      </c>
      <c r="BI891">
        <v>32.959016393442624</v>
      </c>
      <c r="BJ891">
        <f t="shared" si="65"/>
        <v>33</v>
      </c>
      <c r="BK891">
        <v>0</v>
      </c>
      <c r="BL891">
        <v>0</v>
      </c>
      <c r="BM891" t="s">
        <v>1050</v>
      </c>
      <c r="BN891" t="s">
        <v>913</v>
      </c>
      <c r="BO891" t="s">
        <v>564</v>
      </c>
      <c r="BQ891" t="s">
        <v>1050</v>
      </c>
      <c r="BR891" t="s">
        <v>87</v>
      </c>
      <c r="BS891" t="s">
        <v>572</v>
      </c>
      <c r="BT891" t="s">
        <v>1252</v>
      </c>
      <c r="BU891" t="s">
        <v>87</v>
      </c>
      <c r="BV891">
        <v>0.75</v>
      </c>
      <c r="BW891">
        <v>1</v>
      </c>
      <c r="BX891">
        <v>0.25</v>
      </c>
      <c r="BY891">
        <v>0</v>
      </c>
      <c r="BZ891">
        <v>-3</v>
      </c>
      <c r="CA891">
        <v>0</v>
      </c>
      <c r="CB891">
        <v>3</v>
      </c>
      <c r="CC891" t="e">
        <v>#VALUE!</v>
      </c>
      <c r="CD891">
        <v>3</v>
      </c>
      <c r="CE891">
        <v>0</v>
      </c>
      <c r="CF891">
        <v>0</v>
      </c>
      <c r="CH891">
        <f t="shared" si="66"/>
        <v>1</v>
      </c>
      <c r="CI891" t="s">
        <v>1405</v>
      </c>
      <c r="CJ891">
        <v>1</v>
      </c>
      <c r="CK891" t="s">
        <v>1399</v>
      </c>
      <c r="CL891">
        <f t="shared" si="67"/>
        <v>0</v>
      </c>
      <c r="CM891">
        <f t="shared" si="68"/>
        <v>1</v>
      </c>
      <c r="CN891">
        <f t="shared" si="69"/>
        <v>1</v>
      </c>
    </row>
    <row r="892" spans="1:92" x14ac:dyDescent="0.25">
      <c r="A892">
        <v>2812</v>
      </c>
      <c r="B892" t="s">
        <v>564</v>
      </c>
      <c r="C892" t="s">
        <v>564</v>
      </c>
      <c r="D892">
        <v>1623085</v>
      </c>
      <c r="E892">
        <v>4</v>
      </c>
      <c r="F892" s="107">
        <v>41012</v>
      </c>
      <c r="G892" s="107">
        <v>41015</v>
      </c>
      <c r="H892">
        <v>1623085</v>
      </c>
      <c r="I892" s="107">
        <v>41013</v>
      </c>
      <c r="J892" s="107">
        <v>41015</v>
      </c>
      <c r="K892">
        <v>15000</v>
      </c>
      <c r="L892" t="s">
        <v>569</v>
      </c>
      <c r="N892" t="s">
        <v>564</v>
      </c>
      <c r="O892" t="s">
        <v>913</v>
      </c>
      <c r="P892" t="s">
        <v>38</v>
      </c>
      <c r="Q892">
        <v>3</v>
      </c>
      <c r="R892">
        <v>4</v>
      </c>
      <c r="S892">
        <v>28</v>
      </c>
      <c r="T892">
        <v>14</v>
      </c>
      <c r="U892">
        <v>10</v>
      </c>
      <c r="AD892" s="107">
        <v>29439</v>
      </c>
      <c r="AE892" t="s">
        <v>31</v>
      </c>
      <c r="AF892" t="s">
        <v>32</v>
      </c>
      <c r="AG892" t="s">
        <v>868</v>
      </c>
      <c r="AH892" t="s">
        <v>57</v>
      </c>
      <c r="AI892" t="s">
        <v>70</v>
      </c>
      <c r="AJ892" t="s">
        <v>88</v>
      </c>
      <c r="AK892">
        <v>1</v>
      </c>
      <c r="AL892" t="s">
        <v>986</v>
      </c>
      <c r="AO892">
        <v>120</v>
      </c>
      <c r="AP892" t="s">
        <v>59</v>
      </c>
      <c r="AR892" t="s">
        <v>43</v>
      </c>
      <c r="AS892" t="s">
        <v>60</v>
      </c>
      <c r="BC892" t="s">
        <v>37</v>
      </c>
      <c r="BF892">
        <v>3</v>
      </c>
      <c r="BG892">
        <v>3</v>
      </c>
      <c r="BH892">
        <v>4</v>
      </c>
      <c r="BI892">
        <v>31.620218579234972</v>
      </c>
      <c r="BJ892">
        <f t="shared" si="65"/>
        <v>32</v>
      </c>
      <c r="BK892">
        <v>0</v>
      </c>
      <c r="BL892">
        <v>0</v>
      </c>
      <c r="BM892" t="s">
        <v>1050</v>
      </c>
      <c r="BN892" t="s">
        <v>913</v>
      </c>
      <c r="BO892" t="s">
        <v>564</v>
      </c>
      <c r="BQ892" t="s">
        <v>1050</v>
      </c>
      <c r="BR892" t="s">
        <v>87</v>
      </c>
      <c r="BS892" t="s">
        <v>572</v>
      </c>
      <c r="BT892" t="s">
        <v>1252</v>
      </c>
      <c r="BU892" t="s">
        <v>87</v>
      </c>
      <c r="BV892">
        <v>0.75</v>
      </c>
      <c r="BW892">
        <v>1</v>
      </c>
      <c r="BX892">
        <v>0.25</v>
      </c>
      <c r="BY892">
        <v>0</v>
      </c>
      <c r="BZ892">
        <v>-3</v>
      </c>
      <c r="CA892">
        <v>0</v>
      </c>
      <c r="CB892">
        <v>3</v>
      </c>
      <c r="CC892" t="e">
        <v>#VALUE!</v>
      </c>
      <c r="CD892">
        <v>3</v>
      </c>
      <c r="CE892">
        <v>0</v>
      </c>
      <c r="CF892">
        <v>0</v>
      </c>
      <c r="CH892">
        <f t="shared" si="66"/>
        <v>1</v>
      </c>
      <c r="CI892" t="s">
        <v>1405</v>
      </c>
      <c r="CJ892">
        <v>1</v>
      </c>
      <c r="CK892" t="s">
        <v>1399</v>
      </c>
      <c r="CL892">
        <f t="shared" si="67"/>
        <v>0</v>
      </c>
      <c r="CM892">
        <f t="shared" si="68"/>
        <v>1</v>
      </c>
      <c r="CN892">
        <f t="shared" si="69"/>
        <v>1</v>
      </c>
    </row>
    <row r="893" spans="1:92" x14ac:dyDescent="0.25">
      <c r="A893">
        <v>3139</v>
      </c>
      <c r="B893" t="s">
        <v>564</v>
      </c>
      <c r="C893" t="s">
        <v>564</v>
      </c>
      <c r="D893">
        <v>1623563</v>
      </c>
      <c r="E893">
        <v>2</v>
      </c>
      <c r="F893" s="107">
        <v>41024</v>
      </c>
      <c r="G893" s="107">
        <v>41445</v>
      </c>
      <c r="H893">
        <v>1623563</v>
      </c>
      <c r="I893" s="107">
        <v>41026</v>
      </c>
      <c r="J893" s="107">
        <v>41035</v>
      </c>
      <c r="K893">
        <v>120000</v>
      </c>
      <c r="L893" t="s">
        <v>570</v>
      </c>
      <c r="M893" s="107">
        <v>41035</v>
      </c>
      <c r="N893" t="s">
        <v>87</v>
      </c>
      <c r="O893" t="s">
        <v>583</v>
      </c>
      <c r="P893" t="s">
        <v>587</v>
      </c>
      <c r="Q893">
        <v>10</v>
      </c>
      <c r="R893">
        <v>422</v>
      </c>
      <c r="S893">
        <v>0</v>
      </c>
      <c r="T893">
        <v>0</v>
      </c>
      <c r="AD893" s="107">
        <v>25492</v>
      </c>
      <c r="AE893" t="s">
        <v>31</v>
      </c>
      <c r="AF893" t="s">
        <v>32</v>
      </c>
      <c r="AG893" t="s">
        <v>868</v>
      </c>
      <c r="AH893" t="s">
        <v>57</v>
      </c>
      <c r="AI893" t="s">
        <v>69</v>
      </c>
      <c r="AJ893" t="s">
        <v>47</v>
      </c>
      <c r="AK893">
        <v>16</v>
      </c>
      <c r="AL893" t="s">
        <v>47</v>
      </c>
      <c r="AP893" t="s">
        <v>104</v>
      </c>
      <c r="AR893" t="s">
        <v>91</v>
      </c>
      <c r="AS893" t="s">
        <v>105</v>
      </c>
      <c r="BC893" t="s">
        <v>51</v>
      </c>
      <c r="BF893">
        <v>10</v>
      </c>
      <c r="BG893">
        <v>420</v>
      </c>
      <c r="BH893">
        <v>422</v>
      </c>
      <c r="BI893">
        <v>42.437158469945352</v>
      </c>
      <c r="BJ893">
        <f t="shared" si="65"/>
        <v>43</v>
      </c>
      <c r="BK893">
        <v>0</v>
      </c>
      <c r="BL893">
        <v>-410</v>
      </c>
      <c r="BM893" t="s">
        <v>47</v>
      </c>
      <c r="BN893" t="s">
        <v>75</v>
      </c>
      <c r="BO893" t="s">
        <v>87</v>
      </c>
      <c r="BQ893" t="s">
        <v>47</v>
      </c>
      <c r="BR893" t="s">
        <v>87</v>
      </c>
      <c r="BS893" t="s">
        <v>573</v>
      </c>
      <c r="BT893" t="s">
        <v>1252</v>
      </c>
      <c r="BU893" t="s">
        <v>564</v>
      </c>
      <c r="BV893">
        <v>2.3696682464454975E-2</v>
      </c>
      <c r="BW893">
        <v>2.3809523809523808E-2</v>
      </c>
      <c r="BX893">
        <v>1.1284134506883356E-4</v>
      </c>
      <c r="BY893">
        <v>0</v>
      </c>
      <c r="BZ893">
        <v>-10</v>
      </c>
      <c r="CA893">
        <v>0</v>
      </c>
      <c r="CB893">
        <v>10</v>
      </c>
      <c r="CC893" t="e">
        <v>#VALUE!</v>
      </c>
      <c r="CD893">
        <v>10</v>
      </c>
      <c r="CE893">
        <v>0</v>
      </c>
      <c r="CF893">
        <v>410</v>
      </c>
      <c r="CH893">
        <f t="shared" si="66"/>
        <v>0</v>
      </c>
      <c r="CI893" t="s">
        <v>1405</v>
      </c>
      <c r="CJ893">
        <v>1</v>
      </c>
      <c r="CK893" t="s">
        <v>1399</v>
      </c>
      <c r="CL893">
        <f t="shared" si="67"/>
        <v>1</v>
      </c>
      <c r="CM893">
        <f t="shared" si="68"/>
        <v>0</v>
      </c>
      <c r="CN893">
        <f t="shared" si="69"/>
        <v>0</v>
      </c>
    </row>
    <row r="894" spans="1:92" x14ac:dyDescent="0.25">
      <c r="A894">
        <v>2641</v>
      </c>
      <c r="B894" t="s">
        <v>564</v>
      </c>
      <c r="C894" t="s">
        <v>564</v>
      </c>
      <c r="D894">
        <v>1626105</v>
      </c>
      <c r="E894">
        <v>4</v>
      </c>
      <c r="F894" s="107">
        <v>41007</v>
      </c>
      <c r="G894" s="107">
        <v>41100</v>
      </c>
      <c r="H894">
        <v>1626105</v>
      </c>
      <c r="I894" s="107">
        <v>41007</v>
      </c>
      <c r="J894" s="107">
        <v>41100</v>
      </c>
      <c r="K894">
        <v>30000</v>
      </c>
      <c r="L894" t="s">
        <v>570</v>
      </c>
      <c r="N894" t="s">
        <v>564</v>
      </c>
      <c r="O894" t="s">
        <v>913</v>
      </c>
      <c r="P894" t="s">
        <v>38</v>
      </c>
      <c r="Q894">
        <v>94</v>
      </c>
      <c r="R894">
        <v>94</v>
      </c>
      <c r="S894">
        <v>4</v>
      </c>
      <c r="T894">
        <v>3</v>
      </c>
      <c r="AD894" s="107">
        <v>26404</v>
      </c>
      <c r="AE894" t="s">
        <v>31</v>
      </c>
      <c r="AF894" t="s">
        <v>32</v>
      </c>
      <c r="AG894" t="s">
        <v>868</v>
      </c>
      <c r="AH894" t="s">
        <v>30</v>
      </c>
      <c r="AI894" t="s">
        <v>140</v>
      </c>
      <c r="AJ894" t="s">
        <v>88</v>
      </c>
      <c r="AK894">
        <v>4</v>
      </c>
      <c r="AL894" t="s">
        <v>986</v>
      </c>
      <c r="AO894">
        <v>240</v>
      </c>
      <c r="AP894" t="s">
        <v>72</v>
      </c>
      <c r="AR894" t="s">
        <v>49</v>
      </c>
      <c r="AS894" t="s">
        <v>73</v>
      </c>
      <c r="BC894" t="s">
        <v>37</v>
      </c>
      <c r="BF894">
        <v>94</v>
      </c>
      <c r="BG894">
        <v>94</v>
      </c>
      <c r="BH894">
        <v>94</v>
      </c>
      <c r="BI894">
        <v>39.898907103825138</v>
      </c>
      <c r="BJ894">
        <f t="shared" si="65"/>
        <v>40</v>
      </c>
      <c r="BK894">
        <v>0</v>
      </c>
      <c r="BL894">
        <v>0</v>
      </c>
      <c r="BM894" t="s">
        <v>1050</v>
      </c>
      <c r="BN894" t="s">
        <v>913</v>
      </c>
      <c r="BO894" t="s">
        <v>564</v>
      </c>
      <c r="BQ894" t="s">
        <v>1050</v>
      </c>
      <c r="BR894" t="s">
        <v>87</v>
      </c>
      <c r="BS894" t="s">
        <v>572</v>
      </c>
      <c r="BT894" t="s">
        <v>1252</v>
      </c>
      <c r="BU894" t="s">
        <v>87</v>
      </c>
      <c r="BV894">
        <v>1</v>
      </c>
      <c r="BW894">
        <v>1</v>
      </c>
      <c r="BX894">
        <v>0</v>
      </c>
      <c r="BY894">
        <v>0</v>
      </c>
      <c r="BZ894">
        <v>-94</v>
      </c>
      <c r="CA894">
        <v>0</v>
      </c>
      <c r="CB894">
        <v>94</v>
      </c>
      <c r="CC894" t="e">
        <v>#VALUE!</v>
      </c>
      <c r="CD894">
        <v>94</v>
      </c>
      <c r="CE894">
        <v>0</v>
      </c>
      <c r="CF894">
        <v>0</v>
      </c>
      <c r="CH894">
        <f t="shared" si="66"/>
        <v>1</v>
      </c>
      <c r="CI894" t="s">
        <v>1408</v>
      </c>
      <c r="CJ894">
        <v>0</v>
      </c>
      <c r="CK894" t="s">
        <v>1399</v>
      </c>
      <c r="CL894">
        <f t="shared" si="67"/>
        <v>0</v>
      </c>
      <c r="CM894">
        <f t="shared" si="68"/>
        <v>1</v>
      </c>
      <c r="CN894">
        <f t="shared" si="69"/>
        <v>1</v>
      </c>
    </row>
    <row r="895" spans="1:92" x14ac:dyDescent="0.25">
      <c r="A895">
        <v>3095</v>
      </c>
      <c r="B895" t="s">
        <v>564</v>
      </c>
      <c r="C895" t="s">
        <v>564</v>
      </c>
      <c r="D895">
        <v>1628731</v>
      </c>
      <c r="E895">
        <v>4</v>
      </c>
      <c r="F895" s="107">
        <v>41023</v>
      </c>
      <c r="G895" s="107">
        <v>41089</v>
      </c>
      <c r="H895">
        <v>1628731</v>
      </c>
      <c r="I895" s="107">
        <v>41024</v>
      </c>
      <c r="J895" s="107">
        <v>41089</v>
      </c>
      <c r="K895">
        <v>75000</v>
      </c>
      <c r="L895" t="s">
        <v>570</v>
      </c>
      <c r="N895" t="s">
        <v>564</v>
      </c>
      <c r="O895" t="s">
        <v>913</v>
      </c>
      <c r="P895" t="s">
        <v>38</v>
      </c>
      <c r="Q895">
        <v>66</v>
      </c>
      <c r="R895">
        <v>67</v>
      </c>
      <c r="S895">
        <v>1</v>
      </c>
      <c r="T895">
        <v>4</v>
      </c>
      <c r="U895">
        <v>1</v>
      </c>
      <c r="AD895" s="107">
        <v>29333</v>
      </c>
      <c r="AE895" t="s">
        <v>31</v>
      </c>
      <c r="AF895" t="s">
        <v>68</v>
      </c>
      <c r="AG895" t="s">
        <v>870</v>
      </c>
      <c r="AH895" t="s">
        <v>57</v>
      </c>
      <c r="AI895" t="s">
        <v>58</v>
      </c>
      <c r="AJ895" t="s">
        <v>88</v>
      </c>
      <c r="AK895">
        <v>4</v>
      </c>
      <c r="AL895" t="s">
        <v>986</v>
      </c>
      <c r="AO895">
        <v>180</v>
      </c>
      <c r="AP895" t="s">
        <v>149</v>
      </c>
      <c r="AR895" t="s">
        <v>66</v>
      </c>
      <c r="AS895" t="s">
        <v>73</v>
      </c>
      <c r="AT895" t="s">
        <v>521</v>
      </c>
      <c r="BC895" t="s">
        <v>51</v>
      </c>
      <c r="BF895">
        <v>66</v>
      </c>
      <c r="BG895">
        <v>66</v>
      </c>
      <c r="BH895">
        <v>67</v>
      </c>
      <c r="BI895">
        <v>31.939890710382514</v>
      </c>
      <c r="BJ895">
        <f t="shared" si="65"/>
        <v>32</v>
      </c>
      <c r="BK895">
        <v>0</v>
      </c>
      <c r="BL895">
        <v>0</v>
      </c>
      <c r="BM895" t="s">
        <v>1050</v>
      </c>
      <c r="BN895" t="s">
        <v>913</v>
      </c>
      <c r="BO895" t="s">
        <v>564</v>
      </c>
      <c r="BQ895" t="s">
        <v>1050</v>
      </c>
      <c r="BR895" t="s">
        <v>87</v>
      </c>
      <c r="BS895" t="s">
        <v>572</v>
      </c>
      <c r="BT895" t="s">
        <v>1252</v>
      </c>
      <c r="BU895" t="s">
        <v>87</v>
      </c>
      <c r="BV895">
        <v>0.9850746268656716</v>
      </c>
      <c r="BW895">
        <v>1</v>
      </c>
      <c r="BX895">
        <v>1.4925373134328401E-2</v>
      </c>
      <c r="BY895">
        <v>0</v>
      </c>
      <c r="BZ895">
        <v>-66</v>
      </c>
      <c r="CA895">
        <v>0</v>
      </c>
      <c r="CB895">
        <v>66</v>
      </c>
      <c r="CC895" t="e">
        <v>#VALUE!</v>
      </c>
      <c r="CD895">
        <v>66</v>
      </c>
      <c r="CE895">
        <v>0</v>
      </c>
      <c r="CF895">
        <v>0</v>
      </c>
      <c r="CH895">
        <f t="shared" si="66"/>
        <v>1</v>
      </c>
      <c r="CI895" t="s">
        <v>1402</v>
      </c>
      <c r="CJ895">
        <v>4</v>
      </c>
      <c r="CK895" t="s">
        <v>1399</v>
      </c>
      <c r="CL895">
        <f t="shared" si="67"/>
        <v>0</v>
      </c>
      <c r="CM895">
        <f t="shared" si="68"/>
        <v>1</v>
      </c>
      <c r="CN895">
        <f t="shared" si="69"/>
        <v>1</v>
      </c>
    </row>
    <row r="896" spans="1:92" x14ac:dyDescent="0.25">
      <c r="A896">
        <v>1962</v>
      </c>
      <c r="B896" t="s">
        <v>564</v>
      </c>
      <c r="C896" t="s">
        <v>564</v>
      </c>
      <c r="D896">
        <v>1628972</v>
      </c>
      <c r="E896">
        <v>6</v>
      </c>
      <c r="F896" s="107">
        <v>40982</v>
      </c>
      <c r="G896" s="107">
        <v>41528</v>
      </c>
      <c r="H896">
        <v>1628972</v>
      </c>
      <c r="I896" s="107" t="s">
        <v>560</v>
      </c>
      <c r="J896" s="107" t="s">
        <v>560</v>
      </c>
      <c r="K896">
        <v>40000</v>
      </c>
      <c r="L896" t="s">
        <v>569</v>
      </c>
      <c r="M896" s="107">
        <v>40984</v>
      </c>
      <c r="N896" t="s">
        <v>87</v>
      </c>
      <c r="O896" t="s">
        <v>75</v>
      </c>
      <c r="P896" t="s">
        <v>38</v>
      </c>
      <c r="Q896">
        <v>0</v>
      </c>
      <c r="R896">
        <v>547</v>
      </c>
      <c r="S896">
        <v>2</v>
      </c>
      <c r="T896">
        <v>1</v>
      </c>
      <c r="U896">
        <v>1</v>
      </c>
      <c r="AD896" s="107">
        <v>27047</v>
      </c>
      <c r="AE896" t="s">
        <v>45</v>
      </c>
      <c r="AF896" t="s">
        <v>68</v>
      </c>
      <c r="AG896" t="s">
        <v>870</v>
      </c>
      <c r="AH896" t="s">
        <v>30</v>
      </c>
      <c r="AI896" t="s">
        <v>94</v>
      </c>
      <c r="AJ896" t="s">
        <v>88</v>
      </c>
      <c r="AK896">
        <v>18</v>
      </c>
      <c r="AL896" t="s">
        <v>361</v>
      </c>
      <c r="AM896">
        <v>2</v>
      </c>
      <c r="AP896" t="s">
        <v>131</v>
      </c>
      <c r="AR896" t="s">
        <v>91</v>
      </c>
      <c r="AS896" t="s">
        <v>81</v>
      </c>
      <c r="AT896" t="s">
        <v>1116</v>
      </c>
      <c r="BC896" t="s">
        <v>51</v>
      </c>
      <c r="BF896">
        <v>0</v>
      </c>
      <c r="BG896" t="e">
        <v>#VALUE!</v>
      </c>
      <c r="BH896">
        <v>547</v>
      </c>
      <c r="BI896">
        <v>38.07377049180328</v>
      </c>
      <c r="BJ896" t="e">
        <f t="shared" si="65"/>
        <v>#VALUE!</v>
      </c>
      <c r="BK896" t="e">
        <v>#VALUE!</v>
      </c>
      <c r="BL896" t="e">
        <v>#VALUE!</v>
      </c>
      <c r="BM896" t="s">
        <v>1050</v>
      </c>
      <c r="BN896" t="s">
        <v>75</v>
      </c>
      <c r="BO896" t="s">
        <v>87</v>
      </c>
      <c r="BQ896" t="s">
        <v>1050</v>
      </c>
      <c r="BR896">
        <v>0</v>
      </c>
      <c r="BS896" t="s">
        <v>573</v>
      </c>
      <c r="BT896" t="s">
        <v>1252</v>
      </c>
      <c r="BU896" t="s">
        <v>87</v>
      </c>
      <c r="BV896">
        <v>0</v>
      </c>
      <c r="BW896">
        <v>0</v>
      </c>
      <c r="BX896">
        <v>0</v>
      </c>
      <c r="BY896">
        <v>0</v>
      </c>
      <c r="BZ896" t="e">
        <v>#VALUE!</v>
      </c>
      <c r="CA896" t="e">
        <v>#VALUE!</v>
      </c>
      <c r="CB896" t="e">
        <v>#VALUE!</v>
      </c>
      <c r="CC896" t="s">
        <v>560</v>
      </c>
      <c r="CD896">
        <v>0</v>
      </c>
      <c r="CE896">
        <v>0</v>
      </c>
      <c r="CF896" t="e">
        <v>#VALUE!</v>
      </c>
      <c r="CH896">
        <f t="shared" si="66"/>
        <v>1</v>
      </c>
      <c r="CI896" t="s">
        <v>1405</v>
      </c>
      <c r="CJ896">
        <v>1</v>
      </c>
      <c r="CK896" t="s">
        <v>1400</v>
      </c>
      <c r="CL896">
        <f t="shared" si="67"/>
        <v>1</v>
      </c>
      <c r="CM896">
        <f t="shared" si="68"/>
        <v>1</v>
      </c>
      <c r="CN896">
        <f t="shared" si="69"/>
        <v>1</v>
      </c>
    </row>
    <row r="897" spans="1:92" x14ac:dyDescent="0.25">
      <c r="A897">
        <v>3115</v>
      </c>
      <c r="B897" t="s">
        <v>564</v>
      </c>
      <c r="C897" t="s">
        <v>564</v>
      </c>
      <c r="D897">
        <v>1629501</v>
      </c>
      <c r="E897">
        <v>4</v>
      </c>
      <c r="F897" s="107">
        <v>41024</v>
      </c>
      <c r="G897" s="107">
        <v>41025</v>
      </c>
      <c r="H897">
        <v>1629501</v>
      </c>
      <c r="I897" s="107">
        <v>41024</v>
      </c>
      <c r="J897" s="107">
        <v>41025</v>
      </c>
      <c r="K897">
        <v>5000</v>
      </c>
      <c r="L897" t="s">
        <v>567</v>
      </c>
      <c r="N897" t="s">
        <v>564</v>
      </c>
      <c r="O897" t="s">
        <v>913</v>
      </c>
      <c r="P897" t="s">
        <v>38</v>
      </c>
      <c r="Q897">
        <v>2</v>
      </c>
      <c r="R897">
        <v>2</v>
      </c>
      <c r="S897">
        <v>6</v>
      </c>
      <c r="T897">
        <v>6</v>
      </c>
      <c r="U897">
        <v>4</v>
      </c>
      <c r="AD897" s="107">
        <v>28832</v>
      </c>
      <c r="AE897" t="s">
        <v>31</v>
      </c>
      <c r="AF897" t="s">
        <v>32</v>
      </c>
      <c r="AG897" t="s">
        <v>868</v>
      </c>
      <c r="AH897" t="s">
        <v>57</v>
      </c>
      <c r="AI897" t="s">
        <v>89</v>
      </c>
      <c r="AJ897" t="s">
        <v>88</v>
      </c>
      <c r="AK897">
        <v>1</v>
      </c>
      <c r="AL897" t="s">
        <v>986</v>
      </c>
      <c r="AO897">
        <v>180</v>
      </c>
      <c r="AP897" t="s">
        <v>183</v>
      </c>
      <c r="AR897" t="s">
        <v>43</v>
      </c>
      <c r="AS897" t="s">
        <v>63</v>
      </c>
      <c r="BC897" t="s">
        <v>37</v>
      </c>
      <c r="BF897">
        <v>2</v>
      </c>
      <c r="BG897">
        <v>2</v>
      </c>
      <c r="BH897">
        <v>2</v>
      </c>
      <c r="BI897">
        <v>33.311475409836063</v>
      </c>
      <c r="BJ897">
        <f t="shared" si="65"/>
        <v>33</v>
      </c>
      <c r="BK897">
        <v>0</v>
      </c>
      <c r="BL897">
        <v>0</v>
      </c>
      <c r="BM897" t="s">
        <v>1050</v>
      </c>
      <c r="BN897" t="s">
        <v>913</v>
      </c>
      <c r="BO897" t="s">
        <v>564</v>
      </c>
      <c r="BQ897" t="s">
        <v>1050</v>
      </c>
      <c r="BR897" t="s">
        <v>87</v>
      </c>
      <c r="BS897" t="s">
        <v>572</v>
      </c>
      <c r="BT897" t="s">
        <v>1252</v>
      </c>
      <c r="BU897" t="s">
        <v>87</v>
      </c>
      <c r="BV897">
        <v>1</v>
      </c>
      <c r="BW897">
        <v>1</v>
      </c>
      <c r="BX897">
        <v>0</v>
      </c>
      <c r="BY897">
        <v>0</v>
      </c>
      <c r="BZ897">
        <v>-2</v>
      </c>
      <c r="CA897">
        <v>0</v>
      </c>
      <c r="CB897">
        <v>2</v>
      </c>
      <c r="CC897" t="e">
        <v>#VALUE!</v>
      </c>
      <c r="CD897">
        <v>2</v>
      </c>
      <c r="CE897">
        <v>0</v>
      </c>
      <c r="CF897">
        <v>0</v>
      </c>
      <c r="CH897">
        <f t="shared" si="66"/>
        <v>1</v>
      </c>
      <c r="CI897" t="s">
        <v>1405</v>
      </c>
      <c r="CJ897">
        <v>1</v>
      </c>
      <c r="CK897" t="s">
        <v>1399</v>
      </c>
      <c r="CL897">
        <f t="shared" si="67"/>
        <v>0</v>
      </c>
      <c r="CM897">
        <f t="shared" si="68"/>
        <v>1</v>
      </c>
      <c r="CN897">
        <f t="shared" si="69"/>
        <v>1</v>
      </c>
    </row>
    <row r="898" spans="1:92" x14ac:dyDescent="0.25">
      <c r="A898">
        <v>2715</v>
      </c>
      <c r="B898" t="s">
        <v>87</v>
      </c>
      <c r="C898" t="s">
        <v>564</v>
      </c>
      <c r="D898">
        <v>1630820</v>
      </c>
      <c r="E898">
        <v>1</v>
      </c>
      <c r="F898" s="107">
        <v>41009</v>
      </c>
      <c r="G898" s="107">
        <v>41061</v>
      </c>
      <c r="H898">
        <v>1630820</v>
      </c>
      <c r="I898" s="107">
        <v>41010</v>
      </c>
      <c r="J898" s="107">
        <v>41010</v>
      </c>
      <c r="K898">
        <v>2000</v>
      </c>
      <c r="L898" t="s">
        <v>566</v>
      </c>
      <c r="M898" s="107">
        <v>41010</v>
      </c>
      <c r="N898" t="s">
        <v>87</v>
      </c>
      <c r="O898" t="s">
        <v>75</v>
      </c>
      <c r="P898" t="s">
        <v>122</v>
      </c>
      <c r="Q898">
        <v>1</v>
      </c>
      <c r="R898">
        <v>53</v>
      </c>
      <c r="S898">
        <v>0</v>
      </c>
      <c r="T898">
        <v>2</v>
      </c>
      <c r="AD898" s="107">
        <v>29050</v>
      </c>
      <c r="AE898" t="s">
        <v>31</v>
      </c>
      <c r="AF898" t="s">
        <v>68</v>
      </c>
      <c r="AG898" t="s">
        <v>870</v>
      </c>
      <c r="AH898" t="s">
        <v>57</v>
      </c>
      <c r="AI898" t="s">
        <v>71</v>
      </c>
      <c r="AJ898" t="s">
        <v>122</v>
      </c>
      <c r="AK898">
        <v>4</v>
      </c>
      <c r="AL898" t="s">
        <v>122</v>
      </c>
      <c r="AP898" t="s">
        <v>120</v>
      </c>
      <c r="AR898" t="s">
        <v>43</v>
      </c>
      <c r="AS898" t="s">
        <v>121</v>
      </c>
      <c r="BC898" t="s">
        <v>78</v>
      </c>
      <c r="BD898" t="s">
        <v>1202</v>
      </c>
      <c r="BF898">
        <v>1</v>
      </c>
      <c r="BG898">
        <v>52</v>
      </c>
      <c r="BH898">
        <v>53</v>
      </c>
      <c r="BI898">
        <v>32.674863387978142</v>
      </c>
      <c r="BJ898">
        <f t="shared" si="65"/>
        <v>33</v>
      </c>
      <c r="BK898">
        <v>0</v>
      </c>
      <c r="BL898">
        <v>-51</v>
      </c>
      <c r="BM898" t="s">
        <v>1051</v>
      </c>
      <c r="BN898" t="s">
        <v>75</v>
      </c>
      <c r="BO898" t="s">
        <v>87</v>
      </c>
      <c r="BQ898" t="s">
        <v>1051</v>
      </c>
      <c r="BR898" t="s">
        <v>87</v>
      </c>
      <c r="BS898" t="s">
        <v>573</v>
      </c>
      <c r="BT898" t="s">
        <v>1252</v>
      </c>
      <c r="BU898" t="s">
        <v>564</v>
      </c>
      <c r="BV898">
        <v>1.8867924528301886E-2</v>
      </c>
      <c r="BW898">
        <v>1.9230769230769232E-2</v>
      </c>
      <c r="BX898">
        <v>3.6284470246734576E-4</v>
      </c>
      <c r="BY898">
        <v>0</v>
      </c>
      <c r="BZ898">
        <v>-1</v>
      </c>
      <c r="CA898">
        <v>0</v>
      </c>
      <c r="CB898">
        <v>1</v>
      </c>
      <c r="CC898" t="e">
        <v>#VALUE!</v>
      </c>
      <c r="CD898">
        <v>1</v>
      </c>
      <c r="CE898">
        <v>0</v>
      </c>
      <c r="CF898">
        <v>51</v>
      </c>
      <c r="CH898">
        <f t="shared" si="66"/>
        <v>1</v>
      </c>
      <c r="CI898" t="s">
        <v>1405</v>
      </c>
      <c r="CJ898">
        <v>1</v>
      </c>
      <c r="CK898" t="s">
        <v>1399</v>
      </c>
      <c r="CL898">
        <f t="shared" si="67"/>
        <v>1</v>
      </c>
      <c r="CM898">
        <f t="shared" si="68"/>
        <v>0</v>
      </c>
      <c r="CN898">
        <f t="shared" si="69"/>
        <v>1</v>
      </c>
    </row>
    <row r="899" spans="1:92" x14ac:dyDescent="0.25">
      <c r="A899">
        <v>410</v>
      </c>
      <c r="B899" t="s">
        <v>564</v>
      </c>
      <c r="C899" t="s">
        <v>564</v>
      </c>
      <c r="D899">
        <v>1632633</v>
      </c>
      <c r="E899">
        <v>1</v>
      </c>
      <c r="F899" s="107">
        <v>40926</v>
      </c>
      <c r="G899" s="107">
        <v>40927</v>
      </c>
      <c r="H899">
        <v>1632633</v>
      </c>
      <c r="I899" s="107">
        <v>40926</v>
      </c>
      <c r="J899" s="107">
        <v>40927</v>
      </c>
      <c r="K899">
        <v>10000</v>
      </c>
      <c r="L899" t="s">
        <v>568</v>
      </c>
      <c r="N899" t="s">
        <v>564</v>
      </c>
      <c r="O899" t="s">
        <v>913</v>
      </c>
      <c r="P899" t="s">
        <v>54</v>
      </c>
      <c r="Q899">
        <v>2</v>
      </c>
      <c r="R899">
        <v>2</v>
      </c>
      <c r="S899">
        <v>8</v>
      </c>
      <c r="T899">
        <v>1</v>
      </c>
      <c r="U899">
        <v>6</v>
      </c>
      <c r="AD899" s="107">
        <v>29552</v>
      </c>
      <c r="AE899" t="s">
        <v>31</v>
      </c>
      <c r="AF899" t="s">
        <v>32</v>
      </c>
      <c r="AG899" t="s">
        <v>868</v>
      </c>
      <c r="AH899" t="s">
        <v>30</v>
      </c>
      <c r="AI899" t="s">
        <v>82</v>
      </c>
      <c r="AJ899" t="s">
        <v>54</v>
      </c>
      <c r="AK899">
        <v>1</v>
      </c>
      <c r="AL899" t="s">
        <v>54</v>
      </c>
      <c r="AP899" t="s">
        <v>92</v>
      </c>
      <c r="AR899" t="s">
        <v>66</v>
      </c>
      <c r="AS899" t="s">
        <v>44</v>
      </c>
      <c r="AT899" t="s">
        <v>203</v>
      </c>
      <c r="BC899" t="s">
        <v>37</v>
      </c>
      <c r="BF899">
        <v>2</v>
      </c>
      <c r="BG899">
        <v>2</v>
      </c>
      <c r="BH899">
        <v>2</v>
      </c>
      <c r="BI899">
        <v>31.076502732240439</v>
      </c>
      <c r="BJ899">
        <f t="shared" ref="BJ899:BJ962" si="70">ROUND((I899-AD899)/365,0)</f>
        <v>31</v>
      </c>
      <c r="BK899">
        <v>0</v>
      </c>
      <c r="BL899">
        <v>0</v>
      </c>
      <c r="BM899" t="s">
        <v>1051</v>
      </c>
      <c r="BN899" t="s">
        <v>913</v>
      </c>
      <c r="BO899" t="s">
        <v>564</v>
      </c>
      <c r="BQ899" t="s">
        <v>1051</v>
      </c>
      <c r="BR899" t="s">
        <v>87</v>
      </c>
      <c r="BS899" t="s">
        <v>572</v>
      </c>
      <c r="BT899" t="s">
        <v>1252</v>
      </c>
      <c r="BU899" t="s">
        <v>87</v>
      </c>
      <c r="BV899">
        <v>1</v>
      </c>
      <c r="BW899">
        <v>1</v>
      </c>
      <c r="BX899">
        <v>0</v>
      </c>
      <c r="BY899">
        <v>0</v>
      </c>
      <c r="BZ899">
        <v>-2</v>
      </c>
      <c r="CA899">
        <v>0</v>
      </c>
      <c r="CB899">
        <v>2</v>
      </c>
      <c r="CC899" t="e">
        <v>#VALUE!</v>
      </c>
      <c r="CD899">
        <v>2</v>
      </c>
      <c r="CE899">
        <v>0</v>
      </c>
      <c r="CF899">
        <v>0</v>
      </c>
      <c r="CH899">
        <f t="shared" ref="CH899:CH962" si="71">IF(CM899+CN899&gt;0,1,0)</f>
        <v>1</v>
      </c>
      <c r="CI899" t="s">
        <v>1405</v>
      </c>
      <c r="CJ899">
        <v>1</v>
      </c>
      <c r="CK899" t="s">
        <v>1399</v>
      </c>
      <c r="CL899">
        <f t="shared" ref="CL899:CL962" si="72">IF(BN899="None",0,1)</f>
        <v>0</v>
      </c>
      <c r="CM899">
        <f t="shared" ref="CM899:CM962" si="73">IF(S899&gt;0,1,0)</f>
        <v>1</v>
      </c>
      <c r="CN899">
        <f t="shared" ref="CN899:CN962" si="74">IF(T899&gt;0,1,0)</f>
        <v>1</v>
      </c>
    </row>
    <row r="900" spans="1:92" x14ac:dyDescent="0.25">
      <c r="A900">
        <v>2324</v>
      </c>
      <c r="B900" t="s">
        <v>564</v>
      </c>
      <c r="C900" t="s">
        <v>564</v>
      </c>
      <c r="D900">
        <v>1632960</v>
      </c>
      <c r="E900">
        <v>2</v>
      </c>
      <c r="F900" s="107">
        <v>40996</v>
      </c>
      <c r="G900" s="107">
        <v>41127</v>
      </c>
      <c r="H900">
        <v>1632960</v>
      </c>
      <c r="I900" s="107">
        <v>40996</v>
      </c>
      <c r="J900" s="107">
        <v>40998</v>
      </c>
      <c r="K900">
        <v>5000</v>
      </c>
      <c r="L900" t="s">
        <v>567</v>
      </c>
      <c r="M900" s="107">
        <v>40998</v>
      </c>
      <c r="N900" t="s">
        <v>87</v>
      </c>
      <c r="O900" t="s">
        <v>75</v>
      </c>
      <c r="P900" t="s">
        <v>587</v>
      </c>
      <c r="Q900">
        <v>3</v>
      </c>
      <c r="R900">
        <v>132</v>
      </c>
      <c r="S900">
        <v>0</v>
      </c>
      <c r="T900">
        <v>0</v>
      </c>
      <c r="AD900" s="107">
        <v>16705</v>
      </c>
      <c r="AE900" t="s">
        <v>31</v>
      </c>
      <c r="AF900" t="s">
        <v>68</v>
      </c>
      <c r="AG900" t="s">
        <v>870</v>
      </c>
      <c r="AH900" t="s">
        <v>57</v>
      </c>
      <c r="AI900" t="s">
        <v>64</v>
      </c>
      <c r="AJ900" t="s">
        <v>47</v>
      </c>
      <c r="AK900">
        <v>6</v>
      </c>
      <c r="AL900" t="s">
        <v>47</v>
      </c>
      <c r="AP900" t="s">
        <v>409</v>
      </c>
      <c r="AR900" t="s">
        <v>66</v>
      </c>
      <c r="AS900" t="s">
        <v>63</v>
      </c>
      <c r="BC900" t="s">
        <v>51</v>
      </c>
      <c r="BF900">
        <v>3</v>
      </c>
      <c r="BG900">
        <v>132</v>
      </c>
      <c r="BH900">
        <v>132</v>
      </c>
      <c r="BI900">
        <v>66.368852459016395</v>
      </c>
      <c r="BJ900">
        <f t="shared" si="70"/>
        <v>67</v>
      </c>
      <c r="BK900">
        <v>0</v>
      </c>
      <c r="BL900">
        <v>-129</v>
      </c>
      <c r="BM900" t="s">
        <v>47</v>
      </c>
      <c r="BN900" t="s">
        <v>75</v>
      </c>
      <c r="BO900" t="s">
        <v>87</v>
      </c>
      <c r="BQ900" t="s">
        <v>47</v>
      </c>
      <c r="BR900" t="s">
        <v>87</v>
      </c>
      <c r="BS900" t="s">
        <v>573</v>
      </c>
      <c r="BT900" t="s">
        <v>1252</v>
      </c>
      <c r="BU900" t="s">
        <v>564</v>
      </c>
      <c r="BV900">
        <v>2.2727272727272728E-2</v>
      </c>
      <c r="BW900">
        <v>2.2727272727272728E-2</v>
      </c>
      <c r="BX900">
        <v>0</v>
      </c>
      <c r="BY900">
        <v>0</v>
      </c>
      <c r="BZ900">
        <v>-3</v>
      </c>
      <c r="CA900">
        <v>0</v>
      </c>
      <c r="CB900">
        <v>3</v>
      </c>
      <c r="CC900" t="e">
        <v>#VALUE!</v>
      </c>
      <c r="CD900">
        <v>3</v>
      </c>
      <c r="CE900">
        <v>0</v>
      </c>
      <c r="CF900">
        <v>129</v>
      </c>
      <c r="CH900">
        <f t="shared" si="71"/>
        <v>0</v>
      </c>
      <c r="CI900" t="s">
        <v>1405</v>
      </c>
      <c r="CJ900">
        <v>1</v>
      </c>
      <c r="CK900" t="s">
        <v>1399</v>
      </c>
      <c r="CL900">
        <f t="shared" si="72"/>
        <v>1</v>
      </c>
      <c r="CM900">
        <f t="shared" si="73"/>
        <v>0</v>
      </c>
      <c r="CN900">
        <f t="shared" si="74"/>
        <v>0</v>
      </c>
    </row>
    <row r="901" spans="1:92" x14ac:dyDescent="0.25">
      <c r="A901">
        <v>1716</v>
      </c>
      <c r="B901" t="s">
        <v>564</v>
      </c>
      <c r="C901" t="s">
        <v>564</v>
      </c>
      <c r="D901">
        <v>1633171</v>
      </c>
      <c r="E901">
        <v>4</v>
      </c>
      <c r="F901" s="107">
        <v>40972</v>
      </c>
      <c r="G901" s="107">
        <v>41106</v>
      </c>
      <c r="H901">
        <v>1633171</v>
      </c>
      <c r="I901" s="107">
        <v>40975</v>
      </c>
      <c r="J901" s="107">
        <v>41106</v>
      </c>
      <c r="K901" t="s">
        <v>562</v>
      </c>
      <c r="L901" t="s">
        <v>562</v>
      </c>
      <c r="N901" t="s">
        <v>564</v>
      </c>
      <c r="O901" t="s">
        <v>913</v>
      </c>
      <c r="P901" t="s">
        <v>38</v>
      </c>
      <c r="Q901">
        <v>132</v>
      </c>
      <c r="R901">
        <v>135</v>
      </c>
      <c r="S901">
        <v>2</v>
      </c>
      <c r="T901">
        <v>1</v>
      </c>
      <c r="U901">
        <v>2</v>
      </c>
      <c r="AD901" s="107">
        <v>29442</v>
      </c>
      <c r="AE901" t="s">
        <v>31</v>
      </c>
      <c r="AF901" t="s">
        <v>32</v>
      </c>
      <c r="AG901" t="s">
        <v>868</v>
      </c>
      <c r="AH901" t="s">
        <v>30</v>
      </c>
      <c r="AI901" t="s">
        <v>99</v>
      </c>
      <c r="AJ901" t="s">
        <v>88</v>
      </c>
      <c r="AK901">
        <v>7</v>
      </c>
      <c r="AL901" t="s">
        <v>986</v>
      </c>
      <c r="AO901">
        <v>260</v>
      </c>
      <c r="AP901" t="s">
        <v>109</v>
      </c>
      <c r="AR901" t="s">
        <v>49</v>
      </c>
      <c r="AS901" t="s">
        <v>73</v>
      </c>
      <c r="BC901" t="s">
        <v>51</v>
      </c>
      <c r="BF901">
        <v>132</v>
      </c>
      <c r="BG901">
        <v>132</v>
      </c>
      <c r="BH901">
        <v>135</v>
      </c>
      <c r="BI901">
        <v>31.502732240437158</v>
      </c>
      <c r="BJ901">
        <f t="shared" si="70"/>
        <v>32</v>
      </c>
      <c r="BK901">
        <v>0</v>
      </c>
      <c r="BL901">
        <v>0</v>
      </c>
      <c r="BM901" t="s">
        <v>1050</v>
      </c>
      <c r="BN901" t="s">
        <v>913</v>
      </c>
      <c r="BO901" t="s">
        <v>564</v>
      </c>
      <c r="BQ901" t="s">
        <v>1050</v>
      </c>
      <c r="BR901" t="s">
        <v>87</v>
      </c>
      <c r="BS901" t="s">
        <v>572</v>
      </c>
      <c r="BT901" t="s">
        <v>1252</v>
      </c>
      <c r="BU901" t="s">
        <v>87</v>
      </c>
      <c r="BV901">
        <v>0.97777777777777775</v>
      </c>
      <c r="BW901">
        <v>1</v>
      </c>
      <c r="BX901">
        <v>2.2222222222222254E-2</v>
      </c>
      <c r="BY901">
        <v>0</v>
      </c>
      <c r="BZ901">
        <v>-132</v>
      </c>
      <c r="CA901">
        <v>0</v>
      </c>
      <c r="CB901">
        <v>132</v>
      </c>
      <c r="CC901" t="e">
        <v>#VALUE!</v>
      </c>
      <c r="CD901">
        <v>132</v>
      </c>
      <c r="CE901">
        <v>0</v>
      </c>
      <c r="CF901">
        <v>0</v>
      </c>
      <c r="CH901">
        <f t="shared" si="71"/>
        <v>1</v>
      </c>
      <c r="CI901" t="s">
        <v>1403</v>
      </c>
      <c r="CJ901">
        <v>6</v>
      </c>
      <c r="CK901" t="s">
        <v>1399</v>
      </c>
      <c r="CL901">
        <f t="shared" si="72"/>
        <v>0</v>
      </c>
      <c r="CM901">
        <f t="shared" si="73"/>
        <v>1</v>
      </c>
      <c r="CN901">
        <f t="shared" si="74"/>
        <v>1</v>
      </c>
    </row>
    <row r="902" spans="1:92" x14ac:dyDescent="0.25">
      <c r="A902">
        <v>2760</v>
      </c>
      <c r="B902" t="s">
        <v>564</v>
      </c>
      <c r="C902" t="s">
        <v>564</v>
      </c>
      <c r="D902">
        <v>1633975</v>
      </c>
      <c r="E902">
        <v>1</v>
      </c>
      <c r="F902" s="107">
        <v>41011</v>
      </c>
      <c r="G902" s="107">
        <v>41012</v>
      </c>
      <c r="H902">
        <v>1633975</v>
      </c>
      <c r="I902" s="107">
        <v>41011</v>
      </c>
      <c r="J902" s="107">
        <v>41012</v>
      </c>
      <c r="K902">
        <v>15000</v>
      </c>
      <c r="L902" t="s">
        <v>569</v>
      </c>
      <c r="N902" t="s">
        <v>564</v>
      </c>
      <c r="O902" t="s">
        <v>913</v>
      </c>
      <c r="P902" t="s">
        <v>54</v>
      </c>
      <c r="Q902">
        <v>2</v>
      </c>
      <c r="R902">
        <v>2</v>
      </c>
      <c r="S902">
        <v>9</v>
      </c>
      <c r="T902">
        <v>5</v>
      </c>
      <c r="U902">
        <v>6</v>
      </c>
      <c r="AD902" s="107">
        <v>28247</v>
      </c>
      <c r="AE902" t="s">
        <v>31</v>
      </c>
      <c r="AF902" t="s">
        <v>32</v>
      </c>
      <c r="AG902" t="s">
        <v>868</v>
      </c>
      <c r="AH902" t="s">
        <v>30</v>
      </c>
      <c r="AI902" t="s">
        <v>69</v>
      </c>
      <c r="AJ902" t="s">
        <v>54</v>
      </c>
      <c r="AK902">
        <v>1</v>
      </c>
      <c r="AL902" t="s">
        <v>54</v>
      </c>
      <c r="AP902" t="s">
        <v>42</v>
      </c>
      <c r="AR902" t="s">
        <v>43</v>
      </c>
      <c r="AS902" t="s">
        <v>44</v>
      </c>
      <c r="AT902" t="s">
        <v>1203</v>
      </c>
      <c r="BC902" t="s">
        <v>78</v>
      </c>
      <c r="BF902">
        <v>2</v>
      </c>
      <c r="BG902">
        <v>2</v>
      </c>
      <c r="BH902">
        <v>2</v>
      </c>
      <c r="BI902">
        <v>34.874316939890711</v>
      </c>
      <c r="BJ902">
        <f t="shared" si="70"/>
        <v>35</v>
      </c>
      <c r="BK902">
        <v>0</v>
      </c>
      <c r="BL902">
        <v>0</v>
      </c>
      <c r="BM902" t="s">
        <v>1051</v>
      </c>
      <c r="BN902" t="s">
        <v>913</v>
      </c>
      <c r="BO902" t="s">
        <v>564</v>
      </c>
      <c r="BQ902" t="s">
        <v>1051</v>
      </c>
      <c r="BR902" t="s">
        <v>87</v>
      </c>
      <c r="BS902" t="s">
        <v>572</v>
      </c>
      <c r="BT902" t="s">
        <v>1252</v>
      </c>
      <c r="BU902" t="s">
        <v>87</v>
      </c>
      <c r="BV902">
        <v>1</v>
      </c>
      <c r="BW902">
        <v>1</v>
      </c>
      <c r="BX902">
        <v>0</v>
      </c>
      <c r="BY902">
        <v>0</v>
      </c>
      <c r="BZ902">
        <v>-2</v>
      </c>
      <c r="CA902">
        <v>0</v>
      </c>
      <c r="CB902">
        <v>2</v>
      </c>
      <c r="CC902" t="e">
        <v>#VALUE!</v>
      </c>
      <c r="CD902">
        <v>2</v>
      </c>
      <c r="CE902">
        <v>0</v>
      </c>
      <c r="CF902">
        <v>0</v>
      </c>
      <c r="CH902">
        <f t="shared" si="71"/>
        <v>1</v>
      </c>
      <c r="CI902" t="s">
        <v>1405</v>
      </c>
      <c r="CJ902">
        <v>1</v>
      </c>
      <c r="CK902" t="s">
        <v>1399</v>
      </c>
      <c r="CL902">
        <f t="shared" si="72"/>
        <v>0</v>
      </c>
      <c r="CM902">
        <f t="shared" si="73"/>
        <v>1</v>
      </c>
      <c r="CN902">
        <f t="shared" si="74"/>
        <v>1</v>
      </c>
    </row>
    <row r="903" spans="1:92" x14ac:dyDescent="0.25">
      <c r="A903">
        <v>2647</v>
      </c>
      <c r="B903" t="s">
        <v>564</v>
      </c>
      <c r="C903" t="s">
        <v>564</v>
      </c>
      <c r="D903">
        <v>1634042</v>
      </c>
      <c r="E903">
        <v>2</v>
      </c>
      <c r="F903" s="107">
        <v>41007</v>
      </c>
      <c r="G903" s="107">
        <v>41012</v>
      </c>
      <c r="H903">
        <v>1634042</v>
      </c>
      <c r="I903" s="107">
        <v>41007</v>
      </c>
      <c r="J903" s="107">
        <v>41012</v>
      </c>
      <c r="K903">
        <v>30000</v>
      </c>
      <c r="L903" t="s">
        <v>570</v>
      </c>
      <c r="N903" t="s">
        <v>564</v>
      </c>
      <c r="O903" t="s">
        <v>913</v>
      </c>
      <c r="P903" t="s">
        <v>587</v>
      </c>
      <c r="Q903">
        <v>6</v>
      </c>
      <c r="R903">
        <v>6</v>
      </c>
      <c r="S903">
        <v>1</v>
      </c>
      <c r="T903">
        <v>1</v>
      </c>
      <c r="AD903" s="107">
        <v>28373</v>
      </c>
      <c r="AE903" t="s">
        <v>45</v>
      </c>
      <c r="AF903" t="s">
        <v>68</v>
      </c>
      <c r="AG903" t="s">
        <v>870</v>
      </c>
      <c r="AH903" t="s">
        <v>57</v>
      </c>
      <c r="AI903" t="s">
        <v>79</v>
      </c>
      <c r="AJ903" t="s">
        <v>47</v>
      </c>
      <c r="AK903">
        <v>3</v>
      </c>
      <c r="AL903" t="s">
        <v>47</v>
      </c>
      <c r="AP903" t="s">
        <v>80</v>
      </c>
      <c r="AR903" t="s">
        <v>49</v>
      </c>
      <c r="AS903" t="s">
        <v>81</v>
      </c>
      <c r="AT903" t="s">
        <v>467</v>
      </c>
      <c r="BC903" t="s">
        <v>37</v>
      </c>
      <c r="BF903">
        <v>6</v>
      </c>
      <c r="BG903">
        <v>6</v>
      </c>
      <c r="BH903">
        <v>6</v>
      </c>
      <c r="BI903">
        <v>34.519125683060111</v>
      </c>
      <c r="BJ903">
        <f t="shared" si="70"/>
        <v>35</v>
      </c>
      <c r="BK903">
        <v>0</v>
      </c>
      <c r="BL903">
        <v>0</v>
      </c>
      <c r="BM903" t="s">
        <v>47</v>
      </c>
      <c r="BN903" t="s">
        <v>913</v>
      </c>
      <c r="BO903" t="s">
        <v>564</v>
      </c>
      <c r="BQ903" t="s">
        <v>47</v>
      </c>
      <c r="BR903" t="s">
        <v>87</v>
      </c>
      <c r="BS903" t="s">
        <v>572</v>
      </c>
      <c r="BT903" t="s">
        <v>1252</v>
      </c>
      <c r="BU903" t="s">
        <v>87</v>
      </c>
      <c r="BV903">
        <v>1</v>
      </c>
      <c r="BW903">
        <v>1</v>
      </c>
      <c r="BX903">
        <v>0</v>
      </c>
      <c r="BY903">
        <v>0</v>
      </c>
      <c r="BZ903">
        <v>-6</v>
      </c>
      <c r="CA903">
        <v>0</v>
      </c>
      <c r="CB903">
        <v>6</v>
      </c>
      <c r="CC903" t="e">
        <v>#VALUE!</v>
      </c>
      <c r="CD903">
        <v>6</v>
      </c>
      <c r="CE903">
        <v>0</v>
      </c>
      <c r="CF903">
        <v>0</v>
      </c>
      <c r="CH903">
        <f t="shared" si="71"/>
        <v>1</v>
      </c>
      <c r="CI903" t="s">
        <v>1405</v>
      </c>
      <c r="CJ903">
        <v>1</v>
      </c>
      <c r="CK903" t="s">
        <v>1399</v>
      </c>
      <c r="CL903">
        <f t="shared" si="72"/>
        <v>0</v>
      </c>
      <c r="CM903">
        <f t="shared" si="73"/>
        <v>1</v>
      </c>
      <c r="CN903">
        <f t="shared" si="74"/>
        <v>1</v>
      </c>
    </row>
    <row r="904" spans="1:92" x14ac:dyDescent="0.25">
      <c r="A904">
        <v>477</v>
      </c>
      <c r="B904" t="s">
        <v>564</v>
      </c>
      <c r="C904" t="s">
        <v>564</v>
      </c>
      <c r="D904">
        <v>1634879</v>
      </c>
      <c r="E904">
        <v>6</v>
      </c>
      <c r="F904" s="107">
        <v>40914</v>
      </c>
      <c r="G904" s="107">
        <v>40967</v>
      </c>
      <c r="H904">
        <v>1634879</v>
      </c>
      <c r="I904" s="107">
        <v>40928</v>
      </c>
      <c r="J904" s="107">
        <v>40967</v>
      </c>
      <c r="K904">
        <v>10000</v>
      </c>
      <c r="L904" t="s">
        <v>568</v>
      </c>
      <c r="M904" s="107">
        <v>40915</v>
      </c>
      <c r="N904" t="s">
        <v>87</v>
      </c>
      <c r="O904" t="s">
        <v>75</v>
      </c>
      <c r="P904" t="s">
        <v>76</v>
      </c>
      <c r="Q904">
        <v>40</v>
      </c>
      <c r="R904">
        <v>54</v>
      </c>
      <c r="S904">
        <v>2</v>
      </c>
      <c r="T904">
        <v>4</v>
      </c>
      <c r="U904">
        <v>1</v>
      </c>
      <c r="AD904" s="107">
        <v>29161</v>
      </c>
      <c r="AE904" t="s">
        <v>31</v>
      </c>
      <c r="AF904" t="s">
        <v>68</v>
      </c>
      <c r="AG904" t="s">
        <v>870</v>
      </c>
      <c r="AH904" t="s">
        <v>57</v>
      </c>
      <c r="AI904" t="s">
        <v>33</v>
      </c>
      <c r="AJ904" t="s">
        <v>88</v>
      </c>
      <c r="AK904">
        <v>3</v>
      </c>
      <c r="AL904" t="s">
        <v>361</v>
      </c>
      <c r="AM904">
        <v>2</v>
      </c>
      <c r="AP904" t="s">
        <v>211</v>
      </c>
      <c r="AR904" t="s">
        <v>66</v>
      </c>
      <c r="AS904" t="s">
        <v>81</v>
      </c>
      <c r="BC904" t="s">
        <v>37</v>
      </c>
      <c r="BF904">
        <v>40</v>
      </c>
      <c r="BG904">
        <v>40</v>
      </c>
      <c r="BH904">
        <v>54</v>
      </c>
      <c r="BI904">
        <v>32.112021857923494</v>
      </c>
      <c r="BJ904">
        <f t="shared" si="70"/>
        <v>32</v>
      </c>
      <c r="BK904">
        <v>0</v>
      </c>
      <c r="BL904">
        <v>0</v>
      </c>
      <c r="BM904" t="s">
        <v>1050</v>
      </c>
      <c r="BN904" t="s">
        <v>75</v>
      </c>
      <c r="BO904" t="s">
        <v>87</v>
      </c>
      <c r="BQ904" t="s">
        <v>1050</v>
      </c>
      <c r="BR904" t="s">
        <v>87</v>
      </c>
      <c r="BS904" t="s">
        <v>573</v>
      </c>
      <c r="BT904" t="s">
        <v>1252</v>
      </c>
      <c r="BU904" t="s">
        <v>87</v>
      </c>
      <c r="BV904">
        <v>0.7407407407407407</v>
      </c>
      <c r="BW904">
        <v>1</v>
      </c>
      <c r="BX904">
        <v>0.2592592592592593</v>
      </c>
      <c r="BY904">
        <v>0</v>
      </c>
      <c r="BZ904">
        <v>-40</v>
      </c>
      <c r="CA904">
        <v>0</v>
      </c>
      <c r="CB904">
        <v>-12</v>
      </c>
      <c r="CC904" t="e">
        <v>#VALUE!</v>
      </c>
      <c r="CD904">
        <v>-12</v>
      </c>
      <c r="CE904">
        <v>-52</v>
      </c>
      <c r="CF904">
        <v>0</v>
      </c>
      <c r="CH904">
        <f t="shared" si="71"/>
        <v>1</v>
      </c>
      <c r="CI904" t="s">
        <v>1401</v>
      </c>
      <c r="CJ904">
        <v>3</v>
      </c>
      <c r="CK904" t="s">
        <v>1399</v>
      </c>
      <c r="CL904">
        <f t="shared" si="72"/>
        <v>1</v>
      </c>
      <c r="CM904">
        <f t="shared" si="73"/>
        <v>1</v>
      </c>
      <c r="CN904">
        <f t="shared" si="74"/>
        <v>1</v>
      </c>
    </row>
    <row r="905" spans="1:92" x14ac:dyDescent="0.25">
      <c r="A905">
        <v>1571</v>
      </c>
      <c r="B905" t="s">
        <v>564</v>
      </c>
      <c r="C905" t="s">
        <v>564</v>
      </c>
      <c r="D905">
        <v>1635268</v>
      </c>
      <c r="E905">
        <v>5</v>
      </c>
      <c r="F905" s="107">
        <v>40967</v>
      </c>
      <c r="G905" s="107">
        <v>40969</v>
      </c>
      <c r="H905">
        <v>1635268</v>
      </c>
      <c r="I905" s="107">
        <v>40967</v>
      </c>
      <c r="J905" s="107">
        <v>40969</v>
      </c>
      <c r="K905">
        <v>15000</v>
      </c>
      <c r="L905" t="s">
        <v>569</v>
      </c>
      <c r="N905" t="s">
        <v>564</v>
      </c>
      <c r="O905" t="s">
        <v>913</v>
      </c>
      <c r="P905" t="s">
        <v>38</v>
      </c>
      <c r="Q905">
        <v>3</v>
      </c>
      <c r="R905">
        <v>3</v>
      </c>
      <c r="S905">
        <v>5</v>
      </c>
      <c r="T905">
        <v>2</v>
      </c>
      <c r="U905">
        <v>1</v>
      </c>
      <c r="AD905" s="107">
        <v>24791</v>
      </c>
      <c r="AE905" t="s">
        <v>31</v>
      </c>
      <c r="AF905" t="s">
        <v>32</v>
      </c>
      <c r="AG905" t="s">
        <v>868</v>
      </c>
      <c r="AH905" t="s">
        <v>57</v>
      </c>
      <c r="AI905" t="s">
        <v>99</v>
      </c>
      <c r="AJ905" t="s">
        <v>88</v>
      </c>
      <c r="AK905">
        <v>2</v>
      </c>
      <c r="AL905" t="s">
        <v>987</v>
      </c>
      <c r="AN905">
        <v>6</v>
      </c>
      <c r="AP905" t="s">
        <v>42</v>
      </c>
      <c r="AR905" t="s">
        <v>43</v>
      </c>
      <c r="AS905" t="s">
        <v>44</v>
      </c>
      <c r="BC905" t="s">
        <v>37</v>
      </c>
      <c r="BF905">
        <v>3</v>
      </c>
      <c r="BG905">
        <v>3</v>
      </c>
      <c r="BH905">
        <v>3</v>
      </c>
      <c r="BI905">
        <v>44.196721311475407</v>
      </c>
      <c r="BJ905">
        <f t="shared" si="70"/>
        <v>44</v>
      </c>
      <c r="BK905">
        <v>0</v>
      </c>
      <c r="BL905">
        <v>0</v>
      </c>
      <c r="BM905" t="s">
        <v>1050</v>
      </c>
      <c r="BN905" t="s">
        <v>913</v>
      </c>
      <c r="BO905" t="s">
        <v>564</v>
      </c>
      <c r="BQ905" t="s">
        <v>1050</v>
      </c>
      <c r="BR905" t="s">
        <v>87</v>
      </c>
      <c r="BS905" t="s">
        <v>572</v>
      </c>
      <c r="BT905" t="s">
        <v>1252</v>
      </c>
      <c r="BU905" t="s">
        <v>87</v>
      </c>
      <c r="BV905">
        <v>1</v>
      </c>
      <c r="BW905">
        <v>1</v>
      </c>
      <c r="BX905">
        <v>0</v>
      </c>
      <c r="BY905">
        <v>0</v>
      </c>
      <c r="BZ905">
        <v>-3</v>
      </c>
      <c r="CA905">
        <v>0</v>
      </c>
      <c r="CB905">
        <v>3</v>
      </c>
      <c r="CC905" t="e">
        <v>#VALUE!</v>
      </c>
      <c r="CD905">
        <v>3</v>
      </c>
      <c r="CE905">
        <v>0</v>
      </c>
      <c r="CF905">
        <v>0</v>
      </c>
      <c r="CH905">
        <f t="shared" si="71"/>
        <v>1</v>
      </c>
      <c r="CI905" t="s">
        <v>1405</v>
      </c>
      <c r="CJ905">
        <v>1</v>
      </c>
      <c r="CK905" t="s">
        <v>1399</v>
      </c>
      <c r="CL905">
        <f t="shared" si="72"/>
        <v>0</v>
      </c>
      <c r="CM905">
        <f t="shared" si="73"/>
        <v>1</v>
      </c>
      <c r="CN905">
        <f t="shared" si="74"/>
        <v>1</v>
      </c>
    </row>
    <row r="906" spans="1:92" x14ac:dyDescent="0.25">
      <c r="A906">
        <v>2532</v>
      </c>
      <c r="B906" t="s">
        <v>564</v>
      </c>
      <c r="C906" t="s">
        <v>564</v>
      </c>
      <c r="D906">
        <v>1635403</v>
      </c>
      <c r="E906">
        <v>1</v>
      </c>
      <c r="F906" s="107">
        <v>41003</v>
      </c>
      <c r="G906" s="107">
        <v>41100</v>
      </c>
      <c r="H906">
        <v>1635403</v>
      </c>
      <c r="I906" s="107">
        <v>41004</v>
      </c>
      <c r="J906" s="107">
        <v>41005</v>
      </c>
      <c r="K906">
        <v>5000</v>
      </c>
      <c r="L906" t="s">
        <v>567</v>
      </c>
      <c r="M906" s="107">
        <v>41005</v>
      </c>
      <c r="N906" t="s">
        <v>87</v>
      </c>
      <c r="O906" t="s">
        <v>75</v>
      </c>
      <c r="P906" t="s">
        <v>54</v>
      </c>
      <c r="Q906">
        <v>2</v>
      </c>
      <c r="R906">
        <v>98</v>
      </c>
      <c r="S906">
        <v>2</v>
      </c>
      <c r="T906">
        <v>2</v>
      </c>
      <c r="U906">
        <v>2</v>
      </c>
      <c r="AD906" s="107">
        <v>28689</v>
      </c>
      <c r="AE906" t="s">
        <v>31</v>
      </c>
      <c r="AF906" t="s">
        <v>32</v>
      </c>
      <c r="AG906" t="s">
        <v>868</v>
      </c>
      <c r="AH906" t="s">
        <v>30</v>
      </c>
      <c r="AI906" t="s">
        <v>94</v>
      </c>
      <c r="AJ906" t="s">
        <v>54</v>
      </c>
      <c r="AK906">
        <v>4</v>
      </c>
      <c r="AL906" t="s">
        <v>54</v>
      </c>
      <c r="AP906" t="s">
        <v>42</v>
      </c>
      <c r="AR906" t="s">
        <v>43</v>
      </c>
      <c r="AS906" t="s">
        <v>44</v>
      </c>
      <c r="BC906" t="s">
        <v>51</v>
      </c>
      <c r="BF906">
        <v>2</v>
      </c>
      <c r="BG906">
        <v>97</v>
      </c>
      <c r="BH906">
        <v>98</v>
      </c>
      <c r="BI906">
        <v>33.644808743169399</v>
      </c>
      <c r="BJ906">
        <f t="shared" si="70"/>
        <v>34</v>
      </c>
      <c r="BK906">
        <v>0</v>
      </c>
      <c r="BL906">
        <v>-95</v>
      </c>
      <c r="BM906" t="s">
        <v>1051</v>
      </c>
      <c r="BN906" t="s">
        <v>75</v>
      </c>
      <c r="BO906" t="s">
        <v>87</v>
      </c>
      <c r="BQ906" t="s">
        <v>1051</v>
      </c>
      <c r="BR906" t="s">
        <v>87</v>
      </c>
      <c r="BS906" t="s">
        <v>573</v>
      </c>
      <c r="BT906" t="s">
        <v>1252</v>
      </c>
      <c r="BU906" t="s">
        <v>87</v>
      </c>
      <c r="BV906">
        <v>2.0408163265306121E-2</v>
      </c>
      <c r="BW906">
        <v>2.0618556701030927E-2</v>
      </c>
      <c r="BX906">
        <v>2.1039343572480662E-4</v>
      </c>
      <c r="BY906">
        <v>0</v>
      </c>
      <c r="BZ906">
        <v>-2</v>
      </c>
      <c r="CA906">
        <v>0</v>
      </c>
      <c r="CB906">
        <v>2</v>
      </c>
      <c r="CC906" t="e">
        <v>#VALUE!</v>
      </c>
      <c r="CD906">
        <v>2</v>
      </c>
      <c r="CE906">
        <v>0</v>
      </c>
      <c r="CF906">
        <v>95</v>
      </c>
      <c r="CH906">
        <f t="shared" si="71"/>
        <v>1</v>
      </c>
      <c r="CI906" t="s">
        <v>1405</v>
      </c>
      <c r="CJ906">
        <v>1</v>
      </c>
      <c r="CK906" t="s">
        <v>1399</v>
      </c>
      <c r="CL906">
        <f t="shared" si="72"/>
        <v>1</v>
      </c>
      <c r="CM906">
        <f t="shared" si="73"/>
        <v>1</v>
      </c>
      <c r="CN906">
        <f t="shared" si="74"/>
        <v>1</v>
      </c>
    </row>
    <row r="907" spans="1:92" x14ac:dyDescent="0.25">
      <c r="A907">
        <v>659</v>
      </c>
      <c r="B907" t="s">
        <v>564</v>
      </c>
      <c r="C907" t="s">
        <v>564</v>
      </c>
      <c r="D907">
        <v>1635437</v>
      </c>
      <c r="E907">
        <v>6</v>
      </c>
      <c r="F907" s="107">
        <v>40935</v>
      </c>
      <c r="G907" s="107">
        <v>40941</v>
      </c>
      <c r="H907">
        <v>1635437</v>
      </c>
      <c r="I907" s="107">
        <v>40935</v>
      </c>
      <c r="J907" s="107">
        <v>40941</v>
      </c>
      <c r="K907" t="s">
        <v>562</v>
      </c>
      <c r="L907" t="s">
        <v>562</v>
      </c>
      <c r="N907" t="s">
        <v>564</v>
      </c>
      <c r="O907" t="s">
        <v>913</v>
      </c>
      <c r="P907" t="s">
        <v>38</v>
      </c>
      <c r="Q907">
        <v>7</v>
      </c>
      <c r="R907">
        <v>7</v>
      </c>
      <c r="S907">
        <v>3</v>
      </c>
      <c r="T907">
        <v>3</v>
      </c>
      <c r="U907">
        <v>3</v>
      </c>
      <c r="AD907" s="107">
        <v>29281</v>
      </c>
      <c r="AE907" t="s">
        <v>31</v>
      </c>
      <c r="AF907" t="s">
        <v>32</v>
      </c>
      <c r="AG907" t="s">
        <v>868</v>
      </c>
      <c r="AH907" t="s">
        <v>57</v>
      </c>
      <c r="AI907" t="s">
        <v>79</v>
      </c>
      <c r="AJ907" t="s">
        <v>88</v>
      </c>
      <c r="AK907">
        <v>3</v>
      </c>
      <c r="AL907" t="s">
        <v>361</v>
      </c>
      <c r="AM907">
        <v>3</v>
      </c>
      <c r="AP907" t="s">
        <v>48</v>
      </c>
      <c r="AR907" t="s">
        <v>49</v>
      </c>
      <c r="AS907" t="s">
        <v>44</v>
      </c>
      <c r="BC907" t="s">
        <v>51</v>
      </c>
      <c r="BF907">
        <v>7</v>
      </c>
      <c r="BG907">
        <v>7</v>
      </c>
      <c r="BH907">
        <v>7</v>
      </c>
      <c r="BI907">
        <v>31.84153005464481</v>
      </c>
      <c r="BJ907">
        <f t="shared" si="70"/>
        <v>32</v>
      </c>
      <c r="BK907">
        <v>0</v>
      </c>
      <c r="BL907">
        <v>0</v>
      </c>
      <c r="BM907" t="s">
        <v>1050</v>
      </c>
      <c r="BN907" t="s">
        <v>913</v>
      </c>
      <c r="BO907" t="s">
        <v>564</v>
      </c>
      <c r="BQ907" t="s">
        <v>1050</v>
      </c>
      <c r="BR907" t="s">
        <v>87</v>
      </c>
      <c r="BS907" t="s">
        <v>572</v>
      </c>
      <c r="BT907" t="s">
        <v>1252</v>
      </c>
      <c r="BU907" t="s">
        <v>87</v>
      </c>
      <c r="BV907">
        <v>1</v>
      </c>
      <c r="BW907">
        <v>1</v>
      </c>
      <c r="BX907">
        <v>0</v>
      </c>
      <c r="BY907">
        <v>0</v>
      </c>
      <c r="BZ907">
        <v>-7</v>
      </c>
      <c r="CA907">
        <v>0</v>
      </c>
      <c r="CB907">
        <v>7</v>
      </c>
      <c r="CC907" t="e">
        <v>#VALUE!</v>
      </c>
      <c r="CD907">
        <v>7</v>
      </c>
      <c r="CE907">
        <v>0</v>
      </c>
      <c r="CF907">
        <v>0</v>
      </c>
      <c r="CH907">
        <f t="shared" si="71"/>
        <v>1</v>
      </c>
      <c r="CI907" t="s">
        <v>1405</v>
      </c>
      <c r="CJ907">
        <v>1</v>
      </c>
      <c r="CK907" t="s">
        <v>1399</v>
      </c>
      <c r="CL907">
        <f t="shared" si="72"/>
        <v>0</v>
      </c>
      <c r="CM907">
        <f t="shared" si="73"/>
        <v>1</v>
      </c>
      <c r="CN907">
        <f t="shared" si="74"/>
        <v>1</v>
      </c>
    </row>
    <row r="908" spans="1:92" x14ac:dyDescent="0.25">
      <c r="A908">
        <v>755</v>
      </c>
      <c r="B908" t="s">
        <v>564</v>
      </c>
      <c r="C908" t="s">
        <v>564</v>
      </c>
      <c r="D908">
        <v>1636193</v>
      </c>
      <c r="E908">
        <v>6</v>
      </c>
      <c r="F908" s="107">
        <v>40938</v>
      </c>
      <c r="G908" s="107">
        <v>40989</v>
      </c>
      <c r="H908">
        <v>1636193</v>
      </c>
      <c r="I908" s="107">
        <v>40939</v>
      </c>
      <c r="J908" s="107">
        <v>40989</v>
      </c>
      <c r="K908">
        <v>20000</v>
      </c>
      <c r="L908" t="s">
        <v>569</v>
      </c>
      <c r="N908" t="s">
        <v>564</v>
      </c>
      <c r="O908" t="s">
        <v>913</v>
      </c>
      <c r="P908" t="s">
        <v>38</v>
      </c>
      <c r="Q908">
        <v>51</v>
      </c>
      <c r="R908">
        <v>52</v>
      </c>
      <c r="S908">
        <v>5</v>
      </c>
      <c r="T908">
        <v>4</v>
      </c>
      <c r="U908">
        <v>3</v>
      </c>
      <c r="AD908" s="107">
        <v>27315</v>
      </c>
      <c r="AE908" t="s">
        <v>31</v>
      </c>
      <c r="AF908" t="s">
        <v>32</v>
      </c>
      <c r="AG908" t="s">
        <v>868</v>
      </c>
      <c r="AH908" t="s">
        <v>57</v>
      </c>
      <c r="AI908" t="s">
        <v>58</v>
      </c>
      <c r="AJ908" t="s">
        <v>88</v>
      </c>
      <c r="AK908">
        <v>3</v>
      </c>
      <c r="AL908" t="s">
        <v>361</v>
      </c>
      <c r="AM908">
        <v>2</v>
      </c>
      <c r="AP908" t="s">
        <v>196</v>
      </c>
      <c r="AR908" t="s">
        <v>43</v>
      </c>
      <c r="AS908" t="s">
        <v>60</v>
      </c>
      <c r="BC908" t="s">
        <v>37</v>
      </c>
      <c r="BF908">
        <v>51</v>
      </c>
      <c r="BG908">
        <v>51</v>
      </c>
      <c r="BH908">
        <v>52</v>
      </c>
      <c r="BI908">
        <v>37.221311475409834</v>
      </c>
      <c r="BJ908">
        <f t="shared" si="70"/>
        <v>37</v>
      </c>
      <c r="BK908">
        <v>0</v>
      </c>
      <c r="BL908">
        <v>0</v>
      </c>
      <c r="BM908" t="s">
        <v>1050</v>
      </c>
      <c r="BN908" t="s">
        <v>913</v>
      </c>
      <c r="BO908" t="s">
        <v>564</v>
      </c>
      <c r="BQ908" t="s">
        <v>1050</v>
      </c>
      <c r="BR908" t="s">
        <v>87</v>
      </c>
      <c r="BS908" t="s">
        <v>572</v>
      </c>
      <c r="BT908" t="s">
        <v>1252</v>
      </c>
      <c r="BU908" t="s">
        <v>87</v>
      </c>
      <c r="BV908">
        <v>0.98076923076923073</v>
      </c>
      <c r="BW908">
        <v>1</v>
      </c>
      <c r="BX908">
        <v>1.9230769230769273E-2</v>
      </c>
      <c r="BY908">
        <v>0</v>
      </c>
      <c r="BZ908">
        <v>-51</v>
      </c>
      <c r="CA908">
        <v>0</v>
      </c>
      <c r="CB908">
        <v>51</v>
      </c>
      <c r="CC908" t="e">
        <v>#VALUE!</v>
      </c>
      <c r="CD908">
        <v>51</v>
      </c>
      <c r="CE908">
        <v>0</v>
      </c>
      <c r="CF908">
        <v>0</v>
      </c>
      <c r="CH908">
        <f t="shared" si="71"/>
        <v>1</v>
      </c>
      <c r="CI908" t="s">
        <v>1401</v>
      </c>
      <c r="CJ908">
        <v>3</v>
      </c>
      <c r="CK908" t="s">
        <v>1399</v>
      </c>
      <c r="CL908">
        <f t="shared" si="72"/>
        <v>0</v>
      </c>
      <c r="CM908">
        <f t="shared" si="73"/>
        <v>1</v>
      </c>
      <c r="CN908">
        <f t="shared" si="74"/>
        <v>1</v>
      </c>
    </row>
    <row r="909" spans="1:92" x14ac:dyDescent="0.25">
      <c r="A909">
        <v>2325</v>
      </c>
      <c r="B909" t="s">
        <v>564</v>
      </c>
      <c r="C909" t="s">
        <v>564</v>
      </c>
      <c r="D909">
        <v>1636820</v>
      </c>
      <c r="E909">
        <v>5</v>
      </c>
      <c r="F909" s="107">
        <v>40996</v>
      </c>
      <c r="G909" s="107">
        <v>41018</v>
      </c>
      <c r="H909">
        <v>1636820</v>
      </c>
      <c r="I909" s="107">
        <v>40997</v>
      </c>
      <c r="J909" s="107">
        <v>41018</v>
      </c>
      <c r="K909">
        <v>15000</v>
      </c>
      <c r="L909" t="s">
        <v>569</v>
      </c>
      <c r="N909" t="s">
        <v>564</v>
      </c>
      <c r="O909" t="s">
        <v>913</v>
      </c>
      <c r="P909" t="s">
        <v>38</v>
      </c>
      <c r="Q909">
        <v>22</v>
      </c>
      <c r="R909">
        <v>23</v>
      </c>
      <c r="S909">
        <v>11</v>
      </c>
      <c r="T909">
        <v>3</v>
      </c>
      <c r="U909">
        <v>6</v>
      </c>
      <c r="AD909" s="107">
        <v>29246</v>
      </c>
      <c r="AE909" t="s">
        <v>45</v>
      </c>
      <c r="AF909" t="s">
        <v>32</v>
      </c>
      <c r="AG909" t="s">
        <v>868</v>
      </c>
      <c r="AH909" t="s">
        <v>57</v>
      </c>
      <c r="AI909" t="s">
        <v>94</v>
      </c>
      <c r="AJ909" t="s">
        <v>88</v>
      </c>
      <c r="AK909">
        <v>2</v>
      </c>
      <c r="AL909" t="s">
        <v>987</v>
      </c>
      <c r="AN909">
        <v>6</v>
      </c>
      <c r="AP909" t="s">
        <v>59</v>
      </c>
      <c r="AR909" t="s">
        <v>43</v>
      </c>
      <c r="AS909" t="s">
        <v>60</v>
      </c>
      <c r="AT909" t="s">
        <v>651</v>
      </c>
      <c r="BC909" t="s">
        <v>37</v>
      </c>
      <c r="BF909">
        <v>22</v>
      </c>
      <c r="BG909">
        <v>22</v>
      </c>
      <c r="BH909">
        <v>23</v>
      </c>
      <c r="BI909">
        <v>32.103825136612024</v>
      </c>
      <c r="BJ909">
        <f t="shared" si="70"/>
        <v>32</v>
      </c>
      <c r="BK909">
        <v>0</v>
      </c>
      <c r="BL909">
        <v>0</v>
      </c>
      <c r="BM909" t="s">
        <v>1050</v>
      </c>
      <c r="BN909" t="s">
        <v>913</v>
      </c>
      <c r="BO909" t="s">
        <v>564</v>
      </c>
      <c r="BQ909" t="s">
        <v>1050</v>
      </c>
      <c r="BR909" t="s">
        <v>87</v>
      </c>
      <c r="BS909" t="s">
        <v>572</v>
      </c>
      <c r="BT909" t="s">
        <v>1252</v>
      </c>
      <c r="BU909" t="s">
        <v>87</v>
      </c>
      <c r="BV909">
        <v>0.95652173913043481</v>
      </c>
      <c r="BW909">
        <v>1</v>
      </c>
      <c r="BX909">
        <v>4.3478260869565188E-2</v>
      </c>
      <c r="BY909">
        <v>0</v>
      </c>
      <c r="BZ909">
        <v>-22</v>
      </c>
      <c r="CA909">
        <v>0</v>
      </c>
      <c r="CB909">
        <v>22</v>
      </c>
      <c r="CC909" t="e">
        <v>#VALUE!</v>
      </c>
      <c r="CD909">
        <v>22</v>
      </c>
      <c r="CE909">
        <v>0</v>
      </c>
      <c r="CF909">
        <v>0</v>
      </c>
      <c r="CH909">
        <f t="shared" si="71"/>
        <v>1</v>
      </c>
      <c r="CI909" t="s">
        <v>1404</v>
      </c>
      <c r="CJ909">
        <v>2</v>
      </c>
      <c r="CK909" t="s">
        <v>1399</v>
      </c>
      <c r="CL909">
        <f t="shared" si="72"/>
        <v>0</v>
      </c>
      <c r="CM909">
        <f t="shared" si="73"/>
        <v>1</v>
      </c>
      <c r="CN909">
        <f t="shared" si="74"/>
        <v>1</v>
      </c>
    </row>
    <row r="910" spans="1:92" x14ac:dyDescent="0.25">
      <c r="A910">
        <v>1621</v>
      </c>
      <c r="B910" t="s">
        <v>564</v>
      </c>
      <c r="C910" t="s">
        <v>87</v>
      </c>
      <c r="D910">
        <v>1637128</v>
      </c>
      <c r="E910">
        <v>6</v>
      </c>
      <c r="F910" s="107">
        <v>40969</v>
      </c>
      <c r="G910" s="107">
        <v>41298</v>
      </c>
      <c r="H910">
        <v>1637128</v>
      </c>
      <c r="I910" s="107">
        <v>40969</v>
      </c>
      <c r="J910" s="107">
        <v>40971</v>
      </c>
      <c r="K910">
        <v>100000</v>
      </c>
      <c r="L910" t="s">
        <v>570</v>
      </c>
      <c r="M910" s="107">
        <v>40971</v>
      </c>
      <c r="N910" t="s">
        <v>87</v>
      </c>
      <c r="O910" t="s">
        <v>75</v>
      </c>
      <c r="P910" t="s">
        <v>38</v>
      </c>
      <c r="Q910">
        <v>86</v>
      </c>
      <c r="R910">
        <v>330</v>
      </c>
      <c r="S910">
        <v>2</v>
      </c>
      <c r="T910">
        <v>3</v>
      </c>
      <c r="U910">
        <v>2</v>
      </c>
      <c r="AD910" s="107">
        <v>29451</v>
      </c>
      <c r="AE910" t="s">
        <v>31</v>
      </c>
      <c r="AF910" t="s">
        <v>39</v>
      </c>
      <c r="AG910" t="s">
        <v>40</v>
      </c>
      <c r="AH910" t="s">
        <v>40</v>
      </c>
      <c r="AI910" t="s">
        <v>64</v>
      </c>
      <c r="AJ910" t="s">
        <v>88</v>
      </c>
      <c r="AK910">
        <v>16</v>
      </c>
      <c r="AL910" t="s">
        <v>361</v>
      </c>
      <c r="AM910">
        <v>25</v>
      </c>
      <c r="AP910" t="s">
        <v>131</v>
      </c>
      <c r="AR910" t="s">
        <v>91</v>
      </c>
      <c r="AS910" t="s">
        <v>81</v>
      </c>
      <c r="AU910" t="s">
        <v>832</v>
      </c>
      <c r="AX910" t="s">
        <v>87</v>
      </c>
      <c r="BC910" t="s">
        <v>51</v>
      </c>
      <c r="BF910">
        <v>86</v>
      </c>
      <c r="BG910">
        <v>330</v>
      </c>
      <c r="BH910">
        <v>330</v>
      </c>
      <c r="BI910">
        <v>31.469945355191257</v>
      </c>
      <c r="BJ910">
        <f t="shared" si="70"/>
        <v>32</v>
      </c>
      <c r="BK910">
        <v>0</v>
      </c>
      <c r="BL910">
        <v>-327</v>
      </c>
      <c r="BM910" t="s">
        <v>1050</v>
      </c>
      <c r="BN910" t="s">
        <v>75</v>
      </c>
      <c r="BO910" t="s">
        <v>87</v>
      </c>
      <c r="BQ910" t="s">
        <v>1050</v>
      </c>
      <c r="BR910" t="s">
        <v>87</v>
      </c>
      <c r="BS910" t="s">
        <v>572</v>
      </c>
      <c r="BT910" t="s">
        <v>1252</v>
      </c>
      <c r="BU910" t="s">
        <v>87</v>
      </c>
      <c r="BV910">
        <v>0.26060606060606062</v>
      </c>
      <c r="BW910">
        <v>9.0909090909090905E-3</v>
      </c>
      <c r="BX910">
        <v>-0.25151515151515152</v>
      </c>
      <c r="BY910">
        <v>0</v>
      </c>
      <c r="BZ910">
        <v>-3</v>
      </c>
      <c r="CA910">
        <v>83</v>
      </c>
      <c r="CB910">
        <v>330</v>
      </c>
      <c r="CC910">
        <v>86</v>
      </c>
      <c r="CD910">
        <v>330</v>
      </c>
      <c r="CE910">
        <v>327</v>
      </c>
      <c r="CF910">
        <v>327</v>
      </c>
      <c r="CH910">
        <f t="shared" si="71"/>
        <v>1</v>
      </c>
      <c r="CI910" t="s">
        <v>1402</v>
      </c>
      <c r="CJ910">
        <v>4</v>
      </c>
      <c r="CK910" t="s">
        <v>1399</v>
      </c>
      <c r="CL910">
        <f t="shared" si="72"/>
        <v>1</v>
      </c>
      <c r="CM910">
        <f t="shared" si="73"/>
        <v>1</v>
      </c>
      <c r="CN910">
        <f t="shared" si="74"/>
        <v>1</v>
      </c>
    </row>
    <row r="911" spans="1:92" x14ac:dyDescent="0.25">
      <c r="A911">
        <v>522</v>
      </c>
      <c r="B911" t="s">
        <v>564</v>
      </c>
      <c r="C911" t="s">
        <v>564</v>
      </c>
      <c r="D911">
        <v>1638877</v>
      </c>
      <c r="E911">
        <v>1</v>
      </c>
      <c r="F911" s="107">
        <v>40929</v>
      </c>
      <c r="G911" s="107">
        <v>41114</v>
      </c>
      <c r="H911">
        <v>1638877</v>
      </c>
      <c r="I911" s="107">
        <v>40929</v>
      </c>
      <c r="J911" s="107">
        <v>40932</v>
      </c>
      <c r="K911">
        <v>5000</v>
      </c>
      <c r="L911" t="s">
        <v>567</v>
      </c>
      <c r="M911" s="107">
        <v>40932</v>
      </c>
      <c r="N911" t="s">
        <v>87</v>
      </c>
      <c r="O911" t="s">
        <v>75</v>
      </c>
      <c r="P911" t="s">
        <v>54</v>
      </c>
      <c r="Q911">
        <v>4</v>
      </c>
      <c r="R911">
        <v>186</v>
      </c>
      <c r="S911">
        <v>2</v>
      </c>
      <c r="T911">
        <v>0</v>
      </c>
      <c r="V911">
        <v>1</v>
      </c>
      <c r="AD911" s="107">
        <v>29293</v>
      </c>
      <c r="AE911" t="s">
        <v>31</v>
      </c>
      <c r="AF911" t="s">
        <v>32</v>
      </c>
      <c r="AG911" t="s">
        <v>868</v>
      </c>
      <c r="AH911" t="s">
        <v>57</v>
      </c>
      <c r="AI911" t="s">
        <v>140</v>
      </c>
      <c r="AJ911" t="s">
        <v>54</v>
      </c>
      <c r="AK911">
        <v>6</v>
      </c>
      <c r="AL911" t="s">
        <v>54</v>
      </c>
      <c r="AP911" t="s">
        <v>149</v>
      </c>
      <c r="AR911" t="s">
        <v>66</v>
      </c>
      <c r="AS911" t="s">
        <v>73</v>
      </c>
      <c r="BC911" t="s">
        <v>51</v>
      </c>
      <c r="BF911">
        <v>4</v>
      </c>
      <c r="BG911">
        <v>186</v>
      </c>
      <c r="BH911">
        <v>186</v>
      </c>
      <c r="BI911">
        <v>31.792349726775956</v>
      </c>
      <c r="BJ911">
        <f t="shared" si="70"/>
        <v>32</v>
      </c>
      <c r="BK911">
        <v>0</v>
      </c>
      <c r="BL911">
        <v>-182</v>
      </c>
      <c r="BM911" t="s">
        <v>1051</v>
      </c>
      <c r="BN911" t="s">
        <v>75</v>
      </c>
      <c r="BO911" t="s">
        <v>87</v>
      </c>
      <c r="BQ911" t="s">
        <v>1051</v>
      </c>
      <c r="BR911" t="s">
        <v>87</v>
      </c>
      <c r="BS911" t="s">
        <v>573</v>
      </c>
      <c r="BT911" t="s">
        <v>1252</v>
      </c>
      <c r="BU911" t="s">
        <v>87</v>
      </c>
      <c r="BV911">
        <v>2.1505376344086023E-2</v>
      </c>
      <c r="BW911">
        <v>2.1505376344086023E-2</v>
      </c>
      <c r="BX911">
        <v>0</v>
      </c>
      <c r="BY911">
        <v>0</v>
      </c>
      <c r="BZ911">
        <v>-4</v>
      </c>
      <c r="CA911">
        <v>0</v>
      </c>
      <c r="CB911">
        <v>4</v>
      </c>
      <c r="CC911" t="e">
        <v>#VALUE!</v>
      </c>
      <c r="CD911">
        <v>4</v>
      </c>
      <c r="CE911">
        <v>0</v>
      </c>
      <c r="CF911">
        <v>182</v>
      </c>
      <c r="CH911">
        <f t="shared" si="71"/>
        <v>1</v>
      </c>
      <c r="CI911" t="s">
        <v>1405</v>
      </c>
      <c r="CJ911">
        <v>1</v>
      </c>
      <c r="CK911" t="s">
        <v>1399</v>
      </c>
      <c r="CL911">
        <f t="shared" si="72"/>
        <v>1</v>
      </c>
      <c r="CM911">
        <f t="shared" si="73"/>
        <v>1</v>
      </c>
      <c r="CN911">
        <f t="shared" si="74"/>
        <v>0</v>
      </c>
    </row>
    <row r="912" spans="1:92" x14ac:dyDescent="0.25">
      <c r="A912">
        <v>1813</v>
      </c>
      <c r="B912" t="s">
        <v>87</v>
      </c>
      <c r="C912" t="s">
        <v>564</v>
      </c>
      <c r="D912">
        <v>1639176</v>
      </c>
      <c r="E912">
        <v>6</v>
      </c>
      <c r="F912" s="107">
        <v>41064</v>
      </c>
      <c r="G912" s="107">
        <v>41437</v>
      </c>
      <c r="H912">
        <v>1639176</v>
      </c>
      <c r="I912" s="107">
        <v>41067</v>
      </c>
      <c r="J912" s="107">
        <v>41437</v>
      </c>
      <c r="K912" t="s">
        <v>562</v>
      </c>
      <c r="L912" t="s">
        <v>562</v>
      </c>
      <c r="N912" t="s">
        <v>564</v>
      </c>
      <c r="O912" t="s">
        <v>913</v>
      </c>
      <c r="P912" t="s">
        <v>38</v>
      </c>
      <c r="Q912">
        <v>371</v>
      </c>
      <c r="R912">
        <v>374</v>
      </c>
      <c r="S912">
        <v>0</v>
      </c>
      <c r="T912">
        <v>0</v>
      </c>
      <c r="AD912" s="107">
        <v>26994</v>
      </c>
      <c r="AE912" t="s">
        <v>31</v>
      </c>
      <c r="AF912" t="s">
        <v>39</v>
      </c>
      <c r="AG912" t="s">
        <v>40</v>
      </c>
      <c r="AH912" t="s">
        <v>40</v>
      </c>
      <c r="AI912" t="s">
        <v>69</v>
      </c>
      <c r="AJ912" t="s">
        <v>88</v>
      </c>
      <c r="AK912">
        <v>15</v>
      </c>
      <c r="AL912" t="s">
        <v>361</v>
      </c>
      <c r="AM912">
        <v>3</v>
      </c>
      <c r="AP912" t="s">
        <v>285</v>
      </c>
      <c r="AR912" t="s">
        <v>66</v>
      </c>
      <c r="AS912" t="s">
        <v>63</v>
      </c>
      <c r="AT912" t="s">
        <v>1412</v>
      </c>
      <c r="BC912" t="s">
        <v>51</v>
      </c>
      <c r="BD912" t="s">
        <v>950</v>
      </c>
      <c r="BF912">
        <v>371</v>
      </c>
      <c r="BG912">
        <v>371</v>
      </c>
      <c r="BH912">
        <v>374</v>
      </c>
      <c r="BI912">
        <v>38.442622950819676</v>
      </c>
      <c r="BJ912">
        <f t="shared" si="70"/>
        <v>39</v>
      </c>
      <c r="BK912">
        <v>0</v>
      </c>
      <c r="BL912">
        <v>0</v>
      </c>
      <c r="BM912" t="s">
        <v>1050</v>
      </c>
      <c r="BN912" t="s">
        <v>913</v>
      </c>
      <c r="BO912" t="s">
        <v>564</v>
      </c>
      <c r="BQ912" t="s">
        <v>1050</v>
      </c>
      <c r="BR912" t="s">
        <v>87</v>
      </c>
      <c r="BS912" t="s">
        <v>572</v>
      </c>
      <c r="BT912" t="s">
        <v>1252</v>
      </c>
      <c r="BU912" t="s">
        <v>564</v>
      </c>
      <c r="BV912">
        <v>0.99197860962566842</v>
      </c>
      <c r="BW912">
        <v>1</v>
      </c>
      <c r="BX912">
        <v>8.0213903743315829E-3</v>
      </c>
      <c r="BY912">
        <v>0</v>
      </c>
      <c r="BZ912">
        <v>-371</v>
      </c>
      <c r="CA912">
        <v>0</v>
      </c>
      <c r="CB912">
        <v>371</v>
      </c>
      <c r="CC912" t="e">
        <v>#VALUE!</v>
      </c>
      <c r="CD912">
        <v>371</v>
      </c>
      <c r="CE912">
        <v>0</v>
      </c>
      <c r="CF912">
        <v>0</v>
      </c>
      <c r="CH912">
        <f t="shared" si="71"/>
        <v>0</v>
      </c>
      <c r="CI912" t="s">
        <v>1406</v>
      </c>
      <c r="CJ912">
        <v>0</v>
      </c>
      <c r="CK912" t="s">
        <v>1399</v>
      </c>
      <c r="CL912">
        <f t="shared" si="72"/>
        <v>0</v>
      </c>
      <c r="CM912">
        <f t="shared" si="73"/>
        <v>0</v>
      </c>
      <c r="CN912">
        <f t="shared" si="74"/>
        <v>0</v>
      </c>
    </row>
    <row r="913" spans="1:92" x14ac:dyDescent="0.25">
      <c r="A913">
        <v>1228</v>
      </c>
      <c r="B913" t="s">
        <v>564</v>
      </c>
      <c r="C913" t="s">
        <v>564</v>
      </c>
      <c r="D913">
        <v>1639354</v>
      </c>
      <c r="E913">
        <v>5</v>
      </c>
      <c r="F913" s="107">
        <v>40640</v>
      </c>
      <c r="G913" s="107">
        <v>40997</v>
      </c>
      <c r="H913">
        <v>1639354</v>
      </c>
      <c r="I913" s="107">
        <v>40954</v>
      </c>
      <c r="J913" s="107">
        <v>40997</v>
      </c>
      <c r="K913">
        <v>5000</v>
      </c>
      <c r="L913" t="s">
        <v>567</v>
      </c>
      <c r="N913" t="s">
        <v>564</v>
      </c>
      <c r="O913" t="s">
        <v>913</v>
      </c>
      <c r="P913" t="s">
        <v>76</v>
      </c>
      <c r="Q913">
        <v>44</v>
      </c>
      <c r="R913">
        <v>358</v>
      </c>
      <c r="S913">
        <v>3</v>
      </c>
      <c r="T913">
        <v>1</v>
      </c>
      <c r="U913">
        <v>2</v>
      </c>
      <c r="AD913" s="107">
        <v>24311</v>
      </c>
      <c r="AE913" t="s">
        <v>31</v>
      </c>
      <c r="AF913" t="s">
        <v>68</v>
      </c>
      <c r="AG913" t="s">
        <v>870</v>
      </c>
      <c r="AH913" t="s">
        <v>30</v>
      </c>
      <c r="AI913" t="s">
        <v>58</v>
      </c>
      <c r="AJ913" t="s">
        <v>88</v>
      </c>
      <c r="AK913">
        <v>3</v>
      </c>
      <c r="AL913" t="s">
        <v>987</v>
      </c>
      <c r="AN913">
        <v>6</v>
      </c>
      <c r="AP913" t="s">
        <v>59</v>
      </c>
      <c r="AR913" t="s">
        <v>43</v>
      </c>
      <c r="AS913" t="s">
        <v>60</v>
      </c>
      <c r="BC913" t="s">
        <v>37</v>
      </c>
      <c r="BF913">
        <v>44</v>
      </c>
      <c r="BG913">
        <v>44</v>
      </c>
      <c r="BH913">
        <v>358</v>
      </c>
      <c r="BI913">
        <v>44.614754098360656</v>
      </c>
      <c r="BJ913">
        <f t="shared" si="70"/>
        <v>46</v>
      </c>
      <c r="BK913">
        <v>0</v>
      </c>
      <c r="BL913">
        <v>0</v>
      </c>
      <c r="BM913" t="s">
        <v>1050</v>
      </c>
      <c r="BN913" t="s">
        <v>913</v>
      </c>
      <c r="BO913" t="s">
        <v>564</v>
      </c>
      <c r="BQ913" t="s">
        <v>1050</v>
      </c>
      <c r="BR913" t="s">
        <v>87</v>
      </c>
      <c r="BS913" t="s">
        <v>572</v>
      </c>
      <c r="BT913" t="s">
        <v>1252</v>
      </c>
      <c r="BU913" t="s">
        <v>87</v>
      </c>
      <c r="BV913">
        <v>0.12290502793296089</v>
      </c>
      <c r="BW913">
        <v>1</v>
      </c>
      <c r="BX913">
        <v>0.87709497206703912</v>
      </c>
      <c r="BY913">
        <v>0</v>
      </c>
      <c r="BZ913">
        <v>-44</v>
      </c>
      <c r="CA913">
        <v>0</v>
      </c>
      <c r="CB913">
        <v>44</v>
      </c>
      <c r="CC913" t="e">
        <v>#VALUE!</v>
      </c>
      <c r="CD913">
        <v>44</v>
      </c>
      <c r="CE913">
        <v>0</v>
      </c>
      <c r="CF913">
        <v>0</v>
      </c>
      <c r="CH913">
        <f t="shared" si="71"/>
        <v>1</v>
      </c>
      <c r="CI913" t="s">
        <v>1401</v>
      </c>
      <c r="CJ913">
        <v>3</v>
      </c>
      <c r="CK913" t="s">
        <v>1399</v>
      </c>
      <c r="CL913">
        <f t="shared" si="72"/>
        <v>0</v>
      </c>
      <c r="CM913">
        <f t="shared" si="73"/>
        <v>1</v>
      </c>
      <c r="CN913">
        <f t="shared" si="74"/>
        <v>1</v>
      </c>
    </row>
    <row r="914" spans="1:92" x14ac:dyDescent="0.25">
      <c r="A914">
        <v>1428</v>
      </c>
      <c r="B914" t="s">
        <v>564</v>
      </c>
      <c r="C914" t="s">
        <v>564</v>
      </c>
      <c r="D914">
        <v>1639984</v>
      </c>
      <c r="E914">
        <v>6</v>
      </c>
      <c r="F914" s="107">
        <v>40961</v>
      </c>
      <c r="G914" s="107">
        <v>41600</v>
      </c>
      <c r="H914">
        <v>1639984</v>
      </c>
      <c r="I914" s="107">
        <v>41404</v>
      </c>
      <c r="J914" s="107">
        <v>41600</v>
      </c>
      <c r="K914" t="s">
        <v>562</v>
      </c>
      <c r="L914" t="s">
        <v>562</v>
      </c>
      <c r="N914" t="s">
        <v>564</v>
      </c>
      <c r="O914" t="s">
        <v>913</v>
      </c>
      <c r="P914" t="s">
        <v>1137</v>
      </c>
      <c r="Q914">
        <v>197</v>
      </c>
      <c r="R914">
        <v>640</v>
      </c>
      <c r="S914">
        <v>0</v>
      </c>
      <c r="T914">
        <v>1</v>
      </c>
      <c r="AB914" t="s">
        <v>111</v>
      </c>
      <c r="AD914" s="107">
        <v>29156</v>
      </c>
      <c r="AE914" t="s">
        <v>31</v>
      </c>
      <c r="AF914" t="s">
        <v>39</v>
      </c>
      <c r="AG914" t="s">
        <v>40</v>
      </c>
      <c r="AH914" t="s">
        <v>30</v>
      </c>
      <c r="AI914" t="s">
        <v>86</v>
      </c>
      <c r="AJ914" t="s">
        <v>88</v>
      </c>
      <c r="AK914">
        <v>17</v>
      </c>
      <c r="AL914" t="s">
        <v>361</v>
      </c>
      <c r="AM914">
        <v>99</v>
      </c>
      <c r="AP914" t="s">
        <v>178</v>
      </c>
      <c r="AR914" t="s">
        <v>91</v>
      </c>
      <c r="AS914" t="s">
        <v>179</v>
      </c>
      <c r="BC914" t="s">
        <v>51</v>
      </c>
      <c r="BF914">
        <v>195</v>
      </c>
      <c r="BG914">
        <v>197</v>
      </c>
      <c r="BH914">
        <v>640</v>
      </c>
      <c r="BI914">
        <v>32.254098360655739</v>
      </c>
      <c r="BJ914">
        <f t="shared" si="70"/>
        <v>34</v>
      </c>
      <c r="BK914">
        <v>0</v>
      </c>
      <c r="BL914">
        <v>0</v>
      </c>
      <c r="BM914" t="s">
        <v>1050</v>
      </c>
      <c r="BN914" t="s">
        <v>913</v>
      </c>
      <c r="BO914" t="s">
        <v>564</v>
      </c>
      <c r="BQ914" t="s">
        <v>1050</v>
      </c>
      <c r="BR914" t="s">
        <v>87</v>
      </c>
      <c r="BS914" t="s">
        <v>572</v>
      </c>
      <c r="BT914" t="s">
        <v>1252</v>
      </c>
      <c r="BU914" t="s">
        <v>564</v>
      </c>
      <c r="BV914">
        <v>0.30781249999999999</v>
      </c>
      <c r="BW914">
        <v>1</v>
      </c>
      <c r="BX914">
        <v>0.69218749999999996</v>
      </c>
      <c r="BY914">
        <v>2</v>
      </c>
      <c r="BZ914">
        <v>-197</v>
      </c>
      <c r="CA914">
        <v>-2</v>
      </c>
      <c r="CB914">
        <v>197</v>
      </c>
      <c r="CC914">
        <v>195</v>
      </c>
      <c r="CD914">
        <v>197</v>
      </c>
      <c r="CE914">
        <v>0</v>
      </c>
      <c r="CF914">
        <v>0</v>
      </c>
      <c r="CH914">
        <f t="shared" si="71"/>
        <v>1</v>
      </c>
      <c r="CI914" t="s">
        <v>1403</v>
      </c>
      <c r="CJ914">
        <v>6</v>
      </c>
      <c r="CK914" t="s">
        <v>1399</v>
      </c>
      <c r="CL914">
        <f t="shared" si="72"/>
        <v>0</v>
      </c>
      <c r="CM914">
        <f t="shared" si="73"/>
        <v>0</v>
      </c>
      <c r="CN914">
        <f t="shared" si="74"/>
        <v>1</v>
      </c>
    </row>
    <row r="915" spans="1:92" x14ac:dyDescent="0.25">
      <c r="A915">
        <v>77</v>
      </c>
      <c r="B915" t="s">
        <v>87</v>
      </c>
      <c r="C915" t="s">
        <v>87</v>
      </c>
      <c r="D915">
        <v>1639992</v>
      </c>
      <c r="E915">
        <v>6</v>
      </c>
      <c r="F915" s="107">
        <v>40912</v>
      </c>
      <c r="G915" s="107">
        <v>41100</v>
      </c>
      <c r="H915">
        <v>1639992</v>
      </c>
      <c r="I915" s="107">
        <v>41081</v>
      </c>
      <c r="J915" s="107">
        <v>41100</v>
      </c>
      <c r="K915">
        <v>30000</v>
      </c>
      <c r="L915" t="s">
        <v>570</v>
      </c>
      <c r="M915" s="107">
        <v>40914</v>
      </c>
      <c r="N915" t="s">
        <v>87</v>
      </c>
      <c r="O915" t="s">
        <v>583</v>
      </c>
      <c r="P915" t="s">
        <v>38</v>
      </c>
      <c r="Q915">
        <v>20</v>
      </c>
      <c r="R915">
        <v>189</v>
      </c>
      <c r="S915">
        <v>2</v>
      </c>
      <c r="T915">
        <v>2</v>
      </c>
      <c r="U915">
        <v>5</v>
      </c>
      <c r="AD915" s="107">
        <v>29090</v>
      </c>
      <c r="AE915" t="s">
        <v>31</v>
      </c>
      <c r="AF915" t="s">
        <v>32</v>
      </c>
      <c r="AG915" t="s">
        <v>868</v>
      </c>
      <c r="AH915" t="s">
        <v>30</v>
      </c>
      <c r="AI915" t="s">
        <v>70</v>
      </c>
      <c r="AJ915" t="s">
        <v>88</v>
      </c>
      <c r="AK915">
        <v>8</v>
      </c>
      <c r="AL915" t="s">
        <v>361</v>
      </c>
      <c r="AM915">
        <v>7</v>
      </c>
      <c r="AP915" t="s">
        <v>131</v>
      </c>
      <c r="AR915" t="s">
        <v>91</v>
      </c>
      <c r="AS915" t="s">
        <v>81</v>
      </c>
      <c r="AT915" t="s">
        <v>132</v>
      </c>
      <c r="AV915" t="s">
        <v>87</v>
      </c>
      <c r="AW915" t="s">
        <v>677</v>
      </c>
      <c r="BA915">
        <v>41096</v>
      </c>
      <c r="BB915">
        <v>329</v>
      </c>
      <c r="BC915" t="s">
        <v>51</v>
      </c>
      <c r="BD915" t="s">
        <v>1055</v>
      </c>
      <c r="BF915">
        <v>20</v>
      </c>
      <c r="BG915">
        <v>20</v>
      </c>
      <c r="BH915">
        <v>189</v>
      </c>
      <c r="BI915">
        <v>32.300546448087431</v>
      </c>
      <c r="BJ915">
        <f t="shared" si="70"/>
        <v>33</v>
      </c>
      <c r="BK915">
        <v>0</v>
      </c>
      <c r="BL915">
        <v>0</v>
      </c>
      <c r="BM915" t="s">
        <v>1050</v>
      </c>
      <c r="BN915" t="s">
        <v>75</v>
      </c>
      <c r="BO915" t="s">
        <v>87</v>
      </c>
      <c r="BQ915" t="s">
        <v>1050</v>
      </c>
      <c r="BR915" t="s">
        <v>87</v>
      </c>
      <c r="BS915" t="s">
        <v>572</v>
      </c>
      <c r="BT915" t="s">
        <v>1252</v>
      </c>
      <c r="BU915" t="s">
        <v>87</v>
      </c>
      <c r="BV915">
        <v>0.10582010582010581</v>
      </c>
      <c r="BW915">
        <v>1</v>
      </c>
      <c r="BX915">
        <v>0.89417989417989419</v>
      </c>
      <c r="BY915">
        <v>0</v>
      </c>
      <c r="BZ915">
        <v>-20</v>
      </c>
      <c r="CA915">
        <v>0</v>
      </c>
      <c r="CB915">
        <v>20</v>
      </c>
      <c r="CC915" t="e">
        <v>#VALUE!</v>
      </c>
      <c r="CD915">
        <v>20</v>
      </c>
      <c r="CE915">
        <v>0</v>
      </c>
      <c r="CF915">
        <v>0</v>
      </c>
      <c r="CH915">
        <f t="shared" si="71"/>
        <v>1</v>
      </c>
      <c r="CI915" t="s">
        <v>1404</v>
      </c>
      <c r="CJ915">
        <v>2</v>
      </c>
      <c r="CK915" t="s">
        <v>1399</v>
      </c>
      <c r="CL915">
        <f t="shared" si="72"/>
        <v>1</v>
      </c>
      <c r="CM915">
        <f t="shared" si="73"/>
        <v>1</v>
      </c>
      <c r="CN915">
        <f t="shared" si="74"/>
        <v>1</v>
      </c>
    </row>
    <row r="916" spans="1:92" x14ac:dyDescent="0.25">
      <c r="A916">
        <v>2058</v>
      </c>
      <c r="B916" t="s">
        <v>564</v>
      </c>
      <c r="C916" t="s">
        <v>564</v>
      </c>
      <c r="D916">
        <v>1640266</v>
      </c>
      <c r="E916">
        <v>3</v>
      </c>
      <c r="F916" s="107">
        <v>40986</v>
      </c>
      <c r="G916" s="107">
        <v>41071</v>
      </c>
      <c r="H916">
        <v>1640266</v>
      </c>
      <c r="I916" s="107">
        <v>40986</v>
      </c>
      <c r="J916" s="107">
        <v>40990</v>
      </c>
      <c r="K916">
        <v>10000</v>
      </c>
      <c r="L916" t="s">
        <v>568</v>
      </c>
      <c r="M916" s="107">
        <v>40990</v>
      </c>
      <c r="N916" t="s">
        <v>87</v>
      </c>
      <c r="O916" t="s">
        <v>583</v>
      </c>
      <c r="P916" t="s">
        <v>38</v>
      </c>
      <c r="Q916">
        <v>5</v>
      </c>
      <c r="R916">
        <v>86</v>
      </c>
      <c r="S916">
        <v>0</v>
      </c>
      <c r="T916">
        <v>2</v>
      </c>
      <c r="AD916" s="107">
        <v>22481</v>
      </c>
      <c r="AE916" t="s">
        <v>31</v>
      </c>
      <c r="AF916" t="s">
        <v>39</v>
      </c>
      <c r="AG916" t="s">
        <v>40</v>
      </c>
      <c r="AH916" t="s">
        <v>40</v>
      </c>
      <c r="AI916" t="s">
        <v>70</v>
      </c>
      <c r="AJ916" t="s">
        <v>88</v>
      </c>
      <c r="AK916">
        <v>5</v>
      </c>
      <c r="AL916" t="s">
        <v>184</v>
      </c>
      <c r="AP916" t="s">
        <v>65</v>
      </c>
      <c r="AR916" t="s">
        <v>66</v>
      </c>
      <c r="AS916" t="s">
        <v>67</v>
      </c>
      <c r="BC916" t="s">
        <v>51</v>
      </c>
      <c r="BF916">
        <v>5</v>
      </c>
      <c r="BG916">
        <v>86</v>
      </c>
      <c r="BH916">
        <v>86</v>
      </c>
      <c r="BI916">
        <v>50.560109289617486</v>
      </c>
      <c r="BJ916">
        <f t="shared" si="70"/>
        <v>51</v>
      </c>
      <c r="BK916">
        <v>0</v>
      </c>
      <c r="BL916">
        <v>-81</v>
      </c>
      <c r="BM916" t="s">
        <v>1050</v>
      </c>
      <c r="BN916" t="s">
        <v>75</v>
      </c>
      <c r="BO916" t="s">
        <v>87</v>
      </c>
      <c r="BQ916" t="s">
        <v>1050</v>
      </c>
      <c r="BR916" t="s">
        <v>87</v>
      </c>
      <c r="BS916" t="s">
        <v>573</v>
      </c>
      <c r="BT916" t="s">
        <v>1252</v>
      </c>
      <c r="BU916" t="s">
        <v>564</v>
      </c>
      <c r="BV916">
        <v>5.8139534883720929E-2</v>
      </c>
      <c r="BW916">
        <v>5.8139534883720929E-2</v>
      </c>
      <c r="BX916">
        <v>0</v>
      </c>
      <c r="BY916">
        <v>0</v>
      </c>
      <c r="BZ916">
        <v>-5</v>
      </c>
      <c r="CA916">
        <v>0</v>
      </c>
      <c r="CB916">
        <v>5</v>
      </c>
      <c r="CC916" t="e">
        <v>#VALUE!</v>
      </c>
      <c r="CD916">
        <v>5</v>
      </c>
      <c r="CE916">
        <v>0</v>
      </c>
      <c r="CF916">
        <v>81</v>
      </c>
      <c r="CH916">
        <f t="shared" si="71"/>
        <v>1</v>
      </c>
      <c r="CI916" t="s">
        <v>1405</v>
      </c>
      <c r="CJ916">
        <v>1</v>
      </c>
      <c r="CK916" t="s">
        <v>1399</v>
      </c>
      <c r="CL916">
        <f t="shared" si="72"/>
        <v>1</v>
      </c>
      <c r="CM916">
        <f t="shared" si="73"/>
        <v>0</v>
      </c>
      <c r="CN916">
        <f t="shared" si="74"/>
        <v>1</v>
      </c>
    </row>
    <row r="917" spans="1:92" x14ac:dyDescent="0.25">
      <c r="A917">
        <v>925</v>
      </c>
      <c r="B917" t="s">
        <v>564</v>
      </c>
      <c r="C917" t="s">
        <v>564</v>
      </c>
      <c r="D917">
        <v>1640555</v>
      </c>
      <c r="E917">
        <v>2</v>
      </c>
      <c r="F917" s="107">
        <v>40943</v>
      </c>
      <c r="G917" s="107">
        <v>41115</v>
      </c>
      <c r="H917">
        <v>1640555</v>
      </c>
      <c r="I917" s="107" t="s">
        <v>560</v>
      </c>
      <c r="J917" s="107" t="s">
        <v>560</v>
      </c>
      <c r="K917">
        <v>10000</v>
      </c>
      <c r="L917" t="s">
        <v>568</v>
      </c>
      <c r="M917" s="107">
        <v>40944</v>
      </c>
      <c r="N917" t="s">
        <v>87</v>
      </c>
      <c r="O917" t="s">
        <v>75</v>
      </c>
      <c r="P917" t="s">
        <v>587</v>
      </c>
      <c r="Q917">
        <v>0</v>
      </c>
      <c r="R917">
        <v>173</v>
      </c>
      <c r="S917">
        <v>1</v>
      </c>
      <c r="T917">
        <v>1</v>
      </c>
      <c r="V917">
        <v>1</v>
      </c>
      <c r="AD917" s="107">
        <v>29353</v>
      </c>
      <c r="AE917" t="s">
        <v>31</v>
      </c>
      <c r="AF917" t="s">
        <v>32</v>
      </c>
      <c r="AG917" t="s">
        <v>868</v>
      </c>
      <c r="AH917" t="s">
        <v>30</v>
      </c>
      <c r="AI917" t="s">
        <v>99</v>
      </c>
      <c r="AJ917" t="s">
        <v>47</v>
      </c>
      <c r="AK917">
        <v>8</v>
      </c>
      <c r="AL917" t="s">
        <v>47</v>
      </c>
      <c r="AP917" t="s">
        <v>92</v>
      </c>
      <c r="AR917" t="s">
        <v>66</v>
      </c>
      <c r="AS917" t="s">
        <v>44</v>
      </c>
      <c r="BC917" t="s">
        <v>51</v>
      </c>
      <c r="BF917">
        <v>0</v>
      </c>
      <c r="BG917">
        <v>0</v>
      </c>
      <c r="BH917">
        <v>173</v>
      </c>
      <c r="BI917">
        <v>31.666666666666668</v>
      </c>
      <c r="BJ917" t="e">
        <f t="shared" si="70"/>
        <v>#VALUE!</v>
      </c>
      <c r="BK917" t="e">
        <v>#VALUE!</v>
      </c>
      <c r="BL917" t="e">
        <v>#VALUE!</v>
      </c>
      <c r="BM917" t="s">
        <v>47</v>
      </c>
      <c r="BN917" t="s">
        <v>75</v>
      </c>
      <c r="BO917" t="s">
        <v>87</v>
      </c>
      <c r="BQ917" t="s">
        <v>47</v>
      </c>
      <c r="BR917">
        <v>0</v>
      </c>
      <c r="BS917" t="s">
        <v>573</v>
      </c>
      <c r="BT917" t="s">
        <v>1252</v>
      </c>
      <c r="BU917" t="s">
        <v>87</v>
      </c>
      <c r="BV917">
        <v>0</v>
      </c>
      <c r="BW917">
        <v>0</v>
      </c>
      <c r="BX917">
        <v>0</v>
      </c>
      <c r="BY917">
        <v>0</v>
      </c>
      <c r="BZ917" t="e">
        <v>#VALUE!</v>
      </c>
      <c r="CA917" t="e">
        <v>#VALUE!</v>
      </c>
      <c r="CB917" t="e">
        <v>#VALUE!</v>
      </c>
      <c r="CC917">
        <v>0</v>
      </c>
      <c r="CD917">
        <v>0</v>
      </c>
      <c r="CE917">
        <v>0</v>
      </c>
      <c r="CF917" t="e">
        <v>#VALUE!</v>
      </c>
      <c r="CH917">
        <f t="shared" si="71"/>
        <v>1</v>
      </c>
      <c r="CI917" t="s">
        <v>1405</v>
      </c>
      <c r="CJ917">
        <v>1</v>
      </c>
      <c r="CK917" t="s">
        <v>1400</v>
      </c>
      <c r="CL917">
        <f t="shared" si="72"/>
        <v>1</v>
      </c>
      <c r="CM917">
        <f t="shared" si="73"/>
        <v>1</v>
      </c>
      <c r="CN917">
        <f t="shared" si="74"/>
        <v>1</v>
      </c>
    </row>
    <row r="918" spans="1:92" x14ac:dyDescent="0.25">
      <c r="A918">
        <v>315</v>
      </c>
      <c r="B918" t="s">
        <v>564</v>
      </c>
      <c r="C918" t="s">
        <v>564</v>
      </c>
      <c r="D918">
        <v>1643315</v>
      </c>
      <c r="E918">
        <v>4</v>
      </c>
      <c r="F918" s="107">
        <v>40921</v>
      </c>
      <c r="G918" s="107">
        <v>41225</v>
      </c>
      <c r="H918">
        <v>1643315</v>
      </c>
      <c r="I918" s="107">
        <v>40928</v>
      </c>
      <c r="J918" s="107">
        <v>41225</v>
      </c>
      <c r="K918">
        <v>20000</v>
      </c>
      <c r="L918" t="s">
        <v>569</v>
      </c>
      <c r="N918" t="s">
        <v>564</v>
      </c>
      <c r="O918" t="s">
        <v>913</v>
      </c>
      <c r="P918" t="s">
        <v>38</v>
      </c>
      <c r="Q918">
        <v>298</v>
      </c>
      <c r="R918">
        <v>305</v>
      </c>
      <c r="S918">
        <v>1</v>
      </c>
      <c r="T918">
        <v>14</v>
      </c>
      <c r="U918">
        <v>1</v>
      </c>
      <c r="AD918" s="107">
        <v>29551</v>
      </c>
      <c r="AE918" t="s">
        <v>31</v>
      </c>
      <c r="AF918" t="s">
        <v>32</v>
      </c>
      <c r="AG918" t="s">
        <v>868</v>
      </c>
      <c r="AH918" t="s">
        <v>57</v>
      </c>
      <c r="AI918" t="s">
        <v>117</v>
      </c>
      <c r="AJ918" t="s">
        <v>88</v>
      </c>
      <c r="AK918">
        <v>9</v>
      </c>
      <c r="AL918" t="s">
        <v>986</v>
      </c>
      <c r="AO918">
        <v>365</v>
      </c>
      <c r="AP918" t="s">
        <v>55</v>
      </c>
      <c r="AR918" t="s">
        <v>49</v>
      </c>
      <c r="AS918" t="s">
        <v>56</v>
      </c>
      <c r="BC918" t="s">
        <v>37</v>
      </c>
      <c r="BF918">
        <v>298</v>
      </c>
      <c r="BG918">
        <v>298</v>
      </c>
      <c r="BH918">
        <v>305</v>
      </c>
      <c r="BI918">
        <v>31.065573770491802</v>
      </c>
      <c r="BJ918">
        <f t="shared" si="70"/>
        <v>31</v>
      </c>
      <c r="BK918">
        <v>0</v>
      </c>
      <c r="BL918">
        <v>0</v>
      </c>
      <c r="BM918" t="s">
        <v>1050</v>
      </c>
      <c r="BN918" t="s">
        <v>913</v>
      </c>
      <c r="BO918" t="s">
        <v>564</v>
      </c>
      <c r="BQ918" t="s">
        <v>1050</v>
      </c>
      <c r="BR918" t="s">
        <v>87</v>
      </c>
      <c r="BS918" t="s">
        <v>572</v>
      </c>
      <c r="BT918" t="s">
        <v>1252</v>
      </c>
      <c r="BU918" t="s">
        <v>87</v>
      </c>
      <c r="BV918">
        <v>0.9770491803278688</v>
      </c>
      <c r="BW918">
        <v>1</v>
      </c>
      <c r="BX918">
        <v>2.2950819672131195E-2</v>
      </c>
      <c r="BY918">
        <v>0</v>
      </c>
      <c r="BZ918">
        <v>-298</v>
      </c>
      <c r="CA918">
        <v>0</v>
      </c>
      <c r="CB918">
        <v>298</v>
      </c>
      <c r="CC918" t="e">
        <v>#VALUE!</v>
      </c>
      <c r="CD918">
        <v>298</v>
      </c>
      <c r="CE918">
        <v>0</v>
      </c>
      <c r="CF918">
        <v>0</v>
      </c>
      <c r="CH918">
        <f t="shared" si="71"/>
        <v>1</v>
      </c>
      <c r="CI918" t="s">
        <v>1403</v>
      </c>
      <c r="CJ918">
        <v>6</v>
      </c>
      <c r="CK918" t="s">
        <v>1399</v>
      </c>
      <c r="CL918">
        <f t="shared" si="72"/>
        <v>0</v>
      </c>
      <c r="CM918">
        <f t="shared" si="73"/>
        <v>1</v>
      </c>
      <c r="CN918">
        <f t="shared" si="74"/>
        <v>1</v>
      </c>
    </row>
    <row r="919" spans="1:92" x14ac:dyDescent="0.25">
      <c r="A919">
        <v>1257</v>
      </c>
      <c r="B919" t="s">
        <v>564</v>
      </c>
      <c r="C919" t="s">
        <v>564</v>
      </c>
      <c r="D919">
        <v>1643370</v>
      </c>
      <c r="E919">
        <v>2</v>
      </c>
      <c r="F919" s="107">
        <v>40954</v>
      </c>
      <c r="G919" s="107">
        <v>40959</v>
      </c>
      <c r="H919">
        <v>1643370</v>
      </c>
      <c r="I919" s="107">
        <v>40955</v>
      </c>
      <c r="J919" s="107">
        <v>40959</v>
      </c>
      <c r="K919">
        <v>15000</v>
      </c>
      <c r="L919" t="s">
        <v>569</v>
      </c>
      <c r="N919" t="s">
        <v>564</v>
      </c>
      <c r="O919" t="s">
        <v>913</v>
      </c>
      <c r="P919" t="s">
        <v>587</v>
      </c>
      <c r="Q919">
        <v>5</v>
      </c>
      <c r="R919">
        <v>6</v>
      </c>
      <c r="S919">
        <v>9</v>
      </c>
      <c r="T919">
        <v>11</v>
      </c>
      <c r="U919">
        <v>6</v>
      </c>
      <c r="AD919" s="107">
        <v>29482</v>
      </c>
      <c r="AE919" t="s">
        <v>31</v>
      </c>
      <c r="AF919" t="s">
        <v>32</v>
      </c>
      <c r="AG919" t="s">
        <v>868</v>
      </c>
      <c r="AH919" t="s">
        <v>30</v>
      </c>
      <c r="AI919" t="s">
        <v>70</v>
      </c>
      <c r="AJ919" t="s">
        <v>47</v>
      </c>
      <c r="AK919">
        <v>2</v>
      </c>
      <c r="AL919" t="s">
        <v>47</v>
      </c>
      <c r="AP919" t="s">
        <v>42</v>
      </c>
      <c r="AR919" t="s">
        <v>43</v>
      </c>
      <c r="AS919" t="s">
        <v>44</v>
      </c>
      <c r="BC919" t="s">
        <v>37</v>
      </c>
      <c r="BF919">
        <v>5</v>
      </c>
      <c r="BG919">
        <v>5</v>
      </c>
      <c r="BH919">
        <v>6</v>
      </c>
      <c r="BI919">
        <v>31.344262295081968</v>
      </c>
      <c r="BJ919">
        <f t="shared" si="70"/>
        <v>31</v>
      </c>
      <c r="BK919">
        <v>0</v>
      </c>
      <c r="BL919">
        <v>0</v>
      </c>
      <c r="BM919" t="s">
        <v>47</v>
      </c>
      <c r="BN919" t="s">
        <v>913</v>
      </c>
      <c r="BO919" t="s">
        <v>564</v>
      </c>
      <c r="BQ919" t="s">
        <v>47</v>
      </c>
      <c r="BR919" t="s">
        <v>87</v>
      </c>
      <c r="BS919" t="s">
        <v>572</v>
      </c>
      <c r="BT919" t="s">
        <v>1252</v>
      </c>
      <c r="BU919" t="s">
        <v>87</v>
      </c>
      <c r="BV919">
        <v>0.83333333333333337</v>
      </c>
      <c r="BW919">
        <v>1</v>
      </c>
      <c r="BX919">
        <v>0.16666666666666663</v>
      </c>
      <c r="BY919">
        <v>0</v>
      </c>
      <c r="BZ919">
        <v>-5</v>
      </c>
      <c r="CA919">
        <v>0</v>
      </c>
      <c r="CB919">
        <v>5</v>
      </c>
      <c r="CC919" t="e">
        <v>#VALUE!</v>
      </c>
      <c r="CD919">
        <v>5</v>
      </c>
      <c r="CE919">
        <v>0</v>
      </c>
      <c r="CF919">
        <v>0</v>
      </c>
      <c r="CH919">
        <f t="shared" si="71"/>
        <v>1</v>
      </c>
      <c r="CI919" t="s">
        <v>1405</v>
      </c>
      <c r="CJ919">
        <v>1</v>
      </c>
      <c r="CK919" t="s">
        <v>1399</v>
      </c>
      <c r="CL919">
        <f t="shared" si="72"/>
        <v>0</v>
      </c>
      <c r="CM919">
        <f t="shared" si="73"/>
        <v>1</v>
      </c>
      <c r="CN919">
        <f t="shared" si="74"/>
        <v>1</v>
      </c>
    </row>
    <row r="920" spans="1:92" x14ac:dyDescent="0.25">
      <c r="A920">
        <v>3098</v>
      </c>
      <c r="B920" t="s">
        <v>564</v>
      </c>
      <c r="C920" t="s">
        <v>564</v>
      </c>
      <c r="D920">
        <v>1644824</v>
      </c>
      <c r="E920">
        <v>6</v>
      </c>
      <c r="F920" s="107">
        <v>41023</v>
      </c>
      <c r="G920" s="107">
        <v>41645</v>
      </c>
      <c r="H920">
        <v>1644824</v>
      </c>
      <c r="I920" s="107">
        <v>41180</v>
      </c>
      <c r="J920" s="107">
        <v>41645</v>
      </c>
      <c r="K920">
        <v>70000</v>
      </c>
      <c r="L920" t="s">
        <v>570</v>
      </c>
      <c r="N920" t="s">
        <v>564</v>
      </c>
      <c r="O920" t="s">
        <v>913</v>
      </c>
      <c r="P920" t="s">
        <v>38</v>
      </c>
      <c r="Q920">
        <v>466</v>
      </c>
      <c r="R920">
        <v>623</v>
      </c>
      <c r="S920">
        <v>6</v>
      </c>
      <c r="T920">
        <v>4</v>
      </c>
      <c r="U920">
        <v>3</v>
      </c>
      <c r="AD920" s="107">
        <v>28544</v>
      </c>
      <c r="AE920" t="s">
        <v>31</v>
      </c>
      <c r="AF920" t="s">
        <v>39</v>
      </c>
      <c r="AG920" t="s">
        <v>40</v>
      </c>
      <c r="AH920" t="s">
        <v>40</v>
      </c>
      <c r="AI920" t="s">
        <v>94</v>
      </c>
      <c r="AJ920" t="s">
        <v>88</v>
      </c>
      <c r="AK920">
        <v>11</v>
      </c>
      <c r="AL920" t="s">
        <v>361</v>
      </c>
      <c r="AM920">
        <v>6</v>
      </c>
      <c r="AP920" t="s">
        <v>104</v>
      </c>
      <c r="AR920" t="s">
        <v>91</v>
      </c>
      <c r="AS920" t="s">
        <v>105</v>
      </c>
      <c r="BC920" t="s">
        <v>51</v>
      </c>
      <c r="BF920">
        <v>466</v>
      </c>
      <c r="BG920">
        <v>466</v>
      </c>
      <c r="BH920">
        <v>623</v>
      </c>
      <c r="BI920">
        <v>34.095628415300546</v>
      </c>
      <c r="BJ920">
        <f t="shared" si="70"/>
        <v>35</v>
      </c>
      <c r="BK920">
        <v>0</v>
      </c>
      <c r="BL920">
        <v>0</v>
      </c>
      <c r="BM920" t="s">
        <v>1050</v>
      </c>
      <c r="BN920" t="s">
        <v>913</v>
      </c>
      <c r="BO920" t="s">
        <v>564</v>
      </c>
      <c r="BQ920" t="s">
        <v>1050</v>
      </c>
      <c r="BR920" t="s">
        <v>87</v>
      </c>
      <c r="BS920" t="s">
        <v>572</v>
      </c>
      <c r="BT920" t="s">
        <v>1252</v>
      </c>
      <c r="BU920" t="s">
        <v>87</v>
      </c>
      <c r="BV920">
        <v>0.7479935794542536</v>
      </c>
      <c r="BW920">
        <v>1</v>
      </c>
      <c r="BX920">
        <v>0.2520064205457464</v>
      </c>
      <c r="BY920">
        <v>0</v>
      </c>
      <c r="BZ920">
        <v>-466</v>
      </c>
      <c r="CA920">
        <v>0</v>
      </c>
      <c r="CB920">
        <v>466</v>
      </c>
      <c r="CC920">
        <v>6</v>
      </c>
      <c r="CD920">
        <v>466</v>
      </c>
      <c r="CE920">
        <v>0</v>
      </c>
      <c r="CF920">
        <v>0</v>
      </c>
      <c r="CH920">
        <f t="shared" si="71"/>
        <v>1</v>
      </c>
      <c r="CI920" t="s">
        <v>1406</v>
      </c>
      <c r="CJ920">
        <v>0</v>
      </c>
      <c r="CK920" t="s">
        <v>1399</v>
      </c>
      <c r="CL920">
        <f t="shared" si="72"/>
        <v>0</v>
      </c>
      <c r="CM920">
        <f t="shared" si="73"/>
        <v>1</v>
      </c>
      <c r="CN920">
        <f t="shared" si="74"/>
        <v>1</v>
      </c>
    </row>
    <row r="921" spans="1:92" x14ac:dyDescent="0.25">
      <c r="A921">
        <v>2664</v>
      </c>
      <c r="B921" t="s">
        <v>564</v>
      </c>
      <c r="C921" t="s">
        <v>564</v>
      </c>
      <c r="D921">
        <v>1648744</v>
      </c>
      <c r="E921">
        <v>2</v>
      </c>
      <c r="F921" s="107">
        <v>41008</v>
      </c>
      <c r="G921" s="107">
        <v>41059</v>
      </c>
      <c r="H921">
        <v>1648744</v>
      </c>
      <c r="I921" s="107">
        <v>41010</v>
      </c>
      <c r="J921" s="107">
        <v>41059</v>
      </c>
      <c r="K921">
        <v>35000</v>
      </c>
      <c r="L921" t="s">
        <v>570</v>
      </c>
      <c r="N921" t="s">
        <v>564</v>
      </c>
      <c r="O921" t="s">
        <v>913</v>
      </c>
      <c r="P921" t="s">
        <v>587</v>
      </c>
      <c r="Q921">
        <v>50</v>
      </c>
      <c r="R921">
        <v>52</v>
      </c>
      <c r="S921">
        <v>1</v>
      </c>
      <c r="T921">
        <v>3</v>
      </c>
      <c r="AD921" s="107">
        <v>29635</v>
      </c>
      <c r="AE921" t="s">
        <v>31</v>
      </c>
      <c r="AF921" t="s">
        <v>68</v>
      </c>
      <c r="AG921" t="s">
        <v>870</v>
      </c>
      <c r="AH921" t="s">
        <v>57</v>
      </c>
      <c r="AI921" t="s">
        <v>89</v>
      </c>
      <c r="AJ921" t="s">
        <v>47</v>
      </c>
      <c r="AK921">
        <v>5</v>
      </c>
      <c r="AL921" t="s">
        <v>47</v>
      </c>
      <c r="AP921" t="s">
        <v>149</v>
      </c>
      <c r="AR921" t="s">
        <v>66</v>
      </c>
      <c r="AS921" t="s">
        <v>73</v>
      </c>
      <c r="BC921" t="s">
        <v>51</v>
      </c>
      <c r="BF921">
        <v>50</v>
      </c>
      <c r="BG921">
        <v>50</v>
      </c>
      <c r="BH921">
        <v>52</v>
      </c>
      <c r="BI921">
        <v>31.07377049180328</v>
      </c>
      <c r="BJ921">
        <f t="shared" si="70"/>
        <v>31</v>
      </c>
      <c r="BK921">
        <v>0</v>
      </c>
      <c r="BL921">
        <v>0</v>
      </c>
      <c r="BM921" t="s">
        <v>47</v>
      </c>
      <c r="BN921" t="s">
        <v>913</v>
      </c>
      <c r="BO921" t="s">
        <v>564</v>
      </c>
      <c r="BQ921" t="s">
        <v>47</v>
      </c>
      <c r="BR921" t="s">
        <v>87</v>
      </c>
      <c r="BS921" t="s">
        <v>572</v>
      </c>
      <c r="BT921" t="s">
        <v>1252</v>
      </c>
      <c r="BU921" t="s">
        <v>87</v>
      </c>
      <c r="BV921">
        <v>0.96153846153846156</v>
      </c>
      <c r="BW921">
        <v>1</v>
      </c>
      <c r="BX921">
        <v>3.8461538461538436E-2</v>
      </c>
      <c r="BY921">
        <v>0</v>
      </c>
      <c r="BZ921">
        <v>-50</v>
      </c>
      <c r="CA921">
        <v>0</v>
      </c>
      <c r="CB921">
        <v>50</v>
      </c>
      <c r="CC921" t="e">
        <v>#VALUE!</v>
      </c>
      <c r="CD921">
        <v>50</v>
      </c>
      <c r="CE921">
        <v>0</v>
      </c>
      <c r="CF921">
        <v>0</v>
      </c>
      <c r="CH921">
        <f t="shared" si="71"/>
        <v>1</v>
      </c>
      <c r="CI921" t="s">
        <v>1401</v>
      </c>
      <c r="CJ921">
        <v>3</v>
      </c>
      <c r="CK921" t="s">
        <v>1399</v>
      </c>
      <c r="CL921">
        <f t="shared" si="72"/>
        <v>0</v>
      </c>
      <c r="CM921">
        <f t="shared" si="73"/>
        <v>1</v>
      </c>
      <c r="CN921">
        <f t="shared" si="74"/>
        <v>1</v>
      </c>
    </row>
    <row r="922" spans="1:92" x14ac:dyDescent="0.25">
      <c r="A922">
        <v>1001</v>
      </c>
      <c r="B922" t="s">
        <v>564</v>
      </c>
      <c r="C922" t="s">
        <v>564</v>
      </c>
      <c r="D922">
        <v>1649757</v>
      </c>
      <c r="E922">
        <v>5</v>
      </c>
      <c r="F922" s="107">
        <v>40946</v>
      </c>
      <c r="G922" s="107">
        <v>41115</v>
      </c>
      <c r="H922">
        <v>1649757</v>
      </c>
      <c r="I922" s="107">
        <v>40946</v>
      </c>
      <c r="J922" s="107">
        <v>41115</v>
      </c>
      <c r="K922">
        <v>15000</v>
      </c>
      <c r="L922" t="s">
        <v>569</v>
      </c>
      <c r="N922" t="s">
        <v>564</v>
      </c>
      <c r="O922" t="s">
        <v>913</v>
      </c>
      <c r="P922" t="s">
        <v>38</v>
      </c>
      <c r="Q922">
        <v>170</v>
      </c>
      <c r="R922">
        <v>170</v>
      </c>
      <c r="S922">
        <v>6</v>
      </c>
      <c r="T922">
        <v>3</v>
      </c>
      <c r="U922">
        <v>5</v>
      </c>
      <c r="AD922" s="107">
        <v>27735</v>
      </c>
      <c r="AE922" t="s">
        <v>31</v>
      </c>
      <c r="AF922" t="s">
        <v>32</v>
      </c>
      <c r="AG922" t="s">
        <v>868</v>
      </c>
      <c r="AH922" t="s">
        <v>57</v>
      </c>
      <c r="AI922" t="s">
        <v>46</v>
      </c>
      <c r="AJ922" t="s">
        <v>88</v>
      </c>
      <c r="AK922">
        <v>5</v>
      </c>
      <c r="AL922" t="s">
        <v>987</v>
      </c>
      <c r="AN922">
        <v>10</v>
      </c>
      <c r="AP922" t="s">
        <v>135</v>
      </c>
      <c r="AR922" t="s">
        <v>66</v>
      </c>
      <c r="AS922" t="s">
        <v>63</v>
      </c>
      <c r="BC922" t="s">
        <v>37</v>
      </c>
      <c r="BF922">
        <v>170</v>
      </c>
      <c r="BG922">
        <v>170</v>
      </c>
      <c r="BH922">
        <v>170</v>
      </c>
      <c r="BI922">
        <v>36.095628415300546</v>
      </c>
      <c r="BJ922">
        <f t="shared" si="70"/>
        <v>36</v>
      </c>
      <c r="BK922">
        <v>0</v>
      </c>
      <c r="BL922">
        <v>0</v>
      </c>
      <c r="BM922" t="s">
        <v>1050</v>
      </c>
      <c r="BN922" t="s">
        <v>913</v>
      </c>
      <c r="BO922" t="s">
        <v>564</v>
      </c>
      <c r="BQ922" t="s">
        <v>1050</v>
      </c>
      <c r="BR922" t="s">
        <v>87</v>
      </c>
      <c r="BS922" t="s">
        <v>572</v>
      </c>
      <c r="BT922" t="s">
        <v>1252</v>
      </c>
      <c r="BU922" t="s">
        <v>87</v>
      </c>
      <c r="BV922">
        <v>1</v>
      </c>
      <c r="BW922">
        <v>1</v>
      </c>
      <c r="BX922">
        <v>0</v>
      </c>
      <c r="BY922">
        <v>0</v>
      </c>
      <c r="BZ922">
        <v>-170</v>
      </c>
      <c r="CA922">
        <v>0</v>
      </c>
      <c r="CB922">
        <v>170</v>
      </c>
      <c r="CC922" t="e">
        <v>#VALUE!</v>
      </c>
      <c r="CD922">
        <v>170</v>
      </c>
      <c r="CE922">
        <v>0</v>
      </c>
      <c r="CF922">
        <v>0</v>
      </c>
      <c r="CH922">
        <f t="shared" si="71"/>
        <v>1</v>
      </c>
      <c r="CI922" t="s">
        <v>1403</v>
      </c>
      <c r="CJ922">
        <v>6</v>
      </c>
      <c r="CK922" t="s">
        <v>1399</v>
      </c>
      <c r="CL922">
        <f t="shared" si="72"/>
        <v>0</v>
      </c>
      <c r="CM922">
        <f t="shared" si="73"/>
        <v>1</v>
      </c>
      <c r="CN922">
        <f t="shared" si="74"/>
        <v>1</v>
      </c>
    </row>
    <row r="923" spans="1:92" x14ac:dyDescent="0.25">
      <c r="A923">
        <v>187</v>
      </c>
      <c r="B923" t="s">
        <v>564</v>
      </c>
      <c r="C923" t="s">
        <v>564</v>
      </c>
      <c r="D923">
        <v>1653126</v>
      </c>
      <c r="E923">
        <v>6</v>
      </c>
      <c r="F923" s="107">
        <v>40917</v>
      </c>
      <c r="G923" s="107">
        <v>41117</v>
      </c>
      <c r="H923">
        <v>1653126</v>
      </c>
      <c r="I923" s="107">
        <v>40917</v>
      </c>
      <c r="J923" s="107">
        <v>41117</v>
      </c>
      <c r="K923">
        <v>35000</v>
      </c>
      <c r="L923" t="s">
        <v>570</v>
      </c>
      <c r="N923" t="s">
        <v>564</v>
      </c>
      <c r="O923" t="s">
        <v>913</v>
      </c>
      <c r="P923" t="s">
        <v>38</v>
      </c>
      <c r="Q923">
        <v>201</v>
      </c>
      <c r="R923">
        <v>201</v>
      </c>
      <c r="S923">
        <v>1</v>
      </c>
      <c r="T923">
        <v>2</v>
      </c>
      <c r="AD923" s="107">
        <v>25662</v>
      </c>
      <c r="AE923" t="s">
        <v>31</v>
      </c>
      <c r="AF923" t="s">
        <v>39</v>
      </c>
      <c r="AG923" t="s">
        <v>40</v>
      </c>
      <c r="AH923" t="s">
        <v>40</v>
      </c>
      <c r="AI923" t="s">
        <v>70</v>
      </c>
      <c r="AJ923" t="s">
        <v>88</v>
      </c>
      <c r="AK923">
        <v>8</v>
      </c>
      <c r="AL923" t="s">
        <v>361</v>
      </c>
      <c r="AM923">
        <v>2</v>
      </c>
      <c r="AP923" t="s">
        <v>65</v>
      </c>
      <c r="AR923" t="s">
        <v>66</v>
      </c>
      <c r="AS923" t="s">
        <v>67</v>
      </c>
      <c r="BC923" t="s">
        <v>51</v>
      </c>
      <c r="BF923">
        <v>201</v>
      </c>
      <c r="BG923">
        <v>201</v>
      </c>
      <c r="BH923">
        <v>201</v>
      </c>
      <c r="BI923">
        <v>41.680327868852459</v>
      </c>
      <c r="BJ923">
        <f t="shared" si="70"/>
        <v>42</v>
      </c>
      <c r="BK923">
        <v>0</v>
      </c>
      <c r="BL923">
        <v>0</v>
      </c>
      <c r="BM923" t="s">
        <v>1050</v>
      </c>
      <c r="BN923" t="s">
        <v>913</v>
      </c>
      <c r="BO923" t="s">
        <v>564</v>
      </c>
      <c r="BQ923" t="s">
        <v>1050</v>
      </c>
      <c r="BR923" t="s">
        <v>87</v>
      </c>
      <c r="BS923" t="s">
        <v>572</v>
      </c>
      <c r="BT923" t="s">
        <v>1252</v>
      </c>
      <c r="BU923" t="s">
        <v>87</v>
      </c>
      <c r="BV923">
        <v>1</v>
      </c>
      <c r="BW923">
        <v>1</v>
      </c>
      <c r="BX923">
        <v>0</v>
      </c>
      <c r="BY923">
        <v>0</v>
      </c>
      <c r="BZ923">
        <v>-201</v>
      </c>
      <c r="CA923">
        <v>0</v>
      </c>
      <c r="CB923">
        <v>201</v>
      </c>
      <c r="CC923" t="e">
        <v>#VALUE!</v>
      </c>
      <c r="CD923">
        <v>201</v>
      </c>
      <c r="CE923">
        <v>0</v>
      </c>
      <c r="CF923">
        <v>0</v>
      </c>
      <c r="CH923">
        <f t="shared" si="71"/>
        <v>1</v>
      </c>
      <c r="CI923" t="s">
        <v>1403</v>
      </c>
      <c r="CJ923">
        <v>6</v>
      </c>
      <c r="CK923" t="s">
        <v>1399</v>
      </c>
      <c r="CL923">
        <f t="shared" si="72"/>
        <v>0</v>
      </c>
      <c r="CM923">
        <f t="shared" si="73"/>
        <v>1</v>
      </c>
      <c r="CN923">
        <f t="shared" si="74"/>
        <v>1</v>
      </c>
    </row>
    <row r="924" spans="1:92" x14ac:dyDescent="0.25">
      <c r="A924">
        <v>832</v>
      </c>
      <c r="B924" t="s">
        <v>564</v>
      </c>
      <c r="C924" t="s">
        <v>564</v>
      </c>
      <c r="D924">
        <v>1655010</v>
      </c>
      <c r="E924">
        <v>4</v>
      </c>
      <c r="F924" s="107">
        <v>40940</v>
      </c>
      <c r="G924" s="107">
        <v>40991</v>
      </c>
      <c r="H924">
        <v>1655010</v>
      </c>
      <c r="I924" s="107">
        <v>40940</v>
      </c>
      <c r="J924" s="107">
        <v>40991</v>
      </c>
      <c r="K924" t="s">
        <v>562</v>
      </c>
      <c r="L924" t="s">
        <v>562</v>
      </c>
      <c r="N924" t="s">
        <v>564</v>
      </c>
      <c r="O924" t="s">
        <v>913</v>
      </c>
      <c r="P924" t="s">
        <v>38</v>
      </c>
      <c r="Q924">
        <v>52</v>
      </c>
      <c r="R924">
        <v>52</v>
      </c>
      <c r="S924">
        <v>0</v>
      </c>
      <c r="T924">
        <v>1</v>
      </c>
      <c r="AD924" s="107">
        <v>26182</v>
      </c>
      <c r="AE924" t="s">
        <v>45</v>
      </c>
      <c r="AF924" t="s">
        <v>68</v>
      </c>
      <c r="AG924" t="s">
        <v>870</v>
      </c>
      <c r="AH924" t="s">
        <v>30</v>
      </c>
      <c r="AI924" t="s">
        <v>33</v>
      </c>
      <c r="AJ924" t="s">
        <v>88</v>
      </c>
      <c r="AK924">
        <v>4</v>
      </c>
      <c r="AL924" t="s">
        <v>986</v>
      </c>
      <c r="AO924">
        <v>90</v>
      </c>
      <c r="AP924" t="s">
        <v>62</v>
      </c>
      <c r="AR924" t="s">
        <v>43</v>
      </c>
      <c r="AS924" t="s">
        <v>63</v>
      </c>
      <c r="BC924" t="s">
        <v>37</v>
      </c>
      <c r="BF924">
        <v>52</v>
      </c>
      <c r="BG924">
        <v>52</v>
      </c>
      <c r="BH924">
        <v>52</v>
      </c>
      <c r="BI924">
        <v>40.322404371584696</v>
      </c>
      <c r="BJ924">
        <f t="shared" si="70"/>
        <v>40</v>
      </c>
      <c r="BK924">
        <v>0</v>
      </c>
      <c r="BL924">
        <v>0</v>
      </c>
      <c r="BM924" t="s">
        <v>1050</v>
      </c>
      <c r="BN924" t="s">
        <v>913</v>
      </c>
      <c r="BO924" t="s">
        <v>564</v>
      </c>
      <c r="BQ924" t="s">
        <v>1050</v>
      </c>
      <c r="BR924" t="s">
        <v>87</v>
      </c>
      <c r="BS924" t="s">
        <v>572</v>
      </c>
      <c r="BT924" t="s">
        <v>1252</v>
      </c>
      <c r="BU924" t="s">
        <v>564</v>
      </c>
      <c r="BV924">
        <v>1</v>
      </c>
      <c r="BW924">
        <v>1</v>
      </c>
      <c r="BX924">
        <v>0</v>
      </c>
      <c r="BY924">
        <v>0</v>
      </c>
      <c r="BZ924">
        <v>-52</v>
      </c>
      <c r="CA924">
        <v>0</v>
      </c>
      <c r="CB924">
        <v>52</v>
      </c>
      <c r="CC924" t="e">
        <v>#VALUE!</v>
      </c>
      <c r="CD924">
        <v>52</v>
      </c>
      <c r="CE924">
        <v>0</v>
      </c>
      <c r="CF924">
        <v>0</v>
      </c>
      <c r="CH924">
        <f t="shared" si="71"/>
        <v>1</v>
      </c>
      <c r="CI924" t="s">
        <v>1401</v>
      </c>
      <c r="CJ924">
        <v>3</v>
      </c>
      <c r="CK924" t="s">
        <v>1399</v>
      </c>
      <c r="CL924">
        <f t="shared" si="72"/>
        <v>0</v>
      </c>
      <c r="CM924">
        <f t="shared" si="73"/>
        <v>0</v>
      </c>
      <c r="CN924">
        <f t="shared" si="74"/>
        <v>1</v>
      </c>
    </row>
    <row r="925" spans="1:92" x14ac:dyDescent="0.25">
      <c r="A925">
        <v>1887</v>
      </c>
      <c r="B925" t="s">
        <v>564</v>
      </c>
      <c r="C925" t="s">
        <v>564</v>
      </c>
      <c r="D925">
        <v>1655045</v>
      </c>
      <c r="E925">
        <v>5</v>
      </c>
      <c r="F925" s="107">
        <v>40978</v>
      </c>
      <c r="G925" s="107">
        <v>41030</v>
      </c>
      <c r="H925">
        <v>1655045</v>
      </c>
      <c r="I925" s="107">
        <v>40979</v>
      </c>
      <c r="J925" s="107">
        <v>41030</v>
      </c>
      <c r="K925">
        <v>15000</v>
      </c>
      <c r="L925" t="s">
        <v>569</v>
      </c>
      <c r="N925" t="s">
        <v>564</v>
      </c>
      <c r="O925" t="s">
        <v>913</v>
      </c>
      <c r="P925" t="s">
        <v>38</v>
      </c>
      <c r="Q925">
        <v>52</v>
      </c>
      <c r="R925">
        <v>53</v>
      </c>
      <c r="S925">
        <v>2</v>
      </c>
      <c r="T925">
        <v>3</v>
      </c>
      <c r="U925">
        <v>1</v>
      </c>
      <c r="AD925" s="107">
        <v>28454</v>
      </c>
      <c r="AE925" t="s">
        <v>45</v>
      </c>
      <c r="AF925" t="s">
        <v>68</v>
      </c>
      <c r="AG925" t="s">
        <v>870</v>
      </c>
      <c r="AH925" t="s">
        <v>30</v>
      </c>
      <c r="AI925" t="s">
        <v>64</v>
      </c>
      <c r="AJ925" t="s">
        <v>88</v>
      </c>
      <c r="AK925">
        <v>3</v>
      </c>
      <c r="AL925" t="s">
        <v>987</v>
      </c>
      <c r="AN925">
        <v>6</v>
      </c>
      <c r="AP925" t="s">
        <v>59</v>
      </c>
      <c r="AR925" t="s">
        <v>43</v>
      </c>
      <c r="AS925" t="s">
        <v>60</v>
      </c>
      <c r="BC925" t="s">
        <v>37</v>
      </c>
      <c r="BF925">
        <v>52</v>
      </c>
      <c r="BG925">
        <v>52</v>
      </c>
      <c r="BH925">
        <v>53</v>
      </c>
      <c r="BI925">
        <v>34.21857923497268</v>
      </c>
      <c r="BJ925">
        <f t="shared" si="70"/>
        <v>34</v>
      </c>
      <c r="BK925">
        <v>0</v>
      </c>
      <c r="BL925">
        <v>0</v>
      </c>
      <c r="BM925" t="s">
        <v>1050</v>
      </c>
      <c r="BN925" t="s">
        <v>913</v>
      </c>
      <c r="BO925" t="s">
        <v>564</v>
      </c>
      <c r="BQ925" t="s">
        <v>1050</v>
      </c>
      <c r="BR925" t="s">
        <v>87</v>
      </c>
      <c r="BS925" t="s">
        <v>572</v>
      </c>
      <c r="BT925" t="s">
        <v>1252</v>
      </c>
      <c r="BU925" t="s">
        <v>87</v>
      </c>
      <c r="BV925">
        <v>0.98113207547169812</v>
      </c>
      <c r="BW925">
        <v>1</v>
      </c>
      <c r="BX925">
        <v>1.8867924528301883E-2</v>
      </c>
      <c r="BY925">
        <v>0</v>
      </c>
      <c r="BZ925">
        <v>-52</v>
      </c>
      <c r="CA925">
        <v>0</v>
      </c>
      <c r="CB925">
        <v>52</v>
      </c>
      <c r="CC925" t="e">
        <v>#VALUE!</v>
      </c>
      <c r="CD925">
        <v>52</v>
      </c>
      <c r="CE925">
        <v>0</v>
      </c>
      <c r="CF925">
        <v>0</v>
      </c>
      <c r="CH925">
        <f t="shared" si="71"/>
        <v>1</v>
      </c>
      <c r="CI925" t="s">
        <v>1401</v>
      </c>
      <c r="CJ925">
        <v>3</v>
      </c>
      <c r="CK925" t="s">
        <v>1399</v>
      </c>
      <c r="CL925">
        <f t="shared" si="72"/>
        <v>0</v>
      </c>
      <c r="CM925">
        <f t="shared" si="73"/>
        <v>1</v>
      </c>
      <c r="CN925">
        <f t="shared" si="74"/>
        <v>1</v>
      </c>
    </row>
    <row r="926" spans="1:92" x14ac:dyDescent="0.25">
      <c r="A926">
        <v>392</v>
      </c>
      <c r="B926" t="s">
        <v>564</v>
      </c>
      <c r="C926" t="s">
        <v>564</v>
      </c>
      <c r="D926">
        <v>1657744</v>
      </c>
      <c r="E926">
        <v>5</v>
      </c>
      <c r="F926" s="107">
        <v>40925</v>
      </c>
      <c r="G926" s="107">
        <v>40963</v>
      </c>
      <c r="H926">
        <v>1657744</v>
      </c>
      <c r="I926" s="107">
        <v>40925</v>
      </c>
      <c r="J926" s="107">
        <v>40963</v>
      </c>
      <c r="K926">
        <v>5000</v>
      </c>
      <c r="L926" t="s">
        <v>567</v>
      </c>
      <c r="N926" t="s">
        <v>564</v>
      </c>
      <c r="O926" t="s">
        <v>913</v>
      </c>
      <c r="P926" t="s">
        <v>38</v>
      </c>
      <c r="Q926">
        <v>39</v>
      </c>
      <c r="R926">
        <v>39</v>
      </c>
      <c r="S926">
        <v>1</v>
      </c>
      <c r="T926">
        <v>4</v>
      </c>
      <c r="AD926" s="107">
        <v>26623</v>
      </c>
      <c r="AE926" t="s">
        <v>31</v>
      </c>
      <c r="AF926" t="s">
        <v>39</v>
      </c>
      <c r="AG926" t="s">
        <v>40</v>
      </c>
      <c r="AH926" t="s">
        <v>40</v>
      </c>
      <c r="AI926" t="s">
        <v>89</v>
      </c>
      <c r="AJ926" t="s">
        <v>88</v>
      </c>
      <c r="AK926">
        <v>3</v>
      </c>
      <c r="AL926" t="s">
        <v>987</v>
      </c>
      <c r="AN926">
        <v>6</v>
      </c>
      <c r="AP926" t="s">
        <v>103</v>
      </c>
      <c r="AR926" t="s">
        <v>43</v>
      </c>
      <c r="AS926" t="s">
        <v>63</v>
      </c>
      <c r="BC926" t="s">
        <v>37</v>
      </c>
      <c r="BF926">
        <v>39</v>
      </c>
      <c r="BG926">
        <v>39</v>
      </c>
      <c r="BH926">
        <v>39</v>
      </c>
      <c r="BI926">
        <v>39.076502732240435</v>
      </c>
      <c r="BJ926">
        <f t="shared" si="70"/>
        <v>39</v>
      </c>
      <c r="BK926">
        <v>0</v>
      </c>
      <c r="BL926">
        <v>0</v>
      </c>
      <c r="BM926" t="s">
        <v>1050</v>
      </c>
      <c r="BN926" t="s">
        <v>913</v>
      </c>
      <c r="BO926" t="s">
        <v>564</v>
      </c>
      <c r="BQ926" t="s">
        <v>1050</v>
      </c>
      <c r="BR926" t="s">
        <v>87</v>
      </c>
      <c r="BS926" t="s">
        <v>572</v>
      </c>
      <c r="BT926" t="s">
        <v>1252</v>
      </c>
      <c r="BU926" t="s">
        <v>87</v>
      </c>
      <c r="BV926">
        <v>1</v>
      </c>
      <c r="BW926">
        <v>1</v>
      </c>
      <c r="BX926">
        <v>0</v>
      </c>
      <c r="BY926">
        <v>0</v>
      </c>
      <c r="BZ926">
        <v>-39</v>
      </c>
      <c r="CA926">
        <v>0</v>
      </c>
      <c r="CB926">
        <v>39</v>
      </c>
      <c r="CC926" t="e">
        <v>#VALUE!</v>
      </c>
      <c r="CD926">
        <v>39</v>
      </c>
      <c r="CE926">
        <v>0</v>
      </c>
      <c r="CF926">
        <v>0</v>
      </c>
      <c r="CH926">
        <f t="shared" si="71"/>
        <v>1</v>
      </c>
      <c r="CI926" t="s">
        <v>1401</v>
      </c>
      <c r="CJ926">
        <v>3</v>
      </c>
      <c r="CK926" t="s">
        <v>1399</v>
      </c>
      <c r="CL926">
        <f t="shared" si="72"/>
        <v>0</v>
      </c>
      <c r="CM926">
        <f t="shared" si="73"/>
        <v>1</v>
      </c>
      <c r="CN926">
        <f t="shared" si="74"/>
        <v>1</v>
      </c>
    </row>
    <row r="927" spans="1:92" x14ac:dyDescent="0.25">
      <c r="A927">
        <v>1055</v>
      </c>
      <c r="B927" t="s">
        <v>564</v>
      </c>
      <c r="C927" t="s">
        <v>564</v>
      </c>
      <c r="D927">
        <v>1657907</v>
      </c>
      <c r="E927">
        <v>4</v>
      </c>
      <c r="F927" s="107">
        <v>40948</v>
      </c>
      <c r="G927" s="107">
        <v>40997</v>
      </c>
      <c r="H927">
        <v>1657907</v>
      </c>
      <c r="I927" s="107">
        <v>40948</v>
      </c>
      <c r="J927" s="107">
        <v>40953</v>
      </c>
      <c r="K927">
        <v>2000</v>
      </c>
      <c r="L927" t="s">
        <v>566</v>
      </c>
      <c r="M927" s="107">
        <v>40953</v>
      </c>
      <c r="N927" t="s">
        <v>87</v>
      </c>
      <c r="O927" t="s">
        <v>75</v>
      </c>
      <c r="P927" t="s">
        <v>38</v>
      </c>
      <c r="Q927">
        <v>6</v>
      </c>
      <c r="R927">
        <v>50</v>
      </c>
      <c r="S927">
        <v>0</v>
      </c>
      <c r="T927">
        <v>11</v>
      </c>
      <c r="AD927" s="107">
        <v>29479</v>
      </c>
      <c r="AE927" t="s">
        <v>31</v>
      </c>
      <c r="AF927" t="s">
        <v>68</v>
      </c>
      <c r="AG927" t="s">
        <v>870</v>
      </c>
      <c r="AH927" t="s">
        <v>57</v>
      </c>
      <c r="AI927" t="s">
        <v>96</v>
      </c>
      <c r="AJ927" t="s">
        <v>88</v>
      </c>
      <c r="AK927">
        <v>4</v>
      </c>
      <c r="AL927" t="s">
        <v>986</v>
      </c>
      <c r="AO927">
        <v>180</v>
      </c>
      <c r="AP927" t="s">
        <v>59</v>
      </c>
      <c r="AR927" t="s">
        <v>43</v>
      </c>
      <c r="AS927" t="s">
        <v>60</v>
      </c>
      <c r="BC927" t="s">
        <v>98</v>
      </c>
      <c r="BF927">
        <v>6</v>
      </c>
      <c r="BG927">
        <v>50</v>
      </c>
      <c r="BH927">
        <v>50</v>
      </c>
      <c r="BI927">
        <v>31.33606557377049</v>
      </c>
      <c r="BJ927">
        <f t="shared" si="70"/>
        <v>31</v>
      </c>
      <c r="BK927">
        <v>0</v>
      </c>
      <c r="BL927">
        <v>-44</v>
      </c>
      <c r="BM927" t="s">
        <v>1050</v>
      </c>
      <c r="BN927" t="s">
        <v>75</v>
      </c>
      <c r="BO927" t="s">
        <v>87</v>
      </c>
      <c r="BQ927" t="s">
        <v>1050</v>
      </c>
      <c r="BR927" t="s">
        <v>87</v>
      </c>
      <c r="BS927" t="s">
        <v>573</v>
      </c>
      <c r="BT927" t="s">
        <v>1252</v>
      </c>
      <c r="BU927" t="s">
        <v>564</v>
      </c>
      <c r="BV927">
        <v>0.12</v>
      </c>
      <c r="BW927">
        <v>0.12</v>
      </c>
      <c r="BX927">
        <v>0</v>
      </c>
      <c r="BY927">
        <v>0</v>
      </c>
      <c r="BZ927">
        <v>-6</v>
      </c>
      <c r="CA927">
        <v>0</v>
      </c>
      <c r="CB927">
        <v>6</v>
      </c>
      <c r="CC927" t="e">
        <v>#VALUE!</v>
      </c>
      <c r="CD927">
        <v>6</v>
      </c>
      <c r="CE927">
        <v>0</v>
      </c>
      <c r="CF927">
        <v>44</v>
      </c>
      <c r="CH927">
        <f t="shared" si="71"/>
        <v>1</v>
      </c>
      <c r="CI927" t="s">
        <v>1405</v>
      </c>
      <c r="CJ927">
        <v>1</v>
      </c>
      <c r="CK927" t="s">
        <v>1399</v>
      </c>
      <c r="CL927">
        <f t="shared" si="72"/>
        <v>1</v>
      </c>
      <c r="CM927">
        <f t="shared" si="73"/>
        <v>0</v>
      </c>
      <c r="CN927">
        <f t="shared" si="74"/>
        <v>1</v>
      </c>
    </row>
    <row r="928" spans="1:92" x14ac:dyDescent="0.25">
      <c r="A928">
        <v>3052</v>
      </c>
      <c r="B928" t="s">
        <v>564</v>
      </c>
      <c r="C928" t="s">
        <v>564</v>
      </c>
      <c r="D928">
        <v>1659258</v>
      </c>
      <c r="E928">
        <v>1</v>
      </c>
      <c r="F928" s="107">
        <v>41022</v>
      </c>
      <c r="G928" s="107">
        <v>41023</v>
      </c>
      <c r="H928">
        <v>1659258</v>
      </c>
      <c r="I928" s="107">
        <v>41022</v>
      </c>
      <c r="J928" s="107">
        <v>41023</v>
      </c>
      <c r="K928">
        <v>2000</v>
      </c>
      <c r="L928" t="s">
        <v>566</v>
      </c>
      <c r="N928" t="s">
        <v>564</v>
      </c>
      <c r="O928" t="s">
        <v>913</v>
      </c>
      <c r="P928" t="s">
        <v>54</v>
      </c>
      <c r="Q928">
        <v>2</v>
      </c>
      <c r="R928">
        <v>2</v>
      </c>
      <c r="S928">
        <v>0</v>
      </c>
      <c r="T928">
        <v>0</v>
      </c>
      <c r="AD928" s="107">
        <v>28789</v>
      </c>
      <c r="AE928" t="s">
        <v>45</v>
      </c>
      <c r="AF928" t="s">
        <v>32</v>
      </c>
      <c r="AG928" t="s">
        <v>868</v>
      </c>
      <c r="AH928" t="s">
        <v>57</v>
      </c>
      <c r="AI928" t="s">
        <v>113</v>
      </c>
      <c r="AJ928" t="s">
        <v>54</v>
      </c>
      <c r="AK928">
        <v>1</v>
      </c>
      <c r="AL928" t="s">
        <v>54</v>
      </c>
      <c r="AP928" t="s">
        <v>42</v>
      </c>
      <c r="AR928" t="s">
        <v>43</v>
      </c>
      <c r="AS928" t="s">
        <v>44</v>
      </c>
      <c r="BC928" t="s">
        <v>98</v>
      </c>
      <c r="BF928">
        <v>2</v>
      </c>
      <c r="BG928">
        <v>2</v>
      </c>
      <c r="BH928">
        <v>2</v>
      </c>
      <c r="BI928">
        <v>33.423497267759565</v>
      </c>
      <c r="BJ928">
        <f t="shared" si="70"/>
        <v>34</v>
      </c>
      <c r="BK928">
        <v>0</v>
      </c>
      <c r="BL928">
        <v>0</v>
      </c>
      <c r="BM928" t="s">
        <v>1051</v>
      </c>
      <c r="BN928" t="s">
        <v>913</v>
      </c>
      <c r="BO928" t="s">
        <v>564</v>
      </c>
      <c r="BQ928" t="s">
        <v>1051</v>
      </c>
      <c r="BR928" t="s">
        <v>87</v>
      </c>
      <c r="BS928" t="s">
        <v>572</v>
      </c>
      <c r="BT928" t="s">
        <v>1252</v>
      </c>
      <c r="BU928" t="s">
        <v>564</v>
      </c>
      <c r="BV928">
        <v>1</v>
      </c>
      <c r="BW928">
        <v>1</v>
      </c>
      <c r="BX928">
        <v>0</v>
      </c>
      <c r="BY928">
        <v>0</v>
      </c>
      <c r="BZ928">
        <v>-2</v>
      </c>
      <c r="CA928">
        <v>0</v>
      </c>
      <c r="CB928">
        <v>2</v>
      </c>
      <c r="CC928" t="e">
        <v>#VALUE!</v>
      </c>
      <c r="CD928">
        <v>2</v>
      </c>
      <c r="CE928">
        <v>0</v>
      </c>
      <c r="CF928">
        <v>0</v>
      </c>
      <c r="CH928">
        <f t="shared" si="71"/>
        <v>0</v>
      </c>
      <c r="CI928" t="s">
        <v>1405</v>
      </c>
      <c r="CJ928">
        <v>1</v>
      </c>
      <c r="CK928" t="s">
        <v>1399</v>
      </c>
      <c r="CL928">
        <f t="shared" si="72"/>
        <v>0</v>
      </c>
      <c r="CM928">
        <f t="shared" si="73"/>
        <v>0</v>
      </c>
      <c r="CN928">
        <f t="shared" si="74"/>
        <v>0</v>
      </c>
    </row>
    <row r="929" spans="1:92" x14ac:dyDescent="0.25">
      <c r="A929">
        <v>521</v>
      </c>
      <c r="B929" t="s">
        <v>564</v>
      </c>
      <c r="C929" t="s">
        <v>564</v>
      </c>
      <c r="D929">
        <v>1659825</v>
      </c>
      <c r="E929">
        <v>1</v>
      </c>
      <c r="F929" s="107">
        <v>40929</v>
      </c>
      <c r="G929" s="107">
        <v>41059</v>
      </c>
      <c r="H929">
        <v>1659825</v>
      </c>
      <c r="I929" s="107">
        <v>40929</v>
      </c>
      <c r="J929" s="107">
        <v>40930</v>
      </c>
      <c r="K929">
        <v>10000</v>
      </c>
      <c r="L929" t="s">
        <v>568</v>
      </c>
      <c r="M929" s="107">
        <v>40930</v>
      </c>
      <c r="N929" t="s">
        <v>87</v>
      </c>
      <c r="O929" t="s">
        <v>583</v>
      </c>
      <c r="P929" t="s">
        <v>54</v>
      </c>
      <c r="Q929">
        <v>2</v>
      </c>
      <c r="R929">
        <v>131</v>
      </c>
      <c r="S929">
        <v>1</v>
      </c>
      <c r="T929">
        <v>3</v>
      </c>
      <c r="U929">
        <v>1</v>
      </c>
      <c r="AD929" s="107">
        <v>28299</v>
      </c>
      <c r="AE929" t="s">
        <v>31</v>
      </c>
      <c r="AF929" t="s">
        <v>32</v>
      </c>
      <c r="AG929" t="s">
        <v>868</v>
      </c>
      <c r="AH929" t="s">
        <v>30</v>
      </c>
      <c r="AI929" t="s">
        <v>112</v>
      </c>
      <c r="AJ929" t="s">
        <v>54</v>
      </c>
      <c r="AK929">
        <v>8</v>
      </c>
      <c r="AL929" t="s">
        <v>54</v>
      </c>
      <c r="AP929" t="s">
        <v>80</v>
      </c>
      <c r="AR929" t="s">
        <v>49</v>
      </c>
      <c r="AS929" t="s">
        <v>81</v>
      </c>
      <c r="BC929" t="s">
        <v>51</v>
      </c>
      <c r="BF929">
        <v>2</v>
      </c>
      <c r="BG929">
        <v>131</v>
      </c>
      <c r="BH929">
        <v>131</v>
      </c>
      <c r="BI929">
        <v>34.508196721311478</v>
      </c>
      <c r="BJ929">
        <f t="shared" si="70"/>
        <v>35</v>
      </c>
      <c r="BK929">
        <v>0</v>
      </c>
      <c r="BL929">
        <v>-129</v>
      </c>
      <c r="BM929" t="s">
        <v>1051</v>
      </c>
      <c r="BN929" t="s">
        <v>75</v>
      </c>
      <c r="BO929" t="s">
        <v>87</v>
      </c>
      <c r="BQ929" t="s">
        <v>1051</v>
      </c>
      <c r="BR929" t="s">
        <v>87</v>
      </c>
      <c r="BS929" t="s">
        <v>573</v>
      </c>
      <c r="BT929" t="s">
        <v>1252</v>
      </c>
      <c r="BU929" t="s">
        <v>87</v>
      </c>
      <c r="BV929">
        <v>1.5267175572519083E-2</v>
      </c>
      <c r="BW929">
        <v>1.5267175572519083E-2</v>
      </c>
      <c r="BX929">
        <v>0</v>
      </c>
      <c r="BY929">
        <v>0</v>
      </c>
      <c r="BZ929">
        <v>-2</v>
      </c>
      <c r="CA929">
        <v>0</v>
      </c>
      <c r="CB929">
        <v>2</v>
      </c>
      <c r="CC929" t="e">
        <v>#VALUE!</v>
      </c>
      <c r="CD929">
        <v>2</v>
      </c>
      <c r="CE929">
        <v>0</v>
      </c>
      <c r="CF929">
        <v>129</v>
      </c>
      <c r="CH929">
        <f t="shared" si="71"/>
        <v>1</v>
      </c>
      <c r="CI929" t="s">
        <v>1405</v>
      </c>
      <c r="CJ929">
        <v>1</v>
      </c>
      <c r="CK929" t="s">
        <v>1399</v>
      </c>
      <c r="CL929">
        <f t="shared" si="72"/>
        <v>1</v>
      </c>
      <c r="CM929">
        <f t="shared" si="73"/>
        <v>1</v>
      </c>
      <c r="CN929">
        <f t="shared" si="74"/>
        <v>1</v>
      </c>
    </row>
    <row r="930" spans="1:92" x14ac:dyDescent="0.25">
      <c r="A930">
        <v>1986</v>
      </c>
      <c r="B930" t="s">
        <v>564</v>
      </c>
      <c r="C930" t="s">
        <v>564</v>
      </c>
      <c r="D930">
        <v>1660126</v>
      </c>
      <c r="E930">
        <v>1</v>
      </c>
      <c r="F930" s="107">
        <v>40983</v>
      </c>
      <c r="G930" s="107">
        <v>41036</v>
      </c>
      <c r="H930">
        <v>1660126</v>
      </c>
      <c r="I930" s="107">
        <v>40983</v>
      </c>
      <c r="J930" s="107">
        <v>40984</v>
      </c>
      <c r="K930">
        <v>5000</v>
      </c>
      <c r="L930" t="s">
        <v>567</v>
      </c>
      <c r="M930" s="107">
        <v>40984</v>
      </c>
      <c r="N930" t="s">
        <v>87</v>
      </c>
      <c r="O930" t="s">
        <v>75</v>
      </c>
      <c r="P930" t="s">
        <v>54</v>
      </c>
      <c r="Q930">
        <v>2</v>
      </c>
      <c r="R930">
        <v>54</v>
      </c>
      <c r="S930">
        <v>1</v>
      </c>
      <c r="T930">
        <v>1</v>
      </c>
      <c r="U930">
        <v>1</v>
      </c>
      <c r="AD930" s="107">
        <v>29106</v>
      </c>
      <c r="AE930" t="s">
        <v>45</v>
      </c>
      <c r="AF930" t="s">
        <v>32</v>
      </c>
      <c r="AG930" t="s">
        <v>868</v>
      </c>
      <c r="AH930" t="s">
        <v>57</v>
      </c>
      <c r="AI930" t="s">
        <v>61</v>
      </c>
      <c r="AJ930" t="s">
        <v>54</v>
      </c>
      <c r="AK930">
        <v>3</v>
      </c>
      <c r="AL930" t="s">
        <v>54</v>
      </c>
      <c r="AP930" t="s">
        <v>42</v>
      </c>
      <c r="AR930" t="s">
        <v>43</v>
      </c>
      <c r="AS930" t="s">
        <v>44</v>
      </c>
      <c r="BC930" t="s">
        <v>51</v>
      </c>
      <c r="BF930">
        <v>2</v>
      </c>
      <c r="BG930">
        <v>54</v>
      </c>
      <c r="BH930">
        <v>54</v>
      </c>
      <c r="BI930">
        <v>32.450819672131146</v>
      </c>
      <c r="BJ930">
        <f t="shared" si="70"/>
        <v>33</v>
      </c>
      <c r="BK930">
        <v>0</v>
      </c>
      <c r="BL930">
        <v>-52</v>
      </c>
      <c r="BM930" t="s">
        <v>1051</v>
      </c>
      <c r="BN930" t="s">
        <v>75</v>
      </c>
      <c r="BO930" t="s">
        <v>87</v>
      </c>
      <c r="BQ930" t="s">
        <v>1051</v>
      </c>
      <c r="BR930" t="s">
        <v>87</v>
      </c>
      <c r="BS930" t="s">
        <v>573</v>
      </c>
      <c r="BT930" t="s">
        <v>1252</v>
      </c>
      <c r="BU930" t="s">
        <v>87</v>
      </c>
      <c r="BV930">
        <v>3.7037037037037035E-2</v>
      </c>
      <c r="BW930">
        <v>3.7037037037037035E-2</v>
      </c>
      <c r="BX930">
        <v>0</v>
      </c>
      <c r="BY930">
        <v>0</v>
      </c>
      <c r="BZ930">
        <v>-2</v>
      </c>
      <c r="CA930">
        <v>0</v>
      </c>
      <c r="CB930">
        <v>2</v>
      </c>
      <c r="CC930" t="e">
        <v>#VALUE!</v>
      </c>
      <c r="CD930">
        <v>2</v>
      </c>
      <c r="CE930">
        <v>0</v>
      </c>
      <c r="CF930">
        <v>52</v>
      </c>
      <c r="CH930">
        <f t="shared" si="71"/>
        <v>1</v>
      </c>
      <c r="CI930" t="s">
        <v>1405</v>
      </c>
      <c r="CJ930">
        <v>1</v>
      </c>
      <c r="CK930" t="s">
        <v>1399</v>
      </c>
      <c r="CL930">
        <f t="shared" si="72"/>
        <v>1</v>
      </c>
      <c r="CM930">
        <f t="shared" si="73"/>
        <v>1</v>
      </c>
      <c r="CN930">
        <f t="shared" si="74"/>
        <v>1</v>
      </c>
    </row>
    <row r="931" spans="1:92" x14ac:dyDescent="0.25">
      <c r="A931">
        <v>236</v>
      </c>
      <c r="B931" t="s">
        <v>564</v>
      </c>
      <c r="C931" t="s">
        <v>564</v>
      </c>
      <c r="D931">
        <v>1660921</v>
      </c>
      <c r="E931">
        <v>6</v>
      </c>
      <c r="F931" s="107">
        <v>40919</v>
      </c>
      <c r="G931" s="107">
        <v>41143</v>
      </c>
      <c r="H931">
        <v>1660921</v>
      </c>
      <c r="I931" s="107">
        <v>40919</v>
      </c>
      <c r="J931" s="107">
        <v>40922</v>
      </c>
      <c r="K931">
        <v>25000</v>
      </c>
      <c r="L931" t="s">
        <v>570</v>
      </c>
      <c r="M931" s="107">
        <v>40922</v>
      </c>
      <c r="N931" t="s">
        <v>87</v>
      </c>
      <c r="O931" t="s">
        <v>75</v>
      </c>
      <c r="P931" t="s">
        <v>38</v>
      </c>
      <c r="Q931">
        <v>4</v>
      </c>
      <c r="R931">
        <v>225</v>
      </c>
      <c r="S931">
        <v>5</v>
      </c>
      <c r="T931">
        <v>2</v>
      </c>
      <c r="U931">
        <v>3</v>
      </c>
      <c r="AD931" s="107">
        <v>27956</v>
      </c>
      <c r="AE931" t="s">
        <v>31</v>
      </c>
      <c r="AF931" t="s">
        <v>32</v>
      </c>
      <c r="AG931" t="s">
        <v>868</v>
      </c>
      <c r="AH931" t="s">
        <v>57</v>
      </c>
      <c r="AI931" t="s">
        <v>140</v>
      </c>
      <c r="AJ931" t="s">
        <v>88</v>
      </c>
      <c r="AK931">
        <v>9</v>
      </c>
      <c r="AL931" t="s">
        <v>361</v>
      </c>
      <c r="AM931">
        <v>2</v>
      </c>
      <c r="AP931" t="s">
        <v>175</v>
      </c>
      <c r="AR931" t="s">
        <v>49</v>
      </c>
      <c r="AS931" t="s">
        <v>44</v>
      </c>
      <c r="BC931" t="s">
        <v>51</v>
      </c>
      <c r="BF931">
        <v>4</v>
      </c>
      <c r="BG931">
        <v>225</v>
      </c>
      <c r="BH931">
        <v>225</v>
      </c>
      <c r="BI931">
        <v>35.418032786885249</v>
      </c>
      <c r="BJ931">
        <f t="shared" si="70"/>
        <v>36</v>
      </c>
      <c r="BK931">
        <v>0</v>
      </c>
      <c r="BL931">
        <v>-221</v>
      </c>
      <c r="BM931" t="s">
        <v>1050</v>
      </c>
      <c r="BN931" t="s">
        <v>75</v>
      </c>
      <c r="BO931" t="s">
        <v>87</v>
      </c>
      <c r="BQ931" t="s">
        <v>1050</v>
      </c>
      <c r="BR931" t="s">
        <v>87</v>
      </c>
      <c r="BS931" t="s">
        <v>573</v>
      </c>
      <c r="BT931" t="s">
        <v>1252</v>
      </c>
      <c r="BU931" t="s">
        <v>87</v>
      </c>
      <c r="BV931">
        <v>1.7777777777777778E-2</v>
      </c>
      <c r="BW931">
        <v>1.7777777777777778E-2</v>
      </c>
      <c r="BX931">
        <v>0</v>
      </c>
      <c r="BY931">
        <v>0</v>
      </c>
      <c r="BZ931">
        <v>-4</v>
      </c>
      <c r="CA931">
        <v>0</v>
      </c>
      <c r="CB931">
        <v>4</v>
      </c>
      <c r="CC931" t="e">
        <v>#VALUE!</v>
      </c>
      <c r="CD931">
        <v>4</v>
      </c>
      <c r="CE931">
        <v>0</v>
      </c>
      <c r="CF931">
        <v>221</v>
      </c>
      <c r="CH931">
        <f t="shared" si="71"/>
        <v>1</v>
      </c>
      <c r="CI931" t="s">
        <v>1405</v>
      </c>
      <c r="CJ931">
        <v>1</v>
      </c>
      <c r="CK931" t="s">
        <v>1399</v>
      </c>
      <c r="CL931">
        <f t="shared" si="72"/>
        <v>1</v>
      </c>
      <c r="CM931">
        <f t="shared" si="73"/>
        <v>1</v>
      </c>
      <c r="CN931">
        <f t="shared" si="74"/>
        <v>1</v>
      </c>
    </row>
    <row r="932" spans="1:92" x14ac:dyDescent="0.25">
      <c r="A932">
        <v>23</v>
      </c>
      <c r="B932" t="s">
        <v>564</v>
      </c>
      <c r="C932" t="s">
        <v>564</v>
      </c>
      <c r="D932">
        <v>1661548</v>
      </c>
      <c r="E932">
        <v>5</v>
      </c>
      <c r="F932" s="107">
        <v>40910</v>
      </c>
      <c r="G932" s="107">
        <v>41046</v>
      </c>
      <c r="H932">
        <v>1661548</v>
      </c>
      <c r="I932" s="107">
        <v>40910</v>
      </c>
      <c r="J932" s="107">
        <v>41046</v>
      </c>
      <c r="K932">
        <v>15000</v>
      </c>
      <c r="L932" t="s">
        <v>569</v>
      </c>
      <c r="N932" t="s">
        <v>564</v>
      </c>
      <c r="O932" t="s">
        <v>913</v>
      </c>
      <c r="P932" t="s">
        <v>38</v>
      </c>
      <c r="Q932">
        <v>137</v>
      </c>
      <c r="R932">
        <v>137</v>
      </c>
      <c r="S932">
        <v>8</v>
      </c>
      <c r="T932">
        <v>6</v>
      </c>
      <c r="V932">
        <v>1</v>
      </c>
      <c r="AD932" s="107">
        <v>28349</v>
      </c>
      <c r="AE932" t="s">
        <v>45</v>
      </c>
      <c r="AF932" t="s">
        <v>32</v>
      </c>
      <c r="AG932" t="s">
        <v>868</v>
      </c>
      <c r="AH932" t="s">
        <v>57</v>
      </c>
      <c r="AI932" t="s">
        <v>33</v>
      </c>
      <c r="AJ932" t="s">
        <v>88</v>
      </c>
      <c r="AK932">
        <v>10</v>
      </c>
      <c r="AL932" t="s">
        <v>987</v>
      </c>
      <c r="AN932">
        <v>6</v>
      </c>
      <c r="AP932" t="s">
        <v>42</v>
      </c>
      <c r="AR932" t="s">
        <v>43</v>
      </c>
      <c r="AS932" t="s">
        <v>44</v>
      </c>
      <c r="BC932" t="s">
        <v>37</v>
      </c>
      <c r="BF932">
        <v>137</v>
      </c>
      <c r="BG932">
        <v>137</v>
      </c>
      <c r="BH932">
        <v>137</v>
      </c>
      <c r="BI932">
        <v>34.319672131147541</v>
      </c>
      <c r="BJ932">
        <f t="shared" si="70"/>
        <v>34</v>
      </c>
      <c r="BK932">
        <v>0</v>
      </c>
      <c r="BL932">
        <v>0</v>
      </c>
      <c r="BM932" t="s">
        <v>1050</v>
      </c>
      <c r="BN932" t="s">
        <v>913</v>
      </c>
      <c r="BO932" t="s">
        <v>564</v>
      </c>
      <c r="BQ932" t="s">
        <v>1050</v>
      </c>
      <c r="BR932" t="s">
        <v>87</v>
      </c>
      <c r="BS932" t="s">
        <v>572</v>
      </c>
      <c r="BT932" t="s">
        <v>1252</v>
      </c>
      <c r="BU932" t="s">
        <v>87</v>
      </c>
      <c r="BV932">
        <v>1</v>
      </c>
      <c r="BW932">
        <v>1</v>
      </c>
      <c r="BX932">
        <v>0</v>
      </c>
      <c r="BY932">
        <v>0</v>
      </c>
      <c r="BZ932">
        <v>-137</v>
      </c>
      <c r="CA932">
        <v>0</v>
      </c>
      <c r="CB932">
        <v>137</v>
      </c>
      <c r="CC932" t="e">
        <v>#VALUE!</v>
      </c>
      <c r="CD932">
        <v>137</v>
      </c>
      <c r="CE932">
        <v>0</v>
      </c>
      <c r="CF932">
        <v>0</v>
      </c>
      <c r="CH932">
        <f t="shared" si="71"/>
        <v>1</v>
      </c>
      <c r="CI932" t="s">
        <v>1403</v>
      </c>
      <c r="CJ932">
        <v>6</v>
      </c>
      <c r="CK932" t="s">
        <v>1399</v>
      </c>
      <c r="CL932">
        <f t="shared" si="72"/>
        <v>0</v>
      </c>
      <c r="CM932">
        <f t="shared" si="73"/>
        <v>1</v>
      </c>
      <c r="CN932">
        <f t="shared" si="74"/>
        <v>1</v>
      </c>
    </row>
    <row r="933" spans="1:92" x14ac:dyDescent="0.25">
      <c r="A933">
        <v>1336</v>
      </c>
      <c r="B933" t="s">
        <v>564</v>
      </c>
      <c r="C933" t="s">
        <v>564</v>
      </c>
      <c r="D933">
        <v>1662133</v>
      </c>
      <c r="E933">
        <v>2</v>
      </c>
      <c r="F933" s="107">
        <v>40957</v>
      </c>
      <c r="G933" s="107">
        <v>41012</v>
      </c>
      <c r="H933">
        <v>1662133</v>
      </c>
      <c r="I933" s="107">
        <v>40957</v>
      </c>
      <c r="J933" s="107">
        <v>41012</v>
      </c>
      <c r="K933">
        <v>10000</v>
      </c>
      <c r="L933" t="s">
        <v>568</v>
      </c>
      <c r="N933" t="s">
        <v>564</v>
      </c>
      <c r="O933" t="s">
        <v>913</v>
      </c>
      <c r="P933" t="s">
        <v>587</v>
      </c>
      <c r="Q933">
        <v>56</v>
      </c>
      <c r="R933">
        <v>56</v>
      </c>
      <c r="S933">
        <v>1</v>
      </c>
      <c r="T933">
        <v>11</v>
      </c>
      <c r="AD933" s="107">
        <v>29575</v>
      </c>
      <c r="AE933" t="s">
        <v>31</v>
      </c>
      <c r="AF933" t="s">
        <v>68</v>
      </c>
      <c r="AG933" t="s">
        <v>870</v>
      </c>
      <c r="AH933" t="s">
        <v>57</v>
      </c>
      <c r="AI933" t="s">
        <v>113</v>
      </c>
      <c r="AJ933" t="s">
        <v>47</v>
      </c>
      <c r="AK933">
        <v>4</v>
      </c>
      <c r="AL933" t="s">
        <v>47</v>
      </c>
      <c r="AP933" t="s">
        <v>229</v>
      </c>
      <c r="AR933" t="s">
        <v>43</v>
      </c>
      <c r="AS933" t="s">
        <v>63</v>
      </c>
      <c r="BC933" t="s">
        <v>37</v>
      </c>
      <c r="BF933">
        <v>56</v>
      </c>
      <c r="BG933">
        <v>56</v>
      </c>
      <c r="BH933">
        <v>56</v>
      </c>
      <c r="BI933">
        <v>31.098360655737704</v>
      </c>
      <c r="BJ933">
        <f t="shared" si="70"/>
        <v>31</v>
      </c>
      <c r="BK933">
        <v>0</v>
      </c>
      <c r="BL933">
        <v>0</v>
      </c>
      <c r="BM933" t="s">
        <v>47</v>
      </c>
      <c r="BN933" t="s">
        <v>913</v>
      </c>
      <c r="BO933" t="s">
        <v>564</v>
      </c>
      <c r="BQ933" t="s">
        <v>47</v>
      </c>
      <c r="BR933" t="s">
        <v>87</v>
      </c>
      <c r="BS933" t="s">
        <v>572</v>
      </c>
      <c r="BT933" t="s">
        <v>1252</v>
      </c>
      <c r="BU933" t="s">
        <v>87</v>
      </c>
      <c r="BV933">
        <v>1</v>
      </c>
      <c r="BW933">
        <v>1</v>
      </c>
      <c r="BX933">
        <v>0</v>
      </c>
      <c r="BY933">
        <v>0</v>
      </c>
      <c r="BZ933">
        <v>-56</v>
      </c>
      <c r="CA933">
        <v>0</v>
      </c>
      <c r="CB933">
        <v>56</v>
      </c>
      <c r="CC933" t="e">
        <v>#VALUE!</v>
      </c>
      <c r="CD933">
        <v>56</v>
      </c>
      <c r="CE933">
        <v>0</v>
      </c>
      <c r="CF933">
        <v>0</v>
      </c>
      <c r="CH933">
        <f t="shared" si="71"/>
        <v>1</v>
      </c>
      <c r="CI933" t="s">
        <v>1401</v>
      </c>
      <c r="CJ933">
        <v>3</v>
      </c>
      <c r="CK933" t="s">
        <v>1399</v>
      </c>
      <c r="CL933">
        <f t="shared" si="72"/>
        <v>0</v>
      </c>
      <c r="CM933">
        <f t="shared" si="73"/>
        <v>1</v>
      </c>
      <c r="CN933">
        <f t="shared" si="74"/>
        <v>1</v>
      </c>
    </row>
    <row r="934" spans="1:92" x14ac:dyDescent="0.25">
      <c r="A934">
        <v>773</v>
      </c>
      <c r="B934" t="s">
        <v>564</v>
      </c>
      <c r="C934" t="s">
        <v>564</v>
      </c>
      <c r="D934">
        <v>1662154</v>
      </c>
      <c r="E934">
        <v>4</v>
      </c>
      <c r="F934" s="107">
        <v>40939</v>
      </c>
      <c r="G934" s="107">
        <v>41012</v>
      </c>
      <c r="H934">
        <v>1662154</v>
      </c>
      <c r="I934" s="107">
        <v>40939</v>
      </c>
      <c r="J934" s="107">
        <v>41012</v>
      </c>
      <c r="K934">
        <v>10000</v>
      </c>
      <c r="L934" t="s">
        <v>568</v>
      </c>
      <c r="N934" t="s">
        <v>564</v>
      </c>
      <c r="O934" t="s">
        <v>913</v>
      </c>
      <c r="P934" t="s">
        <v>38</v>
      </c>
      <c r="Q934">
        <v>74</v>
      </c>
      <c r="R934">
        <v>74</v>
      </c>
      <c r="S934">
        <v>2</v>
      </c>
      <c r="T934">
        <v>1</v>
      </c>
      <c r="U934">
        <v>1</v>
      </c>
      <c r="AD934" s="107">
        <v>23938</v>
      </c>
      <c r="AE934" t="s">
        <v>31</v>
      </c>
      <c r="AF934" t="s">
        <v>32</v>
      </c>
      <c r="AG934" t="s">
        <v>868</v>
      </c>
      <c r="AH934" t="s">
        <v>57</v>
      </c>
      <c r="AI934" t="s">
        <v>61</v>
      </c>
      <c r="AJ934" t="s">
        <v>88</v>
      </c>
      <c r="AK934">
        <v>8</v>
      </c>
      <c r="AL934" t="s">
        <v>986</v>
      </c>
      <c r="AO934">
        <v>180</v>
      </c>
      <c r="AP934" t="s">
        <v>42</v>
      </c>
      <c r="AR934" t="s">
        <v>43</v>
      </c>
      <c r="AS934" t="s">
        <v>44</v>
      </c>
      <c r="BC934" t="s">
        <v>37</v>
      </c>
      <c r="BF934">
        <v>74</v>
      </c>
      <c r="BG934">
        <v>74</v>
      </c>
      <c r="BH934">
        <v>74</v>
      </c>
      <c r="BI934">
        <v>46.450819672131146</v>
      </c>
      <c r="BJ934">
        <f t="shared" si="70"/>
        <v>47</v>
      </c>
      <c r="BK934">
        <v>0</v>
      </c>
      <c r="BL934">
        <v>0</v>
      </c>
      <c r="BM934" t="s">
        <v>1050</v>
      </c>
      <c r="BN934" t="s">
        <v>913</v>
      </c>
      <c r="BO934" t="s">
        <v>564</v>
      </c>
      <c r="BQ934" t="s">
        <v>1050</v>
      </c>
      <c r="BR934" t="s">
        <v>87</v>
      </c>
      <c r="BS934" t="s">
        <v>572</v>
      </c>
      <c r="BT934" t="s">
        <v>1252</v>
      </c>
      <c r="BU934" t="s">
        <v>87</v>
      </c>
      <c r="BV934">
        <v>1</v>
      </c>
      <c r="BW934">
        <v>1</v>
      </c>
      <c r="BX934">
        <v>0</v>
      </c>
      <c r="BY934">
        <v>0</v>
      </c>
      <c r="BZ934">
        <v>-74</v>
      </c>
      <c r="CA934">
        <v>0</v>
      </c>
      <c r="CB934">
        <v>74</v>
      </c>
      <c r="CC934" t="e">
        <v>#VALUE!</v>
      </c>
      <c r="CD934">
        <v>74</v>
      </c>
      <c r="CE934">
        <v>0</v>
      </c>
      <c r="CF934">
        <v>0</v>
      </c>
      <c r="CH934">
        <f t="shared" si="71"/>
        <v>1</v>
      </c>
      <c r="CI934" t="s">
        <v>1402</v>
      </c>
      <c r="CJ934">
        <v>4</v>
      </c>
      <c r="CK934" t="s">
        <v>1399</v>
      </c>
      <c r="CL934">
        <f t="shared" si="72"/>
        <v>0</v>
      </c>
      <c r="CM934">
        <f t="shared" si="73"/>
        <v>1</v>
      </c>
      <c r="CN934">
        <f t="shared" si="74"/>
        <v>1</v>
      </c>
    </row>
    <row r="935" spans="1:92" x14ac:dyDescent="0.25">
      <c r="A935">
        <v>2835</v>
      </c>
      <c r="B935" t="s">
        <v>564</v>
      </c>
      <c r="C935" t="s">
        <v>564</v>
      </c>
      <c r="D935">
        <v>1664963</v>
      </c>
      <c r="E935">
        <v>1</v>
      </c>
      <c r="F935" s="107">
        <v>41013</v>
      </c>
      <c r="G935" s="107">
        <v>41015</v>
      </c>
      <c r="H935">
        <v>1664963</v>
      </c>
      <c r="I935" s="107">
        <v>41013</v>
      </c>
      <c r="J935" s="107">
        <v>41015</v>
      </c>
      <c r="K935">
        <v>10000</v>
      </c>
      <c r="L935" t="s">
        <v>568</v>
      </c>
      <c r="N935" t="s">
        <v>564</v>
      </c>
      <c r="O935" t="s">
        <v>913</v>
      </c>
      <c r="P935" t="s">
        <v>54</v>
      </c>
      <c r="Q935">
        <v>3</v>
      </c>
      <c r="R935">
        <v>3</v>
      </c>
      <c r="S935">
        <v>1</v>
      </c>
      <c r="T935">
        <v>2</v>
      </c>
      <c r="U935">
        <v>1</v>
      </c>
      <c r="AD935" s="107">
        <v>29022</v>
      </c>
      <c r="AE935" t="s">
        <v>31</v>
      </c>
      <c r="AF935" t="s">
        <v>32</v>
      </c>
      <c r="AG935" t="s">
        <v>868</v>
      </c>
      <c r="AH935" t="s">
        <v>30</v>
      </c>
      <c r="AI935" t="s">
        <v>69</v>
      </c>
      <c r="AJ935" t="s">
        <v>54</v>
      </c>
      <c r="AK935">
        <v>1</v>
      </c>
      <c r="AL935" t="s">
        <v>54</v>
      </c>
      <c r="AP935" t="s">
        <v>157</v>
      </c>
      <c r="AR935" t="s">
        <v>66</v>
      </c>
      <c r="AS935" t="s">
        <v>63</v>
      </c>
      <c r="BC935" t="s">
        <v>37</v>
      </c>
      <c r="BF935">
        <v>3</v>
      </c>
      <c r="BG935">
        <v>3</v>
      </c>
      <c r="BH935">
        <v>3</v>
      </c>
      <c r="BI935">
        <v>32.76229508196721</v>
      </c>
      <c r="BJ935">
        <f t="shared" si="70"/>
        <v>33</v>
      </c>
      <c r="BK935">
        <v>0</v>
      </c>
      <c r="BL935">
        <v>0</v>
      </c>
      <c r="BM935" t="s">
        <v>1051</v>
      </c>
      <c r="BN935" t="s">
        <v>913</v>
      </c>
      <c r="BO935" t="s">
        <v>564</v>
      </c>
      <c r="BQ935" t="s">
        <v>1051</v>
      </c>
      <c r="BR935" t="s">
        <v>87</v>
      </c>
      <c r="BS935" t="s">
        <v>572</v>
      </c>
      <c r="BT935" t="s">
        <v>1252</v>
      </c>
      <c r="BU935" t="s">
        <v>87</v>
      </c>
      <c r="BV935">
        <v>1</v>
      </c>
      <c r="BW935">
        <v>1</v>
      </c>
      <c r="BX935">
        <v>0</v>
      </c>
      <c r="BY935">
        <v>0</v>
      </c>
      <c r="BZ935">
        <v>-3</v>
      </c>
      <c r="CA935">
        <v>0</v>
      </c>
      <c r="CB935">
        <v>3</v>
      </c>
      <c r="CC935" t="e">
        <v>#VALUE!</v>
      </c>
      <c r="CD935">
        <v>3</v>
      </c>
      <c r="CE935">
        <v>0</v>
      </c>
      <c r="CF935">
        <v>0</v>
      </c>
      <c r="CH935">
        <f t="shared" si="71"/>
        <v>1</v>
      </c>
      <c r="CI935" t="s">
        <v>1405</v>
      </c>
      <c r="CJ935">
        <v>1</v>
      </c>
      <c r="CK935" t="s">
        <v>1399</v>
      </c>
      <c r="CL935">
        <f t="shared" si="72"/>
        <v>0</v>
      </c>
      <c r="CM935">
        <f t="shared" si="73"/>
        <v>1</v>
      </c>
      <c r="CN935">
        <f t="shared" si="74"/>
        <v>1</v>
      </c>
    </row>
    <row r="936" spans="1:92" x14ac:dyDescent="0.25">
      <c r="A936">
        <v>517</v>
      </c>
      <c r="B936" t="s">
        <v>564</v>
      </c>
      <c r="C936" t="s">
        <v>564</v>
      </c>
      <c r="D936">
        <v>1666471</v>
      </c>
      <c r="E936">
        <v>4</v>
      </c>
      <c r="F936" s="107">
        <v>40929</v>
      </c>
      <c r="G936" s="107">
        <v>41068</v>
      </c>
      <c r="H936">
        <v>1666471</v>
      </c>
      <c r="I936" s="107">
        <v>40929</v>
      </c>
      <c r="J936" s="107">
        <v>40930</v>
      </c>
      <c r="K936">
        <v>15000</v>
      </c>
      <c r="L936" t="s">
        <v>569</v>
      </c>
      <c r="M936" s="107">
        <v>40930</v>
      </c>
      <c r="N936" t="s">
        <v>87</v>
      </c>
      <c r="O936" t="s">
        <v>75</v>
      </c>
      <c r="P936" t="s">
        <v>38</v>
      </c>
      <c r="Q936">
        <v>2</v>
      </c>
      <c r="R936">
        <v>140</v>
      </c>
      <c r="S936">
        <v>2</v>
      </c>
      <c r="T936">
        <v>1</v>
      </c>
      <c r="U936">
        <v>2</v>
      </c>
      <c r="AD936" s="107">
        <v>28464</v>
      </c>
      <c r="AE936" t="s">
        <v>31</v>
      </c>
      <c r="AF936" t="s">
        <v>39</v>
      </c>
      <c r="AG936" t="s">
        <v>40</v>
      </c>
      <c r="AH936" t="s">
        <v>40</v>
      </c>
      <c r="AI936" t="s">
        <v>86</v>
      </c>
      <c r="AJ936" t="s">
        <v>88</v>
      </c>
      <c r="AK936">
        <v>6</v>
      </c>
      <c r="AL936" t="s">
        <v>986</v>
      </c>
      <c r="AO936">
        <v>30</v>
      </c>
      <c r="AP936" t="s">
        <v>42</v>
      </c>
      <c r="AR936" t="s">
        <v>43</v>
      </c>
      <c r="AS936" t="s">
        <v>44</v>
      </c>
      <c r="BC936" t="s">
        <v>51</v>
      </c>
      <c r="BF936">
        <v>2</v>
      </c>
      <c r="BG936">
        <v>140</v>
      </c>
      <c r="BH936">
        <v>140</v>
      </c>
      <c r="BI936">
        <v>34.057377049180324</v>
      </c>
      <c r="BJ936">
        <f t="shared" si="70"/>
        <v>34</v>
      </c>
      <c r="BK936">
        <v>0</v>
      </c>
      <c r="BL936">
        <v>-138</v>
      </c>
      <c r="BM936" t="s">
        <v>1050</v>
      </c>
      <c r="BN936" t="s">
        <v>75</v>
      </c>
      <c r="BO936" t="s">
        <v>87</v>
      </c>
      <c r="BQ936" t="s">
        <v>1050</v>
      </c>
      <c r="BR936" t="s">
        <v>87</v>
      </c>
      <c r="BS936" t="s">
        <v>573</v>
      </c>
      <c r="BT936" t="s">
        <v>1252</v>
      </c>
      <c r="BU936" t="s">
        <v>87</v>
      </c>
      <c r="BV936">
        <v>1.4285714285714285E-2</v>
      </c>
      <c r="BW936">
        <v>1.4285714285714285E-2</v>
      </c>
      <c r="BX936">
        <v>0</v>
      </c>
      <c r="BY936">
        <v>0</v>
      </c>
      <c r="BZ936">
        <v>-2</v>
      </c>
      <c r="CA936">
        <v>0</v>
      </c>
      <c r="CB936">
        <v>2</v>
      </c>
      <c r="CC936" t="e">
        <v>#VALUE!</v>
      </c>
      <c r="CD936">
        <v>2</v>
      </c>
      <c r="CE936">
        <v>0</v>
      </c>
      <c r="CF936">
        <v>138</v>
      </c>
      <c r="CH936">
        <f t="shared" si="71"/>
        <v>1</v>
      </c>
      <c r="CI936" t="s">
        <v>1405</v>
      </c>
      <c r="CJ936">
        <v>1</v>
      </c>
      <c r="CK936" t="s">
        <v>1399</v>
      </c>
      <c r="CL936">
        <f t="shared" si="72"/>
        <v>1</v>
      </c>
      <c r="CM936">
        <f t="shared" si="73"/>
        <v>1</v>
      </c>
      <c r="CN936">
        <f t="shared" si="74"/>
        <v>1</v>
      </c>
    </row>
    <row r="937" spans="1:92" x14ac:dyDescent="0.25">
      <c r="A937">
        <v>1111</v>
      </c>
      <c r="B937" t="s">
        <v>564</v>
      </c>
      <c r="C937" t="s">
        <v>564</v>
      </c>
      <c r="D937">
        <v>1667383</v>
      </c>
      <c r="E937">
        <v>1</v>
      </c>
      <c r="F937" s="107">
        <v>40949</v>
      </c>
      <c r="G937" s="107">
        <v>41064</v>
      </c>
      <c r="H937">
        <v>1667383</v>
      </c>
      <c r="I937" s="107">
        <v>40949</v>
      </c>
      <c r="J937" s="107">
        <v>40950</v>
      </c>
      <c r="K937">
        <v>100000</v>
      </c>
      <c r="L937" t="s">
        <v>570</v>
      </c>
      <c r="M937" s="107">
        <v>40950</v>
      </c>
      <c r="N937" t="s">
        <v>87</v>
      </c>
      <c r="O937" t="s">
        <v>75</v>
      </c>
      <c r="P937" t="s">
        <v>54</v>
      </c>
      <c r="Q937">
        <v>2</v>
      </c>
      <c r="R937">
        <v>116</v>
      </c>
      <c r="S937">
        <v>0</v>
      </c>
      <c r="T937">
        <v>1</v>
      </c>
      <c r="AD937" s="107">
        <v>29297</v>
      </c>
      <c r="AE937" t="s">
        <v>31</v>
      </c>
      <c r="AF937" t="s">
        <v>39</v>
      </c>
      <c r="AG937" t="s">
        <v>40</v>
      </c>
      <c r="AH937" t="s">
        <v>40</v>
      </c>
      <c r="AI937" t="s">
        <v>82</v>
      </c>
      <c r="AJ937" t="s">
        <v>54</v>
      </c>
      <c r="AK937">
        <v>5</v>
      </c>
      <c r="AL937" t="s">
        <v>54</v>
      </c>
      <c r="AP937" t="s">
        <v>288</v>
      </c>
      <c r="AR937" t="s">
        <v>49</v>
      </c>
      <c r="AS937" t="s">
        <v>63</v>
      </c>
      <c r="BC937" t="s">
        <v>51</v>
      </c>
      <c r="BF937">
        <v>2</v>
      </c>
      <c r="BG937">
        <v>116</v>
      </c>
      <c r="BH937">
        <v>116</v>
      </c>
      <c r="BI937">
        <v>31.83606557377049</v>
      </c>
      <c r="BJ937">
        <f t="shared" si="70"/>
        <v>32</v>
      </c>
      <c r="BK937">
        <v>0</v>
      </c>
      <c r="BL937">
        <v>-114</v>
      </c>
      <c r="BM937" t="s">
        <v>1051</v>
      </c>
      <c r="BN937" t="s">
        <v>75</v>
      </c>
      <c r="BO937" t="s">
        <v>87</v>
      </c>
      <c r="BQ937" t="s">
        <v>1051</v>
      </c>
      <c r="BR937" t="s">
        <v>87</v>
      </c>
      <c r="BS937" t="s">
        <v>573</v>
      </c>
      <c r="BT937" t="s">
        <v>1252</v>
      </c>
      <c r="BU937" t="s">
        <v>564</v>
      </c>
      <c r="BV937">
        <v>1.7241379310344827E-2</v>
      </c>
      <c r="BW937">
        <v>1.7241379310344827E-2</v>
      </c>
      <c r="BX937">
        <v>0</v>
      </c>
      <c r="BY937">
        <v>0</v>
      </c>
      <c r="BZ937">
        <v>-2</v>
      </c>
      <c r="CA937">
        <v>0</v>
      </c>
      <c r="CB937">
        <v>2</v>
      </c>
      <c r="CC937" t="e">
        <v>#VALUE!</v>
      </c>
      <c r="CD937">
        <v>2</v>
      </c>
      <c r="CE937">
        <v>0</v>
      </c>
      <c r="CF937">
        <v>114</v>
      </c>
      <c r="CH937">
        <f t="shared" si="71"/>
        <v>1</v>
      </c>
      <c r="CI937" t="s">
        <v>1405</v>
      </c>
      <c r="CJ937">
        <v>1</v>
      </c>
      <c r="CK937" t="s">
        <v>1399</v>
      </c>
      <c r="CL937">
        <f t="shared" si="72"/>
        <v>1</v>
      </c>
      <c r="CM937">
        <f t="shared" si="73"/>
        <v>0</v>
      </c>
      <c r="CN937">
        <f t="shared" si="74"/>
        <v>1</v>
      </c>
    </row>
    <row r="938" spans="1:92" x14ac:dyDescent="0.25">
      <c r="A938">
        <v>2661</v>
      </c>
      <c r="B938" t="s">
        <v>564</v>
      </c>
      <c r="C938" t="s">
        <v>564</v>
      </c>
      <c r="D938">
        <v>1667520</v>
      </c>
      <c r="E938">
        <v>5</v>
      </c>
      <c r="F938" s="107">
        <v>41007</v>
      </c>
      <c r="G938" s="107">
        <v>41009</v>
      </c>
      <c r="H938">
        <v>1667520</v>
      </c>
      <c r="I938" s="107">
        <v>41008</v>
      </c>
      <c r="J938" s="107">
        <v>41009</v>
      </c>
      <c r="K938">
        <v>15000</v>
      </c>
      <c r="L938" t="s">
        <v>569</v>
      </c>
      <c r="N938" t="s">
        <v>564</v>
      </c>
      <c r="O938" t="s">
        <v>913</v>
      </c>
      <c r="P938" t="s">
        <v>38</v>
      </c>
      <c r="Q938">
        <v>2</v>
      </c>
      <c r="R938">
        <v>3</v>
      </c>
      <c r="S938">
        <v>5</v>
      </c>
      <c r="T938">
        <v>6</v>
      </c>
      <c r="U938">
        <v>3</v>
      </c>
      <c r="AD938" s="107">
        <v>24502</v>
      </c>
      <c r="AE938" t="s">
        <v>31</v>
      </c>
      <c r="AF938" t="s">
        <v>32</v>
      </c>
      <c r="AG938" t="s">
        <v>868</v>
      </c>
      <c r="AH938" t="s">
        <v>57</v>
      </c>
      <c r="AI938" t="s">
        <v>96</v>
      </c>
      <c r="AJ938" t="s">
        <v>88</v>
      </c>
      <c r="AK938">
        <v>1</v>
      </c>
      <c r="AL938" t="s">
        <v>987</v>
      </c>
      <c r="AN938">
        <v>6</v>
      </c>
      <c r="AP938" t="s">
        <v>59</v>
      </c>
      <c r="AR938" t="s">
        <v>43</v>
      </c>
      <c r="AS938" t="s">
        <v>60</v>
      </c>
      <c r="BC938" t="s">
        <v>37</v>
      </c>
      <c r="BF938">
        <v>2</v>
      </c>
      <c r="BG938">
        <v>2</v>
      </c>
      <c r="BH938">
        <v>3</v>
      </c>
      <c r="BI938">
        <v>45.095628415300546</v>
      </c>
      <c r="BJ938">
        <f t="shared" si="70"/>
        <v>45</v>
      </c>
      <c r="BK938">
        <v>0</v>
      </c>
      <c r="BL938">
        <v>0</v>
      </c>
      <c r="BM938" t="s">
        <v>1050</v>
      </c>
      <c r="BN938" t="s">
        <v>913</v>
      </c>
      <c r="BO938" t="s">
        <v>564</v>
      </c>
      <c r="BQ938" t="s">
        <v>1050</v>
      </c>
      <c r="BR938" t="s">
        <v>87</v>
      </c>
      <c r="BS938" t="s">
        <v>572</v>
      </c>
      <c r="BT938" t="s">
        <v>1252</v>
      </c>
      <c r="BU938" t="s">
        <v>87</v>
      </c>
      <c r="BV938">
        <v>0.66666666666666663</v>
      </c>
      <c r="BW938">
        <v>1</v>
      </c>
      <c r="BX938">
        <v>0.33333333333333337</v>
      </c>
      <c r="BY938">
        <v>0</v>
      </c>
      <c r="BZ938">
        <v>-2</v>
      </c>
      <c r="CA938">
        <v>0</v>
      </c>
      <c r="CB938">
        <v>2</v>
      </c>
      <c r="CC938" t="e">
        <v>#VALUE!</v>
      </c>
      <c r="CD938">
        <v>2</v>
      </c>
      <c r="CE938">
        <v>0</v>
      </c>
      <c r="CF938">
        <v>0</v>
      </c>
      <c r="CH938">
        <f t="shared" si="71"/>
        <v>1</v>
      </c>
      <c r="CI938" t="s">
        <v>1405</v>
      </c>
      <c r="CJ938">
        <v>1</v>
      </c>
      <c r="CK938" t="s">
        <v>1399</v>
      </c>
      <c r="CL938">
        <f t="shared" si="72"/>
        <v>0</v>
      </c>
      <c r="CM938">
        <f t="shared" si="73"/>
        <v>1</v>
      </c>
      <c r="CN938">
        <f t="shared" si="74"/>
        <v>1</v>
      </c>
    </row>
    <row r="939" spans="1:92" x14ac:dyDescent="0.25">
      <c r="A939">
        <v>298</v>
      </c>
      <c r="B939" t="s">
        <v>564</v>
      </c>
      <c r="C939" t="s">
        <v>564</v>
      </c>
      <c r="D939">
        <v>1667900</v>
      </c>
      <c r="E939">
        <v>5</v>
      </c>
      <c r="F939" s="107">
        <v>40921</v>
      </c>
      <c r="G939" s="107">
        <v>41019</v>
      </c>
      <c r="H939">
        <v>1667900</v>
      </c>
      <c r="I939" s="107">
        <v>40921</v>
      </c>
      <c r="J939" s="107">
        <v>41019</v>
      </c>
      <c r="K939">
        <v>15000</v>
      </c>
      <c r="L939" t="s">
        <v>569</v>
      </c>
      <c r="N939" t="s">
        <v>564</v>
      </c>
      <c r="O939" t="s">
        <v>913</v>
      </c>
      <c r="P939" t="s">
        <v>38</v>
      </c>
      <c r="Q939">
        <v>99</v>
      </c>
      <c r="R939">
        <v>99</v>
      </c>
      <c r="S939">
        <v>7</v>
      </c>
      <c r="T939">
        <v>8</v>
      </c>
      <c r="U939">
        <v>4</v>
      </c>
      <c r="AD939" s="107">
        <v>28981</v>
      </c>
      <c r="AE939" t="s">
        <v>31</v>
      </c>
      <c r="AF939" t="s">
        <v>68</v>
      </c>
      <c r="AG939" t="s">
        <v>870</v>
      </c>
      <c r="AH939" t="s">
        <v>57</v>
      </c>
      <c r="AI939" t="s">
        <v>99</v>
      </c>
      <c r="AJ939" t="s">
        <v>88</v>
      </c>
      <c r="AK939">
        <v>5</v>
      </c>
      <c r="AL939" t="s">
        <v>987</v>
      </c>
      <c r="AN939">
        <v>8</v>
      </c>
      <c r="AP939" t="s">
        <v>42</v>
      </c>
      <c r="AR939" t="s">
        <v>43</v>
      </c>
      <c r="AS939" t="s">
        <v>44</v>
      </c>
      <c r="BC939" t="s">
        <v>37</v>
      </c>
      <c r="BF939">
        <v>99</v>
      </c>
      <c r="BG939">
        <v>99</v>
      </c>
      <c r="BH939">
        <v>99</v>
      </c>
      <c r="BI939">
        <v>32.622950819672134</v>
      </c>
      <c r="BJ939">
        <f t="shared" si="70"/>
        <v>33</v>
      </c>
      <c r="BK939">
        <v>0</v>
      </c>
      <c r="BL939">
        <v>0</v>
      </c>
      <c r="BM939" t="s">
        <v>1050</v>
      </c>
      <c r="BN939" t="s">
        <v>913</v>
      </c>
      <c r="BO939" t="s">
        <v>564</v>
      </c>
      <c r="BQ939" t="s">
        <v>1050</v>
      </c>
      <c r="BR939" t="s">
        <v>87</v>
      </c>
      <c r="BS939" t="s">
        <v>572</v>
      </c>
      <c r="BT939" t="s">
        <v>1252</v>
      </c>
      <c r="BU939" t="s">
        <v>87</v>
      </c>
      <c r="BV939">
        <v>1</v>
      </c>
      <c r="BW939">
        <v>1</v>
      </c>
      <c r="BX939">
        <v>0</v>
      </c>
      <c r="BY939">
        <v>0</v>
      </c>
      <c r="BZ939">
        <v>-99</v>
      </c>
      <c r="CA939">
        <v>0</v>
      </c>
      <c r="CB939">
        <v>99</v>
      </c>
      <c r="CC939" t="e">
        <v>#VALUE!</v>
      </c>
      <c r="CD939">
        <v>99</v>
      </c>
      <c r="CE939">
        <v>0</v>
      </c>
      <c r="CF939">
        <v>0</v>
      </c>
      <c r="CH939">
        <f t="shared" si="71"/>
        <v>1</v>
      </c>
      <c r="CI939" t="s">
        <v>1408</v>
      </c>
      <c r="CJ939">
        <v>0</v>
      </c>
      <c r="CK939" t="s">
        <v>1399</v>
      </c>
      <c r="CL939">
        <f t="shared" si="72"/>
        <v>0</v>
      </c>
      <c r="CM939">
        <f t="shared" si="73"/>
        <v>1</v>
      </c>
      <c r="CN939">
        <f t="shared" si="74"/>
        <v>1</v>
      </c>
    </row>
    <row r="940" spans="1:92" x14ac:dyDescent="0.25">
      <c r="A940">
        <v>2107</v>
      </c>
      <c r="B940" t="s">
        <v>564</v>
      </c>
      <c r="C940" t="s">
        <v>564</v>
      </c>
      <c r="D940">
        <v>1668252</v>
      </c>
      <c r="E940">
        <v>4</v>
      </c>
      <c r="F940" s="107">
        <v>40988</v>
      </c>
      <c r="G940" s="107">
        <v>40990</v>
      </c>
      <c r="H940">
        <v>1668252</v>
      </c>
      <c r="I940" s="107">
        <v>40988</v>
      </c>
      <c r="J940" s="107">
        <v>40990</v>
      </c>
      <c r="K940">
        <v>15000</v>
      </c>
      <c r="L940" t="s">
        <v>569</v>
      </c>
      <c r="N940" t="s">
        <v>564</v>
      </c>
      <c r="O940" t="s">
        <v>913</v>
      </c>
      <c r="P940" t="s">
        <v>38</v>
      </c>
      <c r="Q940">
        <v>3</v>
      </c>
      <c r="R940">
        <v>3</v>
      </c>
      <c r="S940">
        <v>2</v>
      </c>
      <c r="T940">
        <v>1</v>
      </c>
      <c r="U940">
        <v>1</v>
      </c>
      <c r="AD940" s="107">
        <v>24715</v>
      </c>
      <c r="AE940" t="s">
        <v>45</v>
      </c>
      <c r="AF940" t="s">
        <v>32</v>
      </c>
      <c r="AG940" t="s">
        <v>868</v>
      </c>
      <c r="AH940" t="s">
        <v>57</v>
      </c>
      <c r="AI940" t="s">
        <v>82</v>
      </c>
      <c r="AJ940" t="s">
        <v>88</v>
      </c>
      <c r="AK940">
        <v>2</v>
      </c>
      <c r="AL940" t="s">
        <v>986</v>
      </c>
      <c r="AO940">
        <v>180</v>
      </c>
      <c r="AP940" t="s">
        <v>42</v>
      </c>
      <c r="AR940" t="s">
        <v>43</v>
      </c>
      <c r="AS940" t="s">
        <v>44</v>
      </c>
      <c r="BC940" t="s">
        <v>37</v>
      </c>
      <c r="BF940">
        <v>3</v>
      </c>
      <c r="BG940">
        <v>3</v>
      </c>
      <c r="BH940">
        <v>3</v>
      </c>
      <c r="BI940">
        <v>44.461748633879779</v>
      </c>
      <c r="BJ940">
        <f t="shared" si="70"/>
        <v>45</v>
      </c>
      <c r="BK940">
        <v>0</v>
      </c>
      <c r="BL940">
        <v>0</v>
      </c>
      <c r="BM940" t="s">
        <v>1050</v>
      </c>
      <c r="BN940" t="s">
        <v>913</v>
      </c>
      <c r="BO940" t="s">
        <v>564</v>
      </c>
      <c r="BQ940" t="s">
        <v>1050</v>
      </c>
      <c r="BR940" t="s">
        <v>87</v>
      </c>
      <c r="BS940" t="s">
        <v>572</v>
      </c>
      <c r="BT940" t="s">
        <v>1252</v>
      </c>
      <c r="BU940" t="s">
        <v>87</v>
      </c>
      <c r="BV940">
        <v>1</v>
      </c>
      <c r="BW940">
        <v>1</v>
      </c>
      <c r="BX940">
        <v>0</v>
      </c>
      <c r="BY940">
        <v>0</v>
      </c>
      <c r="BZ940">
        <v>-3</v>
      </c>
      <c r="CA940">
        <v>0</v>
      </c>
      <c r="CB940">
        <v>3</v>
      </c>
      <c r="CC940" t="e">
        <v>#VALUE!</v>
      </c>
      <c r="CD940">
        <v>3</v>
      </c>
      <c r="CE940">
        <v>0</v>
      </c>
      <c r="CF940">
        <v>0</v>
      </c>
      <c r="CH940">
        <f t="shared" si="71"/>
        <v>1</v>
      </c>
      <c r="CI940" t="s">
        <v>1405</v>
      </c>
      <c r="CJ940">
        <v>1</v>
      </c>
      <c r="CK940" t="s">
        <v>1399</v>
      </c>
      <c r="CL940">
        <f t="shared" si="72"/>
        <v>0</v>
      </c>
      <c r="CM940">
        <f t="shared" si="73"/>
        <v>1</v>
      </c>
      <c r="CN940">
        <f t="shared" si="74"/>
        <v>1</v>
      </c>
    </row>
    <row r="941" spans="1:92" x14ac:dyDescent="0.25">
      <c r="A941">
        <v>1991</v>
      </c>
      <c r="B941" t="s">
        <v>564</v>
      </c>
      <c r="C941" t="s">
        <v>564</v>
      </c>
      <c r="D941">
        <v>1668767</v>
      </c>
      <c r="E941">
        <v>6</v>
      </c>
      <c r="F941" s="107">
        <v>40983</v>
      </c>
      <c r="G941" s="107">
        <v>41677</v>
      </c>
      <c r="H941">
        <v>1668767</v>
      </c>
      <c r="I941" s="107">
        <v>40988</v>
      </c>
      <c r="J941" s="107">
        <v>41677</v>
      </c>
      <c r="K941">
        <v>60000</v>
      </c>
      <c r="L941" t="s">
        <v>570</v>
      </c>
      <c r="N941" t="s">
        <v>564</v>
      </c>
      <c r="O941" t="s">
        <v>913</v>
      </c>
      <c r="P941" t="s">
        <v>1137</v>
      </c>
      <c r="Q941">
        <v>695</v>
      </c>
      <c r="R941">
        <v>695</v>
      </c>
      <c r="S941">
        <v>1</v>
      </c>
      <c r="T941">
        <v>1</v>
      </c>
      <c r="U941">
        <v>1</v>
      </c>
      <c r="AD941" s="107">
        <v>24637</v>
      </c>
      <c r="AE941" t="s">
        <v>31</v>
      </c>
      <c r="AF941" t="s">
        <v>68</v>
      </c>
      <c r="AG941" t="s">
        <v>870</v>
      </c>
      <c r="AH941" t="s">
        <v>57</v>
      </c>
      <c r="AI941" t="s">
        <v>82</v>
      </c>
      <c r="AJ941" t="s">
        <v>88</v>
      </c>
      <c r="AK941">
        <v>30</v>
      </c>
      <c r="AL941" t="s">
        <v>361</v>
      </c>
      <c r="AM941">
        <v>50</v>
      </c>
      <c r="AP941" t="s">
        <v>128</v>
      </c>
      <c r="AR941" t="s">
        <v>91</v>
      </c>
      <c r="AS941" t="s">
        <v>125</v>
      </c>
      <c r="AT941" t="s">
        <v>1346</v>
      </c>
      <c r="BC941" t="s">
        <v>37</v>
      </c>
      <c r="BE941" t="s">
        <v>1347</v>
      </c>
      <c r="BF941">
        <v>695</v>
      </c>
      <c r="BG941">
        <v>690</v>
      </c>
      <c r="BH941">
        <v>695</v>
      </c>
      <c r="BI941">
        <v>44.661202185792348</v>
      </c>
      <c r="BJ941">
        <f t="shared" si="70"/>
        <v>45</v>
      </c>
      <c r="BK941">
        <v>0</v>
      </c>
      <c r="BL941">
        <v>0</v>
      </c>
      <c r="BM941" t="s">
        <v>1050</v>
      </c>
      <c r="BN941" t="s">
        <v>913</v>
      </c>
      <c r="BO941" t="s">
        <v>87</v>
      </c>
      <c r="BQ941" t="s">
        <v>1050</v>
      </c>
      <c r="BR941" t="s">
        <v>87</v>
      </c>
      <c r="BS941" t="s">
        <v>572</v>
      </c>
      <c r="BT941" t="s">
        <v>1252</v>
      </c>
      <c r="BU941" t="s">
        <v>87</v>
      </c>
      <c r="BV941">
        <v>1</v>
      </c>
      <c r="BW941">
        <v>1</v>
      </c>
      <c r="BX941">
        <v>0</v>
      </c>
      <c r="BY941">
        <v>0</v>
      </c>
      <c r="BZ941">
        <v>-690</v>
      </c>
      <c r="CA941">
        <v>5</v>
      </c>
      <c r="CC941" t="e">
        <v>#VALUE!</v>
      </c>
      <c r="CD941">
        <v>690</v>
      </c>
      <c r="CF941">
        <v>0</v>
      </c>
      <c r="CH941">
        <f t="shared" si="71"/>
        <v>1</v>
      </c>
      <c r="CI941" t="s">
        <v>1406</v>
      </c>
      <c r="CJ941">
        <v>0</v>
      </c>
      <c r="CK941" t="s">
        <v>1399</v>
      </c>
      <c r="CL941">
        <f t="shared" si="72"/>
        <v>0</v>
      </c>
      <c r="CM941">
        <f t="shared" si="73"/>
        <v>1</v>
      </c>
      <c r="CN941">
        <f t="shared" si="74"/>
        <v>1</v>
      </c>
    </row>
    <row r="942" spans="1:92" x14ac:dyDescent="0.25">
      <c r="A942">
        <v>191</v>
      </c>
      <c r="B942" t="s">
        <v>564</v>
      </c>
      <c r="C942" t="s">
        <v>564</v>
      </c>
      <c r="D942">
        <v>1670605</v>
      </c>
      <c r="E942">
        <v>4</v>
      </c>
      <c r="F942" s="107">
        <v>40917</v>
      </c>
      <c r="G942" s="107">
        <v>40920</v>
      </c>
      <c r="H942">
        <v>1670605</v>
      </c>
      <c r="I942" s="107">
        <v>40918</v>
      </c>
      <c r="J942" s="107">
        <v>40920</v>
      </c>
      <c r="K942">
        <v>10000</v>
      </c>
      <c r="L942" t="s">
        <v>568</v>
      </c>
      <c r="N942" t="s">
        <v>564</v>
      </c>
      <c r="O942" t="s">
        <v>913</v>
      </c>
      <c r="P942" t="s">
        <v>38</v>
      </c>
      <c r="Q942">
        <v>3</v>
      </c>
      <c r="R942">
        <v>4</v>
      </c>
      <c r="S942">
        <v>3</v>
      </c>
      <c r="T942">
        <v>4</v>
      </c>
      <c r="U942">
        <v>2</v>
      </c>
      <c r="AD942" s="107">
        <v>29584</v>
      </c>
      <c r="AE942" t="s">
        <v>31</v>
      </c>
      <c r="AF942" t="s">
        <v>32</v>
      </c>
      <c r="AG942" t="s">
        <v>868</v>
      </c>
      <c r="AH942" t="s">
        <v>57</v>
      </c>
      <c r="AI942" t="s">
        <v>52</v>
      </c>
      <c r="AJ942" t="s">
        <v>88</v>
      </c>
      <c r="AK942">
        <v>4</v>
      </c>
      <c r="AL942" t="s">
        <v>986</v>
      </c>
      <c r="AO942">
        <v>120</v>
      </c>
      <c r="AP942" t="s">
        <v>42</v>
      </c>
      <c r="AR942" t="s">
        <v>43</v>
      </c>
      <c r="AS942" t="s">
        <v>44</v>
      </c>
      <c r="BC942" t="s">
        <v>37</v>
      </c>
      <c r="BF942">
        <v>3</v>
      </c>
      <c r="BG942">
        <v>3</v>
      </c>
      <c r="BH942">
        <v>4</v>
      </c>
      <c r="BI942">
        <v>30.964480874316941</v>
      </c>
      <c r="BJ942">
        <f t="shared" si="70"/>
        <v>31</v>
      </c>
      <c r="BK942">
        <v>0</v>
      </c>
      <c r="BL942">
        <v>0</v>
      </c>
      <c r="BM942" t="s">
        <v>1050</v>
      </c>
      <c r="BN942" t="s">
        <v>913</v>
      </c>
      <c r="BO942" t="s">
        <v>564</v>
      </c>
      <c r="BQ942" t="s">
        <v>1050</v>
      </c>
      <c r="BR942" t="s">
        <v>87</v>
      </c>
      <c r="BS942" t="s">
        <v>572</v>
      </c>
      <c r="BT942" t="s">
        <v>1252</v>
      </c>
      <c r="BU942" t="s">
        <v>87</v>
      </c>
      <c r="BV942">
        <v>0.75</v>
      </c>
      <c r="BW942">
        <v>1</v>
      </c>
      <c r="BX942">
        <v>0.25</v>
      </c>
      <c r="BY942">
        <v>0</v>
      </c>
      <c r="BZ942">
        <v>-3</v>
      </c>
      <c r="CA942">
        <v>0</v>
      </c>
      <c r="CB942">
        <v>3</v>
      </c>
      <c r="CC942" t="e">
        <v>#VALUE!</v>
      </c>
      <c r="CD942">
        <v>3</v>
      </c>
      <c r="CE942">
        <v>0</v>
      </c>
      <c r="CF942">
        <v>0</v>
      </c>
      <c r="CH942">
        <f t="shared" si="71"/>
        <v>1</v>
      </c>
      <c r="CI942" t="s">
        <v>1405</v>
      </c>
      <c r="CJ942">
        <v>1</v>
      </c>
      <c r="CK942" t="s">
        <v>1399</v>
      </c>
      <c r="CL942">
        <f t="shared" si="72"/>
        <v>0</v>
      </c>
      <c r="CM942">
        <f t="shared" si="73"/>
        <v>1</v>
      </c>
      <c r="CN942">
        <f t="shared" si="74"/>
        <v>1</v>
      </c>
    </row>
    <row r="943" spans="1:92" x14ac:dyDescent="0.25">
      <c r="A943">
        <v>146</v>
      </c>
      <c r="B943" t="s">
        <v>564</v>
      </c>
      <c r="C943" t="s">
        <v>564</v>
      </c>
      <c r="D943">
        <v>1671812</v>
      </c>
      <c r="E943">
        <v>4</v>
      </c>
      <c r="F943" s="107">
        <v>40915</v>
      </c>
      <c r="G943" s="107">
        <v>40974</v>
      </c>
      <c r="H943">
        <v>1671812</v>
      </c>
      <c r="I943" s="107">
        <v>40915</v>
      </c>
      <c r="J943" s="107">
        <v>40974</v>
      </c>
      <c r="K943">
        <v>10000</v>
      </c>
      <c r="L943" t="s">
        <v>568</v>
      </c>
      <c r="N943" t="s">
        <v>564</v>
      </c>
      <c r="O943" t="s">
        <v>913</v>
      </c>
      <c r="P943" t="s">
        <v>76</v>
      </c>
      <c r="Q943">
        <v>60</v>
      </c>
      <c r="R943">
        <v>60</v>
      </c>
      <c r="S943">
        <v>1</v>
      </c>
      <c r="T943">
        <v>1</v>
      </c>
      <c r="AD943" s="107">
        <v>26331</v>
      </c>
      <c r="AE943" t="s">
        <v>31</v>
      </c>
      <c r="AF943" t="s">
        <v>68</v>
      </c>
      <c r="AG943" t="s">
        <v>870</v>
      </c>
      <c r="AH943" t="s">
        <v>57</v>
      </c>
      <c r="AI943" t="s">
        <v>79</v>
      </c>
      <c r="AJ943" t="s">
        <v>88</v>
      </c>
      <c r="AK943">
        <v>6</v>
      </c>
      <c r="AL943" t="s">
        <v>986</v>
      </c>
      <c r="AO943">
        <v>365</v>
      </c>
      <c r="AP943" t="s">
        <v>106</v>
      </c>
      <c r="AR943" t="s">
        <v>43</v>
      </c>
      <c r="AS943" t="s">
        <v>56</v>
      </c>
      <c r="BC943" t="s">
        <v>51</v>
      </c>
      <c r="BF943">
        <v>60</v>
      </c>
      <c r="BG943">
        <v>60</v>
      </c>
      <c r="BH943">
        <v>60</v>
      </c>
      <c r="BI943">
        <v>39.846994535519123</v>
      </c>
      <c r="BJ943">
        <f t="shared" si="70"/>
        <v>40</v>
      </c>
      <c r="BK943">
        <v>0</v>
      </c>
      <c r="BL943">
        <v>0</v>
      </c>
      <c r="BM943" t="s">
        <v>1050</v>
      </c>
      <c r="BN943" t="s">
        <v>913</v>
      </c>
      <c r="BO943" t="s">
        <v>564</v>
      </c>
      <c r="BQ943" t="s">
        <v>1050</v>
      </c>
      <c r="BR943" t="s">
        <v>87</v>
      </c>
      <c r="BS943" t="s">
        <v>572</v>
      </c>
      <c r="BT943" t="s">
        <v>1252</v>
      </c>
      <c r="BU943" t="s">
        <v>87</v>
      </c>
      <c r="BV943">
        <v>1</v>
      </c>
      <c r="BW943">
        <v>1</v>
      </c>
      <c r="BX943">
        <v>0</v>
      </c>
      <c r="BY943">
        <v>0</v>
      </c>
      <c r="BZ943">
        <v>-60</v>
      </c>
      <c r="CA943">
        <v>0</v>
      </c>
      <c r="CB943">
        <v>60</v>
      </c>
      <c r="CC943" t="e">
        <v>#VALUE!</v>
      </c>
      <c r="CD943">
        <v>60</v>
      </c>
      <c r="CE943">
        <v>0</v>
      </c>
      <c r="CF943">
        <v>0</v>
      </c>
      <c r="CH943">
        <f t="shared" si="71"/>
        <v>1</v>
      </c>
      <c r="CI943" t="s">
        <v>1401</v>
      </c>
      <c r="CJ943">
        <v>3</v>
      </c>
      <c r="CK943" t="s">
        <v>1399</v>
      </c>
      <c r="CL943">
        <f t="shared" si="72"/>
        <v>0</v>
      </c>
      <c r="CM943">
        <f t="shared" si="73"/>
        <v>1</v>
      </c>
      <c r="CN943">
        <f t="shared" si="74"/>
        <v>1</v>
      </c>
    </row>
    <row r="944" spans="1:92" x14ac:dyDescent="0.25">
      <c r="A944">
        <v>2594</v>
      </c>
      <c r="B944" t="s">
        <v>564</v>
      </c>
      <c r="C944" t="s">
        <v>564</v>
      </c>
      <c r="D944">
        <v>1673229</v>
      </c>
      <c r="E944">
        <v>1</v>
      </c>
      <c r="F944" s="107">
        <v>41005</v>
      </c>
      <c r="G944" s="107">
        <v>41008</v>
      </c>
      <c r="H944">
        <v>1673229</v>
      </c>
      <c r="I944" s="107">
        <v>41005</v>
      </c>
      <c r="J944" s="107">
        <v>41007</v>
      </c>
      <c r="K944">
        <v>5000</v>
      </c>
      <c r="L944" t="s">
        <v>567</v>
      </c>
      <c r="M944" s="107">
        <v>41007</v>
      </c>
      <c r="N944" t="s">
        <v>87</v>
      </c>
      <c r="O944" t="s">
        <v>75</v>
      </c>
      <c r="P944" t="s">
        <v>54</v>
      </c>
      <c r="Q944">
        <v>3</v>
      </c>
      <c r="R944">
        <v>4</v>
      </c>
      <c r="S944">
        <v>5</v>
      </c>
      <c r="T944">
        <v>12</v>
      </c>
      <c r="U944">
        <v>4</v>
      </c>
      <c r="AD944" s="107">
        <v>29503</v>
      </c>
      <c r="AE944" t="s">
        <v>31</v>
      </c>
      <c r="AF944" t="s">
        <v>32</v>
      </c>
      <c r="AG944" t="s">
        <v>868</v>
      </c>
      <c r="AH944" t="s">
        <v>30</v>
      </c>
      <c r="AI944" t="s">
        <v>61</v>
      </c>
      <c r="AJ944" t="s">
        <v>54</v>
      </c>
      <c r="AK944">
        <v>1</v>
      </c>
      <c r="AL944" t="s">
        <v>54</v>
      </c>
      <c r="AP944" t="s">
        <v>100</v>
      </c>
      <c r="AR944" t="s">
        <v>66</v>
      </c>
      <c r="AS944" t="s">
        <v>63</v>
      </c>
      <c r="BC944" t="s">
        <v>98</v>
      </c>
      <c r="BF944">
        <v>3</v>
      </c>
      <c r="BG944">
        <v>4</v>
      </c>
      <c r="BH944">
        <v>4</v>
      </c>
      <c r="BI944">
        <v>31.42622950819672</v>
      </c>
      <c r="BJ944">
        <f t="shared" si="70"/>
        <v>32</v>
      </c>
      <c r="BK944">
        <v>0</v>
      </c>
      <c r="BL944">
        <v>-1</v>
      </c>
      <c r="BM944" t="s">
        <v>1051</v>
      </c>
      <c r="BN944" t="s">
        <v>75</v>
      </c>
      <c r="BO944" t="s">
        <v>87</v>
      </c>
      <c r="BQ944" t="s">
        <v>1051</v>
      </c>
      <c r="BR944" t="s">
        <v>87</v>
      </c>
      <c r="BS944" t="s">
        <v>573</v>
      </c>
      <c r="BT944" t="s">
        <v>1252</v>
      </c>
      <c r="BU944" t="s">
        <v>87</v>
      </c>
      <c r="BV944">
        <v>0.75</v>
      </c>
      <c r="BW944">
        <v>0.75</v>
      </c>
      <c r="BX944">
        <v>0</v>
      </c>
      <c r="BY944">
        <v>0</v>
      </c>
      <c r="BZ944">
        <v>-3</v>
      </c>
      <c r="CA944">
        <v>0</v>
      </c>
      <c r="CB944">
        <v>3</v>
      </c>
      <c r="CC944" t="e">
        <v>#VALUE!</v>
      </c>
      <c r="CD944">
        <v>3</v>
      </c>
      <c r="CE944">
        <v>0</v>
      </c>
      <c r="CF944">
        <v>1</v>
      </c>
      <c r="CH944">
        <f t="shared" si="71"/>
        <v>1</v>
      </c>
      <c r="CI944" t="s">
        <v>1405</v>
      </c>
      <c r="CJ944">
        <v>1</v>
      </c>
      <c r="CK944" t="s">
        <v>1399</v>
      </c>
      <c r="CL944">
        <f t="shared" si="72"/>
        <v>1</v>
      </c>
      <c r="CM944">
        <f t="shared" si="73"/>
        <v>1</v>
      </c>
      <c r="CN944">
        <f t="shared" si="74"/>
        <v>1</v>
      </c>
    </row>
    <row r="945" spans="1:92" x14ac:dyDescent="0.25">
      <c r="A945">
        <v>1078</v>
      </c>
      <c r="B945" t="s">
        <v>564</v>
      </c>
      <c r="C945" t="s">
        <v>87</v>
      </c>
      <c r="D945">
        <v>1673797</v>
      </c>
      <c r="E945">
        <v>2</v>
      </c>
      <c r="F945" s="107">
        <v>40948</v>
      </c>
      <c r="G945" s="107">
        <v>41514</v>
      </c>
      <c r="H945">
        <v>1673797</v>
      </c>
      <c r="I945" s="107">
        <v>40950</v>
      </c>
      <c r="J945" s="107">
        <v>40979</v>
      </c>
      <c r="K945">
        <v>30000</v>
      </c>
      <c r="L945" t="s">
        <v>570</v>
      </c>
      <c r="M945" s="107">
        <v>40979</v>
      </c>
      <c r="N945" t="s">
        <v>87</v>
      </c>
      <c r="O945" t="s">
        <v>583</v>
      </c>
      <c r="P945" t="s">
        <v>587</v>
      </c>
      <c r="Q945">
        <v>41</v>
      </c>
      <c r="R945">
        <v>567</v>
      </c>
      <c r="S945">
        <v>1</v>
      </c>
      <c r="T945">
        <v>2</v>
      </c>
      <c r="V945">
        <v>1</v>
      </c>
      <c r="AD945" s="107">
        <v>22220</v>
      </c>
      <c r="AE945" t="s">
        <v>31</v>
      </c>
      <c r="AF945" t="s">
        <v>32</v>
      </c>
      <c r="AG945" t="s">
        <v>868</v>
      </c>
      <c r="AH945" t="s">
        <v>30</v>
      </c>
      <c r="AI945" t="s">
        <v>69</v>
      </c>
      <c r="AJ945" t="s">
        <v>47</v>
      </c>
      <c r="AK945">
        <v>25</v>
      </c>
      <c r="AL945" t="s">
        <v>47</v>
      </c>
      <c r="AP945" t="s">
        <v>172</v>
      </c>
      <c r="AR945" t="s">
        <v>49</v>
      </c>
      <c r="AS945" t="s">
        <v>125</v>
      </c>
      <c r="AT945" t="s">
        <v>1413</v>
      </c>
      <c r="AU945" t="s">
        <v>945</v>
      </c>
      <c r="AX945" t="s">
        <v>50</v>
      </c>
      <c r="BC945" t="s">
        <v>51</v>
      </c>
      <c r="BF945">
        <v>41</v>
      </c>
      <c r="BG945">
        <v>565</v>
      </c>
      <c r="BH945">
        <v>567</v>
      </c>
      <c r="BI945">
        <v>51.169398907103826</v>
      </c>
      <c r="BJ945">
        <f t="shared" si="70"/>
        <v>51</v>
      </c>
      <c r="BK945">
        <v>0</v>
      </c>
      <c r="BL945">
        <v>-535</v>
      </c>
      <c r="BM945" t="s">
        <v>47</v>
      </c>
      <c r="BN945" t="s">
        <v>75</v>
      </c>
      <c r="BO945" t="s">
        <v>564</v>
      </c>
      <c r="BQ945" t="s">
        <v>47</v>
      </c>
      <c r="BR945" t="s">
        <v>87</v>
      </c>
      <c r="BS945" t="s">
        <v>572</v>
      </c>
      <c r="BT945" t="s">
        <v>1252</v>
      </c>
      <c r="BU945" t="s">
        <v>87</v>
      </c>
      <c r="BV945">
        <v>7.2310405643738973E-2</v>
      </c>
      <c r="BW945">
        <v>5.3097345132743362E-2</v>
      </c>
      <c r="BX945">
        <v>-1.9213060510995611E-2</v>
      </c>
      <c r="BY945">
        <v>0</v>
      </c>
      <c r="BZ945">
        <v>-30</v>
      </c>
      <c r="CA945">
        <v>11</v>
      </c>
      <c r="CB945">
        <v>565</v>
      </c>
      <c r="CC945">
        <v>41</v>
      </c>
      <c r="CD945">
        <v>565</v>
      </c>
      <c r="CE945">
        <v>535</v>
      </c>
      <c r="CF945">
        <v>535</v>
      </c>
      <c r="CH945">
        <f t="shared" si="71"/>
        <v>1</v>
      </c>
      <c r="CI945" t="s">
        <v>1401</v>
      </c>
      <c r="CJ945">
        <v>3</v>
      </c>
      <c r="CK945" t="s">
        <v>1399</v>
      </c>
      <c r="CL945">
        <f t="shared" si="72"/>
        <v>1</v>
      </c>
      <c r="CM945">
        <f t="shared" si="73"/>
        <v>1</v>
      </c>
      <c r="CN945">
        <f t="shared" si="74"/>
        <v>1</v>
      </c>
    </row>
    <row r="946" spans="1:92" x14ac:dyDescent="0.25">
      <c r="A946">
        <v>2251</v>
      </c>
      <c r="B946" t="s">
        <v>564</v>
      </c>
      <c r="C946" t="s">
        <v>564</v>
      </c>
      <c r="D946">
        <v>1674692</v>
      </c>
      <c r="E946">
        <v>2</v>
      </c>
      <c r="F946" s="107">
        <v>40994</v>
      </c>
      <c r="G946" s="107">
        <v>41138</v>
      </c>
      <c r="H946">
        <v>1674692</v>
      </c>
      <c r="I946" s="107">
        <v>41009</v>
      </c>
      <c r="J946" s="107">
        <v>41010</v>
      </c>
      <c r="K946">
        <v>40000</v>
      </c>
      <c r="L946" t="s">
        <v>570</v>
      </c>
      <c r="M946" s="107">
        <v>41010</v>
      </c>
      <c r="N946" t="s">
        <v>87</v>
      </c>
      <c r="O946" t="s">
        <v>75</v>
      </c>
      <c r="P946" t="s">
        <v>587</v>
      </c>
      <c r="Q946">
        <v>2</v>
      </c>
      <c r="R946">
        <v>145</v>
      </c>
      <c r="S946">
        <v>0</v>
      </c>
      <c r="T946">
        <v>1</v>
      </c>
      <c r="AD946" s="107">
        <v>28319</v>
      </c>
      <c r="AE946" t="s">
        <v>31</v>
      </c>
      <c r="AF946" t="s">
        <v>32</v>
      </c>
      <c r="AG946" t="s">
        <v>868</v>
      </c>
      <c r="AH946" t="s">
        <v>30</v>
      </c>
      <c r="AI946" t="s">
        <v>82</v>
      </c>
      <c r="AJ946" t="s">
        <v>47</v>
      </c>
      <c r="AK946">
        <v>7</v>
      </c>
      <c r="AL946" t="s">
        <v>47</v>
      </c>
      <c r="AP946" t="s">
        <v>362</v>
      </c>
      <c r="AR946" t="s">
        <v>43</v>
      </c>
      <c r="AS946" t="s">
        <v>63</v>
      </c>
      <c r="BC946" t="s">
        <v>51</v>
      </c>
      <c r="BF946">
        <v>2</v>
      </c>
      <c r="BG946">
        <v>130</v>
      </c>
      <c r="BH946">
        <v>145</v>
      </c>
      <c r="BI946">
        <v>34.631147540983605</v>
      </c>
      <c r="BJ946">
        <f t="shared" si="70"/>
        <v>35</v>
      </c>
      <c r="BK946">
        <v>0</v>
      </c>
      <c r="BL946">
        <v>-128</v>
      </c>
      <c r="BM946" t="s">
        <v>47</v>
      </c>
      <c r="BN946" t="s">
        <v>75</v>
      </c>
      <c r="BO946" t="s">
        <v>87</v>
      </c>
      <c r="BQ946" t="s">
        <v>47</v>
      </c>
      <c r="BR946" t="s">
        <v>87</v>
      </c>
      <c r="BS946" t="s">
        <v>573</v>
      </c>
      <c r="BT946" t="s">
        <v>1252</v>
      </c>
      <c r="BU946" t="s">
        <v>564</v>
      </c>
      <c r="BV946">
        <v>1.3793103448275862E-2</v>
      </c>
      <c r="BW946">
        <v>1.5384615384615385E-2</v>
      </c>
      <c r="BX946">
        <v>1.5915119363395236E-3</v>
      </c>
      <c r="BY946">
        <v>0</v>
      </c>
      <c r="BZ946">
        <v>-2</v>
      </c>
      <c r="CA946">
        <v>0</v>
      </c>
      <c r="CB946">
        <v>2</v>
      </c>
      <c r="CC946" t="e">
        <v>#VALUE!</v>
      </c>
      <c r="CD946">
        <v>2</v>
      </c>
      <c r="CE946">
        <v>0</v>
      </c>
      <c r="CF946">
        <v>128</v>
      </c>
      <c r="CH946">
        <f t="shared" si="71"/>
        <v>1</v>
      </c>
      <c r="CI946" t="s">
        <v>1405</v>
      </c>
      <c r="CJ946">
        <v>1</v>
      </c>
      <c r="CK946" t="s">
        <v>1399</v>
      </c>
      <c r="CL946">
        <f t="shared" si="72"/>
        <v>1</v>
      </c>
      <c r="CM946">
        <f t="shared" si="73"/>
        <v>0</v>
      </c>
      <c r="CN946">
        <f t="shared" si="74"/>
        <v>1</v>
      </c>
    </row>
    <row r="947" spans="1:92" x14ac:dyDescent="0.25">
      <c r="A947">
        <v>440</v>
      </c>
      <c r="B947" t="s">
        <v>564</v>
      </c>
      <c r="C947" t="s">
        <v>564</v>
      </c>
      <c r="D947">
        <v>1675735</v>
      </c>
      <c r="E947">
        <v>6</v>
      </c>
      <c r="F947" s="107">
        <v>40927</v>
      </c>
      <c r="G947" s="107">
        <v>41032</v>
      </c>
      <c r="H947">
        <v>1675735</v>
      </c>
      <c r="I947" s="107">
        <v>40927</v>
      </c>
      <c r="J947" s="107">
        <v>41032</v>
      </c>
      <c r="K947">
        <v>20000</v>
      </c>
      <c r="L947" t="s">
        <v>569</v>
      </c>
      <c r="N947" t="s">
        <v>564</v>
      </c>
      <c r="O947" t="s">
        <v>913</v>
      </c>
      <c r="P947" t="s">
        <v>38</v>
      </c>
      <c r="Q947">
        <v>106</v>
      </c>
      <c r="R947">
        <v>106</v>
      </c>
      <c r="S947">
        <v>2</v>
      </c>
      <c r="T947">
        <v>0</v>
      </c>
      <c r="U947">
        <v>1</v>
      </c>
      <c r="AD947" s="107">
        <v>28985</v>
      </c>
      <c r="AE947" t="s">
        <v>31</v>
      </c>
      <c r="AF947" t="s">
        <v>39</v>
      </c>
      <c r="AG947" t="s">
        <v>40</v>
      </c>
      <c r="AH947" t="s">
        <v>40</v>
      </c>
      <c r="AI947" t="s">
        <v>89</v>
      </c>
      <c r="AJ947" t="s">
        <v>88</v>
      </c>
      <c r="AK947">
        <v>6</v>
      </c>
      <c r="AL947" t="s">
        <v>361</v>
      </c>
      <c r="AM947">
        <v>25</v>
      </c>
      <c r="AP947" t="s">
        <v>55</v>
      </c>
      <c r="AR947" t="s">
        <v>49</v>
      </c>
      <c r="AS947" t="s">
        <v>56</v>
      </c>
      <c r="BC947" t="s">
        <v>51</v>
      </c>
      <c r="BF947">
        <v>106</v>
      </c>
      <c r="BG947">
        <v>106</v>
      </c>
      <c r="BH947">
        <v>106</v>
      </c>
      <c r="BI947">
        <v>32.62841530054645</v>
      </c>
      <c r="BJ947">
        <f t="shared" si="70"/>
        <v>33</v>
      </c>
      <c r="BK947">
        <v>0</v>
      </c>
      <c r="BL947">
        <v>0</v>
      </c>
      <c r="BM947" t="s">
        <v>1050</v>
      </c>
      <c r="BN947" t="s">
        <v>913</v>
      </c>
      <c r="BO947" t="s">
        <v>564</v>
      </c>
      <c r="BQ947" t="s">
        <v>1050</v>
      </c>
      <c r="BR947" t="s">
        <v>87</v>
      </c>
      <c r="BS947" t="s">
        <v>572</v>
      </c>
      <c r="BT947" t="s">
        <v>1252</v>
      </c>
      <c r="BU947" t="s">
        <v>87</v>
      </c>
      <c r="BV947">
        <v>1</v>
      </c>
      <c r="BW947">
        <v>1</v>
      </c>
      <c r="BX947">
        <v>0</v>
      </c>
      <c r="BY947">
        <v>0</v>
      </c>
      <c r="BZ947">
        <v>-106</v>
      </c>
      <c r="CA947">
        <v>0</v>
      </c>
      <c r="CB947">
        <v>106</v>
      </c>
      <c r="CC947" t="e">
        <v>#VALUE!</v>
      </c>
      <c r="CD947">
        <v>106</v>
      </c>
      <c r="CE947">
        <v>0</v>
      </c>
      <c r="CF947">
        <v>0</v>
      </c>
      <c r="CH947">
        <f t="shared" si="71"/>
        <v>1</v>
      </c>
      <c r="CI947" t="s">
        <v>1408</v>
      </c>
      <c r="CJ947">
        <v>0</v>
      </c>
      <c r="CK947" t="s">
        <v>1399</v>
      </c>
      <c r="CL947">
        <f t="shared" si="72"/>
        <v>0</v>
      </c>
      <c r="CM947">
        <f t="shared" si="73"/>
        <v>1</v>
      </c>
      <c r="CN947">
        <f t="shared" si="74"/>
        <v>0</v>
      </c>
    </row>
    <row r="948" spans="1:92" x14ac:dyDescent="0.25">
      <c r="A948">
        <v>1822</v>
      </c>
      <c r="B948" t="s">
        <v>564</v>
      </c>
      <c r="C948" t="s">
        <v>564</v>
      </c>
      <c r="D948">
        <v>1676654</v>
      </c>
      <c r="E948">
        <v>6</v>
      </c>
      <c r="F948" s="107">
        <v>40976</v>
      </c>
      <c r="G948" s="107">
        <v>41396</v>
      </c>
      <c r="H948">
        <v>1676654</v>
      </c>
      <c r="I948" s="107">
        <v>40976</v>
      </c>
      <c r="J948" s="107">
        <v>41396</v>
      </c>
      <c r="K948">
        <v>30000</v>
      </c>
      <c r="L948" t="s">
        <v>570</v>
      </c>
      <c r="N948" t="s">
        <v>564</v>
      </c>
      <c r="O948" t="s">
        <v>913</v>
      </c>
      <c r="P948" t="s">
        <v>38</v>
      </c>
      <c r="Q948">
        <v>421</v>
      </c>
      <c r="R948">
        <v>421</v>
      </c>
      <c r="S948">
        <v>2</v>
      </c>
      <c r="T948">
        <v>5</v>
      </c>
      <c r="AD948" s="107">
        <v>28196</v>
      </c>
      <c r="AE948" t="s">
        <v>31</v>
      </c>
      <c r="AF948" t="s">
        <v>32</v>
      </c>
      <c r="AG948" t="s">
        <v>868</v>
      </c>
      <c r="AH948" t="s">
        <v>57</v>
      </c>
      <c r="AI948" t="s">
        <v>64</v>
      </c>
      <c r="AJ948" t="s">
        <v>88</v>
      </c>
      <c r="AK948">
        <v>10</v>
      </c>
      <c r="AL948" t="s">
        <v>361</v>
      </c>
      <c r="AM948">
        <v>3</v>
      </c>
      <c r="AP948" t="s">
        <v>131</v>
      </c>
      <c r="AR948" t="s">
        <v>91</v>
      </c>
      <c r="AS948" t="s">
        <v>81</v>
      </c>
      <c r="BC948" t="s">
        <v>37</v>
      </c>
      <c r="BF948">
        <v>421</v>
      </c>
      <c r="BG948">
        <v>421</v>
      </c>
      <c r="BH948">
        <v>421</v>
      </c>
      <c r="BI948">
        <v>34.918032786885249</v>
      </c>
      <c r="BJ948">
        <f t="shared" si="70"/>
        <v>35</v>
      </c>
      <c r="BK948">
        <v>0</v>
      </c>
      <c r="BL948">
        <v>0</v>
      </c>
      <c r="BM948" t="s">
        <v>1050</v>
      </c>
      <c r="BN948" t="s">
        <v>913</v>
      </c>
      <c r="BO948" t="s">
        <v>564</v>
      </c>
      <c r="BQ948" t="s">
        <v>1050</v>
      </c>
      <c r="BR948" t="s">
        <v>87</v>
      </c>
      <c r="BS948" t="s">
        <v>572</v>
      </c>
      <c r="BT948" t="s">
        <v>1252</v>
      </c>
      <c r="BU948" t="s">
        <v>87</v>
      </c>
      <c r="BV948">
        <v>1</v>
      </c>
      <c r="BW948">
        <v>1</v>
      </c>
      <c r="BX948">
        <v>0</v>
      </c>
      <c r="BY948">
        <v>0</v>
      </c>
      <c r="BZ948">
        <v>-421</v>
      </c>
      <c r="CA948">
        <v>0</v>
      </c>
      <c r="CB948">
        <v>421</v>
      </c>
      <c r="CC948" t="e">
        <v>#VALUE!</v>
      </c>
      <c r="CD948">
        <v>421</v>
      </c>
      <c r="CE948">
        <v>0</v>
      </c>
      <c r="CF948">
        <v>0</v>
      </c>
      <c r="CH948">
        <f t="shared" si="71"/>
        <v>1</v>
      </c>
      <c r="CI948" t="s">
        <v>1406</v>
      </c>
      <c r="CJ948">
        <v>0</v>
      </c>
      <c r="CK948" t="s">
        <v>1399</v>
      </c>
      <c r="CL948">
        <f t="shared" si="72"/>
        <v>0</v>
      </c>
      <c r="CM948">
        <f t="shared" si="73"/>
        <v>1</v>
      </c>
      <c r="CN948">
        <f t="shared" si="74"/>
        <v>1</v>
      </c>
    </row>
    <row r="949" spans="1:92" x14ac:dyDescent="0.25">
      <c r="A949">
        <v>1134</v>
      </c>
      <c r="B949" t="s">
        <v>564</v>
      </c>
      <c r="C949" t="s">
        <v>564</v>
      </c>
      <c r="D949">
        <v>1677025</v>
      </c>
      <c r="E949">
        <v>5</v>
      </c>
      <c r="F949" s="107">
        <v>40949</v>
      </c>
      <c r="G949" s="107">
        <v>41065</v>
      </c>
      <c r="H949">
        <v>1677025</v>
      </c>
      <c r="I949" s="107">
        <v>40950</v>
      </c>
      <c r="J949" s="107">
        <v>41065</v>
      </c>
      <c r="K949">
        <v>15000</v>
      </c>
      <c r="L949" t="s">
        <v>569</v>
      </c>
      <c r="N949" t="s">
        <v>564</v>
      </c>
      <c r="O949" t="s">
        <v>913</v>
      </c>
      <c r="P949" t="s">
        <v>38</v>
      </c>
      <c r="Q949">
        <v>116</v>
      </c>
      <c r="R949">
        <v>117</v>
      </c>
      <c r="S949">
        <v>5</v>
      </c>
      <c r="T949">
        <v>2</v>
      </c>
      <c r="U949">
        <v>1</v>
      </c>
      <c r="AD949" s="107">
        <v>29273</v>
      </c>
      <c r="AE949" t="s">
        <v>31</v>
      </c>
      <c r="AF949" t="s">
        <v>39</v>
      </c>
      <c r="AG949" t="s">
        <v>40</v>
      </c>
      <c r="AH949" t="s">
        <v>40</v>
      </c>
      <c r="AI949" t="s">
        <v>52</v>
      </c>
      <c r="AJ949" t="s">
        <v>88</v>
      </c>
      <c r="AK949">
        <v>7</v>
      </c>
      <c r="AL949" t="s">
        <v>987</v>
      </c>
      <c r="AN949">
        <v>6</v>
      </c>
      <c r="AP949" t="s">
        <v>42</v>
      </c>
      <c r="AR949" t="s">
        <v>43</v>
      </c>
      <c r="AS949" t="s">
        <v>44</v>
      </c>
      <c r="BC949" t="s">
        <v>51</v>
      </c>
      <c r="BF949">
        <v>116</v>
      </c>
      <c r="BG949">
        <v>116</v>
      </c>
      <c r="BH949">
        <v>117</v>
      </c>
      <c r="BI949">
        <v>31.901639344262296</v>
      </c>
      <c r="BJ949">
        <f t="shared" si="70"/>
        <v>32</v>
      </c>
      <c r="BK949">
        <v>0</v>
      </c>
      <c r="BL949">
        <v>0</v>
      </c>
      <c r="BM949" t="s">
        <v>1050</v>
      </c>
      <c r="BN949" t="s">
        <v>913</v>
      </c>
      <c r="BO949" t="s">
        <v>564</v>
      </c>
      <c r="BQ949" t="s">
        <v>1050</v>
      </c>
      <c r="BR949" t="s">
        <v>87</v>
      </c>
      <c r="BS949" t="s">
        <v>572</v>
      </c>
      <c r="BT949" t="s">
        <v>1252</v>
      </c>
      <c r="BU949" t="s">
        <v>87</v>
      </c>
      <c r="BV949">
        <v>0.99145299145299148</v>
      </c>
      <c r="BW949">
        <v>1</v>
      </c>
      <c r="BX949">
        <v>8.5470085470085166E-3</v>
      </c>
      <c r="BY949">
        <v>0</v>
      </c>
      <c r="BZ949">
        <v>-116</v>
      </c>
      <c r="CA949">
        <v>0</v>
      </c>
      <c r="CB949">
        <v>116</v>
      </c>
      <c r="CC949" t="e">
        <v>#VALUE!</v>
      </c>
      <c r="CD949">
        <v>116</v>
      </c>
      <c r="CE949">
        <v>0</v>
      </c>
      <c r="CF949">
        <v>0</v>
      </c>
      <c r="CH949">
        <f t="shared" si="71"/>
        <v>1</v>
      </c>
      <c r="CI949" t="s">
        <v>1408</v>
      </c>
      <c r="CJ949">
        <v>0</v>
      </c>
      <c r="CK949" t="s">
        <v>1399</v>
      </c>
      <c r="CL949">
        <f t="shared" si="72"/>
        <v>0</v>
      </c>
      <c r="CM949">
        <f t="shared" si="73"/>
        <v>1</v>
      </c>
      <c r="CN949">
        <f t="shared" si="74"/>
        <v>1</v>
      </c>
    </row>
    <row r="950" spans="1:92" x14ac:dyDescent="0.25">
      <c r="A950">
        <v>2040</v>
      </c>
      <c r="B950" t="s">
        <v>564</v>
      </c>
      <c r="C950" t="s">
        <v>564</v>
      </c>
      <c r="D950">
        <v>1677572</v>
      </c>
      <c r="E950">
        <v>6</v>
      </c>
      <c r="F950" s="107">
        <v>40985</v>
      </c>
      <c r="G950" s="107">
        <v>41044</v>
      </c>
      <c r="H950">
        <v>1677572</v>
      </c>
      <c r="I950" s="107">
        <v>40985</v>
      </c>
      <c r="J950" s="107">
        <v>41044</v>
      </c>
      <c r="K950" t="s">
        <v>562</v>
      </c>
      <c r="L950" t="s">
        <v>562</v>
      </c>
      <c r="N950" t="s">
        <v>564</v>
      </c>
      <c r="O950" t="s">
        <v>913</v>
      </c>
      <c r="P950" t="s">
        <v>38</v>
      </c>
      <c r="Q950">
        <v>60</v>
      </c>
      <c r="R950">
        <v>60</v>
      </c>
      <c r="S950">
        <v>3</v>
      </c>
      <c r="T950">
        <v>0</v>
      </c>
      <c r="U950">
        <v>2</v>
      </c>
      <c r="V950">
        <v>1</v>
      </c>
      <c r="AD950" s="107">
        <v>29879</v>
      </c>
      <c r="AE950" t="s">
        <v>31</v>
      </c>
      <c r="AF950" t="s">
        <v>32</v>
      </c>
      <c r="AG950" t="s">
        <v>868</v>
      </c>
      <c r="AH950" t="s">
        <v>57</v>
      </c>
      <c r="AI950" t="s">
        <v>84</v>
      </c>
      <c r="AJ950" t="s">
        <v>88</v>
      </c>
      <c r="AK950">
        <v>3</v>
      </c>
      <c r="AL950" t="s">
        <v>361</v>
      </c>
      <c r="AM950">
        <v>2</v>
      </c>
      <c r="AP950" t="s">
        <v>100</v>
      </c>
      <c r="AR950" t="s">
        <v>66</v>
      </c>
      <c r="AS950" t="s">
        <v>63</v>
      </c>
      <c r="BC950" t="s">
        <v>51</v>
      </c>
      <c r="BF950">
        <v>60</v>
      </c>
      <c r="BG950">
        <v>60</v>
      </c>
      <c r="BH950">
        <v>60</v>
      </c>
      <c r="BI950">
        <v>30.344262295081968</v>
      </c>
      <c r="BJ950">
        <f t="shared" si="70"/>
        <v>30</v>
      </c>
      <c r="BK950">
        <v>0</v>
      </c>
      <c r="BL950">
        <v>0</v>
      </c>
      <c r="BM950" t="s">
        <v>1050</v>
      </c>
      <c r="BN950" t="s">
        <v>913</v>
      </c>
      <c r="BO950" t="s">
        <v>564</v>
      </c>
      <c r="BQ950" t="s">
        <v>1050</v>
      </c>
      <c r="BR950" t="s">
        <v>87</v>
      </c>
      <c r="BS950" t="s">
        <v>572</v>
      </c>
      <c r="BT950" t="s">
        <v>1252</v>
      </c>
      <c r="BU950" t="s">
        <v>87</v>
      </c>
      <c r="BV950">
        <v>1</v>
      </c>
      <c r="BW950">
        <v>1</v>
      </c>
      <c r="BX950">
        <v>0</v>
      </c>
      <c r="BY950">
        <v>0</v>
      </c>
      <c r="BZ950">
        <v>-60</v>
      </c>
      <c r="CA950">
        <v>0</v>
      </c>
      <c r="CB950">
        <v>60</v>
      </c>
      <c r="CC950" t="e">
        <v>#VALUE!</v>
      </c>
      <c r="CD950">
        <v>60</v>
      </c>
      <c r="CE950">
        <v>0</v>
      </c>
      <c r="CF950">
        <v>0</v>
      </c>
      <c r="CH950">
        <f t="shared" si="71"/>
        <v>1</v>
      </c>
      <c r="CI950" t="s">
        <v>1401</v>
      </c>
      <c r="CJ950">
        <v>3</v>
      </c>
      <c r="CK950" t="s">
        <v>1399</v>
      </c>
      <c r="CL950">
        <f t="shared" si="72"/>
        <v>0</v>
      </c>
      <c r="CM950">
        <f t="shared" si="73"/>
        <v>1</v>
      </c>
      <c r="CN950">
        <f t="shared" si="74"/>
        <v>0</v>
      </c>
    </row>
    <row r="951" spans="1:92" x14ac:dyDescent="0.25">
      <c r="A951">
        <v>2221</v>
      </c>
      <c r="B951" t="s">
        <v>87</v>
      </c>
      <c r="C951" t="s">
        <v>564</v>
      </c>
      <c r="D951">
        <v>1678231</v>
      </c>
      <c r="E951">
        <v>1</v>
      </c>
      <c r="F951" s="107">
        <v>40992</v>
      </c>
      <c r="G951" s="107">
        <v>40994</v>
      </c>
      <c r="H951">
        <v>1678231</v>
      </c>
      <c r="I951" s="107" t="s">
        <v>560</v>
      </c>
      <c r="J951" s="107" t="s">
        <v>560</v>
      </c>
      <c r="K951">
        <v>10000</v>
      </c>
      <c r="L951" t="s">
        <v>568</v>
      </c>
      <c r="M951" s="107">
        <v>40994</v>
      </c>
      <c r="N951" t="s">
        <v>87</v>
      </c>
      <c r="O951" t="s">
        <v>75</v>
      </c>
      <c r="P951" t="s">
        <v>54</v>
      </c>
      <c r="Q951">
        <v>0</v>
      </c>
      <c r="R951">
        <v>3</v>
      </c>
      <c r="S951">
        <v>2</v>
      </c>
      <c r="T951">
        <v>11</v>
      </c>
      <c r="U951">
        <v>1</v>
      </c>
      <c r="AD951" s="107">
        <v>29792</v>
      </c>
      <c r="AE951" t="s">
        <v>31</v>
      </c>
      <c r="AF951" t="s">
        <v>32</v>
      </c>
      <c r="AG951" t="s">
        <v>868</v>
      </c>
      <c r="AH951" t="s">
        <v>30</v>
      </c>
      <c r="AI951" t="s">
        <v>89</v>
      </c>
      <c r="AJ951" t="s">
        <v>54</v>
      </c>
      <c r="AK951">
        <v>1</v>
      </c>
      <c r="AL951" t="s">
        <v>54</v>
      </c>
      <c r="AP951" t="s">
        <v>135</v>
      </c>
      <c r="AR951" t="s">
        <v>66</v>
      </c>
      <c r="AS951" t="s">
        <v>63</v>
      </c>
      <c r="AT951" t="s">
        <v>1414</v>
      </c>
      <c r="BC951" t="s">
        <v>78</v>
      </c>
      <c r="BD951" t="s">
        <v>1204</v>
      </c>
      <c r="BF951">
        <v>0</v>
      </c>
      <c r="BG951">
        <v>0</v>
      </c>
      <c r="BH951">
        <v>3</v>
      </c>
      <c r="BI951">
        <v>30.601092896174862</v>
      </c>
      <c r="BJ951" t="e">
        <f t="shared" si="70"/>
        <v>#VALUE!</v>
      </c>
      <c r="BK951" t="e">
        <v>#VALUE!</v>
      </c>
      <c r="BL951" t="e">
        <v>#VALUE!</v>
      </c>
      <c r="BM951" t="s">
        <v>1051</v>
      </c>
      <c r="BN951" t="s">
        <v>75</v>
      </c>
      <c r="BO951" t="s">
        <v>87</v>
      </c>
      <c r="BQ951" t="s">
        <v>1051</v>
      </c>
      <c r="BR951">
        <v>0</v>
      </c>
      <c r="BS951" t="s">
        <v>573</v>
      </c>
      <c r="BT951" t="s">
        <v>1252</v>
      </c>
      <c r="BU951" t="s">
        <v>87</v>
      </c>
      <c r="BV951">
        <v>0</v>
      </c>
      <c r="BW951">
        <v>0</v>
      </c>
      <c r="BX951">
        <v>0</v>
      </c>
      <c r="BY951">
        <v>0</v>
      </c>
      <c r="BZ951" t="e">
        <v>#VALUE!</v>
      </c>
      <c r="CA951" t="e">
        <v>#VALUE!</v>
      </c>
      <c r="CB951" t="e">
        <v>#VALUE!</v>
      </c>
      <c r="CC951">
        <v>0</v>
      </c>
      <c r="CD951">
        <v>0</v>
      </c>
      <c r="CE951">
        <v>0</v>
      </c>
      <c r="CF951" t="e">
        <v>#VALUE!</v>
      </c>
      <c r="CH951">
        <f t="shared" si="71"/>
        <v>1</v>
      </c>
      <c r="CI951" t="s">
        <v>1405</v>
      </c>
      <c r="CJ951">
        <v>1</v>
      </c>
      <c r="CK951" t="s">
        <v>1400</v>
      </c>
      <c r="CL951">
        <f t="shared" si="72"/>
        <v>1</v>
      </c>
      <c r="CM951">
        <f t="shared" si="73"/>
        <v>1</v>
      </c>
      <c r="CN951">
        <f t="shared" si="74"/>
        <v>1</v>
      </c>
    </row>
    <row r="952" spans="1:92" x14ac:dyDescent="0.25">
      <c r="A952">
        <v>1389</v>
      </c>
      <c r="B952" t="s">
        <v>564</v>
      </c>
      <c r="C952" t="s">
        <v>564</v>
      </c>
      <c r="D952">
        <v>1682017</v>
      </c>
      <c r="E952">
        <v>6</v>
      </c>
      <c r="F952" s="107">
        <v>40960</v>
      </c>
      <c r="G952" s="107">
        <v>41206</v>
      </c>
      <c r="H952">
        <v>1682017</v>
      </c>
      <c r="I952" s="107">
        <v>40984</v>
      </c>
      <c r="J952" s="107">
        <v>41206</v>
      </c>
      <c r="K952">
        <v>50000</v>
      </c>
      <c r="L952" t="s">
        <v>570</v>
      </c>
      <c r="N952" t="s">
        <v>564</v>
      </c>
      <c r="O952" t="s">
        <v>913</v>
      </c>
      <c r="P952" t="s">
        <v>38</v>
      </c>
      <c r="Q952">
        <v>223</v>
      </c>
      <c r="R952">
        <v>247</v>
      </c>
      <c r="S952">
        <v>4</v>
      </c>
      <c r="T952">
        <v>7</v>
      </c>
      <c r="U952">
        <v>1</v>
      </c>
      <c r="AD952" s="107">
        <v>29753</v>
      </c>
      <c r="AE952" t="s">
        <v>31</v>
      </c>
      <c r="AF952" t="s">
        <v>68</v>
      </c>
      <c r="AG952" t="s">
        <v>870</v>
      </c>
      <c r="AH952" t="s">
        <v>57</v>
      </c>
      <c r="AI952" t="s">
        <v>140</v>
      </c>
      <c r="AJ952" t="s">
        <v>88</v>
      </c>
      <c r="AK952">
        <v>13</v>
      </c>
      <c r="AL952" t="s">
        <v>361</v>
      </c>
      <c r="AM952">
        <v>4</v>
      </c>
      <c r="AP952" t="s">
        <v>72</v>
      </c>
      <c r="AR952" t="s">
        <v>49</v>
      </c>
      <c r="AS952" t="s">
        <v>73</v>
      </c>
      <c r="BC952" t="s">
        <v>37</v>
      </c>
      <c r="BF952">
        <v>223</v>
      </c>
      <c r="BG952">
        <v>223</v>
      </c>
      <c r="BH952">
        <v>247</v>
      </c>
      <c r="BI952">
        <v>30.620218579234972</v>
      </c>
      <c r="BJ952">
        <f t="shared" si="70"/>
        <v>31</v>
      </c>
      <c r="BK952">
        <v>0</v>
      </c>
      <c r="BL952">
        <v>0</v>
      </c>
      <c r="BM952" t="s">
        <v>1050</v>
      </c>
      <c r="BN952" t="s">
        <v>913</v>
      </c>
      <c r="BO952" t="s">
        <v>564</v>
      </c>
      <c r="BQ952" t="s">
        <v>1050</v>
      </c>
      <c r="BR952" t="s">
        <v>87</v>
      </c>
      <c r="BS952" t="s">
        <v>572</v>
      </c>
      <c r="BT952" t="s">
        <v>1252</v>
      </c>
      <c r="BU952" t="s">
        <v>87</v>
      </c>
      <c r="BV952">
        <v>0.90283400809716596</v>
      </c>
      <c r="BW952">
        <v>1</v>
      </c>
      <c r="BX952">
        <v>9.7165991902834037E-2</v>
      </c>
      <c r="BY952">
        <v>0</v>
      </c>
      <c r="BZ952">
        <v>-223</v>
      </c>
      <c r="CA952">
        <v>0</v>
      </c>
      <c r="CB952">
        <v>223</v>
      </c>
      <c r="CC952" t="e">
        <v>#VALUE!</v>
      </c>
      <c r="CD952">
        <v>223</v>
      </c>
      <c r="CE952">
        <v>0</v>
      </c>
      <c r="CF952">
        <v>0</v>
      </c>
      <c r="CH952">
        <f t="shared" si="71"/>
        <v>1</v>
      </c>
      <c r="CI952" t="s">
        <v>1403</v>
      </c>
      <c r="CJ952">
        <v>6</v>
      </c>
      <c r="CK952" t="s">
        <v>1399</v>
      </c>
      <c r="CL952">
        <f t="shared" si="72"/>
        <v>0</v>
      </c>
      <c r="CM952">
        <f t="shared" si="73"/>
        <v>1</v>
      </c>
      <c r="CN952">
        <f t="shared" si="74"/>
        <v>1</v>
      </c>
    </row>
    <row r="953" spans="1:92" x14ac:dyDescent="0.25">
      <c r="A953">
        <v>2692</v>
      </c>
      <c r="B953" t="s">
        <v>564</v>
      </c>
      <c r="C953" t="s">
        <v>564</v>
      </c>
      <c r="D953">
        <v>1683950</v>
      </c>
      <c r="E953">
        <v>4</v>
      </c>
      <c r="F953" s="107">
        <v>41009</v>
      </c>
      <c r="G953" s="107">
        <v>41096</v>
      </c>
      <c r="H953">
        <v>1683950</v>
      </c>
      <c r="I953" s="107">
        <v>41009</v>
      </c>
      <c r="J953" s="107">
        <v>41013</v>
      </c>
      <c r="K953">
        <v>2000</v>
      </c>
      <c r="L953" t="s">
        <v>566</v>
      </c>
      <c r="M953" s="107">
        <v>41013</v>
      </c>
      <c r="N953" t="s">
        <v>87</v>
      </c>
      <c r="O953" t="s">
        <v>75</v>
      </c>
      <c r="P953" t="s">
        <v>38</v>
      </c>
      <c r="Q953">
        <v>5</v>
      </c>
      <c r="R953">
        <v>88</v>
      </c>
      <c r="S953">
        <v>1</v>
      </c>
      <c r="T953">
        <v>0</v>
      </c>
      <c r="AD953" s="107">
        <v>20638</v>
      </c>
      <c r="AE953" t="s">
        <v>45</v>
      </c>
      <c r="AF953" t="s">
        <v>32</v>
      </c>
      <c r="AG953" t="s">
        <v>868</v>
      </c>
      <c r="AH953" t="s">
        <v>57</v>
      </c>
      <c r="AI953" t="s">
        <v>64</v>
      </c>
      <c r="AJ953" t="s">
        <v>88</v>
      </c>
      <c r="AK953">
        <v>7</v>
      </c>
      <c r="AL953" t="s">
        <v>986</v>
      </c>
      <c r="AO953">
        <v>30</v>
      </c>
      <c r="AP953" t="s">
        <v>42</v>
      </c>
      <c r="AR953" t="s">
        <v>43</v>
      </c>
      <c r="AS953" t="s">
        <v>44</v>
      </c>
      <c r="BC953" t="s">
        <v>37</v>
      </c>
      <c r="BF953">
        <v>5</v>
      </c>
      <c r="BG953">
        <v>88</v>
      </c>
      <c r="BH953">
        <v>88</v>
      </c>
      <c r="BI953">
        <v>55.658469945355193</v>
      </c>
      <c r="BJ953">
        <f t="shared" si="70"/>
        <v>56</v>
      </c>
      <c r="BK953">
        <v>0</v>
      </c>
      <c r="BL953">
        <v>-83</v>
      </c>
      <c r="BM953" t="s">
        <v>1050</v>
      </c>
      <c r="BN953" t="s">
        <v>75</v>
      </c>
      <c r="BO953" t="s">
        <v>87</v>
      </c>
      <c r="BQ953" t="s">
        <v>1050</v>
      </c>
      <c r="BR953" t="s">
        <v>87</v>
      </c>
      <c r="BS953" t="s">
        <v>573</v>
      </c>
      <c r="BT953" t="s">
        <v>1252</v>
      </c>
      <c r="BU953" t="s">
        <v>87</v>
      </c>
      <c r="BV953">
        <v>5.6818181818181816E-2</v>
      </c>
      <c r="BW953">
        <v>5.6818181818181816E-2</v>
      </c>
      <c r="BX953">
        <v>0</v>
      </c>
      <c r="BY953">
        <v>0</v>
      </c>
      <c r="BZ953">
        <v>-5</v>
      </c>
      <c r="CA953">
        <v>0</v>
      </c>
      <c r="CB953">
        <v>5</v>
      </c>
      <c r="CC953" t="e">
        <v>#VALUE!</v>
      </c>
      <c r="CD953">
        <v>5</v>
      </c>
      <c r="CE953">
        <v>0</v>
      </c>
      <c r="CF953">
        <v>83</v>
      </c>
      <c r="CH953">
        <f t="shared" si="71"/>
        <v>1</v>
      </c>
      <c r="CI953" t="s">
        <v>1405</v>
      </c>
      <c r="CJ953">
        <v>1</v>
      </c>
      <c r="CK953" t="s">
        <v>1399</v>
      </c>
      <c r="CL953">
        <f t="shared" si="72"/>
        <v>1</v>
      </c>
      <c r="CM953">
        <f t="shared" si="73"/>
        <v>1</v>
      </c>
      <c r="CN953">
        <f t="shared" si="74"/>
        <v>0</v>
      </c>
    </row>
    <row r="954" spans="1:92" x14ac:dyDescent="0.25">
      <c r="A954">
        <v>154</v>
      </c>
      <c r="B954" t="s">
        <v>564</v>
      </c>
      <c r="C954" t="s">
        <v>564</v>
      </c>
      <c r="D954">
        <v>1684010</v>
      </c>
      <c r="E954">
        <v>6</v>
      </c>
      <c r="F954" s="107">
        <v>40915</v>
      </c>
      <c r="G954" s="107">
        <v>41037</v>
      </c>
      <c r="H954">
        <v>1684010</v>
      </c>
      <c r="I954" s="107">
        <v>40915</v>
      </c>
      <c r="J954" s="107">
        <v>41037</v>
      </c>
      <c r="K954">
        <v>20000</v>
      </c>
      <c r="L954" t="s">
        <v>569</v>
      </c>
      <c r="N954" t="s">
        <v>564</v>
      </c>
      <c r="O954" t="s">
        <v>913</v>
      </c>
      <c r="P954" t="s">
        <v>38</v>
      </c>
      <c r="Q954">
        <v>123</v>
      </c>
      <c r="R954">
        <v>123</v>
      </c>
      <c r="S954">
        <v>2</v>
      </c>
      <c r="T954">
        <v>6</v>
      </c>
      <c r="U954">
        <v>2</v>
      </c>
      <c r="AD954" s="107">
        <v>29845</v>
      </c>
      <c r="AE954" t="s">
        <v>31</v>
      </c>
      <c r="AF954" t="s">
        <v>39</v>
      </c>
      <c r="AG954" t="s">
        <v>40</v>
      </c>
      <c r="AH954" t="s">
        <v>40</v>
      </c>
      <c r="AI954" t="s">
        <v>113</v>
      </c>
      <c r="AJ954" t="s">
        <v>88</v>
      </c>
      <c r="AK954">
        <v>7</v>
      </c>
      <c r="AL954" t="s">
        <v>361</v>
      </c>
      <c r="AM954">
        <v>3</v>
      </c>
      <c r="AP954" t="s">
        <v>92</v>
      </c>
      <c r="AR954" t="s">
        <v>66</v>
      </c>
      <c r="AS954" t="s">
        <v>44</v>
      </c>
      <c r="BC954" t="s">
        <v>51</v>
      </c>
      <c r="BF954">
        <v>123</v>
      </c>
      <c r="BG954">
        <v>123</v>
      </c>
      <c r="BH954">
        <v>123</v>
      </c>
      <c r="BI954">
        <v>30.245901639344261</v>
      </c>
      <c r="BJ954">
        <f t="shared" si="70"/>
        <v>30</v>
      </c>
      <c r="BK954">
        <v>0</v>
      </c>
      <c r="BL954">
        <v>0</v>
      </c>
      <c r="BM954" t="s">
        <v>1050</v>
      </c>
      <c r="BN954" t="s">
        <v>913</v>
      </c>
      <c r="BO954" t="s">
        <v>564</v>
      </c>
      <c r="BQ954" t="s">
        <v>1050</v>
      </c>
      <c r="BR954" t="s">
        <v>87</v>
      </c>
      <c r="BS954" t="s">
        <v>572</v>
      </c>
      <c r="BT954" t="s">
        <v>1252</v>
      </c>
      <c r="BU954" t="s">
        <v>87</v>
      </c>
      <c r="BV954">
        <v>1</v>
      </c>
      <c r="BW954">
        <v>1</v>
      </c>
      <c r="BX954">
        <v>0</v>
      </c>
      <c r="BY954">
        <v>0</v>
      </c>
      <c r="BZ954">
        <v>-123</v>
      </c>
      <c r="CA954">
        <v>0</v>
      </c>
      <c r="CB954">
        <v>123</v>
      </c>
      <c r="CC954" t="e">
        <v>#VALUE!</v>
      </c>
      <c r="CD954">
        <v>123</v>
      </c>
      <c r="CE954">
        <v>0</v>
      </c>
      <c r="CF954">
        <v>0</v>
      </c>
      <c r="CH954">
        <f t="shared" si="71"/>
        <v>1</v>
      </c>
      <c r="CI954" t="s">
        <v>1403</v>
      </c>
      <c r="CJ954">
        <v>6</v>
      </c>
      <c r="CK954" t="s">
        <v>1399</v>
      </c>
      <c r="CL954">
        <f t="shared" si="72"/>
        <v>0</v>
      </c>
      <c r="CM954">
        <f t="shared" si="73"/>
        <v>1</v>
      </c>
      <c r="CN954">
        <f t="shared" si="74"/>
        <v>1</v>
      </c>
    </row>
    <row r="955" spans="1:92" x14ac:dyDescent="0.25">
      <c r="A955">
        <v>2682</v>
      </c>
      <c r="B955" t="s">
        <v>564</v>
      </c>
      <c r="C955" t="s">
        <v>564</v>
      </c>
      <c r="D955">
        <v>1684078</v>
      </c>
      <c r="E955">
        <v>6</v>
      </c>
      <c r="F955" s="107">
        <v>41008</v>
      </c>
      <c r="G955" s="107">
        <v>41100</v>
      </c>
      <c r="H955">
        <v>1684078</v>
      </c>
      <c r="I955" s="107">
        <v>41009</v>
      </c>
      <c r="J955" s="107">
        <v>41100</v>
      </c>
      <c r="K955" t="s">
        <v>562</v>
      </c>
      <c r="L955" t="s">
        <v>562</v>
      </c>
      <c r="N955" t="s">
        <v>564</v>
      </c>
      <c r="O955" t="s">
        <v>913</v>
      </c>
      <c r="P955" t="s">
        <v>38</v>
      </c>
      <c r="Q955">
        <v>92</v>
      </c>
      <c r="R955">
        <v>93</v>
      </c>
      <c r="S955">
        <v>3</v>
      </c>
      <c r="T955">
        <v>6</v>
      </c>
      <c r="U955">
        <v>1</v>
      </c>
      <c r="AD955" s="107">
        <v>29792</v>
      </c>
      <c r="AE955" t="s">
        <v>31</v>
      </c>
      <c r="AF955" t="s">
        <v>39</v>
      </c>
      <c r="AG955" t="s">
        <v>40</v>
      </c>
      <c r="AH955" t="s">
        <v>40</v>
      </c>
      <c r="AI955" t="s">
        <v>112</v>
      </c>
      <c r="AJ955" t="s">
        <v>88</v>
      </c>
      <c r="AK955">
        <v>6</v>
      </c>
      <c r="AL955" t="s">
        <v>361</v>
      </c>
      <c r="AM955">
        <v>2</v>
      </c>
      <c r="AP955" t="s">
        <v>109</v>
      </c>
      <c r="AR955" t="s">
        <v>49</v>
      </c>
      <c r="AS955" t="s">
        <v>73</v>
      </c>
      <c r="BC955" t="s">
        <v>37</v>
      </c>
      <c r="BF955">
        <v>92</v>
      </c>
      <c r="BG955">
        <v>92</v>
      </c>
      <c r="BH955">
        <v>93</v>
      </c>
      <c r="BI955">
        <v>30.644808743169399</v>
      </c>
      <c r="BJ955">
        <f t="shared" si="70"/>
        <v>31</v>
      </c>
      <c r="BK955">
        <v>0</v>
      </c>
      <c r="BL955">
        <v>0</v>
      </c>
      <c r="BM955" t="s">
        <v>1050</v>
      </c>
      <c r="BN955" t="s">
        <v>913</v>
      </c>
      <c r="BO955" t="s">
        <v>564</v>
      </c>
      <c r="BQ955" t="s">
        <v>1050</v>
      </c>
      <c r="BR955" t="s">
        <v>87</v>
      </c>
      <c r="BS955" t="s">
        <v>572</v>
      </c>
      <c r="BT955" t="s">
        <v>1252</v>
      </c>
      <c r="BU955" t="s">
        <v>87</v>
      </c>
      <c r="BV955">
        <v>0.989247311827957</v>
      </c>
      <c r="BW955">
        <v>1</v>
      </c>
      <c r="BX955">
        <v>1.0752688172043001E-2</v>
      </c>
      <c r="BY955">
        <v>0</v>
      </c>
      <c r="BZ955">
        <v>-92</v>
      </c>
      <c r="CA955">
        <v>0</v>
      </c>
      <c r="CB955">
        <v>92</v>
      </c>
      <c r="CC955" t="e">
        <v>#VALUE!</v>
      </c>
      <c r="CD955">
        <v>92</v>
      </c>
      <c r="CE955">
        <v>0</v>
      </c>
      <c r="CF955">
        <v>0</v>
      </c>
      <c r="CH955">
        <f t="shared" si="71"/>
        <v>1</v>
      </c>
      <c r="CI955" t="s">
        <v>1408</v>
      </c>
      <c r="CJ955">
        <v>0</v>
      </c>
      <c r="CK955" t="s">
        <v>1399</v>
      </c>
      <c r="CL955">
        <f t="shared" si="72"/>
        <v>0</v>
      </c>
      <c r="CM955">
        <f t="shared" si="73"/>
        <v>1</v>
      </c>
      <c r="CN955">
        <f t="shared" si="74"/>
        <v>1</v>
      </c>
    </row>
    <row r="956" spans="1:92" x14ac:dyDescent="0.25">
      <c r="A956">
        <v>1819</v>
      </c>
      <c r="B956" t="s">
        <v>564</v>
      </c>
      <c r="C956" t="s">
        <v>564</v>
      </c>
      <c r="D956">
        <v>1684297</v>
      </c>
      <c r="E956">
        <v>5</v>
      </c>
      <c r="F956" s="107">
        <v>40976</v>
      </c>
      <c r="G956" s="107">
        <v>40980</v>
      </c>
      <c r="H956">
        <v>1684297</v>
      </c>
      <c r="I956" s="107">
        <v>40977</v>
      </c>
      <c r="J956" s="107">
        <v>40980</v>
      </c>
      <c r="K956">
        <v>15000</v>
      </c>
      <c r="L956" t="s">
        <v>569</v>
      </c>
      <c r="N956" t="s">
        <v>564</v>
      </c>
      <c r="O956" t="s">
        <v>913</v>
      </c>
      <c r="P956" t="s">
        <v>38</v>
      </c>
      <c r="Q956">
        <v>4</v>
      </c>
      <c r="R956">
        <v>5</v>
      </c>
      <c r="S956">
        <v>6</v>
      </c>
      <c r="T956">
        <v>5</v>
      </c>
      <c r="U956">
        <v>3</v>
      </c>
      <c r="AD956" s="107">
        <v>28699</v>
      </c>
      <c r="AE956" t="s">
        <v>31</v>
      </c>
      <c r="AF956" t="s">
        <v>32</v>
      </c>
      <c r="AG956" t="s">
        <v>868</v>
      </c>
      <c r="AH956" t="s">
        <v>57</v>
      </c>
      <c r="AI956" t="s">
        <v>117</v>
      </c>
      <c r="AJ956" t="s">
        <v>88</v>
      </c>
      <c r="AK956">
        <v>1</v>
      </c>
      <c r="AL956" t="s">
        <v>987</v>
      </c>
      <c r="AN956">
        <v>6</v>
      </c>
      <c r="AP956" t="s">
        <v>174</v>
      </c>
      <c r="AR956" t="s">
        <v>43</v>
      </c>
      <c r="AS956" t="s">
        <v>44</v>
      </c>
      <c r="BC956" t="s">
        <v>37</v>
      </c>
      <c r="BF956">
        <v>4</v>
      </c>
      <c r="BG956">
        <v>4</v>
      </c>
      <c r="BH956">
        <v>5</v>
      </c>
      <c r="BI956">
        <v>33.543715846994537</v>
      </c>
      <c r="BJ956">
        <f t="shared" si="70"/>
        <v>34</v>
      </c>
      <c r="BK956">
        <v>0</v>
      </c>
      <c r="BL956">
        <v>0</v>
      </c>
      <c r="BM956" t="s">
        <v>1050</v>
      </c>
      <c r="BN956" t="s">
        <v>913</v>
      </c>
      <c r="BO956" t="s">
        <v>564</v>
      </c>
      <c r="BQ956" t="s">
        <v>1050</v>
      </c>
      <c r="BR956" t="s">
        <v>87</v>
      </c>
      <c r="BS956" t="s">
        <v>572</v>
      </c>
      <c r="BT956" t="s">
        <v>1252</v>
      </c>
      <c r="BU956" t="s">
        <v>87</v>
      </c>
      <c r="BV956">
        <v>0.8</v>
      </c>
      <c r="BW956">
        <v>1</v>
      </c>
      <c r="BX956">
        <v>0.19999999999999996</v>
      </c>
      <c r="BY956">
        <v>0</v>
      </c>
      <c r="BZ956">
        <v>-4</v>
      </c>
      <c r="CA956">
        <v>0</v>
      </c>
      <c r="CB956">
        <v>4</v>
      </c>
      <c r="CC956" t="e">
        <v>#VALUE!</v>
      </c>
      <c r="CD956">
        <v>4</v>
      </c>
      <c r="CE956">
        <v>0</v>
      </c>
      <c r="CF956">
        <v>0</v>
      </c>
      <c r="CH956">
        <f t="shared" si="71"/>
        <v>1</v>
      </c>
      <c r="CI956" t="s">
        <v>1405</v>
      </c>
      <c r="CJ956">
        <v>1</v>
      </c>
      <c r="CK956" t="s">
        <v>1399</v>
      </c>
      <c r="CL956">
        <f t="shared" si="72"/>
        <v>0</v>
      </c>
      <c r="CM956">
        <f t="shared" si="73"/>
        <v>1</v>
      </c>
      <c r="CN956">
        <f t="shared" si="74"/>
        <v>1</v>
      </c>
    </row>
    <row r="957" spans="1:92" x14ac:dyDescent="0.25">
      <c r="A957">
        <v>1928</v>
      </c>
      <c r="B957" t="s">
        <v>564</v>
      </c>
      <c r="C957" t="s">
        <v>564</v>
      </c>
      <c r="D957">
        <v>1684893</v>
      </c>
      <c r="E957">
        <v>1</v>
      </c>
      <c r="F957" s="107">
        <v>40981</v>
      </c>
      <c r="G957" s="107">
        <v>41150</v>
      </c>
      <c r="H957">
        <v>1684893</v>
      </c>
      <c r="I957" s="107">
        <v>40981</v>
      </c>
      <c r="J957" s="107">
        <v>41150</v>
      </c>
      <c r="K957">
        <v>5000</v>
      </c>
      <c r="L957" t="s">
        <v>567</v>
      </c>
      <c r="N957" t="s">
        <v>564</v>
      </c>
      <c r="O957" t="s">
        <v>913</v>
      </c>
      <c r="P957" t="s">
        <v>54</v>
      </c>
      <c r="Q957">
        <v>170</v>
      </c>
      <c r="R957">
        <v>170</v>
      </c>
      <c r="S957">
        <v>2</v>
      </c>
      <c r="T957">
        <v>1</v>
      </c>
      <c r="U957">
        <v>1</v>
      </c>
      <c r="AD957" s="107">
        <v>24643</v>
      </c>
      <c r="AE957" t="s">
        <v>31</v>
      </c>
      <c r="AF957" t="s">
        <v>39</v>
      </c>
      <c r="AG957" t="s">
        <v>40</v>
      </c>
      <c r="AH957" t="s">
        <v>40</v>
      </c>
      <c r="AI957" t="s">
        <v>84</v>
      </c>
      <c r="AJ957" t="s">
        <v>54</v>
      </c>
      <c r="AK957">
        <v>2</v>
      </c>
      <c r="AL957" t="s">
        <v>54</v>
      </c>
      <c r="AP957" t="s">
        <v>42</v>
      </c>
      <c r="AR957" t="s">
        <v>43</v>
      </c>
      <c r="AS957" t="s">
        <v>44</v>
      </c>
      <c r="BC957" t="s">
        <v>37</v>
      </c>
      <c r="BF957">
        <v>170</v>
      </c>
      <c r="BG957">
        <v>170</v>
      </c>
      <c r="BH957">
        <v>170</v>
      </c>
      <c r="BI957">
        <v>44.639344262295083</v>
      </c>
      <c r="BJ957">
        <f t="shared" si="70"/>
        <v>45</v>
      </c>
      <c r="BK957">
        <v>0</v>
      </c>
      <c r="BL957">
        <v>0</v>
      </c>
      <c r="BM957" t="s">
        <v>1051</v>
      </c>
      <c r="BN957" t="s">
        <v>913</v>
      </c>
      <c r="BO957" t="s">
        <v>564</v>
      </c>
      <c r="BQ957" t="s">
        <v>1051</v>
      </c>
      <c r="BR957" t="s">
        <v>87</v>
      </c>
      <c r="BS957" t="s">
        <v>572</v>
      </c>
      <c r="BT957" t="s">
        <v>1252</v>
      </c>
      <c r="BU957" t="s">
        <v>87</v>
      </c>
      <c r="BV957">
        <v>1</v>
      </c>
      <c r="BW957">
        <v>1</v>
      </c>
      <c r="BX957">
        <v>0</v>
      </c>
      <c r="BY957">
        <v>0</v>
      </c>
      <c r="BZ957">
        <v>-170</v>
      </c>
      <c r="CA957">
        <v>0</v>
      </c>
      <c r="CB957">
        <v>170</v>
      </c>
      <c r="CC957" t="e">
        <v>#VALUE!</v>
      </c>
      <c r="CD957">
        <v>170</v>
      </c>
      <c r="CE957">
        <v>0</v>
      </c>
      <c r="CF957">
        <v>0</v>
      </c>
      <c r="CH957">
        <f t="shared" si="71"/>
        <v>1</v>
      </c>
      <c r="CI957" t="s">
        <v>1403</v>
      </c>
      <c r="CJ957">
        <v>6</v>
      </c>
      <c r="CK957" t="s">
        <v>1399</v>
      </c>
      <c r="CL957">
        <f t="shared" si="72"/>
        <v>0</v>
      </c>
      <c r="CM957">
        <f t="shared" si="73"/>
        <v>1</v>
      </c>
      <c r="CN957">
        <f t="shared" si="74"/>
        <v>1</v>
      </c>
    </row>
    <row r="958" spans="1:92" x14ac:dyDescent="0.25">
      <c r="A958">
        <v>2640</v>
      </c>
      <c r="B958" t="s">
        <v>564</v>
      </c>
      <c r="C958" t="s">
        <v>564</v>
      </c>
      <c r="D958">
        <v>1685434</v>
      </c>
      <c r="E958">
        <v>6</v>
      </c>
      <c r="F958" s="107">
        <v>41007</v>
      </c>
      <c r="G958" s="107">
        <v>41050</v>
      </c>
      <c r="H958">
        <v>1685434</v>
      </c>
      <c r="I958" s="107">
        <v>41007</v>
      </c>
      <c r="J958" s="107">
        <v>41050</v>
      </c>
      <c r="K958" t="s">
        <v>562</v>
      </c>
      <c r="L958" t="s">
        <v>562</v>
      </c>
      <c r="N958" t="s">
        <v>564</v>
      </c>
      <c r="O958" t="s">
        <v>913</v>
      </c>
      <c r="P958" t="s">
        <v>38</v>
      </c>
      <c r="Q958">
        <v>44</v>
      </c>
      <c r="R958">
        <v>44</v>
      </c>
      <c r="S958">
        <v>6</v>
      </c>
      <c r="T958">
        <v>2</v>
      </c>
      <c r="U958">
        <v>3</v>
      </c>
      <c r="AD958" s="107">
        <v>29427</v>
      </c>
      <c r="AE958" t="s">
        <v>31</v>
      </c>
      <c r="AF958" t="s">
        <v>32</v>
      </c>
      <c r="AG958" t="s">
        <v>868</v>
      </c>
      <c r="AH958" t="s">
        <v>57</v>
      </c>
      <c r="AI958" t="s">
        <v>89</v>
      </c>
      <c r="AJ958" t="s">
        <v>88</v>
      </c>
      <c r="AK958">
        <v>3</v>
      </c>
      <c r="AL958" t="s">
        <v>361</v>
      </c>
      <c r="AM958">
        <v>6</v>
      </c>
      <c r="AP958" t="s">
        <v>100</v>
      </c>
      <c r="AR958" t="s">
        <v>66</v>
      </c>
      <c r="AS958" t="s">
        <v>63</v>
      </c>
      <c r="BC958" t="s">
        <v>37</v>
      </c>
      <c r="BF958">
        <v>44</v>
      </c>
      <c r="BG958">
        <v>44</v>
      </c>
      <c r="BH958">
        <v>44</v>
      </c>
      <c r="BI958">
        <v>31.639344262295083</v>
      </c>
      <c r="BJ958">
        <f t="shared" si="70"/>
        <v>32</v>
      </c>
      <c r="BK958">
        <v>0</v>
      </c>
      <c r="BL958">
        <v>0</v>
      </c>
      <c r="BM958" t="s">
        <v>1050</v>
      </c>
      <c r="BN958" t="s">
        <v>913</v>
      </c>
      <c r="BO958" t="s">
        <v>564</v>
      </c>
      <c r="BQ958" t="s">
        <v>1050</v>
      </c>
      <c r="BR958" t="s">
        <v>87</v>
      </c>
      <c r="BS958" t="s">
        <v>572</v>
      </c>
      <c r="BT958" t="s">
        <v>1252</v>
      </c>
      <c r="BU958" t="s">
        <v>87</v>
      </c>
      <c r="BV958">
        <v>1</v>
      </c>
      <c r="BW958">
        <v>1</v>
      </c>
      <c r="BX958">
        <v>0</v>
      </c>
      <c r="BY958">
        <v>0</v>
      </c>
      <c r="BZ958">
        <v>-44</v>
      </c>
      <c r="CA958">
        <v>0</v>
      </c>
      <c r="CB958">
        <v>44</v>
      </c>
      <c r="CC958" t="e">
        <v>#VALUE!</v>
      </c>
      <c r="CD958">
        <v>44</v>
      </c>
      <c r="CE958">
        <v>0</v>
      </c>
      <c r="CF958">
        <v>0</v>
      </c>
      <c r="CH958">
        <f t="shared" si="71"/>
        <v>1</v>
      </c>
      <c r="CI958" t="s">
        <v>1401</v>
      </c>
      <c r="CJ958">
        <v>3</v>
      </c>
      <c r="CK958" t="s">
        <v>1399</v>
      </c>
      <c r="CL958">
        <f t="shared" si="72"/>
        <v>0</v>
      </c>
      <c r="CM958">
        <f t="shared" si="73"/>
        <v>1</v>
      </c>
      <c r="CN958">
        <f t="shared" si="74"/>
        <v>1</v>
      </c>
    </row>
    <row r="959" spans="1:92" x14ac:dyDescent="0.25">
      <c r="A959">
        <v>2623</v>
      </c>
      <c r="B959" t="s">
        <v>564</v>
      </c>
      <c r="C959" t="s">
        <v>564</v>
      </c>
      <c r="D959">
        <v>1685550</v>
      </c>
      <c r="E959">
        <v>1</v>
      </c>
      <c r="F959" s="107">
        <v>41006</v>
      </c>
      <c r="G959" s="107">
        <v>41250</v>
      </c>
      <c r="H959">
        <v>1685550</v>
      </c>
      <c r="I959" s="107">
        <v>41006</v>
      </c>
      <c r="J959" s="107">
        <v>41007</v>
      </c>
      <c r="K959">
        <v>5000</v>
      </c>
      <c r="L959" t="s">
        <v>567</v>
      </c>
      <c r="M959" s="107">
        <v>41007</v>
      </c>
      <c r="N959" t="s">
        <v>87</v>
      </c>
      <c r="O959" t="s">
        <v>75</v>
      </c>
      <c r="P959" t="s">
        <v>54</v>
      </c>
      <c r="Q959">
        <v>2</v>
      </c>
      <c r="R959">
        <v>245</v>
      </c>
      <c r="S959">
        <v>0</v>
      </c>
      <c r="T959">
        <v>2</v>
      </c>
      <c r="AD959" s="107">
        <v>26939</v>
      </c>
      <c r="AE959" t="s">
        <v>31</v>
      </c>
      <c r="AF959" t="s">
        <v>32</v>
      </c>
      <c r="AG959" t="s">
        <v>868</v>
      </c>
      <c r="AH959" t="s">
        <v>30</v>
      </c>
      <c r="AI959" t="s">
        <v>94</v>
      </c>
      <c r="AJ959" t="s">
        <v>54</v>
      </c>
      <c r="AK959">
        <v>10</v>
      </c>
      <c r="AL959" t="s">
        <v>54</v>
      </c>
      <c r="AP959" t="s">
        <v>341</v>
      </c>
      <c r="AR959" t="s">
        <v>66</v>
      </c>
      <c r="AS959" t="s">
        <v>63</v>
      </c>
      <c r="BC959" t="s">
        <v>51</v>
      </c>
      <c r="BF959">
        <v>2</v>
      </c>
      <c r="BG959">
        <v>245</v>
      </c>
      <c r="BH959">
        <v>245</v>
      </c>
      <c r="BI959">
        <v>38.434426229508198</v>
      </c>
      <c r="BJ959">
        <f t="shared" si="70"/>
        <v>39</v>
      </c>
      <c r="BK959">
        <v>0</v>
      </c>
      <c r="BL959">
        <v>-243</v>
      </c>
      <c r="BM959" t="s">
        <v>1051</v>
      </c>
      <c r="BN959" t="s">
        <v>75</v>
      </c>
      <c r="BO959" t="s">
        <v>87</v>
      </c>
      <c r="BQ959" t="s">
        <v>1051</v>
      </c>
      <c r="BR959" t="s">
        <v>87</v>
      </c>
      <c r="BS959" t="s">
        <v>573</v>
      </c>
      <c r="BT959" t="s">
        <v>1252</v>
      </c>
      <c r="BU959" t="s">
        <v>564</v>
      </c>
      <c r="BV959">
        <v>8.1632653061224497E-3</v>
      </c>
      <c r="BW959">
        <v>8.1632653061224497E-3</v>
      </c>
      <c r="BX959">
        <v>0</v>
      </c>
      <c r="BY959">
        <v>0</v>
      </c>
      <c r="BZ959">
        <v>-2</v>
      </c>
      <c r="CA959">
        <v>0</v>
      </c>
      <c r="CB959">
        <v>2</v>
      </c>
      <c r="CC959" t="e">
        <v>#VALUE!</v>
      </c>
      <c r="CD959">
        <v>2</v>
      </c>
      <c r="CE959">
        <v>0</v>
      </c>
      <c r="CF959">
        <v>243</v>
      </c>
      <c r="CH959">
        <f t="shared" si="71"/>
        <v>1</v>
      </c>
      <c r="CI959" t="s">
        <v>1405</v>
      </c>
      <c r="CJ959">
        <v>1</v>
      </c>
      <c r="CK959" t="s">
        <v>1399</v>
      </c>
      <c r="CL959">
        <f t="shared" si="72"/>
        <v>1</v>
      </c>
      <c r="CM959">
        <f t="shared" si="73"/>
        <v>0</v>
      </c>
      <c r="CN959">
        <f t="shared" si="74"/>
        <v>1</v>
      </c>
    </row>
    <row r="960" spans="1:92" x14ac:dyDescent="0.25">
      <c r="A960">
        <v>2790</v>
      </c>
      <c r="B960" t="s">
        <v>564</v>
      </c>
      <c r="C960" t="s">
        <v>564</v>
      </c>
      <c r="D960">
        <v>1686003</v>
      </c>
      <c r="E960">
        <v>5</v>
      </c>
      <c r="F960" s="107">
        <v>41012</v>
      </c>
      <c r="G960" s="107">
        <v>41142</v>
      </c>
      <c r="H960">
        <v>1686003</v>
      </c>
      <c r="I960" s="107">
        <v>41012</v>
      </c>
      <c r="J960" s="107">
        <v>41142</v>
      </c>
      <c r="K960">
        <v>15000</v>
      </c>
      <c r="L960" t="s">
        <v>569</v>
      </c>
      <c r="N960" t="s">
        <v>564</v>
      </c>
      <c r="O960" t="s">
        <v>913</v>
      </c>
      <c r="P960" t="s">
        <v>38</v>
      </c>
      <c r="Q960">
        <v>131</v>
      </c>
      <c r="R960">
        <v>131</v>
      </c>
      <c r="S960">
        <v>4</v>
      </c>
      <c r="T960">
        <v>5</v>
      </c>
      <c r="U960">
        <v>3</v>
      </c>
      <c r="AB960" t="s">
        <v>111</v>
      </c>
      <c r="AD960" s="107">
        <v>29451</v>
      </c>
      <c r="AE960" t="s">
        <v>31</v>
      </c>
      <c r="AF960" t="s">
        <v>39</v>
      </c>
      <c r="AG960" t="s">
        <v>40</v>
      </c>
      <c r="AH960" t="s">
        <v>30</v>
      </c>
      <c r="AI960" t="s">
        <v>64</v>
      </c>
      <c r="AJ960" t="s">
        <v>88</v>
      </c>
      <c r="AK960">
        <v>7</v>
      </c>
      <c r="AL960" t="s">
        <v>987</v>
      </c>
      <c r="AN960">
        <v>6</v>
      </c>
      <c r="AP960" t="s">
        <v>42</v>
      </c>
      <c r="AR960" t="s">
        <v>43</v>
      </c>
      <c r="AS960" t="s">
        <v>44</v>
      </c>
      <c r="BC960" t="s">
        <v>37</v>
      </c>
      <c r="BF960">
        <v>131</v>
      </c>
      <c r="BG960">
        <v>131</v>
      </c>
      <c r="BH960">
        <v>131</v>
      </c>
      <c r="BI960">
        <v>31.587431693989071</v>
      </c>
      <c r="BJ960">
        <f t="shared" si="70"/>
        <v>32</v>
      </c>
      <c r="BK960">
        <v>0</v>
      </c>
      <c r="BL960">
        <v>0</v>
      </c>
      <c r="BM960" t="s">
        <v>1050</v>
      </c>
      <c r="BN960" t="s">
        <v>913</v>
      </c>
      <c r="BO960" t="s">
        <v>564</v>
      </c>
      <c r="BQ960" t="s">
        <v>1050</v>
      </c>
      <c r="BR960" t="s">
        <v>87</v>
      </c>
      <c r="BS960" t="s">
        <v>572</v>
      </c>
      <c r="BT960" t="s">
        <v>1252</v>
      </c>
      <c r="BU960" t="s">
        <v>87</v>
      </c>
      <c r="BV960">
        <v>1</v>
      </c>
      <c r="BW960">
        <v>1</v>
      </c>
      <c r="BX960">
        <v>0</v>
      </c>
      <c r="BY960">
        <v>0</v>
      </c>
      <c r="BZ960">
        <v>-131</v>
      </c>
      <c r="CA960">
        <v>0</v>
      </c>
      <c r="CB960">
        <v>131</v>
      </c>
      <c r="CC960" t="e">
        <v>#VALUE!</v>
      </c>
      <c r="CD960">
        <v>131</v>
      </c>
      <c r="CE960">
        <v>0</v>
      </c>
      <c r="CF960">
        <v>0</v>
      </c>
      <c r="CH960">
        <f t="shared" si="71"/>
        <v>1</v>
      </c>
      <c r="CI960" t="s">
        <v>1403</v>
      </c>
      <c r="CJ960">
        <v>6</v>
      </c>
      <c r="CK960" t="s">
        <v>1399</v>
      </c>
      <c r="CL960">
        <f t="shared" si="72"/>
        <v>0</v>
      </c>
      <c r="CM960">
        <f t="shared" si="73"/>
        <v>1</v>
      </c>
      <c r="CN960">
        <f t="shared" si="74"/>
        <v>1</v>
      </c>
    </row>
    <row r="961" spans="1:92" x14ac:dyDescent="0.25">
      <c r="A961">
        <v>1076</v>
      </c>
      <c r="B961" t="s">
        <v>564</v>
      </c>
      <c r="C961" t="s">
        <v>564</v>
      </c>
      <c r="D961">
        <v>1687360</v>
      </c>
      <c r="E961">
        <v>2</v>
      </c>
      <c r="F961" s="107">
        <v>40948</v>
      </c>
      <c r="G961" s="107">
        <v>41148</v>
      </c>
      <c r="H961">
        <v>1687360</v>
      </c>
      <c r="I961" s="107">
        <v>40956</v>
      </c>
      <c r="J961" s="107">
        <v>40962</v>
      </c>
      <c r="K961">
        <v>70000</v>
      </c>
      <c r="L961" t="s">
        <v>570</v>
      </c>
      <c r="M961" s="107">
        <v>40962</v>
      </c>
      <c r="N961" t="s">
        <v>87</v>
      </c>
      <c r="O961" t="s">
        <v>75</v>
      </c>
      <c r="P961" t="s">
        <v>587</v>
      </c>
      <c r="Q961">
        <v>7</v>
      </c>
      <c r="R961">
        <v>201</v>
      </c>
      <c r="S961">
        <v>1</v>
      </c>
      <c r="T961">
        <v>1</v>
      </c>
      <c r="V961">
        <v>1</v>
      </c>
      <c r="AD961" s="107">
        <v>25161</v>
      </c>
      <c r="AE961" t="s">
        <v>31</v>
      </c>
      <c r="AF961" t="s">
        <v>39</v>
      </c>
      <c r="AG961" t="s">
        <v>40</v>
      </c>
      <c r="AH961" t="s">
        <v>40</v>
      </c>
      <c r="AI961" t="s">
        <v>41</v>
      </c>
      <c r="AJ961" t="s">
        <v>47</v>
      </c>
      <c r="AK961">
        <v>8</v>
      </c>
      <c r="AL961" t="s">
        <v>47</v>
      </c>
      <c r="AP961" t="s">
        <v>129</v>
      </c>
      <c r="AR961" t="s">
        <v>91</v>
      </c>
      <c r="AS961" t="s">
        <v>56</v>
      </c>
      <c r="BC961" t="s">
        <v>51</v>
      </c>
      <c r="BF961">
        <v>7</v>
      </c>
      <c r="BG961">
        <v>193</v>
      </c>
      <c r="BH961">
        <v>201</v>
      </c>
      <c r="BI961">
        <v>43.133879781420767</v>
      </c>
      <c r="BJ961">
        <f t="shared" si="70"/>
        <v>43</v>
      </c>
      <c r="BK961">
        <v>0</v>
      </c>
      <c r="BL961">
        <v>-186</v>
      </c>
      <c r="BM961" t="s">
        <v>47</v>
      </c>
      <c r="BN961" t="s">
        <v>75</v>
      </c>
      <c r="BO961" t="s">
        <v>87</v>
      </c>
      <c r="BQ961" t="s">
        <v>47</v>
      </c>
      <c r="BR961" t="s">
        <v>87</v>
      </c>
      <c r="BS961" t="s">
        <v>573</v>
      </c>
      <c r="BT961" t="s">
        <v>1252</v>
      </c>
      <c r="BU961" t="s">
        <v>87</v>
      </c>
      <c r="BV961">
        <v>3.482587064676617E-2</v>
      </c>
      <c r="BW961">
        <v>3.6269430051813469E-2</v>
      </c>
      <c r="BX961">
        <v>1.4435594050472983E-3</v>
      </c>
      <c r="BY961">
        <v>0</v>
      </c>
      <c r="BZ961">
        <v>-7</v>
      </c>
      <c r="CA961">
        <v>0</v>
      </c>
      <c r="CB961">
        <v>7</v>
      </c>
      <c r="CC961" t="e">
        <v>#VALUE!</v>
      </c>
      <c r="CD961">
        <v>7</v>
      </c>
      <c r="CE961">
        <v>0</v>
      </c>
      <c r="CF961">
        <v>186</v>
      </c>
      <c r="CH961">
        <f t="shared" si="71"/>
        <v>1</v>
      </c>
      <c r="CI961" t="s">
        <v>1405</v>
      </c>
      <c r="CJ961">
        <v>1</v>
      </c>
      <c r="CK961" t="s">
        <v>1399</v>
      </c>
      <c r="CL961">
        <f t="shared" si="72"/>
        <v>1</v>
      </c>
      <c r="CM961">
        <f t="shared" si="73"/>
        <v>1</v>
      </c>
      <c r="CN961">
        <f t="shared" si="74"/>
        <v>1</v>
      </c>
    </row>
    <row r="962" spans="1:92" x14ac:dyDescent="0.25">
      <c r="A962">
        <v>1976</v>
      </c>
      <c r="B962" t="s">
        <v>564</v>
      </c>
      <c r="C962" t="s">
        <v>564</v>
      </c>
      <c r="D962">
        <v>1688292</v>
      </c>
      <c r="E962">
        <v>4</v>
      </c>
      <c r="F962" s="107">
        <v>40982</v>
      </c>
      <c r="G962" s="107">
        <v>41142</v>
      </c>
      <c r="H962">
        <v>1688292</v>
      </c>
      <c r="I962" s="107">
        <v>40983</v>
      </c>
      <c r="J962" s="107">
        <v>41142</v>
      </c>
      <c r="K962">
        <v>15000</v>
      </c>
      <c r="L962" t="s">
        <v>569</v>
      </c>
      <c r="N962" t="s">
        <v>564</v>
      </c>
      <c r="O962" t="s">
        <v>913</v>
      </c>
      <c r="P962" t="s">
        <v>38</v>
      </c>
      <c r="Q962">
        <v>160</v>
      </c>
      <c r="R962">
        <v>161</v>
      </c>
      <c r="S962">
        <v>4</v>
      </c>
      <c r="T962">
        <v>3</v>
      </c>
      <c r="U962">
        <v>3</v>
      </c>
      <c r="AD962" s="107">
        <v>28959</v>
      </c>
      <c r="AE962" t="s">
        <v>31</v>
      </c>
      <c r="AF962" t="s">
        <v>32</v>
      </c>
      <c r="AG962" t="s">
        <v>868</v>
      </c>
      <c r="AH962" t="s">
        <v>30</v>
      </c>
      <c r="AI962" t="s">
        <v>84</v>
      </c>
      <c r="AJ962" t="s">
        <v>88</v>
      </c>
      <c r="AK962">
        <v>6</v>
      </c>
      <c r="AL962" t="s">
        <v>986</v>
      </c>
      <c r="AO962">
        <v>365</v>
      </c>
      <c r="AP962" t="s">
        <v>396</v>
      </c>
      <c r="AS962" t="s">
        <v>60</v>
      </c>
      <c r="BC962" t="s">
        <v>37</v>
      </c>
      <c r="BF962">
        <v>160</v>
      </c>
      <c r="BG962">
        <v>160</v>
      </c>
      <c r="BH962">
        <v>161</v>
      </c>
      <c r="BI962">
        <v>32.849726775956285</v>
      </c>
      <c r="BJ962">
        <f t="shared" si="70"/>
        <v>33</v>
      </c>
      <c r="BK962">
        <v>0</v>
      </c>
      <c r="BL962">
        <v>0</v>
      </c>
      <c r="BM962" t="s">
        <v>1050</v>
      </c>
      <c r="BN962" t="s">
        <v>913</v>
      </c>
      <c r="BO962" t="s">
        <v>564</v>
      </c>
      <c r="BQ962" t="s">
        <v>1050</v>
      </c>
      <c r="BR962" t="s">
        <v>87</v>
      </c>
      <c r="BS962" t="s">
        <v>572</v>
      </c>
      <c r="BT962" t="s">
        <v>1252</v>
      </c>
      <c r="BU962" t="s">
        <v>87</v>
      </c>
      <c r="BV962">
        <v>0.99378881987577639</v>
      </c>
      <c r="BW962">
        <v>1</v>
      </c>
      <c r="BX962">
        <v>6.2111801242236142E-3</v>
      </c>
      <c r="BY962">
        <v>0</v>
      </c>
      <c r="BZ962">
        <v>-160</v>
      </c>
      <c r="CA962">
        <v>0</v>
      </c>
      <c r="CB962">
        <v>160</v>
      </c>
      <c r="CC962" t="e">
        <v>#VALUE!</v>
      </c>
      <c r="CD962">
        <v>160</v>
      </c>
      <c r="CE962">
        <v>0</v>
      </c>
      <c r="CF962">
        <v>0</v>
      </c>
      <c r="CH962">
        <f t="shared" si="71"/>
        <v>1</v>
      </c>
      <c r="CI962" t="s">
        <v>1403</v>
      </c>
      <c r="CJ962">
        <v>6</v>
      </c>
      <c r="CK962" t="s">
        <v>1399</v>
      </c>
      <c r="CL962">
        <f t="shared" si="72"/>
        <v>0</v>
      </c>
      <c r="CM962">
        <f t="shared" si="73"/>
        <v>1</v>
      </c>
      <c r="CN962">
        <f t="shared" si="74"/>
        <v>1</v>
      </c>
    </row>
    <row r="963" spans="1:92" x14ac:dyDescent="0.25">
      <c r="A963">
        <v>1270</v>
      </c>
      <c r="B963" t="s">
        <v>564</v>
      </c>
      <c r="C963" t="s">
        <v>564</v>
      </c>
      <c r="D963">
        <v>1689876</v>
      </c>
      <c r="E963">
        <v>1</v>
      </c>
      <c r="F963" s="107">
        <v>40955</v>
      </c>
      <c r="G963" s="107">
        <v>40981</v>
      </c>
      <c r="H963">
        <v>1689876</v>
      </c>
      <c r="I963" s="107">
        <v>40955</v>
      </c>
      <c r="J963" s="107">
        <v>40981</v>
      </c>
      <c r="K963">
        <v>15000</v>
      </c>
      <c r="L963" t="s">
        <v>569</v>
      </c>
      <c r="N963" t="s">
        <v>564</v>
      </c>
      <c r="O963" t="s">
        <v>913</v>
      </c>
      <c r="P963" t="s">
        <v>54</v>
      </c>
      <c r="Q963">
        <v>27</v>
      </c>
      <c r="R963">
        <v>27</v>
      </c>
      <c r="S963">
        <v>0</v>
      </c>
      <c r="T963">
        <v>1</v>
      </c>
      <c r="AD963" s="107">
        <v>27527</v>
      </c>
      <c r="AE963" t="s">
        <v>31</v>
      </c>
      <c r="AF963" t="s">
        <v>32</v>
      </c>
      <c r="AG963" t="s">
        <v>868</v>
      </c>
      <c r="AH963" t="s">
        <v>57</v>
      </c>
      <c r="AI963" t="s">
        <v>64</v>
      </c>
      <c r="AJ963" t="s">
        <v>54</v>
      </c>
      <c r="AK963">
        <v>2</v>
      </c>
      <c r="AL963" t="s">
        <v>54</v>
      </c>
      <c r="AP963" t="s">
        <v>120</v>
      </c>
      <c r="AR963" t="s">
        <v>43</v>
      </c>
      <c r="AS963" t="s">
        <v>121</v>
      </c>
      <c r="BC963" t="s">
        <v>37</v>
      </c>
      <c r="BF963">
        <v>27</v>
      </c>
      <c r="BG963">
        <v>27</v>
      </c>
      <c r="BH963">
        <v>27</v>
      </c>
      <c r="BI963">
        <v>36.688524590163937</v>
      </c>
      <c r="BJ963">
        <f t="shared" ref="BJ963:BJ1026" si="75">ROUND((I963-AD963)/365,0)</f>
        <v>37</v>
      </c>
      <c r="BK963">
        <v>0</v>
      </c>
      <c r="BL963">
        <v>0</v>
      </c>
      <c r="BM963" t="s">
        <v>1051</v>
      </c>
      <c r="BN963" t="s">
        <v>913</v>
      </c>
      <c r="BO963" t="s">
        <v>564</v>
      </c>
      <c r="BQ963" t="s">
        <v>1051</v>
      </c>
      <c r="BR963" t="s">
        <v>87</v>
      </c>
      <c r="BS963" t="s">
        <v>572</v>
      </c>
      <c r="BT963" t="s">
        <v>1252</v>
      </c>
      <c r="BU963" t="s">
        <v>564</v>
      </c>
      <c r="BV963">
        <v>1</v>
      </c>
      <c r="BW963">
        <v>1</v>
      </c>
      <c r="BX963">
        <v>0</v>
      </c>
      <c r="BY963">
        <v>0</v>
      </c>
      <c r="BZ963">
        <v>-27</v>
      </c>
      <c r="CA963">
        <v>0</v>
      </c>
      <c r="CB963">
        <v>27</v>
      </c>
      <c r="CC963" t="e">
        <v>#VALUE!</v>
      </c>
      <c r="CD963">
        <v>27</v>
      </c>
      <c r="CE963">
        <v>0</v>
      </c>
      <c r="CF963">
        <v>0</v>
      </c>
      <c r="CH963">
        <f t="shared" ref="CH963:CH1026" si="76">IF(CM963+CN963&gt;0,1,0)</f>
        <v>1</v>
      </c>
      <c r="CI963" t="s">
        <v>1404</v>
      </c>
      <c r="CJ963">
        <v>2</v>
      </c>
      <c r="CK963" t="s">
        <v>1399</v>
      </c>
      <c r="CL963">
        <f t="shared" ref="CL963:CL1026" si="77">IF(BN963="None",0,1)</f>
        <v>0</v>
      </c>
      <c r="CM963">
        <f t="shared" ref="CM963:CM1026" si="78">IF(S963&gt;0,1,0)</f>
        <v>0</v>
      </c>
      <c r="CN963">
        <f t="shared" ref="CN963:CN1026" si="79">IF(T963&gt;0,1,0)</f>
        <v>1</v>
      </c>
    </row>
    <row r="964" spans="1:92" x14ac:dyDescent="0.25">
      <c r="A964">
        <v>1044</v>
      </c>
      <c r="B964" t="s">
        <v>564</v>
      </c>
      <c r="C964" t="s">
        <v>564</v>
      </c>
      <c r="D964">
        <v>1691181</v>
      </c>
      <c r="E964">
        <v>4</v>
      </c>
      <c r="F964" s="107">
        <v>40947</v>
      </c>
      <c r="G964" s="107">
        <v>41008</v>
      </c>
      <c r="H964">
        <v>1691181</v>
      </c>
      <c r="I964" s="107">
        <v>40947</v>
      </c>
      <c r="J964" s="107">
        <v>41008</v>
      </c>
      <c r="K964" t="s">
        <v>562</v>
      </c>
      <c r="L964" t="s">
        <v>562</v>
      </c>
      <c r="N964" t="s">
        <v>564</v>
      </c>
      <c r="O964" t="s">
        <v>913</v>
      </c>
      <c r="P964" t="s">
        <v>38</v>
      </c>
      <c r="Q964">
        <v>62</v>
      </c>
      <c r="R964">
        <v>62</v>
      </c>
      <c r="S964">
        <v>0</v>
      </c>
      <c r="T964">
        <v>0</v>
      </c>
      <c r="AD964" s="107">
        <v>25899</v>
      </c>
      <c r="AE964" t="s">
        <v>31</v>
      </c>
      <c r="AF964" t="s">
        <v>39</v>
      </c>
      <c r="AG964" t="s">
        <v>40</v>
      </c>
      <c r="AH964" t="s">
        <v>40</v>
      </c>
      <c r="AI964" t="s">
        <v>69</v>
      </c>
      <c r="AJ964" t="s">
        <v>88</v>
      </c>
      <c r="AK964">
        <v>3</v>
      </c>
      <c r="AL964" t="s">
        <v>986</v>
      </c>
      <c r="AO964">
        <v>120</v>
      </c>
      <c r="AP964" t="s">
        <v>42</v>
      </c>
      <c r="AR964" t="s">
        <v>43</v>
      </c>
      <c r="AS964" t="s">
        <v>44</v>
      </c>
      <c r="BC964" t="s">
        <v>51</v>
      </c>
      <c r="BF964">
        <v>62</v>
      </c>
      <c r="BG964">
        <v>62</v>
      </c>
      <c r="BH964">
        <v>62</v>
      </c>
      <c r="BI964">
        <v>41.114754098360656</v>
      </c>
      <c r="BJ964">
        <f t="shared" si="75"/>
        <v>41</v>
      </c>
      <c r="BK964">
        <v>0</v>
      </c>
      <c r="BL964">
        <v>0</v>
      </c>
      <c r="BM964" t="s">
        <v>1050</v>
      </c>
      <c r="BN964" t="s">
        <v>913</v>
      </c>
      <c r="BO964" t="s">
        <v>564</v>
      </c>
      <c r="BQ964" t="s">
        <v>1050</v>
      </c>
      <c r="BR964" t="s">
        <v>87</v>
      </c>
      <c r="BS964" t="s">
        <v>572</v>
      </c>
      <c r="BT964" t="s">
        <v>1252</v>
      </c>
      <c r="BU964" t="s">
        <v>564</v>
      </c>
      <c r="BV964">
        <v>1</v>
      </c>
      <c r="BW964">
        <v>1</v>
      </c>
      <c r="BX964">
        <v>0</v>
      </c>
      <c r="BY964">
        <v>0</v>
      </c>
      <c r="BZ964">
        <v>-62</v>
      </c>
      <c r="CA964">
        <v>0</v>
      </c>
      <c r="CB964">
        <v>62</v>
      </c>
      <c r="CC964" t="e">
        <v>#VALUE!</v>
      </c>
      <c r="CD964">
        <v>62</v>
      </c>
      <c r="CE964">
        <v>0</v>
      </c>
      <c r="CF964">
        <v>0</v>
      </c>
      <c r="CH964">
        <f t="shared" si="76"/>
        <v>0</v>
      </c>
      <c r="CI964" t="s">
        <v>1402</v>
      </c>
      <c r="CJ964">
        <v>4</v>
      </c>
      <c r="CK964" t="s">
        <v>1399</v>
      </c>
      <c r="CL964">
        <f t="shared" si="77"/>
        <v>0</v>
      </c>
      <c r="CM964">
        <f t="shared" si="78"/>
        <v>0</v>
      </c>
      <c r="CN964">
        <f t="shared" si="79"/>
        <v>0</v>
      </c>
    </row>
    <row r="965" spans="1:92" x14ac:dyDescent="0.25">
      <c r="A965">
        <v>1019</v>
      </c>
      <c r="B965" t="s">
        <v>564</v>
      </c>
      <c r="C965" t="s">
        <v>564</v>
      </c>
      <c r="D965">
        <v>1691293</v>
      </c>
      <c r="E965">
        <v>1</v>
      </c>
      <c r="F965" s="107">
        <v>40947</v>
      </c>
      <c r="G965" s="107">
        <v>41045</v>
      </c>
      <c r="H965">
        <v>1691293</v>
      </c>
      <c r="I965" s="107">
        <v>40947</v>
      </c>
      <c r="J965" s="107">
        <v>40948</v>
      </c>
      <c r="K965">
        <v>15000</v>
      </c>
      <c r="L965" t="s">
        <v>569</v>
      </c>
      <c r="M965" s="107">
        <v>40948</v>
      </c>
      <c r="N965" t="s">
        <v>87</v>
      </c>
      <c r="O965" t="s">
        <v>583</v>
      </c>
      <c r="P965" t="s">
        <v>54</v>
      </c>
      <c r="Q965">
        <v>2</v>
      </c>
      <c r="R965">
        <v>99</v>
      </c>
      <c r="S965">
        <v>4</v>
      </c>
      <c r="T965">
        <v>6</v>
      </c>
      <c r="U965">
        <v>3</v>
      </c>
      <c r="AD965" s="107">
        <v>26567</v>
      </c>
      <c r="AE965" t="s">
        <v>31</v>
      </c>
      <c r="AF965" t="s">
        <v>32</v>
      </c>
      <c r="AG965" t="s">
        <v>868</v>
      </c>
      <c r="AH965" t="s">
        <v>30</v>
      </c>
      <c r="AI965" t="s">
        <v>52</v>
      </c>
      <c r="AJ965" t="s">
        <v>54</v>
      </c>
      <c r="AK965">
        <v>6</v>
      </c>
      <c r="AL965" t="s">
        <v>54</v>
      </c>
      <c r="AP965" t="s">
        <v>174</v>
      </c>
      <c r="AR965" t="s">
        <v>43</v>
      </c>
      <c r="AS965" t="s">
        <v>44</v>
      </c>
      <c r="BC965" t="s">
        <v>51</v>
      </c>
      <c r="BF965">
        <v>2</v>
      </c>
      <c r="BG965">
        <v>99</v>
      </c>
      <c r="BH965">
        <v>99</v>
      </c>
      <c r="BI965">
        <v>39.289617486338798</v>
      </c>
      <c r="BJ965">
        <f t="shared" si="75"/>
        <v>39</v>
      </c>
      <c r="BK965">
        <v>0</v>
      </c>
      <c r="BL965">
        <v>-97</v>
      </c>
      <c r="BM965" t="s">
        <v>1051</v>
      </c>
      <c r="BN965" t="s">
        <v>75</v>
      </c>
      <c r="BO965" t="s">
        <v>87</v>
      </c>
      <c r="BQ965" t="s">
        <v>1051</v>
      </c>
      <c r="BR965" t="s">
        <v>87</v>
      </c>
      <c r="BS965" t="s">
        <v>573</v>
      </c>
      <c r="BT965" t="s">
        <v>1252</v>
      </c>
      <c r="BU965" t="s">
        <v>87</v>
      </c>
      <c r="BV965">
        <v>2.0202020202020204E-2</v>
      </c>
      <c r="BW965">
        <v>2.0202020202020204E-2</v>
      </c>
      <c r="BX965">
        <v>0</v>
      </c>
      <c r="BY965">
        <v>0</v>
      </c>
      <c r="BZ965">
        <v>-2</v>
      </c>
      <c r="CA965">
        <v>0</v>
      </c>
      <c r="CB965">
        <v>2</v>
      </c>
      <c r="CC965" t="e">
        <v>#VALUE!</v>
      </c>
      <c r="CD965">
        <v>2</v>
      </c>
      <c r="CE965">
        <v>0</v>
      </c>
      <c r="CF965">
        <v>97</v>
      </c>
      <c r="CH965">
        <f t="shared" si="76"/>
        <v>1</v>
      </c>
      <c r="CI965" t="s">
        <v>1405</v>
      </c>
      <c r="CJ965">
        <v>1</v>
      </c>
      <c r="CK965" t="s">
        <v>1399</v>
      </c>
      <c r="CL965">
        <f t="shared" si="77"/>
        <v>1</v>
      </c>
      <c r="CM965">
        <f t="shared" si="78"/>
        <v>1</v>
      </c>
      <c r="CN965">
        <f t="shared" si="79"/>
        <v>1</v>
      </c>
    </row>
    <row r="966" spans="1:92" x14ac:dyDescent="0.25">
      <c r="A966">
        <v>3009</v>
      </c>
      <c r="B966" t="s">
        <v>564</v>
      </c>
      <c r="C966" t="s">
        <v>564</v>
      </c>
      <c r="D966">
        <v>1691833</v>
      </c>
      <c r="E966">
        <v>6</v>
      </c>
      <c r="F966" s="107">
        <v>41019</v>
      </c>
      <c r="G966" s="107">
        <v>41073</v>
      </c>
      <c r="H966">
        <v>1691833</v>
      </c>
      <c r="I966" s="107">
        <v>41020</v>
      </c>
      <c r="J966" s="107">
        <v>41073</v>
      </c>
      <c r="K966">
        <v>3000</v>
      </c>
      <c r="L966" t="s">
        <v>567</v>
      </c>
      <c r="N966" t="s">
        <v>564</v>
      </c>
      <c r="O966" t="s">
        <v>913</v>
      </c>
      <c r="P966" t="s">
        <v>38</v>
      </c>
      <c r="Q966">
        <v>54</v>
      </c>
      <c r="R966">
        <v>55</v>
      </c>
      <c r="S966">
        <v>7</v>
      </c>
      <c r="T966">
        <v>3</v>
      </c>
      <c r="U966">
        <v>3</v>
      </c>
      <c r="AD966" s="107">
        <v>25550</v>
      </c>
      <c r="AE966" t="s">
        <v>45</v>
      </c>
      <c r="AF966" t="s">
        <v>32</v>
      </c>
      <c r="AG966" t="s">
        <v>868</v>
      </c>
      <c r="AH966" t="s">
        <v>30</v>
      </c>
      <c r="AI966" t="s">
        <v>113</v>
      </c>
      <c r="AJ966" t="s">
        <v>88</v>
      </c>
      <c r="AK966">
        <v>3</v>
      </c>
      <c r="AL966" t="s">
        <v>361</v>
      </c>
      <c r="AM966">
        <v>2</v>
      </c>
      <c r="AP966" t="s">
        <v>185</v>
      </c>
      <c r="AR966" t="s">
        <v>49</v>
      </c>
      <c r="AS966" t="s">
        <v>105</v>
      </c>
      <c r="BC966" t="s">
        <v>37</v>
      </c>
      <c r="BF966">
        <v>54</v>
      </c>
      <c r="BG966">
        <v>54</v>
      </c>
      <c r="BH966">
        <v>55</v>
      </c>
      <c r="BI966">
        <v>42.265027322404372</v>
      </c>
      <c r="BJ966">
        <f t="shared" si="75"/>
        <v>42</v>
      </c>
      <c r="BK966">
        <v>0</v>
      </c>
      <c r="BL966">
        <v>0</v>
      </c>
      <c r="BM966" t="s">
        <v>1050</v>
      </c>
      <c r="BN966" t="s">
        <v>913</v>
      </c>
      <c r="BO966" t="s">
        <v>564</v>
      </c>
      <c r="BQ966" t="s">
        <v>1050</v>
      </c>
      <c r="BR966" t="s">
        <v>87</v>
      </c>
      <c r="BS966" t="s">
        <v>572</v>
      </c>
      <c r="BT966" t="s">
        <v>1252</v>
      </c>
      <c r="BU966" t="s">
        <v>87</v>
      </c>
      <c r="BV966">
        <v>0.98181818181818181</v>
      </c>
      <c r="BW966">
        <v>1</v>
      </c>
      <c r="BX966">
        <v>1.8181818181818188E-2</v>
      </c>
      <c r="BY966">
        <v>0</v>
      </c>
      <c r="BZ966">
        <v>-54</v>
      </c>
      <c r="CA966">
        <v>0</v>
      </c>
      <c r="CB966">
        <v>54</v>
      </c>
      <c r="CC966" t="e">
        <v>#VALUE!</v>
      </c>
      <c r="CD966">
        <v>54</v>
      </c>
      <c r="CE966">
        <v>0</v>
      </c>
      <c r="CF966">
        <v>0</v>
      </c>
      <c r="CH966">
        <f t="shared" si="76"/>
        <v>1</v>
      </c>
      <c r="CI966" t="s">
        <v>1401</v>
      </c>
      <c r="CJ966">
        <v>3</v>
      </c>
      <c r="CK966" t="s">
        <v>1399</v>
      </c>
      <c r="CL966">
        <f t="shared" si="77"/>
        <v>0</v>
      </c>
      <c r="CM966">
        <f t="shared" si="78"/>
        <v>1</v>
      </c>
      <c r="CN966">
        <f t="shared" si="79"/>
        <v>1</v>
      </c>
    </row>
    <row r="967" spans="1:92" x14ac:dyDescent="0.25">
      <c r="A967">
        <v>9</v>
      </c>
      <c r="B967" t="s">
        <v>564</v>
      </c>
      <c r="C967" t="s">
        <v>564</v>
      </c>
      <c r="D967">
        <v>1692124</v>
      </c>
      <c r="E967">
        <v>6</v>
      </c>
      <c r="F967" s="107">
        <v>40909</v>
      </c>
      <c r="G967" s="107">
        <v>41206</v>
      </c>
      <c r="H967">
        <v>1692124</v>
      </c>
      <c r="I967" s="107">
        <v>40910</v>
      </c>
      <c r="J967" s="107">
        <v>41206</v>
      </c>
      <c r="K967">
        <v>35000</v>
      </c>
      <c r="L967" t="s">
        <v>570</v>
      </c>
      <c r="N967" t="s">
        <v>564</v>
      </c>
      <c r="O967" t="s">
        <v>913</v>
      </c>
      <c r="P967" t="s">
        <v>38</v>
      </c>
      <c r="Q967">
        <v>297</v>
      </c>
      <c r="R967">
        <v>298</v>
      </c>
      <c r="S967">
        <v>1</v>
      </c>
      <c r="T967">
        <v>5</v>
      </c>
      <c r="AD967" s="107">
        <v>27757</v>
      </c>
      <c r="AE967" t="s">
        <v>31</v>
      </c>
      <c r="AF967" t="s">
        <v>39</v>
      </c>
      <c r="AG967" t="s">
        <v>40</v>
      </c>
      <c r="AH967" t="s">
        <v>40</v>
      </c>
      <c r="AI967" t="s">
        <v>64</v>
      </c>
      <c r="AJ967" t="s">
        <v>88</v>
      </c>
      <c r="AK967">
        <v>9</v>
      </c>
      <c r="AL967" t="s">
        <v>361</v>
      </c>
      <c r="AM967">
        <v>2</v>
      </c>
      <c r="AP967" t="s">
        <v>65</v>
      </c>
      <c r="AR967" t="s">
        <v>66</v>
      </c>
      <c r="AS967" t="s">
        <v>67</v>
      </c>
      <c r="BC967" t="s">
        <v>37</v>
      </c>
      <c r="BF967">
        <v>297</v>
      </c>
      <c r="BG967">
        <v>297</v>
      </c>
      <c r="BH967">
        <v>298</v>
      </c>
      <c r="BI967">
        <v>35.934426229508198</v>
      </c>
      <c r="BJ967">
        <f t="shared" si="75"/>
        <v>36</v>
      </c>
      <c r="BK967">
        <v>0</v>
      </c>
      <c r="BL967">
        <v>0</v>
      </c>
      <c r="BM967" t="s">
        <v>1050</v>
      </c>
      <c r="BN967" t="s">
        <v>913</v>
      </c>
      <c r="BO967" t="s">
        <v>564</v>
      </c>
      <c r="BQ967" t="s">
        <v>1050</v>
      </c>
      <c r="BR967" t="s">
        <v>87</v>
      </c>
      <c r="BS967" t="s">
        <v>572</v>
      </c>
      <c r="BT967" t="s">
        <v>1252</v>
      </c>
      <c r="BU967" t="s">
        <v>87</v>
      </c>
      <c r="BV967">
        <v>0.99664429530201337</v>
      </c>
      <c r="BW967">
        <v>1</v>
      </c>
      <c r="BX967">
        <v>3.3557046979866278E-3</v>
      </c>
      <c r="BY967">
        <v>0</v>
      </c>
      <c r="BZ967">
        <v>-297</v>
      </c>
      <c r="CA967">
        <v>0</v>
      </c>
      <c r="CB967">
        <v>297</v>
      </c>
      <c r="CC967" t="e">
        <v>#VALUE!</v>
      </c>
      <c r="CD967">
        <v>297</v>
      </c>
      <c r="CE967">
        <v>0</v>
      </c>
      <c r="CF967">
        <v>0</v>
      </c>
      <c r="CH967">
        <f t="shared" si="76"/>
        <v>1</v>
      </c>
      <c r="CI967" t="s">
        <v>1403</v>
      </c>
      <c r="CJ967">
        <v>6</v>
      </c>
      <c r="CK967" t="s">
        <v>1399</v>
      </c>
      <c r="CL967">
        <f t="shared" si="77"/>
        <v>0</v>
      </c>
      <c r="CM967">
        <f t="shared" si="78"/>
        <v>1</v>
      </c>
      <c r="CN967">
        <f t="shared" si="79"/>
        <v>1</v>
      </c>
    </row>
    <row r="968" spans="1:92" x14ac:dyDescent="0.25">
      <c r="A968">
        <v>809</v>
      </c>
      <c r="B968" t="s">
        <v>564</v>
      </c>
      <c r="C968" t="s">
        <v>564</v>
      </c>
      <c r="D968">
        <v>1692511</v>
      </c>
      <c r="E968">
        <v>1</v>
      </c>
      <c r="F968" s="107">
        <v>40939</v>
      </c>
      <c r="G968" s="107">
        <v>40941</v>
      </c>
      <c r="H968">
        <v>1692511</v>
      </c>
      <c r="I968" s="107">
        <v>40939</v>
      </c>
      <c r="J968" s="107">
        <v>40941</v>
      </c>
      <c r="K968">
        <v>15000</v>
      </c>
      <c r="L968" t="s">
        <v>569</v>
      </c>
      <c r="N968" t="s">
        <v>564</v>
      </c>
      <c r="O968" t="s">
        <v>913</v>
      </c>
      <c r="P968" t="s">
        <v>54</v>
      </c>
      <c r="Q968">
        <v>3</v>
      </c>
      <c r="R968">
        <v>3</v>
      </c>
      <c r="S968">
        <v>3</v>
      </c>
      <c r="T968">
        <v>1</v>
      </c>
      <c r="U968">
        <v>2</v>
      </c>
      <c r="AB968" t="s">
        <v>111</v>
      </c>
      <c r="AD968" s="107">
        <v>29514</v>
      </c>
      <c r="AE968" t="s">
        <v>31</v>
      </c>
      <c r="AF968" t="s">
        <v>39</v>
      </c>
      <c r="AG968" t="s">
        <v>40</v>
      </c>
      <c r="AH968" t="s">
        <v>57</v>
      </c>
      <c r="AI968" t="s">
        <v>117</v>
      </c>
      <c r="AJ968" t="s">
        <v>54</v>
      </c>
      <c r="AK968">
        <v>1</v>
      </c>
      <c r="AL968" t="s">
        <v>54</v>
      </c>
      <c r="AP968" t="s">
        <v>92</v>
      </c>
      <c r="AR968" t="s">
        <v>66</v>
      </c>
      <c r="AS968" t="s">
        <v>44</v>
      </c>
      <c r="BC968" t="s">
        <v>51</v>
      </c>
      <c r="BF968">
        <v>3</v>
      </c>
      <c r="BG968">
        <v>3</v>
      </c>
      <c r="BH968">
        <v>3</v>
      </c>
      <c r="BI968">
        <v>31.215846994535518</v>
      </c>
      <c r="BJ968">
        <f t="shared" si="75"/>
        <v>31</v>
      </c>
      <c r="BK968">
        <v>0</v>
      </c>
      <c r="BL968">
        <v>0</v>
      </c>
      <c r="BM968" t="s">
        <v>1051</v>
      </c>
      <c r="BN968" t="s">
        <v>913</v>
      </c>
      <c r="BO968" t="s">
        <v>564</v>
      </c>
      <c r="BQ968" t="s">
        <v>1051</v>
      </c>
      <c r="BR968" t="s">
        <v>87</v>
      </c>
      <c r="BS968" t="s">
        <v>572</v>
      </c>
      <c r="BT968" t="s">
        <v>1252</v>
      </c>
      <c r="BU968" t="s">
        <v>87</v>
      </c>
      <c r="BV968">
        <v>1</v>
      </c>
      <c r="BW968">
        <v>1</v>
      </c>
      <c r="BX968">
        <v>0</v>
      </c>
      <c r="BY968">
        <v>0</v>
      </c>
      <c r="BZ968">
        <v>-3</v>
      </c>
      <c r="CA968">
        <v>0</v>
      </c>
      <c r="CB968">
        <v>3</v>
      </c>
      <c r="CC968" t="e">
        <v>#VALUE!</v>
      </c>
      <c r="CD968">
        <v>3</v>
      </c>
      <c r="CE968">
        <v>0</v>
      </c>
      <c r="CF968">
        <v>0</v>
      </c>
      <c r="CH968">
        <f t="shared" si="76"/>
        <v>1</v>
      </c>
      <c r="CI968" t="s">
        <v>1405</v>
      </c>
      <c r="CJ968">
        <v>1</v>
      </c>
      <c r="CK968" t="s">
        <v>1399</v>
      </c>
      <c r="CL968">
        <f t="shared" si="77"/>
        <v>0</v>
      </c>
      <c r="CM968">
        <f t="shared" si="78"/>
        <v>1</v>
      </c>
      <c r="CN968">
        <f t="shared" si="79"/>
        <v>1</v>
      </c>
    </row>
    <row r="969" spans="1:92" x14ac:dyDescent="0.25">
      <c r="A969">
        <v>175</v>
      </c>
      <c r="B969" t="s">
        <v>564</v>
      </c>
      <c r="C969" t="s">
        <v>564</v>
      </c>
      <c r="D969">
        <v>1692863</v>
      </c>
      <c r="E969">
        <v>3</v>
      </c>
      <c r="F969" s="107">
        <v>40916</v>
      </c>
      <c r="G969" s="107">
        <v>40956</v>
      </c>
      <c r="H969">
        <v>1692863</v>
      </c>
      <c r="I969" s="107">
        <v>40916</v>
      </c>
      <c r="J969" s="107">
        <v>40918</v>
      </c>
      <c r="K969">
        <v>20000</v>
      </c>
      <c r="L969" t="s">
        <v>569</v>
      </c>
      <c r="M969" s="107">
        <v>40918</v>
      </c>
      <c r="N969" t="s">
        <v>87</v>
      </c>
      <c r="O969" t="s">
        <v>75</v>
      </c>
      <c r="P969" t="s">
        <v>38</v>
      </c>
      <c r="Q969">
        <v>3</v>
      </c>
      <c r="R969">
        <v>41</v>
      </c>
      <c r="S969">
        <v>4</v>
      </c>
      <c r="T969">
        <v>5</v>
      </c>
      <c r="U969">
        <v>4</v>
      </c>
      <c r="AD969" s="107">
        <v>29797</v>
      </c>
      <c r="AE969" t="s">
        <v>31</v>
      </c>
      <c r="AF969" t="s">
        <v>68</v>
      </c>
      <c r="AG969" t="s">
        <v>870</v>
      </c>
      <c r="AH969" t="s">
        <v>57</v>
      </c>
      <c r="AI969" t="s">
        <v>46</v>
      </c>
      <c r="AJ969" t="s">
        <v>88</v>
      </c>
      <c r="AK969">
        <v>9</v>
      </c>
      <c r="AL969" t="s">
        <v>184</v>
      </c>
      <c r="AP969" t="s">
        <v>65</v>
      </c>
      <c r="AR969" t="s">
        <v>66</v>
      </c>
      <c r="AS969" t="s">
        <v>67</v>
      </c>
      <c r="BC969" t="s">
        <v>51</v>
      </c>
      <c r="BF969">
        <v>3</v>
      </c>
      <c r="BG969">
        <v>41</v>
      </c>
      <c r="BH969">
        <v>41</v>
      </c>
      <c r="BI969">
        <v>30.379781420765028</v>
      </c>
      <c r="BJ969">
        <f t="shared" si="75"/>
        <v>30</v>
      </c>
      <c r="BK969">
        <v>0</v>
      </c>
      <c r="BL969">
        <v>-38</v>
      </c>
      <c r="BM969" t="s">
        <v>1050</v>
      </c>
      <c r="BN969" t="s">
        <v>75</v>
      </c>
      <c r="BO969" t="s">
        <v>87</v>
      </c>
      <c r="BQ969" t="s">
        <v>1050</v>
      </c>
      <c r="BR969" t="s">
        <v>87</v>
      </c>
      <c r="BS969" t="s">
        <v>573</v>
      </c>
      <c r="BT969" t="s">
        <v>1252</v>
      </c>
      <c r="BU969" t="s">
        <v>87</v>
      </c>
      <c r="BV969">
        <v>7.3170731707317069E-2</v>
      </c>
      <c r="BW969">
        <v>7.3170731707317069E-2</v>
      </c>
      <c r="BX969">
        <v>0</v>
      </c>
      <c r="BY969">
        <v>0</v>
      </c>
      <c r="BZ969">
        <v>-3</v>
      </c>
      <c r="CA969">
        <v>0</v>
      </c>
      <c r="CB969">
        <v>3</v>
      </c>
      <c r="CC969" t="e">
        <v>#VALUE!</v>
      </c>
      <c r="CD969">
        <v>3</v>
      </c>
      <c r="CE969">
        <v>0</v>
      </c>
      <c r="CF969">
        <v>38</v>
      </c>
      <c r="CH969">
        <f t="shared" si="76"/>
        <v>1</v>
      </c>
      <c r="CI969" t="s">
        <v>1405</v>
      </c>
      <c r="CJ969">
        <v>1</v>
      </c>
      <c r="CK969" t="s">
        <v>1399</v>
      </c>
      <c r="CL969">
        <f t="shared" si="77"/>
        <v>1</v>
      </c>
      <c r="CM969">
        <f t="shared" si="78"/>
        <v>1</v>
      </c>
      <c r="CN969">
        <f t="shared" si="79"/>
        <v>1</v>
      </c>
    </row>
    <row r="970" spans="1:92" x14ac:dyDescent="0.25">
      <c r="A970">
        <v>2806</v>
      </c>
      <c r="B970" t="s">
        <v>564</v>
      </c>
      <c r="C970" t="s">
        <v>564</v>
      </c>
      <c r="D970">
        <v>1694237</v>
      </c>
      <c r="E970">
        <v>4</v>
      </c>
      <c r="F970" s="107">
        <v>41012</v>
      </c>
      <c r="G970" s="107">
        <v>41180</v>
      </c>
      <c r="H970">
        <v>1694237</v>
      </c>
      <c r="I970" s="107">
        <v>41062</v>
      </c>
      <c r="J970" s="107">
        <v>41063</v>
      </c>
      <c r="K970">
        <v>15000</v>
      </c>
      <c r="L970" t="s">
        <v>569</v>
      </c>
      <c r="M970" s="107">
        <v>41063</v>
      </c>
      <c r="N970" t="s">
        <v>87</v>
      </c>
      <c r="O970" t="s">
        <v>75</v>
      </c>
      <c r="P970" t="s">
        <v>38</v>
      </c>
      <c r="Q970">
        <v>2</v>
      </c>
      <c r="R970">
        <v>169</v>
      </c>
      <c r="S970">
        <v>4</v>
      </c>
      <c r="T970">
        <v>5</v>
      </c>
      <c r="U970">
        <v>2</v>
      </c>
      <c r="AD970" s="107">
        <v>29314</v>
      </c>
      <c r="AE970" t="s">
        <v>31</v>
      </c>
      <c r="AF970" t="s">
        <v>32</v>
      </c>
      <c r="AG970" t="s">
        <v>868</v>
      </c>
      <c r="AH970" t="s">
        <v>57</v>
      </c>
      <c r="AI970" t="s">
        <v>113</v>
      </c>
      <c r="AJ970" t="s">
        <v>88</v>
      </c>
      <c r="AK970">
        <v>7</v>
      </c>
      <c r="AL970" t="s">
        <v>986</v>
      </c>
      <c r="AO970">
        <v>60</v>
      </c>
      <c r="AP970" t="s">
        <v>97</v>
      </c>
      <c r="AR970" t="s">
        <v>43</v>
      </c>
      <c r="AS970" t="s">
        <v>63</v>
      </c>
      <c r="AT970" t="s">
        <v>490</v>
      </c>
      <c r="BC970" t="s">
        <v>51</v>
      </c>
      <c r="BF970">
        <v>2</v>
      </c>
      <c r="BG970">
        <v>119</v>
      </c>
      <c r="BH970">
        <v>169</v>
      </c>
      <c r="BI970">
        <v>31.961748633879782</v>
      </c>
      <c r="BJ970">
        <f t="shared" si="75"/>
        <v>32</v>
      </c>
      <c r="BK970">
        <v>0</v>
      </c>
      <c r="BL970">
        <v>-117</v>
      </c>
      <c r="BM970" t="s">
        <v>1050</v>
      </c>
      <c r="BN970" t="s">
        <v>75</v>
      </c>
      <c r="BO970" t="s">
        <v>87</v>
      </c>
      <c r="BQ970" t="s">
        <v>1050</v>
      </c>
      <c r="BR970" t="s">
        <v>87</v>
      </c>
      <c r="BS970" t="s">
        <v>573</v>
      </c>
      <c r="BT970" t="s">
        <v>1252</v>
      </c>
      <c r="BU970" t="s">
        <v>87</v>
      </c>
      <c r="BV970">
        <v>1.1834319526627219E-2</v>
      </c>
      <c r="BW970">
        <v>1.680672268907563E-2</v>
      </c>
      <c r="BX970">
        <v>4.9724031624484109E-3</v>
      </c>
      <c r="BY970">
        <v>0</v>
      </c>
      <c r="BZ970">
        <v>-2</v>
      </c>
      <c r="CA970">
        <v>0</v>
      </c>
      <c r="CB970">
        <v>2</v>
      </c>
      <c r="CC970" t="e">
        <v>#VALUE!</v>
      </c>
      <c r="CD970">
        <v>2</v>
      </c>
      <c r="CE970">
        <v>0</v>
      </c>
      <c r="CF970">
        <v>117</v>
      </c>
      <c r="CH970">
        <f t="shared" si="76"/>
        <v>1</v>
      </c>
      <c r="CI970" t="s">
        <v>1405</v>
      </c>
      <c r="CJ970">
        <v>1</v>
      </c>
      <c r="CK970" t="s">
        <v>1399</v>
      </c>
      <c r="CL970">
        <f t="shared" si="77"/>
        <v>1</v>
      </c>
      <c r="CM970">
        <f t="shared" si="78"/>
        <v>1</v>
      </c>
      <c r="CN970">
        <f t="shared" si="79"/>
        <v>1</v>
      </c>
    </row>
    <row r="971" spans="1:92" x14ac:dyDescent="0.25">
      <c r="A971">
        <v>210</v>
      </c>
      <c r="B971" t="s">
        <v>564</v>
      </c>
      <c r="C971" t="s">
        <v>87</v>
      </c>
      <c r="D971">
        <v>1694275</v>
      </c>
      <c r="E971">
        <v>6</v>
      </c>
      <c r="F971" s="107">
        <v>40918</v>
      </c>
      <c r="G971" s="107">
        <v>41563</v>
      </c>
      <c r="H971">
        <v>1694275</v>
      </c>
      <c r="I971" s="107">
        <v>40918</v>
      </c>
      <c r="J971" s="107">
        <v>41360</v>
      </c>
      <c r="K971">
        <v>40000</v>
      </c>
      <c r="L971" t="s">
        <v>570</v>
      </c>
      <c r="M971" s="107">
        <v>40935</v>
      </c>
      <c r="N971" t="s">
        <v>87</v>
      </c>
      <c r="O971" t="s">
        <v>75</v>
      </c>
      <c r="P971" t="s">
        <v>38</v>
      </c>
      <c r="Q971">
        <v>202</v>
      </c>
      <c r="R971">
        <v>646</v>
      </c>
      <c r="S971">
        <v>5</v>
      </c>
      <c r="T971">
        <v>2</v>
      </c>
      <c r="U971">
        <v>5</v>
      </c>
      <c r="AD971" s="107">
        <v>29407</v>
      </c>
      <c r="AE971" t="s">
        <v>31</v>
      </c>
      <c r="AF971" t="s">
        <v>32</v>
      </c>
      <c r="AG971" t="s">
        <v>868</v>
      </c>
      <c r="AH971" t="s">
        <v>57</v>
      </c>
      <c r="AI971" t="s">
        <v>33</v>
      </c>
      <c r="AJ971" t="s">
        <v>88</v>
      </c>
      <c r="AK971">
        <v>5</v>
      </c>
      <c r="AL971" t="s">
        <v>361</v>
      </c>
      <c r="AM971">
        <v>20</v>
      </c>
      <c r="AP971" t="s">
        <v>1058</v>
      </c>
      <c r="AR971" t="s">
        <v>91</v>
      </c>
      <c r="AS971" t="s">
        <v>63</v>
      </c>
      <c r="AT971" t="s">
        <v>939</v>
      </c>
      <c r="AU971">
        <v>41317</v>
      </c>
      <c r="AV971" t="s">
        <v>87</v>
      </c>
      <c r="AW971" t="s">
        <v>856</v>
      </c>
      <c r="BA971">
        <v>41470</v>
      </c>
      <c r="BB971">
        <v>459</v>
      </c>
      <c r="BC971" t="s">
        <v>51</v>
      </c>
      <c r="BF971">
        <v>202</v>
      </c>
      <c r="BG971">
        <v>646</v>
      </c>
      <c r="BH971">
        <v>646</v>
      </c>
      <c r="BI971">
        <v>31.450819672131146</v>
      </c>
      <c r="BJ971">
        <f t="shared" si="75"/>
        <v>32</v>
      </c>
      <c r="BK971">
        <v>-425</v>
      </c>
      <c r="BL971">
        <v>-203</v>
      </c>
      <c r="BM971" t="s">
        <v>1050</v>
      </c>
      <c r="BN971" t="s">
        <v>75</v>
      </c>
      <c r="BO971" t="s">
        <v>87</v>
      </c>
      <c r="BQ971" t="s">
        <v>1050</v>
      </c>
      <c r="BR971" t="s">
        <v>87</v>
      </c>
      <c r="BS971" t="s">
        <v>572</v>
      </c>
      <c r="BT971" t="s">
        <v>1252</v>
      </c>
      <c r="BU971" t="s">
        <v>87</v>
      </c>
      <c r="BV971">
        <v>0.31269349845201239</v>
      </c>
      <c r="BW971">
        <v>0.68575851393188858</v>
      </c>
      <c r="BX971">
        <v>0.37306501547987619</v>
      </c>
      <c r="BY971">
        <v>0</v>
      </c>
      <c r="BZ971">
        <v>-443</v>
      </c>
      <c r="CA971">
        <v>-241</v>
      </c>
      <c r="CB971">
        <v>646</v>
      </c>
      <c r="CC971">
        <v>202</v>
      </c>
      <c r="CD971">
        <v>646</v>
      </c>
      <c r="CE971">
        <v>203</v>
      </c>
      <c r="CF971">
        <v>203</v>
      </c>
      <c r="CH971">
        <f t="shared" si="76"/>
        <v>1</v>
      </c>
      <c r="CI971" t="s">
        <v>1403</v>
      </c>
      <c r="CJ971">
        <v>6</v>
      </c>
      <c r="CK971" t="s">
        <v>1399</v>
      </c>
      <c r="CL971">
        <f t="shared" si="77"/>
        <v>1</v>
      </c>
      <c r="CM971">
        <f t="shared" si="78"/>
        <v>1</v>
      </c>
      <c r="CN971">
        <f t="shared" si="79"/>
        <v>1</v>
      </c>
    </row>
    <row r="972" spans="1:92" x14ac:dyDescent="0.25">
      <c r="A972">
        <v>365</v>
      </c>
      <c r="B972" t="s">
        <v>564</v>
      </c>
      <c r="C972" t="s">
        <v>564</v>
      </c>
      <c r="D972">
        <v>1694337</v>
      </c>
      <c r="E972">
        <v>5</v>
      </c>
      <c r="F972" s="107">
        <v>40923</v>
      </c>
      <c r="G972" s="107">
        <v>40949</v>
      </c>
      <c r="H972">
        <v>1694337</v>
      </c>
      <c r="I972" s="107">
        <v>40923</v>
      </c>
      <c r="J972" s="107">
        <v>40949</v>
      </c>
      <c r="K972">
        <v>15000</v>
      </c>
      <c r="L972" t="s">
        <v>569</v>
      </c>
      <c r="N972" t="s">
        <v>564</v>
      </c>
      <c r="O972" t="s">
        <v>913</v>
      </c>
      <c r="P972" t="s">
        <v>38</v>
      </c>
      <c r="Q972">
        <v>27</v>
      </c>
      <c r="R972">
        <v>27</v>
      </c>
      <c r="S972">
        <v>6</v>
      </c>
      <c r="T972">
        <v>2</v>
      </c>
      <c r="U972">
        <v>5</v>
      </c>
      <c r="V972">
        <v>1</v>
      </c>
      <c r="AD972" s="107">
        <v>29867</v>
      </c>
      <c r="AE972" t="s">
        <v>31</v>
      </c>
      <c r="AF972" t="s">
        <v>39</v>
      </c>
      <c r="AG972" t="s">
        <v>40</v>
      </c>
      <c r="AH972" t="s">
        <v>40</v>
      </c>
      <c r="AI972" t="s">
        <v>94</v>
      </c>
      <c r="AJ972" t="s">
        <v>88</v>
      </c>
      <c r="AK972">
        <v>2</v>
      </c>
      <c r="AL972" t="s">
        <v>987</v>
      </c>
      <c r="AN972">
        <v>9</v>
      </c>
      <c r="AP972" t="s">
        <v>120</v>
      </c>
      <c r="AR972" t="s">
        <v>43</v>
      </c>
      <c r="AS972" t="s">
        <v>121</v>
      </c>
      <c r="BC972" t="s">
        <v>37</v>
      </c>
      <c r="BF972">
        <v>27</v>
      </c>
      <c r="BG972">
        <v>27</v>
      </c>
      <c r="BH972">
        <v>27</v>
      </c>
      <c r="BI972">
        <v>30.207650273224044</v>
      </c>
      <c r="BJ972">
        <f t="shared" si="75"/>
        <v>30</v>
      </c>
      <c r="BK972">
        <v>0</v>
      </c>
      <c r="BL972">
        <v>0</v>
      </c>
      <c r="BM972" t="s">
        <v>1050</v>
      </c>
      <c r="BN972" t="s">
        <v>913</v>
      </c>
      <c r="BO972" t="s">
        <v>564</v>
      </c>
      <c r="BQ972" t="s">
        <v>1050</v>
      </c>
      <c r="BR972" t="s">
        <v>87</v>
      </c>
      <c r="BS972" t="s">
        <v>572</v>
      </c>
      <c r="BT972" t="s">
        <v>1252</v>
      </c>
      <c r="BU972" t="s">
        <v>87</v>
      </c>
      <c r="BV972">
        <v>1</v>
      </c>
      <c r="BW972">
        <v>1</v>
      </c>
      <c r="BX972">
        <v>0</v>
      </c>
      <c r="BY972">
        <v>0</v>
      </c>
      <c r="BZ972">
        <v>-27</v>
      </c>
      <c r="CA972">
        <v>0</v>
      </c>
      <c r="CB972">
        <v>27</v>
      </c>
      <c r="CC972" t="e">
        <v>#VALUE!</v>
      </c>
      <c r="CD972">
        <v>27</v>
      </c>
      <c r="CE972">
        <v>0</v>
      </c>
      <c r="CF972">
        <v>0</v>
      </c>
      <c r="CH972">
        <f t="shared" si="76"/>
        <v>1</v>
      </c>
      <c r="CI972" t="s">
        <v>1404</v>
      </c>
      <c r="CJ972">
        <v>2</v>
      </c>
      <c r="CK972" t="s">
        <v>1399</v>
      </c>
      <c r="CL972">
        <f t="shared" si="77"/>
        <v>0</v>
      </c>
      <c r="CM972">
        <f t="shared" si="78"/>
        <v>1</v>
      </c>
      <c r="CN972">
        <f t="shared" si="79"/>
        <v>1</v>
      </c>
    </row>
    <row r="973" spans="1:92" x14ac:dyDescent="0.25">
      <c r="A973">
        <v>1260</v>
      </c>
      <c r="B973" t="s">
        <v>564</v>
      </c>
      <c r="C973" t="s">
        <v>564</v>
      </c>
      <c r="D973">
        <v>1694467</v>
      </c>
      <c r="E973">
        <v>5</v>
      </c>
      <c r="F973" s="107">
        <v>40955</v>
      </c>
      <c r="G973" s="107">
        <v>40981</v>
      </c>
      <c r="H973">
        <v>1694467</v>
      </c>
      <c r="I973" s="107">
        <v>40955</v>
      </c>
      <c r="J973" s="107">
        <v>40981</v>
      </c>
      <c r="K973">
        <v>15000</v>
      </c>
      <c r="L973" t="s">
        <v>569</v>
      </c>
      <c r="N973" t="s">
        <v>564</v>
      </c>
      <c r="O973" t="s">
        <v>913</v>
      </c>
      <c r="P973" t="s">
        <v>38</v>
      </c>
      <c r="Q973">
        <v>27</v>
      </c>
      <c r="R973">
        <v>27</v>
      </c>
      <c r="S973">
        <v>3</v>
      </c>
      <c r="T973">
        <v>6</v>
      </c>
      <c r="U973">
        <v>1</v>
      </c>
      <c r="AD973" s="107">
        <v>29448</v>
      </c>
      <c r="AE973" t="s">
        <v>31</v>
      </c>
      <c r="AF973" t="s">
        <v>32</v>
      </c>
      <c r="AG973" t="s">
        <v>868</v>
      </c>
      <c r="AH973" t="s">
        <v>57</v>
      </c>
      <c r="AI973" t="s">
        <v>33</v>
      </c>
      <c r="AJ973" t="s">
        <v>88</v>
      </c>
      <c r="AK973">
        <v>2</v>
      </c>
      <c r="AL973" t="s">
        <v>987</v>
      </c>
      <c r="AN973">
        <v>6</v>
      </c>
      <c r="AP973" t="s">
        <v>120</v>
      </c>
      <c r="AR973" t="s">
        <v>43</v>
      </c>
      <c r="AS973" t="s">
        <v>121</v>
      </c>
      <c r="BC973" t="s">
        <v>37</v>
      </c>
      <c r="BF973">
        <v>27</v>
      </c>
      <c r="BG973">
        <v>27</v>
      </c>
      <c r="BH973">
        <v>27</v>
      </c>
      <c r="BI973">
        <v>31.439890710382514</v>
      </c>
      <c r="BJ973">
        <f t="shared" si="75"/>
        <v>32</v>
      </c>
      <c r="BK973">
        <v>0</v>
      </c>
      <c r="BL973">
        <v>0</v>
      </c>
      <c r="BM973" t="s">
        <v>1050</v>
      </c>
      <c r="BN973" t="s">
        <v>913</v>
      </c>
      <c r="BO973" t="s">
        <v>564</v>
      </c>
      <c r="BQ973" t="s">
        <v>1050</v>
      </c>
      <c r="BR973" t="s">
        <v>87</v>
      </c>
      <c r="BS973" t="s">
        <v>572</v>
      </c>
      <c r="BT973" t="s">
        <v>1252</v>
      </c>
      <c r="BU973" t="s">
        <v>87</v>
      </c>
      <c r="BV973">
        <v>1</v>
      </c>
      <c r="BW973">
        <v>1</v>
      </c>
      <c r="BX973">
        <v>0</v>
      </c>
      <c r="BY973">
        <v>0</v>
      </c>
      <c r="BZ973">
        <v>-27</v>
      </c>
      <c r="CA973">
        <v>0</v>
      </c>
      <c r="CB973">
        <v>27</v>
      </c>
      <c r="CC973" t="e">
        <v>#VALUE!</v>
      </c>
      <c r="CD973">
        <v>27</v>
      </c>
      <c r="CE973">
        <v>0</v>
      </c>
      <c r="CF973">
        <v>0</v>
      </c>
      <c r="CH973">
        <f t="shared" si="76"/>
        <v>1</v>
      </c>
      <c r="CI973" t="s">
        <v>1404</v>
      </c>
      <c r="CJ973">
        <v>2</v>
      </c>
      <c r="CK973" t="s">
        <v>1399</v>
      </c>
      <c r="CL973">
        <f t="shared" si="77"/>
        <v>0</v>
      </c>
      <c r="CM973">
        <f t="shared" si="78"/>
        <v>1</v>
      </c>
      <c r="CN973">
        <f t="shared" si="79"/>
        <v>1</v>
      </c>
    </row>
    <row r="974" spans="1:92" x14ac:dyDescent="0.25">
      <c r="A974">
        <v>3092</v>
      </c>
      <c r="B974" t="s">
        <v>564</v>
      </c>
      <c r="C974" t="s">
        <v>564</v>
      </c>
      <c r="D974">
        <v>1694889</v>
      </c>
      <c r="E974">
        <v>6</v>
      </c>
      <c r="F974" s="107">
        <v>41023</v>
      </c>
      <c r="G974" s="107">
        <v>41037</v>
      </c>
      <c r="H974">
        <v>1694889</v>
      </c>
      <c r="I974" s="107">
        <v>41026</v>
      </c>
      <c r="J974" s="107">
        <v>41037</v>
      </c>
      <c r="K974">
        <v>15000</v>
      </c>
      <c r="L974" t="s">
        <v>569</v>
      </c>
      <c r="N974" t="s">
        <v>564</v>
      </c>
      <c r="O974" t="s">
        <v>913</v>
      </c>
      <c r="P974" t="s">
        <v>38</v>
      </c>
      <c r="Q974">
        <v>12</v>
      </c>
      <c r="R974">
        <v>15</v>
      </c>
      <c r="S974">
        <v>10</v>
      </c>
      <c r="T974">
        <v>1</v>
      </c>
      <c r="U974">
        <v>5</v>
      </c>
      <c r="AD974" s="107">
        <v>29418</v>
      </c>
      <c r="AE974" t="s">
        <v>31</v>
      </c>
      <c r="AF974" t="s">
        <v>32</v>
      </c>
      <c r="AG974" t="s">
        <v>868</v>
      </c>
      <c r="AH974" t="s">
        <v>57</v>
      </c>
      <c r="AI974" t="s">
        <v>112</v>
      </c>
      <c r="AJ974" t="s">
        <v>88</v>
      </c>
      <c r="AK974">
        <v>4</v>
      </c>
      <c r="AL974" t="s">
        <v>361</v>
      </c>
      <c r="AM974">
        <v>2</v>
      </c>
      <c r="AP974" t="s">
        <v>106</v>
      </c>
      <c r="AR974" t="s">
        <v>43</v>
      </c>
      <c r="AS974" t="s">
        <v>56</v>
      </c>
      <c r="BC974" t="s">
        <v>37</v>
      </c>
      <c r="BF974">
        <v>12</v>
      </c>
      <c r="BG974">
        <v>12</v>
      </c>
      <c r="BH974">
        <v>15</v>
      </c>
      <c r="BI974">
        <v>31.707650273224044</v>
      </c>
      <c r="BJ974">
        <f t="shared" si="75"/>
        <v>32</v>
      </c>
      <c r="BK974">
        <v>0</v>
      </c>
      <c r="BL974">
        <v>0</v>
      </c>
      <c r="BM974" t="s">
        <v>1050</v>
      </c>
      <c r="BN974" t="s">
        <v>913</v>
      </c>
      <c r="BO974" t="s">
        <v>564</v>
      </c>
      <c r="BQ974" t="s">
        <v>1050</v>
      </c>
      <c r="BR974" t="s">
        <v>87</v>
      </c>
      <c r="BS974" t="s">
        <v>572</v>
      </c>
      <c r="BT974" t="s">
        <v>1252</v>
      </c>
      <c r="BU974" t="s">
        <v>87</v>
      </c>
      <c r="BV974">
        <v>0.8</v>
      </c>
      <c r="BW974">
        <v>1</v>
      </c>
      <c r="BX974">
        <v>0.19999999999999996</v>
      </c>
      <c r="BY974">
        <v>0</v>
      </c>
      <c r="BZ974">
        <v>-12</v>
      </c>
      <c r="CA974">
        <v>0</v>
      </c>
      <c r="CB974">
        <v>12</v>
      </c>
      <c r="CC974" t="e">
        <v>#VALUE!</v>
      </c>
      <c r="CD974">
        <v>12</v>
      </c>
      <c r="CE974">
        <v>0</v>
      </c>
      <c r="CF974">
        <v>0</v>
      </c>
      <c r="CH974">
        <f t="shared" si="76"/>
        <v>1</v>
      </c>
      <c r="CI974" t="s">
        <v>1404</v>
      </c>
      <c r="CJ974">
        <v>2</v>
      </c>
      <c r="CK974" t="s">
        <v>1399</v>
      </c>
      <c r="CL974">
        <f t="shared" si="77"/>
        <v>0</v>
      </c>
      <c r="CM974">
        <f t="shared" si="78"/>
        <v>1</v>
      </c>
      <c r="CN974">
        <f t="shared" si="79"/>
        <v>1</v>
      </c>
    </row>
    <row r="975" spans="1:92" x14ac:dyDescent="0.25">
      <c r="A975">
        <v>2881</v>
      </c>
      <c r="B975" t="s">
        <v>564</v>
      </c>
      <c r="C975" t="s">
        <v>564</v>
      </c>
      <c r="D975">
        <v>1695264</v>
      </c>
      <c r="E975">
        <v>6</v>
      </c>
      <c r="F975" s="107">
        <v>41016</v>
      </c>
      <c r="G975" s="107">
        <v>41064</v>
      </c>
      <c r="H975">
        <v>1695264</v>
      </c>
      <c r="I975" s="107">
        <v>41016</v>
      </c>
      <c r="J975" s="107">
        <v>41064</v>
      </c>
      <c r="K975" t="s">
        <v>562</v>
      </c>
      <c r="L975" t="s">
        <v>562</v>
      </c>
      <c r="N975" t="s">
        <v>564</v>
      </c>
      <c r="O975" t="s">
        <v>913</v>
      </c>
      <c r="P975" t="s">
        <v>38</v>
      </c>
      <c r="Q975">
        <v>49</v>
      </c>
      <c r="R975">
        <v>49</v>
      </c>
      <c r="S975">
        <v>2</v>
      </c>
      <c r="T975">
        <v>0</v>
      </c>
      <c r="U975">
        <v>1</v>
      </c>
      <c r="V975">
        <v>1</v>
      </c>
      <c r="AD975" s="107">
        <v>28865</v>
      </c>
      <c r="AE975" t="s">
        <v>31</v>
      </c>
      <c r="AF975" t="s">
        <v>32</v>
      </c>
      <c r="AG975" t="s">
        <v>868</v>
      </c>
      <c r="AH975" t="s">
        <v>30</v>
      </c>
      <c r="AI975" t="s">
        <v>58</v>
      </c>
      <c r="AJ975" t="s">
        <v>88</v>
      </c>
      <c r="AK975">
        <v>5</v>
      </c>
      <c r="AL975" t="s">
        <v>361</v>
      </c>
      <c r="AM975">
        <v>2</v>
      </c>
      <c r="AP975" t="s">
        <v>48</v>
      </c>
      <c r="AR975" t="s">
        <v>49</v>
      </c>
      <c r="AS975" t="s">
        <v>44</v>
      </c>
      <c r="BC975" t="s">
        <v>37</v>
      </c>
      <c r="BF975">
        <v>49</v>
      </c>
      <c r="BG975">
        <v>49</v>
      </c>
      <c r="BH975">
        <v>49</v>
      </c>
      <c r="BI975">
        <v>33.199453551912569</v>
      </c>
      <c r="BJ975">
        <f t="shared" si="75"/>
        <v>33</v>
      </c>
      <c r="BK975">
        <v>0</v>
      </c>
      <c r="BL975">
        <v>0</v>
      </c>
      <c r="BM975" t="s">
        <v>1050</v>
      </c>
      <c r="BN975" t="s">
        <v>913</v>
      </c>
      <c r="BO975" t="s">
        <v>564</v>
      </c>
      <c r="BQ975" t="s">
        <v>1050</v>
      </c>
      <c r="BR975" t="s">
        <v>87</v>
      </c>
      <c r="BS975" t="s">
        <v>572</v>
      </c>
      <c r="BT975" t="s">
        <v>1252</v>
      </c>
      <c r="BU975" t="s">
        <v>87</v>
      </c>
      <c r="BV975">
        <v>1</v>
      </c>
      <c r="BW975">
        <v>1</v>
      </c>
      <c r="BX975">
        <v>0</v>
      </c>
      <c r="BY975">
        <v>0</v>
      </c>
      <c r="BZ975">
        <v>-49</v>
      </c>
      <c r="CA975">
        <v>0</v>
      </c>
      <c r="CB975">
        <v>49</v>
      </c>
      <c r="CC975" t="e">
        <v>#VALUE!</v>
      </c>
      <c r="CD975">
        <v>49</v>
      </c>
      <c r="CE975">
        <v>0</v>
      </c>
      <c r="CF975">
        <v>0</v>
      </c>
      <c r="CH975">
        <f t="shared" si="76"/>
        <v>1</v>
      </c>
      <c r="CI975" t="s">
        <v>1401</v>
      </c>
      <c r="CJ975">
        <v>3</v>
      </c>
      <c r="CK975" t="s">
        <v>1399</v>
      </c>
      <c r="CL975">
        <f t="shared" si="77"/>
        <v>0</v>
      </c>
      <c r="CM975">
        <f t="shared" si="78"/>
        <v>1</v>
      </c>
      <c r="CN975">
        <f t="shared" si="79"/>
        <v>0</v>
      </c>
    </row>
    <row r="976" spans="1:92" x14ac:dyDescent="0.25">
      <c r="A976">
        <v>2149</v>
      </c>
      <c r="B976" t="s">
        <v>564</v>
      </c>
      <c r="C976" t="s">
        <v>564</v>
      </c>
      <c r="D976">
        <v>1697501</v>
      </c>
      <c r="E976">
        <v>1</v>
      </c>
      <c r="F976" s="107">
        <v>40989</v>
      </c>
      <c r="G976" s="107">
        <v>41221</v>
      </c>
      <c r="H976">
        <v>1697501</v>
      </c>
      <c r="I976" s="107">
        <v>40989</v>
      </c>
      <c r="J976" s="107">
        <v>40993</v>
      </c>
      <c r="K976">
        <v>15000</v>
      </c>
      <c r="L976" t="s">
        <v>569</v>
      </c>
      <c r="M976" s="107">
        <v>40993</v>
      </c>
      <c r="N976" t="s">
        <v>87</v>
      </c>
      <c r="O976" t="s">
        <v>75</v>
      </c>
      <c r="P976" t="s">
        <v>54</v>
      </c>
      <c r="Q976">
        <v>5</v>
      </c>
      <c r="R976">
        <v>233</v>
      </c>
      <c r="S976">
        <v>3</v>
      </c>
      <c r="T976">
        <v>2</v>
      </c>
      <c r="U976">
        <v>2</v>
      </c>
      <c r="AD976" s="107">
        <v>29386</v>
      </c>
      <c r="AE976" t="s">
        <v>31</v>
      </c>
      <c r="AF976" t="s">
        <v>39</v>
      </c>
      <c r="AG976" t="s">
        <v>40</v>
      </c>
      <c r="AH976" t="s">
        <v>40</v>
      </c>
      <c r="AI976" t="s">
        <v>46</v>
      </c>
      <c r="AJ976" t="s">
        <v>54</v>
      </c>
      <c r="AK976">
        <v>10</v>
      </c>
      <c r="AL976" t="s">
        <v>54</v>
      </c>
      <c r="AP976" t="s">
        <v>120</v>
      </c>
      <c r="AR976" t="s">
        <v>43</v>
      </c>
      <c r="AS976" t="s">
        <v>121</v>
      </c>
      <c r="BC976" t="s">
        <v>51</v>
      </c>
      <c r="BF976">
        <v>5</v>
      </c>
      <c r="BG976">
        <v>233</v>
      </c>
      <c r="BH976">
        <v>233</v>
      </c>
      <c r="BI976">
        <v>31.702185792349727</v>
      </c>
      <c r="BJ976">
        <f t="shared" si="75"/>
        <v>32</v>
      </c>
      <c r="BK976">
        <v>0</v>
      </c>
      <c r="BL976">
        <v>-228</v>
      </c>
      <c r="BM976" t="s">
        <v>1051</v>
      </c>
      <c r="BN976" t="s">
        <v>75</v>
      </c>
      <c r="BO976" t="s">
        <v>87</v>
      </c>
      <c r="BQ976" t="s">
        <v>1051</v>
      </c>
      <c r="BR976" t="s">
        <v>87</v>
      </c>
      <c r="BS976" t="s">
        <v>573</v>
      </c>
      <c r="BT976" t="s">
        <v>1252</v>
      </c>
      <c r="BU976" t="s">
        <v>87</v>
      </c>
      <c r="BV976">
        <v>2.1459227467811159E-2</v>
      </c>
      <c r="BW976">
        <v>2.1459227467811159E-2</v>
      </c>
      <c r="BX976">
        <v>0</v>
      </c>
      <c r="BY976">
        <v>0</v>
      </c>
      <c r="BZ976">
        <v>-5</v>
      </c>
      <c r="CA976">
        <v>0</v>
      </c>
      <c r="CB976">
        <v>5</v>
      </c>
      <c r="CC976" t="e">
        <v>#VALUE!</v>
      </c>
      <c r="CD976">
        <v>5</v>
      </c>
      <c r="CE976">
        <v>0</v>
      </c>
      <c r="CF976">
        <v>228</v>
      </c>
      <c r="CH976">
        <f t="shared" si="76"/>
        <v>1</v>
      </c>
      <c r="CI976" t="s">
        <v>1405</v>
      </c>
      <c r="CJ976">
        <v>1</v>
      </c>
      <c r="CK976" t="s">
        <v>1399</v>
      </c>
      <c r="CL976">
        <f t="shared" si="77"/>
        <v>1</v>
      </c>
      <c r="CM976">
        <f t="shared" si="78"/>
        <v>1</v>
      </c>
      <c r="CN976">
        <f t="shared" si="79"/>
        <v>1</v>
      </c>
    </row>
    <row r="977" spans="1:92" x14ac:dyDescent="0.25">
      <c r="A977">
        <v>1167</v>
      </c>
      <c r="B977" t="s">
        <v>564</v>
      </c>
      <c r="C977" t="s">
        <v>564</v>
      </c>
      <c r="D977">
        <v>1698309</v>
      </c>
      <c r="E977">
        <v>1</v>
      </c>
      <c r="F977" s="107">
        <v>40951</v>
      </c>
      <c r="G977" s="107">
        <v>41319</v>
      </c>
      <c r="H977">
        <v>1698309</v>
      </c>
      <c r="I977" s="107">
        <v>40951</v>
      </c>
      <c r="J977" s="107">
        <v>40976</v>
      </c>
      <c r="K977">
        <v>50000</v>
      </c>
      <c r="L977" t="s">
        <v>570</v>
      </c>
      <c r="M977" s="107">
        <v>40976</v>
      </c>
      <c r="N977" t="s">
        <v>87</v>
      </c>
      <c r="O977" t="s">
        <v>75</v>
      </c>
      <c r="P977" t="s">
        <v>54</v>
      </c>
      <c r="Q977">
        <v>26</v>
      </c>
      <c r="R977">
        <v>369</v>
      </c>
      <c r="S977">
        <v>3</v>
      </c>
      <c r="T977">
        <v>6</v>
      </c>
      <c r="U977">
        <v>1</v>
      </c>
      <c r="AD977" s="107">
        <v>29719</v>
      </c>
      <c r="AE977" t="s">
        <v>31</v>
      </c>
      <c r="AF977" t="s">
        <v>32</v>
      </c>
      <c r="AG977" t="s">
        <v>868</v>
      </c>
      <c r="AH977" t="s">
        <v>30</v>
      </c>
      <c r="AI977" t="s">
        <v>46</v>
      </c>
      <c r="AJ977" t="s">
        <v>54</v>
      </c>
      <c r="AK977">
        <v>19</v>
      </c>
      <c r="AL977" t="s">
        <v>54</v>
      </c>
      <c r="AP977" t="s">
        <v>233</v>
      </c>
      <c r="AR977" t="s">
        <v>49</v>
      </c>
      <c r="AS977" t="s">
        <v>44</v>
      </c>
      <c r="AT977" t="s">
        <v>613</v>
      </c>
      <c r="BC977" t="s">
        <v>51</v>
      </c>
      <c r="BF977">
        <v>26</v>
      </c>
      <c r="BG977">
        <v>369</v>
      </c>
      <c r="BH977">
        <v>369</v>
      </c>
      <c r="BI977">
        <v>30.688524590163933</v>
      </c>
      <c r="BJ977">
        <f t="shared" si="75"/>
        <v>31</v>
      </c>
      <c r="BK977">
        <v>0</v>
      </c>
      <c r="BL977">
        <v>-343</v>
      </c>
      <c r="BM977" t="s">
        <v>1051</v>
      </c>
      <c r="BN977" t="s">
        <v>75</v>
      </c>
      <c r="BO977" t="s">
        <v>87</v>
      </c>
      <c r="BQ977" t="s">
        <v>1051</v>
      </c>
      <c r="BR977" t="s">
        <v>87</v>
      </c>
      <c r="BS977" t="s">
        <v>573</v>
      </c>
      <c r="BT977" t="s">
        <v>1252</v>
      </c>
      <c r="BU977" t="s">
        <v>87</v>
      </c>
      <c r="BV977">
        <v>7.0460704607046065E-2</v>
      </c>
      <c r="BW977">
        <v>7.0460704607046065E-2</v>
      </c>
      <c r="BX977">
        <v>0</v>
      </c>
      <c r="BY977">
        <v>0</v>
      </c>
      <c r="BZ977">
        <v>-26</v>
      </c>
      <c r="CA977">
        <v>0</v>
      </c>
      <c r="CB977">
        <v>26</v>
      </c>
      <c r="CC977" t="e">
        <v>#VALUE!</v>
      </c>
      <c r="CD977">
        <v>26</v>
      </c>
      <c r="CE977">
        <v>0</v>
      </c>
      <c r="CF977">
        <v>343</v>
      </c>
      <c r="CH977">
        <f t="shared" si="76"/>
        <v>1</v>
      </c>
      <c r="CI977" t="s">
        <v>1404</v>
      </c>
      <c r="CJ977">
        <v>2</v>
      </c>
      <c r="CK977" t="s">
        <v>1399</v>
      </c>
      <c r="CL977">
        <f t="shared" si="77"/>
        <v>1</v>
      </c>
      <c r="CM977">
        <f t="shared" si="78"/>
        <v>1</v>
      </c>
      <c r="CN977">
        <f t="shared" si="79"/>
        <v>1</v>
      </c>
    </row>
    <row r="978" spans="1:92" x14ac:dyDescent="0.25">
      <c r="A978">
        <v>2631</v>
      </c>
      <c r="B978" t="s">
        <v>564</v>
      </c>
      <c r="C978" t="s">
        <v>564</v>
      </c>
      <c r="D978">
        <v>1698340</v>
      </c>
      <c r="E978">
        <v>1</v>
      </c>
      <c r="F978" s="107">
        <v>41006</v>
      </c>
      <c r="G978" s="107">
        <v>41009</v>
      </c>
      <c r="H978">
        <v>1698340</v>
      </c>
      <c r="I978" s="107">
        <v>41006</v>
      </c>
      <c r="J978" s="107">
        <v>41009</v>
      </c>
      <c r="K978">
        <v>20000</v>
      </c>
      <c r="L978" t="s">
        <v>569</v>
      </c>
      <c r="N978" t="s">
        <v>564</v>
      </c>
      <c r="O978" t="s">
        <v>913</v>
      </c>
      <c r="P978" t="s">
        <v>54</v>
      </c>
      <c r="Q978">
        <v>4</v>
      </c>
      <c r="R978">
        <v>4</v>
      </c>
      <c r="S978">
        <v>3</v>
      </c>
      <c r="T978">
        <v>2</v>
      </c>
      <c r="AD978" s="107">
        <v>29778</v>
      </c>
      <c r="AE978" t="s">
        <v>31</v>
      </c>
      <c r="AF978" t="s">
        <v>32</v>
      </c>
      <c r="AG978" t="s">
        <v>868</v>
      </c>
      <c r="AH978" t="s">
        <v>30</v>
      </c>
      <c r="AI978" t="s">
        <v>112</v>
      </c>
      <c r="AJ978" t="s">
        <v>54</v>
      </c>
      <c r="AK978">
        <v>1</v>
      </c>
      <c r="AL978" t="s">
        <v>54</v>
      </c>
      <c r="AP978" t="s">
        <v>48</v>
      </c>
      <c r="AR978" t="s">
        <v>49</v>
      </c>
      <c r="AS978" t="s">
        <v>44</v>
      </c>
      <c r="BC978" t="s">
        <v>37</v>
      </c>
      <c r="BF978">
        <v>4</v>
      </c>
      <c r="BG978">
        <v>4</v>
      </c>
      <c r="BH978">
        <v>4</v>
      </c>
      <c r="BI978">
        <v>30.6775956284153</v>
      </c>
      <c r="BJ978">
        <f t="shared" si="75"/>
        <v>31</v>
      </c>
      <c r="BK978">
        <v>0</v>
      </c>
      <c r="BL978">
        <v>0</v>
      </c>
      <c r="BM978" t="s">
        <v>1051</v>
      </c>
      <c r="BN978" t="s">
        <v>913</v>
      </c>
      <c r="BO978" t="s">
        <v>564</v>
      </c>
      <c r="BQ978" t="s">
        <v>1051</v>
      </c>
      <c r="BR978" t="s">
        <v>87</v>
      </c>
      <c r="BS978" t="s">
        <v>572</v>
      </c>
      <c r="BT978" t="s">
        <v>1252</v>
      </c>
      <c r="BU978" t="s">
        <v>87</v>
      </c>
      <c r="BV978">
        <v>1</v>
      </c>
      <c r="BW978">
        <v>1</v>
      </c>
      <c r="BX978">
        <v>0</v>
      </c>
      <c r="BY978">
        <v>0</v>
      </c>
      <c r="BZ978">
        <v>-4</v>
      </c>
      <c r="CA978">
        <v>0</v>
      </c>
      <c r="CB978">
        <v>4</v>
      </c>
      <c r="CC978" t="e">
        <v>#VALUE!</v>
      </c>
      <c r="CD978">
        <v>4</v>
      </c>
      <c r="CE978">
        <v>0</v>
      </c>
      <c r="CF978">
        <v>0</v>
      </c>
      <c r="CH978">
        <f t="shared" si="76"/>
        <v>1</v>
      </c>
      <c r="CI978" t="s">
        <v>1405</v>
      </c>
      <c r="CJ978">
        <v>1</v>
      </c>
      <c r="CK978" t="s">
        <v>1399</v>
      </c>
      <c r="CL978">
        <f t="shared" si="77"/>
        <v>0</v>
      </c>
      <c r="CM978">
        <f t="shared" si="78"/>
        <v>1</v>
      </c>
      <c r="CN978">
        <f t="shared" si="79"/>
        <v>1</v>
      </c>
    </row>
    <row r="979" spans="1:92" x14ac:dyDescent="0.25">
      <c r="A979">
        <v>1573</v>
      </c>
      <c r="B979" t="s">
        <v>564</v>
      </c>
      <c r="C979" t="s">
        <v>564</v>
      </c>
      <c r="D979">
        <v>1700177</v>
      </c>
      <c r="E979">
        <v>5</v>
      </c>
      <c r="F979" s="107">
        <v>40967</v>
      </c>
      <c r="G979" s="107">
        <v>41127</v>
      </c>
      <c r="H979">
        <v>1700177</v>
      </c>
      <c r="I979" s="107">
        <v>40972</v>
      </c>
      <c r="J979" s="107">
        <v>41127</v>
      </c>
      <c r="K979">
        <v>10000</v>
      </c>
      <c r="L979" t="s">
        <v>568</v>
      </c>
      <c r="N979" t="s">
        <v>564</v>
      </c>
      <c r="O979" t="s">
        <v>913</v>
      </c>
      <c r="P979" t="s">
        <v>38</v>
      </c>
      <c r="Q979">
        <v>156</v>
      </c>
      <c r="R979">
        <v>161</v>
      </c>
      <c r="S979">
        <v>8</v>
      </c>
      <c r="T979">
        <v>8</v>
      </c>
      <c r="U979">
        <v>6</v>
      </c>
      <c r="AD979" s="107">
        <v>29392</v>
      </c>
      <c r="AE979" t="s">
        <v>31</v>
      </c>
      <c r="AF979" t="s">
        <v>32</v>
      </c>
      <c r="AG979" t="s">
        <v>868</v>
      </c>
      <c r="AH979" t="s">
        <v>57</v>
      </c>
      <c r="AI979" t="s">
        <v>96</v>
      </c>
      <c r="AJ979" t="s">
        <v>88</v>
      </c>
      <c r="AK979">
        <v>10</v>
      </c>
      <c r="AL979" t="s">
        <v>987</v>
      </c>
      <c r="AN979">
        <v>10</v>
      </c>
      <c r="AP979" t="s">
        <v>106</v>
      </c>
      <c r="AR979" t="s">
        <v>43</v>
      </c>
      <c r="AS979" t="s">
        <v>56</v>
      </c>
      <c r="BC979" t="s">
        <v>37</v>
      </c>
      <c r="BF979">
        <v>156</v>
      </c>
      <c r="BG979">
        <v>156</v>
      </c>
      <c r="BH979">
        <v>161</v>
      </c>
      <c r="BI979">
        <v>31.625683060109289</v>
      </c>
      <c r="BJ979">
        <f t="shared" si="75"/>
        <v>32</v>
      </c>
      <c r="BK979">
        <v>0</v>
      </c>
      <c r="BL979">
        <v>0</v>
      </c>
      <c r="BM979" t="s">
        <v>1050</v>
      </c>
      <c r="BN979" t="s">
        <v>913</v>
      </c>
      <c r="BO979" t="s">
        <v>564</v>
      </c>
      <c r="BQ979" t="s">
        <v>1050</v>
      </c>
      <c r="BR979" t="s">
        <v>87</v>
      </c>
      <c r="BS979" t="s">
        <v>572</v>
      </c>
      <c r="BT979" t="s">
        <v>1252</v>
      </c>
      <c r="BU979" t="s">
        <v>87</v>
      </c>
      <c r="BV979">
        <v>0.96894409937888204</v>
      </c>
      <c r="BW979">
        <v>1</v>
      </c>
      <c r="BX979">
        <v>3.105590062111796E-2</v>
      </c>
      <c r="BY979">
        <v>0</v>
      </c>
      <c r="BZ979">
        <v>-156</v>
      </c>
      <c r="CA979">
        <v>0</v>
      </c>
      <c r="CB979">
        <v>156</v>
      </c>
      <c r="CC979" t="e">
        <v>#VALUE!</v>
      </c>
      <c r="CD979">
        <v>156</v>
      </c>
      <c r="CE979">
        <v>0</v>
      </c>
      <c r="CF979">
        <v>0</v>
      </c>
      <c r="CH979">
        <f t="shared" si="76"/>
        <v>1</v>
      </c>
      <c r="CI979" t="s">
        <v>1403</v>
      </c>
      <c r="CJ979">
        <v>6</v>
      </c>
      <c r="CK979" t="s">
        <v>1399</v>
      </c>
      <c r="CL979">
        <f t="shared" si="77"/>
        <v>0</v>
      </c>
      <c r="CM979">
        <f t="shared" si="78"/>
        <v>1</v>
      </c>
      <c r="CN979">
        <f t="shared" si="79"/>
        <v>1</v>
      </c>
    </row>
    <row r="980" spans="1:92" x14ac:dyDescent="0.25">
      <c r="A980">
        <v>1682</v>
      </c>
      <c r="B980" t="s">
        <v>564</v>
      </c>
      <c r="C980" t="s">
        <v>564</v>
      </c>
      <c r="D980">
        <v>1700619</v>
      </c>
      <c r="E980">
        <v>6</v>
      </c>
      <c r="F980" s="107">
        <v>40970</v>
      </c>
      <c r="G980" s="107">
        <v>41120</v>
      </c>
      <c r="H980">
        <v>1700619</v>
      </c>
      <c r="I980" s="107">
        <v>40971</v>
      </c>
      <c r="J980" s="107">
        <v>41120</v>
      </c>
      <c r="K980" t="s">
        <v>562</v>
      </c>
      <c r="L980" t="s">
        <v>562</v>
      </c>
      <c r="N980" t="s">
        <v>564</v>
      </c>
      <c r="O980" t="s">
        <v>913</v>
      </c>
      <c r="P980" t="s">
        <v>38</v>
      </c>
      <c r="Q980">
        <v>150</v>
      </c>
      <c r="R980">
        <v>151</v>
      </c>
      <c r="S980">
        <v>8</v>
      </c>
      <c r="T980">
        <v>1</v>
      </c>
      <c r="U980">
        <v>7</v>
      </c>
      <c r="AD980" s="107">
        <v>29175</v>
      </c>
      <c r="AE980" t="s">
        <v>31</v>
      </c>
      <c r="AF980" t="s">
        <v>32</v>
      </c>
      <c r="AG980" t="s">
        <v>868</v>
      </c>
      <c r="AH980" t="s">
        <v>30</v>
      </c>
      <c r="AI980" t="s">
        <v>113</v>
      </c>
      <c r="AJ980" t="s">
        <v>88</v>
      </c>
      <c r="AK980">
        <v>11</v>
      </c>
      <c r="AL980" t="s">
        <v>361</v>
      </c>
      <c r="AM980">
        <v>10</v>
      </c>
      <c r="AP980" t="s">
        <v>135</v>
      </c>
      <c r="AR980" t="s">
        <v>66</v>
      </c>
      <c r="AS980" t="s">
        <v>63</v>
      </c>
      <c r="BC980" t="s">
        <v>98</v>
      </c>
      <c r="BF980">
        <v>150</v>
      </c>
      <c r="BG980">
        <v>150</v>
      </c>
      <c r="BH980">
        <v>151</v>
      </c>
      <c r="BI980">
        <v>32.22677595628415</v>
      </c>
      <c r="BJ980">
        <f t="shared" si="75"/>
        <v>32</v>
      </c>
      <c r="BK980">
        <v>0</v>
      </c>
      <c r="BL980">
        <v>0</v>
      </c>
      <c r="BM980" t="s">
        <v>1050</v>
      </c>
      <c r="BN980" t="s">
        <v>913</v>
      </c>
      <c r="BO980" t="s">
        <v>564</v>
      </c>
      <c r="BQ980" t="s">
        <v>1050</v>
      </c>
      <c r="BR980" t="s">
        <v>87</v>
      </c>
      <c r="BS980" t="s">
        <v>572</v>
      </c>
      <c r="BT980" t="s">
        <v>1252</v>
      </c>
      <c r="BU980" t="s">
        <v>87</v>
      </c>
      <c r="BV980">
        <v>0.99337748344370858</v>
      </c>
      <c r="BW980">
        <v>1</v>
      </c>
      <c r="BX980">
        <v>6.6225165562914245E-3</v>
      </c>
      <c r="BY980">
        <v>0</v>
      </c>
      <c r="BZ980">
        <v>-150</v>
      </c>
      <c r="CA980">
        <v>0</v>
      </c>
      <c r="CB980">
        <v>150</v>
      </c>
      <c r="CC980" t="e">
        <v>#VALUE!</v>
      </c>
      <c r="CD980">
        <v>150</v>
      </c>
      <c r="CE980">
        <v>0</v>
      </c>
      <c r="CF980">
        <v>0</v>
      </c>
      <c r="CH980">
        <f t="shared" si="76"/>
        <v>1</v>
      </c>
      <c r="CI980" t="s">
        <v>1403</v>
      </c>
      <c r="CJ980">
        <v>6</v>
      </c>
      <c r="CK980" t="s">
        <v>1399</v>
      </c>
      <c r="CL980">
        <f t="shared" si="77"/>
        <v>0</v>
      </c>
      <c r="CM980">
        <f t="shared" si="78"/>
        <v>1</v>
      </c>
      <c r="CN980">
        <f t="shared" si="79"/>
        <v>1</v>
      </c>
    </row>
    <row r="981" spans="1:92" x14ac:dyDescent="0.25">
      <c r="A981">
        <v>1461</v>
      </c>
      <c r="B981" t="s">
        <v>564</v>
      </c>
      <c r="C981" t="s">
        <v>564</v>
      </c>
      <c r="D981">
        <v>1703559</v>
      </c>
      <c r="E981">
        <v>1</v>
      </c>
      <c r="F981" s="107">
        <v>40962</v>
      </c>
      <c r="G981" s="107">
        <v>41144</v>
      </c>
      <c r="H981">
        <v>1703559</v>
      </c>
      <c r="I981" s="107">
        <v>40963</v>
      </c>
      <c r="J981" s="107">
        <v>40971</v>
      </c>
      <c r="K981">
        <v>50000</v>
      </c>
      <c r="L981" t="s">
        <v>570</v>
      </c>
      <c r="M981" s="107">
        <v>40971</v>
      </c>
      <c r="N981" t="s">
        <v>87</v>
      </c>
      <c r="O981" t="s">
        <v>75</v>
      </c>
      <c r="P981" t="s">
        <v>54</v>
      </c>
      <c r="Q981">
        <v>9</v>
      </c>
      <c r="R981">
        <v>183</v>
      </c>
      <c r="S981">
        <v>4</v>
      </c>
      <c r="T981">
        <v>2</v>
      </c>
      <c r="U981">
        <v>1</v>
      </c>
      <c r="V981">
        <v>1</v>
      </c>
      <c r="AD981" s="107">
        <v>28030</v>
      </c>
      <c r="AE981" t="s">
        <v>31</v>
      </c>
      <c r="AF981" t="s">
        <v>39</v>
      </c>
      <c r="AG981" t="s">
        <v>40</v>
      </c>
      <c r="AH981" t="s">
        <v>40</v>
      </c>
      <c r="AI981" t="s">
        <v>84</v>
      </c>
      <c r="AJ981" t="s">
        <v>54</v>
      </c>
      <c r="AK981">
        <v>9</v>
      </c>
      <c r="AL981" t="s">
        <v>54</v>
      </c>
      <c r="AP981" t="s">
        <v>147</v>
      </c>
      <c r="AR981" t="s">
        <v>66</v>
      </c>
      <c r="AS981" t="s">
        <v>44</v>
      </c>
      <c r="BC981" t="s">
        <v>51</v>
      </c>
      <c r="BF981">
        <v>9</v>
      </c>
      <c r="BG981">
        <v>182</v>
      </c>
      <c r="BH981">
        <v>183</v>
      </c>
      <c r="BI981">
        <v>35.333333333333336</v>
      </c>
      <c r="BJ981">
        <f t="shared" si="75"/>
        <v>35</v>
      </c>
      <c r="BK981">
        <v>0</v>
      </c>
      <c r="BL981">
        <v>-173</v>
      </c>
      <c r="BM981" t="s">
        <v>1051</v>
      </c>
      <c r="BN981" t="s">
        <v>75</v>
      </c>
      <c r="BO981" t="s">
        <v>87</v>
      </c>
      <c r="BQ981" t="s">
        <v>1051</v>
      </c>
      <c r="BR981" t="s">
        <v>87</v>
      </c>
      <c r="BS981" t="s">
        <v>573</v>
      </c>
      <c r="BT981" t="s">
        <v>1252</v>
      </c>
      <c r="BU981" t="s">
        <v>87</v>
      </c>
      <c r="BV981">
        <v>4.9180327868852458E-2</v>
      </c>
      <c r="BW981">
        <v>4.9450549450549448E-2</v>
      </c>
      <c r="BX981">
        <v>2.7022158169699023E-4</v>
      </c>
      <c r="BY981">
        <v>0</v>
      </c>
      <c r="BZ981">
        <v>-9</v>
      </c>
      <c r="CA981">
        <v>0</v>
      </c>
      <c r="CB981">
        <v>9</v>
      </c>
      <c r="CC981" t="e">
        <v>#VALUE!</v>
      </c>
      <c r="CD981">
        <v>9</v>
      </c>
      <c r="CE981">
        <v>0</v>
      </c>
      <c r="CF981">
        <v>173</v>
      </c>
      <c r="CH981">
        <f t="shared" si="76"/>
        <v>1</v>
      </c>
      <c r="CI981" t="s">
        <v>1405</v>
      </c>
      <c r="CJ981">
        <v>1</v>
      </c>
      <c r="CK981" t="s">
        <v>1399</v>
      </c>
      <c r="CL981">
        <f t="shared" si="77"/>
        <v>1</v>
      </c>
      <c r="CM981">
        <f t="shared" si="78"/>
        <v>1</v>
      </c>
      <c r="CN981">
        <f t="shared" si="79"/>
        <v>1</v>
      </c>
    </row>
    <row r="982" spans="1:92" x14ac:dyDescent="0.25">
      <c r="A982">
        <v>160</v>
      </c>
      <c r="B982" t="s">
        <v>564</v>
      </c>
      <c r="C982" t="s">
        <v>564</v>
      </c>
      <c r="D982">
        <v>1704021</v>
      </c>
      <c r="E982">
        <v>4</v>
      </c>
      <c r="F982" s="107">
        <v>40915</v>
      </c>
      <c r="G982" s="107">
        <v>40945</v>
      </c>
      <c r="H982">
        <v>1704021</v>
      </c>
      <c r="I982" s="107">
        <v>40942</v>
      </c>
      <c r="J982" s="107">
        <v>40945</v>
      </c>
      <c r="K982">
        <v>15000</v>
      </c>
      <c r="L982" t="s">
        <v>569</v>
      </c>
      <c r="N982" t="s">
        <v>564</v>
      </c>
      <c r="O982" t="s">
        <v>913</v>
      </c>
      <c r="P982" t="s">
        <v>38</v>
      </c>
      <c r="Q982">
        <v>4</v>
      </c>
      <c r="R982">
        <v>31</v>
      </c>
      <c r="S982">
        <v>2</v>
      </c>
      <c r="T982">
        <v>6</v>
      </c>
      <c r="U982">
        <v>1</v>
      </c>
      <c r="AD982" s="107">
        <v>29853</v>
      </c>
      <c r="AE982" t="s">
        <v>31</v>
      </c>
      <c r="AF982" t="s">
        <v>68</v>
      </c>
      <c r="AG982" t="s">
        <v>870</v>
      </c>
      <c r="AH982" t="s">
        <v>57</v>
      </c>
      <c r="AI982" t="s">
        <v>52</v>
      </c>
      <c r="AJ982" t="s">
        <v>88</v>
      </c>
      <c r="AK982">
        <v>2</v>
      </c>
      <c r="AL982" t="s">
        <v>986</v>
      </c>
      <c r="AO982">
        <v>180</v>
      </c>
      <c r="AP982" t="s">
        <v>59</v>
      </c>
      <c r="AR982" t="s">
        <v>43</v>
      </c>
      <c r="AS982" t="s">
        <v>60</v>
      </c>
      <c r="AT982" t="s">
        <v>596</v>
      </c>
      <c r="BC982" t="s">
        <v>98</v>
      </c>
      <c r="BF982">
        <v>4</v>
      </c>
      <c r="BG982">
        <v>4</v>
      </c>
      <c r="BH982">
        <v>31</v>
      </c>
      <c r="BI982">
        <v>30.224043715846996</v>
      </c>
      <c r="BJ982">
        <f t="shared" si="75"/>
        <v>30</v>
      </c>
      <c r="BK982">
        <v>0</v>
      </c>
      <c r="BL982">
        <v>0</v>
      </c>
      <c r="BM982" t="s">
        <v>1050</v>
      </c>
      <c r="BN982" t="s">
        <v>913</v>
      </c>
      <c r="BO982" t="s">
        <v>564</v>
      </c>
      <c r="BQ982" t="s">
        <v>1050</v>
      </c>
      <c r="BR982" t="s">
        <v>87</v>
      </c>
      <c r="BS982" t="s">
        <v>572</v>
      </c>
      <c r="BT982" t="s">
        <v>1252</v>
      </c>
      <c r="BU982" t="s">
        <v>87</v>
      </c>
      <c r="BV982">
        <v>0.12903225806451613</v>
      </c>
      <c r="BW982">
        <v>1</v>
      </c>
      <c r="BX982">
        <v>0.87096774193548387</v>
      </c>
      <c r="BY982">
        <v>0</v>
      </c>
      <c r="BZ982">
        <v>-4</v>
      </c>
      <c r="CA982">
        <v>0</v>
      </c>
      <c r="CB982">
        <v>4</v>
      </c>
      <c r="CC982" t="e">
        <v>#VALUE!</v>
      </c>
      <c r="CD982">
        <v>4</v>
      </c>
      <c r="CE982">
        <v>0</v>
      </c>
      <c r="CF982">
        <v>0</v>
      </c>
      <c r="CH982">
        <f t="shared" si="76"/>
        <v>1</v>
      </c>
      <c r="CI982" t="s">
        <v>1405</v>
      </c>
      <c r="CJ982">
        <v>1</v>
      </c>
      <c r="CK982" t="s">
        <v>1399</v>
      </c>
      <c r="CL982">
        <f t="shared" si="77"/>
        <v>0</v>
      </c>
      <c r="CM982">
        <f t="shared" si="78"/>
        <v>1</v>
      </c>
      <c r="CN982">
        <f t="shared" si="79"/>
        <v>1</v>
      </c>
    </row>
    <row r="983" spans="1:92" x14ac:dyDescent="0.25">
      <c r="A983">
        <v>2721</v>
      </c>
      <c r="B983" t="s">
        <v>564</v>
      </c>
      <c r="C983" t="s">
        <v>87</v>
      </c>
      <c r="D983">
        <v>1704137</v>
      </c>
      <c r="E983">
        <v>6</v>
      </c>
      <c r="F983" s="107">
        <v>41010</v>
      </c>
      <c r="G983" s="107">
        <v>41242</v>
      </c>
      <c r="H983">
        <v>1704137</v>
      </c>
      <c r="I983" s="107">
        <v>41010</v>
      </c>
      <c r="J983" s="107">
        <v>41020</v>
      </c>
      <c r="K983">
        <v>40000</v>
      </c>
      <c r="L983" t="s">
        <v>570</v>
      </c>
      <c r="M983" s="107">
        <v>41020</v>
      </c>
      <c r="N983" t="s">
        <v>87</v>
      </c>
      <c r="O983" t="s">
        <v>583</v>
      </c>
      <c r="P983" t="s">
        <v>38</v>
      </c>
      <c r="Q983">
        <v>19</v>
      </c>
      <c r="R983">
        <v>233</v>
      </c>
      <c r="S983">
        <v>3</v>
      </c>
      <c r="T983">
        <v>2</v>
      </c>
      <c r="U983">
        <v>2</v>
      </c>
      <c r="AD983" s="107">
        <v>28418</v>
      </c>
      <c r="AE983" t="s">
        <v>31</v>
      </c>
      <c r="AF983" t="s">
        <v>32</v>
      </c>
      <c r="AG983" t="s">
        <v>868</v>
      </c>
      <c r="AH983" t="s">
        <v>57</v>
      </c>
      <c r="AI983" t="s">
        <v>33</v>
      </c>
      <c r="AJ983" t="s">
        <v>88</v>
      </c>
      <c r="AK983">
        <v>6</v>
      </c>
      <c r="AL983" t="s">
        <v>361</v>
      </c>
      <c r="AM983">
        <v>6</v>
      </c>
      <c r="AP983" t="s">
        <v>131</v>
      </c>
      <c r="AR983" t="s">
        <v>91</v>
      </c>
      <c r="AS983" t="s">
        <v>81</v>
      </c>
      <c r="AT983" t="s">
        <v>1087</v>
      </c>
      <c r="AV983" t="s">
        <v>87</v>
      </c>
      <c r="AW983" t="s">
        <v>779</v>
      </c>
      <c r="BA983">
        <v>41304</v>
      </c>
      <c r="BB983">
        <v>278</v>
      </c>
      <c r="BC983" t="s">
        <v>37</v>
      </c>
      <c r="BF983">
        <v>19</v>
      </c>
      <c r="BG983">
        <v>233</v>
      </c>
      <c r="BH983">
        <v>233</v>
      </c>
      <c r="BI983">
        <v>34.404371584699454</v>
      </c>
      <c r="BJ983">
        <f t="shared" si="75"/>
        <v>34</v>
      </c>
      <c r="BK983">
        <v>0</v>
      </c>
      <c r="BL983">
        <v>-222</v>
      </c>
      <c r="BM983" t="s">
        <v>1050</v>
      </c>
      <c r="BN983" t="s">
        <v>75</v>
      </c>
      <c r="BO983" t="s">
        <v>564</v>
      </c>
      <c r="BQ983" t="s">
        <v>1050</v>
      </c>
      <c r="BR983" t="s">
        <v>87</v>
      </c>
      <c r="BS983" t="s">
        <v>572</v>
      </c>
      <c r="BT983" t="s">
        <v>1252</v>
      </c>
      <c r="BU983" t="s">
        <v>87</v>
      </c>
      <c r="BV983">
        <v>8.15450643776824E-2</v>
      </c>
      <c r="BW983">
        <v>4.7210300429184553E-2</v>
      </c>
      <c r="BX983">
        <v>-3.4334763948497847E-2</v>
      </c>
      <c r="BY983">
        <v>0</v>
      </c>
      <c r="BZ983">
        <v>-11</v>
      </c>
      <c r="CA983">
        <v>8</v>
      </c>
      <c r="CB983">
        <v>233</v>
      </c>
      <c r="CC983">
        <v>19</v>
      </c>
      <c r="CD983">
        <v>233</v>
      </c>
      <c r="CE983">
        <v>222</v>
      </c>
      <c r="CF983">
        <v>222</v>
      </c>
      <c r="CH983">
        <f t="shared" si="76"/>
        <v>1</v>
      </c>
      <c r="CI983" t="s">
        <v>1404</v>
      </c>
      <c r="CJ983">
        <v>2</v>
      </c>
      <c r="CK983" t="s">
        <v>1399</v>
      </c>
      <c r="CL983">
        <f t="shared" si="77"/>
        <v>1</v>
      </c>
      <c r="CM983">
        <f t="shared" si="78"/>
        <v>1</v>
      </c>
      <c r="CN983">
        <f t="shared" si="79"/>
        <v>1</v>
      </c>
    </row>
    <row r="984" spans="1:92" x14ac:dyDescent="0.25">
      <c r="A984">
        <v>1840</v>
      </c>
      <c r="B984" t="s">
        <v>564</v>
      </c>
      <c r="C984" t="s">
        <v>564</v>
      </c>
      <c r="D984">
        <v>1706871</v>
      </c>
      <c r="E984">
        <v>5</v>
      </c>
      <c r="F984" s="107">
        <v>40977</v>
      </c>
      <c r="G984" s="107">
        <v>41087</v>
      </c>
      <c r="H984">
        <v>1706871</v>
      </c>
      <c r="I984" s="107">
        <v>40977</v>
      </c>
      <c r="J984" s="107">
        <v>41087</v>
      </c>
      <c r="K984">
        <v>15000</v>
      </c>
      <c r="L984" t="s">
        <v>569</v>
      </c>
      <c r="N984" t="s">
        <v>564</v>
      </c>
      <c r="O984" t="s">
        <v>913</v>
      </c>
      <c r="P984" t="s">
        <v>38</v>
      </c>
      <c r="Q984">
        <v>111</v>
      </c>
      <c r="R984">
        <v>111</v>
      </c>
      <c r="S984">
        <v>7</v>
      </c>
      <c r="T984">
        <v>2</v>
      </c>
      <c r="U984">
        <v>5</v>
      </c>
      <c r="AD984" s="107">
        <v>29863</v>
      </c>
      <c r="AE984" t="s">
        <v>31</v>
      </c>
      <c r="AF984" t="s">
        <v>32</v>
      </c>
      <c r="AG984" t="s">
        <v>868</v>
      </c>
      <c r="AH984" t="s">
        <v>30</v>
      </c>
      <c r="AI984" t="s">
        <v>84</v>
      </c>
      <c r="AJ984" t="s">
        <v>88</v>
      </c>
      <c r="AK984">
        <v>6</v>
      </c>
      <c r="AL984" t="s">
        <v>987</v>
      </c>
      <c r="AN984">
        <v>9</v>
      </c>
      <c r="AP984" t="s">
        <v>126</v>
      </c>
      <c r="AR984" t="s">
        <v>43</v>
      </c>
      <c r="AS984" t="s">
        <v>81</v>
      </c>
      <c r="BC984" t="s">
        <v>51</v>
      </c>
      <c r="BF984">
        <v>111</v>
      </c>
      <c r="BG984">
        <v>111</v>
      </c>
      <c r="BH984">
        <v>111</v>
      </c>
      <c r="BI984">
        <v>30.366120218579233</v>
      </c>
      <c r="BJ984">
        <f t="shared" si="75"/>
        <v>30</v>
      </c>
      <c r="BK984">
        <v>0</v>
      </c>
      <c r="BL984">
        <v>0</v>
      </c>
      <c r="BM984" t="s">
        <v>1050</v>
      </c>
      <c r="BN984" t="s">
        <v>913</v>
      </c>
      <c r="BO984" t="s">
        <v>564</v>
      </c>
      <c r="BQ984" t="s">
        <v>1050</v>
      </c>
      <c r="BR984" t="s">
        <v>87</v>
      </c>
      <c r="BS984" t="s">
        <v>572</v>
      </c>
      <c r="BT984" t="s">
        <v>1252</v>
      </c>
      <c r="BU984" t="s">
        <v>87</v>
      </c>
      <c r="BV984">
        <v>1</v>
      </c>
      <c r="BW984">
        <v>1</v>
      </c>
      <c r="BX984">
        <v>0</v>
      </c>
      <c r="BY984">
        <v>0</v>
      </c>
      <c r="BZ984">
        <v>-111</v>
      </c>
      <c r="CA984">
        <v>0</v>
      </c>
      <c r="CB984">
        <v>111</v>
      </c>
      <c r="CC984" t="e">
        <v>#VALUE!</v>
      </c>
      <c r="CD984">
        <v>111</v>
      </c>
      <c r="CE984">
        <v>0</v>
      </c>
      <c r="CF984">
        <v>0</v>
      </c>
      <c r="CH984">
        <f t="shared" si="76"/>
        <v>1</v>
      </c>
      <c r="CI984" t="s">
        <v>1408</v>
      </c>
      <c r="CJ984">
        <v>0</v>
      </c>
      <c r="CK984" t="s">
        <v>1399</v>
      </c>
      <c r="CL984">
        <f t="shared" si="77"/>
        <v>0</v>
      </c>
      <c r="CM984">
        <f t="shared" si="78"/>
        <v>1</v>
      </c>
      <c r="CN984">
        <f t="shared" si="79"/>
        <v>1</v>
      </c>
    </row>
    <row r="985" spans="1:92" x14ac:dyDescent="0.25">
      <c r="A985">
        <v>1455</v>
      </c>
      <c r="B985" t="s">
        <v>564</v>
      </c>
      <c r="C985" t="s">
        <v>564</v>
      </c>
      <c r="D985">
        <v>1707738</v>
      </c>
      <c r="E985">
        <v>2</v>
      </c>
      <c r="F985" s="107">
        <v>40962</v>
      </c>
      <c r="G985" s="107">
        <v>40997</v>
      </c>
      <c r="H985">
        <v>1707738</v>
      </c>
      <c r="I985" s="107">
        <v>40962</v>
      </c>
      <c r="J985" s="107">
        <v>40997</v>
      </c>
      <c r="K985">
        <v>5000</v>
      </c>
      <c r="L985" t="s">
        <v>567</v>
      </c>
      <c r="N985" t="s">
        <v>564</v>
      </c>
      <c r="O985" t="s">
        <v>913</v>
      </c>
      <c r="P985" t="s">
        <v>587</v>
      </c>
      <c r="Q985">
        <v>36</v>
      </c>
      <c r="R985">
        <v>36</v>
      </c>
      <c r="S985">
        <v>1</v>
      </c>
      <c r="T985">
        <v>1</v>
      </c>
      <c r="AD985" s="107">
        <v>27781</v>
      </c>
      <c r="AE985" t="s">
        <v>45</v>
      </c>
      <c r="AF985" t="s">
        <v>32</v>
      </c>
      <c r="AG985" t="s">
        <v>868</v>
      </c>
      <c r="AH985" t="s">
        <v>57</v>
      </c>
      <c r="AI985" t="s">
        <v>99</v>
      </c>
      <c r="AJ985" t="s">
        <v>47</v>
      </c>
      <c r="AK985">
        <v>2</v>
      </c>
      <c r="AL985" t="s">
        <v>47</v>
      </c>
      <c r="AP985" t="s">
        <v>196</v>
      </c>
      <c r="AR985" t="s">
        <v>43</v>
      </c>
      <c r="AS985" t="s">
        <v>60</v>
      </c>
      <c r="BC985" t="s">
        <v>37</v>
      </c>
      <c r="BF985">
        <v>36</v>
      </c>
      <c r="BG985">
        <v>36</v>
      </c>
      <c r="BH985">
        <v>36</v>
      </c>
      <c r="BI985">
        <v>36.013661202185794</v>
      </c>
      <c r="BJ985">
        <f t="shared" si="75"/>
        <v>36</v>
      </c>
      <c r="BK985">
        <v>0</v>
      </c>
      <c r="BL985">
        <v>0</v>
      </c>
      <c r="BM985" t="s">
        <v>47</v>
      </c>
      <c r="BN985" t="s">
        <v>913</v>
      </c>
      <c r="BO985" t="s">
        <v>564</v>
      </c>
      <c r="BQ985" t="s">
        <v>47</v>
      </c>
      <c r="BR985" t="s">
        <v>87</v>
      </c>
      <c r="BS985" t="s">
        <v>572</v>
      </c>
      <c r="BT985" t="s">
        <v>1252</v>
      </c>
      <c r="BU985" t="s">
        <v>87</v>
      </c>
      <c r="BV985">
        <v>1</v>
      </c>
      <c r="BW985">
        <v>1</v>
      </c>
      <c r="BX985">
        <v>0</v>
      </c>
      <c r="BY985">
        <v>0</v>
      </c>
      <c r="BZ985">
        <v>-36</v>
      </c>
      <c r="CA985">
        <v>0</v>
      </c>
      <c r="CB985">
        <v>36</v>
      </c>
      <c r="CC985" t="e">
        <v>#VALUE!</v>
      </c>
      <c r="CD985">
        <v>36</v>
      </c>
      <c r="CE985">
        <v>0</v>
      </c>
      <c r="CF985">
        <v>0</v>
      </c>
      <c r="CH985">
        <f t="shared" si="76"/>
        <v>1</v>
      </c>
      <c r="CI985" t="s">
        <v>1401</v>
      </c>
      <c r="CJ985">
        <v>3</v>
      </c>
      <c r="CK985" t="s">
        <v>1399</v>
      </c>
      <c r="CL985">
        <f t="shared" si="77"/>
        <v>0</v>
      </c>
      <c r="CM985">
        <f t="shared" si="78"/>
        <v>1</v>
      </c>
      <c r="CN985">
        <f t="shared" si="79"/>
        <v>1</v>
      </c>
    </row>
    <row r="986" spans="1:92" x14ac:dyDescent="0.25">
      <c r="A986">
        <v>2020</v>
      </c>
      <c r="B986" t="s">
        <v>564</v>
      </c>
      <c r="C986" t="s">
        <v>564</v>
      </c>
      <c r="D986">
        <v>1708675</v>
      </c>
      <c r="E986">
        <v>6</v>
      </c>
      <c r="F986" s="107">
        <v>40984</v>
      </c>
      <c r="G986" s="107">
        <v>40987</v>
      </c>
      <c r="H986">
        <v>1708675</v>
      </c>
      <c r="I986" s="107">
        <v>40985</v>
      </c>
      <c r="J986" s="107">
        <v>40987</v>
      </c>
      <c r="K986">
        <v>15000</v>
      </c>
      <c r="L986" t="s">
        <v>569</v>
      </c>
      <c r="N986" t="s">
        <v>564</v>
      </c>
      <c r="O986" t="s">
        <v>913</v>
      </c>
      <c r="P986" t="s">
        <v>38</v>
      </c>
      <c r="Q986">
        <v>3</v>
      </c>
      <c r="R986">
        <v>4</v>
      </c>
      <c r="S986">
        <v>4</v>
      </c>
      <c r="T986">
        <v>2</v>
      </c>
      <c r="U986">
        <v>3</v>
      </c>
      <c r="AD986" s="107">
        <v>29029</v>
      </c>
      <c r="AE986" t="s">
        <v>31</v>
      </c>
      <c r="AF986" t="s">
        <v>32</v>
      </c>
      <c r="AG986" t="s">
        <v>868</v>
      </c>
      <c r="AH986" t="s">
        <v>57</v>
      </c>
      <c r="AI986" t="s">
        <v>112</v>
      </c>
      <c r="AJ986" t="s">
        <v>88</v>
      </c>
      <c r="AK986">
        <v>1</v>
      </c>
      <c r="AL986" t="s">
        <v>361</v>
      </c>
      <c r="AM986">
        <v>2</v>
      </c>
      <c r="AP986" t="s">
        <v>42</v>
      </c>
      <c r="AR986" t="s">
        <v>43</v>
      </c>
      <c r="AS986" t="s">
        <v>44</v>
      </c>
      <c r="BC986" t="s">
        <v>37</v>
      </c>
      <c r="BF986">
        <v>3</v>
      </c>
      <c r="BG986">
        <v>3</v>
      </c>
      <c r="BH986">
        <v>4</v>
      </c>
      <c r="BI986">
        <v>32.66393442622951</v>
      </c>
      <c r="BJ986">
        <f t="shared" si="75"/>
        <v>33</v>
      </c>
      <c r="BK986">
        <v>0</v>
      </c>
      <c r="BL986">
        <v>0</v>
      </c>
      <c r="BM986" t="s">
        <v>1050</v>
      </c>
      <c r="BN986" t="s">
        <v>913</v>
      </c>
      <c r="BO986" t="s">
        <v>564</v>
      </c>
      <c r="BQ986" t="s">
        <v>1050</v>
      </c>
      <c r="BR986" t="s">
        <v>87</v>
      </c>
      <c r="BS986" t="s">
        <v>572</v>
      </c>
      <c r="BT986" t="s">
        <v>1252</v>
      </c>
      <c r="BU986" t="s">
        <v>87</v>
      </c>
      <c r="BV986">
        <v>0.75</v>
      </c>
      <c r="BW986">
        <v>1</v>
      </c>
      <c r="BX986">
        <v>0.25</v>
      </c>
      <c r="BY986">
        <v>0</v>
      </c>
      <c r="BZ986">
        <v>-3</v>
      </c>
      <c r="CA986">
        <v>0</v>
      </c>
      <c r="CB986">
        <v>3</v>
      </c>
      <c r="CC986" t="e">
        <v>#VALUE!</v>
      </c>
      <c r="CD986">
        <v>3</v>
      </c>
      <c r="CE986">
        <v>0</v>
      </c>
      <c r="CF986">
        <v>0</v>
      </c>
      <c r="CH986">
        <f t="shared" si="76"/>
        <v>1</v>
      </c>
      <c r="CI986" t="s">
        <v>1405</v>
      </c>
      <c r="CJ986">
        <v>1</v>
      </c>
      <c r="CK986" t="s">
        <v>1399</v>
      </c>
      <c r="CL986">
        <f t="shared" si="77"/>
        <v>0</v>
      </c>
      <c r="CM986">
        <f t="shared" si="78"/>
        <v>1</v>
      </c>
      <c r="CN986">
        <f t="shared" si="79"/>
        <v>1</v>
      </c>
    </row>
    <row r="987" spans="1:92" x14ac:dyDescent="0.25">
      <c r="A987">
        <v>2582</v>
      </c>
      <c r="B987" t="s">
        <v>564</v>
      </c>
      <c r="C987" t="s">
        <v>564</v>
      </c>
      <c r="D987">
        <v>1708967</v>
      </c>
      <c r="E987">
        <v>6</v>
      </c>
      <c r="F987" s="107">
        <v>41005</v>
      </c>
      <c r="G987" s="107">
        <v>41046</v>
      </c>
      <c r="H987">
        <v>1708967</v>
      </c>
      <c r="I987" s="107">
        <v>41005</v>
      </c>
      <c r="J987" s="107">
        <v>41006</v>
      </c>
      <c r="K987">
        <v>10000</v>
      </c>
      <c r="L987" t="s">
        <v>568</v>
      </c>
      <c r="M987" s="107">
        <v>41006</v>
      </c>
      <c r="N987" t="s">
        <v>87</v>
      </c>
      <c r="O987" t="s">
        <v>75</v>
      </c>
      <c r="P987" t="s">
        <v>38</v>
      </c>
      <c r="Q987">
        <v>2</v>
      </c>
      <c r="R987">
        <v>42</v>
      </c>
      <c r="S987">
        <v>8</v>
      </c>
      <c r="T987">
        <v>4</v>
      </c>
      <c r="U987">
        <v>5</v>
      </c>
      <c r="AD987" s="107">
        <v>30286</v>
      </c>
      <c r="AE987" t="s">
        <v>31</v>
      </c>
      <c r="AF987" t="s">
        <v>32</v>
      </c>
      <c r="AG987" t="s">
        <v>868</v>
      </c>
      <c r="AH987" t="s">
        <v>57</v>
      </c>
      <c r="AI987" t="s">
        <v>52</v>
      </c>
      <c r="AJ987" t="s">
        <v>88</v>
      </c>
      <c r="AK987">
        <v>4</v>
      </c>
      <c r="AL987" t="s">
        <v>361</v>
      </c>
      <c r="AM987">
        <v>2</v>
      </c>
      <c r="AP987" t="s">
        <v>100</v>
      </c>
      <c r="AR987" t="s">
        <v>66</v>
      </c>
      <c r="AS987" t="s">
        <v>63</v>
      </c>
      <c r="BC987" t="s">
        <v>37</v>
      </c>
      <c r="BF987">
        <v>2</v>
      </c>
      <c r="BG987">
        <v>42</v>
      </c>
      <c r="BH987">
        <v>42</v>
      </c>
      <c r="BI987">
        <v>29.28688524590164</v>
      </c>
      <c r="BJ987">
        <f t="shared" si="75"/>
        <v>29</v>
      </c>
      <c r="BK987">
        <v>0</v>
      </c>
      <c r="BL987">
        <v>-40</v>
      </c>
      <c r="BM987" t="s">
        <v>1050</v>
      </c>
      <c r="BN987" t="s">
        <v>75</v>
      </c>
      <c r="BO987" t="s">
        <v>87</v>
      </c>
      <c r="BQ987" t="s">
        <v>1050</v>
      </c>
      <c r="BR987" t="s">
        <v>87</v>
      </c>
      <c r="BS987" t="s">
        <v>573</v>
      </c>
      <c r="BT987" t="s">
        <v>1252</v>
      </c>
      <c r="BU987" t="s">
        <v>87</v>
      </c>
      <c r="BV987">
        <v>4.7619047619047616E-2</v>
      </c>
      <c r="BW987">
        <v>4.7619047619047616E-2</v>
      </c>
      <c r="BX987">
        <v>0</v>
      </c>
      <c r="BY987">
        <v>0</v>
      </c>
      <c r="BZ987">
        <v>-2</v>
      </c>
      <c r="CA987">
        <v>0</v>
      </c>
      <c r="CB987">
        <v>2</v>
      </c>
      <c r="CC987" t="e">
        <v>#VALUE!</v>
      </c>
      <c r="CD987">
        <v>2</v>
      </c>
      <c r="CE987">
        <v>0</v>
      </c>
      <c r="CF987">
        <v>40</v>
      </c>
      <c r="CH987">
        <f t="shared" si="76"/>
        <v>1</v>
      </c>
      <c r="CI987" t="s">
        <v>1405</v>
      </c>
      <c r="CJ987">
        <v>1</v>
      </c>
      <c r="CK987" t="s">
        <v>1399</v>
      </c>
      <c r="CL987">
        <f t="shared" si="77"/>
        <v>1</v>
      </c>
      <c r="CM987">
        <f t="shared" si="78"/>
        <v>1</v>
      </c>
      <c r="CN987">
        <f t="shared" si="79"/>
        <v>1</v>
      </c>
    </row>
    <row r="988" spans="1:92" x14ac:dyDescent="0.25">
      <c r="A988">
        <v>1567</v>
      </c>
      <c r="B988" t="s">
        <v>564</v>
      </c>
      <c r="C988" t="s">
        <v>564</v>
      </c>
      <c r="D988">
        <v>1709167</v>
      </c>
      <c r="E988">
        <v>4</v>
      </c>
      <c r="F988" s="107">
        <v>40967</v>
      </c>
      <c r="G988" s="107">
        <v>40968</v>
      </c>
      <c r="H988">
        <v>1709167</v>
      </c>
      <c r="I988" s="107">
        <v>40967</v>
      </c>
      <c r="J988" s="107">
        <v>40968</v>
      </c>
      <c r="K988">
        <v>15000</v>
      </c>
      <c r="L988" t="s">
        <v>569</v>
      </c>
      <c r="N988" t="s">
        <v>564</v>
      </c>
      <c r="O988" t="s">
        <v>913</v>
      </c>
      <c r="P988" t="s">
        <v>38</v>
      </c>
      <c r="Q988">
        <v>2</v>
      </c>
      <c r="R988">
        <v>2</v>
      </c>
      <c r="S988">
        <v>2</v>
      </c>
      <c r="T988">
        <v>1</v>
      </c>
      <c r="U988">
        <v>1</v>
      </c>
      <c r="AD988" s="107">
        <v>24129</v>
      </c>
      <c r="AE988" t="s">
        <v>31</v>
      </c>
      <c r="AF988" t="s">
        <v>32</v>
      </c>
      <c r="AG988" t="s">
        <v>868</v>
      </c>
      <c r="AH988" t="s">
        <v>30</v>
      </c>
      <c r="AI988" t="s">
        <v>64</v>
      </c>
      <c r="AJ988" t="s">
        <v>88</v>
      </c>
      <c r="AK988">
        <v>1</v>
      </c>
      <c r="AL988" t="s">
        <v>986</v>
      </c>
      <c r="AO988">
        <v>300</v>
      </c>
      <c r="AP988" t="s">
        <v>42</v>
      </c>
      <c r="AR988" t="s">
        <v>43</v>
      </c>
      <c r="AS988" t="s">
        <v>44</v>
      </c>
      <c r="BC988" t="s">
        <v>37</v>
      </c>
      <c r="BF988">
        <v>2</v>
      </c>
      <c r="BG988">
        <v>2</v>
      </c>
      <c r="BH988">
        <v>2</v>
      </c>
      <c r="BI988">
        <v>46.005464480874316</v>
      </c>
      <c r="BJ988">
        <f t="shared" si="75"/>
        <v>46</v>
      </c>
      <c r="BK988">
        <v>0</v>
      </c>
      <c r="BL988">
        <v>0</v>
      </c>
      <c r="BM988" t="s">
        <v>1050</v>
      </c>
      <c r="BN988" t="s">
        <v>913</v>
      </c>
      <c r="BO988" t="s">
        <v>564</v>
      </c>
      <c r="BQ988" t="s">
        <v>1050</v>
      </c>
      <c r="BR988" t="s">
        <v>87</v>
      </c>
      <c r="BS988" t="s">
        <v>572</v>
      </c>
      <c r="BT988" t="s">
        <v>1252</v>
      </c>
      <c r="BU988" t="s">
        <v>87</v>
      </c>
      <c r="BV988">
        <v>1</v>
      </c>
      <c r="BW988">
        <v>1</v>
      </c>
      <c r="BX988">
        <v>0</v>
      </c>
      <c r="BY988">
        <v>0</v>
      </c>
      <c r="BZ988">
        <v>-2</v>
      </c>
      <c r="CA988">
        <v>0</v>
      </c>
      <c r="CB988">
        <v>2</v>
      </c>
      <c r="CC988" t="e">
        <v>#VALUE!</v>
      </c>
      <c r="CD988">
        <v>2</v>
      </c>
      <c r="CE988">
        <v>0</v>
      </c>
      <c r="CF988">
        <v>0</v>
      </c>
      <c r="CH988">
        <f t="shared" si="76"/>
        <v>1</v>
      </c>
      <c r="CI988" t="s">
        <v>1405</v>
      </c>
      <c r="CJ988">
        <v>1</v>
      </c>
      <c r="CK988" t="s">
        <v>1399</v>
      </c>
      <c r="CL988">
        <f t="shared" si="77"/>
        <v>0</v>
      </c>
      <c r="CM988">
        <f t="shared" si="78"/>
        <v>1</v>
      </c>
      <c r="CN988">
        <f t="shared" si="79"/>
        <v>1</v>
      </c>
    </row>
    <row r="989" spans="1:92" x14ac:dyDescent="0.25">
      <c r="A989">
        <v>2703</v>
      </c>
      <c r="B989" t="s">
        <v>564</v>
      </c>
      <c r="C989" t="s">
        <v>564</v>
      </c>
      <c r="D989">
        <v>1710075</v>
      </c>
      <c r="E989">
        <v>6</v>
      </c>
      <c r="F989" s="107">
        <v>41009</v>
      </c>
      <c r="G989" s="107">
        <v>41248</v>
      </c>
      <c r="H989">
        <v>1710075</v>
      </c>
      <c r="I989" s="107">
        <v>41010</v>
      </c>
      <c r="J989" s="107">
        <v>41248</v>
      </c>
      <c r="K989" t="s">
        <v>562</v>
      </c>
      <c r="L989" t="s">
        <v>562</v>
      </c>
      <c r="N989" t="s">
        <v>564</v>
      </c>
      <c r="O989" t="s">
        <v>913</v>
      </c>
      <c r="P989" t="s">
        <v>38</v>
      </c>
      <c r="Q989">
        <v>239</v>
      </c>
      <c r="R989">
        <v>240</v>
      </c>
      <c r="S989">
        <v>5</v>
      </c>
      <c r="T989">
        <v>0</v>
      </c>
      <c r="U989">
        <v>14</v>
      </c>
      <c r="AD989" s="107">
        <v>29540</v>
      </c>
      <c r="AE989" t="s">
        <v>31</v>
      </c>
      <c r="AF989" t="s">
        <v>39</v>
      </c>
      <c r="AG989" t="s">
        <v>40</v>
      </c>
      <c r="AH989" t="s">
        <v>40</v>
      </c>
      <c r="AI989" t="s">
        <v>33</v>
      </c>
      <c r="AJ989" t="s">
        <v>88</v>
      </c>
      <c r="AK989">
        <v>11</v>
      </c>
      <c r="AL989" t="s">
        <v>361</v>
      </c>
      <c r="AM989">
        <v>2</v>
      </c>
      <c r="AP989" t="s">
        <v>107</v>
      </c>
      <c r="AR989" t="s">
        <v>43</v>
      </c>
      <c r="AS989" t="s">
        <v>60</v>
      </c>
      <c r="BC989" t="s">
        <v>37</v>
      </c>
      <c r="BF989">
        <v>239</v>
      </c>
      <c r="BG989">
        <v>239</v>
      </c>
      <c r="BH989">
        <v>240</v>
      </c>
      <c r="BI989">
        <v>31.33606557377049</v>
      </c>
      <c r="BJ989">
        <f t="shared" si="75"/>
        <v>31</v>
      </c>
      <c r="BK989">
        <v>0</v>
      </c>
      <c r="BL989">
        <v>0</v>
      </c>
      <c r="BM989" t="s">
        <v>1050</v>
      </c>
      <c r="BN989" t="s">
        <v>913</v>
      </c>
      <c r="BO989" t="s">
        <v>564</v>
      </c>
      <c r="BQ989" t="s">
        <v>1050</v>
      </c>
      <c r="BR989" t="s">
        <v>87</v>
      </c>
      <c r="BS989" t="s">
        <v>572</v>
      </c>
      <c r="BT989" t="s">
        <v>1252</v>
      </c>
      <c r="BU989" t="s">
        <v>87</v>
      </c>
      <c r="BV989">
        <v>0.99583333333333335</v>
      </c>
      <c r="BW989">
        <v>1</v>
      </c>
      <c r="BX989">
        <v>4.1666666666666519E-3</v>
      </c>
      <c r="BY989">
        <v>0</v>
      </c>
      <c r="BZ989">
        <v>-239</v>
      </c>
      <c r="CA989">
        <v>0</v>
      </c>
      <c r="CB989">
        <v>239</v>
      </c>
      <c r="CC989" t="e">
        <v>#VALUE!</v>
      </c>
      <c r="CD989">
        <v>239</v>
      </c>
      <c r="CE989">
        <v>0</v>
      </c>
      <c r="CF989">
        <v>0</v>
      </c>
      <c r="CH989">
        <f t="shared" si="76"/>
        <v>1</v>
      </c>
      <c r="CI989" t="s">
        <v>1403</v>
      </c>
      <c r="CJ989">
        <v>6</v>
      </c>
      <c r="CK989" t="s">
        <v>1399</v>
      </c>
      <c r="CL989">
        <f t="shared" si="77"/>
        <v>0</v>
      </c>
      <c r="CM989">
        <f t="shared" si="78"/>
        <v>1</v>
      </c>
      <c r="CN989">
        <f t="shared" si="79"/>
        <v>0</v>
      </c>
    </row>
    <row r="990" spans="1:92" x14ac:dyDescent="0.25">
      <c r="A990">
        <v>2499</v>
      </c>
      <c r="B990" t="s">
        <v>564</v>
      </c>
      <c r="C990" t="s">
        <v>564</v>
      </c>
      <c r="D990">
        <v>1710391</v>
      </c>
      <c r="E990">
        <v>5</v>
      </c>
      <c r="F990" s="107">
        <v>41003</v>
      </c>
      <c r="G990" s="107">
        <v>41004</v>
      </c>
      <c r="H990">
        <v>1710391</v>
      </c>
      <c r="I990" s="107">
        <v>41003</v>
      </c>
      <c r="J990" s="107">
        <v>41004</v>
      </c>
      <c r="K990">
        <v>15000</v>
      </c>
      <c r="L990" t="s">
        <v>569</v>
      </c>
      <c r="N990" t="s">
        <v>564</v>
      </c>
      <c r="O990" t="s">
        <v>913</v>
      </c>
      <c r="P990" t="s">
        <v>38</v>
      </c>
      <c r="Q990">
        <v>2</v>
      </c>
      <c r="R990">
        <v>2</v>
      </c>
      <c r="S990">
        <v>3</v>
      </c>
      <c r="T990">
        <v>5</v>
      </c>
      <c r="U990">
        <v>2</v>
      </c>
      <c r="AD990" s="107">
        <v>29886</v>
      </c>
      <c r="AE990" t="s">
        <v>31</v>
      </c>
      <c r="AF990" t="s">
        <v>32</v>
      </c>
      <c r="AG990" t="s">
        <v>868</v>
      </c>
      <c r="AH990" t="s">
        <v>30</v>
      </c>
      <c r="AI990" t="s">
        <v>99</v>
      </c>
      <c r="AJ990" t="s">
        <v>88</v>
      </c>
      <c r="AK990">
        <v>1</v>
      </c>
      <c r="AL990" t="s">
        <v>987</v>
      </c>
      <c r="AN990">
        <v>6</v>
      </c>
      <c r="AP990" t="s">
        <v>59</v>
      </c>
      <c r="AR990" t="s">
        <v>43</v>
      </c>
      <c r="AS990" t="s">
        <v>60</v>
      </c>
      <c r="BC990" t="s">
        <v>37</v>
      </c>
      <c r="BF990">
        <v>2</v>
      </c>
      <c r="BG990">
        <v>2</v>
      </c>
      <c r="BH990">
        <v>2</v>
      </c>
      <c r="BI990">
        <v>30.374316939890711</v>
      </c>
      <c r="BJ990">
        <f t="shared" si="75"/>
        <v>30</v>
      </c>
      <c r="BK990">
        <v>0</v>
      </c>
      <c r="BL990">
        <v>0</v>
      </c>
      <c r="BM990" t="s">
        <v>1050</v>
      </c>
      <c r="BN990" t="s">
        <v>913</v>
      </c>
      <c r="BO990" t="s">
        <v>564</v>
      </c>
      <c r="BQ990" t="s">
        <v>1050</v>
      </c>
      <c r="BR990" t="s">
        <v>87</v>
      </c>
      <c r="BS990" t="s">
        <v>572</v>
      </c>
      <c r="BT990" t="s">
        <v>1252</v>
      </c>
      <c r="BU990" t="s">
        <v>87</v>
      </c>
      <c r="BV990">
        <v>1</v>
      </c>
      <c r="BW990">
        <v>1</v>
      </c>
      <c r="BX990">
        <v>0</v>
      </c>
      <c r="BY990">
        <v>0</v>
      </c>
      <c r="BZ990">
        <v>-2</v>
      </c>
      <c r="CA990">
        <v>0</v>
      </c>
      <c r="CB990">
        <v>2</v>
      </c>
      <c r="CC990" t="e">
        <v>#VALUE!</v>
      </c>
      <c r="CD990">
        <v>2</v>
      </c>
      <c r="CE990">
        <v>0</v>
      </c>
      <c r="CF990">
        <v>0</v>
      </c>
      <c r="CH990">
        <f t="shared" si="76"/>
        <v>1</v>
      </c>
      <c r="CI990" t="s">
        <v>1405</v>
      </c>
      <c r="CJ990">
        <v>1</v>
      </c>
      <c r="CK990" t="s">
        <v>1399</v>
      </c>
      <c r="CL990">
        <f t="shared" si="77"/>
        <v>0</v>
      </c>
      <c r="CM990">
        <f t="shared" si="78"/>
        <v>1</v>
      </c>
      <c r="CN990">
        <f t="shared" si="79"/>
        <v>1</v>
      </c>
    </row>
    <row r="991" spans="1:92" x14ac:dyDescent="0.25">
      <c r="A991">
        <v>1870</v>
      </c>
      <c r="B991" t="s">
        <v>564</v>
      </c>
      <c r="C991" t="s">
        <v>564</v>
      </c>
      <c r="D991">
        <v>1710619</v>
      </c>
      <c r="E991">
        <v>5</v>
      </c>
      <c r="F991" s="107">
        <v>40978</v>
      </c>
      <c r="G991" s="107">
        <v>41103</v>
      </c>
      <c r="H991">
        <v>1710619</v>
      </c>
      <c r="I991" s="107">
        <v>40978</v>
      </c>
      <c r="J991" s="107">
        <v>41010</v>
      </c>
      <c r="K991">
        <v>20000</v>
      </c>
      <c r="L991" t="s">
        <v>569</v>
      </c>
      <c r="M991" s="107">
        <v>41010</v>
      </c>
      <c r="N991" t="s">
        <v>87</v>
      </c>
      <c r="O991" t="s">
        <v>75</v>
      </c>
      <c r="P991" t="s">
        <v>38</v>
      </c>
      <c r="Q991">
        <v>33</v>
      </c>
      <c r="R991">
        <v>126</v>
      </c>
      <c r="S991">
        <v>3</v>
      </c>
      <c r="T991">
        <v>2</v>
      </c>
      <c r="AD991" s="107">
        <v>29543</v>
      </c>
      <c r="AE991" t="s">
        <v>31</v>
      </c>
      <c r="AF991" t="s">
        <v>39</v>
      </c>
      <c r="AG991" t="s">
        <v>40</v>
      </c>
      <c r="AH991" t="s">
        <v>40</v>
      </c>
      <c r="AI991" t="s">
        <v>99</v>
      </c>
      <c r="AJ991" t="s">
        <v>88</v>
      </c>
      <c r="AK991">
        <v>5</v>
      </c>
      <c r="AL991" t="s">
        <v>987</v>
      </c>
      <c r="AN991">
        <v>9</v>
      </c>
      <c r="AP991" t="s">
        <v>42</v>
      </c>
      <c r="AR991" t="s">
        <v>43</v>
      </c>
      <c r="AS991" t="s">
        <v>44</v>
      </c>
      <c r="BC991" t="s">
        <v>51</v>
      </c>
      <c r="BF991">
        <v>33</v>
      </c>
      <c r="BG991">
        <v>126</v>
      </c>
      <c r="BH991">
        <v>126</v>
      </c>
      <c r="BI991">
        <v>31.243169398907103</v>
      </c>
      <c r="BJ991">
        <f t="shared" si="75"/>
        <v>31</v>
      </c>
      <c r="BK991">
        <v>0</v>
      </c>
      <c r="BL991">
        <v>-93</v>
      </c>
      <c r="BM991" t="s">
        <v>1050</v>
      </c>
      <c r="BN991" t="s">
        <v>75</v>
      </c>
      <c r="BO991" t="s">
        <v>87</v>
      </c>
      <c r="BQ991" t="s">
        <v>1050</v>
      </c>
      <c r="BR991" t="s">
        <v>87</v>
      </c>
      <c r="BS991" t="s">
        <v>573</v>
      </c>
      <c r="BT991" t="s">
        <v>1252</v>
      </c>
      <c r="BU991" t="s">
        <v>87</v>
      </c>
      <c r="BV991">
        <v>0.26190476190476192</v>
      </c>
      <c r="BW991">
        <v>0.26190476190476192</v>
      </c>
      <c r="BX991">
        <v>0</v>
      </c>
      <c r="BY991">
        <v>0</v>
      </c>
      <c r="BZ991">
        <v>-33</v>
      </c>
      <c r="CA991">
        <v>0</v>
      </c>
      <c r="CB991">
        <v>33</v>
      </c>
      <c r="CC991" t="e">
        <v>#VALUE!</v>
      </c>
      <c r="CD991">
        <v>33</v>
      </c>
      <c r="CE991">
        <v>0</v>
      </c>
      <c r="CF991">
        <v>93</v>
      </c>
      <c r="CH991">
        <f t="shared" si="76"/>
        <v>1</v>
      </c>
      <c r="CI991" t="s">
        <v>1401</v>
      </c>
      <c r="CJ991">
        <v>3</v>
      </c>
      <c r="CK991" t="s">
        <v>1399</v>
      </c>
      <c r="CL991">
        <f t="shared" si="77"/>
        <v>1</v>
      </c>
      <c r="CM991">
        <f t="shared" si="78"/>
        <v>1</v>
      </c>
      <c r="CN991">
        <f t="shared" si="79"/>
        <v>1</v>
      </c>
    </row>
    <row r="992" spans="1:92" x14ac:dyDescent="0.25">
      <c r="A992">
        <v>328</v>
      </c>
      <c r="B992" t="s">
        <v>564</v>
      </c>
      <c r="C992" t="s">
        <v>564</v>
      </c>
      <c r="D992">
        <v>1711476</v>
      </c>
      <c r="E992">
        <v>2</v>
      </c>
      <c r="F992" s="107">
        <v>40921</v>
      </c>
      <c r="G992" s="107">
        <v>41053</v>
      </c>
      <c r="H992">
        <v>1711476</v>
      </c>
      <c r="I992" s="107">
        <v>40941</v>
      </c>
      <c r="J992" s="107">
        <v>40959</v>
      </c>
      <c r="K992">
        <v>5000</v>
      </c>
      <c r="L992" t="s">
        <v>567</v>
      </c>
      <c r="M992" s="107">
        <v>40959</v>
      </c>
      <c r="N992" t="s">
        <v>87</v>
      </c>
      <c r="O992" t="s">
        <v>53</v>
      </c>
      <c r="P992" t="s">
        <v>587</v>
      </c>
      <c r="Q992">
        <v>19</v>
      </c>
      <c r="R992">
        <v>133</v>
      </c>
      <c r="S992">
        <v>0</v>
      </c>
      <c r="T992">
        <v>1</v>
      </c>
      <c r="AD992" s="107">
        <v>28854</v>
      </c>
      <c r="AE992" t="s">
        <v>31</v>
      </c>
      <c r="AF992" t="s">
        <v>68</v>
      </c>
      <c r="AG992" t="s">
        <v>870</v>
      </c>
      <c r="AH992" t="s">
        <v>30</v>
      </c>
      <c r="AI992" t="s">
        <v>84</v>
      </c>
      <c r="AJ992" t="s">
        <v>47</v>
      </c>
      <c r="AK992">
        <v>16</v>
      </c>
      <c r="AL992" t="s">
        <v>47</v>
      </c>
      <c r="AP992" t="s">
        <v>185</v>
      </c>
      <c r="AR992" t="s">
        <v>49</v>
      </c>
      <c r="AS992" t="s">
        <v>105</v>
      </c>
      <c r="BC992" t="s">
        <v>98</v>
      </c>
      <c r="BF992">
        <v>19</v>
      </c>
      <c r="BG992">
        <v>113</v>
      </c>
      <c r="BH992">
        <v>133</v>
      </c>
      <c r="BI992">
        <v>32.969945355191257</v>
      </c>
      <c r="BJ992">
        <f t="shared" si="75"/>
        <v>33</v>
      </c>
      <c r="BK992">
        <v>0</v>
      </c>
      <c r="BL992">
        <v>-94</v>
      </c>
      <c r="BM992" t="s">
        <v>47</v>
      </c>
      <c r="BN992" t="s">
        <v>159</v>
      </c>
      <c r="BO992" t="s">
        <v>87</v>
      </c>
      <c r="BQ992" t="s">
        <v>47</v>
      </c>
      <c r="BR992" t="s">
        <v>87</v>
      </c>
      <c r="BS992" t="s">
        <v>573</v>
      </c>
      <c r="BT992" t="s">
        <v>1252</v>
      </c>
      <c r="BU992" t="s">
        <v>564</v>
      </c>
      <c r="BV992">
        <v>0.14285714285714285</v>
      </c>
      <c r="BW992">
        <v>0.16814159292035399</v>
      </c>
      <c r="BX992">
        <v>2.5284450063211145E-2</v>
      </c>
      <c r="BY992">
        <v>0</v>
      </c>
      <c r="BZ992">
        <v>-19</v>
      </c>
      <c r="CA992">
        <v>0</v>
      </c>
      <c r="CB992">
        <v>19</v>
      </c>
      <c r="CC992" t="e">
        <v>#VALUE!</v>
      </c>
      <c r="CD992">
        <v>19</v>
      </c>
      <c r="CE992">
        <v>0</v>
      </c>
      <c r="CF992">
        <v>94</v>
      </c>
      <c r="CH992">
        <f t="shared" si="76"/>
        <v>1</v>
      </c>
      <c r="CI992" t="s">
        <v>1404</v>
      </c>
      <c r="CJ992">
        <v>2</v>
      </c>
      <c r="CK992" t="s">
        <v>1399</v>
      </c>
      <c r="CL992">
        <f t="shared" si="77"/>
        <v>1</v>
      </c>
      <c r="CM992">
        <f t="shared" si="78"/>
        <v>0</v>
      </c>
      <c r="CN992">
        <f t="shared" si="79"/>
        <v>1</v>
      </c>
    </row>
    <row r="993" spans="1:92" x14ac:dyDescent="0.25">
      <c r="A993">
        <v>828</v>
      </c>
      <c r="B993" t="s">
        <v>564</v>
      </c>
      <c r="C993" t="s">
        <v>564</v>
      </c>
      <c r="D993">
        <v>1711655</v>
      </c>
      <c r="E993">
        <v>4</v>
      </c>
      <c r="F993" s="107">
        <v>40940</v>
      </c>
      <c r="G993" s="107">
        <v>40941</v>
      </c>
      <c r="H993">
        <v>1711655</v>
      </c>
      <c r="I993" s="107">
        <v>40940</v>
      </c>
      <c r="J993" s="107">
        <v>40941</v>
      </c>
      <c r="K993">
        <v>5000</v>
      </c>
      <c r="L993" t="s">
        <v>567</v>
      </c>
      <c r="N993" t="s">
        <v>564</v>
      </c>
      <c r="O993" t="s">
        <v>913</v>
      </c>
      <c r="P993" t="s">
        <v>38</v>
      </c>
      <c r="Q993">
        <v>2</v>
      </c>
      <c r="R993">
        <v>2</v>
      </c>
      <c r="S993">
        <v>1</v>
      </c>
      <c r="T993">
        <v>3</v>
      </c>
      <c r="AB993" t="s">
        <v>111</v>
      </c>
      <c r="AD993" s="107">
        <v>28655</v>
      </c>
      <c r="AE993" t="s">
        <v>31</v>
      </c>
      <c r="AF993" t="s">
        <v>39</v>
      </c>
      <c r="AG993" t="s">
        <v>40</v>
      </c>
      <c r="AH993" t="s">
        <v>30</v>
      </c>
      <c r="AI993" t="s">
        <v>82</v>
      </c>
      <c r="AJ993" t="s">
        <v>88</v>
      </c>
      <c r="AK993">
        <v>1</v>
      </c>
      <c r="AL993" t="s">
        <v>986</v>
      </c>
      <c r="AO993">
        <v>270</v>
      </c>
      <c r="AP993" t="s">
        <v>42</v>
      </c>
      <c r="AR993" t="s">
        <v>43</v>
      </c>
      <c r="AS993" t="s">
        <v>44</v>
      </c>
      <c r="BC993" t="s">
        <v>37</v>
      </c>
      <c r="BF993">
        <v>2</v>
      </c>
      <c r="BG993">
        <v>2</v>
      </c>
      <c r="BH993">
        <v>2</v>
      </c>
      <c r="BI993">
        <v>33.565573770491802</v>
      </c>
      <c r="BJ993">
        <f t="shared" si="75"/>
        <v>34</v>
      </c>
      <c r="BK993">
        <v>0</v>
      </c>
      <c r="BL993">
        <v>0</v>
      </c>
      <c r="BM993" t="s">
        <v>1050</v>
      </c>
      <c r="BN993" t="s">
        <v>913</v>
      </c>
      <c r="BO993" t="s">
        <v>564</v>
      </c>
      <c r="BQ993" t="s">
        <v>1050</v>
      </c>
      <c r="BR993" t="s">
        <v>87</v>
      </c>
      <c r="BS993" t="s">
        <v>572</v>
      </c>
      <c r="BT993" t="s">
        <v>1252</v>
      </c>
      <c r="BU993" t="s">
        <v>87</v>
      </c>
      <c r="BV993">
        <v>1</v>
      </c>
      <c r="BW993">
        <v>1</v>
      </c>
      <c r="BX993">
        <v>0</v>
      </c>
      <c r="BY993">
        <v>0</v>
      </c>
      <c r="BZ993">
        <v>-2</v>
      </c>
      <c r="CA993">
        <v>0</v>
      </c>
      <c r="CB993">
        <v>2</v>
      </c>
      <c r="CC993" t="e">
        <v>#VALUE!</v>
      </c>
      <c r="CD993">
        <v>2</v>
      </c>
      <c r="CE993">
        <v>0</v>
      </c>
      <c r="CF993">
        <v>0</v>
      </c>
      <c r="CH993">
        <f t="shared" si="76"/>
        <v>1</v>
      </c>
      <c r="CI993" t="s">
        <v>1405</v>
      </c>
      <c r="CJ993">
        <v>1</v>
      </c>
      <c r="CK993" t="s">
        <v>1399</v>
      </c>
      <c r="CL993">
        <f t="shared" si="77"/>
        <v>0</v>
      </c>
      <c r="CM993">
        <f t="shared" si="78"/>
        <v>1</v>
      </c>
      <c r="CN993">
        <f t="shared" si="79"/>
        <v>1</v>
      </c>
    </row>
    <row r="994" spans="1:92" x14ac:dyDescent="0.25">
      <c r="A994">
        <v>2433</v>
      </c>
      <c r="B994" t="s">
        <v>564</v>
      </c>
      <c r="C994" t="s">
        <v>564</v>
      </c>
      <c r="D994">
        <v>1712072</v>
      </c>
      <c r="E994">
        <v>4</v>
      </c>
      <c r="F994" s="107">
        <v>41000</v>
      </c>
      <c r="G994" s="107">
        <v>41002</v>
      </c>
      <c r="H994">
        <v>1712072</v>
      </c>
      <c r="I994" s="107">
        <v>41000</v>
      </c>
      <c r="J994" s="107">
        <v>41002</v>
      </c>
      <c r="K994">
        <v>15000</v>
      </c>
      <c r="L994" t="s">
        <v>569</v>
      </c>
      <c r="N994" t="s">
        <v>564</v>
      </c>
      <c r="O994" t="s">
        <v>913</v>
      </c>
      <c r="P994" t="s">
        <v>38</v>
      </c>
      <c r="Q994">
        <v>3</v>
      </c>
      <c r="R994">
        <v>3</v>
      </c>
      <c r="S994">
        <v>3</v>
      </c>
      <c r="T994">
        <v>3</v>
      </c>
      <c r="U994">
        <v>1</v>
      </c>
      <c r="AD994" s="107">
        <v>29296</v>
      </c>
      <c r="AE994" t="s">
        <v>31</v>
      </c>
      <c r="AF994" t="s">
        <v>68</v>
      </c>
      <c r="AG994" t="s">
        <v>870</v>
      </c>
      <c r="AH994" t="s">
        <v>30</v>
      </c>
      <c r="AI994" t="s">
        <v>117</v>
      </c>
      <c r="AJ994" t="s">
        <v>88</v>
      </c>
      <c r="AK994">
        <v>1</v>
      </c>
      <c r="AL994" t="s">
        <v>986</v>
      </c>
      <c r="AO994">
        <v>180</v>
      </c>
      <c r="AP994" t="s">
        <v>174</v>
      </c>
      <c r="AR994" t="s">
        <v>43</v>
      </c>
      <c r="AS994" t="s">
        <v>44</v>
      </c>
      <c r="BC994" t="s">
        <v>37</v>
      </c>
      <c r="BF994">
        <v>3</v>
      </c>
      <c r="BG994">
        <v>3</v>
      </c>
      <c r="BH994">
        <v>3</v>
      </c>
      <c r="BI994">
        <v>31.978142076502731</v>
      </c>
      <c r="BJ994">
        <f t="shared" si="75"/>
        <v>32</v>
      </c>
      <c r="BK994">
        <v>0</v>
      </c>
      <c r="BL994">
        <v>0</v>
      </c>
      <c r="BM994" t="s">
        <v>1050</v>
      </c>
      <c r="BN994" t="s">
        <v>913</v>
      </c>
      <c r="BO994" t="s">
        <v>564</v>
      </c>
      <c r="BQ994" t="s">
        <v>1050</v>
      </c>
      <c r="BR994" t="s">
        <v>87</v>
      </c>
      <c r="BS994" t="s">
        <v>572</v>
      </c>
      <c r="BT994" t="s">
        <v>1252</v>
      </c>
      <c r="BU994" t="s">
        <v>87</v>
      </c>
      <c r="BV994">
        <v>1</v>
      </c>
      <c r="BW994">
        <v>1</v>
      </c>
      <c r="BX994">
        <v>0</v>
      </c>
      <c r="BY994">
        <v>0</v>
      </c>
      <c r="BZ994">
        <v>-3</v>
      </c>
      <c r="CA994">
        <v>0</v>
      </c>
      <c r="CB994">
        <v>3</v>
      </c>
      <c r="CC994" t="e">
        <v>#VALUE!</v>
      </c>
      <c r="CD994">
        <v>3</v>
      </c>
      <c r="CE994">
        <v>0</v>
      </c>
      <c r="CF994">
        <v>0</v>
      </c>
      <c r="CH994">
        <f t="shared" si="76"/>
        <v>1</v>
      </c>
      <c r="CI994" t="s">
        <v>1405</v>
      </c>
      <c r="CJ994">
        <v>1</v>
      </c>
      <c r="CK994" t="s">
        <v>1399</v>
      </c>
      <c r="CL994">
        <f t="shared" si="77"/>
        <v>0</v>
      </c>
      <c r="CM994">
        <f t="shared" si="78"/>
        <v>1</v>
      </c>
      <c r="CN994">
        <f t="shared" si="79"/>
        <v>1</v>
      </c>
    </row>
    <row r="995" spans="1:92" x14ac:dyDescent="0.25">
      <c r="A995">
        <v>2265</v>
      </c>
      <c r="B995" t="s">
        <v>564</v>
      </c>
      <c r="C995" t="s">
        <v>564</v>
      </c>
      <c r="D995">
        <v>1713091</v>
      </c>
      <c r="E995">
        <v>1</v>
      </c>
      <c r="F995" s="107">
        <v>40995</v>
      </c>
      <c r="G995" s="107">
        <v>41142</v>
      </c>
      <c r="H995">
        <v>1713091</v>
      </c>
      <c r="I995" s="107">
        <v>40995</v>
      </c>
      <c r="J995" s="107">
        <v>41142</v>
      </c>
      <c r="K995">
        <v>400000</v>
      </c>
      <c r="L995" t="s">
        <v>570</v>
      </c>
      <c r="N995" t="s">
        <v>564</v>
      </c>
      <c r="O995" t="s">
        <v>913</v>
      </c>
      <c r="P995" t="s">
        <v>54</v>
      </c>
      <c r="Q995">
        <v>148</v>
      </c>
      <c r="R995">
        <v>148</v>
      </c>
      <c r="S995">
        <v>6</v>
      </c>
      <c r="T995">
        <v>3</v>
      </c>
      <c r="U995">
        <v>2</v>
      </c>
      <c r="AD995" s="107">
        <v>29780</v>
      </c>
      <c r="AE995" t="s">
        <v>31</v>
      </c>
      <c r="AF995" t="s">
        <v>32</v>
      </c>
      <c r="AG995" t="s">
        <v>868</v>
      </c>
      <c r="AH995" t="s">
        <v>30</v>
      </c>
      <c r="AI995" t="s">
        <v>58</v>
      </c>
      <c r="AJ995" t="s">
        <v>54</v>
      </c>
      <c r="AL995" t="s">
        <v>54</v>
      </c>
      <c r="AP995" t="s">
        <v>100</v>
      </c>
      <c r="AR995" t="s">
        <v>66</v>
      </c>
      <c r="AS995" t="s">
        <v>63</v>
      </c>
      <c r="BC995" t="s">
        <v>51</v>
      </c>
      <c r="BF995">
        <v>148</v>
      </c>
      <c r="BG995">
        <v>148</v>
      </c>
      <c r="BH995">
        <v>148</v>
      </c>
      <c r="BI995">
        <v>30.642076502732241</v>
      </c>
      <c r="BJ995">
        <f t="shared" si="75"/>
        <v>31</v>
      </c>
      <c r="BK995">
        <v>0</v>
      </c>
      <c r="BL995">
        <v>0</v>
      </c>
      <c r="BM995" t="s">
        <v>1051</v>
      </c>
      <c r="BN995" t="s">
        <v>913</v>
      </c>
      <c r="BO995" t="s">
        <v>564</v>
      </c>
      <c r="BQ995" t="s">
        <v>1051</v>
      </c>
      <c r="BR995" t="s">
        <v>87</v>
      </c>
      <c r="BS995" t="s">
        <v>572</v>
      </c>
      <c r="BT995" t="s">
        <v>1252</v>
      </c>
      <c r="BU995" t="s">
        <v>87</v>
      </c>
      <c r="BV995">
        <v>1</v>
      </c>
      <c r="BW995">
        <v>1</v>
      </c>
      <c r="BX995">
        <v>0</v>
      </c>
      <c r="BY995">
        <v>0</v>
      </c>
      <c r="BZ995">
        <v>-148</v>
      </c>
      <c r="CA995">
        <v>0</v>
      </c>
      <c r="CB995">
        <v>148</v>
      </c>
      <c r="CC995" t="e">
        <v>#VALUE!</v>
      </c>
      <c r="CD995">
        <v>148</v>
      </c>
      <c r="CE995">
        <v>0</v>
      </c>
      <c r="CF995">
        <v>0</v>
      </c>
      <c r="CH995">
        <f t="shared" si="76"/>
        <v>1</v>
      </c>
      <c r="CI995" t="s">
        <v>1403</v>
      </c>
      <c r="CJ995">
        <v>6</v>
      </c>
      <c r="CK995" t="s">
        <v>1399</v>
      </c>
      <c r="CL995">
        <f t="shared" si="77"/>
        <v>0</v>
      </c>
      <c r="CM995">
        <f t="shared" si="78"/>
        <v>1</v>
      </c>
      <c r="CN995">
        <f t="shared" si="79"/>
        <v>1</v>
      </c>
    </row>
    <row r="996" spans="1:92" x14ac:dyDescent="0.25">
      <c r="A996">
        <v>2663</v>
      </c>
      <c r="B996" t="s">
        <v>87</v>
      </c>
      <c r="C996" t="s">
        <v>564</v>
      </c>
      <c r="D996">
        <v>1713724</v>
      </c>
      <c r="E996">
        <v>1</v>
      </c>
      <c r="F996" s="107">
        <v>41008</v>
      </c>
      <c r="G996" s="107">
        <v>41025</v>
      </c>
      <c r="H996">
        <v>1713724</v>
      </c>
      <c r="I996" s="107" t="s">
        <v>560</v>
      </c>
      <c r="J996" s="107" t="s">
        <v>560</v>
      </c>
      <c r="K996" t="s">
        <v>562</v>
      </c>
      <c r="L996" t="s">
        <v>562</v>
      </c>
      <c r="N996" t="s">
        <v>1335</v>
      </c>
      <c r="O996" t="s">
        <v>913</v>
      </c>
      <c r="P996" t="s">
        <v>54</v>
      </c>
      <c r="Q996">
        <v>0</v>
      </c>
      <c r="R996">
        <v>18</v>
      </c>
      <c r="S996">
        <v>3</v>
      </c>
      <c r="T996">
        <v>0</v>
      </c>
      <c r="U996">
        <v>2</v>
      </c>
      <c r="AD996" s="107">
        <v>29095</v>
      </c>
      <c r="AE996" t="s">
        <v>31</v>
      </c>
      <c r="AF996" t="s">
        <v>68</v>
      </c>
      <c r="AG996" t="s">
        <v>870</v>
      </c>
      <c r="AH996" t="s">
        <v>57</v>
      </c>
      <c r="AI996" t="s">
        <v>79</v>
      </c>
      <c r="AJ996" t="s">
        <v>54</v>
      </c>
      <c r="AK996">
        <v>2</v>
      </c>
      <c r="AL996" t="s">
        <v>54</v>
      </c>
      <c r="AP996" t="s">
        <v>55</v>
      </c>
      <c r="AR996" t="s">
        <v>49</v>
      </c>
      <c r="AS996" t="s">
        <v>56</v>
      </c>
      <c r="BC996" t="s">
        <v>78</v>
      </c>
      <c r="BD996" t="s">
        <v>1205</v>
      </c>
      <c r="BF996">
        <v>0</v>
      </c>
      <c r="BG996">
        <v>0</v>
      </c>
      <c r="BH996">
        <v>18</v>
      </c>
      <c r="BI996">
        <v>32.549180327868854</v>
      </c>
      <c r="BJ996" t="e">
        <f t="shared" si="75"/>
        <v>#VALUE!</v>
      </c>
      <c r="BK996" t="e">
        <v>#VALUE!</v>
      </c>
      <c r="BL996" t="e">
        <v>#VALUE!</v>
      </c>
      <c r="BM996" t="s">
        <v>1051</v>
      </c>
      <c r="BN996" t="s">
        <v>913</v>
      </c>
      <c r="BO996" t="s">
        <v>564</v>
      </c>
      <c r="BQ996" t="s">
        <v>1051</v>
      </c>
      <c r="BR996">
        <v>0</v>
      </c>
      <c r="BS996" t="s">
        <v>1338</v>
      </c>
      <c r="BT996" t="s">
        <v>1252</v>
      </c>
      <c r="BU996" t="s">
        <v>87</v>
      </c>
      <c r="BV996">
        <v>0</v>
      </c>
      <c r="BW996">
        <v>0</v>
      </c>
      <c r="BX996">
        <v>0</v>
      </c>
      <c r="BY996">
        <v>0</v>
      </c>
      <c r="BZ996" t="e">
        <v>#VALUE!</v>
      </c>
      <c r="CA996" t="e">
        <v>#VALUE!</v>
      </c>
      <c r="CB996" t="e">
        <v>#VALUE!</v>
      </c>
      <c r="CC996">
        <v>0</v>
      </c>
      <c r="CD996">
        <v>0</v>
      </c>
      <c r="CF996" t="e">
        <v>#VALUE!</v>
      </c>
      <c r="CH996">
        <f t="shared" si="76"/>
        <v>1</v>
      </c>
      <c r="CI996" t="s">
        <v>1405</v>
      </c>
      <c r="CJ996">
        <v>1</v>
      </c>
      <c r="CK996" t="s">
        <v>1400</v>
      </c>
      <c r="CL996">
        <f t="shared" si="77"/>
        <v>0</v>
      </c>
      <c r="CM996">
        <f t="shared" si="78"/>
        <v>1</v>
      </c>
      <c r="CN996">
        <f t="shared" si="79"/>
        <v>0</v>
      </c>
    </row>
    <row r="997" spans="1:92" x14ac:dyDescent="0.25">
      <c r="A997">
        <v>1530</v>
      </c>
      <c r="B997" t="s">
        <v>564</v>
      </c>
      <c r="C997" t="s">
        <v>564</v>
      </c>
      <c r="D997">
        <v>1713753</v>
      </c>
      <c r="E997">
        <v>1</v>
      </c>
      <c r="F997" s="107">
        <v>40965</v>
      </c>
      <c r="G997" s="107">
        <v>41087</v>
      </c>
      <c r="H997">
        <v>1713753</v>
      </c>
      <c r="I997" s="107">
        <v>40965</v>
      </c>
      <c r="J997" s="107">
        <v>40967</v>
      </c>
      <c r="K997">
        <v>10000</v>
      </c>
      <c r="L997" t="s">
        <v>568</v>
      </c>
      <c r="M997" s="107">
        <v>40967</v>
      </c>
      <c r="N997" t="s">
        <v>87</v>
      </c>
      <c r="O997" t="s">
        <v>75</v>
      </c>
      <c r="P997" t="s">
        <v>54</v>
      </c>
      <c r="Q997">
        <v>3</v>
      </c>
      <c r="R997">
        <v>123</v>
      </c>
      <c r="S997">
        <v>0</v>
      </c>
      <c r="T997">
        <v>0</v>
      </c>
      <c r="AD997" s="107">
        <v>26256</v>
      </c>
      <c r="AE997" t="s">
        <v>31</v>
      </c>
      <c r="AF997" t="s">
        <v>32</v>
      </c>
      <c r="AG997" t="s">
        <v>868</v>
      </c>
      <c r="AH997" t="s">
        <v>57</v>
      </c>
      <c r="AI997" t="s">
        <v>82</v>
      </c>
      <c r="AJ997" t="s">
        <v>54</v>
      </c>
      <c r="AK997">
        <v>5</v>
      </c>
      <c r="AL997" t="s">
        <v>54</v>
      </c>
      <c r="AP997" t="s">
        <v>248</v>
      </c>
      <c r="AR997" t="s">
        <v>49</v>
      </c>
      <c r="AS997" t="s">
        <v>162</v>
      </c>
      <c r="BC997" t="s">
        <v>51</v>
      </c>
      <c r="BF997">
        <v>3</v>
      </c>
      <c r="BG997">
        <v>123</v>
      </c>
      <c r="BH997">
        <v>123</v>
      </c>
      <c r="BI997">
        <v>40.188524590163937</v>
      </c>
      <c r="BJ997">
        <f t="shared" si="75"/>
        <v>40</v>
      </c>
      <c r="BK997">
        <v>0</v>
      </c>
      <c r="BL997">
        <v>-120</v>
      </c>
      <c r="BM997" t="s">
        <v>1051</v>
      </c>
      <c r="BN997" t="s">
        <v>75</v>
      </c>
      <c r="BO997" t="s">
        <v>87</v>
      </c>
      <c r="BQ997" t="s">
        <v>1051</v>
      </c>
      <c r="BR997" t="s">
        <v>87</v>
      </c>
      <c r="BS997" t="s">
        <v>573</v>
      </c>
      <c r="BT997" t="s">
        <v>1252</v>
      </c>
      <c r="BU997" t="s">
        <v>564</v>
      </c>
      <c r="BV997">
        <v>2.4390243902439025E-2</v>
      </c>
      <c r="BW997">
        <v>2.4390243902439025E-2</v>
      </c>
      <c r="BX997">
        <v>0</v>
      </c>
      <c r="BY997">
        <v>0</v>
      </c>
      <c r="BZ997">
        <v>-3</v>
      </c>
      <c r="CA997">
        <v>0</v>
      </c>
      <c r="CB997">
        <v>3</v>
      </c>
      <c r="CC997" t="e">
        <v>#VALUE!</v>
      </c>
      <c r="CD997">
        <v>3</v>
      </c>
      <c r="CE997">
        <v>0</v>
      </c>
      <c r="CF997">
        <v>120</v>
      </c>
      <c r="CH997">
        <f t="shared" si="76"/>
        <v>0</v>
      </c>
      <c r="CI997" t="s">
        <v>1405</v>
      </c>
      <c r="CJ997">
        <v>1</v>
      </c>
      <c r="CK997" t="s">
        <v>1399</v>
      </c>
      <c r="CL997">
        <f t="shared" si="77"/>
        <v>1</v>
      </c>
      <c r="CM997">
        <f t="shared" si="78"/>
        <v>0</v>
      </c>
      <c r="CN997">
        <f t="shared" si="79"/>
        <v>0</v>
      </c>
    </row>
    <row r="998" spans="1:92" x14ac:dyDescent="0.25">
      <c r="A998">
        <v>2409</v>
      </c>
      <c r="B998" t="s">
        <v>564</v>
      </c>
      <c r="C998" t="s">
        <v>564</v>
      </c>
      <c r="D998">
        <v>1714934</v>
      </c>
      <c r="E998">
        <v>1</v>
      </c>
      <c r="F998" s="107">
        <v>40999</v>
      </c>
      <c r="G998" s="107">
        <v>41088</v>
      </c>
      <c r="H998">
        <v>1714934</v>
      </c>
      <c r="I998" s="107">
        <v>40999</v>
      </c>
      <c r="J998" s="107">
        <v>41019</v>
      </c>
      <c r="K998">
        <v>5000</v>
      </c>
      <c r="L998" t="s">
        <v>567</v>
      </c>
      <c r="M998" s="107">
        <v>41019</v>
      </c>
      <c r="N998" t="s">
        <v>87</v>
      </c>
      <c r="O998" t="s">
        <v>75</v>
      </c>
      <c r="P998" t="s">
        <v>54</v>
      </c>
      <c r="Q998">
        <v>21</v>
      </c>
      <c r="R998">
        <v>90</v>
      </c>
      <c r="S998">
        <v>0</v>
      </c>
      <c r="T998">
        <v>2</v>
      </c>
      <c r="AD998" s="107">
        <v>19925</v>
      </c>
      <c r="AE998" t="s">
        <v>31</v>
      </c>
      <c r="AF998" t="s">
        <v>137</v>
      </c>
      <c r="AG998" t="s">
        <v>869</v>
      </c>
      <c r="AH998" t="s">
        <v>57</v>
      </c>
      <c r="AI998" t="s">
        <v>33</v>
      </c>
      <c r="AJ998" t="s">
        <v>54</v>
      </c>
      <c r="AK998">
        <v>5</v>
      </c>
      <c r="AL998" t="s">
        <v>54</v>
      </c>
      <c r="AP998" t="s">
        <v>97</v>
      </c>
      <c r="AR998" t="s">
        <v>43</v>
      </c>
      <c r="AS998" t="s">
        <v>63</v>
      </c>
      <c r="BC998" t="s">
        <v>51</v>
      </c>
      <c r="BF998">
        <v>21</v>
      </c>
      <c r="BG998">
        <v>90</v>
      </c>
      <c r="BH998">
        <v>90</v>
      </c>
      <c r="BI998">
        <v>57.579234972677597</v>
      </c>
      <c r="BJ998">
        <f t="shared" si="75"/>
        <v>58</v>
      </c>
      <c r="BK998">
        <v>0</v>
      </c>
      <c r="BL998">
        <v>-69</v>
      </c>
      <c r="BM998" t="s">
        <v>1051</v>
      </c>
      <c r="BN998" t="s">
        <v>75</v>
      </c>
      <c r="BO998" t="s">
        <v>87</v>
      </c>
      <c r="BQ998" t="s">
        <v>1051</v>
      </c>
      <c r="BR998" t="s">
        <v>87</v>
      </c>
      <c r="BS998" t="s">
        <v>573</v>
      </c>
      <c r="BT998" t="s">
        <v>1252</v>
      </c>
      <c r="BU998" t="s">
        <v>564</v>
      </c>
      <c r="BV998">
        <v>0.23333333333333334</v>
      </c>
      <c r="BW998">
        <v>0.23333333333333334</v>
      </c>
      <c r="BX998">
        <v>0</v>
      </c>
      <c r="BY998">
        <v>0</v>
      </c>
      <c r="BZ998">
        <v>-21</v>
      </c>
      <c r="CA998">
        <v>0</v>
      </c>
      <c r="CB998">
        <v>21</v>
      </c>
      <c r="CC998" t="e">
        <v>#VALUE!</v>
      </c>
      <c r="CD998">
        <v>21</v>
      </c>
      <c r="CE998">
        <v>0</v>
      </c>
      <c r="CF998">
        <v>69</v>
      </c>
      <c r="CH998">
        <f t="shared" si="76"/>
        <v>1</v>
      </c>
      <c r="CI998" t="s">
        <v>1404</v>
      </c>
      <c r="CJ998">
        <v>2</v>
      </c>
      <c r="CK998" t="s">
        <v>1399</v>
      </c>
      <c r="CL998">
        <f t="shared" si="77"/>
        <v>1</v>
      </c>
      <c r="CM998">
        <f t="shared" si="78"/>
        <v>0</v>
      </c>
      <c r="CN998">
        <f t="shared" si="79"/>
        <v>1</v>
      </c>
    </row>
    <row r="999" spans="1:92" x14ac:dyDescent="0.25">
      <c r="A999">
        <v>1902</v>
      </c>
      <c r="B999" t="s">
        <v>564</v>
      </c>
      <c r="C999" t="s">
        <v>564</v>
      </c>
      <c r="D999">
        <v>1715727</v>
      </c>
      <c r="E999">
        <v>4</v>
      </c>
      <c r="F999" s="107">
        <v>40979</v>
      </c>
      <c r="G999" s="107">
        <v>40981</v>
      </c>
      <c r="H999">
        <v>1715727</v>
      </c>
      <c r="I999" s="107">
        <v>40979</v>
      </c>
      <c r="J999" s="107">
        <v>40981</v>
      </c>
      <c r="K999" t="s">
        <v>562</v>
      </c>
      <c r="L999" t="s">
        <v>562</v>
      </c>
      <c r="N999" t="s">
        <v>564</v>
      </c>
      <c r="O999" t="s">
        <v>913</v>
      </c>
      <c r="P999" t="s">
        <v>38</v>
      </c>
      <c r="Q999">
        <v>3</v>
      </c>
      <c r="R999">
        <v>3</v>
      </c>
      <c r="S999">
        <v>2</v>
      </c>
      <c r="T999">
        <v>0</v>
      </c>
      <c r="U999">
        <v>1</v>
      </c>
      <c r="AD999" s="107">
        <v>30229</v>
      </c>
      <c r="AE999" t="s">
        <v>31</v>
      </c>
      <c r="AF999" t="s">
        <v>137</v>
      </c>
      <c r="AG999" t="s">
        <v>869</v>
      </c>
      <c r="AH999" t="s">
        <v>57</v>
      </c>
      <c r="AI999" t="s">
        <v>71</v>
      </c>
      <c r="AJ999" t="s">
        <v>88</v>
      </c>
      <c r="AK999">
        <v>2</v>
      </c>
      <c r="AL999" t="s">
        <v>986</v>
      </c>
      <c r="AO999">
        <v>365</v>
      </c>
      <c r="AP999" t="s">
        <v>386</v>
      </c>
      <c r="AR999" t="s">
        <v>66</v>
      </c>
      <c r="AS999" t="s">
        <v>73</v>
      </c>
      <c r="BC999" t="s">
        <v>51</v>
      </c>
      <c r="BF999">
        <v>3</v>
      </c>
      <c r="BG999">
        <v>3</v>
      </c>
      <c r="BH999">
        <v>3</v>
      </c>
      <c r="BI999">
        <v>29.371584699453553</v>
      </c>
      <c r="BJ999">
        <f t="shared" si="75"/>
        <v>29</v>
      </c>
      <c r="BK999">
        <v>0</v>
      </c>
      <c r="BL999">
        <v>0</v>
      </c>
      <c r="BM999" t="s">
        <v>1050</v>
      </c>
      <c r="BN999" t="s">
        <v>913</v>
      </c>
      <c r="BO999" t="s">
        <v>564</v>
      </c>
      <c r="BQ999" t="s">
        <v>1050</v>
      </c>
      <c r="BR999" t="s">
        <v>87</v>
      </c>
      <c r="BS999" t="s">
        <v>572</v>
      </c>
      <c r="BT999" t="s">
        <v>1252</v>
      </c>
      <c r="BU999" t="s">
        <v>87</v>
      </c>
      <c r="BV999">
        <v>1</v>
      </c>
      <c r="BW999">
        <v>1</v>
      </c>
      <c r="BX999">
        <v>0</v>
      </c>
      <c r="BY999">
        <v>0</v>
      </c>
      <c r="BZ999">
        <v>-3</v>
      </c>
      <c r="CA999">
        <v>0</v>
      </c>
      <c r="CB999">
        <v>3</v>
      </c>
      <c r="CC999" t="e">
        <v>#VALUE!</v>
      </c>
      <c r="CD999">
        <v>3</v>
      </c>
      <c r="CE999">
        <v>0</v>
      </c>
      <c r="CF999">
        <v>0</v>
      </c>
      <c r="CH999">
        <f t="shared" si="76"/>
        <v>1</v>
      </c>
      <c r="CI999" t="s">
        <v>1405</v>
      </c>
      <c r="CJ999">
        <v>1</v>
      </c>
      <c r="CK999" t="s">
        <v>1399</v>
      </c>
      <c r="CL999">
        <f t="shared" si="77"/>
        <v>0</v>
      </c>
      <c r="CM999">
        <f t="shared" si="78"/>
        <v>1</v>
      </c>
      <c r="CN999">
        <f t="shared" si="79"/>
        <v>0</v>
      </c>
    </row>
    <row r="1000" spans="1:92" x14ac:dyDescent="0.25">
      <c r="A1000">
        <v>2943</v>
      </c>
      <c r="B1000" t="s">
        <v>564</v>
      </c>
      <c r="C1000" t="s">
        <v>564</v>
      </c>
      <c r="D1000">
        <v>1716445</v>
      </c>
      <c r="E1000">
        <v>2</v>
      </c>
      <c r="F1000" s="107">
        <v>41017</v>
      </c>
      <c r="G1000" s="107">
        <v>41019</v>
      </c>
      <c r="H1000">
        <v>1716445</v>
      </c>
      <c r="I1000" s="107">
        <v>41018</v>
      </c>
      <c r="J1000" s="107">
        <v>41019</v>
      </c>
      <c r="K1000">
        <v>10000</v>
      </c>
      <c r="L1000" t="s">
        <v>568</v>
      </c>
      <c r="N1000" t="s">
        <v>564</v>
      </c>
      <c r="O1000" t="s">
        <v>913</v>
      </c>
      <c r="P1000" t="s">
        <v>587</v>
      </c>
      <c r="Q1000">
        <v>2</v>
      </c>
      <c r="R1000">
        <v>3</v>
      </c>
      <c r="S1000">
        <v>0</v>
      </c>
      <c r="T1000">
        <v>9</v>
      </c>
      <c r="AD1000" s="107">
        <v>29296</v>
      </c>
      <c r="AE1000" t="s">
        <v>31</v>
      </c>
      <c r="AF1000" t="s">
        <v>32</v>
      </c>
      <c r="AG1000" t="s">
        <v>868</v>
      </c>
      <c r="AH1000" t="s">
        <v>57</v>
      </c>
      <c r="AI1000" t="s">
        <v>117</v>
      </c>
      <c r="AJ1000" t="s">
        <v>47</v>
      </c>
      <c r="AL1000" t="s">
        <v>47</v>
      </c>
      <c r="AP1000" t="s">
        <v>149</v>
      </c>
      <c r="AR1000" t="s">
        <v>66</v>
      </c>
      <c r="AS1000" t="s">
        <v>73</v>
      </c>
      <c r="AT1000" t="s">
        <v>502</v>
      </c>
      <c r="BC1000" t="s">
        <v>37</v>
      </c>
      <c r="BF1000">
        <v>2</v>
      </c>
      <c r="BG1000">
        <v>2</v>
      </c>
      <c r="BH1000">
        <v>3</v>
      </c>
      <c r="BI1000">
        <v>32.024590163934427</v>
      </c>
      <c r="BJ1000">
        <f t="shared" si="75"/>
        <v>32</v>
      </c>
      <c r="BK1000">
        <v>0</v>
      </c>
      <c r="BL1000">
        <v>0</v>
      </c>
      <c r="BM1000" t="s">
        <v>47</v>
      </c>
      <c r="BN1000" t="s">
        <v>913</v>
      </c>
      <c r="BO1000" t="s">
        <v>564</v>
      </c>
      <c r="BQ1000" t="s">
        <v>47</v>
      </c>
      <c r="BR1000" t="s">
        <v>87</v>
      </c>
      <c r="BS1000" t="s">
        <v>572</v>
      </c>
      <c r="BT1000" t="s">
        <v>1252</v>
      </c>
      <c r="BU1000" t="s">
        <v>564</v>
      </c>
      <c r="BV1000">
        <v>0.66666666666666663</v>
      </c>
      <c r="BW1000">
        <v>1</v>
      </c>
      <c r="BX1000">
        <v>0.33333333333333337</v>
      </c>
      <c r="BY1000">
        <v>0</v>
      </c>
      <c r="BZ1000">
        <v>-2</v>
      </c>
      <c r="CA1000">
        <v>0</v>
      </c>
      <c r="CB1000">
        <v>2</v>
      </c>
      <c r="CC1000" t="e">
        <v>#VALUE!</v>
      </c>
      <c r="CD1000">
        <v>2</v>
      </c>
      <c r="CE1000">
        <v>0</v>
      </c>
      <c r="CF1000">
        <v>0</v>
      </c>
      <c r="CH1000">
        <f t="shared" si="76"/>
        <v>1</v>
      </c>
      <c r="CI1000" t="s">
        <v>1405</v>
      </c>
      <c r="CJ1000">
        <v>1</v>
      </c>
      <c r="CK1000" t="s">
        <v>1399</v>
      </c>
      <c r="CL1000">
        <f t="shared" si="77"/>
        <v>0</v>
      </c>
      <c r="CM1000">
        <f t="shared" si="78"/>
        <v>0</v>
      </c>
      <c r="CN1000">
        <f t="shared" si="79"/>
        <v>1</v>
      </c>
    </row>
    <row r="1001" spans="1:92" x14ac:dyDescent="0.25">
      <c r="A1001">
        <v>112</v>
      </c>
      <c r="B1001" t="s">
        <v>564</v>
      </c>
      <c r="C1001" t="s">
        <v>564</v>
      </c>
      <c r="D1001">
        <v>1718195</v>
      </c>
      <c r="E1001">
        <v>6</v>
      </c>
      <c r="F1001" s="107">
        <v>40913</v>
      </c>
      <c r="G1001" s="107">
        <v>41016</v>
      </c>
      <c r="H1001">
        <v>1718195</v>
      </c>
      <c r="I1001" s="107">
        <v>40914</v>
      </c>
      <c r="J1001" s="107">
        <v>40915</v>
      </c>
      <c r="K1001">
        <v>20000</v>
      </c>
      <c r="L1001" t="s">
        <v>569</v>
      </c>
      <c r="M1001" s="107">
        <v>40915</v>
      </c>
      <c r="N1001" t="s">
        <v>87</v>
      </c>
      <c r="O1001" t="s">
        <v>583</v>
      </c>
      <c r="P1001" t="s">
        <v>38</v>
      </c>
      <c r="Q1001">
        <v>2</v>
      </c>
      <c r="R1001">
        <v>104</v>
      </c>
      <c r="S1001">
        <v>2</v>
      </c>
      <c r="T1001">
        <v>6</v>
      </c>
      <c r="U1001">
        <v>2</v>
      </c>
      <c r="AD1001" s="107">
        <v>28444</v>
      </c>
      <c r="AE1001" t="s">
        <v>31</v>
      </c>
      <c r="AF1001" t="s">
        <v>32</v>
      </c>
      <c r="AG1001" t="s">
        <v>868</v>
      </c>
      <c r="AH1001" t="s">
        <v>57</v>
      </c>
      <c r="AI1001" t="s">
        <v>89</v>
      </c>
      <c r="AJ1001" t="s">
        <v>88</v>
      </c>
      <c r="AK1001">
        <v>5</v>
      </c>
      <c r="AL1001" t="s">
        <v>361</v>
      </c>
      <c r="AM1001">
        <v>5</v>
      </c>
      <c r="AP1001" t="s">
        <v>147</v>
      </c>
      <c r="AR1001" t="s">
        <v>66</v>
      </c>
      <c r="AS1001" t="s">
        <v>44</v>
      </c>
      <c r="BC1001" t="s">
        <v>37</v>
      </c>
      <c r="BF1001">
        <v>2</v>
      </c>
      <c r="BG1001">
        <v>103</v>
      </c>
      <c r="BH1001">
        <v>104</v>
      </c>
      <c r="BI1001">
        <v>34.068306010928964</v>
      </c>
      <c r="BJ1001">
        <f t="shared" si="75"/>
        <v>34</v>
      </c>
      <c r="BK1001">
        <v>0</v>
      </c>
      <c r="BL1001">
        <v>-101</v>
      </c>
      <c r="BM1001" t="s">
        <v>1050</v>
      </c>
      <c r="BN1001" t="s">
        <v>75</v>
      </c>
      <c r="BO1001" t="s">
        <v>87</v>
      </c>
      <c r="BQ1001" t="s">
        <v>1050</v>
      </c>
      <c r="BR1001" t="s">
        <v>87</v>
      </c>
      <c r="BS1001" t="s">
        <v>573</v>
      </c>
      <c r="BT1001" t="s">
        <v>1252</v>
      </c>
      <c r="BU1001" t="s">
        <v>87</v>
      </c>
      <c r="BV1001">
        <v>1.9230769230769232E-2</v>
      </c>
      <c r="BW1001">
        <v>1.9417475728155338E-2</v>
      </c>
      <c r="BX1001">
        <v>1.8670649738610628E-4</v>
      </c>
      <c r="BY1001">
        <v>0</v>
      </c>
      <c r="BZ1001">
        <v>-2</v>
      </c>
      <c r="CA1001">
        <v>0</v>
      </c>
      <c r="CB1001">
        <v>2</v>
      </c>
      <c r="CC1001" t="e">
        <v>#VALUE!</v>
      </c>
      <c r="CD1001">
        <v>2</v>
      </c>
      <c r="CE1001">
        <v>0</v>
      </c>
      <c r="CF1001">
        <v>101</v>
      </c>
      <c r="CH1001">
        <f t="shared" si="76"/>
        <v>1</v>
      </c>
      <c r="CI1001" t="s">
        <v>1405</v>
      </c>
      <c r="CJ1001">
        <v>1</v>
      </c>
      <c r="CK1001" t="s">
        <v>1399</v>
      </c>
      <c r="CL1001">
        <f t="shared" si="77"/>
        <v>1</v>
      </c>
      <c r="CM1001">
        <f t="shared" si="78"/>
        <v>1</v>
      </c>
      <c r="CN1001">
        <f t="shared" si="79"/>
        <v>1</v>
      </c>
    </row>
    <row r="1002" spans="1:92" x14ac:dyDescent="0.25">
      <c r="A1002">
        <v>1200</v>
      </c>
      <c r="B1002" t="s">
        <v>564</v>
      </c>
      <c r="C1002" t="s">
        <v>564</v>
      </c>
      <c r="D1002">
        <v>1718252</v>
      </c>
      <c r="E1002">
        <v>1</v>
      </c>
      <c r="F1002" s="107">
        <v>40952</v>
      </c>
      <c r="G1002" s="107">
        <v>41010</v>
      </c>
      <c r="H1002">
        <v>1718252</v>
      </c>
      <c r="I1002" s="107" t="s">
        <v>560</v>
      </c>
      <c r="J1002" s="107" t="s">
        <v>560</v>
      </c>
      <c r="K1002">
        <v>10000</v>
      </c>
      <c r="L1002" t="s">
        <v>568</v>
      </c>
      <c r="M1002" s="107">
        <v>40953</v>
      </c>
      <c r="N1002" t="s">
        <v>87</v>
      </c>
      <c r="O1002" t="s">
        <v>75</v>
      </c>
      <c r="P1002" t="s">
        <v>54</v>
      </c>
      <c r="Q1002">
        <v>0</v>
      </c>
      <c r="R1002">
        <v>59</v>
      </c>
      <c r="S1002">
        <v>1</v>
      </c>
      <c r="T1002">
        <v>3</v>
      </c>
      <c r="U1002">
        <v>1</v>
      </c>
      <c r="AD1002" s="107">
        <v>29708</v>
      </c>
      <c r="AE1002" t="s">
        <v>31</v>
      </c>
      <c r="AF1002" t="s">
        <v>39</v>
      </c>
      <c r="AG1002" t="s">
        <v>40</v>
      </c>
      <c r="AH1002" t="s">
        <v>40</v>
      </c>
      <c r="AI1002" t="s">
        <v>140</v>
      </c>
      <c r="AJ1002" t="s">
        <v>54</v>
      </c>
      <c r="AK1002">
        <v>3</v>
      </c>
      <c r="AL1002" t="s">
        <v>54</v>
      </c>
      <c r="AP1002" t="s">
        <v>147</v>
      </c>
      <c r="AR1002" t="s">
        <v>66</v>
      </c>
      <c r="AS1002" t="s">
        <v>44</v>
      </c>
      <c r="AT1002" t="s">
        <v>303</v>
      </c>
      <c r="BC1002" t="s">
        <v>51</v>
      </c>
      <c r="BF1002">
        <v>0</v>
      </c>
      <c r="BG1002">
        <v>0</v>
      </c>
      <c r="BH1002">
        <v>59</v>
      </c>
      <c r="BI1002">
        <v>30.721311475409838</v>
      </c>
      <c r="BJ1002" t="e">
        <f t="shared" si="75"/>
        <v>#VALUE!</v>
      </c>
      <c r="BK1002" t="e">
        <v>#VALUE!</v>
      </c>
      <c r="BL1002" t="e">
        <v>#VALUE!</v>
      </c>
      <c r="BM1002" t="s">
        <v>1051</v>
      </c>
      <c r="BN1002" t="s">
        <v>75</v>
      </c>
      <c r="BO1002" t="s">
        <v>87</v>
      </c>
      <c r="BQ1002" t="s">
        <v>1051</v>
      </c>
      <c r="BR1002">
        <v>0</v>
      </c>
      <c r="BS1002" t="s">
        <v>573</v>
      </c>
      <c r="BT1002" t="s">
        <v>1252</v>
      </c>
      <c r="BU1002" t="s">
        <v>87</v>
      </c>
      <c r="BV1002">
        <v>0</v>
      </c>
      <c r="BW1002">
        <v>0</v>
      </c>
      <c r="BX1002">
        <v>0</v>
      </c>
      <c r="BY1002">
        <v>0</v>
      </c>
      <c r="BZ1002" t="e">
        <v>#VALUE!</v>
      </c>
      <c r="CA1002" t="e">
        <v>#VALUE!</v>
      </c>
      <c r="CB1002" t="e">
        <v>#VALUE!</v>
      </c>
      <c r="CC1002">
        <v>0</v>
      </c>
      <c r="CD1002">
        <v>0</v>
      </c>
      <c r="CE1002">
        <v>0</v>
      </c>
      <c r="CF1002" t="e">
        <v>#VALUE!</v>
      </c>
      <c r="CH1002">
        <f t="shared" si="76"/>
        <v>1</v>
      </c>
      <c r="CI1002" t="s">
        <v>1405</v>
      </c>
      <c r="CJ1002">
        <v>1</v>
      </c>
      <c r="CK1002" t="s">
        <v>1400</v>
      </c>
      <c r="CL1002">
        <f t="shared" si="77"/>
        <v>1</v>
      </c>
      <c r="CM1002">
        <f t="shared" si="78"/>
        <v>1</v>
      </c>
      <c r="CN1002">
        <f t="shared" si="79"/>
        <v>1</v>
      </c>
    </row>
    <row r="1003" spans="1:92" x14ac:dyDescent="0.25">
      <c r="A1003">
        <v>2389</v>
      </c>
      <c r="B1003" t="s">
        <v>564</v>
      </c>
      <c r="C1003" t="s">
        <v>564</v>
      </c>
      <c r="D1003">
        <v>1718506</v>
      </c>
      <c r="E1003">
        <v>6</v>
      </c>
      <c r="F1003" s="107">
        <v>40998</v>
      </c>
      <c r="G1003" s="107">
        <v>41142</v>
      </c>
      <c r="H1003">
        <v>1718506</v>
      </c>
      <c r="I1003" s="107">
        <v>40999</v>
      </c>
      <c r="J1003" s="107">
        <v>41142</v>
      </c>
      <c r="K1003" t="s">
        <v>562</v>
      </c>
      <c r="L1003" t="s">
        <v>562</v>
      </c>
      <c r="N1003" t="s">
        <v>564</v>
      </c>
      <c r="O1003" t="s">
        <v>913</v>
      </c>
      <c r="P1003" t="s">
        <v>38</v>
      </c>
      <c r="Q1003">
        <v>144</v>
      </c>
      <c r="R1003">
        <v>145</v>
      </c>
      <c r="S1003">
        <v>2</v>
      </c>
      <c r="T1003">
        <v>3</v>
      </c>
      <c r="U1003">
        <v>2</v>
      </c>
      <c r="AD1003" s="107">
        <v>29343</v>
      </c>
      <c r="AE1003" t="s">
        <v>31</v>
      </c>
      <c r="AF1003" t="s">
        <v>32</v>
      </c>
      <c r="AG1003" t="s">
        <v>868</v>
      </c>
      <c r="AH1003" t="s">
        <v>57</v>
      </c>
      <c r="AI1003" t="s">
        <v>69</v>
      </c>
      <c r="AJ1003" t="s">
        <v>88</v>
      </c>
      <c r="AK1003">
        <v>7</v>
      </c>
      <c r="AL1003" t="s">
        <v>361</v>
      </c>
      <c r="AM1003">
        <v>7</v>
      </c>
      <c r="AP1003" t="s">
        <v>434</v>
      </c>
      <c r="AR1003" t="s">
        <v>91</v>
      </c>
      <c r="AS1003" t="s">
        <v>44</v>
      </c>
      <c r="BC1003" t="s">
        <v>51</v>
      </c>
      <c r="BF1003">
        <v>144</v>
      </c>
      <c r="BG1003">
        <v>144</v>
      </c>
      <c r="BH1003">
        <v>145</v>
      </c>
      <c r="BI1003">
        <v>31.844262295081968</v>
      </c>
      <c r="BJ1003">
        <f t="shared" si="75"/>
        <v>32</v>
      </c>
      <c r="BK1003">
        <v>0</v>
      </c>
      <c r="BL1003">
        <v>0</v>
      </c>
      <c r="BM1003" t="s">
        <v>1050</v>
      </c>
      <c r="BN1003" t="s">
        <v>913</v>
      </c>
      <c r="BO1003" t="s">
        <v>564</v>
      </c>
      <c r="BQ1003" t="s">
        <v>1050</v>
      </c>
      <c r="BR1003" t="s">
        <v>87</v>
      </c>
      <c r="BS1003" t="s">
        <v>572</v>
      </c>
      <c r="BT1003" t="s">
        <v>1252</v>
      </c>
      <c r="BU1003" t="s">
        <v>87</v>
      </c>
      <c r="BV1003">
        <v>0.99310344827586206</v>
      </c>
      <c r="BW1003">
        <v>1</v>
      </c>
      <c r="BX1003">
        <v>6.8965517241379448E-3</v>
      </c>
      <c r="BY1003">
        <v>0</v>
      </c>
      <c r="BZ1003">
        <v>-144</v>
      </c>
      <c r="CA1003">
        <v>0</v>
      </c>
      <c r="CB1003">
        <v>144</v>
      </c>
      <c r="CC1003" t="e">
        <v>#VALUE!</v>
      </c>
      <c r="CD1003">
        <v>144</v>
      </c>
      <c r="CE1003">
        <v>0</v>
      </c>
      <c r="CF1003">
        <v>0</v>
      </c>
      <c r="CH1003">
        <f t="shared" si="76"/>
        <v>1</v>
      </c>
      <c r="CI1003" t="s">
        <v>1403</v>
      </c>
      <c r="CJ1003">
        <v>6</v>
      </c>
      <c r="CK1003" t="s">
        <v>1399</v>
      </c>
      <c r="CL1003">
        <f t="shared" si="77"/>
        <v>0</v>
      </c>
      <c r="CM1003">
        <f t="shared" si="78"/>
        <v>1</v>
      </c>
      <c r="CN1003">
        <f t="shared" si="79"/>
        <v>1</v>
      </c>
    </row>
    <row r="1004" spans="1:92" x14ac:dyDescent="0.25">
      <c r="A1004">
        <v>2301</v>
      </c>
      <c r="B1004" t="s">
        <v>564</v>
      </c>
      <c r="C1004" t="s">
        <v>564</v>
      </c>
      <c r="D1004">
        <v>1718649</v>
      </c>
      <c r="E1004">
        <v>1</v>
      </c>
      <c r="F1004" s="107">
        <v>40996</v>
      </c>
      <c r="G1004" s="107">
        <v>41031</v>
      </c>
      <c r="H1004">
        <v>1718649</v>
      </c>
      <c r="I1004" s="107">
        <v>40996</v>
      </c>
      <c r="J1004" s="107">
        <v>40997</v>
      </c>
      <c r="K1004">
        <v>5000</v>
      </c>
      <c r="L1004" t="s">
        <v>567</v>
      </c>
      <c r="M1004" s="107">
        <v>40997</v>
      </c>
      <c r="N1004" t="s">
        <v>87</v>
      </c>
      <c r="O1004" t="s">
        <v>75</v>
      </c>
      <c r="P1004" t="s">
        <v>54</v>
      </c>
      <c r="Q1004">
        <v>2</v>
      </c>
      <c r="R1004">
        <v>36</v>
      </c>
      <c r="S1004">
        <v>1</v>
      </c>
      <c r="T1004">
        <v>2</v>
      </c>
      <c r="AD1004" s="107">
        <v>29872</v>
      </c>
      <c r="AE1004" t="s">
        <v>31</v>
      </c>
      <c r="AF1004" t="s">
        <v>32</v>
      </c>
      <c r="AG1004" t="s">
        <v>868</v>
      </c>
      <c r="AH1004" t="s">
        <v>57</v>
      </c>
      <c r="AI1004" t="s">
        <v>96</v>
      </c>
      <c r="AJ1004" t="s">
        <v>54</v>
      </c>
      <c r="AK1004">
        <v>3</v>
      </c>
      <c r="AL1004" t="s">
        <v>54</v>
      </c>
      <c r="AP1004" t="s">
        <v>147</v>
      </c>
      <c r="AR1004" t="s">
        <v>66</v>
      </c>
      <c r="AS1004" t="s">
        <v>44</v>
      </c>
      <c r="BC1004" t="s">
        <v>78</v>
      </c>
      <c r="BF1004">
        <v>2</v>
      </c>
      <c r="BG1004">
        <v>36</v>
      </c>
      <c r="BH1004">
        <v>36</v>
      </c>
      <c r="BI1004">
        <v>30.393442622950818</v>
      </c>
      <c r="BJ1004">
        <f t="shared" si="75"/>
        <v>30</v>
      </c>
      <c r="BK1004">
        <v>0</v>
      </c>
      <c r="BL1004">
        <v>-34</v>
      </c>
      <c r="BM1004" t="s">
        <v>1051</v>
      </c>
      <c r="BN1004" t="s">
        <v>75</v>
      </c>
      <c r="BO1004" t="s">
        <v>87</v>
      </c>
      <c r="BQ1004" t="s">
        <v>1051</v>
      </c>
      <c r="BR1004" t="s">
        <v>87</v>
      </c>
      <c r="BS1004" t="s">
        <v>573</v>
      </c>
      <c r="BT1004" t="s">
        <v>1252</v>
      </c>
      <c r="BU1004" t="s">
        <v>87</v>
      </c>
      <c r="BV1004">
        <v>5.5555555555555552E-2</v>
      </c>
      <c r="BW1004">
        <v>5.5555555555555552E-2</v>
      </c>
      <c r="BX1004">
        <v>0</v>
      </c>
      <c r="BY1004">
        <v>0</v>
      </c>
      <c r="BZ1004">
        <v>-2</v>
      </c>
      <c r="CA1004">
        <v>0</v>
      </c>
      <c r="CB1004">
        <v>2</v>
      </c>
      <c r="CC1004" t="e">
        <v>#VALUE!</v>
      </c>
      <c r="CD1004">
        <v>2</v>
      </c>
      <c r="CE1004">
        <v>0</v>
      </c>
      <c r="CF1004">
        <v>34</v>
      </c>
      <c r="CH1004">
        <f t="shared" si="76"/>
        <v>1</v>
      </c>
      <c r="CI1004" t="s">
        <v>1405</v>
      </c>
      <c r="CJ1004">
        <v>1</v>
      </c>
      <c r="CK1004" t="s">
        <v>1399</v>
      </c>
      <c r="CL1004">
        <f t="shared" si="77"/>
        <v>1</v>
      </c>
      <c r="CM1004">
        <f t="shared" si="78"/>
        <v>1</v>
      </c>
      <c r="CN1004">
        <f t="shared" si="79"/>
        <v>1</v>
      </c>
    </row>
    <row r="1005" spans="1:92" x14ac:dyDescent="0.25">
      <c r="A1005">
        <v>1685</v>
      </c>
      <c r="B1005" t="s">
        <v>564</v>
      </c>
      <c r="C1005" t="s">
        <v>564</v>
      </c>
      <c r="D1005">
        <v>1719252</v>
      </c>
      <c r="E1005">
        <v>1</v>
      </c>
      <c r="F1005" s="107">
        <v>40971</v>
      </c>
      <c r="G1005" s="107">
        <v>40998</v>
      </c>
      <c r="H1005">
        <v>1719252</v>
      </c>
      <c r="I1005" s="107">
        <v>40971</v>
      </c>
      <c r="J1005" s="107">
        <v>40998</v>
      </c>
      <c r="K1005">
        <v>5000</v>
      </c>
      <c r="L1005" t="s">
        <v>567</v>
      </c>
      <c r="N1005" t="s">
        <v>564</v>
      </c>
      <c r="O1005" t="s">
        <v>913</v>
      </c>
      <c r="P1005" t="s">
        <v>54</v>
      </c>
      <c r="Q1005">
        <v>28</v>
      </c>
      <c r="R1005">
        <v>28</v>
      </c>
      <c r="S1005">
        <v>0</v>
      </c>
      <c r="T1005">
        <v>0</v>
      </c>
      <c r="AD1005" s="107">
        <v>28929</v>
      </c>
      <c r="AE1005" t="s">
        <v>45</v>
      </c>
      <c r="AF1005" t="s">
        <v>68</v>
      </c>
      <c r="AG1005" t="s">
        <v>870</v>
      </c>
      <c r="AH1005" t="s">
        <v>30</v>
      </c>
      <c r="AI1005" t="s">
        <v>112</v>
      </c>
      <c r="AJ1005" t="s">
        <v>54</v>
      </c>
      <c r="AK1005">
        <v>3</v>
      </c>
      <c r="AL1005" t="s">
        <v>54</v>
      </c>
      <c r="AP1005" t="s">
        <v>147</v>
      </c>
      <c r="AR1005" t="s">
        <v>66</v>
      </c>
      <c r="AS1005" t="s">
        <v>44</v>
      </c>
      <c r="BC1005" t="s">
        <v>37</v>
      </c>
      <c r="BF1005">
        <v>28</v>
      </c>
      <c r="BG1005">
        <v>28</v>
      </c>
      <c r="BH1005">
        <v>28</v>
      </c>
      <c r="BI1005">
        <v>32.901639344262293</v>
      </c>
      <c r="BJ1005">
        <f t="shared" si="75"/>
        <v>33</v>
      </c>
      <c r="BK1005">
        <v>0</v>
      </c>
      <c r="BL1005">
        <v>0</v>
      </c>
      <c r="BM1005" t="s">
        <v>1051</v>
      </c>
      <c r="BN1005" t="s">
        <v>913</v>
      </c>
      <c r="BO1005" t="s">
        <v>564</v>
      </c>
      <c r="BQ1005" t="s">
        <v>1051</v>
      </c>
      <c r="BR1005" t="s">
        <v>87</v>
      </c>
      <c r="BS1005" t="s">
        <v>572</v>
      </c>
      <c r="BT1005" t="s">
        <v>1252</v>
      </c>
      <c r="BU1005" t="s">
        <v>564</v>
      </c>
      <c r="BV1005">
        <v>1</v>
      </c>
      <c r="BW1005">
        <v>1</v>
      </c>
      <c r="BX1005">
        <v>0</v>
      </c>
      <c r="BY1005">
        <v>0</v>
      </c>
      <c r="BZ1005">
        <v>-28</v>
      </c>
      <c r="CA1005">
        <v>0</v>
      </c>
      <c r="CB1005">
        <v>28</v>
      </c>
      <c r="CC1005" t="e">
        <v>#VALUE!</v>
      </c>
      <c r="CD1005">
        <v>28</v>
      </c>
      <c r="CE1005">
        <v>0</v>
      </c>
      <c r="CF1005">
        <v>0</v>
      </c>
      <c r="CH1005">
        <f t="shared" si="76"/>
        <v>0</v>
      </c>
      <c r="CI1005" t="s">
        <v>1404</v>
      </c>
      <c r="CJ1005">
        <v>2</v>
      </c>
      <c r="CK1005" t="s">
        <v>1399</v>
      </c>
      <c r="CL1005">
        <f t="shared" si="77"/>
        <v>0</v>
      </c>
      <c r="CM1005">
        <f t="shared" si="78"/>
        <v>0</v>
      </c>
      <c r="CN1005">
        <f t="shared" si="79"/>
        <v>0</v>
      </c>
    </row>
    <row r="1006" spans="1:92" x14ac:dyDescent="0.25">
      <c r="A1006">
        <v>1282</v>
      </c>
      <c r="B1006" t="s">
        <v>564</v>
      </c>
      <c r="C1006" t="s">
        <v>564</v>
      </c>
      <c r="D1006">
        <v>1720133</v>
      </c>
      <c r="E1006">
        <v>6</v>
      </c>
      <c r="F1006" s="107">
        <v>40955</v>
      </c>
      <c r="G1006" s="107">
        <v>41340</v>
      </c>
      <c r="H1006">
        <v>1720133</v>
      </c>
      <c r="I1006" s="107">
        <v>40956</v>
      </c>
      <c r="J1006" s="107">
        <v>41340</v>
      </c>
      <c r="K1006">
        <v>70000</v>
      </c>
      <c r="L1006" t="s">
        <v>570</v>
      </c>
      <c r="N1006" t="s">
        <v>564</v>
      </c>
      <c r="O1006" t="s">
        <v>913</v>
      </c>
      <c r="P1006" t="s">
        <v>38</v>
      </c>
      <c r="Q1006">
        <v>385</v>
      </c>
      <c r="R1006">
        <v>386</v>
      </c>
      <c r="S1006">
        <v>1</v>
      </c>
      <c r="T1006">
        <v>1</v>
      </c>
      <c r="V1006">
        <v>1</v>
      </c>
      <c r="AB1006" t="s">
        <v>111</v>
      </c>
      <c r="AD1006" s="107">
        <v>22636</v>
      </c>
      <c r="AE1006" t="s">
        <v>31</v>
      </c>
      <c r="AF1006" t="s">
        <v>39</v>
      </c>
      <c r="AG1006" t="s">
        <v>40</v>
      </c>
      <c r="AH1006" t="s">
        <v>30</v>
      </c>
      <c r="AI1006" t="s">
        <v>82</v>
      </c>
      <c r="AJ1006" t="s">
        <v>88</v>
      </c>
      <c r="AK1006">
        <v>16</v>
      </c>
      <c r="AL1006" t="s">
        <v>361</v>
      </c>
      <c r="AM1006">
        <v>4</v>
      </c>
      <c r="AP1006" t="s">
        <v>128</v>
      </c>
      <c r="AR1006" t="s">
        <v>91</v>
      </c>
      <c r="AS1006" t="s">
        <v>125</v>
      </c>
      <c r="BC1006" t="s">
        <v>37</v>
      </c>
      <c r="BF1006">
        <v>385</v>
      </c>
      <c r="BG1006">
        <v>385</v>
      </c>
      <c r="BH1006">
        <v>386</v>
      </c>
      <c r="BI1006">
        <v>50.051912568306008</v>
      </c>
      <c r="BJ1006">
        <f t="shared" si="75"/>
        <v>50</v>
      </c>
      <c r="BK1006">
        <v>0</v>
      </c>
      <c r="BL1006">
        <v>0</v>
      </c>
      <c r="BM1006" t="s">
        <v>1050</v>
      </c>
      <c r="BN1006" t="s">
        <v>913</v>
      </c>
      <c r="BO1006" t="s">
        <v>564</v>
      </c>
      <c r="BQ1006" t="s">
        <v>1050</v>
      </c>
      <c r="BR1006" t="s">
        <v>87</v>
      </c>
      <c r="BS1006" t="s">
        <v>572</v>
      </c>
      <c r="BT1006" t="s">
        <v>1252</v>
      </c>
      <c r="BU1006" t="s">
        <v>87</v>
      </c>
      <c r="BV1006">
        <v>0.99740932642487046</v>
      </c>
      <c r="BW1006">
        <v>1</v>
      </c>
      <c r="BX1006">
        <v>2.5906735751295429E-3</v>
      </c>
      <c r="BY1006">
        <v>0</v>
      </c>
      <c r="BZ1006">
        <v>-385</v>
      </c>
      <c r="CA1006">
        <v>0</v>
      </c>
      <c r="CB1006">
        <v>385</v>
      </c>
      <c r="CC1006" t="e">
        <v>#VALUE!</v>
      </c>
      <c r="CD1006">
        <v>385</v>
      </c>
      <c r="CE1006">
        <v>0</v>
      </c>
      <c r="CF1006">
        <v>0</v>
      </c>
      <c r="CH1006">
        <f t="shared" si="76"/>
        <v>1</v>
      </c>
      <c r="CI1006" t="s">
        <v>1406</v>
      </c>
      <c r="CJ1006">
        <v>0</v>
      </c>
      <c r="CK1006" t="s">
        <v>1399</v>
      </c>
      <c r="CL1006">
        <f t="shared" si="77"/>
        <v>0</v>
      </c>
      <c r="CM1006">
        <f t="shared" si="78"/>
        <v>1</v>
      </c>
      <c r="CN1006">
        <f t="shared" si="79"/>
        <v>1</v>
      </c>
    </row>
    <row r="1007" spans="1:92" x14ac:dyDescent="0.25">
      <c r="A1007">
        <v>1387</v>
      </c>
      <c r="B1007" t="s">
        <v>564</v>
      </c>
      <c r="C1007" t="s">
        <v>564</v>
      </c>
      <c r="D1007">
        <v>1723273</v>
      </c>
      <c r="E1007">
        <v>6</v>
      </c>
      <c r="F1007" s="107">
        <v>40960</v>
      </c>
      <c r="G1007" s="107">
        <v>41417</v>
      </c>
      <c r="H1007">
        <v>1723273</v>
      </c>
      <c r="I1007" s="107">
        <v>40960</v>
      </c>
      <c r="J1007" s="107">
        <v>40979</v>
      </c>
      <c r="K1007">
        <v>40000</v>
      </c>
      <c r="L1007" t="s">
        <v>570</v>
      </c>
      <c r="M1007" s="107">
        <v>40979</v>
      </c>
      <c r="N1007" t="s">
        <v>87</v>
      </c>
      <c r="O1007" t="s">
        <v>75</v>
      </c>
      <c r="P1007" t="s">
        <v>38</v>
      </c>
      <c r="Q1007">
        <v>20</v>
      </c>
      <c r="R1007">
        <v>458</v>
      </c>
      <c r="S1007">
        <v>4</v>
      </c>
      <c r="T1007">
        <v>12</v>
      </c>
      <c r="U1007">
        <v>2</v>
      </c>
      <c r="AD1007" s="107">
        <v>29635</v>
      </c>
      <c r="AE1007" t="s">
        <v>31</v>
      </c>
      <c r="AF1007" t="s">
        <v>68</v>
      </c>
      <c r="AG1007" t="s">
        <v>870</v>
      </c>
      <c r="AH1007" t="s">
        <v>57</v>
      </c>
      <c r="AI1007" t="s">
        <v>64</v>
      </c>
      <c r="AJ1007" t="s">
        <v>88</v>
      </c>
      <c r="AK1007">
        <v>22</v>
      </c>
      <c r="AL1007" t="s">
        <v>361</v>
      </c>
      <c r="AM1007">
        <v>4</v>
      </c>
      <c r="AP1007" t="s">
        <v>131</v>
      </c>
      <c r="AR1007" t="s">
        <v>91</v>
      </c>
      <c r="AS1007" t="s">
        <v>81</v>
      </c>
      <c r="AT1007" t="s">
        <v>329</v>
      </c>
      <c r="BC1007" t="s">
        <v>37</v>
      </c>
      <c r="BF1007">
        <v>20</v>
      </c>
      <c r="BG1007">
        <v>458</v>
      </c>
      <c r="BH1007">
        <v>458</v>
      </c>
      <c r="BI1007">
        <v>30.942622950819672</v>
      </c>
      <c r="BJ1007">
        <f t="shared" si="75"/>
        <v>31</v>
      </c>
      <c r="BK1007">
        <v>0</v>
      </c>
      <c r="BL1007">
        <v>-438</v>
      </c>
      <c r="BM1007" t="s">
        <v>1050</v>
      </c>
      <c r="BN1007" t="s">
        <v>75</v>
      </c>
      <c r="BO1007" t="s">
        <v>87</v>
      </c>
      <c r="BQ1007" t="s">
        <v>1050</v>
      </c>
      <c r="BR1007" t="s">
        <v>87</v>
      </c>
      <c r="BS1007" t="s">
        <v>573</v>
      </c>
      <c r="BT1007" t="s">
        <v>1252</v>
      </c>
      <c r="BU1007" t="s">
        <v>87</v>
      </c>
      <c r="BV1007">
        <v>4.3668122270742356E-2</v>
      </c>
      <c r="BW1007">
        <v>4.3668122270742356E-2</v>
      </c>
      <c r="BX1007">
        <v>0</v>
      </c>
      <c r="BY1007">
        <v>0</v>
      </c>
      <c r="BZ1007">
        <v>-20</v>
      </c>
      <c r="CA1007">
        <v>0</v>
      </c>
      <c r="CB1007">
        <v>20</v>
      </c>
      <c r="CC1007" t="e">
        <v>#VALUE!</v>
      </c>
      <c r="CD1007">
        <v>20</v>
      </c>
      <c r="CE1007">
        <v>0</v>
      </c>
      <c r="CF1007">
        <v>438</v>
      </c>
      <c r="CH1007">
        <f t="shared" si="76"/>
        <v>1</v>
      </c>
      <c r="CI1007" t="s">
        <v>1404</v>
      </c>
      <c r="CJ1007">
        <v>2</v>
      </c>
      <c r="CK1007" t="s">
        <v>1399</v>
      </c>
      <c r="CL1007">
        <f t="shared" si="77"/>
        <v>1</v>
      </c>
      <c r="CM1007">
        <f t="shared" si="78"/>
        <v>1</v>
      </c>
      <c r="CN1007">
        <f t="shared" si="79"/>
        <v>1</v>
      </c>
    </row>
    <row r="1008" spans="1:92" x14ac:dyDescent="0.25">
      <c r="A1008">
        <v>1178</v>
      </c>
      <c r="B1008" t="s">
        <v>564</v>
      </c>
      <c r="C1008" t="s">
        <v>564</v>
      </c>
      <c r="D1008">
        <v>1724395</v>
      </c>
      <c r="E1008">
        <v>1</v>
      </c>
      <c r="F1008" s="107">
        <v>40951</v>
      </c>
      <c r="G1008" s="107">
        <v>41004</v>
      </c>
      <c r="H1008">
        <v>1724395</v>
      </c>
      <c r="I1008" s="107">
        <v>40952</v>
      </c>
      <c r="J1008" s="107">
        <v>40952</v>
      </c>
      <c r="K1008">
        <v>5000</v>
      </c>
      <c r="L1008" t="s">
        <v>567</v>
      </c>
      <c r="M1008" s="107">
        <v>40952</v>
      </c>
      <c r="N1008" t="s">
        <v>87</v>
      </c>
      <c r="O1008" t="s">
        <v>75</v>
      </c>
      <c r="P1008" t="s">
        <v>54</v>
      </c>
      <c r="Q1008">
        <v>1</v>
      </c>
      <c r="R1008">
        <v>54</v>
      </c>
      <c r="S1008">
        <v>1</v>
      </c>
      <c r="T1008">
        <v>1</v>
      </c>
      <c r="V1008">
        <v>1</v>
      </c>
      <c r="AD1008" s="107">
        <v>28036</v>
      </c>
      <c r="AE1008" t="s">
        <v>45</v>
      </c>
      <c r="AF1008" t="s">
        <v>32</v>
      </c>
      <c r="AG1008" t="s">
        <v>868</v>
      </c>
      <c r="AH1008" t="s">
        <v>57</v>
      </c>
      <c r="AI1008" t="s">
        <v>61</v>
      </c>
      <c r="AJ1008" t="s">
        <v>54</v>
      </c>
      <c r="AK1008">
        <v>3</v>
      </c>
      <c r="AL1008" t="s">
        <v>54</v>
      </c>
      <c r="AP1008" t="s">
        <v>135</v>
      </c>
      <c r="AR1008" t="s">
        <v>66</v>
      </c>
      <c r="AS1008" t="s">
        <v>63</v>
      </c>
      <c r="AT1008" t="s">
        <v>614</v>
      </c>
      <c r="BC1008" t="s">
        <v>37</v>
      </c>
      <c r="BF1008">
        <v>1</v>
      </c>
      <c r="BG1008">
        <v>53</v>
      </c>
      <c r="BH1008">
        <v>54</v>
      </c>
      <c r="BI1008">
        <v>35.286885245901637</v>
      </c>
      <c r="BJ1008">
        <f t="shared" si="75"/>
        <v>35</v>
      </c>
      <c r="BK1008">
        <v>0</v>
      </c>
      <c r="BL1008">
        <v>-52</v>
      </c>
      <c r="BM1008" t="s">
        <v>1051</v>
      </c>
      <c r="BN1008" t="s">
        <v>75</v>
      </c>
      <c r="BO1008" t="s">
        <v>87</v>
      </c>
      <c r="BQ1008" t="s">
        <v>1051</v>
      </c>
      <c r="BR1008" t="s">
        <v>87</v>
      </c>
      <c r="BS1008" t="s">
        <v>573</v>
      </c>
      <c r="BT1008" t="s">
        <v>1252</v>
      </c>
      <c r="BU1008" t="s">
        <v>87</v>
      </c>
      <c r="BV1008">
        <v>1.8518518518518517E-2</v>
      </c>
      <c r="BW1008">
        <v>1.8867924528301886E-2</v>
      </c>
      <c r="BX1008">
        <v>3.4940600978336858E-4</v>
      </c>
      <c r="BY1008">
        <v>0</v>
      </c>
      <c r="BZ1008">
        <v>-1</v>
      </c>
      <c r="CA1008">
        <v>0</v>
      </c>
      <c r="CB1008">
        <v>1</v>
      </c>
      <c r="CC1008" t="e">
        <v>#VALUE!</v>
      </c>
      <c r="CD1008">
        <v>1</v>
      </c>
      <c r="CE1008">
        <v>0</v>
      </c>
      <c r="CF1008">
        <v>52</v>
      </c>
      <c r="CH1008">
        <f t="shared" si="76"/>
        <v>1</v>
      </c>
      <c r="CI1008" t="s">
        <v>1405</v>
      </c>
      <c r="CJ1008">
        <v>1</v>
      </c>
      <c r="CK1008" t="s">
        <v>1399</v>
      </c>
      <c r="CL1008">
        <f t="shared" si="77"/>
        <v>1</v>
      </c>
      <c r="CM1008">
        <f t="shared" si="78"/>
        <v>1</v>
      </c>
      <c r="CN1008">
        <f t="shared" si="79"/>
        <v>1</v>
      </c>
    </row>
    <row r="1009" spans="1:92" x14ac:dyDescent="0.25">
      <c r="A1009">
        <v>1729</v>
      </c>
      <c r="B1009" t="s">
        <v>564</v>
      </c>
      <c r="C1009" t="s">
        <v>564</v>
      </c>
      <c r="D1009">
        <v>1724603</v>
      </c>
      <c r="E1009">
        <v>3</v>
      </c>
      <c r="F1009" s="107">
        <v>40973</v>
      </c>
      <c r="G1009" s="107">
        <v>41164</v>
      </c>
      <c r="H1009">
        <v>1724603</v>
      </c>
      <c r="I1009" s="107" t="s">
        <v>560</v>
      </c>
      <c r="J1009" s="107" t="s">
        <v>560</v>
      </c>
      <c r="K1009">
        <v>5000</v>
      </c>
      <c r="L1009" t="s">
        <v>567</v>
      </c>
      <c r="M1009" s="107">
        <v>40974</v>
      </c>
      <c r="N1009" t="s">
        <v>87</v>
      </c>
      <c r="O1009" t="s">
        <v>583</v>
      </c>
      <c r="P1009" t="s">
        <v>38</v>
      </c>
      <c r="Q1009">
        <v>0</v>
      </c>
      <c r="R1009">
        <v>192</v>
      </c>
      <c r="S1009">
        <v>1</v>
      </c>
      <c r="T1009">
        <v>9</v>
      </c>
      <c r="U1009">
        <v>1</v>
      </c>
      <c r="AD1009" s="107">
        <v>29279</v>
      </c>
      <c r="AE1009" t="s">
        <v>31</v>
      </c>
      <c r="AF1009" t="s">
        <v>68</v>
      </c>
      <c r="AG1009" t="s">
        <v>870</v>
      </c>
      <c r="AH1009" t="s">
        <v>57</v>
      </c>
      <c r="AI1009" t="s">
        <v>89</v>
      </c>
      <c r="AJ1009" t="s">
        <v>88</v>
      </c>
      <c r="AK1009">
        <v>13</v>
      </c>
      <c r="AL1009" t="s">
        <v>184</v>
      </c>
      <c r="AP1009" t="s">
        <v>65</v>
      </c>
      <c r="AR1009" t="s">
        <v>66</v>
      </c>
      <c r="AS1009" t="s">
        <v>67</v>
      </c>
      <c r="BC1009" t="s">
        <v>51</v>
      </c>
      <c r="BF1009">
        <v>0</v>
      </c>
      <c r="BG1009">
        <v>0</v>
      </c>
      <c r="BH1009">
        <v>192</v>
      </c>
      <c r="BI1009">
        <v>31.950819672131146</v>
      </c>
      <c r="BJ1009" t="e">
        <f t="shared" si="75"/>
        <v>#VALUE!</v>
      </c>
      <c r="BK1009" t="e">
        <v>#VALUE!</v>
      </c>
      <c r="BL1009" t="e">
        <v>#VALUE!</v>
      </c>
      <c r="BM1009" t="s">
        <v>1050</v>
      </c>
      <c r="BN1009" t="s">
        <v>75</v>
      </c>
      <c r="BO1009" t="s">
        <v>87</v>
      </c>
      <c r="BQ1009" t="s">
        <v>1050</v>
      </c>
      <c r="BR1009">
        <v>0</v>
      </c>
      <c r="BS1009" t="s">
        <v>573</v>
      </c>
      <c r="BT1009" t="s">
        <v>1252</v>
      </c>
      <c r="BU1009" t="s">
        <v>87</v>
      </c>
      <c r="BV1009">
        <v>0</v>
      </c>
      <c r="BW1009">
        <v>0</v>
      </c>
      <c r="BX1009">
        <v>0</v>
      </c>
      <c r="BY1009">
        <v>0</v>
      </c>
      <c r="BZ1009" t="e">
        <v>#VALUE!</v>
      </c>
      <c r="CA1009" t="e">
        <v>#VALUE!</v>
      </c>
      <c r="CB1009" t="e">
        <v>#VALUE!</v>
      </c>
      <c r="CC1009">
        <v>0</v>
      </c>
      <c r="CD1009">
        <v>0</v>
      </c>
      <c r="CE1009">
        <v>0</v>
      </c>
      <c r="CF1009" t="e">
        <v>#VALUE!</v>
      </c>
      <c r="CH1009">
        <f t="shared" si="76"/>
        <v>1</v>
      </c>
      <c r="CI1009" t="s">
        <v>1405</v>
      </c>
      <c r="CJ1009">
        <v>1</v>
      </c>
      <c r="CK1009" t="s">
        <v>1400</v>
      </c>
      <c r="CL1009">
        <f t="shared" si="77"/>
        <v>1</v>
      </c>
      <c r="CM1009">
        <f t="shared" si="78"/>
        <v>1</v>
      </c>
      <c r="CN1009">
        <f t="shared" si="79"/>
        <v>1</v>
      </c>
    </row>
    <row r="1010" spans="1:92" x14ac:dyDescent="0.25">
      <c r="A1010">
        <v>1444</v>
      </c>
      <c r="B1010" t="s">
        <v>87</v>
      </c>
      <c r="C1010" t="s">
        <v>564</v>
      </c>
      <c r="D1010">
        <v>1724958</v>
      </c>
      <c r="E1010">
        <v>4</v>
      </c>
      <c r="F1010" s="107">
        <v>40962</v>
      </c>
      <c r="G1010" s="107">
        <v>41387</v>
      </c>
      <c r="H1010">
        <v>1724958</v>
      </c>
      <c r="I1010" s="107">
        <v>40962</v>
      </c>
      <c r="J1010" s="107">
        <v>40964</v>
      </c>
      <c r="K1010">
        <v>20000</v>
      </c>
      <c r="L1010" t="s">
        <v>569</v>
      </c>
      <c r="M1010" s="107">
        <v>40964</v>
      </c>
      <c r="N1010" t="s">
        <v>87</v>
      </c>
      <c r="O1010" t="s">
        <v>75</v>
      </c>
      <c r="P1010" t="s">
        <v>38</v>
      </c>
      <c r="Q1010">
        <v>3</v>
      </c>
      <c r="R1010">
        <v>426</v>
      </c>
      <c r="S1010">
        <v>5</v>
      </c>
      <c r="T1010">
        <v>5</v>
      </c>
      <c r="U1010">
        <v>4</v>
      </c>
      <c r="AD1010" s="107">
        <v>29143</v>
      </c>
      <c r="AE1010" t="s">
        <v>31</v>
      </c>
      <c r="AF1010" t="s">
        <v>32</v>
      </c>
      <c r="AG1010" t="s">
        <v>868</v>
      </c>
      <c r="AH1010" t="s">
        <v>30</v>
      </c>
      <c r="AI1010" t="s">
        <v>94</v>
      </c>
      <c r="AJ1010" t="s">
        <v>88</v>
      </c>
      <c r="AK1010">
        <v>19</v>
      </c>
      <c r="AL1010" t="s">
        <v>986</v>
      </c>
      <c r="AO1010">
        <v>90</v>
      </c>
      <c r="AP1010" t="s">
        <v>42</v>
      </c>
      <c r="AR1010" t="s">
        <v>43</v>
      </c>
      <c r="AS1010" t="s">
        <v>44</v>
      </c>
      <c r="AT1010" t="s">
        <v>1138</v>
      </c>
      <c r="BC1010" t="s">
        <v>51</v>
      </c>
      <c r="BD1010" t="s">
        <v>1139</v>
      </c>
      <c r="BF1010">
        <v>3</v>
      </c>
      <c r="BG1010">
        <v>426</v>
      </c>
      <c r="BH1010">
        <v>426</v>
      </c>
      <c r="BI1010">
        <v>32.292349726775953</v>
      </c>
      <c r="BJ1010">
        <f t="shared" si="75"/>
        <v>32</v>
      </c>
      <c r="BK1010">
        <v>0</v>
      </c>
      <c r="BL1010">
        <v>-423</v>
      </c>
      <c r="BM1010" t="s">
        <v>1050</v>
      </c>
      <c r="BN1010" t="s">
        <v>75</v>
      </c>
      <c r="BO1010" t="s">
        <v>564</v>
      </c>
      <c r="BQ1010" t="s">
        <v>1050</v>
      </c>
      <c r="BR1010" t="s">
        <v>87</v>
      </c>
      <c r="BS1010" t="s">
        <v>573</v>
      </c>
      <c r="BT1010" t="s">
        <v>1252</v>
      </c>
      <c r="BU1010" t="s">
        <v>87</v>
      </c>
      <c r="BV1010">
        <v>7.0422535211267607E-3</v>
      </c>
      <c r="BW1010">
        <v>7.0422535211267607E-3</v>
      </c>
      <c r="BX1010">
        <v>0</v>
      </c>
      <c r="BY1010">
        <v>0</v>
      </c>
      <c r="BZ1010">
        <v>-3</v>
      </c>
      <c r="CA1010">
        <v>0</v>
      </c>
      <c r="CB1010">
        <v>3</v>
      </c>
      <c r="CC1010" t="e">
        <v>#VALUE!</v>
      </c>
      <c r="CD1010">
        <v>3</v>
      </c>
      <c r="CE1010">
        <v>0</v>
      </c>
      <c r="CF1010">
        <v>423</v>
      </c>
      <c r="CH1010">
        <f t="shared" si="76"/>
        <v>1</v>
      </c>
      <c r="CI1010" t="s">
        <v>1405</v>
      </c>
      <c r="CJ1010">
        <v>1</v>
      </c>
      <c r="CK1010" t="s">
        <v>1399</v>
      </c>
      <c r="CL1010">
        <f t="shared" si="77"/>
        <v>1</v>
      </c>
      <c r="CM1010">
        <f t="shared" si="78"/>
        <v>1</v>
      </c>
      <c r="CN1010">
        <f t="shared" si="79"/>
        <v>1</v>
      </c>
    </row>
    <row r="1011" spans="1:92" x14ac:dyDescent="0.25">
      <c r="A1011">
        <v>1691</v>
      </c>
      <c r="B1011" t="s">
        <v>564</v>
      </c>
      <c r="C1011" t="s">
        <v>564</v>
      </c>
      <c r="D1011">
        <v>1725474</v>
      </c>
      <c r="E1011">
        <v>2</v>
      </c>
      <c r="F1011" s="107">
        <v>40971</v>
      </c>
      <c r="G1011" s="107">
        <v>41101</v>
      </c>
      <c r="H1011">
        <v>1725474</v>
      </c>
      <c r="I1011" s="107" t="s">
        <v>560</v>
      </c>
      <c r="J1011" s="107" t="s">
        <v>560</v>
      </c>
      <c r="K1011">
        <v>2000</v>
      </c>
      <c r="L1011" t="s">
        <v>566</v>
      </c>
      <c r="M1011" s="107">
        <v>40972</v>
      </c>
      <c r="N1011" t="s">
        <v>87</v>
      </c>
      <c r="O1011" t="s">
        <v>583</v>
      </c>
      <c r="P1011" t="s">
        <v>587</v>
      </c>
      <c r="Q1011">
        <v>0</v>
      </c>
      <c r="R1011">
        <v>131</v>
      </c>
      <c r="S1011">
        <v>1</v>
      </c>
      <c r="T1011">
        <v>1</v>
      </c>
      <c r="AD1011" s="107">
        <v>27784</v>
      </c>
      <c r="AE1011" t="s">
        <v>31</v>
      </c>
      <c r="AF1011" t="s">
        <v>32</v>
      </c>
      <c r="AG1011" t="s">
        <v>868</v>
      </c>
      <c r="AH1011" t="s">
        <v>57</v>
      </c>
      <c r="AI1011" t="s">
        <v>117</v>
      </c>
      <c r="AJ1011" t="s">
        <v>47</v>
      </c>
      <c r="AK1011">
        <v>6</v>
      </c>
      <c r="AL1011" t="s">
        <v>47</v>
      </c>
      <c r="AP1011" t="s">
        <v>42</v>
      </c>
      <c r="AR1011" t="s">
        <v>43</v>
      </c>
      <c r="AS1011" t="s">
        <v>44</v>
      </c>
      <c r="BC1011" t="s">
        <v>51</v>
      </c>
      <c r="BF1011">
        <v>0</v>
      </c>
      <c r="BG1011">
        <v>0</v>
      </c>
      <c r="BH1011">
        <v>131</v>
      </c>
      <c r="BI1011">
        <v>36.030054644808743</v>
      </c>
      <c r="BJ1011" t="e">
        <f t="shared" si="75"/>
        <v>#VALUE!</v>
      </c>
      <c r="BK1011" t="e">
        <v>#VALUE!</v>
      </c>
      <c r="BL1011" t="e">
        <v>#VALUE!</v>
      </c>
      <c r="BM1011" t="s">
        <v>47</v>
      </c>
      <c r="BN1011" t="s">
        <v>75</v>
      </c>
      <c r="BO1011" t="s">
        <v>87</v>
      </c>
      <c r="BQ1011" t="s">
        <v>47</v>
      </c>
      <c r="BR1011">
        <v>0</v>
      </c>
      <c r="BS1011" t="s">
        <v>573</v>
      </c>
      <c r="BT1011" t="s">
        <v>1252</v>
      </c>
      <c r="BU1011" t="s">
        <v>87</v>
      </c>
      <c r="BV1011">
        <v>0</v>
      </c>
      <c r="BW1011">
        <v>0</v>
      </c>
      <c r="BX1011">
        <v>0</v>
      </c>
      <c r="BY1011">
        <v>0</v>
      </c>
      <c r="BZ1011" t="e">
        <v>#VALUE!</v>
      </c>
      <c r="CA1011" t="e">
        <v>#VALUE!</v>
      </c>
      <c r="CB1011" t="e">
        <v>#VALUE!</v>
      </c>
      <c r="CC1011">
        <v>0</v>
      </c>
      <c r="CD1011">
        <v>0</v>
      </c>
      <c r="CE1011">
        <v>0</v>
      </c>
      <c r="CF1011" t="e">
        <v>#VALUE!</v>
      </c>
      <c r="CH1011">
        <f t="shared" si="76"/>
        <v>1</v>
      </c>
      <c r="CI1011" t="s">
        <v>1405</v>
      </c>
      <c r="CJ1011">
        <v>1</v>
      </c>
      <c r="CK1011" t="s">
        <v>1400</v>
      </c>
      <c r="CL1011">
        <f t="shared" si="77"/>
        <v>1</v>
      </c>
      <c r="CM1011">
        <f t="shared" si="78"/>
        <v>1</v>
      </c>
      <c r="CN1011">
        <f t="shared" si="79"/>
        <v>1</v>
      </c>
    </row>
    <row r="1012" spans="1:92" x14ac:dyDescent="0.25">
      <c r="A1012">
        <v>148</v>
      </c>
      <c r="B1012" t="s">
        <v>564</v>
      </c>
      <c r="C1012" t="s">
        <v>564</v>
      </c>
      <c r="D1012">
        <v>1726277</v>
      </c>
      <c r="E1012">
        <v>6</v>
      </c>
      <c r="F1012" s="107">
        <v>40915</v>
      </c>
      <c r="G1012" s="107">
        <v>41239</v>
      </c>
      <c r="H1012">
        <v>1726277</v>
      </c>
      <c r="I1012" s="107">
        <v>40915</v>
      </c>
      <c r="J1012" s="107">
        <v>41239</v>
      </c>
      <c r="K1012">
        <v>30000</v>
      </c>
      <c r="L1012" t="s">
        <v>570</v>
      </c>
      <c r="N1012" t="s">
        <v>564</v>
      </c>
      <c r="O1012" t="s">
        <v>913</v>
      </c>
      <c r="P1012" t="s">
        <v>38</v>
      </c>
      <c r="Q1012">
        <v>325</v>
      </c>
      <c r="R1012">
        <v>325</v>
      </c>
      <c r="S1012">
        <v>3</v>
      </c>
      <c r="T1012">
        <v>1</v>
      </c>
      <c r="U1012">
        <v>1</v>
      </c>
      <c r="AD1012" s="107">
        <v>29409</v>
      </c>
      <c r="AE1012" t="s">
        <v>31</v>
      </c>
      <c r="AF1012" t="s">
        <v>68</v>
      </c>
      <c r="AG1012" t="s">
        <v>870</v>
      </c>
      <c r="AH1012" t="s">
        <v>30</v>
      </c>
      <c r="AI1012" t="s">
        <v>46</v>
      </c>
      <c r="AJ1012" t="s">
        <v>88</v>
      </c>
      <c r="AK1012">
        <v>11</v>
      </c>
      <c r="AL1012" t="s">
        <v>361</v>
      </c>
      <c r="AM1012">
        <v>2</v>
      </c>
      <c r="AP1012" t="s">
        <v>104</v>
      </c>
      <c r="AR1012" t="s">
        <v>91</v>
      </c>
      <c r="AS1012" t="s">
        <v>105</v>
      </c>
      <c r="BC1012" t="s">
        <v>51</v>
      </c>
      <c r="BF1012">
        <v>325</v>
      </c>
      <c r="BG1012">
        <v>325</v>
      </c>
      <c r="BH1012">
        <v>325</v>
      </c>
      <c r="BI1012">
        <v>31.437158469945356</v>
      </c>
      <c r="BJ1012">
        <f t="shared" si="75"/>
        <v>32</v>
      </c>
      <c r="BK1012">
        <v>0</v>
      </c>
      <c r="BL1012">
        <v>0</v>
      </c>
      <c r="BM1012" t="s">
        <v>1050</v>
      </c>
      <c r="BN1012" t="s">
        <v>913</v>
      </c>
      <c r="BO1012" t="s">
        <v>564</v>
      </c>
      <c r="BQ1012" t="s">
        <v>1050</v>
      </c>
      <c r="BR1012" t="s">
        <v>87</v>
      </c>
      <c r="BS1012" t="s">
        <v>572</v>
      </c>
      <c r="BT1012" t="s">
        <v>1252</v>
      </c>
      <c r="BU1012" t="s">
        <v>87</v>
      </c>
      <c r="BV1012">
        <v>1</v>
      </c>
      <c r="BW1012">
        <v>1</v>
      </c>
      <c r="BX1012">
        <v>0</v>
      </c>
      <c r="BY1012">
        <v>0</v>
      </c>
      <c r="BZ1012">
        <v>-325</v>
      </c>
      <c r="CA1012">
        <v>0</v>
      </c>
      <c r="CB1012">
        <v>325</v>
      </c>
      <c r="CC1012" t="e">
        <v>#VALUE!</v>
      </c>
      <c r="CD1012">
        <v>325</v>
      </c>
      <c r="CE1012">
        <v>0</v>
      </c>
      <c r="CF1012">
        <v>0</v>
      </c>
      <c r="CH1012">
        <f t="shared" si="76"/>
        <v>1</v>
      </c>
      <c r="CI1012" t="s">
        <v>1403</v>
      </c>
      <c r="CJ1012">
        <v>6</v>
      </c>
      <c r="CK1012" t="s">
        <v>1399</v>
      </c>
      <c r="CL1012">
        <f t="shared" si="77"/>
        <v>0</v>
      </c>
      <c r="CM1012">
        <f t="shared" si="78"/>
        <v>1</v>
      </c>
      <c r="CN1012">
        <f t="shared" si="79"/>
        <v>1</v>
      </c>
    </row>
    <row r="1013" spans="1:92" x14ac:dyDescent="0.25">
      <c r="A1013">
        <v>165</v>
      </c>
      <c r="B1013" t="s">
        <v>564</v>
      </c>
      <c r="C1013" t="s">
        <v>564</v>
      </c>
      <c r="D1013">
        <v>1726743</v>
      </c>
      <c r="E1013">
        <v>1</v>
      </c>
      <c r="F1013" s="107">
        <v>40916</v>
      </c>
      <c r="G1013" s="107">
        <v>41058</v>
      </c>
      <c r="H1013">
        <v>1726743</v>
      </c>
      <c r="I1013" s="107">
        <v>40916</v>
      </c>
      <c r="J1013" s="107">
        <v>40917</v>
      </c>
      <c r="K1013">
        <v>10000</v>
      </c>
      <c r="L1013" t="s">
        <v>568</v>
      </c>
      <c r="M1013" s="107">
        <v>40917</v>
      </c>
      <c r="N1013" t="s">
        <v>87</v>
      </c>
      <c r="O1013" t="s">
        <v>75</v>
      </c>
      <c r="P1013" t="s">
        <v>54</v>
      </c>
      <c r="Q1013">
        <v>2</v>
      </c>
      <c r="R1013">
        <v>143</v>
      </c>
      <c r="S1013">
        <v>2</v>
      </c>
      <c r="T1013">
        <v>2</v>
      </c>
      <c r="U1013">
        <v>1</v>
      </c>
      <c r="AD1013" s="107">
        <v>29966</v>
      </c>
      <c r="AE1013" t="s">
        <v>31</v>
      </c>
      <c r="AF1013" t="s">
        <v>32</v>
      </c>
      <c r="AG1013" t="s">
        <v>868</v>
      </c>
      <c r="AH1013" t="s">
        <v>57</v>
      </c>
      <c r="AI1013" t="s">
        <v>46</v>
      </c>
      <c r="AJ1013" t="s">
        <v>54</v>
      </c>
      <c r="AK1013">
        <v>6</v>
      </c>
      <c r="AL1013" t="s">
        <v>54</v>
      </c>
      <c r="AP1013" t="s">
        <v>92</v>
      </c>
      <c r="AR1013" t="s">
        <v>66</v>
      </c>
      <c r="AS1013" t="s">
        <v>44</v>
      </c>
      <c r="BC1013" t="s">
        <v>51</v>
      </c>
      <c r="BF1013">
        <v>2</v>
      </c>
      <c r="BG1013">
        <v>143</v>
      </c>
      <c r="BH1013">
        <v>143</v>
      </c>
      <c r="BI1013">
        <v>29.918032786885245</v>
      </c>
      <c r="BJ1013">
        <f t="shared" si="75"/>
        <v>30</v>
      </c>
      <c r="BK1013">
        <v>0</v>
      </c>
      <c r="BL1013">
        <v>-141</v>
      </c>
      <c r="BM1013" t="s">
        <v>1051</v>
      </c>
      <c r="BN1013" t="s">
        <v>75</v>
      </c>
      <c r="BO1013" t="s">
        <v>87</v>
      </c>
      <c r="BQ1013" t="s">
        <v>1051</v>
      </c>
      <c r="BR1013" t="s">
        <v>87</v>
      </c>
      <c r="BS1013" t="s">
        <v>573</v>
      </c>
      <c r="BT1013" t="s">
        <v>1252</v>
      </c>
      <c r="BU1013" t="s">
        <v>87</v>
      </c>
      <c r="BV1013">
        <v>1.3986013986013986E-2</v>
      </c>
      <c r="BW1013">
        <v>1.3986013986013986E-2</v>
      </c>
      <c r="BX1013">
        <v>0</v>
      </c>
      <c r="BY1013">
        <v>0</v>
      </c>
      <c r="BZ1013">
        <v>-2</v>
      </c>
      <c r="CA1013">
        <v>0</v>
      </c>
      <c r="CB1013">
        <v>2</v>
      </c>
      <c r="CC1013" t="e">
        <v>#VALUE!</v>
      </c>
      <c r="CD1013">
        <v>2</v>
      </c>
      <c r="CE1013">
        <v>0</v>
      </c>
      <c r="CF1013">
        <v>141</v>
      </c>
      <c r="CH1013">
        <f t="shared" si="76"/>
        <v>1</v>
      </c>
      <c r="CI1013" t="s">
        <v>1405</v>
      </c>
      <c r="CJ1013">
        <v>1</v>
      </c>
      <c r="CK1013" t="s">
        <v>1399</v>
      </c>
      <c r="CL1013">
        <f t="shared" si="77"/>
        <v>1</v>
      </c>
      <c r="CM1013">
        <f t="shared" si="78"/>
        <v>1</v>
      </c>
      <c r="CN1013">
        <f t="shared" si="79"/>
        <v>1</v>
      </c>
    </row>
    <row r="1014" spans="1:92" x14ac:dyDescent="0.25">
      <c r="A1014">
        <v>709</v>
      </c>
      <c r="B1014" t="s">
        <v>564</v>
      </c>
      <c r="C1014" t="s">
        <v>564</v>
      </c>
      <c r="D1014">
        <v>1727068</v>
      </c>
      <c r="E1014">
        <v>6</v>
      </c>
      <c r="F1014" s="107">
        <v>40936</v>
      </c>
      <c r="G1014" s="107">
        <v>40963</v>
      </c>
      <c r="H1014">
        <v>1727068</v>
      </c>
      <c r="I1014" s="107">
        <v>40937</v>
      </c>
      <c r="J1014" s="107">
        <v>40963</v>
      </c>
      <c r="K1014">
        <v>5000</v>
      </c>
      <c r="L1014" t="s">
        <v>567</v>
      </c>
      <c r="N1014" t="s">
        <v>564</v>
      </c>
      <c r="O1014" t="s">
        <v>913</v>
      </c>
      <c r="P1014" t="s">
        <v>38</v>
      </c>
      <c r="Q1014">
        <v>27</v>
      </c>
      <c r="R1014">
        <v>28</v>
      </c>
      <c r="S1014">
        <v>1</v>
      </c>
      <c r="T1014">
        <v>0</v>
      </c>
      <c r="AD1014" s="107">
        <v>29795</v>
      </c>
      <c r="AE1014" t="s">
        <v>31</v>
      </c>
      <c r="AF1014" t="s">
        <v>68</v>
      </c>
      <c r="AG1014" t="s">
        <v>870</v>
      </c>
      <c r="AH1014" t="s">
        <v>57</v>
      </c>
      <c r="AI1014" t="s">
        <v>86</v>
      </c>
      <c r="AJ1014" t="s">
        <v>88</v>
      </c>
      <c r="AK1014">
        <v>2</v>
      </c>
      <c r="AL1014" t="s">
        <v>361</v>
      </c>
      <c r="AM1014">
        <v>2</v>
      </c>
      <c r="AP1014" t="s">
        <v>100</v>
      </c>
      <c r="AR1014" t="s">
        <v>66</v>
      </c>
      <c r="AS1014" t="s">
        <v>63</v>
      </c>
      <c r="BC1014" t="s">
        <v>37</v>
      </c>
      <c r="BF1014">
        <v>27</v>
      </c>
      <c r="BG1014">
        <v>27</v>
      </c>
      <c r="BH1014">
        <v>28</v>
      </c>
      <c r="BI1014">
        <v>30.439890710382514</v>
      </c>
      <c r="BJ1014">
        <f t="shared" si="75"/>
        <v>31</v>
      </c>
      <c r="BK1014">
        <v>0</v>
      </c>
      <c r="BL1014">
        <v>0</v>
      </c>
      <c r="BM1014" t="s">
        <v>1050</v>
      </c>
      <c r="BN1014" t="s">
        <v>913</v>
      </c>
      <c r="BO1014" t="s">
        <v>564</v>
      </c>
      <c r="BQ1014" t="s">
        <v>1050</v>
      </c>
      <c r="BR1014" t="s">
        <v>87</v>
      </c>
      <c r="BS1014" t="s">
        <v>572</v>
      </c>
      <c r="BT1014" t="s">
        <v>1252</v>
      </c>
      <c r="BU1014" t="s">
        <v>87</v>
      </c>
      <c r="BV1014">
        <v>0.9642857142857143</v>
      </c>
      <c r="BW1014">
        <v>1</v>
      </c>
      <c r="BX1014">
        <v>3.5714285714285698E-2</v>
      </c>
      <c r="BY1014">
        <v>0</v>
      </c>
      <c r="BZ1014">
        <v>-27</v>
      </c>
      <c r="CA1014">
        <v>0</v>
      </c>
      <c r="CB1014">
        <v>27</v>
      </c>
      <c r="CC1014" t="e">
        <v>#VALUE!</v>
      </c>
      <c r="CD1014">
        <v>27</v>
      </c>
      <c r="CE1014">
        <v>0</v>
      </c>
      <c r="CF1014">
        <v>0</v>
      </c>
      <c r="CH1014">
        <f t="shared" si="76"/>
        <v>1</v>
      </c>
      <c r="CI1014" t="s">
        <v>1404</v>
      </c>
      <c r="CJ1014">
        <v>2</v>
      </c>
      <c r="CK1014" t="s">
        <v>1399</v>
      </c>
      <c r="CL1014">
        <f t="shared" si="77"/>
        <v>0</v>
      </c>
      <c r="CM1014">
        <f t="shared" si="78"/>
        <v>1</v>
      </c>
      <c r="CN1014">
        <f t="shared" si="79"/>
        <v>0</v>
      </c>
    </row>
    <row r="1015" spans="1:92" x14ac:dyDescent="0.25">
      <c r="A1015">
        <v>2986</v>
      </c>
      <c r="B1015" t="s">
        <v>564</v>
      </c>
      <c r="C1015" t="s">
        <v>564</v>
      </c>
      <c r="D1015">
        <v>1728220</v>
      </c>
      <c r="E1015">
        <v>5</v>
      </c>
      <c r="F1015" s="107">
        <v>41019</v>
      </c>
      <c r="G1015" s="107">
        <v>41022</v>
      </c>
      <c r="H1015">
        <v>1728220</v>
      </c>
      <c r="I1015" s="107">
        <v>41019</v>
      </c>
      <c r="J1015" s="107">
        <v>41022</v>
      </c>
      <c r="K1015">
        <v>15000</v>
      </c>
      <c r="L1015" t="s">
        <v>569</v>
      </c>
      <c r="N1015" t="s">
        <v>564</v>
      </c>
      <c r="O1015" t="s">
        <v>913</v>
      </c>
      <c r="P1015" t="s">
        <v>38</v>
      </c>
      <c r="Q1015">
        <v>4</v>
      </c>
      <c r="R1015">
        <v>4</v>
      </c>
      <c r="S1015">
        <v>12</v>
      </c>
      <c r="T1015">
        <v>3</v>
      </c>
      <c r="U1015">
        <v>8</v>
      </c>
      <c r="AD1015" s="107">
        <v>24883</v>
      </c>
      <c r="AE1015" t="s">
        <v>31</v>
      </c>
      <c r="AF1015" t="s">
        <v>32</v>
      </c>
      <c r="AG1015" t="s">
        <v>868</v>
      </c>
      <c r="AH1015" t="s">
        <v>57</v>
      </c>
      <c r="AI1015" t="s">
        <v>64</v>
      </c>
      <c r="AJ1015" t="s">
        <v>88</v>
      </c>
      <c r="AK1015">
        <v>1</v>
      </c>
      <c r="AL1015" t="s">
        <v>987</v>
      </c>
      <c r="AN1015">
        <v>6</v>
      </c>
      <c r="AP1015" t="s">
        <v>42</v>
      </c>
      <c r="AR1015" t="s">
        <v>43</v>
      </c>
      <c r="AS1015" t="s">
        <v>44</v>
      </c>
      <c r="BC1015" t="s">
        <v>37</v>
      </c>
      <c r="BF1015">
        <v>4</v>
      </c>
      <c r="BG1015">
        <v>4</v>
      </c>
      <c r="BH1015">
        <v>4</v>
      </c>
      <c r="BI1015">
        <v>44.087431693989068</v>
      </c>
      <c r="BJ1015">
        <f t="shared" si="75"/>
        <v>44</v>
      </c>
      <c r="BK1015">
        <v>0</v>
      </c>
      <c r="BL1015">
        <v>0</v>
      </c>
      <c r="BM1015" t="s">
        <v>1050</v>
      </c>
      <c r="BN1015" t="s">
        <v>913</v>
      </c>
      <c r="BO1015" t="s">
        <v>564</v>
      </c>
      <c r="BQ1015" t="s">
        <v>1050</v>
      </c>
      <c r="BR1015" t="s">
        <v>87</v>
      </c>
      <c r="BS1015" t="s">
        <v>572</v>
      </c>
      <c r="BT1015" t="s">
        <v>1252</v>
      </c>
      <c r="BU1015" t="s">
        <v>87</v>
      </c>
      <c r="BV1015">
        <v>1</v>
      </c>
      <c r="BW1015">
        <v>1</v>
      </c>
      <c r="BX1015">
        <v>0</v>
      </c>
      <c r="BY1015">
        <v>0</v>
      </c>
      <c r="BZ1015">
        <v>-4</v>
      </c>
      <c r="CA1015">
        <v>0</v>
      </c>
      <c r="CB1015">
        <v>4</v>
      </c>
      <c r="CC1015" t="e">
        <v>#VALUE!</v>
      </c>
      <c r="CD1015">
        <v>4</v>
      </c>
      <c r="CE1015">
        <v>0</v>
      </c>
      <c r="CF1015">
        <v>0</v>
      </c>
      <c r="CH1015">
        <f t="shared" si="76"/>
        <v>1</v>
      </c>
      <c r="CI1015" t="s">
        <v>1405</v>
      </c>
      <c r="CJ1015">
        <v>1</v>
      </c>
      <c r="CK1015" t="s">
        <v>1399</v>
      </c>
      <c r="CL1015">
        <f t="shared" si="77"/>
        <v>0</v>
      </c>
      <c r="CM1015">
        <f t="shared" si="78"/>
        <v>1</v>
      </c>
      <c r="CN1015">
        <f t="shared" si="79"/>
        <v>1</v>
      </c>
    </row>
    <row r="1016" spans="1:92" x14ac:dyDescent="0.25">
      <c r="A1016">
        <v>1577</v>
      </c>
      <c r="B1016" t="s">
        <v>564</v>
      </c>
      <c r="C1016" t="s">
        <v>564</v>
      </c>
      <c r="D1016">
        <v>1728328</v>
      </c>
      <c r="E1016">
        <v>2</v>
      </c>
      <c r="F1016" s="107">
        <v>40967</v>
      </c>
      <c r="G1016" s="107">
        <v>41079</v>
      </c>
      <c r="H1016">
        <v>1728328</v>
      </c>
      <c r="I1016" s="107">
        <v>40968</v>
      </c>
      <c r="J1016" s="107">
        <v>40968</v>
      </c>
      <c r="K1016">
        <v>2000</v>
      </c>
      <c r="L1016" t="s">
        <v>566</v>
      </c>
      <c r="M1016" s="107">
        <v>40968</v>
      </c>
      <c r="N1016" t="s">
        <v>87</v>
      </c>
      <c r="O1016" t="s">
        <v>75</v>
      </c>
      <c r="P1016" t="s">
        <v>587</v>
      </c>
      <c r="Q1016">
        <v>1</v>
      </c>
      <c r="R1016">
        <v>113</v>
      </c>
      <c r="S1016">
        <v>1</v>
      </c>
      <c r="T1016">
        <v>3</v>
      </c>
      <c r="V1016">
        <v>1</v>
      </c>
      <c r="AD1016" s="107">
        <v>25898</v>
      </c>
      <c r="AE1016" t="s">
        <v>45</v>
      </c>
      <c r="AF1016" t="s">
        <v>68</v>
      </c>
      <c r="AG1016" t="s">
        <v>870</v>
      </c>
      <c r="AH1016" t="s">
        <v>57</v>
      </c>
      <c r="AI1016" t="s">
        <v>79</v>
      </c>
      <c r="AJ1016" t="s">
        <v>47</v>
      </c>
      <c r="AK1016">
        <v>6</v>
      </c>
      <c r="AL1016" t="s">
        <v>47</v>
      </c>
      <c r="AP1016" t="s">
        <v>97</v>
      </c>
      <c r="AR1016" t="s">
        <v>43</v>
      </c>
      <c r="AS1016" t="s">
        <v>63</v>
      </c>
      <c r="BC1016" t="s">
        <v>51</v>
      </c>
      <c r="BF1016">
        <v>1</v>
      </c>
      <c r="BG1016">
        <v>112</v>
      </c>
      <c r="BH1016">
        <v>113</v>
      </c>
      <c r="BI1016">
        <v>41.172131147540981</v>
      </c>
      <c r="BJ1016">
        <f t="shared" si="75"/>
        <v>41</v>
      </c>
      <c r="BK1016">
        <v>0</v>
      </c>
      <c r="BL1016">
        <v>-111</v>
      </c>
      <c r="BM1016" t="s">
        <v>47</v>
      </c>
      <c r="BN1016" t="s">
        <v>75</v>
      </c>
      <c r="BO1016" t="s">
        <v>87</v>
      </c>
      <c r="BQ1016" t="s">
        <v>47</v>
      </c>
      <c r="BR1016" t="s">
        <v>87</v>
      </c>
      <c r="BS1016" t="s">
        <v>573</v>
      </c>
      <c r="BT1016" t="s">
        <v>1252</v>
      </c>
      <c r="BU1016" t="s">
        <v>87</v>
      </c>
      <c r="BV1016">
        <v>8.8495575221238937E-3</v>
      </c>
      <c r="BW1016">
        <v>8.9285714285714281E-3</v>
      </c>
      <c r="BX1016">
        <v>7.9013906447534393E-5</v>
      </c>
      <c r="BY1016">
        <v>0</v>
      </c>
      <c r="BZ1016">
        <v>-1</v>
      </c>
      <c r="CA1016">
        <v>0</v>
      </c>
      <c r="CB1016">
        <v>1</v>
      </c>
      <c r="CC1016" t="e">
        <v>#VALUE!</v>
      </c>
      <c r="CD1016">
        <v>1</v>
      </c>
      <c r="CE1016">
        <v>0</v>
      </c>
      <c r="CF1016">
        <v>111</v>
      </c>
      <c r="CH1016">
        <f t="shared" si="76"/>
        <v>1</v>
      </c>
      <c r="CI1016" t="s">
        <v>1405</v>
      </c>
      <c r="CJ1016">
        <v>1</v>
      </c>
      <c r="CK1016" t="s">
        <v>1399</v>
      </c>
      <c r="CL1016">
        <f t="shared" si="77"/>
        <v>1</v>
      </c>
      <c r="CM1016">
        <f t="shared" si="78"/>
        <v>1</v>
      </c>
      <c r="CN1016">
        <f t="shared" si="79"/>
        <v>1</v>
      </c>
    </row>
    <row r="1017" spans="1:92" x14ac:dyDescent="0.25">
      <c r="A1017">
        <v>3091</v>
      </c>
      <c r="B1017" t="s">
        <v>564</v>
      </c>
      <c r="C1017" t="s">
        <v>564</v>
      </c>
      <c r="D1017">
        <v>1728497</v>
      </c>
      <c r="E1017">
        <v>5</v>
      </c>
      <c r="F1017" s="107">
        <v>41023</v>
      </c>
      <c r="G1017" s="107">
        <v>41095</v>
      </c>
      <c r="H1017">
        <v>1728497</v>
      </c>
      <c r="I1017" s="107">
        <v>41024</v>
      </c>
      <c r="J1017" s="107">
        <v>41095</v>
      </c>
      <c r="K1017">
        <v>10000</v>
      </c>
      <c r="L1017" t="s">
        <v>568</v>
      </c>
      <c r="N1017" t="s">
        <v>564</v>
      </c>
      <c r="O1017" t="s">
        <v>913</v>
      </c>
      <c r="P1017" t="s">
        <v>38</v>
      </c>
      <c r="Q1017">
        <v>72</v>
      </c>
      <c r="R1017">
        <v>73</v>
      </c>
      <c r="S1017">
        <v>1</v>
      </c>
      <c r="T1017">
        <v>1</v>
      </c>
      <c r="U1017">
        <v>1</v>
      </c>
      <c r="AB1017" t="s">
        <v>111</v>
      </c>
      <c r="AD1017" s="107">
        <v>29422</v>
      </c>
      <c r="AE1017" t="s">
        <v>31</v>
      </c>
      <c r="AF1017" t="s">
        <v>39</v>
      </c>
      <c r="AG1017" t="s">
        <v>40</v>
      </c>
      <c r="AH1017" t="s">
        <v>30</v>
      </c>
      <c r="AI1017" t="s">
        <v>58</v>
      </c>
      <c r="AJ1017" t="s">
        <v>88</v>
      </c>
      <c r="AK1017">
        <v>4</v>
      </c>
      <c r="AL1017" t="s">
        <v>987</v>
      </c>
      <c r="AN1017">
        <v>6</v>
      </c>
      <c r="AP1017" t="s">
        <v>149</v>
      </c>
      <c r="AR1017" t="s">
        <v>66</v>
      </c>
      <c r="AS1017" t="s">
        <v>73</v>
      </c>
      <c r="BC1017" t="s">
        <v>37</v>
      </c>
      <c r="BF1017">
        <v>72</v>
      </c>
      <c r="BG1017">
        <v>72</v>
      </c>
      <c r="BH1017">
        <v>73</v>
      </c>
      <c r="BI1017">
        <v>31.696721311475411</v>
      </c>
      <c r="BJ1017">
        <f t="shared" si="75"/>
        <v>32</v>
      </c>
      <c r="BK1017">
        <v>0</v>
      </c>
      <c r="BL1017">
        <v>0</v>
      </c>
      <c r="BM1017" t="s">
        <v>1050</v>
      </c>
      <c r="BN1017" t="s">
        <v>913</v>
      </c>
      <c r="BO1017" t="s">
        <v>564</v>
      </c>
      <c r="BQ1017" t="s">
        <v>1050</v>
      </c>
      <c r="BR1017" t="s">
        <v>87</v>
      </c>
      <c r="BS1017" t="s">
        <v>572</v>
      </c>
      <c r="BT1017" t="s">
        <v>1252</v>
      </c>
      <c r="BU1017" t="s">
        <v>87</v>
      </c>
      <c r="BV1017">
        <v>0.98630136986301364</v>
      </c>
      <c r="BW1017">
        <v>1</v>
      </c>
      <c r="BX1017">
        <v>1.3698630136986356E-2</v>
      </c>
      <c r="BY1017">
        <v>0</v>
      </c>
      <c r="BZ1017">
        <v>-72</v>
      </c>
      <c r="CA1017">
        <v>0</v>
      </c>
      <c r="CB1017">
        <v>72</v>
      </c>
      <c r="CC1017" t="e">
        <v>#VALUE!</v>
      </c>
      <c r="CD1017">
        <v>72</v>
      </c>
      <c r="CE1017">
        <v>0</v>
      </c>
      <c r="CF1017">
        <v>0</v>
      </c>
      <c r="CH1017">
        <f t="shared" si="76"/>
        <v>1</v>
      </c>
      <c r="CI1017" t="s">
        <v>1402</v>
      </c>
      <c r="CJ1017">
        <v>4</v>
      </c>
      <c r="CK1017" t="s">
        <v>1399</v>
      </c>
      <c r="CL1017">
        <f t="shared" si="77"/>
        <v>0</v>
      </c>
      <c r="CM1017">
        <f t="shared" si="78"/>
        <v>1</v>
      </c>
      <c r="CN1017">
        <f t="shared" si="79"/>
        <v>1</v>
      </c>
    </row>
    <row r="1018" spans="1:92" x14ac:dyDescent="0.25">
      <c r="A1018">
        <v>514</v>
      </c>
      <c r="B1018" t="s">
        <v>564</v>
      </c>
      <c r="C1018" t="s">
        <v>564</v>
      </c>
      <c r="D1018">
        <v>1729537</v>
      </c>
      <c r="E1018">
        <v>3</v>
      </c>
      <c r="F1018" s="107">
        <v>40929</v>
      </c>
      <c r="G1018" s="107">
        <v>41012</v>
      </c>
      <c r="H1018">
        <v>1729537</v>
      </c>
      <c r="I1018" s="107" t="s">
        <v>560</v>
      </c>
      <c r="J1018" s="107" t="s">
        <v>560</v>
      </c>
      <c r="K1018">
        <v>10000</v>
      </c>
      <c r="L1018" t="s">
        <v>568</v>
      </c>
      <c r="M1018" s="107">
        <v>40930</v>
      </c>
      <c r="N1018" t="s">
        <v>87</v>
      </c>
      <c r="O1018" t="s">
        <v>75</v>
      </c>
      <c r="P1018" t="s">
        <v>38</v>
      </c>
      <c r="Q1018">
        <v>0</v>
      </c>
      <c r="R1018">
        <v>84</v>
      </c>
      <c r="S1018">
        <v>0</v>
      </c>
      <c r="T1018">
        <v>3</v>
      </c>
      <c r="AD1018" s="107">
        <v>19808</v>
      </c>
      <c r="AE1018" t="s">
        <v>31</v>
      </c>
      <c r="AF1018" t="s">
        <v>39</v>
      </c>
      <c r="AG1018" t="s">
        <v>40</v>
      </c>
      <c r="AH1018" t="s">
        <v>40</v>
      </c>
      <c r="AI1018" t="s">
        <v>89</v>
      </c>
      <c r="AJ1018" t="s">
        <v>88</v>
      </c>
      <c r="AK1018">
        <v>5</v>
      </c>
      <c r="AL1018" t="s">
        <v>184</v>
      </c>
      <c r="AO1018">
        <v>10</v>
      </c>
      <c r="AP1018" t="s">
        <v>65</v>
      </c>
      <c r="AR1018" t="s">
        <v>66</v>
      </c>
      <c r="AS1018" t="s">
        <v>67</v>
      </c>
      <c r="AT1018" t="s">
        <v>217</v>
      </c>
      <c r="BC1018" t="s">
        <v>51</v>
      </c>
      <c r="BF1018">
        <v>0</v>
      </c>
      <c r="BG1018">
        <v>0</v>
      </c>
      <c r="BH1018">
        <v>84</v>
      </c>
      <c r="BI1018">
        <v>57.707650273224047</v>
      </c>
      <c r="BJ1018" t="e">
        <f t="shared" si="75"/>
        <v>#VALUE!</v>
      </c>
      <c r="BK1018" t="e">
        <v>#VALUE!</v>
      </c>
      <c r="BL1018" t="e">
        <v>#VALUE!</v>
      </c>
      <c r="BM1018" t="s">
        <v>1050</v>
      </c>
      <c r="BN1018" t="s">
        <v>75</v>
      </c>
      <c r="BO1018" t="s">
        <v>87</v>
      </c>
      <c r="BQ1018" t="s">
        <v>1050</v>
      </c>
      <c r="BR1018">
        <v>0</v>
      </c>
      <c r="BS1018" t="s">
        <v>573</v>
      </c>
      <c r="BT1018" t="s">
        <v>1252</v>
      </c>
      <c r="BU1018" t="s">
        <v>564</v>
      </c>
      <c r="BV1018">
        <v>0</v>
      </c>
      <c r="BW1018">
        <v>0</v>
      </c>
      <c r="BX1018">
        <v>0</v>
      </c>
      <c r="BY1018">
        <v>0</v>
      </c>
      <c r="BZ1018" t="e">
        <v>#VALUE!</v>
      </c>
      <c r="CA1018" t="e">
        <v>#VALUE!</v>
      </c>
      <c r="CB1018" t="e">
        <v>#VALUE!</v>
      </c>
      <c r="CC1018">
        <v>0</v>
      </c>
      <c r="CD1018">
        <v>0</v>
      </c>
      <c r="CE1018">
        <v>0</v>
      </c>
      <c r="CF1018" t="e">
        <v>#VALUE!</v>
      </c>
      <c r="CH1018">
        <f t="shared" si="76"/>
        <v>1</v>
      </c>
      <c r="CI1018" t="s">
        <v>1405</v>
      </c>
      <c r="CJ1018">
        <v>1</v>
      </c>
      <c r="CK1018" t="s">
        <v>1400</v>
      </c>
      <c r="CL1018">
        <f t="shared" si="77"/>
        <v>1</v>
      </c>
      <c r="CM1018">
        <f t="shared" si="78"/>
        <v>0</v>
      </c>
      <c r="CN1018">
        <f t="shared" si="79"/>
        <v>1</v>
      </c>
    </row>
    <row r="1019" spans="1:92" x14ac:dyDescent="0.25">
      <c r="A1019">
        <v>1059</v>
      </c>
      <c r="B1019" t="s">
        <v>564</v>
      </c>
      <c r="C1019" t="s">
        <v>564</v>
      </c>
      <c r="D1019">
        <v>1730691</v>
      </c>
      <c r="E1019">
        <v>1</v>
      </c>
      <c r="F1019" s="107">
        <v>40948</v>
      </c>
      <c r="G1019" s="107">
        <v>41158</v>
      </c>
      <c r="H1019">
        <v>1730691</v>
      </c>
      <c r="I1019" s="107">
        <v>40948</v>
      </c>
      <c r="J1019" s="107">
        <v>40950</v>
      </c>
      <c r="K1019">
        <v>2000</v>
      </c>
      <c r="L1019" t="s">
        <v>566</v>
      </c>
      <c r="M1019" s="107">
        <v>40950</v>
      </c>
      <c r="N1019" t="s">
        <v>87</v>
      </c>
      <c r="O1019" t="s">
        <v>75</v>
      </c>
      <c r="P1019" t="s">
        <v>54</v>
      </c>
      <c r="Q1019">
        <v>3</v>
      </c>
      <c r="R1019">
        <v>211</v>
      </c>
      <c r="S1019">
        <v>0</v>
      </c>
      <c r="T1019">
        <v>2</v>
      </c>
      <c r="AD1019" s="107">
        <v>25054</v>
      </c>
      <c r="AE1019" t="s">
        <v>45</v>
      </c>
      <c r="AF1019" t="s">
        <v>68</v>
      </c>
      <c r="AG1019" t="s">
        <v>870</v>
      </c>
      <c r="AH1019" t="s">
        <v>30</v>
      </c>
      <c r="AI1019" t="s">
        <v>94</v>
      </c>
      <c r="AJ1019" t="s">
        <v>54</v>
      </c>
      <c r="AK1019">
        <v>10</v>
      </c>
      <c r="AL1019" t="s">
        <v>54</v>
      </c>
      <c r="AP1019" t="s">
        <v>102</v>
      </c>
      <c r="AR1019" t="s">
        <v>43</v>
      </c>
      <c r="AS1019" t="s">
        <v>44</v>
      </c>
      <c r="BC1019" t="s">
        <v>98</v>
      </c>
      <c r="BF1019">
        <v>3</v>
      </c>
      <c r="BG1019">
        <v>211</v>
      </c>
      <c r="BH1019">
        <v>211</v>
      </c>
      <c r="BI1019">
        <v>43.42622950819672</v>
      </c>
      <c r="BJ1019">
        <f t="shared" si="75"/>
        <v>44</v>
      </c>
      <c r="BK1019">
        <v>0</v>
      </c>
      <c r="BL1019">
        <v>-208</v>
      </c>
      <c r="BM1019" t="s">
        <v>1051</v>
      </c>
      <c r="BN1019" t="s">
        <v>75</v>
      </c>
      <c r="BO1019" t="s">
        <v>87</v>
      </c>
      <c r="BQ1019" t="s">
        <v>1051</v>
      </c>
      <c r="BR1019" t="s">
        <v>87</v>
      </c>
      <c r="BS1019" t="s">
        <v>573</v>
      </c>
      <c r="BT1019" t="s">
        <v>1252</v>
      </c>
      <c r="BU1019" t="s">
        <v>564</v>
      </c>
      <c r="BV1019">
        <v>1.4218009478672985E-2</v>
      </c>
      <c r="BW1019">
        <v>1.4218009478672985E-2</v>
      </c>
      <c r="BX1019">
        <v>0</v>
      </c>
      <c r="BY1019">
        <v>0</v>
      </c>
      <c r="BZ1019">
        <v>-3</v>
      </c>
      <c r="CA1019">
        <v>0</v>
      </c>
      <c r="CB1019">
        <v>3</v>
      </c>
      <c r="CC1019" t="e">
        <v>#VALUE!</v>
      </c>
      <c r="CD1019">
        <v>3</v>
      </c>
      <c r="CE1019">
        <v>0</v>
      </c>
      <c r="CF1019">
        <v>208</v>
      </c>
      <c r="CH1019">
        <f t="shared" si="76"/>
        <v>1</v>
      </c>
      <c r="CI1019" t="s">
        <v>1405</v>
      </c>
      <c r="CJ1019">
        <v>1</v>
      </c>
      <c r="CK1019" t="s">
        <v>1399</v>
      </c>
      <c r="CL1019">
        <f t="shared" si="77"/>
        <v>1</v>
      </c>
      <c r="CM1019">
        <f t="shared" si="78"/>
        <v>0</v>
      </c>
      <c r="CN1019">
        <f t="shared" si="79"/>
        <v>1</v>
      </c>
    </row>
    <row r="1020" spans="1:92" x14ac:dyDescent="0.25">
      <c r="A1020">
        <v>334</v>
      </c>
      <c r="B1020" t="s">
        <v>564</v>
      </c>
      <c r="C1020" t="s">
        <v>564</v>
      </c>
      <c r="D1020">
        <v>1731842</v>
      </c>
      <c r="E1020">
        <v>1</v>
      </c>
      <c r="F1020" s="107">
        <v>40921</v>
      </c>
      <c r="G1020" s="107">
        <v>41151</v>
      </c>
      <c r="H1020">
        <v>1731842</v>
      </c>
      <c r="I1020" s="107">
        <v>40922</v>
      </c>
      <c r="J1020" s="107">
        <v>41151</v>
      </c>
      <c r="K1020" t="s">
        <v>562</v>
      </c>
      <c r="L1020" t="s">
        <v>562</v>
      </c>
      <c r="N1020" t="s">
        <v>564</v>
      </c>
      <c r="O1020" t="s">
        <v>913</v>
      </c>
      <c r="P1020" t="s">
        <v>54</v>
      </c>
      <c r="Q1020">
        <v>230</v>
      </c>
      <c r="R1020">
        <v>231</v>
      </c>
      <c r="S1020">
        <v>2</v>
      </c>
      <c r="T1020">
        <v>2</v>
      </c>
      <c r="U1020">
        <v>1</v>
      </c>
      <c r="AD1020" s="107">
        <v>29353</v>
      </c>
      <c r="AE1020" t="s">
        <v>31</v>
      </c>
      <c r="AF1020" t="s">
        <v>32</v>
      </c>
      <c r="AG1020" t="s">
        <v>868</v>
      </c>
      <c r="AH1020" t="s">
        <v>57</v>
      </c>
      <c r="AI1020" t="s">
        <v>96</v>
      </c>
      <c r="AJ1020" t="s">
        <v>54</v>
      </c>
      <c r="AK1020">
        <v>9</v>
      </c>
      <c r="AL1020" t="s">
        <v>54</v>
      </c>
      <c r="AP1020" t="s">
        <v>80</v>
      </c>
      <c r="AR1020" t="s">
        <v>49</v>
      </c>
      <c r="AS1020" t="s">
        <v>81</v>
      </c>
      <c r="BC1020" t="s">
        <v>51</v>
      </c>
      <c r="BF1020">
        <v>230</v>
      </c>
      <c r="BG1020">
        <v>230</v>
      </c>
      <c r="BH1020">
        <v>231</v>
      </c>
      <c r="BI1020">
        <v>31.606557377049182</v>
      </c>
      <c r="BJ1020">
        <f t="shared" si="75"/>
        <v>32</v>
      </c>
      <c r="BK1020">
        <v>0</v>
      </c>
      <c r="BL1020">
        <v>0</v>
      </c>
      <c r="BM1020" t="s">
        <v>1051</v>
      </c>
      <c r="BN1020" t="s">
        <v>913</v>
      </c>
      <c r="BO1020" t="s">
        <v>564</v>
      </c>
      <c r="BQ1020" t="s">
        <v>1051</v>
      </c>
      <c r="BR1020" t="s">
        <v>87</v>
      </c>
      <c r="BS1020" t="s">
        <v>572</v>
      </c>
      <c r="BT1020" t="s">
        <v>1252</v>
      </c>
      <c r="BU1020" t="s">
        <v>87</v>
      </c>
      <c r="BV1020">
        <v>0.99567099567099571</v>
      </c>
      <c r="BW1020">
        <v>1</v>
      </c>
      <c r="BX1020">
        <v>4.3290043290042934E-3</v>
      </c>
      <c r="BY1020">
        <v>0</v>
      </c>
      <c r="BZ1020">
        <v>-230</v>
      </c>
      <c r="CA1020">
        <v>0</v>
      </c>
      <c r="CB1020">
        <v>230</v>
      </c>
      <c r="CC1020" t="e">
        <v>#VALUE!</v>
      </c>
      <c r="CD1020">
        <v>230</v>
      </c>
      <c r="CE1020">
        <v>0</v>
      </c>
      <c r="CF1020">
        <v>0</v>
      </c>
      <c r="CH1020">
        <f t="shared" si="76"/>
        <v>1</v>
      </c>
      <c r="CI1020" t="s">
        <v>1403</v>
      </c>
      <c r="CJ1020">
        <v>6</v>
      </c>
      <c r="CK1020" t="s">
        <v>1399</v>
      </c>
      <c r="CL1020">
        <f t="shared" si="77"/>
        <v>0</v>
      </c>
      <c r="CM1020">
        <f t="shared" si="78"/>
        <v>1</v>
      </c>
      <c r="CN1020">
        <f t="shared" si="79"/>
        <v>1</v>
      </c>
    </row>
    <row r="1021" spans="1:92" x14ac:dyDescent="0.25">
      <c r="A1021">
        <v>1563</v>
      </c>
      <c r="B1021" t="s">
        <v>564</v>
      </c>
      <c r="C1021" t="s">
        <v>564</v>
      </c>
      <c r="D1021">
        <v>1732543</v>
      </c>
      <c r="E1021">
        <v>1</v>
      </c>
      <c r="F1021" s="107">
        <v>40967</v>
      </c>
      <c r="G1021" s="107">
        <v>41003</v>
      </c>
      <c r="H1021">
        <v>1732543</v>
      </c>
      <c r="I1021" s="107">
        <v>40967</v>
      </c>
      <c r="J1021" s="107">
        <v>41003</v>
      </c>
      <c r="K1021" t="s">
        <v>562</v>
      </c>
      <c r="L1021" t="s">
        <v>562</v>
      </c>
      <c r="N1021" t="s">
        <v>564</v>
      </c>
      <c r="O1021" t="s">
        <v>913</v>
      </c>
      <c r="P1021" t="s">
        <v>54</v>
      </c>
      <c r="Q1021">
        <v>37</v>
      </c>
      <c r="R1021">
        <v>37</v>
      </c>
      <c r="S1021">
        <v>4</v>
      </c>
      <c r="T1021">
        <v>1</v>
      </c>
      <c r="U1021">
        <v>2</v>
      </c>
      <c r="V1021">
        <v>1</v>
      </c>
      <c r="AD1021" s="107">
        <v>29782</v>
      </c>
      <c r="AE1021" t="s">
        <v>31</v>
      </c>
      <c r="AF1021" t="s">
        <v>32</v>
      </c>
      <c r="AG1021" t="s">
        <v>868</v>
      </c>
      <c r="AH1021" t="s">
        <v>57</v>
      </c>
      <c r="AI1021" t="s">
        <v>89</v>
      </c>
      <c r="AJ1021" t="s">
        <v>54</v>
      </c>
      <c r="AK1021">
        <v>5</v>
      </c>
      <c r="AL1021" t="s">
        <v>54</v>
      </c>
      <c r="AP1021" t="s">
        <v>346</v>
      </c>
      <c r="AR1021" t="s">
        <v>91</v>
      </c>
      <c r="AS1021" t="s">
        <v>44</v>
      </c>
      <c r="BC1021" t="s">
        <v>37</v>
      </c>
      <c r="BF1021">
        <v>37</v>
      </c>
      <c r="BG1021">
        <v>37</v>
      </c>
      <c r="BH1021">
        <v>37</v>
      </c>
      <c r="BI1021">
        <v>30.560109289617486</v>
      </c>
      <c r="BJ1021">
        <f t="shared" si="75"/>
        <v>31</v>
      </c>
      <c r="BK1021">
        <v>0</v>
      </c>
      <c r="BL1021">
        <v>0</v>
      </c>
      <c r="BM1021" t="s">
        <v>1051</v>
      </c>
      <c r="BN1021" t="s">
        <v>913</v>
      </c>
      <c r="BO1021" t="s">
        <v>564</v>
      </c>
      <c r="BQ1021" t="s">
        <v>1051</v>
      </c>
      <c r="BR1021" t="s">
        <v>87</v>
      </c>
      <c r="BS1021" t="s">
        <v>572</v>
      </c>
      <c r="BT1021" t="s">
        <v>1252</v>
      </c>
      <c r="BU1021" t="s">
        <v>87</v>
      </c>
      <c r="BV1021">
        <v>1</v>
      </c>
      <c r="BW1021">
        <v>1</v>
      </c>
      <c r="BX1021">
        <v>0</v>
      </c>
      <c r="BY1021">
        <v>0</v>
      </c>
      <c r="BZ1021">
        <v>-37</v>
      </c>
      <c r="CA1021">
        <v>0</v>
      </c>
      <c r="CB1021">
        <v>37</v>
      </c>
      <c r="CC1021" t="e">
        <v>#VALUE!</v>
      </c>
      <c r="CD1021">
        <v>37</v>
      </c>
      <c r="CE1021">
        <v>0</v>
      </c>
      <c r="CF1021">
        <v>0</v>
      </c>
      <c r="CH1021">
        <f t="shared" si="76"/>
        <v>1</v>
      </c>
      <c r="CI1021" t="s">
        <v>1401</v>
      </c>
      <c r="CJ1021">
        <v>3</v>
      </c>
      <c r="CK1021" t="s">
        <v>1399</v>
      </c>
      <c r="CL1021">
        <f t="shared" si="77"/>
        <v>0</v>
      </c>
      <c r="CM1021">
        <f t="shared" si="78"/>
        <v>1</v>
      </c>
      <c r="CN1021">
        <f t="shared" si="79"/>
        <v>1</v>
      </c>
    </row>
    <row r="1022" spans="1:92" x14ac:dyDescent="0.25">
      <c r="A1022">
        <v>3226</v>
      </c>
      <c r="B1022" t="s">
        <v>564</v>
      </c>
      <c r="C1022" t="s">
        <v>564</v>
      </c>
      <c r="D1022">
        <v>1734451</v>
      </c>
      <c r="E1022">
        <v>6</v>
      </c>
      <c r="F1022" s="107">
        <v>41028</v>
      </c>
      <c r="G1022" s="107">
        <v>41151</v>
      </c>
      <c r="H1022">
        <v>1734451</v>
      </c>
      <c r="I1022" s="107">
        <v>41028</v>
      </c>
      <c r="J1022" s="107">
        <v>41151</v>
      </c>
      <c r="K1022">
        <v>15000</v>
      </c>
      <c r="L1022" t="s">
        <v>569</v>
      </c>
      <c r="N1022" t="s">
        <v>564</v>
      </c>
      <c r="O1022" t="s">
        <v>913</v>
      </c>
      <c r="P1022" t="s">
        <v>38</v>
      </c>
      <c r="Q1022">
        <v>124</v>
      </c>
      <c r="R1022">
        <v>124</v>
      </c>
      <c r="S1022">
        <v>5</v>
      </c>
      <c r="T1022">
        <v>1</v>
      </c>
      <c r="U1022">
        <v>3</v>
      </c>
      <c r="AD1022" s="107">
        <v>30134</v>
      </c>
      <c r="AE1022" t="s">
        <v>31</v>
      </c>
      <c r="AF1022" t="s">
        <v>39</v>
      </c>
      <c r="AG1022" t="s">
        <v>40</v>
      </c>
      <c r="AH1022" t="s">
        <v>40</v>
      </c>
      <c r="AI1022" t="s">
        <v>94</v>
      </c>
      <c r="AJ1022" t="s">
        <v>88</v>
      </c>
      <c r="AK1022">
        <v>5</v>
      </c>
      <c r="AL1022" t="s">
        <v>361</v>
      </c>
      <c r="AM1022">
        <v>10</v>
      </c>
      <c r="AP1022" t="s">
        <v>534</v>
      </c>
      <c r="AS1022" t="s">
        <v>369</v>
      </c>
      <c r="BC1022" t="s">
        <v>37</v>
      </c>
      <c r="BF1022">
        <v>124</v>
      </c>
      <c r="BG1022">
        <v>124</v>
      </c>
      <c r="BH1022">
        <v>124</v>
      </c>
      <c r="BI1022">
        <v>29.765027322404372</v>
      </c>
      <c r="BJ1022">
        <f t="shared" si="75"/>
        <v>30</v>
      </c>
      <c r="BK1022">
        <v>0</v>
      </c>
      <c r="BL1022">
        <v>0</v>
      </c>
      <c r="BM1022" t="s">
        <v>1050</v>
      </c>
      <c r="BN1022" t="s">
        <v>913</v>
      </c>
      <c r="BO1022" t="s">
        <v>564</v>
      </c>
      <c r="BQ1022" t="s">
        <v>1050</v>
      </c>
      <c r="BR1022" t="s">
        <v>87</v>
      </c>
      <c r="BS1022" t="s">
        <v>572</v>
      </c>
      <c r="BT1022" t="s">
        <v>1252</v>
      </c>
      <c r="BU1022" t="s">
        <v>87</v>
      </c>
      <c r="BV1022">
        <v>1</v>
      </c>
      <c r="BW1022">
        <v>1</v>
      </c>
      <c r="BX1022">
        <v>0</v>
      </c>
      <c r="BY1022">
        <v>0</v>
      </c>
      <c r="BZ1022">
        <v>-124</v>
      </c>
      <c r="CA1022">
        <v>0</v>
      </c>
      <c r="CB1022">
        <v>124</v>
      </c>
      <c r="CC1022" t="e">
        <v>#VALUE!</v>
      </c>
      <c r="CD1022">
        <v>124</v>
      </c>
      <c r="CE1022">
        <v>0</v>
      </c>
      <c r="CF1022">
        <v>0</v>
      </c>
      <c r="CH1022">
        <f t="shared" si="76"/>
        <v>1</v>
      </c>
      <c r="CI1022" t="s">
        <v>1403</v>
      </c>
      <c r="CJ1022">
        <v>6</v>
      </c>
      <c r="CK1022" t="s">
        <v>1399</v>
      </c>
      <c r="CL1022">
        <f t="shared" si="77"/>
        <v>0</v>
      </c>
      <c r="CM1022">
        <f t="shared" si="78"/>
        <v>1</v>
      </c>
      <c r="CN1022">
        <f t="shared" si="79"/>
        <v>1</v>
      </c>
    </row>
    <row r="1023" spans="1:92" x14ac:dyDescent="0.25">
      <c r="A1023">
        <v>1345</v>
      </c>
      <c r="B1023" t="s">
        <v>564</v>
      </c>
      <c r="C1023" t="s">
        <v>564</v>
      </c>
      <c r="D1023">
        <v>1734458</v>
      </c>
      <c r="E1023">
        <v>6</v>
      </c>
      <c r="F1023" s="107">
        <v>40957</v>
      </c>
      <c r="G1023" s="107">
        <v>40981</v>
      </c>
      <c r="H1023">
        <v>1734458</v>
      </c>
      <c r="I1023" s="107">
        <v>40970</v>
      </c>
      <c r="J1023" s="107">
        <v>40981</v>
      </c>
      <c r="K1023" t="s">
        <v>562</v>
      </c>
      <c r="L1023" t="s">
        <v>562</v>
      </c>
      <c r="N1023" t="s">
        <v>564</v>
      </c>
      <c r="O1023" t="s">
        <v>913</v>
      </c>
      <c r="P1023" t="s">
        <v>38</v>
      </c>
      <c r="Q1023">
        <v>12</v>
      </c>
      <c r="R1023">
        <v>25</v>
      </c>
      <c r="S1023">
        <v>1</v>
      </c>
      <c r="T1023">
        <v>4</v>
      </c>
      <c r="U1023">
        <v>1</v>
      </c>
      <c r="AD1023" s="107">
        <v>30130</v>
      </c>
      <c r="AE1023" t="s">
        <v>31</v>
      </c>
      <c r="AF1023" t="s">
        <v>39</v>
      </c>
      <c r="AG1023" t="s">
        <v>40</v>
      </c>
      <c r="AH1023" t="s">
        <v>40</v>
      </c>
      <c r="AI1023" t="s">
        <v>33</v>
      </c>
      <c r="AJ1023" t="s">
        <v>88</v>
      </c>
      <c r="AK1023">
        <v>2</v>
      </c>
      <c r="AL1023" t="s">
        <v>361</v>
      </c>
      <c r="AM1023">
        <v>3</v>
      </c>
      <c r="AP1023" t="s">
        <v>55</v>
      </c>
      <c r="AR1023" t="s">
        <v>49</v>
      </c>
      <c r="AS1023" t="s">
        <v>56</v>
      </c>
      <c r="BC1023" t="s">
        <v>37</v>
      </c>
      <c r="BF1023">
        <v>12</v>
      </c>
      <c r="BG1023">
        <v>12</v>
      </c>
      <c r="BH1023">
        <v>25</v>
      </c>
      <c r="BI1023">
        <v>29.581967213114755</v>
      </c>
      <c r="BJ1023">
        <f t="shared" si="75"/>
        <v>30</v>
      </c>
      <c r="BK1023">
        <v>0</v>
      </c>
      <c r="BL1023">
        <v>0</v>
      </c>
      <c r="BM1023" t="s">
        <v>1050</v>
      </c>
      <c r="BN1023" t="s">
        <v>913</v>
      </c>
      <c r="BO1023" t="s">
        <v>564</v>
      </c>
      <c r="BQ1023" t="s">
        <v>1050</v>
      </c>
      <c r="BR1023" t="s">
        <v>87</v>
      </c>
      <c r="BS1023" t="s">
        <v>572</v>
      </c>
      <c r="BT1023" t="s">
        <v>1252</v>
      </c>
      <c r="BU1023" t="s">
        <v>87</v>
      </c>
      <c r="BV1023">
        <v>0.48</v>
      </c>
      <c r="BW1023">
        <v>1</v>
      </c>
      <c r="BX1023">
        <v>0.52</v>
      </c>
      <c r="BY1023">
        <v>0</v>
      </c>
      <c r="BZ1023">
        <v>-12</v>
      </c>
      <c r="CA1023">
        <v>0</v>
      </c>
      <c r="CB1023">
        <v>12</v>
      </c>
      <c r="CC1023" t="e">
        <v>#VALUE!</v>
      </c>
      <c r="CD1023">
        <v>12</v>
      </c>
      <c r="CE1023">
        <v>0</v>
      </c>
      <c r="CF1023">
        <v>0</v>
      </c>
      <c r="CH1023">
        <f t="shared" si="76"/>
        <v>1</v>
      </c>
      <c r="CI1023" t="s">
        <v>1404</v>
      </c>
      <c r="CJ1023">
        <v>2</v>
      </c>
      <c r="CK1023" t="s">
        <v>1399</v>
      </c>
      <c r="CL1023">
        <f t="shared" si="77"/>
        <v>0</v>
      </c>
      <c r="CM1023">
        <f t="shared" si="78"/>
        <v>1</v>
      </c>
      <c r="CN1023">
        <f t="shared" si="79"/>
        <v>1</v>
      </c>
    </row>
    <row r="1024" spans="1:92" x14ac:dyDescent="0.25">
      <c r="A1024">
        <v>3159</v>
      </c>
      <c r="B1024" t="s">
        <v>564</v>
      </c>
      <c r="C1024" t="s">
        <v>564</v>
      </c>
      <c r="D1024">
        <v>1734692</v>
      </c>
      <c r="E1024">
        <v>6</v>
      </c>
      <c r="F1024" s="107">
        <v>41025</v>
      </c>
      <c r="G1024" s="107">
        <v>41036</v>
      </c>
      <c r="H1024">
        <v>1734692</v>
      </c>
      <c r="I1024" s="107">
        <v>41026</v>
      </c>
      <c r="J1024" s="107">
        <v>41036</v>
      </c>
      <c r="K1024" t="s">
        <v>562</v>
      </c>
      <c r="L1024" t="s">
        <v>562</v>
      </c>
      <c r="N1024" t="s">
        <v>564</v>
      </c>
      <c r="O1024" t="s">
        <v>913</v>
      </c>
      <c r="P1024" t="s">
        <v>38</v>
      </c>
      <c r="Q1024">
        <v>11</v>
      </c>
      <c r="R1024">
        <v>12</v>
      </c>
      <c r="S1024">
        <v>2</v>
      </c>
      <c r="T1024">
        <v>3</v>
      </c>
      <c r="U1024">
        <v>1</v>
      </c>
      <c r="AD1024" s="107">
        <v>30037</v>
      </c>
      <c r="AE1024" t="s">
        <v>31</v>
      </c>
      <c r="AF1024" t="s">
        <v>68</v>
      </c>
      <c r="AG1024" t="s">
        <v>870</v>
      </c>
      <c r="AH1024" t="s">
        <v>57</v>
      </c>
      <c r="AI1024" t="s">
        <v>58</v>
      </c>
      <c r="AJ1024" t="s">
        <v>88</v>
      </c>
      <c r="AK1024">
        <v>2</v>
      </c>
      <c r="AL1024" t="s">
        <v>361</v>
      </c>
      <c r="AM1024">
        <v>3</v>
      </c>
      <c r="AP1024" t="s">
        <v>97</v>
      </c>
      <c r="AR1024" t="s">
        <v>43</v>
      </c>
      <c r="AS1024" t="s">
        <v>63</v>
      </c>
      <c r="BC1024" t="s">
        <v>37</v>
      </c>
      <c r="BF1024">
        <v>11</v>
      </c>
      <c r="BG1024">
        <v>11</v>
      </c>
      <c r="BH1024">
        <v>12</v>
      </c>
      <c r="BI1024">
        <v>30.021857923497269</v>
      </c>
      <c r="BJ1024">
        <f t="shared" si="75"/>
        <v>30</v>
      </c>
      <c r="BK1024">
        <v>0</v>
      </c>
      <c r="BL1024">
        <v>0</v>
      </c>
      <c r="BM1024" t="s">
        <v>1050</v>
      </c>
      <c r="BN1024" t="s">
        <v>913</v>
      </c>
      <c r="BO1024" t="s">
        <v>564</v>
      </c>
      <c r="BQ1024" t="s">
        <v>1050</v>
      </c>
      <c r="BR1024" t="s">
        <v>87</v>
      </c>
      <c r="BS1024" t="s">
        <v>572</v>
      </c>
      <c r="BT1024" t="s">
        <v>1252</v>
      </c>
      <c r="BU1024" t="s">
        <v>87</v>
      </c>
      <c r="BV1024">
        <v>0.91666666666666663</v>
      </c>
      <c r="BW1024">
        <v>1</v>
      </c>
      <c r="BX1024">
        <v>8.333333333333337E-2</v>
      </c>
      <c r="BY1024">
        <v>0</v>
      </c>
      <c r="BZ1024">
        <v>-11</v>
      </c>
      <c r="CA1024">
        <v>0</v>
      </c>
      <c r="CB1024">
        <v>11</v>
      </c>
      <c r="CC1024" t="e">
        <v>#VALUE!</v>
      </c>
      <c r="CD1024">
        <v>11</v>
      </c>
      <c r="CE1024">
        <v>0</v>
      </c>
      <c r="CF1024">
        <v>0</v>
      </c>
      <c r="CH1024">
        <f t="shared" si="76"/>
        <v>1</v>
      </c>
      <c r="CI1024" t="s">
        <v>1404</v>
      </c>
      <c r="CJ1024">
        <v>2</v>
      </c>
      <c r="CK1024" t="s">
        <v>1399</v>
      </c>
      <c r="CL1024">
        <f t="shared" si="77"/>
        <v>0</v>
      </c>
      <c r="CM1024">
        <f t="shared" si="78"/>
        <v>1</v>
      </c>
      <c r="CN1024">
        <f t="shared" si="79"/>
        <v>1</v>
      </c>
    </row>
    <row r="1025" spans="1:92" x14ac:dyDescent="0.25">
      <c r="A1025">
        <v>2341</v>
      </c>
      <c r="B1025" t="s">
        <v>564</v>
      </c>
      <c r="C1025" t="s">
        <v>564</v>
      </c>
      <c r="D1025">
        <v>1736327</v>
      </c>
      <c r="E1025">
        <v>6</v>
      </c>
      <c r="F1025" s="107">
        <v>40997</v>
      </c>
      <c r="G1025" s="107">
        <v>41250</v>
      </c>
      <c r="H1025">
        <v>1736327</v>
      </c>
      <c r="I1025" s="107">
        <v>40997</v>
      </c>
      <c r="J1025" s="107">
        <v>41250</v>
      </c>
      <c r="K1025">
        <v>60000</v>
      </c>
      <c r="L1025" t="s">
        <v>570</v>
      </c>
      <c r="N1025" t="s">
        <v>564</v>
      </c>
      <c r="O1025" t="s">
        <v>913</v>
      </c>
      <c r="P1025" t="s">
        <v>38</v>
      </c>
      <c r="Q1025">
        <v>254</v>
      </c>
      <c r="R1025">
        <v>254</v>
      </c>
      <c r="S1025">
        <v>0</v>
      </c>
      <c r="T1025">
        <v>3</v>
      </c>
      <c r="AD1025" s="107">
        <v>29159</v>
      </c>
      <c r="AE1025" t="s">
        <v>31</v>
      </c>
      <c r="AF1025" t="s">
        <v>68</v>
      </c>
      <c r="AG1025" t="s">
        <v>870</v>
      </c>
      <c r="AH1025" t="s">
        <v>57</v>
      </c>
      <c r="AI1025" t="s">
        <v>82</v>
      </c>
      <c r="AJ1025" t="s">
        <v>88</v>
      </c>
      <c r="AK1025">
        <v>10</v>
      </c>
      <c r="AL1025" t="s">
        <v>361</v>
      </c>
      <c r="AM1025">
        <v>12</v>
      </c>
      <c r="AP1025" t="s">
        <v>128</v>
      </c>
      <c r="AR1025" t="s">
        <v>91</v>
      </c>
      <c r="AS1025" t="s">
        <v>125</v>
      </c>
      <c r="BC1025" t="s">
        <v>37</v>
      </c>
      <c r="BF1025">
        <v>254</v>
      </c>
      <c r="BG1025">
        <v>254</v>
      </c>
      <c r="BH1025">
        <v>254</v>
      </c>
      <c r="BI1025">
        <v>32.344262295081968</v>
      </c>
      <c r="BJ1025">
        <f t="shared" si="75"/>
        <v>32</v>
      </c>
      <c r="BK1025">
        <v>0</v>
      </c>
      <c r="BL1025">
        <v>0</v>
      </c>
      <c r="BM1025" t="s">
        <v>1050</v>
      </c>
      <c r="BN1025" t="s">
        <v>913</v>
      </c>
      <c r="BO1025" t="s">
        <v>564</v>
      </c>
      <c r="BQ1025" t="s">
        <v>1050</v>
      </c>
      <c r="BR1025" t="s">
        <v>87</v>
      </c>
      <c r="BS1025" t="s">
        <v>572</v>
      </c>
      <c r="BT1025" t="s">
        <v>1252</v>
      </c>
      <c r="BU1025" t="s">
        <v>564</v>
      </c>
      <c r="BV1025">
        <v>1</v>
      </c>
      <c r="BW1025">
        <v>1</v>
      </c>
      <c r="BX1025">
        <v>0</v>
      </c>
      <c r="BY1025">
        <v>0</v>
      </c>
      <c r="BZ1025">
        <v>-254</v>
      </c>
      <c r="CA1025">
        <v>0</v>
      </c>
      <c r="CB1025">
        <v>254</v>
      </c>
      <c r="CC1025" t="e">
        <v>#VALUE!</v>
      </c>
      <c r="CD1025">
        <v>254</v>
      </c>
      <c r="CE1025">
        <v>0</v>
      </c>
      <c r="CF1025">
        <v>0</v>
      </c>
      <c r="CH1025">
        <f t="shared" si="76"/>
        <v>1</v>
      </c>
      <c r="CI1025" t="s">
        <v>1403</v>
      </c>
      <c r="CJ1025">
        <v>6</v>
      </c>
      <c r="CK1025" t="s">
        <v>1399</v>
      </c>
      <c r="CL1025">
        <f t="shared" si="77"/>
        <v>0</v>
      </c>
      <c r="CM1025">
        <f t="shared" si="78"/>
        <v>0</v>
      </c>
      <c r="CN1025">
        <f t="shared" si="79"/>
        <v>1</v>
      </c>
    </row>
    <row r="1026" spans="1:92" x14ac:dyDescent="0.25">
      <c r="A1026">
        <v>2470</v>
      </c>
      <c r="B1026" t="s">
        <v>87</v>
      </c>
      <c r="C1026" t="s">
        <v>87</v>
      </c>
      <c r="D1026">
        <v>1736534</v>
      </c>
      <c r="E1026">
        <v>2</v>
      </c>
      <c r="F1026" s="107">
        <v>41002</v>
      </c>
      <c r="G1026" s="107">
        <v>41100</v>
      </c>
      <c r="H1026">
        <v>1736534</v>
      </c>
      <c r="I1026" s="107">
        <v>41002</v>
      </c>
      <c r="J1026" s="107">
        <v>41035</v>
      </c>
      <c r="K1026">
        <v>2000</v>
      </c>
      <c r="L1026" t="s">
        <v>566</v>
      </c>
      <c r="M1026" s="107">
        <v>41035</v>
      </c>
      <c r="N1026" t="s">
        <v>87</v>
      </c>
      <c r="O1026" t="s">
        <v>583</v>
      </c>
      <c r="P1026" t="s">
        <v>587</v>
      </c>
      <c r="Q1026">
        <v>58</v>
      </c>
      <c r="R1026">
        <v>99</v>
      </c>
      <c r="S1026">
        <v>0</v>
      </c>
      <c r="T1026">
        <v>2</v>
      </c>
      <c r="AD1026" s="107">
        <v>27766</v>
      </c>
      <c r="AE1026" t="s">
        <v>31</v>
      </c>
      <c r="AF1026" t="s">
        <v>68</v>
      </c>
      <c r="AG1026" t="s">
        <v>870</v>
      </c>
      <c r="AH1026" t="s">
        <v>30</v>
      </c>
      <c r="AI1026" t="s">
        <v>89</v>
      </c>
      <c r="AJ1026" t="s">
        <v>47</v>
      </c>
      <c r="AK1026">
        <v>9</v>
      </c>
      <c r="AL1026" t="s">
        <v>47</v>
      </c>
      <c r="AP1026" t="s">
        <v>42</v>
      </c>
      <c r="AR1026" t="s">
        <v>43</v>
      </c>
      <c r="AS1026" t="s">
        <v>44</v>
      </c>
      <c r="AT1026" t="s">
        <v>1087</v>
      </c>
      <c r="AV1026" t="s">
        <v>87</v>
      </c>
      <c r="AW1026" t="s">
        <v>768</v>
      </c>
      <c r="BA1026">
        <v>41106</v>
      </c>
      <c r="BB1026">
        <v>235</v>
      </c>
      <c r="BC1026" t="s">
        <v>37</v>
      </c>
      <c r="BD1026" t="s">
        <v>1089</v>
      </c>
      <c r="BF1026">
        <v>58</v>
      </c>
      <c r="BG1026">
        <v>99</v>
      </c>
      <c r="BH1026">
        <v>99</v>
      </c>
      <c r="BI1026">
        <v>36.16393442622951</v>
      </c>
      <c r="BJ1026">
        <f t="shared" si="75"/>
        <v>36</v>
      </c>
      <c r="BK1026">
        <v>0</v>
      </c>
      <c r="BL1026">
        <v>-65</v>
      </c>
      <c r="BM1026" t="s">
        <v>47</v>
      </c>
      <c r="BN1026" t="s">
        <v>75</v>
      </c>
      <c r="BO1026" t="s">
        <v>564</v>
      </c>
      <c r="BQ1026" t="s">
        <v>47</v>
      </c>
      <c r="BR1026" t="s">
        <v>87</v>
      </c>
      <c r="BS1026" t="s">
        <v>572</v>
      </c>
      <c r="BT1026" t="s">
        <v>1252</v>
      </c>
      <c r="BU1026" t="s">
        <v>564</v>
      </c>
      <c r="BV1026">
        <v>0.58585858585858586</v>
      </c>
      <c r="BW1026">
        <v>0.34343434343434343</v>
      </c>
      <c r="BX1026">
        <v>-0.24242424242424243</v>
      </c>
      <c r="BY1026">
        <v>0</v>
      </c>
      <c r="BZ1026">
        <v>-34</v>
      </c>
      <c r="CA1026">
        <v>24</v>
      </c>
      <c r="CB1026">
        <v>99</v>
      </c>
      <c r="CC1026">
        <v>58</v>
      </c>
      <c r="CD1026">
        <v>99</v>
      </c>
      <c r="CE1026">
        <v>65</v>
      </c>
      <c r="CF1026">
        <v>65</v>
      </c>
      <c r="CH1026">
        <f t="shared" si="76"/>
        <v>1</v>
      </c>
      <c r="CI1026" t="s">
        <v>1401</v>
      </c>
      <c r="CJ1026">
        <v>3</v>
      </c>
      <c r="CK1026" t="s">
        <v>1399</v>
      </c>
      <c r="CL1026">
        <f t="shared" si="77"/>
        <v>1</v>
      </c>
      <c r="CM1026">
        <f t="shared" si="78"/>
        <v>0</v>
      </c>
      <c r="CN1026">
        <f t="shared" si="79"/>
        <v>1</v>
      </c>
    </row>
    <row r="1027" spans="1:92" x14ac:dyDescent="0.25">
      <c r="A1027">
        <v>692</v>
      </c>
      <c r="B1027" t="s">
        <v>564</v>
      </c>
      <c r="C1027" t="s">
        <v>564</v>
      </c>
      <c r="D1027">
        <v>1736825</v>
      </c>
      <c r="E1027">
        <v>2</v>
      </c>
      <c r="F1027" s="107">
        <v>40936</v>
      </c>
      <c r="G1027" s="107">
        <v>40938</v>
      </c>
      <c r="H1027">
        <v>1736825</v>
      </c>
      <c r="I1027" s="107">
        <v>40936</v>
      </c>
      <c r="J1027" s="107">
        <v>40938</v>
      </c>
      <c r="K1027">
        <v>2000</v>
      </c>
      <c r="L1027" t="s">
        <v>566</v>
      </c>
      <c r="N1027" t="s">
        <v>564</v>
      </c>
      <c r="O1027" t="s">
        <v>913</v>
      </c>
      <c r="P1027" t="s">
        <v>587</v>
      </c>
      <c r="Q1027">
        <v>3</v>
      </c>
      <c r="R1027">
        <v>3</v>
      </c>
      <c r="S1027">
        <v>0</v>
      </c>
      <c r="T1027">
        <v>0</v>
      </c>
      <c r="AD1027" s="107">
        <v>29440</v>
      </c>
      <c r="AE1027" t="s">
        <v>31</v>
      </c>
      <c r="AF1027" t="s">
        <v>68</v>
      </c>
      <c r="AG1027" t="s">
        <v>870</v>
      </c>
      <c r="AH1027" t="s">
        <v>57</v>
      </c>
      <c r="AI1027" t="s">
        <v>117</v>
      </c>
      <c r="AJ1027" t="s">
        <v>47</v>
      </c>
      <c r="AK1027">
        <v>1</v>
      </c>
      <c r="AL1027" t="s">
        <v>47</v>
      </c>
      <c r="AP1027" t="s">
        <v>42</v>
      </c>
      <c r="AR1027" t="s">
        <v>43</v>
      </c>
      <c r="AS1027" t="s">
        <v>44</v>
      </c>
      <c r="BC1027" t="s">
        <v>37</v>
      </c>
      <c r="BF1027">
        <v>3</v>
      </c>
      <c r="BG1027">
        <v>3</v>
      </c>
      <c r="BH1027">
        <v>3</v>
      </c>
      <c r="BI1027">
        <v>31.409836065573771</v>
      </c>
      <c r="BJ1027">
        <f t="shared" ref="BJ1027:BJ1090" si="80">ROUND((I1027-AD1027)/365,0)</f>
        <v>31</v>
      </c>
      <c r="BK1027">
        <v>0</v>
      </c>
      <c r="BL1027">
        <v>0</v>
      </c>
      <c r="BM1027" t="s">
        <v>47</v>
      </c>
      <c r="BN1027" t="s">
        <v>913</v>
      </c>
      <c r="BO1027" t="s">
        <v>564</v>
      </c>
      <c r="BQ1027" t="s">
        <v>47</v>
      </c>
      <c r="BR1027" t="s">
        <v>87</v>
      </c>
      <c r="BS1027" t="s">
        <v>572</v>
      </c>
      <c r="BT1027" t="s">
        <v>1252</v>
      </c>
      <c r="BU1027" t="s">
        <v>564</v>
      </c>
      <c r="BV1027">
        <v>1</v>
      </c>
      <c r="BW1027">
        <v>1</v>
      </c>
      <c r="BX1027">
        <v>0</v>
      </c>
      <c r="BY1027">
        <v>0</v>
      </c>
      <c r="BZ1027">
        <v>-3</v>
      </c>
      <c r="CA1027">
        <v>0</v>
      </c>
      <c r="CB1027">
        <v>3</v>
      </c>
      <c r="CC1027" t="e">
        <v>#VALUE!</v>
      </c>
      <c r="CD1027">
        <v>3</v>
      </c>
      <c r="CE1027">
        <v>0</v>
      </c>
      <c r="CF1027">
        <v>0</v>
      </c>
      <c r="CH1027">
        <f t="shared" ref="CH1027:CH1090" si="81">IF(CM1027+CN1027&gt;0,1,0)</f>
        <v>0</v>
      </c>
      <c r="CI1027" t="s">
        <v>1405</v>
      </c>
      <c r="CJ1027">
        <v>1</v>
      </c>
      <c r="CK1027" t="s">
        <v>1399</v>
      </c>
      <c r="CL1027">
        <f t="shared" ref="CL1027:CL1090" si="82">IF(BN1027="None",0,1)</f>
        <v>0</v>
      </c>
      <c r="CM1027">
        <f t="shared" ref="CM1027:CM1090" si="83">IF(S1027&gt;0,1,0)</f>
        <v>0</v>
      </c>
      <c r="CN1027">
        <f t="shared" ref="CN1027:CN1090" si="84">IF(T1027&gt;0,1,0)</f>
        <v>0</v>
      </c>
    </row>
    <row r="1028" spans="1:92" x14ac:dyDescent="0.25">
      <c r="A1028">
        <v>2343</v>
      </c>
      <c r="B1028" t="s">
        <v>564</v>
      </c>
      <c r="C1028" t="s">
        <v>564</v>
      </c>
      <c r="D1028">
        <v>1736983</v>
      </c>
      <c r="E1028">
        <v>6</v>
      </c>
      <c r="F1028" s="107">
        <v>40991</v>
      </c>
      <c r="G1028" s="107">
        <v>41068</v>
      </c>
      <c r="H1028">
        <v>1736983</v>
      </c>
      <c r="I1028" s="107">
        <v>40997</v>
      </c>
      <c r="J1028" s="107">
        <v>41068</v>
      </c>
      <c r="K1028" t="s">
        <v>562</v>
      </c>
      <c r="L1028" t="s">
        <v>562</v>
      </c>
      <c r="N1028" t="s">
        <v>564</v>
      </c>
      <c r="O1028" t="s">
        <v>913</v>
      </c>
      <c r="P1028" t="s">
        <v>38</v>
      </c>
      <c r="Q1028">
        <v>72</v>
      </c>
      <c r="R1028">
        <v>78</v>
      </c>
      <c r="S1028">
        <v>7</v>
      </c>
      <c r="T1028">
        <v>5</v>
      </c>
      <c r="U1028">
        <v>4</v>
      </c>
      <c r="AD1028" s="107">
        <v>29146</v>
      </c>
      <c r="AE1028" t="s">
        <v>31</v>
      </c>
      <c r="AF1028" t="s">
        <v>32</v>
      </c>
      <c r="AG1028" t="s">
        <v>868</v>
      </c>
      <c r="AH1028" t="s">
        <v>57</v>
      </c>
      <c r="AI1028" t="s">
        <v>82</v>
      </c>
      <c r="AJ1028" t="s">
        <v>88</v>
      </c>
      <c r="AK1028">
        <v>5</v>
      </c>
      <c r="AL1028" t="s">
        <v>361</v>
      </c>
      <c r="AM1028">
        <v>10</v>
      </c>
      <c r="AP1028" t="s">
        <v>92</v>
      </c>
      <c r="AR1028" t="s">
        <v>66</v>
      </c>
      <c r="AS1028" t="s">
        <v>44</v>
      </c>
      <c r="BC1028" t="s">
        <v>37</v>
      </c>
      <c r="BF1028">
        <v>72</v>
      </c>
      <c r="BG1028">
        <v>72</v>
      </c>
      <c r="BH1028">
        <v>78</v>
      </c>
      <c r="BI1028">
        <v>32.363387978142079</v>
      </c>
      <c r="BJ1028">
        <f t="shared" si="80"/>
        <v>32</v>
      </c>
      <c r="BK1028">
        <v>0</v>
      </c>
      <c r="BL1028">
        <v>0</v>
      </c>
      <c r="BM1028" t="s">
        <v>1050</v>
      </c>
      <c r="BN1028" t="s">
        <v>913</v>
      </c>
      <c r="BO1028" t="s">
        <v>564</v>
      </c>
      <c r="BQ1028" t="s">
        <v>1050</v>
      </c>
      <c r="BR1028" t="s">
        <v>87</v>
      </c>
      <c r="BS1028" t="s">
        <v>572</v>
      </c>
      <c r="BT1028" t="s">
        <v>1252</v>
      </c>
      <c r="BU1028" t="s">
        <v>87</v>
      </c>
      <c r="BV1028">
        <v>0.92307692307692313</v>
      </c>
      <c r="BW1028">
        <v>1</v>
      </c>
      <c r="BX1028">
        <v>7.6923076923076872E-2</v>
      </c>
      <c r="BY1028">
        <v>0</v>
      </c>
      <c r="BZ1028">
        <v>-72</v>
      </c>
      <c r="CA1028">
        <v>0</v>
      </c>
      <c r="CB1028">
        <v>72</v>
      </c>
      <c r="CC1028" t="e">
        <v>#VALUE!</v>
      </c>
      <c r="CD1028">
        <v>72</v>
      </c>
      <c r="CE1028">
        <v>0</v>
      </c>
      <c r="CF1028">
        <v>0</v>
      </c>
      <c r="CH1028">
        <f t="shared" si="81"/>
        <v>1</v>
      </c>
      <c r="CI1028" t="s">
        <v>1402</v>
      </c>
      <c r="CJ1028">
        <v>4</v>
      </c>
      <c r="CK1028" t="s">
        <v>1399</v>
      </c>
      <c r="CL1028">
        <f t="shared" si="82"/>
        <v>0</v>
      </c>
      <c r="CM1028">
        <f t="shared" si="83"/>
        <v>1</v>
      </c>
      <c r="CN1028">
        <f t="shared" si="84"/>
        <v>1</v>
      </c>
    </row>
    <row r="1029" spans="1:92" x14ac:dyDescent="0.25">
      <c r="A1029">
        <v>1957</v>
      </c>
      <c r="B1029" t="s">
        <v>564</v>
      </c>
      <c r="C1029" t="s">
        <v>564</v>
      </c>
      <c r="D1029">
        <v>1739708</v>
      </c>
      <c r="E1029">
        <v>2</v>
      </c>
      <c r="F1029" s="107">
        <v>40982</v>
      </c>
      <c r="G1029" s="107">
        <v>41037</v>
      </c>
      <c r="H1029">
        <v>1739708</v>
      </c>
      <c r="I1029" s="107">
        <v>40984</v>
      </c>
      <c r="J1029" s="107">
        <v>40985</v>
      </c>
      <c r="K1029">
        <v>5000</v>
      </c>
      <c r="L1029" t="s">
        <v>567</v>
      </c>
      <c r="M1029" s="107">
        <v>40985</v>
      </c>
      <c r="N1029" t="s">
        <v>87</v>
      </c>
      <c r="O1029" t="s">
        <v>75</v>
      </c>
      <c r="P1029" t="s">
        <v>587</v>
      </c>
      <c r="Q1029">
        <v>2</v>
      </c>
      <c r="R1029">
        <v>56</v>
      </c>
      <c r="S1029">
        <v>0</v>
      </c>
      <c r="T1029">
        <v>0</v>
      </c>
      <c r="AD1029" s="107">
        <v>27915</v>
      </c>
      <c r="AE1029" t="s">
        <v>45</v>
      </c>
      <c r="AF1029" t="s">
        <v>32</v>
      </c>
      <c r="AG1029" t="s">
        <v>868</v>
      </c>
      <c r="AH1029" t="s">
        <v>30</v>
      </c>
      <c r="AI1029" t="s">
        <v>117</v>
      </c>
      <c r="AJ1029" t="s">
        <v>47</v>
      </c>
      <c r="AK1029">
        <v>4</v>
      </c>
      <c r="AL1029" t="s">
        <v>47</v>
      </c>
      <c r="AP1029" t="s">
        <v>93</v>
      </c>
      <c r="AR1029" t="s">
        <v>66</v>
      </c>
      <c r="AS1029" t="s">
        <v>81</v>
      </c>
      <c r="AT1029" t="s">
        <v>641</v>
      </c>
      <c r="BC1029" t="s">
        <v>51</v>
      </c>
      <c r="BF1029">
        <v>2</v>
      </c>
      <c r="BG1029">
        <v>54</v>
      </c>
      <c r="BH1029">
        <v>56</v>
      </c>
      <c r="BI1029">
        <v>35.702185792349724</v>
      </c>
      <c r="BJ1029">
        <f t="shared" si="80"/>
        <v>36</v>
      </c>
      <c r="BK1029">
        <v>0</v>
      </c>
      <c r="BL1029">
        <v>-52</v>
      </c>
      <c r="BM1029" t="s">
        <v>47</v>
      </c>
      <c r="BN1029" t="s">
        <v>75</v>
      </c>
      <c r="BO1029" t="s">
        <v>87</v>
      </c>
      <c r="BQ1029" t="s">
        <v>47</v>
      </c>
      <c r="BR1029" t="s">
        <v>87</v>
      </c>
      <c r="BS1029" t="s">
        <v>573</v>
      </c>
      <c r="BT1029" t="s">
        <v>1252</v>
      </c>
      <c r="BU1029" t="s">
        <v>564</v>
      </c>
      <c r="BV1029">
        <v>3.5714285714285712E-2</v>
      </c>
      <c r="BW1029">
        <v>3.7037037037037035E-2</v>
      </c>
      <c r="BX1029">
        <v>1.3227513227513227E-3</v>
      </c>
      <c r="BY1029">
        <v>0</v>
      </c>
      <c r="BZ1029">
        <v>-2</v>
      </c>
      <c r="CA1029">
        <v>0</v>
      </c>
      <c r="CB1029">
        <v>2</v>
      </c>
      <c r="CC1029" t="e">
        <v>#VALUE!</v>
      </c>
      <c r="CD1029">
        <v>2</v>
      </c>
      <c r="CE1029">
        <v>0</v>
      </c>
      <c r="CF1029">
        <v>52</v>
      </c>
      <c r="CH1029">
        <f t="shared" si="81"/>
        <v>0</v>
      </c>
      <c r="CI1029" t="s">
        <v>1405</v>
      </c>
      <c r="CJ1029">
        <v>1</v>
      </c>
      <c r="CK1029" t="s">
        <v>1399</v>
      </c>
      <c r="CL1029">
        <f t="shared" si="82"/>
        <v>1</v>
      </c>
      <c r="CM1029">
        <f t="shared" si="83"/>
        <v>0</v>
      </c>
      <c r="CN1029">
        <f t="shared" si="84"/>
        <v>0</v>
      </c>
    </row>
    <row r="1030" spans="1:92" x14ac:dyDescent="0.25">
      <c r="A1030">
        <v>1862</v>
      </c>
      <c r="B1030" t="s">
        <v>564</v>
      </c>
      <c r="C1030" t="s">
        <v>564</v>
      </c>
      <c r="D1030">
        <v>1739926</v>
      </c>
      <c r="E1030">
        <v>2</v>
      </c>
      <c r="F1030" s="107">
        <v>40977</v>
      </c>
      <c r="G1030" s="107">
        <v>41200</v>
      </c>
      <c r="H1030">
        <v>1739926</v>
      </c>
      <c r="I1030" s="107">
        <v>40977</v>
      </c>
      <c r="J1030" s="107">
        <v>40990</v>
      </c>
      <c r="K1030">
        <v>2000</v>
      </c>
      <c r="L1030" t="s">
        <v>566</v>
      </c>
      <c r="M1030" s="107">
        <v>40990</v>
      </c>
      <c r="N1030" t="s">
        <v>87</v>
      </c>
      <c r="O1030" t="s">
        <v>75</v>
      </c>
      <c r="P1030" t="s">
        <v>587</v>
      </c>
      <c r="Q1030">
        <v>14</v>
      </c>
      <c r="R1030">
        <v>224</v>
      </c>
      <c r="S1030">
        <v>0</v>
      </c>
      <c r="T1030">
        <v>1</v>
      </c>
      <c r="AD1030" s="107">
        <v>29824</v>
      </c>
      <c r="AE1030" t="s">
        <v>31</v>
      </c>
      <c r="AF1030" t="s">
        <v>32</v>
      </c>
      <c r="AG1030" t="s">
        <v>868</v>
      </c>
      <c r="AH1030" t="s">
        <v>30</v>
      </c>
      <c r="AI1030" t="s">
        <v>79</v>
      </c>
      <c r="AJ1030" t="s">
        <v>47</v>
      </c>
      <c r="AK1030">
        <v>8</v>
      </c>
      <c r="AL1030" t="s">
        <v>47</v>
      </c>
      <c r="AP1030" t="s">
        <v>97</v>
      </c>
      <c r="AR1030" t="s">
        <v>43</v>
      </c>
      <c r="AS1030" t="s">
        <v>63</v>
      </c>
      <c r="BC1030" t="s">
        <v>37</v>
      </c>
      <c r="BF1030">
        <v>14</v>
      </c>
      <c r="BG1030">
        <v>224</v>
      </c>
      <c r="BH1030">
        <v>224</v>
      </c>
      <c r="BI1030">
        <v>30.472677595628415</v>
      </c>
      <c r="BJ1030">
        <f t="shared" si="80"/>
        <v>31</v>
      </c>
      <c r="BK1030">
        <v>0</v>
      </c>
      <c r="BL1030">
        <v>-210</v>
      </c>
      <c r="BM1030" t="s">
        <v>47</v>
      </c>
      <c r="BN1030" t="s">
        <v>75</v>
      </c>
      <c r="BO1030" t="s">
        <v>87</v>
      </c>
      <c r="BQ1030" t="s">
        <v>47</v>
      </c>
      <c r="BR1030" t="s">
        <v>87</v>
      </c>
      <c r="BS1030" t="s">
        <v>573</v>
      </c>
      <c r="BT1030" t="s">
        <v>1252</v>
      </c>
      <c r="BU1030" t="s">
        <v>564</v>
      </c>
      <c r="BV1030">
        <v>6.25E-2</v>
      </c>
      <c r="BW1030">
        <v>6.25E-2</v>
      </c>
      <c r="BX1030">
        <v>0</v>
      </c>
      <c r="BY1030">
        <v>0</v>
      </c>
      <c r="BZ1030">
        <v>-14</v>
      </c>
      <c r="CA1030">
        <v>0</v>
      </c>
      <c r="CB1030">
        <v>14</v>
      </c>
      <c r="CC1030" t="e">
        <v>#VALUE!</v>
      </c>
      <c r="CD1030">
        <v>14</v>
      </c>
      <c r="CE1030">
        <v>0</v>
      </c>
      <c r="CF1030">
        <v>210</v>
      </c>
      <c r="CH1030">
        <f t="shared" si="81"/>
        <v>1</v>
      </c>
      <c r="CI1030" t="s">
        <v>1404</v>
      </c>
      <c r="CJ1030">
        <v>2</v>
      </c>
      <c r="CK1030" t="s">
        <v>1399</v>
      </c>
      <c r="CL1030">
        <f t="shared" si="82"/>
        <v>1</v>
      </c>
      <c r="CM1030">
        <f t="shared" si="83"/>
        <v>0</v>
      </c>
      <c r="CN1030">
        <f t="shared" si="84"/>
        <v>1</v>
      </c>
    </row>
    <row r="1031" spans="1:92" x14ac:dyDescent="0.25">
      <c r="A1031">
        <v>1272</v>
      </c>
      <c r="B1031" t="s">
        <v>564</v>
      </c>
      <c r="C1031" t="s">
        <v>564</v>
      </c>
      <c r="D1031">
        <v>1740567</v>
      </c>
      <c r="E1031">
        <v>6</v>
      </c>
      <c r="F1031" s="107">
        <v>40955</v>
      </c>
      <c r="G1031" s="107">
        <v>40959</v>
      </c>
      <c r="H1031">
        <v>1740567</v>
      </c>
      <c r="I1031" s="107">
        <v>40955</v>
      </c>
      <c r="J1031" s="107">
        <v>40959</v>
      </c>
      <c r="K1031">
        <v>40000</v>
      </c>
      <c r="L1031" t="s">
        <v>570</v>
      </c>
      <c r="N1031" t="s">
        <v>564</v>
      </c>
      <c r="O1031" t="s">
        <v>913</v>
      </c>
      <c r="P1031" t="s">
        <v>38</v>
      </c>
      <c r="Q1031">
        <v>5</v>
      </c>
      <c r="R1031">
        <v>5</v>
      </c>
      <c r="S1031">
        <v>5</v>
      </c>
      <c r="T1031">
        <v>1</v>
      </c>
      <c r="U1031">
        <v>4</v>
      </c>
      <c r="AD1031" s="107">
        <v>29656</v>
      </c>
      <c r="AE1031" t="s">
        <v>31</v>
      </c>
      <c r="AF1031" t="s">
        <v>39</v>
      </c>
      <c r="AG1031" t="s">
        <v>40</v>
      </c>
      <c r="AH1031" t="s">
        <v>40</v>
      </c>
      <c r="AI1031" t="s">
        <v>94</v>
      </c>
      <c r="AJ1031" t="s">
        <v>88</v>
      </c>
      <c r="AK1031">
        <v>1</v>
      </c>
      <c r="AL1031" t="s">
        <v>361</v>
      </c>
      <c r="AM1031">
        <v>3</v>
      </c>
      <c r="AP1031" t="s">
        <v>92</v>
      </c>
      <c r="AR1031" t="s">
        <v>66</v>
      </c>
      <c r="AS1031" t="s">
        <v>44</v>
      </c>
      <c r="BC1031" t="s">
        <v>37</v>
      </c>
      <c r="BF1031">
        <v>5</v>
      </c>
      <c r="BG1031">
        <v>5</v>
      </c>
      <c r="BH1031">
        <v>5</v>
      </c>
      <c r="BI1031">
        <v>30.871584699453553</v>
      </c>
      <c r="BJ1031">
        <f t="shared" si="80"/>
        <v>31</v>
      </c>
      <c r="BK1031">
        <v>0</v>
      </c>
      <c r="BL1031">
        <v>0</v>
      </c>
      <c r="BM1031" t="s">
        <v>1050</v>
      </c>
      <c r="BN1031" t="s">
        <v>913</v>
      </c>
      <c r="BO1031" t="s">
        <v>564</v>
      </c>
      <c r="BQ1031" t="s">
        <v>1050</v>
      </c>
      <c r="BR1031" t="s">
        <v>87</v>
      </c>
      <c r="BS1031" t="s">
        <v>572</v>
      </c>
      <c r="BT1031" t="s">
        <v>1252</v>
      </c>
      <c r="BU1031" t="s">
        <v>87</v>
      </c>
      <c r="BV1031">
        <v>1</v>
      </c>
      <c r="BW1031">
        <v>1</v>
      </c>
      <c r="BX1031">
        <v>0</v>
      </c>
      <c r="BY1031">
        <v>0</v>
      </c>
      <c r="BZ1031">
        <v>-5</v>
      </c>
      <c r="CA1031">
        <v>0</v>
      </c>
      <c r="CB1031">
        <v>5</v>
      </c>
      <c r="CC1031" t="e">
        <v>#VALUE!</v>
      </c>
      <c r="CD1031">
        <v>5</v>
      </c>
      <c r="CE1031">
        <v>0</v>
      </c>
      <c r="CF1031">
        <v>0</v>
      </c>
      <c r="CH1031">
        <f t="shared" si="81"/>
        <v>1</v>
      </c>
      <c r="CI1031" t="s">
        <v>1405</v>
      </c>
      <c r="CJ1031">
        <v>1</v>
      </c>
      <c r="CK1031" t="s">
        <v>1399</v>
      </c>
      <c r="CL1031">
        <f t="shared" si="82"/>
        <v>0</v>
      </c>
      <c r="CM1031">
        <f t="shared" si="83"/>
        <v>1</v>
      </c>
      <c r="CN1031">
        <f t="shared" si="84"/>
        <v>1</v>
      </c>
    </row>
    <row r="1032" spans="1:92" x14ac:dyDescent="0.25">
      <c r="A1032">
        <v>1625</v>
      </c>
      <c r="B1032" t="s">
        <v>564</v>
      </c>
      <c r="C1032" t="s">
        <v>564</v>
      </c>
      <c r="D1032">
        <v>1741865</v>
      </c>
      <c r="E1032">
        <v>2</v>
      </c>
      <c r="F1032" s="107">
        <v>40969</v>
      </c>
      <c r="G1032" s="107">
        <v>40989</v>
      </c>
      <c r="H1032">
        <v>1741865</v>
      </c>
      <c r="I1032" s="107">
        <v>40969</v>
      </c>
      <c r="J1032" s="107">
        <v>40989</v>
      </c>
      <c r="K1032">
        <v>25000</v>
      </c>
      <c r="L1032" t="s">
        <v>570</v>
      </c>
      <c r="N1032" t="s">
        <v>564</v>
      </c>
      <c r="O1032" t="s">
        <v>913</v>
      </c>
      <c r="P1032" t="s">
        <v>587</v>
      </c>
      <c r="Q1032">
        <v>21</v>
      </c>
      <c r="R1032">
        <v>21</v>
      </c>
      <c r="S1032">
        <v>6</v>
      </c>
      <c r="T1032">
        <v>3</v>
      </c>
      <c r="U1032">
        <v>5</v>
      </c>
      <c r="AD1032" s="107">
        <v>29372</v>
      </c>
      <c r="AE1032" t="s">
        <v>31</v>
      </c>
      <c r="AF1032" t="s">
        <v>39</v>
      </c>
      <c r="AG1032" t="s">
        <v>40</v>
      </c>
      <c r="AH1032" t="s">
        <v>40</v>
      </c>
      <c r="AI1032" t="s">
        <v>69</v>
      </c>
      <c r="AJ1032" t="s">
        <v>47</v>
      </c>
      <c r="AK1032">
        <v>4</v>
      </c>
      <c r="AL1032" t="s">
        <v>47</v>
      </c>
      <c r="AP1032" t="s">
        <v>42</v>
      </c>
      <c r="AR1032" t="s">
        <v>43</v>
      </c>
      <c r="AS1032" t="s">
        <v>44</v>
      </c>
      <c r="BC1032" t="s">
        <v>37</v>
      </c>
      <c r="BF1032">
        <v>21</v>
      </c>
      <c r="BG1032">
        <v>21</v>
      </c>
      <c r="BH1032">
        <v>21</v>
      </c>
      <c r="BI1032">
        <v>31.685792349726775</v>
      </c>
      <c r="BJ1032">
        <f t="shared" si="80"/>
        <v>32</v>
      </c>
      <c r="BK1032">
        <v>0</v>
      </c>
      <c r="BL1032">
        <v>0</v>
      </c>
      <c r="BM1032" t="s">
        <v>47</v>
      </c>
      <c r="BN1032" t="s">
        <v>913</v>
      </c>
      <c r="BO1032" t="s">
        <v>564</v>
      </c>
      <c r="BQ1032" t="s">
        <v>47</v>
      </c>
      <c r="BR1032" t="s">
        <v>87</v>
      </c>
      <c r="BS1032" t="s">
        <v>572</v>
      </c>
      <c r="BT1032" t="s">
        <v>1252</v>
      </c>
      <c r="BU1032" t="s">
        <v>87</v>
      </c>
      <c r="BV1032">
        <v>1</v>
      </c>
      <c r="BW1032">
        <v>1</v>
      </c>
      <c r="BX1032">
        <v>0</v>
      </c>
      <c r="BY1032">
        <v>0</v>
      </c>
      <c r="BZ1032">
        <v>-21</v>
      </c>
      <c r="CA1032">
        <v>0</v>
      </c>
      <c r="CB1032">
        <v>21</v>
      </c>
      <c r="CC1032" t="e">
        <v>#VALUE!</v>
      </c>
      <c r="CD1032">
        <v>21</v>
      </c>
      <c r="CE1032">
        <v>0</v>
      </c>
      <c r="CF1032">
        <v>0</v>
      </c>
      <c r="CH1032">
        <f t="shared" si="81"/>
        <v>1</v>
      </c>
      <c r="CI1032" t="s">
        <v>1404</v>
      </c>
      <c r="CJ1032">
        <v>2</v>
      </c>
      <c r="CK1032" t="s">
        <v>1399</v>
      </c>
      <c r="CL1032">
        <f t="shared" si="82"/>
        <v>0</v>
      </c>
      <c r="CM1032">
        <f t="shared" si="83"/>
        <v>1</v>
      </c>
      <c r="CN1032">
        <f t="shared" si="84"/>
        <v>1</v>
      </c>
    </row>
    <row r="1033" spans="1:92" x14ac:dyDescent="0.25">
      <c r="A1033">
        <v>730</v>
      </c>
      <c r="B1033" t="s">
        <v>564</v>
      </c>
      <c r="C1033" t="s">
        <v>564</v>
      </c>
      <c r="D1033">
        <v>1742171</v>
      </c>
      <c r="E1033">
        <v>5</v>
      </c>
      <c r="F1033" s="107">
        <v>40937</v>
      </c>
      <c r="G1033" s="107">
        <v>41022</v>
      </c>
      <c r="H1033">
        <v>1742171</v>
      </c>
      <c r="I1033" s="107">
        <v>40938</v>
      </c>
      <c r="J1033" s="107">
        <v>41022</v>
      </c>
      <c r="K1033">
        <v>15000</v>
      </c>
      <c r="L1033" t="s">
        <v>569</v>
      </c>
      <c r="N1033" t="s">
        <v>564</v>
      </c>
      <c r="O1033" t="s">
        <v>913</v>
      </c>
      <c r="P1033" t="s">
        <v>38</v>
      </c>
      <c r="Q1033">
        <v>85</v>
      </c>
      <c r="R1033">
        <v>86</v>
      </c>
      <c r="S1033">
        <v>4</v>
      </c>
      <c r="T1033">
        <v>5</v>
      </c>
      <c r="U1033">
        <v>2</v>
      </c>
      <c r="AD1033" s="107">
        <v>29623</v>
      </c>
      <c r="AE1033" t="s">
        <v>31</v>
      </c>
      <c r="AF1033" t="s">
        <v>32</v>
      </c>
      <c r="AG1033" t="s">
        <v>868</v>
      </c>
      <c r="AH1033" t="s">
        <v>30</v>
      </c>
      <c r="AI1033" t="s">
        <v>112</v>
      </c>
      <c r="AJ1033" t="s">
        <v>88</v>
      </c>
      <c r="AK1033">
        <v>6</v>
      </c>
      <c r="AL1033" t="s">
        <v>987</v>
      </c>
      <c r="AN1033">
        <v>14</v>
      </c>
      <c r="AP1033" t="s">
        <v>106</v>
      </c>
      <c r="AR1033" t="s">
        <v>43</v>
      </c>
      <c r="AS1033" t="s">
        <v>56</v>
      </c>
      <c r="BC1033" t="s">
        <v>37</v>
      </c>
      <c r="BF1033">
        <v>85</v>
      </c>
      <c r="BG1033">
        <v>85</v>
      </c>
      <c r="BH1033">
        <v>86</v>
      </c>
      <c r="BI1033">
        <v>30.912568306010929</v>
      </c>
      <c r="BJ1033">
        <f t="shared" si="80"/>
        <v>31</v>
      </c>
      <c r="BK1033">
        <v>0</v>
      </c>
      <c r="BL1033">
        <v>0</v>
      </c>
      <c r="BM1033" t="s">
        <v>1050</v>
      </c>
      <c r="BN1033" t="s">
        <v>913</v>
      </c>
      <c r="BO1033" t="s">
        <v>564</v>
      </c>
      <c r="BQ1033" t="s">
        <v>1050</v>
      </c>
      <c r="BR1033" t="s">
        <v>87</v>
      </c>
      <c r="BS1033" t="s">
        <v>572</v>
      </c>
      <c r="BT1033" t="s">
        <v>1252</v>
      </c>
      <c r="BU1033" t="s">
        <v>87</v>
      </c>
      <c r="BV1033">
        <v>0.98837209302325579</v>
      </c>
      <c r="BW1033">
        <v>1</v>
      </c>
      <c r="BX1033">
        <v>1.1627906976744207E-2</v>
      </c>
      <c r="BY1033">
        <v>0</v>
      </c>
      <c r="BZ1033">
        <v>-85</v>
      </c>
      <c r="CA1033">
        <v>0</v>
      </c>
      <c r="CB1033">
        <v>85</v>
      </c>
      <c r="CC1033" t="e">
        <v>#VALUE!</v>
      </c>
      <c r="CD1033">
        <v>85</v>
      </c>
      <c r="CE1033">
        <v>0</v>
      </c>
      <c r="CF1033">
        <v>0</v>
      </c>
      <c r="CH1033">
        <f t="shared" si="81"/>
        <v>1</v>
      </c>
      <c r="CI1033" t="s">
        <v>1402</v>
      </c>
      <c r="CJ1033">
        <v>4</v>
      </c>
      <c r="CK1033" t="s">
        <v>1399</v>
      </c>
      <c r="CL1033">
        <f t="shared" si="82"/>
        <v>0</v>
      </c>
      <c r="CM1033">
        <f t="shared" si="83"/>
        <v>1</v>
      </c>
      <c r="CN1033">
        <f t="shared" si="84"/>
        <v>1</v>
      </c>
    </row>
    <row r="1034" spans="1:92" x14ac:dyDescent="0.25">
      <c r="A1034">
        <v>622</v>
      </c>
      <c r="B1034" t="s">
        <v>564</v>
      </c>
      <c r="C1034" t="s">
        <v>564</v>
      </c>
      <c r="D1034">
        <v>1742410</v>
      </c>
      <c r="E1034">
        <v>1</v>
      </c>
      <c r="F1034" s="107">
        <v>40933</v>
      </c>
      <c r="G1034" s="107">
        <v>40969</v>
      </c>
      <c r="H1034">
        <v>1742410</v>
      </c>
      <c r="I1034" s="107">
        <v>40933</v>
      </c>
      <c r="J1034" s="107">
        <v>40935</v>
      </c>
      <c r="K1034">
        <v>10000</v>
      </c>
      <c r="L1034" t="s">
        <v>568</v>
      </c>
      <c r="M1034" s="107">
        <v>40935</v>
      </c>
      <c r="N1034" t="s">
        <v>87</v>
      </c>
      <c r="O1034" t="s">
        <v>75</v>
      </c>
      <c r="P1034" t="s">
        <v>122</v>
      </c>
      <c r="Q1034">
        <v>3</v>
      </c>
      <c r="R1034">
        <v>37</v>
      </c>
      <c r="S1034">
        <v>2</v>
      </c>
      <c r="T1034">
        <v>4</v>
      </c>
      <c r="U1034">
        <v>2</v>
      </c>
      <c r="AD1034" s="107">
        <v>30087</v>
      </c>
      <c r="AE1034" t="s">
        <v>31</v>
      </c>
      <c r="AF1034" t="s">
        <v>32</v>
      </c>
      <c r="AG1034" t="s">
        <v>868</v>
      </c>
      <c r="AH1034" t="s">
        <v>30</v>
      </c>
      <c r="AI1034" t="s">
        <v>84</v>
      </c>
      <c r="AJ1034" t="s">
        <v>122</v>
      </c>
      <c r="AK1034">
        <v>3</v>
      </c>
      <c r="AL1034" t="s">
        <v>122</v>
      </c>
      <c r="AP1034" t="s">
        <v>197</v>
      </c>
      <c r="AR1034" t="s">
        <v>45</v>
      </c>
      <c r="AS1034" t="s">
        <v>44</v>
      </c>
      <c r="BC1034" t="s">
        <v>37</v>
      </c>
      <c r="BF1034">
        <v>3</v>
      </c>
      <c r="BG1034">
        <v>37</v>
      </c>
      <c r="BH1034">
        <v>37</v>
      </c>
      <c r="BI1034">
        <v>29.633879781420767</v>
      </c>
      <c r="BJ1034">
        <f t="shared" si="80"/>
        <v>30</v>
      </c>
      <c r="BK1034">
        <v>0</v>
      </c>
      <c r="BL1034">
        <v>-34</v>
      </c>
      <c r="BM1034" t="s">
        <v>1051</v>
      </c>
      <c r="BN1034" t="s">
        <v>75</v>
      </c>
      <c r="BO1034" t="s">
        <v>87</v>
      </c>
      <c r="BQ1034" t="s">
        <v>1051</v>
      </c>
      <c r="BR1034" t="s">
        <v>87</v>
      </c>
      <c r="BS1034" t="s">
        <v>573</v>
      </c>
      <c r="BT1034" t="s">
        <v>1252</v>
      </c>
      <c r="BU1034" t="s">
        <v>87</v>
      </c>
      <c r="BV1034">
        <v>8.1081081081081086E-2</v>
      </c>
      <c r="BW1034">
        <v>8.1081081081081086E-2</v>
      </c>
      <c r="BX1034">
        <v>0</v>
      </c>
      <c r="BY1034">
        <v>0</v>
      </c>
      <c r="BZ1034">
        <v>-3</v>
      </c>
      <c r="CA1034">
        <v>0</v>
      </c>
      <c r="CB1034">
        <v>3</v>
      </c>
      <c r="CC1034" t="e">
        <v>#VALUE!</v>
      </c>
      <c r="CD1034">
        <v>3</v>
      </c>
      <c r="CE1034">
        <v>0</v>
      </c>
      <c r="CF1034">
        <v>34</v>
      </c>
      <c r="CH1034">
        <f t="shared" si="81"/>
        <v>1</v>
      </c>
      <c r="CI1034" t="s">
        <v>1405</v>
      </c>
      <c r="CJ1034">
        <v>1</v>
      </c>
      <c r="CK1034" t="s">
        <v>1399</v>
      </c>
      <c r="CL1034">
        <f t="shared" si="82"/>
        <v>1</v>
      </c>
      <c r="CM1034">
        <f t="shared" si="83"/>
        <v>1</v>
      </c>
      <c r="CN1034">
        <f t="shared" si="84"/>
        <v>1</v>
      </c>
    </row>
    <row r="1035" spans="1:92" x14ac:dyDescent="0.25">
      <c r="A1035">
        <v>1441</v>
      </c>
      <c r="B1035" t="s">
        <v>87</v>
      </c>
      <c r="C1035" t="s">
        <v>87</v>
      </c>
      <c r="D1035">
        <v>1742677</v>
      </c>
      <c r="E1035">
        <v>1</v>
      </c>
      <c r="F1035" s="107">
        <v>40962</v>
      </c>
      <c r="G1035" s="107">
        <v>41046</v>
      </c>
      <c r="H1035">
        <v>1742677</v>
      </c>
      <c r="I1035" s="107">
        <v>40978</v>
      </c>
      <c r="J1035" s="107">
        <v>41011</v>
      </c>
      <c r="K1035">
        <v>40000</v>
      </c>
      <c r="L1035" t="s">
        <v>570</v>
      </c>
      <c r="M1035" s="107">
        <v>40964</v>
      </c>
      <c r="N1035" t="s">
        <v>87</v>
      </c>
      <c r="O1035" t="s">
        <v>583</v>
      </c>
      <c r="P1035" t="s">
        <v>54</v>
      </c>
      <c r="Q1035">
        <v>33</v>
      </c>
      <c r="R1035">
        <v>85</v>
      </c>
      <c r="S1035">
        <v>6</v>
      </c>
      <c r="T1035">
        <v>9</v>
      </c>
      <c r="U1035">
        <v>2</v>
      </c>
      <c r="AD1035" s="107">
        <v>29610</v>
      </c>
      <c r="AE1035" t="s">
        <v>31</v>
      </c>
      <c r="AF1035" t="s">
        <v>32</v>
      </c>
      <c r="AG1035" t="s">
        <v>868</v>
      </c>
      <c r="AH1035" t="s">
        <v>57</v>
      </c>
      <c r="AI1035" t="s">
        <v>52</v>
      </c>
      <c r="AJ1035" t="s">
        <v>54</v>
      </c>
      <c r="AK1035">
        <v>6</v>
      </c>
      <c r="AL1035" t="s">
        <v>54</v>
      </c>
      <c r="AP1035" t="s">
        <v>147</v>
      </c>
      <c r="AR1035" t="s">
        <v>66</v>
      </c>
      <c r="AS1035" t="s">
        <v>44</v>
      </c>
      <c r="AT1035" t="s">
        <v>722</v>
      </c>
      <c r="AU1035" t="s">
        <v>722</v>
      </c>
      <c r="AX1035" t="s">
        <v>87</v>
      </c>
      <c r="BC1035" t="s">
        <v>51</v>
      </c>
      <c r="BD1035" t="s">
        <v>1279</v>
      </c>
      <c r="BF1035">
        <v>33</v>
      </c>
      <c r="BG1035">
        <v>0</v>
      </c>
      <c r="BH1035">
        <v>85</v>
      </c>
      <c r="BI1035">
        <v>31.016393442622952</v>
      </c>
      <c r="BJ1035">
        <f t="shared" si="80"/>
        <v>31</v>
      </c>
      <c r="BK1035">
        <v>-47</v>
      </c>
      <c r="BL1035">
        <v>-35</v>
      </c>
      <c r="BM1035" t="s">
        <v>1051</v>
      </c>
      <c r="BN1035" t="s">
        <v>75</v>
      </c>
      <c r="BO1035" t="s">
        <v>87</v>
      </c>
      <c r="BQ1035" t="s">
        <v>1051</v>
      </c>
      <c r="BR1035" t="s">
        <v>87</v>
      </c>
      <c r="BS1035" t="s">
        <v>573</v>
      </c>
      <c r="BT1035" t="s">
        <v>1252</v>
      </c>
      <c r="BU1035" t="s">
        <v>87</v>
      </c>
      <c r="BV1035">
        <v>0.38823529411764707</v>
      </c>
      <c r="BW1035">
        <v>0.49275362318840582</v>
      </c>
      <c r="BX1035">
        <v>0.10451832907075875</v>
      </c>
      <c r="BY1035">
        <v>0</v>
      </c>
      <c r="BZ1035">
        <v>-34</v>
      </c>
      <c r="CA1035">
        <v>-1</v>
      </c>
      <c r="CB1035">
        <v>-13</v>
      </c>
      <c r="CC1035">
        <v>33</v>
      </c>
      <c r="CE1035">
        <v>35</v>
      </c>
      <c r="CF1035">
        <v>35</v>
      </c>
      <c r="CH1035">
        <f t="shared" si="81"/>
        <v>1</v>
      </c>
      <c r="CI1035" t="s">
        <v>1401</v>
      </c>
      <c r="CJ1035">
        <v>3</v>
      </c>
      <c r="CK1035" t="s">
        <v>1399</v>
      </c>
      <c r="CL1035">
        <f t="shared" si="82"/>
        <v>1</v>
      </c>
      <c r="CM1035">
        <f t="shared" si="83"/>
        <v>1</v>
      </c>
      <c r="CN1035">
        <f t="shared" si="84"/>
        <v>1</v>
      </c>
    </row>
    <row r="1036" spans="1:92" x14ac:dyDescent="0.25">
      <c r="A1036">
        <v>1803</v>
      </c>
      <c r="B1036" t="s">
        <v>564</v>
      </c>
      <c r="C1036" t="s">
        <v>564</v>
      </c>
      <c r="D1036">
        <v>1742990</v>
      </c>
      <c r="E1036">
        <v>5</v>
      </c>
      <c r="F1036" s="107">
        <v>40976</v>
      </c>
      <c r="G1036" s="107">
        <v>41030</v>
      </c>
      <c r="H1036">
        <v>1742990</v>
      </c>
      <c r="I1036" s="107">
        <v>40979</v>
      </c>
      <c r="J1036" s="107">
        <v>41030</v>
      </c>
      <c r="K1036" t="s">
        <v>562</v>
      </c>
      <c r="L1036" t="s">
        <v>562</v>
      </c>
      <c r="N1036" t="s">
        <v>564</v>
      </c>
      <c r="O1036" t="s">
        <v>913</v>
      </c>
      <c r="P1036" t="s">
        <v>38</v>
      </c>
      <c r="Q1036">
        <v>52</v>
      </c>
      <c r="R1036">
        <v>55</v>
      </c>
      <c r="S1036">
        <v>2</v>
      </c>
      <c r="T1036">
        <v>3</v>
      </c>
      <c r="U1036">
        <v>3</v>
      </c>
      <c r="AD1036" s="107">
        <v>28059</v>
      </c>
      <c r="AE1036" t="s">
        <v>31</v>
      </c>
      <c r="AF1036" t="s">
        <v>68</v>
      </c>
      <c r="AG1036" t="s">
        <v>870</v>
      </c>
      <c r="AH1036" t="s">
        <v>57</v>
      </c>
      <c r="AI1036" t="s">
        <v>112</v>
      </c>
      <c r="AJ1036" t="s">
        <v>88</v>
      </c>
      <c r="AK1036">
        <v>5</v>
      </c>
      <c r="AL1036" t="s">
        <v>987</v>
      </c>
      <c r="AN1036">
        <v>13</v>
      </c>
      <c r="AP1036" t="s">
        <v>340</v>
      </c>
      <c r="AR1036" t="s">
        <v>43</v>
      </c>
      <c r="AS1036" t="s">
        <v>73</v>
      </c>
      <c r="BC1036" t="s">
        <v>37</v>
      </c>
      <c r="BF1036">
        <v>52</v>
      </c>
      <c r="BG1036">
        <v>52</v>
      </c>
      <c r="BH1036">
        <v>55</v>
      </c>
      <c r="BI1036">
        <v>35.292349726775953</v>
      </c>
      <c r="BJ1036">
        <f t="shared" si="80"/>
        <v>35</v>
      </c>
      <c r="BK1036">
        <v>0</v>
      </c>
      <c r="BL1036">
        <v>0</v>
      </c>
      <c r="BM1036" t="s">
        <v>1050</v>
      </c>
      <c r="BN1036" t="s">
        <v>913</v>
      </c>
      <c r="BO1036" t="s">
        <v>564</v>
      </c>
      <c r="BQ1036" t="s">
        <v>1050</v>
      </c>
      <c r="BR1036" t="s">
        <v>87</v>
      </c>
      <c r="BS1036" t="s">
        <v>572</v>
      </c>
      <c r="BT1036" t="s">
        <v>1252</v>
      </c>
      <c r="BU1036" t="s">
        <v>87</v>
      </c>
      <c r="BV1036">
        <v>0.94545454545454544</v>
      </c>
      <c r="BW1036">
        <v>1</v>
      </c>
      <c r="BX1036">
        <v>5.4545454545454564E-2</v>
      </c>
      <c r="BY1036">
        <v>0</v>
      </c>
      <c r="BZ1036">
        <v>-52</v>
      </c>
      <c r="CA1036">
        <v>0</v>
      </c>
      <c r="CB1036">
        <v>52</v>
      </c>
      <c r="CC1036" t="e">
        <v>#VALUE!</v>
      </c>
      <c r="CD1036">
        <v>52</v>
      </c>
      <c r="CE1036">
        <v>0</v>
      </c>
      <c r="CF1036">
        <v>0</v>
      </c>
      <c r="CH1036">
        <f t="shared" si="81"/>
        <v>1</v>
      </c>
      <c r="CI1036" t="s">
        <v>1401</v>
      </c>
      <c r="CJ1036">
        <v>3</v>
      </c>
      <c r="CK1036" t="s">
        <v>1399</v>
      </c>
      <c r="CL1036">
        <f t="shared" si="82"/>
        <v>0</v>
      </c>
      <c r="CM1036">
        <f t="shared" si="83"/>
        <v>1</v>
      </c>
      <c r="CN1036">
        <f t="shared" si="84"/>
        <v>1</v>
      </c>
    </row>
    <row r="1037" spans="1:92" x14ac:dyDescent="0.25">
      <c r="A1037">
        <v>940</v>
      </c>
      <c r="B1037" t="s">
        <v>564</v>
      </c>
      <c r="C1037" t="s">
        <v>564</v>
      </c>
      <c r="D1037">
        <v>1743109</v>
      </c>
      <c r="E1037">
        <v>4</v>
      </c>
      <c r="F1037" s="107">
        <v>40943</v>
      </c>
      <c r="G1037" s="107">
        <v>40946</v>
      </c>
      <c r="H1037">
        <v>1743109</v>
      </c>
      <c r="I1037" s="107">
        <v>40943</v>
      </c>
      <c r="J1037" s="107">
        <v>40946</v>
      </c>
      <c r="K1037">
        <v>15000</v>
      </c>
      <c r="L1037" t="s">
        <v>569</v>
      </c>
      <c r="N1037" t="s">
        <v>564</v>
      </c>
      <c r="O1037" t="s">
        <v>913</v>
      </c>
      <c r="P1037" t="s">
        <v>38</v>
      </c>
      <c r="Q1037">
        <v>4</v>
      </c>
      <c r="R1037">
        <v>4</v>
      </c>
      <c r="S1037">
        <v>4</v>
      </c>
      <c r="T1037">
        <v>7</v>
      </c>
      <c r="U1037">
        <v>2</v>
      </c>
      <c r="AD1037" s="107">
        <v>29846</v>
      </c>
      <c r="AE1037" t="s">
        <v>31</v>
      </c>
      <c r="AF1037" t="s">
        <v>68</v>
      </c>
      <c r="AG1037" t="s">
        <v>870</v>
      </c>
      <c r="AH1037" t="s">
        <v>30</v>
      </c>
      <c r="AI1037" t="s">
        <v>61</v>
      </c>
      <c r="AJ1037" t="s">
        <v>88</v>
      </c>
      <c r="AK1037">
        <v>2</v>
      </c>
      <c r="AL1037" t="s">
        <v>986</v>
      </c>
      <c r="AO1037">
        <v>180</v>
      </c>
      <c r="AP1037" t="s">
        <v>42</v>
      </c>
      <c r="AR1037" t="s">
        <v>43</v>
      </c>
      <c r="AS1037" t="s">
        <v>44</v>
      </c>
      <c r="BC1037" t="s">
        <v>37</v>
      </c>
      <c r="BF1037">
        <v>4</v>
      </c>
      <c r="BG1037">
        <v>4</v>
      </c>
      <c r="BH1037">
        <v>4</v>
      </c>
      <c r="BI1037">
        <v>30.319672131147541</v>
      </c>
      <c r="BJ1037">
        <f t="shared" si="80"/>
        <v>30</v>
      </c>
      <c r="BK1037">
        <v>0</v>
      </c>
      <c r="BL1037">
        <v>0</v>
      </c>
      <c r="BM1037" t="s">
        <v>1050</v>
      </c>
      <c r="BN1037" t="s">
        <v>913</v>
      </c>
      <c r="BO1037" t="s">
        <v>564</v>
      </c>
      <c r="BQ1037" t="s">
        <v>1050</v>
      </c>
      <c r="BR1037" t="s">
        <v>87</v>
      </c>
      <c r="BS1037" t="s">
        <v>572</v>
      </c>
      <c r="BT1037" t="s">
        <v>1252</v>
      </c>
      <c r="BU1037" t="s">
        <v>87</v>
      </c>
      <c r="BV1037">
        <v>1</v>
      </c>
      <c r="BW1037">
        <v>1</v>
      </c>
      <c r="BX1037">
        <v>0</v>
      </c>
      <c r="BY1037">
        <v>0</v>
      </c>
      <c r="BZ1037">
        <v>-4</v>
      </c>
      <c r="CA1037">
        <v>0</v>
      </c>
      <c r="CB1037">
        <v>4</v>
      </c>
      <c r="CC1037" t="e">
        <v>#VALUE!</v>
      </c>
      <c r="CD1037">
        <v>4</v>
      </c>
      <c r="CE1037">
        <v>0</v>
      </c>
      <c r="CF1037">
        <v>0</v>
      </c>
      <c r="CH1037">
        <f t="shared" si="81"/>
        <v>1</v>
      </c>
      <c r="CI1037" t="s">
        <v>1405</v>
      </c>
      <c r="CJ1037">
        <v>1</v>
      </c>
      <c r="CK1037" t="s">
        <v>1399</v>
      </c>
      <c r="CL1037">
        <f t="shared" si="82"/>
        <v>0</v>
      </c>
      <c r="CM1037">
        <f t="shared" si="83"/>
        <v>1</v>
      </c>
      <c r="CN1037">
        <f t="shared" si="84"/>
        <v>1</v>
      </c>
    </row>
    <row r="1038" spans="1:92" x14ac:dyDescent="0.25">
      <c r="A1038">
        <v>2626</v>
      </c>
      <c r="B1038" t="s">
        <v>564</v>
      </c>
      <c r="C1038" t="s">
        <v>564</v>
      </c>
      <c r="D1038">
        <v>1744443</v>
      </c>
      <c r="E1038">
        <v>2</v>
      </c>
      <c r="F1038" s="107">
        <v>41006</v>
      </c>
      <c r="G1038" s="107">
        <v>41108</v>
      </c>
      <c r="H1038">
        <v>1744443</v>
      </c>
      <c r="I1038" s="107">
        <v>41006</v>
      </c>
      <c r="J1038" s="107">
        <v>41007</v>
      </c>
      <c r="K1038">
        <v>2000</v>
      </c>
      <c r="L1038" t="s">
        <v>566</v>
      </c>
      <c r="M1038" s="107">
        <v>41007</v>
      </c>
      <c r="N1038" t="s">
        <v>87</v>
      </c>
      <c r="O1038" t="s">
        <v>75</v>
      </c>
      <c r="P1038" t="s">
        <v>587</v>
      </c>
      <c r="Q1038">
        <v>2</v>
      </c>
      <c r="R1038">
        <v>103</v>
      </c>
      <c r="S1038">
        <v>0</v>
      </c>
      <c r="T1038">
        <v>1</v>
      </c>
      <c r="AD1038" s="107">
        <v>30103</v>
      </c>
      <c r="AE1038" t="s">
        <v>31</v>
      </c>
      <c r="AF1038" t="s">
        <v>68</v>
      </c>
      <c r="AG1038" t="s">
        <v>870</v>
      </c>
      <c r="AH1038" t="s">
        <v>30</v>
      </c>
      <c r="AI1038" t="s">
        <v>33</v>
      </c>
      <c r="AJ1038" t="s">
        <v>47</v>
      </c>
      <c r="AK1038">
        <v>5</v>
      </c>
      <c r="AL1038" t="s">
        <v>47</v>
      </c>
      <c r="AP1038" t="s">
        <v>42</v>
      </c>
      <c r="AR1038" t="s">
        <v>43</v>
      </c>
      <c r="AS1038" t="s">
        <v>44</v>
      </c>
      <c r="BC1038" t="s">
        <v>51</v>
      </c>
      <c r="BF1038">
        <v>2</v>
      </c>
      <c r="BG1038">
        <v>103</v>
      </c>
      <c r="BH1038">
        <v>103</v>
      </c>
      <c r="BI1038">
        <v>29.789617486338798</v>
      </c>
      <c r="BJ1038">
        <f t="shared" si="80"/>
        <v>30</v>
      </c>
      <c r="BK1038">
        <v>0</v>
      </c>
      <c r="BL1038">
        <v>-101</v>
      </c>
      <c r="BM1038" t="s">
        <v>47</v>
      </c>
      <c r="BN1038" t="s">
        <v>75</v>
      </c>
      <c r="BO1038" t="s">
        <v>87</v>
      </c>
      <c r="BQ1038" t="s">
        <v>47</v>
      </c>
      <c r="BR1038" t="s">
        <v>87</v>
      </c>
      <c r="BS1038" t="s">
        <v>573</v>
      </c>
      <c r="BT1038" t="s">
        <v>1252</v>
      </c>
      <c r="BU1038" t="s">
        <v>564</v>
      </c>
      <c r="BV1038">
        <v>1.9417475728155338E-2</v>
      </c>
      <c r="BW1038">
        <v>1.9417475728155338E-2</v>
      </c>
      <c r="BX1038">
        <v>0</v>
      </c>
      <c r="BY1038">
        <v>0</v>
      </c>
      <c r="BZ1038">
        <v>-2</v>
      </c>
      <c r="CA1038">
        <v>0</v>
      </c>
      <c r="CB1038">
        <v>2</v>
      </c>
      <c r="CC1038" t="e">
        <v>#VALUE!</v>
      </c>
      <c r="CD1038">
        <v>2</v>
      </c>
      <c r="CE1038">
        <v>0</v>
      </c>
      <c r="CF1038">
        <v>101</v>
      </c>
      <c r="CH1038">
        <f t="shared" si="81"/>
        <v>1</v>
      </c>
      <c r="CI1038" t="s">
        <v>1405</v>
      </c>
      <c r="CJ1038">
        <v>1</v>
      </c>
      <c r="CK1038" t="s">
        <v>1399</v>
      </c>
      <c r="CL1038">
        <f t="shared" si="82"/>
        <v>1</v>
      </c>
      <c r="CM1038">
        <f t="shared" si="83"/>
        <v>0</v>
      </c>
      <c r="CN1038">
        <f t="shared" si="84"/>
        <v>1</v>
      </c>
    </row>
    <row r="1039" spans="1:92" x14ac:dyDescent="0.25">
      <c r="A1039">
        <v>895</v>
      </c>
      <c r="B1039" t="s">
        <v>564</v>
      </c>
      <c r="C1039" t="s">
        <v>564</v>
      </c>
      <c r="D1039">
        <v>1745378</v>
      </c>
      <c r="E1039">
        <v>6</v>
      </c>
      <c r="F1039" s="107">
        <v>40942</v>
      </c>
      <c r="G1039" s="107">
        <v>41144</v>
      </c>
      <c r="H1039">
        <v>1745378</v>
      </c>
      <c r="I1039" s="107">
        <v>40942</v>
      </c>
      <c r="J1039" s="107">
        <v>41144</v>
      </c>
      <c r="K1039" t="s">
        <v>562</v>
      </c>
      <c r="L1039" t="s">
        <v>562</v>
      </c>
      <c r="N1039" t="s">
        <v>564</v>
      </c>
      <c r="O1039" t="s">
        <v>913</v>
      </c>
      <c r="P1039" t="s">
        <v>38</v>
      </c>
      <c r="Q1039">
        <v>203</v>
      </c>
      <c r="R1039">
        <v>203</v>
      </c>
      <c r="S1039">
        <v>5</v>
      </c>
      <c r="T1039">
        <v>6</v>
      </c>
      <c r="U1039">
        <v>3</v>
      </c>
      <c r="AB1039" t="s">
        <v>111</v>
      </c>
      <c r="AD1039" s="107">
        <v>29825</v>
      </c>
      <c r="AE1039" t="s">
        <v>31</v>
      </c>
      <c r="AF1039" t="s">
        <v>39</v>
      </c>
      <c r="AG1039" t="s">
        <v>40</v>
      </c>
      <c r="AH1039" t="s">
        <v>30</v>
      </c>
      <c r="AI1039" t="s">
        <v>69</v>
      </c>
      <c r="AJ1039" t="s">
        <v>88</v>
      </c>
      <c r="AK1039">
        <v>10</v>
      </c>
      <c r="AL1039" t="s">
        <v>361</v>
      </c>
      <c r="AM1039">
        <v>10</v>
      </c>
      <c r="AP1039" t="s">
        <v>148</v>
      </c>
      <c r="AR1039" t="s">
        <v>91</v>
      </c>
      <c r="AS1039" t="s">
        <v>81</v>
      </c>
      <c r="BC1039" t="s">
        <v>37</v>
      </c>
      <c r="BF1039">
        <v>203</v>
      </c>
      <c r="BG1039">
        <v>203</v>
      </c>
      <c r="BH1039">
        <v>203</v>
      </c>
      <c r="BI1039">
        <v>30.374316939890711</v>
      </c>
      <c r="BJ1039">
        <f t="shared" si="80"/>
        <v>30</v>
      </c>
      <c r="BK1039">
        <v>0</v>
      </c>
      <c r="BL1039">
        <v>0</v>
      </c>
      <c r="BM1039" t="s">
        <v>1050</v>
      </c>
      <c r="BN1039" t="s">
        <v>913</v>
      </c>
      <c r="BO1039" t="s">
        <v>564</v>
      </c>
      <c r="BQ1039" t="s">
        <v>1050</v>
      </c>
      <c r="BR1039" t="s">
        <v>87</v>
      </c>
      <c r="BS1039" t="s">
        <v>572</v>
      </c>
      <c r="BT1039" t="s">
        <v>1252</v>
      </c>
      <c r="BU1039" t="s">
        <v>87</v>
      </c>
      <c r="BV1039">
        <v>1</v>
      </c>
      <c r="BW1039">
        <v>1</v>
      </c>
      <c r="BX1039">
        <v>0</v>
      </c>
      <c r="BY1039">
        <v>0</v>
      </c>
      <c r="BZ1039">
        <v>-203</v>
      </c>
      <c r="CA1039">
        <v>0</v>
      </c>
      <c r="CB1039">
        <v>203</v>
      </c>
      <c r="CC1039" t="e">
        <v>#VALUE!</v>
      </c>
      <c r="CD1039">
        <v>203</v>
      </c>
      <c r="CE1039">
        <v>0</v>
      </c>
      <c r="CF1039">
        <v>0</v>
      </c>
      <c r="CH1039">
        <f t="shared" si="81"/>
        <v>1</v>
      </c>
      <c r="CI1039" t="s">
        <v>1403</v>
      </c>
      <c r="CJ1039">
        <v>6</v>
      </c>
      <c r="CK1039" t="s">
        <v>1399</v>
      </c>
      <c r="CL1039">
        <f t="shared" si="82"/>
        <v>0</v>
      </c>
      <c r="CM1039">
        <f t="shared" si="83"/>
        <v>1</v>
      </c>
      <c r="CN1039">
        <f t="shared" si="84"/>
        <v>1</v>
      </c>
    </row>
    <row r="1040" spans="1:92" x14ac:dyDescent="0.25">
      <c r="A1040">
        <v>2043</v>
      </c>
      <c r="B1040" t="s">
        <v>564</v>
      </c>
      <c r="C1040" t="s">
        <v>564</v>
      </c>
      <c r="D1040">
        <v>1746643</v>
      </c>
      <c r="E1040">
        <v>5</v>
      </c>
      <c r="F1040" s="107">
        <v>40985</v>
      </c>
      <c r="G1040" s="107">
        <v>40987</v>
      </c>
      <c r="H1040">
        <v>1746643</v>
      </c>
      <c r="I1040" s="107">
        <v>40986</v>
      </c>
      <c r="J1040" s="107">
        <v>40987</v>
      </c>
      <c r="K1040">
        <v>15000</v>
      </c>
      <c r="L1040" t="s">
        <v>569</v>
      </c>
      <c r="N1040" t="s">
        <v>564</v>
      </c>
      <c r="O1040" t="s">
        <v>913</v>
      </c>
      <c r="P1040" t="s">
        <v>38</v>
      </c>
      <c r="Q1040">
        <v>2</v>
      </c>
      <c r="R1040">
        <v>3</v>
      </c>
      <c r="S1040">
        <v>4</v>
      </c>
      <c r="T1040">
        <v>1</v>
      </c>
      <c r="U1040">
        <v>1</v>
      </c>
      <c r="AD1040" s="107">
        <v>29110</v>
      </c>
      <c r="AE1040" t="s">
        <v>31</v>
      </c>
      <c r="AF1040" t="s">
        <v>32</v>
      </c>
      <c r="AG1040" t="s">
        <v>868</v>
      </c>
      <c r="AH1040" t="s">
        <v>57</v>
      </c>
      <c r="AI1040" t="s">
        <v>58</v>
      </c>
      <c r="AJ1040" t="s">
        <v>88</v>
      </c>
      <c r="AK1040">
        <v>1</v>
      </c>
      <c r="AL1040" t="s">
        <v>987</v>
      </c>
      <c r="AN1040">
        <v>9</v>
      </c>
      <c r="AP1040" t="s">
        <v>42</v>
      </c>
      <c r="AR1040" t="s">
        <v>43</v>
      </c>
      <c r="AS1040" t="s">
        <v>44</v>
      </c>
      <c r="BC1040" t="s">
        <v>37</v>
      </c>
      <c r="BF1040">
        <v>2</v>
      </c>
      <c r="BG1040">
        <v>2</v>
      </c>
      <c r="BH1040">
        <v>3</v>
      </c>
      <c r="BI1040">
        <v>32.44535519125683</v>
      </c>
      <c r="BJ1040">
        <f t="shared" si="80"/>
        <v>33</v>
      </c>
      <c r="BK1040">
        <v>0</v>
      </c>
      <c r="BL1040">
        <v>0</v>
      </c>
      <c r="BM1040" t="s">
        <v>1050</v>
      </c>
      <c r="BN1040" t="s">
        <v>913</v>
      </c>
      <c r="BO1040" t="s">
        <v>564</v>
      </c>
      <c r="BQ1040" t="s">
        <v>1050</v>
      </c>
      <c r="BR1040" t="s">
        <v>87</v>
      </c>
      <c r="BS1040" t="s">
        <v>572</v>
      </c>
      <c r="BT1040" t="s">
        <v>1252</v>
      </c>
      <c r="BU1040" t="s">
        <v>87</v>
      </c>
      <c r="BV1040">
        <v>0.66666666666666663</v>
      </c>
      <c r="BW1040">
        <v>1</v>
      </c>
      <c r="BX1040">
        <v>0.33333333333333337</v>
      </c>
      <c r="BY1040">
        <v>0</v>
      </c>
      <c r="BZ1040">
        <v>-2</v>
      </c>
      <c r="CA1040">
        <v>0</v>
      </c>
      <c r="CB1040">
        <v>2</v>
      </c>
      <c r="CC1040" t="e">
        <v>#VALUE!</v>
      </c>
      <c r="CD1040">
        <v>2</v>
      </c>
      <c r="CE1040">
        <v>0</v>
      </c>
      <c r="CF1040">
        <v>0</v>
      </c>
      <c r="CH1040">
        <f t="shared" si="81"/>
        <v>1</v>
      </c>
      <c r="CI1040" t="s">
        <v>1405</v>
      </c>
      <c r="CJ1040">
        <v>1</v>
      </c>
      <c r="CK1040" t="s">
        <v>1399</v>
      </c>
      <c r="CL1040">
        <f t="shared" si="82"/>
        <v>0</v>
      </c>
      <c r="CM1040">
        <f t="shared" si="83"/>
        <v>1</v>
      </c>
      <c r="CN1040">
        <f t="shared" si="84"/>
        <v>1</v>
      </c>
    </row>
    <row r="1041" spans="1:92" x14ac:dyDescent="0.25">
      <c r="A1041">
        <v>2961</v>
      </c>
      <c r="B1041" t="s">
        <v>87</v>
      </c>
      <c r="C1041" t="s">
        <v>87</v>
      </c>
      <c r="D1041">
        <v>1748371</v>
      </c>
      <c r="E1041">
        <v>6</v>
      </c>
      <c r="F1041" s="107">
        <v>41018</v>
      </c>
      <c r="G1041" s="107">
        <v>41662</v>
      </c>
      <c r="H1041">
        <v>1748371</v>
      </c>
      <c r="I1041" s="107">
        <v>41377</v>
      </c>
      <c r="J1041" s="107">
        <v>41377</v>
      </c>
      <c r="K1041">
        <v>20000</v>
      </c>
      <c r="L1041" t="s">
        <v>569</v>
      </c>
      <c r="M1041" s="107">
        <v>41019</v>
      </c>
      <c r="N1041" t="s">
        <v>87</v>
      </c>
      <c r="O1041" t="s">
        <v>75</v>
      </c>
      <c r="P1041" t="s">
        <v>38</v>
      </c>
      <c r="Q1041">
        <v>106</v>
      </c>
      <c r="R1041">
        <v>645</v>
      </c>
      <c r="S1041">
        <v>1</v>
      </c>
      <c r="T1041">
        <v>4</v>
      </c>
      <c r="U1041">
        <v>1</v>
      </c>
      <c r="AB1041" t="s">
        <v>111</v>
      </c>
      <c r="AD1041" s="107">
        <v>29096</v>
      </c>
      <c r="AE1041" t="s">
        <v>31</v>
      </c>
      <c r="AF1041" t="s">
        <v>39</v>
      </c>
      <c r="AG1041" t="s">
        <v>40</v>
      </c>
      <c r="AH1041" t="s">
        <v>30</v>
      </c>
      <c r="AI1041" t="s">
        <v>94</v>
      </c>
      <c r="AJ1041" t="s">
        <v>88</v>
      </c>
      <c r="AK1041">
        <v>5</v>
      </c>
      <c r="AL1041" t="s">
        <v>361</v>
      </c>
      <c r="AM1041">
        <v>4</v>
      </c>
      <c r="AP1041" t="s">
        <v>131</v>
      </c>
      <c r="AR1041" t="s">
        <v>91</v>
      </c>
      <c r="AS1041" t="s">
        <v>81</v>
      </c>
      <c r="AT1041" t="s">
        <v>1243</v>
      </c>
      <c r="AX1041" t="s">
        <v>87</v>
      </c>
      <c r="BC1041" t="s">
        <v>51</v>
      </c>
      <c r="BD1041" t="s">
        <v>1264</v>
      </c>
      <c r="BE1041" t="s">
        <v>572</v>
      </c>
      <c r="BF1041">
        <v>106</v>
      </c>
      <c r="BG1041">
        <v>286</v>
      </c>
      <c r="BH1041">
        <v>645</v>
      </c>
      <c r="BI1041">
        <v>32.57377049180328</v>
      </c>
      <c r="BJ1041">
        <f t="shared" si="80"/>
        <v>34</v>
      </c>
      <c r="BK1041">
        <v>-358</v>
      </c>
      <c r="BL1041">
        <v>-285</v>
      </c>
      <c r="BM1041" t="s">
        <v>1050</v>
      </c>
      <c r="BN1041" t="s">
        <v>75</v>
      </c>
      <c r="BO1041" t="s">
        <v>87</v>
      </c>
      <c r="BQ1041" t="s">
        <v>1050</v>
      </c>
      <c r="BR1041" t="s">
        <v>87</v>
      </c>
      <c r="BS1041" t="s">
        <v>572</v>
      </c>
      <c r="BT1041" t="s">
        <v>1252</v>
      </c>
      <c r="BU1041" t="s">
        <v>87</v>
      </c>
      <c r="BV1041">
        <v>0.16434108527131783</v>
      </c>
      <c r="BW1041">
        <v>0.1643</v>
      </c>
      <c r="BX1041">
        <v>0</v>
      </c>
      <c r="BY1041">
        <v>0</v>
      </c>
      <c r="BZ1041">
        <v>-1</v>
      </c>
      <c r="CA1041">
        <v>105</v>
      </c>
      <c r="CB1041">
        <v>286</v>
      </c>
      <c r="CC1041" t="e">
        <v>#VALUE!</v>
      </c>
      <c r="CD1041">
        <v>106</v>
      </c>
      <c r="CF1041">
        <v>285</v>
      </c>
      <c r="CH1041">
        <f t="shared" si="81"/>
        <v>1</v>
      </c>
      <c r="CI1041" t="s">
        <v>1408</v>
      </c>
      <c r="CJ1041">
        <v>0</v>
      </c>
      <c r="CK1041" t="s">
        <v>1399</v>
      </c>
      <c r="CL1041">
        <f t="shared" si="82"/>
        <v>1</v>
      </c>
      <c r="CM1041">
        <f t="shared" si="83"/>
        <v>1</v>
      </c>
      <c r="CN1041">
        <f t="shared" si="84"/>
        <v>1</v>
      </c>
    </row>
    <row r="1042" spans="1:92" x14ac:dyDescent="0.25">
      <c r="A1042">
        <v>1360</v>
      </c>
      <c r="B1042" t="s">
        <v>564</v>
      </c>
      <c r="C1042" t="s">
        <v>564</v>
      </c>
      <c r="D1042">
        <v>1748705</v>
      </c>
      <c r="E1042">
        <v>2</v>
      </c>
      <c r="F1042" s="107">
        <v>40958</v>
      </c>
      <c r="G1042" s="107">
        <v>40980</v>
      </c>
      <c r="H1042">
        <v>1748705</v>
      </c>
      <c r="I1042" s="107" t="s">
        <v>560</v>
      </c>
      <c r="J1042" s="107" t="s">
        <v>560</v>
      </c>
      <c r="K1042">
        <v>5000</v>
      </c>
      <c r="L1042" t="s">
        <v>567</v>
      </c>
      <c r="M1042" s="107">
        <v>40959</v>
      </c>
      <c r="N1042" t="s">
        <v>87</v>
      </c>
      <c r="O1042" t="s">
        <v>75</v>
      </c>
      <c r="P1042" t="s">
        <v>587</v>
      </c>
      <c r="Q1042">
        <v>0</v>
      </c>
      <c r="R1042">
        <v>23</v>
      </c>
      <c r="S1042">
        <v>0</v>
      </c>
      <c r="T1042">
        <v>0</v>
      </c>
      <c r="AD1042" s="107">
        <v>29752</v>
      </c>
      <c r="AE1042" t="s">
        <v>31</v>
      </c>
      <c r="AF1042" t="s">
        <v>39</v>
      </c>
      <c r="AG1042" t="s">
        <v>40</v>
      </c>
      <c r="AH1042" t="s">
        <v>40</v>
      </c>
      <c r="AI1042" t="s">
        <v>58</v>
      </c>
      <c r="AJ1042" t="s">
        <v>47</v>
      </c>
      <c r="AK1042">
        <v>2</v>
      </c>
      <c r="AL1042" t="s">
        <v>47</v>
      </c>
      <c r="AP1042" t="s">
        <v>42</v>
      </c>
      <c r="AR1042" t="s">
        <v>43</v>
      </c>
      <c r="AS1042" t="s">
        <v>44</v>
      </c>
      <c r="BC1042" t="s">
        <v>51</v>
      </c>
      <c r="BF1042">
        <v>0</v>
      </c>
      <c r="BG1042">
        <v>0</v>
      </c>
      <c r="BH1042">
        <v>23</v>
      </c>
      <c r="BI1042">
        <v>30.617486338797814</v>
      </c>
      <c r="BJ1042" t="e">
        <f t="shared" si="80"/>
        <v>#VALUE!</v>
      </c>
      <c r="BK1042" t="e">
        <v>#VALUE!</v>
      </c>
      <c r="BL1042" t="e">
        <v>#VALUE!</v>
      </c>
      <c r="BM1042" t="s">
        <v>47</v>
      </c>
      <c r="BN1042" t="s">
        <v>75</v>
      </c>
      <c r="BO1042" t="s">
        <v>87</v>
      </c>
      <c r="BQ1042" t="s">
        <v>47</v>
      </c>
      <c r="BR1042">
        <v>0</v>
      </c>
      <c r="BS1042" t="s">
        <v>573</v>
      </c>
      <c r="BT1042" t="s">
        <v>1252</v>
      </c>
      <c r="BU1042" t="s">
        <v>564</v>
      </c>
      <c r="BV1042">
        <v>0</v>
      </c>
      <c r="BW1042">
        <v>0</v>
      </c>
      <c r="BX1042">
        <v>0</v>
      </c>
      <c r="BY1042">
        <v>0</v>
      </c>
      <c r="BZ1042" t="e">
        <v>#VALUE!</v>
      </c>
      <c r="CA1042" t="e">
        <v>#VALUE!</v>
      </c>
      <c r="CB1042" t="e">
        <v>#VALUE!</v>
      </c>
      <c r="CC1042">
        <v>0</v>
      </c>
      <c r="CD1042">
        <v>0</v>
      </c>
      <c r="CE1042">
        <v>0</v>
      </c>
      <c r="CF1042" t="e">
        <v>#VALUE!</v>
      </c>
      <c r="CH1042">
        <f t="shared" si="81"/>
        <v>0</v>
      </c>
      <c r="CI1042" t="s">
        <v>1405</v>
      </c>
      <c r="CJ1042">
        <v>1</v>
      </c>
      <c r="CK1042" t="s">
        <v>1400</v>
      </c>
      <c r="CL1042">
        <f t="shared" si="82"/>
        <v>1</v>
      </c>
      <c r="CM1042">
        <f t="shared" si="83"/>
        <v>0</v>
      </c>
      <c r="CN1042">
        <f t="shared" si="84"/>
        <v>0</v>
      </c>
    </row>
    <row r="1043" spans="1:92" x14ac:dyDescent="0.25">
      <c r="A1043">
        <v>2016</v>
      </c>
      <c r="B1043" t="s">
        <v>564</v>
      </c>
      <c r="C1043" t="s">
        <v>564</v>
      </c>
      <c r="D1043">
        <v>1749754</v>
      </c>
      <c r="E1043">
        <v>5</v>
      </c>
      <c r="F1043" s="107">
        <v>40984</v>
      </c>
      <c r="G1043" s="107">
        <v>40987</v>
      </c>
      <c r="H1043">
        <v>1749754</v>
      </c>
      <c r="I1043" s="107">
        <v>40985</v>
      </c>
      <c r="J1043" s="107">
        <v>40987</v>
      </c>
      <c r="K1043">
        <v>15000</v>
      </c>
      <c r="L1043" t="s">
        <v>569</v>
      </c>
      <c r="N1043" t="s">
        <v>564</v>
      </c>
      <c r="O1043" t="s">
        <v>913</v>
      </c>
      <c r="P1043" t="s">
        <v>38</v>
      </c>
      <c r="Q1043">
        <v>3</v>
      </c>
      <c r="R1043">
        <v>4</v>
      </c>
      <c r="S1043">
        <v>1</v>
      </c>
      <c r="T1043">
        <v>2</v>
      </c>
      <c r="U1043">
        <v>1</v>
      </c>
      <c r="AD1043" s="107">
        <v>30201</v>
      </c>
      <c r="AE1043" t="s">
        <v>45</v>
      </c>
      <c r="AF1043" t="s">
        <v>39</v>
      </c>
      <c r="AG1043" t="s">
        <v>40</v>
      </c>
      <c r="AH1043" t="s">
        <v>40</v>
      </c>
      <c r="AI1043" t="s">
        <v>117</v>
      </c>
      <c r="AJ1043" t="s">
        <v>88</v>
      </c>
      <c r="AK1043">
        <v>1</v>
      </c>
      <c r="AL1043" t="s">
        <v>987</v>
      </c>
      <c r="AN1043">
        <v>8</v>
      </c>
      <c r="AP1043" t="s">
        <v>59</v>
      </c>
      <c r="AR1043" t="s">
        <v>43</v>
      </c>
      <c r="AS1043" t="s">
        <v>60</v>
      </c>
      <c r="BC1043" t="s">
        <v>37</v>
      </c>
      <c r="BF1043">
        <v>3</v>
      </c>
      <c r="BG1043">
        <v>3</v>
      </c>
      <c r="BH1043">
        <v>4</v>
      </c>
      <c r="BI1043">
        <v>29.461748633879782</v>
      </c>
      <c r="BJ1043">
        <f t="shared" si="80"/>
        <v>30</v>
      </c>
      <c r="BK1043">
        <v>0</v>
      </c>
      <c r="BL1043">
        <v>0</v>
      </c>
      <c r="BM1043" t="s">
        <v>1050</v>
      </c>
      <c r="BN1043" t="s">
        <v>913</v>
      </c>
      <c r="BO1043" t="s">
        <v>564</v>
      </c>
      <c r="BQ1043" t="s">
        <v>1050</v>
      </c>
      <c r="BR1043" t="s">
        <v>87</v>
      </c>
      <c r="BS1043" t="s">
        <v>572</v>
      </c>
      <c r="BT1043" t="s">
        <v>1252</v>
      </c>
      <c r="BU1043" t="s">
        <v>87</v>
      </c>
      <c r="BV1043">
        <v>0.75</v>
      </c>
      <c r="BW1043">
        <v>1</v>
      </c>
      <c r="BX1043">
        <v>0.25</v>
      </c>
      <c r="BY1043">
        <v>0</v>
      </c>
      <c r="BZ1043">
        <v>-3</v>
      </c>
      <c r="CA1043">
        <v>0</v>
      </c>
      <c r="CB1043">
        <v>3</v>
      </c>
      <c r="CC1043" t="e">
        <v>#VALUE!</v>
      </c>
      <c r="CD1043">
        <v>3</v>
      </c>
      <c r="CE1043">
        <v>0</v>
      </c>
      <c r="CF1043">
        <v>0</v>
      </c>
      <c r="CH1043">
        <f t="shared" si="81"/>
        <v>1</v>
      </c>
      <c r="CI1043" t="s">
        <v>1405</v>
      </c>
      <c r="CJ1043">
        <v>1</v>
      </c>
      <c r="CK1043" t="s">
        <v>1399</v>
      </c>
      <c r="CL1043">
        <f t="shared" si="82"/>
        <v>0</v>
      </c>
      <c r="CM1043">
        <f t="shared" si="83"/>
        <v>1</v>
      </c>
      <c r="CN1043">
        <f t="shared" si="84"/>
        <v>1</v>
      </c>
    </row>
    <row r="1044" spans="1:92" x14ac:dyDescent="0.25">
      <c r="A1044">
        <v>2190</v>
      </c>
      <c r="B1044" t="s">
        <v>564</v>
      </c>
      <c r="C1044" t="s">
        <v>564</v>
      </c>
      <c r="D1044">
        <v>1750145</v>
      </c>
      <c r="E1044">
        <v>4</v>
      </c>
      <c r="F1044" s="107">
        <v>40990</v>
      </c>
      <c r="G1044" s="107">
        <v>41030</v>
      </c>
      <c r="H1044">
        <v>1750145</v>
      </c>
      <c r="I1044" s="107">
        <v>40991</v>
      </c>
      <c r="J1044" s="107">
        <v>40992</v>
      </c>
      <c r="K1044">
        <v>10000</v>
      </c>
      <c r="L1044" t="s">
        <v>568</v>
      </c>
      <c r="M1044" s="107">
        <v>40992</v>
      </c>
      <c r="N1044" t="s">
        <v>87</v>
      </c>
      <c r="O1044" t="s">
        <v>75</v>
      </c>
      <c r="P1044" t="s">
        <v>38</v>
      </c>
      <c r="Q1044">
        <v>2</v>
      </c>
      <c r="R1044">
        <v>41</v>
      </c>
      <c r="S1044">
        <v>2</v>
      </c>
      <c r="T1044">
        <v>2</v>
      </c>
      <c r="U1044">
        <v>1</v>
      </c>
      <c r="AD1044" s="107">
        <v>29945</v>
      </c>
      <c r="AE1044" t="s">
        <v>31</v>
      </c>
      <c r="AF1044" t="s">
        <v>32</v>
      </c>
      <c r="AG1044" t="s">
        <v>868</v>
      </c>
      <c r="AH1044" t="s">
        <v>30</v>
      </c>
      <c r="AI1044" t="s">
        <v>84</v>
      </c>
      <c r="AJ1044" t="s">
        <v>88</v>
      </c>
      <c r="AK1044">
        <v>3</v>
      </c>
      <c r="AL1044" t="s">
        <v>986</v>
      </c>
      <c r="AO1044">
        <v>300</v>
      </c>
      <c r="AP1044" t="s">
        <v>42</v>
      </c>
      <c r="AR1044" t="s">
        <v>43</v>
      </c>
      <c r="AS1044" t="s">
        <v>44</v>
      </c>
      <c r="AT1044" t="s">
        <v>410</v>
      </c>
      <c r="BC1044" t="s">
        <v>98</v>
      </c>
      <c r="BF1044">
        <v>2</v>
      </c>
      <c r="BG1044">
        <v>40</v>
      </c>
      <c r="BH1044">
        <v>41</v>
      </c>
      <c r="BI1044">
        <v>30.1775956284153</v>
      </c>
      <c r="BJ1044">
        <f t="shared" si="80"/>
        <v>30</v>
      </c>
      <c r="BK1044">
        <v>0</v>
      </c>
      <c r="BL1044">
        <v>-38</v>
      </c>
      <c r="BM1044" t="s">
        <v>1050</v>
      </c>
      <c r="BN1044" t="s">
        <v>75</v>
      </c>
      <c r="BO1044" t="s">
        <v>87</v>
      </c>
      <c r="BQ1044" t="s">
        <v>1050</v>
      </c>
      <c r="BR1044" t="s">
        <v>87</v>
      </c>
      <c r="BS1044" t="s">
        <v>573</v>
      </c>
      <c r="BT1044" t="s">
        <v>1252</v>
      </c>
      <c r="BU1044" t="s">
        <v>87</v>
      </c>
      <c r="BV1044">
        <v>4.878048780487805E-2</v>
      </c>
      <c r="BW1044">
        <v>0.05</v>
      </c>
      <c r="BX1044">
        <v>1.2195121951219523E-3</v>
      </c>
      <c r="BY1044">
        <v>0</v>
      </c>
      <c r="BZ1044">
        <v>-2</v>
      </c>
      <c r="CA1044">
        <v>0</v>
      </c>
      <c r="CB1044">
        <v>2</v>
      </c>
      <c r="CC1044" t="e">
        <v>#VALUE!</v>
      </c>
      <c r="CD1044">
        <v>2</v>
      </c>
      <c r="CE1044">
        <v>0</v>
      </c>
      <c r="CF1044">
        <v>38</v>
      </c>
      <c r="CH1044">
        <f t="shared" si="81"/>
        <v>1</v>
      </c>
      <c r="CI1044" t="s">
        <v>1405</v>
      </c>
      <c r="CJ1044">
        <v>1</v>
      </c>
      <c r="CK1044" t="s">
        <v>1399</v>
      </c>
      <c r="CL1044">
        <f t="shared" si="82"/>
        <v>1</v>
      </c>
      <c r="CM1044">
        <f t="shared" si="83"/>
        <v>1</v>
      </c>
      <c r="CN1044">
        <f t="shared" si="84"/>
        <v>1</v>
      </c>
    </row>
    <row r="1045" spans="1:92" x14ac:dyDescent="0.25">
      <c r="A1045">
        <v>59</v>
      </c>
      <c r="B1045" t="s">
        <v>564</v>
      </c>
      <c r="C1045" t="s">
        <v>564</v>
      </c>
      <c r="D1045">
        <v>1750647</v>
      </c>
      <c r="E1045">
        <v>1</v>
      </c>
      <c r="F1045" s="107">
        <v>40912</v>
      </c>
      <c r="G1045" s="107">
        <v>40953</v>
      </c>
      <c r="H1045">
        <v>1750647</v>
      </c>
      <c r="I1045" s="107">
        <v>40912</v>
      </c>
      <c r="J1045" s="107">
        <v>40953</v>
      </c>
      <c r="K1045">
        <v>5000</v>
      </c>
      <c r="L1045" t="s">
        <v>567</v>
      </c>
      <c r="N1045" t="s">
        <v>564</v>
      </c>
      <c r="O1045" t="s">
        <v>913</v>
      </c>
      <c r="P1045" t="s">
        <v>54</v>
      </c>
      <c r="Q1045">
        <v>42</v>
      </c>
      <c r="R1045">
        <v>42</v>
      </c>
      <c r="S1045">
        <v>3</v>
      </c>
      <c r="T1045">
        <v>3</v>
      </c>
      <c r="U1045">
        <v>2</v>
      </c>
      <c r="AD1045" s="107">
        <v>24515</v>
      </c>
      <c r="AE1045" t="s">
        <v>45</v>
      </c>
      <c r="AF1045" t="s">
        <v>68</v>
      </c>
      <c r="AG1045" t="s">
        <v>870</v>
      </c>
      <c r="AH1045" t="s">
        <v>57</v>
      </c>
      <c r="AI1045" t="s">
        <v>99</v>
      </c>
      <c r="AJ1045" t="s">
        <v>54</v>
      </c>
      <c r="AK1045">
        <v>2</v>
      </c>
      <c r="AL1045" t="s">
        <v>54</v>
      </c>
      <c r="AP1045" t="s">
        <v>120</v>
      </c>
      <c r="AR1045" t="s">
        <v>43</v>
      </c>
      <c r="AS1045" t="s">
        <v>121</v>
      </c>
      <c r="BC1045" t="s">
        <v>37</v>
      </c>
      <c r="BF1045">
        <v>42</v>
      </c>
      <c r="BG1045">
        <v>42</v>
      </c>
      <c r="BH1045">
        <v>42</v>
      </c>
      <c r="BI1045">
        <v>44.800546448087431</v>
      </c>
      <c r="BJ1045">
        <f t="shared" si="80"/>
        <v>45</v>
      </c>
      <c r="BK1045">
        <v>0</v>
      </c>
      <c r="BL1045">
        <v>0</v>
      </c>
      <c r="BM1045" t="s">
        <v>1051</v>
      </c>
      <c r="BN1045" t="s">
        <v>913</v>
      </c>
      <c r="BO1045" t="s">
        <v>564</v>
      </c>
      <c r="BQ1045" t="s">
        <v>1051</v>
      </c>
      <c r="BR1045" t="s">
        <v>87</v>
      </c>
      <c r="BS1045" t="s">
        <v>572</v>
      </c>
      <c r="BT1045" t="s">
        <v>1252</v>
      </c>
      <c r="BU1045" t="s">
        <v>87</v>
      </c>
      <c r="BV1045">
        <v>1</v>
      </c>
      <c r="BW1045">
        <v>1</v>
      </c>
      <c r="BX1045">
        <v>0</v>
      </c>
      <c r="BY1045">
        <v>0</v>
      </c>
      <c r="BZ1045">
        <v>-42</v>
      </c>
      <c r="CA1045">
        <v>0</v>
      </c>
      <c r="CB1045">
        <v>42</v>
      </c>
      <c r="CC1045" t="e">
        <v>#VALUE!</v>
      </c>
      <c r="CD1045">
        <v>42</v>
      </c>
      <c r="CE1045">
        <v>0</v>
      </c>
      <c r="CF1045">
        <v>0</v>
      </c>
      <c r="CH1045">
        <f t="shared" si="81"/>
        <v>1</v>
      </c>
      <c r="CI1045" t="s">
        <v>1401</v>
      </c>
      <c r="CJ1045">
        <v>3</v>
      </c>
      <c r="CK1045" t="s">
        <v>1399</v>
      </c>
      <c r="CL1045">
        <f t="shared" si="82"/>
        <v>0</v>
      </c>
      <c r="CM1045">
        <f t="shared" si="83"/>
        <v>1</v>
      </c>
      <c r="CN1045">
        <f t="shared" si="84"/>
        <v>1</v>
      </c>
    </row>
    <row r="1046" spans="1:92" x14ac:dyDescent="0.25">
      <c r="A1046">
        <v>2933</v>
      </c>
      <c r="B1046" t="s">
        <v>564</v>
      </c>
      <c r="C1046" t="s">
        <v>564</v>
      </c>
      <c r="D1046">
        <v>1754434</v>
      </c>
      <c r="E1046">
        <v>4</v>
      </c>
      <c r="F1046" s="107">
        <v>41017</v>
      </c>
      <c r="G1046" s="107">
        <v>41197</v>
      </c>
      <c r="H1046">
        <v>1754434</v>
      </c>
      <c r="I1046" s="107">
        <v>41017</v>
      </c>
      <c r="J1046" s="107">
        <v>41197</v>
      </c>
      <c r="K1046" t="s">
        <v>562</v>
      </c>
      <c r="L1046" t="s">
        <v>562</v>
      </c>
      <c r="N1046" t="s">
        <v>564</v>
      </c>
      <c r="O1046" t="s">
        <v>913</v>
      </c>
      <c r="P1046" t="s">
        <v>38</v>
      </c>
      <c r="Q1046">
        <v>181</v>
      </c>
      <c r="R1046">
        <v>181</v>
      </c>
      <c r="S1046">
        <v>2</v>
      </c>
      <c r="T1046">
        <v>3</v>
      </c>
      <c r="U1046">
        <v>2</v>
      </c>
      <c r="AD1046" s="107">
        <v>29130</v>
      </c>
      <c r="AE1046" t="s">
        <v>31</v>
      </c>
      <c r="AF1046" t="s">
        <v>32</v>
      </c>
      <c r="AG1046" t="s">
        <v>868</v>
      </c>
      <c r="AH1046" t="s">
        <v>57</v>
      </c>
      <c r="AI1046" t="s">
        <v>41</v>
      </c>
      <c r="AJ1046" t="s">
        <v>88</v>
      </c>
      <c r="AK1046">
        <v>8</v>
      </c>
      <c r="AL1046" t="s">
        <v>986</v>
      </c>
      <c r="AO1046">
        <v>210</v>
      </c>
      <c r="AP1046" t="s">
        <v>226</v>
      </c>
      <c r="AR1046" t="s">
        <v>49</v>
      </c>
      <c r="AS1046" t="s">
        <v>63</v>
      </c>
      <c r="BC1046" t="s">
        <v>51</v>
      </c>
      <c r="BF1046">
        <v>181</v>
      </c>
      <c r="BG1046">
        <v>181</v>
      </c>
      <c r="BH1046">
        <v>181</v>
      </c>
      <c r="BI1046">
        <v>32.478142076502735</v>
      </c>
      <c r="BJ1046">
        <f t="shared" si="80"/>
        <v>33</v>
      </c>
      <c r="BK1046">
        <v>0</v>
      </c>
      <c r="BL1046">
        <v>0</v>
      </c>
      <c r="BM1046" t="s">
        <v>1050</v>
      </c>
      <c r="BN1046" t="s">
        <v>913</v>
      </c>
      <c r="BO1046" t="s">
        <v>564</v>
      </c>
      <c r="BQ1046" t="s">
        <v>1050</v>
      </c>
      <c r="BR1046" t="s">
        <v>87</v>
      </c>
      <c r="BS1046" t="s">
        <v>572</v>
      </c>
      <c r="BT1046" t="s">
        <v>1252</v>
      </c>
      <c r="BU1046" t="s">
        <v>87</v>
      </c>
      <c r="BV1046">
        <v>1</v>
      </c>
      <c r="BW1046">
        <v>1</v>
      </c>
      <c r="BX1046">
        <v>0</v>
      </c>
      <c r="BY1046">
        <v>0</v>
      </c>
      <c r="BZ1046">
        <v>-181</v>
      </c>
      <c r="CA1046">
        <v>0</v>
      </c>
      <c r="CB1046">
        <v>181</v>
      </c>
      <c r="CC1046" t="e">
        <v>#VALUE!</v>
      </c>
      <c r="CD1046">
        <v>181</v>
      </c>
      <c r="CE1046">
        <v>0</v>
      </c>
      <c r="CF1046">
        <v>0</v>
      </c>
      <c r="CH1046">
        <f t="shared" si="81"/>
        <v>1</v>
      </c>
      <c r="CI1046" t="s">
        <v>1403</v>
      </c>
      <c r="CJ1046">
        <v>6</v>
      </c>
      <c r="CK1046" t="s">
        <v>1399</v>
      </c>
      <c r="CL1046">
        <f t="shared" si="82"/>
        <v>0</v>
      </c>
      <c r="CM1046">
        <f t="shared" si="83"/>
        <v>1</v>
      </c>
      <c r="CN1046">
        <f t="shared" si="84"/>
        <v>1</v>
      </c>
    </row>
    <row r="1047" spans="1:92" x14ac:dyDescent="0.25">
      <c r="A1047">
        <v>1449</v>
      </c>
      <c r="B1047" t="s">
        <v>564</v>
      </c>
      <c r="C1047" t="s">
        <v>564</v>
      </c>
      <c r="D1047">
        <v>1754998</v>
      </c>
      <c r="E1047">
        <v>2</v>
      </c>
      <c r="F1047" s="107">
        <v>40962</v>
      </c>
      <c r="G1047" s="107">
        <v>41024</v>
      </c>
      <c r="H1047">
        <v>1754998</v>
      </c>
      <c r="I1047" s="107">
        <v>40962</v>
      </c>
      <c r="J1047" s="107">
        <v>40963</v>
      </c>
      <c r="K1047">
        <v>2000</v>
      </c>
      <c r="L1047" t="s">
        <v>566</v>
      </c>
      <c r="M1047" s="107">
        <v>40963</v>
      </c>
      <c r="N1047" t="s">
        <v>87</v>
      </c>
      <c r="O1047" t="s">
        <v>75</v>
      </c>
      <c r="P1047" t="s">
        <v>587</v>
      </c>
      <c r="Q1047">
        <v>2</v>
      </c>
      <c r="R1047">
        <v>63</v>
      </c>
      <c r="S1047">
        <v>1</v>
      </c>
      <c r="T1047">
        <v>0</v>
      </c>
      <c r="AD1047" s="107">
        <v>29535</v>
      </c>
      <c r="AE1047" t="s">
        <v>31</v>
      </c>
      <c r="AF1047" t="s">
        <v>68</v>
      </c>
      <c r="AG1047" t="s">
        <v>870</v>
      </c>
      <c r="AH1047" t="s">
        <v>30</v>
      </c>
      <c r="AI1047" t="s">
        <v>99</v>
      </c>
      <c r="AJ1047" t="s">
        <v>47</v>
      </c>
      <c r="AK1047">
        <v>3</v>
      </c>
      <c r="AL1047" t="s">
        <v>47</v>
      </c>
      <c r="AP1047" t="s">
        <v>42</v>
      </c>
      <c r="AR1047" t="s">
        <v>43</v>
      </c>
      <c r="AS1047" t="s">
        <v>44</v>
      </c>
      <c r="AT1047" t="s">
        <v>337</v>
      </c>
      <c r="BC1047" t="s">
        <v>51</v>
      </c>
      <c r="BF1047">
        <v>2</v>
      </c>
      <c r="BG1047">
        <v>63</v>
      </c>
      <c r="BH1047">
        <v>63</v>
      </c>
      <c r="BI1047">
        <v>31.221311475409838</v>
      </c>
      <c r="BJ1047">
        <f t="shared" si="80"/>
        <v>31</v>
      </c>
      <c r="BK1047">
        <v>0</v>
      </c>
      <c r="BL1047">
        <v>-61</v>
      </c>
      <c r="BM1047" t="s">
        <v>47</v>
      </c>
      <c r="BN1047" t="s">
        <v>75</v>
      </c>
      <c r="BO1047" t="s">
        <v>87</v>
      </c>
      <c r="BQ1047" t="s">
        <v>47</v>
      </c>
      <c r="BR1047" t="s">
        <v>87</v>
      </c>
      <c r="BS1047" t="s">
        <v>573</v>
      </c>
      <c r="BT1047" t="s">
        <v>1252</v>
      </c>
      <c r="BU1047" t="s">
        <v>87</v>
      </c>
      <c r="BV1047">
        <v>3.1746031746031744E-2</v>
      </c>
      <c r="BW1047">
        <v>3.1746031746031744E-2</v>
      </c>
      <c r="BX1047">
        <v>0</v>
      </c>
      <c r="BY1047">
        <v>0</v>
      </c>
      <c r="BZ1047">
        <v>-2</v>
      </c>
      <c r="CA1047">
        <v>0</v>
      </c>
      <c r="CB1047">
        <v>2</v>
      </c>
      <c r="CC1047" t="e">
        <v>#VALUE!</v>
      </c>
      <c r="CD1047">
        <v>2</v>
      </c>
      <c r="CE1047">
        <v>0</v>
      </c>
      <c r="CF1047">
        <v>61</v>
      </c>
      <c r="CH1047">
        <f t="shared" si="81"/>
        <v>1</v>
      </c>
      <c r="CI1047" t="s">
        <v>1405</v>
      </c>
      <c r="CJ1047">
        <v>1</v>
      </c>
      <c r="CK1047" t="s">
        <v>1399</v>
      </c>
      <c r="CL1047">
        <f t="shared" si="82"/>
        <v>1</v>
      </c>
      <c r="CM1047">
        <f t="shared" si="83"/>
        <v>1</v>
      </c>
      <c r="CN1047">
        <f t="shared" si="84"/>
        <v>0</v>
      </c>
    </row>
    <row r="1048" spans="1:92" x14ac:dyDescent="0.25">
      <c r="A1048">
        <v>1016</v>
      </c>
      <c r="B1048" t="s">
        <v>564</v>
      </c>
      <c r="C1048" t="s">
        <v>564</v>
      </c>
      <c r="D1048">
        <v>1755199</v>
      </c>
      <c r="E1048">
        <v>1</v>
      </c>
      <c r="F1048" s="107">
        <v>40946</v>
      </c>
      <c r="G1048" s="107">
        <v>41025</v>
      </c>
      <c r="H1048">
        <v>1755199</v>
      </c>
      <c r="I1048" s="107" t="s">
        <v>560</v>
      </c>
      <c r="J1048" s="107" t="s">
        <v>560</v>
      </c>
      <c r="K1048">
        <v>2000</v>
      </c>
      <c r="L1048" t="s">
        <v>566</v>
      </c>
      <c r="N1048" t="s">
        <v>1336</v>
      </c>
      <c r="O1048" t="s">
        <v>913</v>
      </c>
      <c r="P1048" t="s">
        <v>54</v>
      </c>
      <c r="Q1048">
        <v>0</v>
      </c>
      <c r="R1048">
        <v>80</v>
      </c>
      <c r="S1048">
        <v>0</v>
      </c>
      <c r="T1048">
        <v>0</v>
      </c>
      <c r="AD1048" s="107">
        <v>29192</v>
      </c>
      <c r="AE1048" t="s">
        <v>45</v>
      </c>
      <c r="AF1048" t="s">
        <v>39</v>
      </c>
      <c r="AG1048" t="s">
        <v>40</v>
      </c>
      <c r="AH1048" t="s">
        <v>40</v>
      </c>
      <c r="AI1048" t="s">
        <v>94</v>
      </c>
      <c r="AJ1048" t="s">
        <v>54</v>
      </c>
      <c r="AK1048">
        <v>4</v>
      </c>
      <c r="AL1048" t="s">
        <v>54</v>
      </c>
      <c r="AP1048" t="s">
        <v>62</v>
      </c>
      <c r="AR1048" t="s">
        <v>43</v>
      </c>
      <c r="AS1048" t="s">
        <v>63</v>
      </c>
      <c r="BC1048" t="s">
        <v>51</v>
      </c>
      <c r="BF1048">
        <v>0</v>
      </c>
      <c r="BG1048">
        <v>0</v>
      </c>
      <c r="BH1048">
        <v>80</v>
      </c>
      <c r="BI1048">
        <v>32.114754098360656</v>
      </c>
      <c r="BJ1048" t="e">
        <f t="shared" si="80"/>
        <v>#VALUE!</v>
      </c>
      <c r="BK1048" t="e">
        <v>#VALUE!</v>
      </c>
      <c r="BL1048" t="e">
        <v>#VALUE!</v>
      </c>
      <c r="BM1048" t="s">
        <v>1051</v>
      </c>
      <c r="BN1048" t="s">
        <v>913</v>
      </c>
      <c r="BO1048" t="s">
        <v>564</v>
      </c>
      <c r="BQ1048" t="s">
        <v>1051</v>
      </c>
      <c r="BR1048">
        <v>0</v>
      </c>
      <c r="BS1048" t="s">
        <v>1338</v>
      </c>
      <c r="BT1048" t="s">
        <v>1252</v>
      </c>
      <c r="BU1048" t="s">
        <v>564</v>
      </c>
      <c r="BV1048">
        <v>0</v>
      </c>
      <c r="BW1048">
        <v>0</v>
      </c>
      <c r="BX1048">
        <v>0</v>
      </c>
      <c r="BY1048">
        <v>0</v>
      </c>
      <c r="BZ1048" t="e">
        <v>#VALUE!</v>
      </c>
      <c r="CA1048" t="e">
        <v>#VALUE!</v>
      </c>
      <c r="CB1048" t="e">
        <v>#VALUE!</v>
      </c>
      <c r="CC1048">
        <v>0</v>
      </c>
      <c r="CD1048">
        <v>0</v>
      </c>
      <c r="CF1048" t="e">
        <v>#VALUE!</v>
      </c>
      <c r="CH1048">
        <f t="shared" si="81"/>
        <v>0</v>
      </c>
      <c r="CI1048" t="s">
        <v>1405</v>
      </c>
      <c r="CJ1048">
        <v>1</v>
      </c>
      <c r="CK1048" t="s">
        <v>1400</v>
      </c>
      <c r="CL1048">
        <f t="shared" si="82"/>
        <v>0</v>
      </c>
      <c r="CM1048">
        <f t="shared" si="83"/>
        <v>0</v>
      </c>
      <c r="CN1048">
        <f t="shared" si="84"/>
        <v>0</v>
      </c>
    </row>
    <row r="1049" spans="1:92" x14ac:dyDescent="0.25">
      <c r="A1049">
        <v>3050</v>
      </c>
      <c r="B1049" t="s">
        <v>564</v>
      </c>
      <c r="C1049" t="s">
        <v>564</v>
      </c>
      <c r="D1049">
        <v>1755511</v>
      </c>
      <c r="E1049">
        <v>1</v>
      </c>
      <c r="F1049" s="107">
        <v>41022</v>
      </c>
      <c r="G1049" s="107">
        <v>41052</v>
      </c>
      <c r="H1049">
        <v>1755511</v>
      </c>
      <c r="I1049" s="107">
        <v>41022</v>
      </c>
      <c r="J1049" s="107">
        <v>41052</v>
      </c>
      <c r="K1049">
        <v>50000</v>
      </c>
      <c r="L1049" t="s">
        <v>570</v>
      </c>
      <c r="N1049" t="s">
        <v>564</v>
      </c>
      <c r="O1049" t="s">
        <v>913</v>
      </c>
      <c r="P1049" t="s">
        <v>54</v>
      </c>
      <c r="Q1049">
        <v>31</v>
      </c>
      <c r="R1049">
        <v>31</v>
      </c>
      <c r="S1049">
        <v>4</v>
      </c>
      <c r="T1049">
        <v>7</v>
      </c>
      <c r="U1049">
        <v>2</v>
      </c>
      <c r="AD1049" s="107">
        <v>29819</v>
      </c>
      <c r="AE1049" t="s">
        <v>31</v>
      </c>
      <c r="AF1049" t="s">
        <v>32</v>
      </c>
      <c r="AG1049" t="s">
        <v>868</v>
      </c>
      <c r="AH1049" t="s">
        <v>30</v>
      </c>
      <c r="AI1049" t="s">
        <v>112</v>
      </c>
      <c r="AJ1049" t="s">
        <v>54</v>
      </c>
      <c r="AK1049">
        <v>4</v>
      </c>
      <c r="AL1049" t="s">
        <v>54</v>
      </c>
      <c r="AP1049" t="s">
        <v>109</v>
      </c>
      <c r="AR1049" t="s">
        <v>49</v>
      </c>
      <c r="AS1049" t="s">
        <v>73</v>
      </c>
      <c r="AT1049" t="s">
        <v>517</v>
      </c>
      <c r="BC1049" t="s">
        <v>37</v>
      </c>
      <c r="BF1049">
        <v>31</v>
      </c>
      <c r="BG1049">
        <v>31</v>
      </c>
      <c r="BH1049">
        <v>31</v>
      </c>
      <c r="BI1049">
        <v>30.60928961748634</v>
      </c>
      <c r="BJ1049">
        <f t="shared" si="80"/>
        <v>31</v>
      </c>
      <c r="BK1049">
        <v>0</v>
      </c>
      <c r="BL1049">
        <v>0</v>
      </c>
      <c r="BM1049" t="s">
        <v>1051</v>
      </c>
      <c r="BN1049" t="s">
        <v>913</v>
      </c>
      <c r="BO1049" t="s">
        <v>564</v>
      </c>
      <c r="BQ1049" t="s">
        <v>1051</v>
      </c>
      <c r="BR1049" t="s">
        <v>87</v>
      </c>
      <c r="BS1049" t="s">
        <v>572</v>
      </c>
      <c r="BT1049" t="s">
        <v>1252</v>
      </c>
      <c r="BU1049" t="s">
        <v>87</v>
      </c>
      <c r="BV1049">
        <v>1</v>
      </c>
      <c r="BW1049">
        <v>1</v>
      </c>
      <c r="BX1049">
        <v>0</v>
      </c>
      <c r="BY1049">
        <v>0</v>
      </c>
      <c r="BZ1049">
        <v>-31</v>
      </c>
      <c r="CA1049">
        <v>0</v>
      </c>
      <c r="CB1049">
        <v>31</v>
      </c>
      <c r="CC1049" t="e">
        <v>#VALUE!</v>
      </c>
      <c r="CD1049">
        <v>31</v>
      </c>
      <c r="CE1049">
        <v>0</v>
      </c>
      <c r="CF1049">
        <v>0</v>
      </c>
      <c r="CH1049">
        <f t="shared" si="81"/>
        <v>1</v>
      </c>
      <c r="CI1049" t="s">
        <v>1401</v>
      </c>
      <c r="CJ1049">
        <v>3</v>
      </c>
      <c r="CK1049" t="s">
        <v>1399</v>
      </c>
      <c r="CL1049">
        <f t="shared" si="82"/>
        <v>0</v>
      </c>
      <c r="CM1049">
        <f t="shared" si="83"/>
        <v>1</v>
      </c>
      <c r="CN1049">
        <f t="shared" si="84"/>
        <v>1</v>
      </c>
    </row>
    <row r="1050" spans="1:92" x14ac:dyDescent="0.25">
      <c r="A1050">
        <v>684</v>
      </c>
      <c r="B1050" t="s">
        <v>564</v>
      </c>
      <c r="C1050" t="s">
        <v>564</v>
      </c>
      <c r="D1050">
        <v>1756356</v>
      </c>
      <c r="E1050">
        <v>1</v>
      </c>
      <c r="F1050" s="107">
        <v>40935</v>
      </c>
      <c r="G1050" s="107">
        <v>40981</v>
      </c>
      <c r="H1050">
        <v>1756356</v>
      </c>
      <c r="I1050" s="107" t="s">
        <v>560</v>
      </c>
      <c r="J1050" s="107" t="s">
        <v>560</v>
      </c>
      <c r="K1050">
        <v>15000</v>
      </c>
      <c r="L1050" t="s">
        <v>569</v>
      </c>
      <c r="N1050" t="s">
        <v>1336</v>
      </c>
      <c r="O1050" t="s">
        <v>913</v>
      </c>
      <c r="P1050" t="s">
        <v>54</v>
      </c>
      <c r="Q1050">
        <v>0</v>
      </c>
      <c r="R1050">
        <v>47</v>
      </c>
      <c r="S1050">
        <v>4</v>
      </c>
      <c r="T1050">
        <v>3</v>
      </c>
      <c r="U1050">
        <v>3</v>
      </c>
      <c r="AD1050" s="107">
        <v>25653</v>
      </c>
      <c r="AE1050" t="s">
        <v>31</v>
      </c>
      <c r="AF1050" t="s">
        <v>32</v>
      </c>
      <c r="AG1050" t="s">
        <v>868</v>
      </c>
      <c r="AH1050" t="s">
        <v>57</v>
      </c>
      <c r="AI1050" t="s">
        <v>117</v>
      </c>
      <c r="AJ1050" t="s">
        <v>54</v>
      </c>
      <c r="AK1050">
        <v>2</v>
      </c>
      <c r="AL1050" t="s">
        <v>54</v>
      </c>
      <c r="AP1050" t="s">
        <v>42</v>
      </c>
      <c r="AR1050" t="s">
        <v>43</v>
      </c>
      <c r="AS1050" t="s">
        <v>44</v>
      </c>
      <c r="BC1050" t="s">
        <v>37</v>
      </c>
      <c r="BF1050">
        <v>0</v>
      </c>
      <c r="BG1050">
        <v>0</v>
      </c>
      <c r="BH1050">
        <v>47</v>
      </c>
      <c r="BI1050">
        <v>41.754098360655739</v>
      </c>
      <c r="BJ1050" t="e">
        <f t="shared" si="80"/>
        <v>#VALUE!</v>
      </c>
      <c r="BK1050" t="e">
        <v>#VALUE!</v>
      </c>
      <c r="BL1050" t="e">
        <v>#VALUE!</v>
      </c>
      <c r="BM1050" t="s">
        <v>1051</v>
      </c>
      <c r="BN1050" t="s">
        <v>913</v>
      </c>
      <c r="BO1050" t="s">
        <v>564</v>
      </c>
      <c r="BQ1050" t="s">
        <v>1051</v>
      </c>
      <c r="BR1050">
        <v>0</v>
      </c>
      <c r="BS1050" t="s">
        <v>1338</v>
      </c>
      <c r="BT1050" t="s">
        <v>1252</v>
      </c>
      <c r="BU1050" t="s">
        <v>87</v>
      </c>
      <c r="BV1050">
        <v>0</v>
      </c>
      <c r="BW1050">
        <v>0</v>
      </c>
      <c r="BX1050">
        <v>0</v>
      </c>
      <c r="BY1050">
        <v>0</v>
      </c>
      <c r="BZ1050" t="e">
        <v>#VALUE!</v>
      </c>
      <c r="CA1050" t="e">
        <v>#VALUE!</v>
      </c>
      <c r="CB1050" t="e">
        <v>#VALUE!</v>
      </c>
      <c r="CC1050">
        <v>0</v>
      </c>
      <c r="CD1050">
        <v>0</v>
      </c>
      <c r="CF1050" t="e">
        <v>#VALUE!</v>
      </c>
      <c r="CH1050">
        <f t="shared" si="81"/>
        <v>1</v>
      </c>
      <c r="CI1050" t="s">
        <v>1405</v>
      </c>
      <c r="CJ1050">
        <v>1</v>
      </c>
      <c r="CK1050" t="s">
        <v>1400</v>
      </c>
      <c r="CL1050">
        <f t="shared" si="82"/>
        <v>0</v>
      </c>
      <c r="CM1050">
        <f t="shared" si="83"/>
        <v>1</v>
      </c>
      <c r="CN1050">
        <f t="shared" si="84"/>
        <v>1</v>
      </c>
    </row>
    <row r="1051" spans="1:92" x14ac:dyDescent="0.25">
      <c r="A1051">
        <v>2411</v>
      </c>
      <c r="B1051" t="s">
        <v>564</v>
      </c>
      <c r="C1051" t="s">
        <v>564</v>
      </c>
      <c r="D1051">
        <v>1756581</v>
      </c>
      <c r="E1051">
        <v>5</v>
      </c>
      <c r="F1051" s="107">
        <v>41000</v>
      </c>
      <c r="G1051" s="107">
        <v>41045</v>
      </c>
      <c r="H1051">
        <v>1756581</v>
      </c>
      <c r="I1051" s="107">
        <v>41000</v>
      </c>
      <c r="J1051" s="107">
        <v>41045</v>
      </c>
      <c r="K1051">
        <v>15000</v>
      </c>
      <c r="L1051" t="s">
        <v>569</v>
      </c>
      <c r="N1051" t="s">
        <v>564</v>
      </c>
      <c r="O1051" t="s">
        <v>913</v>
      </c>
      <c r="P1051" t="s">
        <v>38</v>
      </c>
      <c r="Q1051">
        <v>46</v>
      </c>
      <c r="R1051">
        <v>46</v>
      </c>
      <c r="S1051">
        <v>8</v>
      </c>
      <c r="T1051">
        <v>2</v>
      </c>
      <c r="U1051">
        <v>1</v>
      </c>
      <c r="AD1051" s="107">
        <v>26427</v>
      </c>
      <c r="AE1051" t="s">
        <v>31</v>
      </c>
      <c r="AF1051" t="s">
        <v>68</v>
      </c>
      <c r="AG1051" t="s">
        <v>870</v>
      </c>
      <c r="AH1051" t="s">
        <v>30</v>
      </c>
      <c r="AI1051" t="s">
        <v>70</v>
      </c>
      <c r="AJ1051" t="s">
        <v>88</v>
      </c>
      <c r="AK1051">
        <v>3</v>
      </c>
      <c r="AL1051" t="s">
        <v>987</v>
      </c>
      <c r="AN1051">
        <v>6</v>
      </c>
      <c r="AP1051" t="s">
        <v>59</v>
      </c>
      <c r="AR1051" t="s">
        <v>43</v>
      </c>
      <c r="AS1051" t="s">
        <v>60</v>
      </c>
      <c r="AT1051" t="s">
        <v>435</v>
      </c>
      <c r="BC1051" t="s">
        <v>37</v>
      </c>
      <c r="BF1051">
        <v>46</v>
      </c>
      <c r="BG1051">
        <v>46</v>
      </c>
      <c r="BH1051">
        <v>46</v>
      </c>
      <c r="BI1051">
        <v>39.81693989071038</v>
      </c>
      <c r="BJ1051">
        <f t="shared" si="80"/>
        <v>40</v>
      </c>
      <c r="BK1051">
        <v>0</v>
      </c>
      <c r="BL1051">
        <v>0</v>
      </c>
      <c r="BM1051" t="s">
        <v>1050</v>
      </c>
      <c r="BN1051" t="s">
        <v>913</v>
      </c>
      <c r="BO1051" t="s">
        <v>564</v>
      </c>
      <c r="BQ1051" t="s">
        <v>1050</v>
      </c>
      <c r="BR1051" t="s">
        <v>87</v>
      </c>
      <c r="BS1051" t="s">
        <v>572</v>
      </c>
      <c r="BT1051" t="s">
        <v>1252</v>
      </c>
      <c r="BU1051" t="s">
        <v>87</v>
      </c>
      <c r="BV1051">
        <v>1</v>
      </c>
      <c r="BW1051">
        <v>1</v>
      </c>
      <c r="BX1051">
        <v>0</v>
      </c>
      <c r="BY1051">
        <v>0</v>
      </c>
      <c r="BZ1051">
        <v>-46</v>
      </c>
      <c r="CA1051">
        <v>0</v>
      </c>
      <c r="CB1051">
        <v>46</v>
      </c>
      <c r="CC1051" t="e">
        <v>#VALUE!</v>
      </c>
      <c r="CD1051">
        <v>46</v>
      </c>
      <c r="CE1051">
        <v>0</v>
      </c>
      <c r="CF1051">
        <v>0</v>
      </c>
      <c r="CH1051">
        <f t="shared" si="81"/>
        <v>1</v>
      </c>
      <c r="CI1051" t="s">
        <v>1401</v>
      </c>
      <c r="CJ1051">
        <v>3</v>
      </c>
      <c r="CK1051" t="s">
        <v>1399</v>
      </c>
      <c r="CL1051">
        <f t="shared" si="82"/>
        <v>0</v>
      </c>
      <c r="CM1051">
        <f t="shared" si="83"/>
        <v>1</v>
      </c>
      <c r="CN1051">
        <f t="shared" si="84"/>
        <v>1</v>
      </c>
    </row>
    <row r="1052" spans="1:92" x14ac:dyDescent="0.25">
      <c r="A1052">
        <v>2414</v>
      </c>
      <c r="B1052" t="s">
        <v>564</v>
      </c>
      <c r="C1052" t="s">
        <v>564</v>
      </c>
      <c r="D1052">
        <v>1757073</v>
      </c>
      <c r="E1052">
        <v>3</v>
      </c>
      <c r="F1052" s="107">
        <v>41000</v>
      </c>
      <c r="G1052" s="107">
        <v>41001</v>
      </c>
      <c r="H1052">
        <v>1757073</v>
      </c>
      <c r="I1052" s="107">
        <v>41000</v>
      </c>
      <c r="J1052" s="107">
        <v>41001</v>
      </c>
      <c r="K1052">
        <v>10000</v>
      </c>
      <c r="L1052" t="s">
        <v>568</v>
      </c>
      <c r="M1052" s="107">
        <v>41001</v>
      </c>
      <c r="N1052" t="s">
        <v>87</v>
      </c>
      <c r="O1052" t="s">
        <v>75</v>
      </c>
      <c r="P1052" t="s">
        <v>38</v>
      </c>
      <c r="Q1052">
        <v>2</v>
      </c>
      <c r="R1052">
        <v>2</v>
      </c>
      <c r="S1052">
        <v>0</v>
      </c>
      <c r="T1052">
        <v>0</v>
      </c>
      <c r="AD1052" s="107">
        <v>22314</v>
      </c>
      <c r="AE1052" t="s">
        <v>31</v>
      </c>
      <c r="AF1052" t="s">
        <v>39</v>
      </c>
      <c r="AG1052" t="s">
        <v>40</v>
      </c>
      <c r="AH1052" t="s">
        <v>40</v>
      </c>
      <c r="AI1052" t="s">
        <v>84</v>
      </c>
      <c r="AJ1052" t="s">
        <v>88</v>
      </c>
      <c r="AK1052">
        <v>1</v>
      </c>
      <c r="AL1052" t="s">
        <v>184</v>
      </c>
      <c r="AP1052" t="s">
        <v>65</v>
      </c>
      <c r="AR1052" t="s">
        <v>66</v>
      </c>
      <c r="AS1052" t="s">
        <v>67</v>
      </c>
      <c r="BC1052" t="s">
        <v>37</v>
      </c>
      <c r="BF1052">
        <v>2</v>
      </c>
      <c r="BG1052">
        <v>2</v>
      </c>
      <c r="BH1052">
        <v>2</v>
      </c>
      <c r="BI1052">
        <v>51.05464480874317</v>
      </c>
      <c r="BJ1052">
        <f t="shared" si="80"/>
        <v>51</v>
      </c>
      <c r="BK1052">
        <v>0</v>
      </c>
      <c r="BL1052">
        <v>0</v>
      </c>
      <c r="BM1052" t="s">
        <v>1050</v>
      </c>
      <c r="BN1052" t="s">
        <v>75</v>
      </c>
      <c r="BO1052" t="s">
        <v>87</v>
      </c>
      <c r="BQ1052" t="s">
        <v>1050</v>
      </c>
      <c r="BR1052" t="s">
        <v>87</v>
      </c>
      <c r="BS1052" t="s">
        <v>573</v>
      </c>
      <c r="BT1052" t="s">
        <v>1252</v>
      </c>
      <c r="BU1052" t="s">
        <v>564</v>
      </c>
      <c r="BV1052">
        <v>1</v>
      </c>
      <c r="BW1052">
        <v>1</v>
      </c>
      <c r="BX1052">
        <v>0</v>
      </c>
      <c r="BY1052">
        <v>0</v>
      </c>
      <c r="BZ1052">
        <v>-2</v>
      </c>
      <c r="CA1052">
        <v>0</v>
      </c>
      <c r="CB1052">
        <v>2</v>
      </c>
      <c r="CC1052" t="e">
        <v>#VALUE!</v>
      </c>
      <c r="CD1052">
        <v>2</v>
      </c>
      <c r="CE1052">
        <v>0</v>
      </c>
      <c r="CF1052">
        <v>0</v>
      </c>
      <c r="CH1052">
        <f t="shared" si="81"/>
        <v>0</v>
      </c>
      <c r="CI1052" t="s">
        <v>1405</v>
      </c>
      <c r="CJ1052">
        <v>1</v>
      </c>
      <c r="CK1052" t="s">
        <v>1399</v>
      </c>
      <c r="CL1052">
        <f t="shared" si="82"/>
        <v>1</v>
      </c>
      <c r="CM1052">
        <f t="shared" si="83"/>
        <v>0</v>
      </c>
      <c r="CN1052">
        <f t="shared" si="84"/>
        <v>0</v>
      </c>
    </row>
    <row r="1053" spans="1:92" x14ac:dyDescent="0.25">
      <c r="A1053">
        <v>690</v>
      </c>
      <c r="B1053" t="s">
        <v>564</v>
      </c>
      <c r="C1053" t="s">
        <v>564</v>
      </c>
      <c r="D1053">
        <v>1757960</v>
      </c>
      <c r="E1053">
        <v>6</v>
      </c>
      <c r="F1053" s="107">
        <v>40936</v>
      </c>
      <c r="G1053" s="107">
        <v>41046</v>
      </c>
      <c r="H1053">
        <v>1757960</v>
      </c>
      <c r="I1053" s="107">
        <v>40941</v>
      </c>
      <c r="J1053" s="107">
        <v>41046</v>
      </c>
      <c r="K1053" t="s">
        <v>562</v>
      </c>
      <c r="L1053" t="s">
        <v>562</v>
      </c>
      <c r="N1053" t="s">
        <v>564</v>
      </c>
      <c r="O1053" t="s">
        <v>913</v>
      </c>
      <c r="P1053" t="s">
        <v>38</v>
      </c>
      <c r="Q1053">
        <v>106</v>
      </c>
      <c r="R1053">
        <v>111</v>
      </c>
      <c r="S1053">
        <v>3</v>
      </c>
      <c r="T1053">
        <v>9</v>
      </c>
      <c r="U1053">
        <v>2</v>
      </c>
      <c r="AB1053" t="s">
        <v>111</v>
      </c>
      <c r="AD1053" s="107">
        <v>30000</v>
      </c>
      <c r="AE1053" t="s">
        <v>31</v>
      </c>
      <c r="AF1053" t="s">
        <v>39</v>
      </c>
      <c r="AG1053" t="s">
        <v>40</v>
      </c>
      <c r="AH1053" t="s">
        <v>30</v>
      </c>
      <c r="AI1053" t="s">
        <v>64</v>
      </c>
      <c r="AJ1053" t="s">
        <v>88</v>
      </c>
      <c r="AK1053">
        <v>6</v>
      </c>
      <c r="AL1053" t="s">
        <v>361</v>
      </c>
      <c r="AM1053">
        <v>3</v>
      </c>
      <c r="AP1053" t="s">
        <v>106</v>
      </c>
      <c r="AR1053" t="s">
        <v>43</v>
      </c>
      <c r="AS1053" t="s">
        <v>56</v>
      </c>
      <c r="BC1053" t="s">
        <v>37</v>
      </c>
      <c r="BF1053">
        <v>106</v>
      </c>
      <c r="BG1053">
        <v>106</v>
      </c>
      <c r="BH1053">
        <v>111</v>
      </c>
      <c r="BI1053">
        <v>29.879781420765028</v>
      </c>
      <c r="BJ1053">
        <f t="shared" si="80"/>
        <v>30</v>
      </c>
      <c r="BK1053">
        <v>0</v>
      </c>
      <c r="BL1053">
        <v>0</v>
      </c>
      <c r="BM1053" t="s">
        <v>1050</v>
      </c>
      <c r="BN1053" t="s">
        <v>913</v>
      </c>
      <c r="BO1053" t="s">
        <v>564</v>
      </c>
      <c r="BQ1053" t="s">
        <v>1050</v>
      </c>
      <c r="BR1053" t="s">
        <v>87</v>
      </c>
      <c r="BS1053" t="s">
        <v>572</v>
      </c>
      <c r="BT1053" t="s">
        <v>1252</v>
      </c>
      <c r="BU1053" t="s">
        <v>87</v>
      </c>
      <c r="BV1053">
        <v>0.95495495495495497</v>
      </c>
      <c r="BW1053">
        <v>1</v>
      </c>
      <c r="BX1053">
        <v>4.5045045045045029E-2</v>
      </c>
      <c r="BY1053">
        <v>0</v>
      </c>
      <c r="BZ1053">
        <v>-106</v>
      </c>
      <c r="CA1053">
        <v>0</v>
      </c>
      <c r="CB1053">
        <v>106</v>
      </c>
      <c r="CC1053" t="e">
        <v>#VALUE!</v>
      </c>
      <c r="CD1053">
        <v>106</v>
      </c>
      <c r="CE1053">
        <v>0</v>
      </c>
      <c r="CF1053">
        <v>0</v>
      </c>
      <c r="CH1053">
        <f t="shared" si="81"/>
        <v>1</v>
      </c>
      <c r="CI1053" t="s">
        <v>1408</v>
      </c>
      <c r="CJ1053">
        <v>0</v>
      </c>
      <c r="CK1053" t="s">
        <v>1399</v>
      </c>
      <c r="CL1053">
        <f t="shared" si="82"/>
        <v>0</v>
      </c>
      <c r="CM1053">
        <f t="shared" si="83"/>
        <v>1</v>
      </c>
      <c r="CN1053">
        <f t="shared" si="84"/>
        <v>1</v>
      </c>
    </row>
    <row r="1054" spans="1:92" x14ac:dyDescent="0.25">
      <c r="A1054">
        <v>230</v>
      </c>
      <c r="B1054" t="s">
        <v>564</v>
      </c>
      <c r="C1054" t="s">
        <v>564</v>
      </c>
      <c r="D1054">
        <v>1761473</v>
      </c>
      <c r="E1054">
        <v>6</v>
      </c>
      <c r="F1054" s="107">
        <v>40916</v>
      </c>
      <c r="G1054" s="107">
        <v>41675</v>
      </c>
      <c r="H1054">
        <v>1761473</v>
      </c>
      <c r="I1054" s="107">
        <v>40919</v>
      </c>
      <c r="J1054" s="107">
        <v>41675</v>
      </c>
      <c r="K1054">
        <v>60000</v>
      </c>
      <c r="L1054" t="s">
        <v>570</v>
      </c>
      <c r="N1054" t="s">
        <v>564</v>
      </c>
      <c r="O1054" t="s">
        <v>913</v>
      </c>
      <c r="P1054" t="s">
        <v>38</v>
      </c>
      <c r="Q1054">
        <v>760</v>
      </c>
      <c r="R1054">
        <v>760</v>
      </c>
      <c r="S1054">
        <v>4</v>
      </c>
      <c r="T1054">
        <v>2</v>
      </c>
      <c r="U1054">
        <v>2</v>
      </c>
      <c r="AD1054" s="107">
        <v>30333</v>
      </c>
      <c r="AE1054" t="s">
        <v>31</v>
      </c>
      <c r="AF1054" t="s">
        <v>39</v>
      </c>
      <c r="AG1054" t="s">
        <v>40</v>
      </c>
      <c r="AH1054" t="s">
        <v>40</v>
      </c>
      <c r="AI1054" t="s">
        <v>79</v>
      </c>
      <c r="AJ1054" t="s">
        <v>88</v>
      </c>
      <c r="AK1054">
        <v>39</v>
      </c>
      <c r="AL1054" t="s">
        <v>361</v>
      </c>
      <c r="AM1054">
        <v>20</v>
      </c>
      <c r="AP1054" t="s">
        <v>104</v>
      </c>
      <c r="AR1054" t="s">
        <v>91</v>
      </c>
      <c r="AS1054" t="s">
        <v>105</v>
      </c>
      <c r="AT1054" t="s">
        <v>1348</v>
      </c>
      <c r="BC1054" t="s">
        <v>37</v>
      </c>
      <c r="BF1054">
        <v>760</v>
      </c>
      <c r="BG1054">
        <v>760</v>
      </c>
      <c r="BH1054">
        <v>760</v>
      </c>
      <c r="BI1054">
        <v>28.915300546448087</v>
      </c>
      <c r="BJ1054">
        <f t="shared" si="80"/>
        <v>29</v>
      </c>
      <c r="BK1054">
        <v>0</v>
      </c>
      <c r="BL1054">
        <v>0</v>
      </c>
      <c r="BM1054" t="s">
        <v>1050</v>
      </c>
      <c r="BN1054" t="s">
        <v>913</v>
      </c>
      <c r="BO1054" t="s">
        <v>564</v>
      </c>
      <c r="BQ1054" t="s">
        <v>1050</v>
      </c>
      <c r="BR1054" t="s">
        <v>87</v>
      </c>
      <c r="BS1054" t="s">
        <v>572</v>
      </c>
      <c r="BT1054" t="s">
        <v>1252</v>
      </c>
      <c r="BU1054" t="s">
        <v>87</v>
      </c>
      <c r="BV1054">
        <v>1</v>
      </c>
      <c r="BW1054">
        <v>1</v>
      </c>
      <c r="BX1054">
        <v>0</v>
      </c>
      <c r="BY1054">
        <v>0</v>
      </c>
      <c r="BZ1054">
        <v>-757</v>
      </c>
      <c r="CA1054">
        <v>3</v>
      </c>
      <c r="CB1054">
        <v>757</v>
      </c>
      <c r="CC1054" t="e">
        <v>#VALUE!</v>
      </c>
      <c r="CD1054">
        <v>760</v>
      </c>
      <c r="CF1054">
        <v>0</v>
      </c>
      <c r="CH1054">
        <f t="shared" si="81"/>
        <v>1</v>
      </c>
      <c r="CI1054" t="s">
        <v>1407</v>
      </c>
      <c r="CJ1054">
        <v>8</v>
      </c>
      <c r="CK1054" t="s">
        <v>1399</v>
      </c>
      <c r="CL1054">
        <f t="shared" si="82"/>
        <v>0</v>
      </c>
      <c r="CM1054">
        <f t="shared" si="83"/>
        <v>1</v>
      </c>
      <c r="CN1054">
        <f t="shared" si="84"/>
        <v>1</v>
      </c>
    </row>
    <row r="1055" spans="1:92" x14ac:dyDescent="0.25">
      <c r="A1055">
        <v>1764</v>
      </c>
      <c r="B1055" t="s">
        <v>564</v>
      </c>
      <c r="C1055" t="s">
        <v>564</v>
      </c>
      <c r="D1055">
        <v>1761823</v>
      </c>
      <c r="E1055">
        <v>4</v>
      </c>
      <c r="F1055" s="107">
        <v>40974</v>
      </c>
      <c r="G1055" s="107">
        <v>41435</v>
      </c>
      <c r="H1055">
        <v>1761823</v>
      </c>
      <c r="I1055" s="107">
        <v>40975</v>
      </c>
      <c r="J1055" s="107">
        <v>40977</v>
      </c>
      <c r="K1055">
        <v>10000</v>
      </c>
      <c r="L1055" t="s">
        <v>568</v>
      </c>
      <c r="M1055" s="107">
        <v>40977</v>
      </c>
      <c r="N1055" t="s">
        <v>87</v>
      </c>
      <c r="O1055" t="s">
        <v>75</v>
      </c>
      <c r="P1055" t="s">
        <v>38</v>
      </c>
      <c r="Q1055">
        <v>3</v>
      </c>
      <c r="R1055">
        <v>462</v>
      </c>
      <c r="S1055">
        <v>2</v>
      </c>
      <c r="T1055">
        <v>2</v>
      </c>
      <c r="U1055">
        <v>2</v>
      </c>
      <c r="AD1055" s="107">
        <v>30110</v>
      </c>
      <c r="AE1055" t="s">
        <v>31</v>
      </c>
      <c r="AF1055" t="s">
        <v>68</v>
      </c>
      <c r="AG1055" t="s">
        <v>870</v>
      </c>
      <c r="AH1055" t="s">
        <v>57</v>
      </c>
      <c r="AI1055" t="s">
        <v>84</v>
      </c>
      <c r="AJ1055" t="s">
        <v>88</v>
      </c>
      <c r="AK1055">
        <v>14</v>
      </c>
      <c r="AL1055" t="s">
        <v>986</v>
      </c>
      <c r="AO1055">
        <v>45</v>
      </c>
      <c r="AP1055" t="s">
        <v>174</v>
      </c>
      <c r="AR1055" t="s">
        <v>43</v>
      </c>
      <c r="AS1055" t="s">
        <v>44</v>
      </c>
      <c r="BC1055" t="s">
        <v>51</v>
      </c>
      <c r="BF1055">
        <v>3</v>
      </c>
      <c r="BG1055">
        <v>461</v>
      </c>
      <c r="BH1055">
        <v>462</v>
      </c>
      <c r="BI1055">
        <v>29.683060109289617</v>
      </c>
      <c r="BJ1055">
        <f t="shared" si="80"/>
        <v>30</v>
      </c>
      <c r="BK1055">
        <v>0</v>
      </c>
      <c r="BL1055">
        <v>-458</v>
      </c>
      <c r="BM1055" t="s">
        <v>1050</v>
      </c>
      <c r="BN1055" t="s">
        <v>75</v>
      </c>
      <c r="BO1055" t="s">
        <v>87</v>
      </c>
      <c r="BQ1055" t="s">
        <v>1050</v>
      </c>
      <c r="BR1055" t="s">
        <v>87</v>
      </c>
      <c r="BS1055" t="s">
        <v>573</v>
      </c>
      <c r="BT1055" t="s">
        <v>1252</v>
      </c>
      <c r="BU1055" t="s">
        <v>87</v>
      </c>
      <c r="BV1055">
        <v>6.4935064935064939E-3</v>
      </c>
      <c r="BW1055">
        <v>6.5075921908893707E-3</v>
      </c>
      <c r="BX1055">
        <v>1.4085697382876759E-5</v>
      </c>
      <c r="BY1055">
        <v>0</v>
      </c>
      <c r="BZ1055">
        <v>-3</v>
      </c>
      <c r="CA1055">
        <v>0</v>
      </c>
      <c r="CB1055">
        <v>3</v>
      </c>
      <c r="CC1055" t="e">
        <v>#VALUE!</v>
      </c>
      <c r="CD1055">
        <v>3</v>
      </c>
      <c r="CE1055">
        <v>0</v>
      </c>
      <c r="CF1055">
        <v>458</v>
      </c>
      <c r="CH1055">
        <f t="shared" si="81"/>
        <v>1</v>
      </c>
      <c r="CI1055" t="s">
        <v>1405</v>
      </c>
      <c r="CJ1055">
        <v>1</v>
      </c>
      <c r="CK1055" t="s">
        <v>1399</v>
      </c>
      <c r="CL1055">
        <f t="shared" si="82"/>
        <v>1</v>
      </c>
      <c r="CM1055">
        <f t="shared" si="83"/>
        <v>1</v>
      </c>
      <c r="CN1055">
        <f t="shared" si="84"/>
        <v>1</v>
      </c>
    </row>
    <row r="1056" spans="1:92" x14ac:dyDescent="0.25">
      <c r="A1056">
        <v>1337</v>
      </c>
      <c r="B1056" t="s">
        <v>564</v>
      </c>
      <c r="C1056" t="s">
        <v>564</v>
      </c>
      <c r="D1056">
        <v>1762061</v>
      </c>
      <c r="E1056">
        <v>6</v>
      </c>
      <c r="F1056" s="107">
        <v>40957</v>
      </c>
      <c r="G1056" s="107">
        <v>41128</v>
      </c>
      <c r="H1056">
        <v>1762061</v>
      </c>
      <c r="I1056" s="107">
        <v>40958</v>
      </c>
      <c r="J1056" s="107">
        <v>41128</v>
      </c>
      <c r="K1056">
        <v>35000</v>
      </c>
      <c r="L1056" t="s">
        <v>570</v>
      </c>
      <c r="N1056" t="s">
        <v>564</v>
      </c>
      <c r="O1056" t="s">
        <v>913</v>
      </c>
      <c r="P1056" t="s">
        <v>38</v>
      </c>
      <c r="Q1056">
        <v>171</v>
      </c>
      <c r="R1056">
        <v>172</v>
      </c>
      <c r="S1056">
        <v>0</v>
      </c>
      <c r="T1056">
        <v>2</v>
      </c>
      <c r="AB1056" t="s">
        <v>111</v>
      </c>
      <c r="AD1056" s="107">
        <v>25495</v>
      </c>
      <c r="AE1056" t="s">
        <v>31</v>
      </c>
      <c r="AF1056" t="s">
        <v>39</v>
      </c>
      <c r="AG1056" t="s">
        <v>40</v>
      </c>
      <c r="AH1056" t="s">
        <v>30</v>
      </c>
      <c r="AI1056" t="s">
        <v>96</v>
      </c>
      <c r="AJ1056" t="s">
        <v>88</v>
      </c>
      <c r="AK1056">
        <v>10</v>
      </c>
      <c r="AL1056" t="s">
        <v>361</v>
      </c>
      <c r="AM1056">
        <v>2</v>
      </c>
      <c r="AP1056" t="s">
        <v>65</v>
      </c>
      <c r="AR1056" t="s">
        <v>66</v>
      </c>
      <c r="AS1056" t="s">
        <v>67</v>
      </c>
      <c r="BC1056" t="s">
        <v>51</v>
      </c>
      <c r="BF1056">
        <v>171</v>
      </c>
      <c r="BG1056">
        <v>171</v>
      </c>
      <c r="BH1056">
        <v>172</v>
      </c>
      <c r="BI1056">
        <v>42.245901639344261</v>
      </c>
      <c r="BJ1056">
        <f t="shared" si="80"/>
        <v>42</v>
      </c>
      <c r="BK1056">
        <v>0</v>
      </c>
      <c r="BL1056">
        <v>0</v>
      </c>
      <c r="BM1056" t="s">
        <v>1050</v>
      </c>
      <c r="BN1056" t="s">
        <v>913</v>
      </c>
      <c r="BO1056" t="s">
        <v>564</v>
      </c>
      <c r="BQ1056" t="s">
        <v>1050</v>
      </c>
      <c r="BR1056" t="s">
        <v>87</v>
      </c>
      <c r="BS1056" t="s">
        <v>572</v>
      </c>
      <c r="BT1056" t="s">
        <v>1252</v>
      </c>
      <c r="BU1056" t="s">
        <v>564</v>
      </c>
      <c r="BV1056">
        <v>0.9941860465116279</v>
      </c>
      <c r="BW1056">
        <v>1</v>
      </c>
      <c r="BX1056">
        <v>5.8139534883721034E-3</v>
      </c>
      <c r="BY1056">
        <v>0</v>
      </c>
      <c r="BZ1056">
        <v>-171</v>
      </c>
      <c r="CA1056">
        <v>0</v>
      </c>
      <c r="CB1056">
        <v>171</v>
      </c>
      <c r="CC1056" t="e">
        <v>#VALUE!</v>
      </c>
      <c r="CD1056">
        <v>171</v>
      </c>
      <c r="CE1056">
        <v>0</v>
      </c>
      <c r="CF1056">
        <v>0</v>
      </c>
      <c r="CH1056">
        <f t="shared" si="81"/>
        <v>1</v>
      </c>
      <c r="CI1056" t="s">
        <v>1403</v>
      </c>
      <c r="CJ1056">
        <v>6</v>
      </c>
      <c r="CK1056" t="s">
        <v>1399</v>
      </c>
      <c r="CL1056">
        <f t="shared" si="82"/>
        <v>0</v>
      </c>
      <c r="CM1056">
        <f t="shared" si="83"/>
        <v>0</v>
      </c>
      <c r="CN1056">
        <f t="shared" si="84"/>
        <v>1</v>
      </c>
    </row>
    <row r="1057" spans="1:92" x14ac:dyDescent="0.25">
      <c r="A1057">
        <v>2788</v>
      </c>
      <c r="B1057" t="s">
        <v>564</v>
      </c>
      <c r="C1057" t="s">
        <v>564</v>
      </c>
      <c r="D1057">
        <v>1762204</v>
      </c>
      <c r="E1057">
        <v>4</v>
      </c>
      <c r="F1057" s="107">
        <v>41012</v>
      </c>
      <c r="G1057" s="107">
        <v>41241</v>
      </c>
      <c r="H1057">
        <v>1762204</v>
      </c>
      <c r="I1057" s="107">
        <v>41012</v>
      </c>
      <c r="J1057" s="107">
        <v>41013</v>
      </c>
      <c r="K1057">
        <v>10000</v>
      </c>
      <c r="L1057" t="s">
        <v>568</v>
      </c>
      <c r="M1057" s="107">
        <v>41013</v>
      </c>
      <c r="N1057" t="s">
        <v>87</v>
      </c>
      <c r="O1057" t="s">
        <v>75</v>
      </c>
      <c r="P1057" t="s">
        <v>38</v>
      </c>
      <c r="Q1057">
        <v>2</v>
      </c>
      <c r="R1057">
        <v>230</v>
      </c>
      <c r="S1057">
        <v>2</v>
      </c>
      <c r="T1057">
        <v>10</v>
      </c>
      <c r="U1057">
        <v>1</v>
      </c>
      <c r="AD1057" s="107">
        <v>30184</v>
      </c>
      <c r="AE1057" t="s">
        <v>31</v>
      </c>
      <c r="AF1057" t="s">
        <v>32</v>
      </c>
      <c r="AG1057" t="s">
        <v>868</v>
      </c>
      <c r="AH1057" t="s">
        <v>30</v>
      </c>
      <c r="AI1057" t="s">
        <v>140</v>
      </c>
      <c r="AJ1057" t="s">
        <v>88</v>
      </c>
      <c r="AK1057">
        <v>10</v>
      </c>
      <c r="AL1057" t="s">
        <v>986</v>
      </c>
      <c r="AO1057">
        <v>362</v>
      </c>
      <c r="AP1057" t="s">
        <v>135</v>
      </c>
      <c r="AR1057" t="s">
        <v>66</v>
      </c>
      <c r="AS1057" t="s">
        <v>63</v>
      </c>
      <c r="BC1057" t="s">
        <v>51</v>
      </c>
      <c r="BF1057">
        <v>2</v>
      </c>
      <c r="BG1057">
        <v>230</v>
      </c>
      <c r="BH1057">
        <v>230</v>
      </c>
      <c r="BI1057">
        <v>29.584699453551913</v>
      </c>
      <c r="BJ1057">
        <f t="shared" si="80"/>
        <v>30</v>
      </c>
      <c r="BK1057">
        <v>0</v>
      </c>
      <c r="BL1057">
        <v>-228</v>
      </c>
      <c r="BM1057" t="s">
        <v>1050</v>
      </c>
      <c r="BN1057" t="s">
        <v>75</v>
      </c>
      <c r="BO1057" t="s">
        <v>87</v>
      </c>
      <c r="BQ1057" t="s">
        <v>1050</v>
      </c>
      <c r="BR1057" t="s">
        <v>87</v>
      </c>
      <c r="BS1057" t="s">
        <v>573</v>
      </c>
      <c r="BT1057" t="s">
        <v>1252</v>
      </c>
      <c r="BU1057" t="s">
        <v>87</v>
      </c>
      <c r="BV1057">
        <v>8.6956521739130436E-3</v>
      </c>
      <c r="BW1057">
        <v>8.6956521739130436E-3</v>
      </c>
      <c r="BX1057">
        <v>0</v>
      </c>
      <c r="BY1057">
        <v>0</v>
      </c>
      <c r="BZ1057">
        <v>-2</v>
      </c>
      <c r="CA1057">
        <v>0</v>
      </c>
      <c r="CB1057">
        <v>2</v>
      </c>
      <c r="CC1057" t="e">
        <v>#VALUE!</v>
      </c>
      <c r="CD1057">
        <v>2</v>
      </c>
      <c r="CE1057">
        <v>0</v>
      </c>
      <c r="CF1057">
        <v>228</v>
      </c>
      <c r="CH1057">
        <f t="shared" si="81"/>
        <v>1</v>
      </c>
      <c r="CI1057" t="s">
        <v>1405</v>
      </c>
      <c r="CJ1057">
        <v>1</v>
      </c>
      <c r="CK1057" t="s">
        <v>1399</v>
      </c>
      <c r="CL1057">
        <f t="shared" si="82"/>
        <v>1</v>
      </c>
      <c r="CM1057">
        <f t="shared" si="83"/>
        <v>1</v>
      </c>
      <c r="CN1057">
        <f t="shared" si="84"/>
        <v>1</v>
      </c>
    </row>
    <row r="1058" spans="1:92" x14ac:dyDescent="0.25">
      <c r="A1058">
        <v>986</v>
      </c>
      <c r="B1058" t="s">
        <v>564</v>
      </c>
      <c r="C1058" t="s">
        <v>87</v>
      </c>
      <c r="D1058">
        <v>1763437</v>
      </c>
      <c r="E1058">
        <v>6</v>
      </c>
      <c r="F1058" s="107">
        <v>40945</v>
      </c>
      <c r="G1058" s="107">
        <v>41227</v>
      </c>
      <c r="H1058">
        <v>1763437</v>
      </c>
      <c r="I1058" s="107">
        <v>40980</v>
      </c>
      <c r="J1058" s="107">
        <v>41227</v>
      </c>
      <c r="K1058">
        <v>30000</v>
      </c>
      <c r="L1058" t="s">
        <v>570</v>
      </c>
      <c r="M1058" s="107">
        <v>40980</v>
      </c>
      <c r="N1058" t="s">
        <v>87</v>
      </c>
      <c r="O1058" t="s">
        <v>75</v>
      </c>
      <c r="P1058" t="s">
        <v>38</v>
      </c>
      <c r="Q1058">
        <v>248</v>
      </c>
      <c r="R1058">
        <v>283</v>
      </c>
      <c r="S1058">
        <v>0</v>
      </c>
      <c r="T1058">
        <v>1</v>
      </c>
      <c r="AB1058" t="s">
        <v>111</v>
      </c>
      <c r="AD1058" s="107">
        <v>25012</v>
      </c>
      <c r="AE1058" t="s">
        <v>31</v>
      </c>
      <c r="AF1058" t="s">
        <v>39</v>
      </c>
      <c r="AG1058" t="s">
        <v>40</v>
      </c>
      <c r="AH1058" t="s">
        <v>30</v>
      </c>
      <c r="AI1058" t="s">
        <v>41</v>
      </c>
      <c r="AJ1058" t="s">
        <v>88</v>
      </c>
      <c r="AK1058">
        <v>3</v>
      </c>
      <c r="AL1058" t="s">
        <v>361</v>
      </c>
      <c r="AM1058">
        <v>5</v>
      </c>
      <c r="AP1058" t="s">
        <v>124</v>
      </c>
      <c r="AR1058" t="s">
        <v>49</v>
      </c>
      <c r="AS1058" t="s">
        <v>125</v>
      </c>
      <c r="AT1058" t="s">
        <v>1254</v>
      </c>
      <c r="AU1058" t="s">
        <v>809</v>
      </c>
      <c r="AV1058" t="s">
        <v>87</v>
      </c>
      <c r="AW1058" t="s">
        <v>700</v>
      </c>
      <c r="BA1058">
        <v>41072</v>
      </c>
      <c r="BB1058">
        <v>244</v>
      </c>
      <c r="BC1058" t="s">
        <v>51</v>
      </c>
      <c r="BF1058">
        <v>248</v>
      </c>
      <c r="BG1058">
        <v>248</v>
      </c>
      <c r="BH1058">
        <v>283</v>
      </c>
      <c r="BI1058">
        <v>43.532786885245905</v>
      </c>
      <c r="BJ1058">
        <f t="shared" si="80"/>
        <v>44</v>
      </c>
      <c r="BK1058">
        <v>0</v>
      </c>
      <c r="BL1058">
        <v>0</v>
      </c>
      <c r="BM1058" t="s">
        <v>1050</v>
      </c>
      <c r="BN1058" t="s">
        <v>75</v>
      </c>
      <c r="BO1058" t="s">
        <v>87</v>
      </c>
      <c r="BQ1058" t="s">
        <v>1050</v>
      </c>
      <c r="BR1058" t="s">
        <v>87</v>
      </c>
      <c r="BS1058" t="s">
        <v>572</v>
      </c>
      <c r="BT1058" t="s">
        <v>1252</v>
      </c>
      <c r="BU1058" t="s">
        <v>564</v>
      </c>
      <c r="BV1058">
        <v>0.87632508833922262</v>
      </c>
      <c r="BW1058">
        <v>1</v>
      </c>
      <c r="BX1058">
        <v>0.12367491166077738</v>
      </c>
      <c r="BY1058">
        <v>0</v>
      </c>
      <c r="BZ1058">
        <v>-248</v>
      </c>
      <c r="CA1058">
        <v>0</v>
      </c>
      <c r="CB1058">
        <v>248</v>
      </c>
      <c r="CC1058" t="e">
        <v>#VALUE!</v>
      </c>
      <c r="CD1058">
        <v>248</v>
      </c>
      <c r="CE1058">
        <v>0</v>
      </c>
      <c r="CF1058">
        <v>0</v>
      </c>
      <c r="CH1058">
        <f t="shared" si="81"/>
        <v>1</v>
      </c>
      <c r="CI1058" t="s">
        <v>1403</v>
      </c>
      <c r="CJ1058">
        <v>6</v>
      </c>
      <c r="CK1058" t="s">
        <v>1399</v>
      </c>
      <c r="CL1058">
        <f t="shared" si="82"/>
        <v>1</v>
      </c>
      <c r="CM1058">
        <f t="shared" si="83"/>
        <v>0</v>
      </c>
      <c r="CN1058">
        <f t="shared" si="84"/>
        <v>1</v>
      </c>
    </row>
    <row r="1059" spans="1:92" x14ac:dyDescent="0.25">
      <c r="A1059">
        <v>1787</v>
      </c>
      <c r="B1059" t="s">
        <v>564</v>
      </c>
      <c r="C1059" t="s">
        <v>564</v>
      </c>
      <c r="D1059">
        <v>1763607</v>
      </c>
      <c r="E1059">
        <v>5</v>
      </c>
      <c r="F1059" s="107">
        <v>40975</v>
      </c>
      <c r="G1059" s="107">
        <v>41109</v>
      </c>
      <c r="H1059">
        <v>1763607</v>
      </c>
      <c r="I1059" s="107">
        <v>40976</v>
      </c>
      <c r="J1059" s="107">
        <v>41109</v>
      </c>
      <c r="K1059" t="s">
        <v>562</v>
      </c>
      <c r="L1059" t="s">
        <v>562</v>
      </c>
      <c r="N1059" t="s">
        <v>564</v>
      </c>
      <c r="O1059" t="s">
        <v>913</v>
      </c>
      <c r="P1059" t="s">
        <v>38</v>
      </c>
      <c r="Q1059">
        <v>134</v>
      </c>
      <c r="R1059">
        <v>135</v>
      </c>
      <c r="S1059">
        <v>4</v>
      </c>
      <c r="T1059">
        <v>5</v>
      </c>
      <c r="U1059">
        <v>2</v>
      </c>
      <c r="AD1059" s="107">
        <v>29986</v>
      </c>
      <c r="AE1059" t="s">
        <v>31</v>
      </c>
      <c r="AF1059" t="s">
        <v>68</v>
      </c>
      <c r="AG1059" t="s">
        <v>870</v>
      </c>
      <c r="AH1059" t="s">
        <v>57</v>
      </c>
      <c r="AI1059" t="s">
        <v>41</v>
      </c>
      <c r="AJ1059" t="s">
        <v>88</v>
      </c>
      <c r="AK1059">
        <v>5</v>
      </c>
      <c r="AL1059" t="s">
        <v>987</v>
      </c>
      <c r="AN1059">
        <v>7</v>
      </c>
      <c r="AP1059" t="s">
        <v>108</v>
      </c>
      <c r="AR1059" t="s">
        <v>66</v>
      </c>
      <c r="AS1059" t="s">
        <v>60</v>
      </c>
      <c r="BC1059" t="s">
        <v>51</v>
      </c>
      <c r="BF1059">
        <v>134</v>
      </c>
      <c r="BG1059">
        <v>134</v>
      </c>
      <c r="BH1059">
        <v>135</v>
      </c>
      <c r="BI1059">
        <v>30.024590163934427</v>
      </c>
      <c r="BJ1059">
        <f t="shared" si="80"/>
        <v>30</v>
      </c>
      <c r="BK1059">
        <v>0</v>
      </c>
      <c r="BL1059">
        <v>0</v>
      </c>
      <c r="BM1059" t="s">
        <v>1050</v>
      </c>
      <c r="BN1059" t="s">
        <v>913</v>
      </c>
      <c r="BO1059" t="s">
        <v>564</v>
      </c>
      <c r="BQ1059" t="s">
        <v>1050</v>
      </c>
      <c r="BR1059" t="s">
        <v>87</v>
      </c>
      <c r="BS1059" t="s">
        <v>572</v>
      </c>
      <c r="BT1059" t="s">
        <v>1252</v>
      </c>
      <c r="BU1059" t="s">
        <v>87</v>
      </c>
      <c r="BV1059">
        <v>0.99259259259259258</v>
      </c>
      <c r="BW1059">
        <v>1</v>
      </c>
      <c r="BX1059">
        <v>7.4074074074074181E-3</v>
      </c>
      <c r="BY1059">
        <v>0</v>
      </c>
      <c r="BZ1059">
        <v>-134</v>
      </c>
      <c r="CA1059">
        <v>0</v>
      </c>
      <c r="CB1059">
        <v>134</v>
      </c>
      <c r="CC1059" t="e">
        <v>#VALUE!</v>
      </c>
      <c r="CD1059">
        <v>134</v>
      </c>
      <c r="CE1059">
        <v>0</v>
      </c>
      <c r="CF1059">
        <v>0</v>
      </c>
      <c r="CH1059">
        <f t="shared" si="81"/>
        <v>1</v>
      </c>
      <c r="CI1059" t="s">
        <v>1403</v>
      </c>
      <c r="CJ1059">
        <v>6</v>
      </c>
      <c r="CK1059" t="s">
        <v>1399</v>
      </c>
      <c r="CL1059">
        <f t="shared" si="82"/>
        <v>0</v>
      </c>
      <c r="CM1059">
        <f t="shared" si="83"/>
        <v>1</v>
      </c>
      <c r="CN1059">
        <f t="shared" si="84"/>
        <v>1</v>
      </c>
    </row>
    <row r="1060" spans="1:92" x14ac:dyDescent="0.25">
      <c r="A1060">
        <v>548</v>
      </c>
      <c r="B1060" t="s">
        <v>564</v>
      </c>
      <c r="C1060" t="s">
        <v>564</v>
      </c>
      <c r="D1060">
        <v>1763818</v>
      </c>
      <c r="E1060">
        <v>6</v>
      </c>
      <c r="F1060" s="107">
        <v>40930</v>
      </c>
      <c r="G1060" s="107">
        <v>40932</v>
      </c>
      <c r="H1060">
        <v>1763818</v>
      </c>
      <c r="I1060" s="107">
        <v>40931</v>
      </c>
      <c r="J1060" s="107">
        <v>40932</v>
      </c>
      <c r="K1060">
        <v>15000</v>
      </c>
      <c r="L1060" t="s">
        <v>569</v>
      </c>
      <c r="N1060" t="s">
        <v>564</v>
      </c>
      <c r="O1060" t="s">
        <v>913</v>
      </c>
      <c r="P1060" t="s">
        <v>587</v>
      </c>
      <c r="Q1060">
        <v>2</v>
      </c>
      <c r="R1060">
        <v>3</v>
      </c>
      <c r="S1060">
        <v>2</v>
      </c>
      <c r="T1060">
        <v>1</v>
      </c>
      <c r="U1060">
        <v>2</v>
      </c>
      <c r="AD1060" s="107">
        <v>28684</v>
      </c>
      <c r="AE1060" t="s">
        <v>31</v>
      </c>
      <c r="AF1060" t="s">
        <v>39</v>
      </c>
      <c r="AG1060" t="s">
        <v>40</v>
      </c>
      <c r="AH1060" t="s">
        <v>40</v>
      </c>
      <c r="AI1060" t="s">
        <v>113</v>
      </c>
      <c r="AJ1060" t="s">
        <v>88</v>
      </c>
      <c r="AK1060">
        <v>1</v>
      </c>
      <c r="AL1060" t="s">
        <v>361</v>
      </c>
      <c r="AM1060">
        <v>2</v>
      </c>
      <c r="AP1060" t="s">
        <v>220</v>
      </c>
      <c r="AR1060" t="s">
        <v>66</v>
      </c>
      <c r="AS1060" t="s">
        <v>63</v>
      </c>
      <c r="BC1060" t="s">
        <v>37</v>
      </c>
      <c r="BF1060">
        <v>2</v>
      </c>
      <c r="BG1060">
        <v>2</v>
      </c>
      <c r="BH1060">
        <v>3</v>
      </c>
      <c r="BI1060">
        <v>33.459016393442624</v>
      </c>
      <c r="BJ1060">
        <f t="shared" si="80"/>
        <v>34</v>
      </c>
      <c r="BK1060">
        <v>0</v>
      </c>
      <c r="BL1060">
        <v>0</v>
      </c>
      <c r="BM1060" t="s">
        <v>1050</v>
      </c>
      <c r="BN1060" t="s">
        <v>913</v>
      </c>
      <c r="BO1060" t="s">
        <v>564</v>
      </c>
      <c r="BQ1060" t="s">
        <v>1050</v>
      </c>
      <c r="BR1060" t="s">
        <v>87</v>
      </c>
      <c r="BS1060" t="s">
        <v>572</v>
      </c>
      <c r="BT1060" t="s">
        <v>1252</v>
      </c>
      <c r="BU1060" t="s">
        <v>87</v>
      </c>
      <c r="BV1060">
        <v>0.66666666666666663</v>
      </c>
      <c r="BW1060">
        <v>1</v>
      </c>
      <c r="BX1060">
        <v>0.33333333333333337</v>
      </c>
      <c r="BY1060">
        <v>0</v>
      </c>
      <c r="BZ1060">
        <v>-2</v>
      </c>
      <c r="CA1060">
        <v>0</v>
      </c>
      <c r="CB1060">
        <v>2</v>
      </c>
      <c r="CC1060" t="e">
        <v>#VALUE!</v>
      </c>
      <c r="CD1060">
        <v>2</v>
      </c>
      <c r="CE1060">
        <v>0</v>
      </c>
      <c r="CF1060">
        <v>0</v>
      </c>
      <c r="CH1060">
        <f t="shared" si="81"/>
        <v>1</v>
      </c>
      <c r="CI1060" t="s">
        <v>1405</v>
      </c>
      <c r="CJ1060">
        <v>1</v>
      </c>
      <c r="CK1060" t="s">
        <v>1399</v>
      </c>
      <c r="CL1060">
        <f t="shared" si="82"/>
        <v>0</v>
      </c>
      <c r="CM1060">
        <f t="shared" si="83"/>
        <v>1</v>
      </c>
      <c r="CN1060">
        <f t="shared" si="84"/>
        <v>1</v>
      </c>
    </row>
    <row r="1061" spans="1:92" x14ac:dyDescent="0.25">
      <c r="A1061">
        <v>2679</v>
      </c>
      <c r="B1061" t="s">
        <v>564</v>
      </c>
      <c r="C1061" t="s">
        <v>564</v>
      </c>
      <c r="D1061">
        <v>1765542</v>
      </c>
      <c r="E1061">
        <v>6</v>
      </c>
      <c r="F1061" s="107">
        <v>41008</v>
      </c>
      <c r="G1061" s="107">
        <v>41088</v>
      </c>
      <c r="H1061">
        <v>1765542</v>
      </c>
      <c r="I1061" s="107">
        <v>41009</v>
      </c>
      <c r="J1061" s="107">
        <v>41015</v>
      </c>
      <c r="K1061">
        <v>20000</v>
      </c>
      <c r="L1061" t="s">
        <v>569</v>
      </c>
      <c r="M1061" s="107">
        <v>41015</v>
      </c>
      <c r="N1061" t="s">
        <v>87</v>
      </c>
      <c r="O1061" t="s">
        <v>75</v>
      </c>
      <c r="P1061" t="s">
        <v>38</v>
      </c>
      <c r="Q1061">
        <v>7</v>
      </c>
      <c r="R1061">
        <v>81</v>
      </c>
      <c r="S1061">
        <v>4</v>
      </c>
      <c r="T1061">
        <v>7</v>
      </c>
      <c r="U1061">
        <v>2</v>
      </c>
      <c r="AD1061" s="107">
        <v>30327</v>
      </c>
      <c r="AE1061" t="s">
        <v>31</v>
      </c>
      <c r="AF1061" t="s">
        <v>32</v>
      </c>
      <c r="AG1061" t="s">
        <v>868</v>
      </c>
      <c r="AH1061" t="s">
        <v>57</v>
      </c>
      <c r="AI1061" t="s">
        <v>82</v>
      </c>
      <c r="AJ1061" t="s">
        <v>88</v>
      </c>
      <c r="AK1061">
        <v>5</v>
      </c>
      <c r="AL1061" t="s">
        <v>361</v>
      </c>
      <c r="AM1061">
        <v>3</v>
      </c>
      <c r="AP1061" t="s">
        <v>92</v>
      </c>
      <c r="AR1061" t="s">
        <v>66</v>
      </c>
      <c r="AS1061" t="s">
        <v>44</v>
      </c>
      <c r="BC1061" t="s">
        <v>37</v>
      </c>
      <c r="BF1061">
        <v>7</v>
      </c>
      <c r="BG1061">
        <v>80</v>
      </c>
      <c r="BH1061">
        <v>81</v>
      </c>
      <c r="BI1061">
        <v>29.183060109289617</v>
      </c>
      <c r="BJ1061">
        <f t="shared" si="80"/>
        <v>29</v>
      </c>
      <c r="BK1061">
        <v>0</v>
      </c>
      <c r="BL1061">
        <v>-73</v>
      </c>
      <c r="BM1061" t="s">
        <v>1050</v>
      </c>
      <c r="BN1061" t="s">
        <v>75</v>
      </c>
      <c r="BO1061" t="s">
        <v>87</v>
      </c>
      <c r="BQ1061" t="s">
        <v>1050</v>
      </c>
      <c r="BR1061" t="s">
        <v>87</v>
      </c>
      <c r="BS1061" t="s">
        <v>573</v>
      </c>
      <c r="BT1061" t="s">
        <v>1252</v>
      </c>
      <c r="BU1061" t="s">
        <v>87</v>
      </c>
      <c r="BV1061">
        <v>8.6419753086419748E-2</v>
      </c>
      <c r="BW1061">
        <v>8.7499999999999994E-2</v>
      </c>
      <c r="BX1061">
        <v>1.0802469135802462E-3</v>
      </c>
      <c r="BY1061">
        <v>0</v>
      </c>
      <c r="BZ1061">
        <v>-7</v>
      </c>
      <c r="CA1061">
        <v>0</v>
      </c>
      <c r="CB1061">
        <v>7</v>
      </c>
      <c r="CC1061" t="e">
        <v>#VALUE!</v>
      </c>
      <c r="CD1061">
        <v>7</v>
      </c>
      <c r="CE1061">
        <v>0</v>
      </c>
      <c r="CF1061">
        <v>73</v>
      </c>
      <c r="CH1061">
        <f t="shared" si="81"/>
        <v>1</v>
      </c>
      <c r="CI1061" t="s">
        <v>1405</v>
      </c>
      <c r="CJ1061">
        <v>1</v>
      </c>
      <c r="CK1061" t="s">
        <v>1399</v>
      </c>
      <c r="CL1061">
        <f t="shared" si="82"/>
        <v>1</v>
      </c>
      <c r="CM1061">
        <f t="shared" si="83"/>
        <v>1</v>
      </c>
      <c r="CN1061">
        <f t="shared" si="84"/>
        <v>1</v>
      </c>
    </row>
    <row r="1062" spans="1:92" x14ac:dyDescent="0.25">
      <c r="A1062">
        <v>585</v>
      </c>
      <c r="B1062" t="s">
        <v>564</v>
      </c>
      <c r="C1062" t="s">
        <v>564</v>
      </c>
      <c r="D1062">
        <v>1765586</v>
      </c>
      <c r="E1062">
        <v>2</v>
      </c>
      <c r="F1062" s="107">
        <v>40932</v>
      </c>
      <c r="G1062" s="107">
        <v>41022</v>
      </c>
      <c r="H1062">
        <v>1765586</v>
      </c>
      <c r="I1062" s="107">
        <v>40955</v>
      </c>
      <c r="J1062" s="107">
        <v>41022</v>
      </c>
      <c r="K1062">
        <v>10000</v>
      </c>
      <c r="L1062" t="s">
        <v>568</v>
      </c>
      <c r="M1062" s="107">
        <v>40933</v>
      </c>
      <c r="N1062" t="s">
        <v>87</v>
      </c>
      <c r="O1062" t="s">
        <v>583</v>
      </c>
      <c r="P1062" t="s">
        <v>587</v>
      </c>
      <c r="Q1062">
        <v>68</v>
      </c>
      <c r="R1062">
        <v>91</v>
      </c>
      <c r="S1062">
        <v>3</v>
      </c>
      <c r="T1062">
        <v>2</v>
      </c>
      <c r="U1062">
        <v>1</v>
      </c>
      <c r="AD1062" s="107">
        <v>30195</v>
      </c>
      <c r="AE1062" t="s">
        <v>31</v>
      </c>
      <c r="AF1062" t="s">
        <v>32</v>
      </c>
      <c r="AG1062" t="s">
        <v>868</v>
      </c>
      <c r="AH1062" t="s">
        <v>57</v>
      </c>
      <c r="AI1062" t="s">
        <v>69</v>
      </c>
      <c r="AJ1062" t="s">
        <v>47</v>
      </c>
      <c r="AK1062">
        <v>6</v>
      </c>
      <c r="AL1062" t="s">
        <v>47</v>
      </c>
      <c r="AP1062" t="s">
        <v>92</v>
      </c>
      <c r="AR1062" t="s">
        <v>66</v>
      </c>
      <c r="AS1062" t="s">
        <v>44</v>
      </c>
      <c r="BC1062" t="s">
        <v>37</v>
      </c>
      <c r="BF1062">
        <v>68</v>
      </c>
      <c r="BG1062">
        <v>68</v>
      </c>
      <c r="BH1062">
        <v>91</v>
      </c>
      <c r="BI1062">
        <v>29.33606557377049</v>
      </c>
      <c r="BJ1062">
        <f t="shared" si="80"/>
        <v>29</v>
      </c>
      <c r="BK1062">
        <v>0</v>
      </c>
      <c r="BL1062">
        <v>0</v>
      </c>
      <c r="BM1062" t="s">
        <v>47</v>
      </c>
      <c r="BN1062" t="s">
        <v>75</v>
      </c>
      <c r="BO1062" t="s">
        <v>87</v>
      </c>
      <c r="BQ1062" t="s">
        <v>47</v>
      </c>
      <c r="BR1062" t="s">
        <v>87</v>
      </c>
      <c r="BS1062" t="s">
        <v>573</v>
      </c>
      <c r="BT1062" t="s">
        <v>1252</v>
      </c>
      <c r="BU1062" t="s">
        <v>87</v>
      </c>
      <c r="BV1062">
        <v>0.74725274725274726</v>
      </c>
      <c r="BW1062">
        <v>1</v>
      </c>
      <c r="BX1062">
        <v>0.25274725274725274</v>
      </c>
      <c r="BY1062">
        <v>0</v>
      </c>
      <c r="BZ1062">
        <v>-68</v>
      </c>
      <c r="CA1062">
        <v>0</v>
      </c>
      <c r="CB1062">
        <v>-21</v>
      </c>
      <c r="CC1062" t="e">
        <v>#VALUE!</v>
      </c>
      <c r="CD1062">
        <v>-21</v>
      </c>
      <c r="CE1062">
        <v>-89</v>
      </c>
      <c r="CF1062">
        <v>0</v>
      </c>
      <c r="CH1062">
        <f t="shared" si="81"/>
        <v>1</v>
      </c>
      <c r="CI1062" t="s">
        <v>1402</v>
      </c>
      <c r="CJ1062">
        <v>4</v>
      </c>
      <c r="CK1062" t="s">
        <v>1399</v>
      </c>
      <c r="CL1062">
        <f t="shared" si="82"/>
        <v>1</v>
      </c>
      <c r="CM1062">
        <f t="shared" si="83"/>
        <v>1</v>
      </c>
      <c r="CN1062">
        <f t="shared" si="84"/>
        <v>1</v>
      </c>
    </row>
    <row r="1063" spans="1:92" x14ac:dyDescent="0.25">
      <c r="A1063">
        <v>2113</v>
      </c>
      <c r="B1063" t="s">
        <v>564</v>
      </c>
      <c r="C1063" t="s">
        <v>564</v>
      </c>
      <c r="D1063">
        <v>1765768</v>
      </c>
      <c r="E1063">
        <v>5</v>
      </c>
      <c r="F1063" s="107">
        <v>40988</v>
      </c>
      <c r="G1063" s="107">
        <v>40989</v>
      </c>
      <c r="H1063">
        <v>1765768</v>
      </c>
      <c r="I1063" s="107">
        <v>40988</v>
      </c>
      <c r="J1063" s="107">
        <v>40989</v>
      </c>
      <c r="K1063">
        <v>15000</v>
      </c>
      <c r="L1063" t="s">
        <v>569</v>
      </c>
      <c r="N1063" t="s">
        <v>564</v>
      </c>
      <c r="O1063" t="s">
        <v>913</v>
      </c>
      <c r="P1063" t="s">
        <v>38</v>
      </c>
      <c r="Q1063">
        <v>2</v>
      </c>
      <c r="R1063">
        <v>2</v>
      </c>
      <c r="S1063">
        <v>4</v>
      </c>
      <c r="T1063">
        <v>8</v>
      </c>
      <c r="U1063">
        <v>4</v>
      </c>
      <c r="AD1063" s="107">
        <v>30105</v>
      </c>
      <c r="AE1063" t="s">
        <v>31</v>
      </c>
      <c r="AF1063" t="s">
        <v>32</v>
      </c>
      <c r="AG1063" t="s">
        <v>868</v>
      </c>
      <c r="AH1063" t="s">
        <v>30</v>
      </c>
      <c r="AI1063" t="s">
        <v>46</v>
      </c>
      <c r="AJ1063" t="s">
        <v>88</v>
      </c>
      <c r="AK1063">
        <v>1</v>
      </c>
      <c r="AL1063" t="s">
        <v>987</v>
      </c>
      <c r="AN1063">
        <v>8</v>
      </c>
      <c r="AP1063" t="s">
        <v>126</v>
      </c>
      <c r="AR1063" t="s">
        <v>43</v>
      </c>
      <c r="AS1063" t="s">
        <v>81</v>
      </c>
      <c r="BC1063" t="s">
        <v>37</v>
      </c>
      <c r="BF1063">
        <v>2</v>
      </c>
      <c r="BG1063">
        <v>2</v>
      </c>
      <c r="BH1063">
        <v>2</v>
      </c>
      <c r="BI1063">
        <v>29.734972677595628</v>
      </c>
      <c r="BJ1063">
        <f t="shared" si="80"/>
        <v>30</v>
      </c>
      <c r="BK1063">
        <v>0</v>
      </c>
      <c r="BL1063">
        <v>0</v>
      </c>
      <c r="BM1063" t="s">
        <v>1050</v>
      </c>
      <c r="BN1063" t="s">
        <v>913</v>
      </c>
      <c r="BO1063" t="s">
        <v>564</v>
      </c>
      <c r="BQ1063" t="s">
        <v>1050</v>
      </c>
      <c r="BR1063" t="s">
        <v>87</v>
      </c>
      <c r="BS1063" t="s">
        <v>572</v>
      </c>
      <c r="BT1063" t="s">
        <v>1252</v>
      </c>
      <c r="BU1063" t="s">
        <v>87</v>
      </c>
      <c r="BV1063">
        <v>1</v>
      </c>
      <c r="BW1063">
        <v>1</v>
      </c>
      <c r="BX1063">
        <v>0</v>
      </c>
      <c r="BY1063">
        <v>0</v>
      </c>
      <c r="BZ1063">
        <v>-2</v>
      </c>
      <c r="CA1063">
        <v>0</v>
      </c>
      <c r="CB1063">
        <v>2</v>
      </c>
      <c r="CC1063" t="e">
        <v>#VALUE!</v>
      </c>
      <c r="CD1063">
        <v>2</v>
      </c>
      <c r="CE1063">
        <v>0</v>
      </c>
      <c r="CF1063">
        <v>0</v>
      </c>
      <c r="CH1063">
        <f t="shared" si="81"/>
        <v>1</v>
      </c>
      <c r="CI1063" t="s">
        <v>1405</v>
      </c>
      <c r="CJ1063">
        <v>1</v>
      </c>
      <c r="CK1063" t="s">
        <v>1399</v>
      </c>
      <c r="CL1063">
        <f t="shared" si="82"/>
        <v>0</v>
      </c>
      <c r="CM1063">
        <f t="shared" si="83"/>
        <v>1</v>
      </c>
      <c r="CN1063">
        <f t="shared" si="84"/>
        <v>1</v>
      </c>
    </row>
    <row r="1064" spans="1:92" x14ac:dyDescent="0.25">
      <c r="A1064">
        <v>3117</v>
      </c>
      <c r="B1064" t="s">
        <v>564</v>
      </c>
      <c r="C1064" t="s">
        <v>564</v>
      </c>
      <c r="D1064">
        <v>1766907</v>
      </c>
      <c r="E1064">
        <v>6</v>
      </c>
      <c r="F1064" s="107">
        <v>41024</v>
      </c>
      <c r="G1064" s="107">
        <v>41122</v>
      </c>
      <c r="H1064">
        <v>1766907</v>
      </c>
      <c r="I1064" s="107">
        <v>41024</v>
      </c>
      <c r="J1064" s="107">
        <v>41122</v>
      </c>
      <c r="K1064" t="s">
        <v>562</v>
      </c>
      <c r="L1064" t="s">
        <v>562</v>
      </c>
      <c r="N1064" t="s">
        <v>564</v>
      </c>
      <c r="O1064" t="s">
        <v>913</v>
      </c>
      <c r="P1064" t="s">
        <v>38</v>
      </c>
      <c r="Q1064">
        <v>99</v>
      </c>
      <c r="R1064">
        <v>99</v>
      </c>
      <c r="S1064">
        <v>7</v>
      </c>
      <c r="T1064">
        <v>4</v>
      </c>
      <c r="U1064">
        <v>5</v>
      </c>
      <c r="AD1064" s="107">
        <v>29823</v>
      </c>
      <c r="AE1064" t="s">
        <v>31</v>
      </c>
      <c r="AF1064" t="s">
        <v>32</v>
      </c>
      <c r="AG1064" t="s">
        <v>868</v>
      </c>
      <c r="AH1064" t="s">
        <v>57</v>
      </c>
      <c r="AI1064" t="s">
        <v>61</v>
      </c>
      <c r="AJ1064" t="s">
        <v>88</v>
      </c>
      <c r="AK1064">
        <v>6</v>
      </c>
      <c r="AL1064" t="s">
        <v>361</v>
      </c>
      <c r="AM1064">
        <v>5</v>
      </c>
      <c r="AP1064" t="s">
        <v>100</v>
      </c>
      <c r="AR1064" t="s">
        <v>66</v>
      </c>
      <c r="AS1064" t="s">
        <v>63</v>
      </c>
      <c r="BC1064" t="s">
        <v>37</v>
      </c>
      <c r="BF1064">
        <v>99</v>
      </c>
      <c r="BG1064">
        <v>99</v>
      </c>
      <c r="BH1064">
        <v>99</v>
      </c>
      <c r="BI1064">
        <v>30.603825136612024</v>
      </c>
      <c r="BJ1064">
        <f t="shared" si="80"/>
        <v>31</v>
      </c>
      <c r="BK1064">
        <v>0</v>
      </c>
      <c r="BL1064">
        <v>0</v>
      </c>
      <c r="BM1064" t="s">
        <v>1050</v>
      </c>
      <c r="BN1064" t="s">
        <v>913</v>
      </c>
      <c r="BO1064" t="s">
        <v>564</v>
      </c>
      <c r="BQ1064" t="s">
        <v>1050</v>
      </c>
      <c r="BR1064" t="s">
        <v>87</v>
      </c>
      <c r="BS1064" t="s">
        <v>572</v>
      </c>
      <c r="BT1064" t="s">
        <v>1252</v>
      </c>
      <c r="BU1064" t="s">
        <v>87</v>
      </c>
      <c r="BV1064">
        <v>1</v>
      </c>
      <c r="BW1064">
        <v>1</v>
      </c>
      <c r="BX1064">
        <v>0</v>
      </c>
      <c r="BY1064">
        <v>0</v>
      </c>
      <c r="BZ1064">
        <v>-99</v>
      </c>
      <c r="CA1064">
        <v>0</v>
      </c>
      <c r="CB1064">
        <v>99</v>
      </c>
      <c r="CC1064" t="e">
        <v>#VALUE!</v>
      </c>
      <c r="CD1064">
        <v>99</v>
      </c>
      <c r="CE1064">
        <v>0</v>
      </c>
      <c r="CF1064">
        <v>0</v>
      </c>
      <c r="CH1064">
        <f t="shared" si="81"/>
        <v>1</v>
      </c>
      <c r="CI1064" t="s">
        <v>1408</v>
      </c>
      <c r="CJ1064">
        <v>0</v>
      </c>
      <c r="CK1064" t="s">
        <v>1399</v>
      </c>
      <c r="CL1064">
        <f t="shared" si="82"/>
        <v>0</v>
      </c>
      <c r="CM1064">
        <f t="shared" si="83"/>
        <v>1</v>
      </c>
      <c r="CN1064">
        <f t="shared" si="84"/>
        <v>1</v>
      </c>
    </row>
    <row r="1065" spans="1:92" x14ac:dyDescent="0.25">
      <c r="A1065">
        <v>913</v>
      </c>
      <c r="B1065" t="s">
        <v>564</v>
      </c>
      <c r="C1065" t="s">
        <v>564</v>
      </c>
      <c r="D1065">
        <v>1767021</v>
      </c>
      <c r="E1065">
        <v>1</v>
      </c>
      <c r="F1065" s="107">
        <v>40942</v>
      </c>
      <c r="G1065" s="107">
        <v>41060</v>
      </c>
      <c r="H1065">
        <v>1767021</v>
      </c>
      <c r="I1065" s="107">
        <v>40946</v>
      </c>
      <c r="J1065" s="107">
        <v>40948</v>
      </c>
      <c r="K1065">
        <v>30000</v>
      </c>
      <c r="L1065" t="s">
        <v>570</v>
      </c>
      <c r="M1065" s="107">
        <v>40948</v>
      </c>
      <c r="N1065" t="s">
        <v>87</v>
      </c>
      <c r="O1065" t="s">
        <v>583</v>
      </c>
      <c r="P1065" t="s">
        <v>122</v>
      </c>
      <c r="Q1065">
        <v>3</v>
      </c>
      <c r="R1065">
        <v>119</v>
      </c>
      <c r="S1065">
        <v>0</v>
      </c>
      <c r="T1065">
        <v>6</v>
      </c>
      <c r="AD1065" s="107">
        <v>29298</v>
      </c>
      <c r="AE1065" t="s">
        <v>31</v>
      </c>
      <c r="AF1065" t="s">
        <v>68</v>
      </c>
      <c r="AG1065" t="s">
        <v>870</v>
      </c>
      <c r="AH1065" t="s">
        <v>57</v>
      </c>
      <c r="AI1065" t="s">
        <v>84</v>
      </c>
      <c r="AJ1065" t="s">
        <v>122</v>
      </c>
      <c r="AL1065" t="s">
        <v>122</v>
      </c>
      <c r="AP1065" t="s">
        <v>248</v>
      </c>
      <c r="AR1065" t="s">
        <v>49</v>
      </c>
      <c r="AS1065" t="s">
        <v>162</v>
      </c>
      <c r="BC1065" t="s">
        <v>51</v>
      </c>
      <c r="BF1065">
        <v>3</v>
      </c>
      <c r="BG1065">
        <v>115</v>
      </c>
      <c r="BH1065">
        <v>119</v>
      </c>
      <c r="BI1065">
        <v>31.814207650273225</v>
      </c>
      <c r="BJ1065">
        <f t="shared" si="80"/>
        <v>32</v>
      </c>
      <c r="BK1065">
        <v>0</v>
      </c>
      <c r="BL1065">
        <v>-112</v>
      </c>
      <c r="BM1065" t="s">
        <v>1051</v>
      </c>
      <c r="BN1065" t="s">
        <v>75</v>
      </c>
      <c r="BO1065" t="s">
        <v>87</v>
      </c>
      <c r="BQ1065" t="s">
        <v>1051</v>
      </c>
      <c r="BR1065" t="s">
        <v>87</v>
      </c>
      <c r="BS1065" t="s">
        <v>573</v>
      </c>
      <c r="BT1065" t="s">
        <v>1252</v>
      </c>
      <c r="BU1065" t="s">
        <v>564</v>
      </c>
      <c r="BV1065">
        <v>2.5210084033613446E-2</v>
      </c>
      <c r="BW1065">
        <v>2.6086956521739129E-2</v>
      </c>
      <c r="BX1065">
        <v>8.76872488125683E-4</v>
      </c>
      <c r="BY1065">
        <v>0</v>
      </c>
      <c r="BZ1065">
        <v>-3</v>
      </c>
      <c r="CA1065">
        <v>0</v>
      </c>
      <c r="CB1065">
        <v>3</v>
      </c>
      <c r="CC1065" t="e">
        <v>#VALUE!</v>
      </c>
      <c r="CD1065">
        <v>3</v>
      </c>
      <c r="CE1065">
        <v>0</v>
      </c>
      <c r="CF1065">
        <v>112</v>
      </c>
      <c r="CH1065">
        <f t="shared" si="81"/>
        <v>1</v>
      </c>
      <c r="CI1065" t="s">
        <v>1405</v>
      </c>
      <c r="CJ1065">
        <v>1</v>
      </c>
      <c r="CK1065" t="s">
        <v>1399</v>
      </c>
      <c r="CL1065">
        <f t="shared" si="82"/>
        <v>1</v>
      </c>
      <c r="CM1065">
        <f t="shared" si="83"/>
        <v>0</v>
      </c>
      <c r="CN1065">
        <f t="shared" si="84"/>
        <v>1</v>
      </c>
    </row>
    <row r="1066" spans="1:92" x14ac:dyDescent="0.25">
      <c r="A1066">
        <v>91</v>
      </c>
      <c r="B1066" t="s">
        <v>564</v>
      </c>
      <c r="C1066" t="s">
        <v>564</v>
      </c>
      <c r="D1066">
        <v>1767189</v>
      </c>
      <c r="E1066">
        <v>4</v>
      </c>
      <c r="F1066" s="107">
        <v>40913</v>
      </c>
      <c r="G1066" s="107">
        <v>40917</v>
      </c>
      <c r="H1066">
        <v>1767189</v>
      </c>
      <c r="I1066" s="107">
        <v>40913</v>
      </c>
      <c r="J1066" s="107">
        <v>40917</v>
      </c>
      <c r="K1066">
        <v>15000</v>
      </c>
      <c r="L1066" t="s">
        <v>569</v>
      </c>
      <c r="N1066" t="s">
        <v>564</v>
      </c>
      <c r="O1066" t="s">
        <v>913</v>
      </c>
      <c r="P1066" t="s">
        <v>38</v>
      </c>
      <c r="Q1066">
        <v>5</v>
      </c>
      <c r="R1066">
        <v>5</v>
      </c>
      <c r="S1066">
        <v>5</v>
      </c>
      <c r="T1066">
        <v>6</v>
      </c>
      <c r="U1066">
        <v>5</v>
      </c>
      <c r="AD1066" s="107">
        <v>25659</v>
      </c>
      <c r="AE1066" t="s">
        <v>45</v>
      </c>
      <c r="AF1066" t="s">
        <v>32</v>
      </c>
      <c r="AG1066" t="s">
        <v>868</v>
      </c>
      <c r="AH1066" t="s">
        <v>57</v>
      </c>
      <c r="AI1066" t="s">
        <v>46</v>
      </c>
      <c r="AJ1066" t="s">
        <v>88</v>
      </c>
      <c r="AK1066">
        <v>2</v>
      </c>
      <c r="AL1066" t="s">
        <v>986</v>
      </c>
      <c r="AO1066">
        <v>180</v>
      </c>
      <c r="AP1066" t="s">
        <v>115</v>
      </c>
      <c r="AR1066" t="s">
        <v>43</v>
      </c>
      <c r="AS1066" t="s">
        <v>63</v>
      </c>
      <c r="BC1066" t="s">
        <v>37</v>
      </c>
      <c r="BF1066">
        <v>5</v>
      </c>
      <c r="BG1066">
        <v>5</v>
      </c>
      <c r="BH1066">
        <v>5</v>
      </c>
      <c r="BI1066">
        <v>41.677595628415304</v>
      </c>
      <c r="BJ1066">
        <f t="shared" si="80"/>
        <v>42</v>
      </c>
      <c r="BK1066">
        <v>0</v>
      </c>
      <c r="BL1066">
        <v>0</v>
      </c>
      <c r="BM1066" t="s">
        <v>1050</v>
      </c>
      <c r="BN1066" t="s">
        <v>913</v>
      </c>
      <c r="BO1066" t="s">
        <v>564</v>
      </c>
      <c r="BQ1066" t="s">
        <v>1050</v>
      </c>
      <c r="BR1066" t="s">
        <v>87</v>
      </c>
      <c r="BS1066" t="s">
        <v>572</v>
      </c>
      <c r="BT1066" t="s">
        <v>1252</v>
      </c>
      <c r="BU1066" t="s">
        <v>87</v>
      </c>
      <c r="BV1066">
        <v>1</v>
      </c>
      <c r="BW1066">
        <v>1</v>
      </c>
      <c r="BX1066">
        <v>0</v>
      </c>
      <c r="BY1066">
        <v>0</v>
      </c>
      <c r="BZ1066">
        <v>-5</v>
      </c>
      <c r="CA1066">
        <v>0</v>
      </c>
      <c r="CB1066">
        <v>5</v>
      </c>
      <c r="CC1066" t="e">
        <v>#VALUE!</v>
      </c>
      <c r="CD1066">
        <v>5</v>
      </c>
      <c r="CE1066">
        <v>0</v>
      </c>
      <c r="CF1066">
        <v>0</v>
      </c>
      <c r="CH1066">
        <f t="shared" si="81"/>
        <v>1</v>
      </c>
      <c r="CI1066" t="s">
        <v>1405</v>
      </c>
      <c r="CJ1066">
        <v>1</v>
      </c>
      <c r="CK1066" t="s">
        <v>1399</v>
      </c>
      <c r="CL1066">
        <f t="shared" si="82"/>
        <v>0</v>
      </c>
      <c r="CM1066">
        <f t="shared" si="83"/>
        <v>1</v>
      </c>
      <c r="CN1066">
        <f t="shared" si="84"/>
        <v>1</v>
      </c>
    </row>
    <row r="1067" spans="1:92" x14ac:dyDescent="0.25">
      <c r="A1067">
        <v>3201</v>
      </c>
      <c r="B1067" t="s">
        <v>564</v>
      </c>
      <c r="C1067" t="s">
        <v>564</v>
      </c>
      <c r="D1067">
        <v>1767561</v>
      </c>
      <c r="E1067">
        <v>2</v>
      </c>
      <c r="F1067" s="107">
        <v>41026</v>
      </c>
      <c r="G1067" s="107">
        <v>41085</v>
      </c>
      <c r="H1067">
        <v>1767561</v>
      </c>
      <c r="I1067" s="107">
        <v>41027</v>
      </c>
      <c r="J1067" s="107">
        <v>41085</v>
      </c>
      <c r="K1067">
        <v>20000</v>
      </c>
      <c r="L1067" t="s">
        <v>569</v>
      </c>
      <c r="N1067" t="s">
        <v>564</v>
      </c>
      <c r="O1067" t="s">
        <v>913</v>
      </c>
      <c r="P1067" t="s">
        <v>587</v>
      </c>
      <c r="Q1067">
        <v>59</v>
      </c>
      <c r="R1067">
        <v>60</v>
      </c>
      <c r="S1067">
        <v>1</v>
      </c>
      <c r="T1067">
        <v>3</v>
      </c>
      <c r="U1067">
        <v>1</v>
      </c>
      <c r="AB1067" t="s">
        <v>111</v>
      </c>
      <c r="AD1067" s="107">
        <v>30043</v>
      </c>
      <c r="AE1067" t="s">
        <v>31</v>
      </c>
      <c r="AF1067" t="s">
        <v>39</v>
      </c>
      <c r="AG1067" t="s">
        <v>40</v>
      </c>
      <c r="AH1067" t="s">
        <v>30</v>
      </c>
      <c r="AI1067" t="s">
        <v>61</v>
      </c>
      <c r="AJ1067" t="s">
        <v>47</v>
      </c>
      <c r="AK1067">
        <v>3</v>
      </c>
      <c r="AL1067" t="s">
        <v>47</v>
      </c>
      <c r="AP1067" t="s">
        <v>55</v>
      </c>
      <c r="AR1067" t="s">
        <v>49</v>
      </c>
      <c r="AS1067" t="s">
        <v>56</v>
      </c>
      <c r="BC1067" t="s">
        <v>37</v>
      </c>
      <c r="BF1067">
        <v>59</v>
      </c>
      <c r="BG1067">
        <v>59</v>
      </c>
      <c r="BH1067">
        <v>60</v>
      </c>
      <c r="BI1067">
        <v>30.008196721311474</v>
      </c>
      <c r="BJ1067">
        <f t="shared" si="80"/>
        <v>30</v>
      </c>
      <c r="BK1067">
        <v>0</v>
      </c>
      <c r="BL1067">
        <v>0</v>
      </c>
      <c r="BM1067" t="s">
        <v>47</v>
      </c>
      <c r="BN1067" t="s">
        <v>913</v>
      </c>
      <c r="BO1067" t="s">
        <v>564</v>
      </c>
      <c r="BQ1067" t="s">
        <v>47</v>
      </c>
      <c r="BR1067" t="s">
        <v>87</v>
      </c>
      <c r="BS1067" t="s">
        <v>572</v>
      </c>
      <c r="BT1067" t="s">
        <v>1252</v>
      </c>
      <c r="BU1067" t="s">
        <v>87</v>
      </c>
      <c r="BV1067">
        <v>0.98333333333333328</v>
      </c>
      <c r="BW1067">
        <v>1</v>
      </c>
      <c r="BX1067">
        <v>1.6666666666666718E-2</v>
      </c>
      <c r="BY1067">
        <v>0</v>
      </c>
      <c r="BZ1067">
        <v>-59</v>
      </c>
      <c r="CA1067">
        <v>0</v>
      </c>
      <c r="CB1067">
        <v>59</v>
      </c>
      <c r="CC1067" t="e">
        <v>#VALUE!</v>
      </c>
      <c r="CD1067">
        <v>59</v>
      </c>
      <c r="CE1067">
        <v>0</v>
      </c>
      <c r="CF1067">
        <v>0</v>
      </c>
      <c r="CH1067">
        <f t="shared" si="81"/>
        <v>1</v>
      </c>
      <c r="CI1067" t="s">
        <v>1401</v>
      </c>
      <c r="CJ1067">
        <v>3</v>
      </c>
      <c r="CK1067" t="s">
        <v>1399</v>
      </c>
      <c r="CL1067">
        <f t="shared" si="82"/>
        <v>0</v>
      </c>
      <c r="CM1067">
        <f t="shared" si="83"/>
        <v>1</v>
      </c>
      <c r="CN1067">
        <f t="shared" si="84"/>
        <v>1</v>
      </c>
    </row>
    <row r="1068" spans="1:92" x14ac:dyDescent="0.25">
      <c r="A1068">
        <v>2954</v>
      </c>
      <c r="B1068" t="s">
        <v>564</v>
      </c>
      <c r="C1068" t="s">
        <v>564</v>
      </c>
      <c r="D1068">
        <v>1768547</v>
      </c>
      <c r="E1068">
        <v>5</v>
      </c>
      <c r="F1068" s="107">
        <v>41017</v>
      </c>
      <c r="G1068" s="107">
        <v>41120</v>
      </c>
      <c r="H1068">
        <v>1768547</v>
      </c>
      <c r="I1068" s="107">
        <v>41018</v>
      </c>
      <c r="J1068" s="107">
        <v>41120</v>
      </c>
      <c r="K1068">
        <v>30000</v>
      </c>
      <c r="L1068" t="s">
        <v>570</v>
      </c>
      <c r="N1068" t="s">
        <v>564</v>
      </c>
      <c r="O1068" t="s">
        <v>913</v>
      </c>
      <c r="P1068" t="s">
        <v>38</v>
      </c>
      <c r="Q1068">
        <v>103</v>
      </c>
      <c r="R1068">
        <v>104</v>
      </c>
      <c r="S1068">
        <v>2</v>
      </c>
      <c r="T1068">
        <v>3</v>
      </c>
      <c r="AD1068" s="107">
        <v>29785</v>
      </c>
      <c r="AE1068" t="s">
        <v>31</v>
      </c>
      <c r="AF1068" t="s">
        <v>68</v>
      </c>
      <c r="AG1068" t="s">
        <v>870</v>
      </c>
      <c r="AH1068" t="s">
        <v>57</v>
      </c>
      <c r="AI1068" t="s">
        <v>64</v>
      </c>
      <c r="AJ1068" t="s">
        <v>88</v>
      </c>
      <c r="AK1068">
        <v>5</v>
      </c>
      <c r="AL1068" t="s">
        <v>987</v>
      </c>
      <c r="AN1068">
        <v>6</v>
      </c>
      <c r="AP1068" t="s">
        <v>120</v>
      </c>
      <c r="AR1068" t="s">
        <v>43</v>
      </c>
      <c r="AS1068" t="s">
        <v>121</v>
      </c>
      <c r="BC1068" t="s">
        <v>51</v>
      </c>
      <c r="BF1068">
        <v>103</v>
      </c>
      <c r="BG1068">
        <v>103</v>
      </c>
      <c r="BH1068">
        <v>104</v>
      </c>
      <c r="BI1068">
        <v>30.688524590163933</v>
      </c>
      <c r="BJ1068">
        <f t="shared" si="80"/>
        <v>31</v>
      </c>
      <c r="BK1068">
        <v>0</v>
      </c>
      <c r="BL1068">
        <v>0</v>
      </c>
      <c r="BM1068" t="s">
        <v>1050</v>
      </c>
      <c r="BN1068" t="s">
        <v>913</v>
      </c>
      <c r="BO1068" t="s">
        <v>564</v>
      </c>
      <c r="BQ1068" t="s">
        <v>1050</v>
      </c>
      <c r="BR1068" t="s">
        <v>87</v>
      </c>
      <c r="BS1068" t="s">
        <v>572</v>
      </c>
      <c r="BT1068" t="s">
        <v>1252</v>
      </c>
      <c r="BU1068" t="s">
        <v>87</v>
      </c>
      <c r="BV1068">
        <v>0.99038461538461542</v>
      </c>
      <c r="BW1068">
        <v>1</v>
      </c>
      <c r="BX1068">
        <v>9.6153846153845812E-3</v>
      </c>
      <c r="BY1068">
        <v>0</v>
      </c>
      <c r="BZ1068">
        <v>-103</v>
      </c>
      <c r="CA1068">
        <v>0</v>
      </c>
      <c r="CB1068">
        <v>103</v>
      </c>
      <c r="CC1068" t="e">
        <v>#VALUE!</v>
      </c>
      <c r="CD1068">
        <v>103</v>
      </c>
      <c r="CE1068">
        <v>0</v>
      </c>
      <c r="CF1068">
        <v>0</v>
      </c>
      <c r="CH1068">
        <f t="shared" si="81"/>
        <v>1</v>
      </c>
      <c r="CI1068" t="s">
        <v>1408</v>
      </c>
      <c r="CJ1068">
        <v>0</v>
      </c>
      <c r="CK1068" t="s">
        <v>1399</v>
      </c>
      <c r="CL1068">
        <f t="shared" si="82"/>
        <v>0</v>
      </c>
      <c r="CM1068">
        <f t="shared" si="83"/>
        <v>1</v>
      </c>
      <c r="CN1068">
        <f t="shared" si="84"/>
        <v>1</v>
      </c>
    </row>
    <row r="1069" spans="1:92" x14ac:dyDescent="0.25">
      <c r="A1069">
        <v>2540</v>
      </c>
      <c r="B1069" t="s">
        <v>564</v>
      </c>
      <c r="C1069" t="s">
        <v>564</v>
      </c>
      <c r="D1069">
        <v>1769574</v>
      </c>
      <c r="E1069">
        <v>2</v>
      </c>
      <c r="F1069" s="107">
        <v>41003</v>
      </c>
      <c r="G1069" s="107">
        <v>41008</v>
      </c>
      <c r="H1069">
        <v>1769574</v>
      </c>
      <c r="I1069" s="107">
        <v>41004</v>
      </c>
      <c r="J1069" s="107">
        <v>41008</v>
      </c>
      <c r="K1069">
        <v>7000</v>
      </c>
      <c r="L1069" t="s">
        <v>568</v>
      </c>
      <c r="N1069" t="s">
        <v>564</v>
      </c>
      <c r="O1069" t="s">
        <v>913</v>
      </c>
      <c r="P1069" t="s">
        <v>587</v>
      </c>
      <c r="Q1069">
        <v>5</v>
      </c>
      <c r="R1069">
        <v>6</v>
      </c>
      <c r="S1069">
        <v>0</v>
      </c>
      <c r="T1069">
        <v>1</v>
      </c>
      <c r="AD1069" s="107">
        <v>30253</v>
      </c>
      <c r="AE1069" t="s">
        <v>45</v>
      </c>
      <c r="AF1069" t="s">
        <v>39</v>
      </c>
      <c r="AG1069" t="s">
        <v>40</v>
      </c>
      <c r="AH1069" t="s">
        <v>40</v>
      </c>
      <c r="AI1069" t="s">
        <v>84</v>
      </c>
      <c r="AJ1069" t="s">
        <v>47</v>
      </c>
      <c r="AK1069">
        <v>1</v>
      </c>
      <c r="AL1069" t="s">
        <v>47</v>
      </c>
      <c r="AP1069" t="s">
        <v>107</v>
      </c>
      <c r="AR1069" t="s">
        <v>43</v>
      </c>
      <c r="AS1069" t="s">
        <v>60</v>
      </c>
      <c r="BC1069" t="s">
        <v>37</v>
      </c>
      <c r="BF1069">
        <v>5</v>
      </c>
      <c r="BG1069">
        <v>5</v>
      </c>
      <c r="BH1069">
        <v>6</v>
      </c>
      <c r="BI1069">
        <v>29.371584699453553</v>
      </c>
      <c r="BJ1069">
        <f t="shared" si="80"/>
        <v>29</v>
      </c>
      <c r="BK1069">
        <v>0</v>
      </c>
      <c r="BL1069">
        <v>0</v>
      </c>
      <c r="BM1069" t="s">
        <v>47</v>
      </c>
      <c r="BN1069" t="s">
        <v>913</v>
      </c>
      <c r="BO1069" t="s">
        <v>564</v>
      </c>
      <c r="BQ1069" t="s">
        <v>47</v>
      </c>
      <c r="BR1069" t="s">
        <v>87</v>
      </c>
      <c r="BS1069" t="s">
        <v>572</v>
      </c>
      <c r="BT1069" t="s">
        <v>1252</v>
      </c>
      <c r="BU1069" t="s">
        <v>564</v>
      </c>
      <c r="BV1069">
        <v>0.83333333333333337</v>
      </c>
      <c r="BW1069">
        <v>1</v>
      </c>
      <c r="BX1069">
        <v>0.16666666666666663</v>
      </c>
      <c r="BY1069">
        <v>0</v>
      </c>
      <c r="BZ1069">
        <v>-5</v>
      </c>
      <c r="CA1069">
        <v>0</v>
      </c>
      <c r="CB1069">
        <v>5</v>
      </c>
      <c r="CC1069" t="e">
        <v>#VALUE!</v>
      </c>
      <c r="CD1069">
        <v>5</v>
      </c>
      <c r="CE1069">
        <v>0</v>
      </c>
      <c r="CF1069">
        <v>0</v>
      </c>
      <c r="CH1069">
        <f t="shared" si="81"/>
        <v>1</v>
      </c>
      <c r="CI1069" t="s">
        <v>1405</v>
      </c>
      <c r="CJ1069">
        <v>1</v>
      </c>
      <c r="CK1069" t="s">
        <v>1399</v>
      </c>
      <c r="CL1069">
        <f t="shared" si="82"/>
        <v>0</v>
      </c>
      <c r="CM1069">
        <f t="shared" si="83"/>
        <v>0</v>
      </c>
      <c r="CN1069">
        <f t="shared" si="84"/>
        <v>1</v>
      </c>
    </row>
    <row r="1070" spans="1:92" x14ac:dyDescent="0.25">
      <c r="A1070">
        <v>2147</v>
      </c>
      <c r="B1070" t="s">
        <v>564</v>
      </c>
      <c r="C1070" t="s">
        <v>564</v>
      </c>
      <c r="D1070">
        <v>1769645</v>
      </c>
      <c r="E1070">
        <v>5</v>
      </c>
      <c r="F1070" s="107">
        <v>40989</v>
      </c>
      <c r="G1070" s="107">
        <v>41018</v>
      </c>
      <c r="H1070">
        <v>1769645</v>
      </c>
      <c r="I1070" s="107">
        <v>41018</v>
      </c>
      <c r="J1070" s="107">
        <v>41018</v>
      </c>
      <c r="K1070">
        <v>15000</v>
      </c>
      <c r="L1070" t="s">
        <v>569</v>
      </c>
      <c r="N1070" t="s">
        <v>564</v>
      </c>
      <c r="O1070" t="s">
        <v>913</v>
      </c>
      <c r="P1070" t="s">
        <v>38</v>
      </c>
      <c r="Q1070">
        <v>1</v>
      </c>
      <c r="R1070">
        <v>30</v>
      </c>
      <c r="S1070">
        <v>5</v>
      </c>
      <c r="T1070">
        <v>25</v>
      </c>
      <c r="AD1070" s="107">
        <v>30193</v>
      </c>
      <c r="AE1070" t="s">
        <v>31</v>
      </c>
      <c r="AF1070" t="s">
        <v>32</v>
      </c>
      <c r="AG1070" t="s">
        <v>868</v>
      </c>
      <c r="AH1070" t="s">
        <v>57</v>
      </c>
      <c r="AI1070" t="s">
        <v>86</v>
      </c>
      <c r="AJ1070" t="s">
        <v>88</v>
      </c>
      <c r="AK1070">
        <v>2</v>
      </c>
      <c r="AL1070" t="s">
        <v>987</v>
      </c>
      <c r="AN1070">
        <v>6</v>
      </c>
      <c r="AP1070" t="s">
        <v>59</v>
      </c>
      <c r="AR1070" t="s">
        <v>43</v>
      </c>
      <c r="AS1070" t="s">
        <v>60</v>
      </c>
      <c r="BC1070" t="s">
        <v>37</v>
      </c>
      <c r="BF1070">
        <v>1</v>
      </c>
      <c r="BG1070">
        <v>1</v>
      </c>
      <c r="BH1070">
        <v>30</v>
      </c>
      <c r="BI1070">
        <v>29.497267759562842</v>
      </c>
      <c r="BJ1070">
        <f t="shared" si="80"/>
        <v>30</v>
      </c>
      <c r="BK1070">
        <v>0</v>
      </c>
      <c r="BL1070">
        <v>0</v>
      </c>
      <c r="BM1070" t="s">
        <v>1050</v>
      </c>
      <c r="BN1070" t="s">
        <v>913</v>
      </c>
      <c r="BO1070" t="s">
        <v>564</v>
      </c>
      <c r="BQ1070" t="s">
        <v>1050</v>
      </c>
      <c r="BR1070" t="s">
        <v>87</v>
      </c>
      <c r="BS1070" t="s">
        <v>572</v>
      </c>
      <c r="BT1070" t="s">
        <v>1252</v>
      </c>
      <c r="BU1070" t="s">
        <v>87</v>
      </c>
      <c r="BV1070">
        <v>3.3333333333333333E-2</v>
      </c>
      <c r="BW1070">
        <v>1</v>
      </c>
      <c r="BX1070">
        <v>0.96666666666666667</v>
      </c>
      <c r="BY1070">
        <v>0</v>
      </c>
      <c r="BZ1070">
        <v>-1</v>
      </c>
      <c r="CA1070">
        <v>0</v>
      </c>
      <c r="CB1070">
        <v>1</v>
      </c>
      <c r="CC1070" t="e">
        <v>#VALUE!</v>
      </c>
      <c r="CD1070">
        <v>1</v>
      </c>
      <c r="CE1070">
        <v>0</v>
      </c>
      <c r="CF1070">
        <v>0</v>
      </c>
      <c r="CH1070">
        <f t="shared" si="81"/>
        <v>1</v>
      </c>
      <c r="CI1070" t="s">
        <v>1405</v>
      </c>
      <c r="CJ1070">
        <v>1</v>
      </c>
      <c r="CK1070" t="s">
        <v>1399</v>
      </c>
      <c r="CL1070">
        <f t="shared" si="82"/>
        <v>0</v>
      </c>
      <c r="CM1070">
        <f t="shared" si="83"/>
        <v>1</v>
      </c>
      <c r="CN1070">
        <f t="shared" si="84"/>
        <v>1</v>
      </c>
    </row>
    <row r="1071" spans="1:92" x14ac:dyDescent="0.25">
      <c r="A1071">
        <v>780</v>
      </c>
      <c r="B1071" t="s">
        <v>564</v>
      </c>
      <c r="C1071" t="s">
        <v>564</v>
      </c>
      <c r="D1071">
        <v>1769819</v>
      </c>
      <c r="E1071">
        <v>1</v>
      </c>
      <c r="F1071" s="107">
        <v>40939</v>
      </c>
      <c r="G1071" s="107">
        <v>41099</v>
      </c>
      <c r="H1071">
        <v>1769819</v>
      </c>
      <c r="I1071" s="107">
        <v>40943</v>
      </c>
      <c r="J1071" s="107">
        <v>40948</v>
      </c>
      <c r="K1071">
        <v>10000</v>
      </c>
      <c r="L1071" t="s">
        <v>568</v>
      </c>
      <c r="M1071" s="107">
        <v>40948</v>
      </c>
      <c r="N1071" t="s">
        <v>87</v>
      </c>
      <c r="O1071" t="s">
        <v>75</v>
      </c>
      <c r="P1071" t="s">
        <v>54</v>
      </c>
      <c r="Q1071">
        <v>6</v>
      </c>
      <c r="R1071">
        <v>161</v>
      </c>
      <c r="S1071">
        <v>0</v>
      </c>
      <c r="T1071">
        <v>3</v>
      </c>
      <c r="AD1071" s="107">
        <v>28110</v>
      </c>
      <c r="AE1071" t="s">
        <v>45</v>
      </c>
      <c r="AF1071" t="s">
        <v>32</v>
      </c>
      <c r="AG1071" t="s">
        <v>868</v>
      </c>
      <c r="AH1071" t="s">
        <v>57</v>
      </c>
      <c r="AI1071" t="s">
        <v>64</v>
      </c>
      <c r="AJ1071" t="s">
        <v>54</v>
      </c>
      <c r="AK1071">
        <v>9</v>
      </c>
      <c r="AL1071" t="s">
        <v>54</v>
      </c>
      <c r="AP1071" t="s">
        <v>143</v>
      </c>
      <c r="AR1071" t="s">
        <v>66</v>
      </c>
      <c r="AS1071" t="s">
        <v>73</v>
      </c>
      <c r="BC1071" t="s">
        <v>51</v>
      </c>
      <c r="BF1071">
        <v>6</v>
      </c>
      <c r="BG1071">
        <v>157</v>
      </c>
      <c r="BH1071">
        <v>161</v>
      </c>
      <c r="BI1071">
        <v>35.051912568306008</v>
      </c>
      <c r="BJ1071">
        <f t="shared" si="80"/>
        <v>35</v>
      </c>
      <c r="BK1071">
        <v>0</v>
      </c>
      <c r="BL1071">
        <v>-151</v>
      </c>
      <c r="BM1071" t="s">
        <v>1051</v>
      </c>
      <c r="BN1071" t="s">
        <v>75</v>
      </c>
      <c r="BO1071" t="s">
        <v>87</v>
      </c>
      <c r="BQ1071" t="s">
        <v>1051</v>
      </c>
      <c r="BR1071" t="s">
        <v>87</v>
      </c>
      <c r="BS1071" t="s">
        <v>573</v>
      </c>
      <c r="BT1071" t="s">
        <v>1252</v>
      </c>
      <c r="BU1071" t="s">
        <v>564</v>
      </c>
      <c r="BV1071">
        <v>3.7267080745341616E-2</v>
      </c>
      <c r="BW1071">
        <v>3.8216560509554139E-2</v>
      </c>
      <c r="BX1071">
        <v>9.4947976421252273E-4</v>
      </c>
      <c r="BY1071">
        <v>0</v>
      </c>
      <c r="BZ1071">
        <v>-6</v>
      </c>
      <c r="CA1071">
        <v>0</v>
      </c>
      <c r="CB1071">
        <v>6</v>
      </c>
      <c r="CC1071" t="e">
        <v>#VALUE!</v>
      </c>
      <c r="CD1071">
        <v>6</v>
      </c>
      <c r="CE1071">
        <v>0</v>
      </c>
      <c r="CF1071">
        <v>151</v>
      </c>
      <c r="CH1071">
        <f t="shared" si="81"/>
        <v>1</v>
      </c>
      <c r="CI1071" t="s">
        <v>1405</v>
      </c>
      <c r="CJ1071">
        <v>1</v>
      </c>
      <c r="CK1071" t="s">
        <v>1399</v>
      </c>
      <c r="CL1071">
        <f t="shared" si="82"/>
        <v>1</v>
      </c>
      <c r="CM1071">
        <f t="shared" si="83"/>
        <v>0</v>
      </c>
      <c r="CN1071">
        <f t="shared" si="84"/>
        <v>1</v>
      </c>
    </row>
    <row r="1072" spans="1:92" x14ac:dyDescent="0.25">
      <c r="A1072">
        <v>2699</v>
      </c>
      <c r="B1072" t="s">
        <v>564</v>
      </c>
      <c r="C1072" t="s">
        <v>564</v>
      </c>
      <c r="D1072">
        <v>1770151</v>
      </c>
      <c r="E1072">
        <v>6</v>
      </c>
      <c r="F1072" s="107">
        <v>41009</v>
      </c>
      <c r="G1072" s="107">
        <v>41367</v>
      </c>
      <c r="H1072">
        <v>1770151</v>
      </c>
      <c r="I1072" s="107">
        <v>41010</v>
      </c>
      <c r="J1072" s="107">
        <v>41109</v>
      </c>
      <c r="K1072">
        <v>75000</v>
      </c>
      <c r="L1072" t="s">
        <v>570</v>
      </c>
      <c r="M1072" s="107">
        <v>41109</v>
      </c>
      <c r="N1072" t="s">
        <v>87</v>
      </c>
      <c r="O1072" t="s">
        <v>75</v>
      </c>
      <c r="P1072" t="s">
        <v>38</v>
      </c>
      <c r="Q1072">
        <v>100</v>
      </c>
      <c r="R1072">
        <v>359</v>
      </c>
      <c r="S1072">
        <v>6</v>
      </c>
      <c r="T1072">
        <v>1</v>
      </c>
      <c r="U1072">
        <v>4</v>
      </c>
      <c r="AB1072" t="s">
        <v>111</v>
      </c>
      <c r="AD1072" s="107">
        <v>30108</v>
      </c>
      <c r="AE1072" t="s">
        <v>31</v>
      </c>
      <c r="AF1072" t="s">
        <v>39</v>
      </c>
      <c r="AG1072" t="s">
        <v>40</v>
      </c>
      <c r="AH1072" t="s">
        <v>30</v>
      </c>
      <c r="AI1072" t="s">
        <v>117</v>
      </c>
      <c r="AJ1072" t="s">
        <v>88</v>
      </c>
      <c r="AK1072">
        <v>13</v>
      </c>
      <c r="AL1072" t="s">
        <v>361</v>
      </c>
      <c r="AM1072">
        <v>5</v>
      </c>
      <c r="AP1072" t="s">
        <v>475</v>
      </c>
      <c r="AR1072" t="s">
        <v>91</v>
      </c>
      <c r="AS1072" t="s">
        <v>44</v>
      </c>
      <c r="BC1072" t="s">
        <v>51</v>
      </c>
      <c r="BF1072">
        <v>100</v>
      </c>
      <c r="BG1072">
        <v>358</v>
      </c>
      <c r="BH1072">
        <v>359</v>
      </c>
      <c r="BI1072">
        <v>29.784153005464482</v>
      </c>
      <c r="BJ1072">
        <f t="shared" si="80"/>
        <v>30</v>
      </c>
      <c r="BK1072">
        <v>0</v>
      </c>
      <c r="BL1072">
        <v>-258</v>
      </c>
      <c r="BM1072" t="s">
        <v>1050</v>
      </c>
      <c r="BN1072" t="s">
        <v>75</v>
      </c>
      <c r="BO1072" t="s">
        <v>87</v>
      </c>
      <c r="BQ1072" t="s">
        <v>1050</v>
      </c>
      <c r="BR1072" t="s">
        <v>87</v>
      </c>
      <c r="BS1072" t="s">
        <v>573</v>
      </c>
      <c r="BT1072" t="s">
        <v>1252</v>
      </c>
      <c r="BU1072" t="s">
        <v>87</v>
      </c>
      <c r="BV1072">
        <v>0.2785515320334262</v>
      </c>
      <c r="BW1072">
        <v>0.27932960893854747</v>
      </c>
      <c r="BX1072">
        <v>7.7807690512127214E-4</v>
      </c>
      <c r="BY1072">
        <v>0</v>
      </c>
      <c r="BZ1072">
        <v>-100</v>
      </c>
      <c r="CA1072">
        <v>0</v>
      </c>
      <c r="CB1072">
        <v>100</v>
      </c>
      <c r="CC1072" t="e">
        <v>#VALUE!</v>
      </c>
      <c r="CD1072">
        <v>100</v>
      </c>
      <c r="CE1072">
        <v>0</v>
      </c>
      <c r="CF1072">
        <v>258</v>
      </c>
      <c r="CH1072">
        <f t="shared" si="81"/>
        <v>1</v>
      </c>
      <c r="CI1072" t="s">
        <v>1408</v>
      </c>
      <c r="CJ1072">
        <v>0</v>
      </c>
      <c r="CK1072" t="s">
        <v>1399</v>
      </c>
      <c r="CL1072">
        <f t="shared" si="82"/>
        <v>1</v>
      </c>
      <c r="CM1072">
        <f t="shared" si="83"/>
        <v>1</v>
      </c>
      <c r="CN1072">
        <f t="shared" si="84"/>
        <v>1</v>
      </c>
    </row>
    <row r="1073" spans="1:92" x14ac:dyDescent="0.25">
      <c r="A1073">
        <v>866</v>
      </c>
      <c r="B1073" t="s">
        <v>564</v>
      </c>
      <c r="C1073" t="s">
        <v>564</v>
      </c>
      <c r="D1073">
        <v>1772511</v>
      </c>
      <c r="E1073">
        <v>4</v>
      </c>
      <c r="F1073" s="107">
        <v>40941</v>
      </c>
      <c r="G1073" s="107">
        <v>40997</v>
      </c>
      <c r="H1073">
        <v>1772511</v>
      </c>
      <c r="I1073" s="107">
        <v>40968</v>
      </c>
      <c r="J1073" s="107">
        <v>40997</v>
      </c>
      <c r="K1073">
        <v>15000</v>
      </c>
      <c r="L1073" t="s">
        <v>569</v>
      </c>
      <c r="N1073" t="s">
        <v>564</v>
      </c>
      <c r="O1073" t="s">
        <v>913</v>
      </c>
      <c r="P1073" t="s">
        <v>38</v>
      </c>
      <c r="Q1073">
        <v>30</v>
      </c>
      <c r="R1073">
        <v>57</v>
      </c>
      <c r="S1073">
        <v>9</v>
      </c>
      <c r="T1073">
        <v>4</v>
      </c>
      <c r="U1073">
        <v>7</v>
      </c>
      <c r="AD1073" s="107">
        <v>29885</v>
      </c>
      <c r="AE1073" t="s">
        <v>45</v>
      </c>
      <c r="AF1073" t="s">
        <v>32</v>
      </c>
      <c r="AG1073" t="s">
        <v>868</v>
      </c>
      <c r="AH1073" t="s">
        <v>30</v>
      </c>
      <c r="AI1073" t="s">
        <v>82</v>
      </c>
      <c r="AJ1073" t="s">
        <v>88</v>
      </c>
      <c r="AK1073">
        <v>3</v>
      </c>
      <c r="AL1073" t="s">
        <v>986</v>
      </c>
      <c r="AO1073">
        <v>180</v>
      </c>
      <c r="AP1073" t="s">
        <v>62</v>
      </c>
      <c r="AR1073" t="s">
        <v>43</v>
      </c>
      <c r="AS1073" t="s">
        <v>63</v>
      </c>
      <c r="AT1073" t="s">
        <v>256</v>
      </c>
      <c r="BC1073" t="s">
        <v>37</v>
      </c>
      <c r="BF1073">
        <v>30</v>
      </c>
      <c r="BG1073">
        <v>30</v>
      </c>
      <c r="BH1073">
        <v>57</v>
      </c>
      <c r="BI1073">
        <v>30.207650273224044</v>
      </c>
      <c r="BJ1073">
        <f t="shared" si="80"/>
        <v>30</v>
      </c>
      <c r="BK1073">
        <v>0</v>
      </c>
      <c r="BL1073">
        <v>0</v>
      </c>
      <c r="BM1073" t="s">
        <v>1050</v>
      </c>
      <c r="BN1073" t="s">
        <v>913</v>
      </c>
      <c r="BO1073" t="s">
        <v>564</v>
      </c>
      <c r="BQ1073" t="s">
        <v>1050</v>
      </c>
      <c r="BR1073" t="s">
        <v>87</v>
      </c>
      <c r="BS1073" t="s">
        <v>572</v>
      </c>
      <c r="BT1073" t="s">
        <v>1252</v>
      </c>
      <c r="BU1073" t="s">
        <v>87</v>
      </c>
      <c r="BV1073">
        <v>0.52631578947368418</v>
      </c>
      <c r="BW1073">
        <v>1</v>
      </c>
      <c r="BX1073">
        <v>0.47368421052631582</v>
      </c>
      <c r="BY1073">
        <v>0</v>
      </c>
      <c r="BZ1073">
        <v>-30</v>
      </c>
      <c r="CA1073">
        <v>0</v>
      </c>
      <c r="CB1073">
        <v>30</v>
      </c>
      <c r="CC1073" t="e">
        <v>#VALUE!</v>
      </c>
      <c r="CD1073">
        <v>30</v>
      </c>
      <c r="CE1073">
        <v>0</v>
      </c>
      <c r="CF1073">
        <v>0</v>
      </c>
      <c r="CH1073">
        <f t="shared" si="81"/>
        <v>1</v>
      </c>
      <c r="CI1073" t="s">
        <v>1404</v>
      </c>
      <c r="CJ1073">
        <v>2</v>
      </c>
      <c r="CK1073" t="s">
        <v>1399</v>
      </c>
      <c r="CL1073">
        <f t="shared" si="82"/>
        <v>0</v>
      </c>
      <c r="CM1073">
        <f t="shared" si="83"/>
        <v>1</v>
      </c>
      <c r="CN1073">
        <f t="shared" si="84"/>
        <v>1</v>
      </c>
    </row>
    <row r="1074" spans="1:92" x14ac:dyDescent="0.25">
      <c r="A1074">
        <v>995</v>
      </c>
      <c r="B1074" t="s">
        <v>564</v>
      </c>
      <c r="C1074" t="s">
        <v>87</v>
      </c>
      <c r="D1074">
        <v>1772638</v>
      </c>
      <c r="E1074">
        <v>6</v>
      </c>
      <c r="F1074" s="107">
        <v>40946</v>
      </c>
      <c r="G1074" s="107">
        <v>41106</v>
      </c>
      <c r="H1074">
        <v>1772638</v>
      </c>
      <c r="I1074" s="107">
        <v>40946</v>
      </c>
      <c r="J1074" s="107">
        <v>41028</v>
      </c>
      <c r="K1074">
        <v>50000</v>
      </c>
      <c r="L1074" t="s">
        <v>570</v>
      </c>
      <c r="M1074" s="107">
        <v>41028</v>
      </c>
      <c r="N1074" t="s">
        <v>87</v>
      </c>
      <c r="O1074" t="s">
        <v>75</v>
      </c>
      <c r="P1074" t="s">
        <v>38</v>
      </c>
      <c r="Q1074">
        <v>108</v>
      </c>
      <c r="R1074">
        <v>161</v>
      </c>
      <c r="S1074">
        <v>2</v>
      </c>
      <c r="T1074">
        <v>18</v>
      </c>
      <c r="U1074">
        <v>1</v>
      </c>
      <c r="AD1074" s="107">
        <v>30275</v>
      </c>
      <c r="AE1074" t="s">
        <v>31</v>
      </c>
      <c r="AF1074" t="s">
        <v>32</v>
      </c>
      <c r="AG1074" t="s">
        <v>868</v>
      </c>
      <c r="AH1074" t="s">
        <v>57</v>
      </c>
      <c r="AI1074" t="s">
        <v>117</v>
      </c>
      <c r="AJ1074" t="s">
        <v>88</v>
      </c>
      <c r="AK1074">
        <v>9</v>
      </c>
      <c r="AL1074" t="s">
        <v>361</v>
      </c>
      <c r="AM1074">
        <v>3</v>
      </c>
      <c r="AP1074" t="s">
        <v>131</v>
      </c>
      <c r="AR1074" t="s">
        <v>91</v>
      </c>
      <c r="AS1074" t="s">
        <v>81</v>
      </c>
      <c r="AT1074" t="s">
        <v>1079</v>
      </c>
      <c r="AU1074" t="s">
        <v>810</v>
      </c>
      <c r="AV1074" t="s">
        <v>87</v>
      </c>
      <c r="AW1074" t="s">
        <v>702</v>
      </c>
      <c r="BA1074" t="s">
        <v>1185</v>
      </c>
      <c r="BB1074">
        <v>470</v>
      </c>
      <c r="BC1074" t="s">
        <v>37</v>
      </c>
      <c r="BF1074">
        <v>108</v>
      </c>
      <c r="BG1074">
        <v>161</v>
      </c>
      <c r="BH1074">
        <v>161</v>
      </c>
      <c r="BI1074">
        <v>29.155737704918032</v>
      </c>
      <c r="BJ1074">
        <f t="shared" si="80"/>
        <v>29</v>
      </c>
      <c r="BK1074">
        <v>0</v>
      </c>
      <c r="BL1074">
        <v>-78</v>
      </c>
      <c r="BM1074" t="s">
        <v>1050</v>
      </c>
      <c r="BN1074" t="s">
        <v>75</v>
      </c>
      <c r="BO1074" t="s">
        <v>564</v>
      </c>
      <c r="BQ1074" t="s">
        <v>1050</v>
      </c>
      <c r="BR1074" t="s">
        <v>87</v>
      </c>
      <c r="BS1074" t="s">
        <v>572</v>
      </c>
      <c r="BT1074" t="s">
        <v>1252</v>
      </c>
      <c r="BU1074" t="s">
        <v>87</v>
      </c>
      <c r="BV1074">
        <v>0.67080745341614911</v>
      </c>
      <c r="BW1074">
        <v>0.51552795031055898</v>
      </c>
      <c r="BX1074">
        <v>-0.15527950310559013</v>
      </c>
      <c r="BY1074">
        <v>0</v>
      </c>
      <c r="BZ1074">
        <v>-83</v>
      </c>
      <c r="CA1074">
        <v>25</v>
      </c>
      <c r="CB1074">
        <v>161</v>
      </c>
      <c r="CC1074">
        <v>108</v>
      </c>
      <c r="CD1074">
        <v>161</v>
      </c>
      <c r="CE1074">
        <v>78</v>
      </c>
      <c r="CF1074">
        <v>78</v>
      </c>
      <c r="CH1074">
        <f t="shared" si="81"/>
        <v>1</v>
      </c>
      <c r="CI1074" t="s">
        <v>1408</v>
      </c>
      <c r="CJ1074">
        <v>0</v>
      </c>
      <c r="CK1074" t="s">
        <v>1399</v>
      </c>
      <c r="CL1074">
        <f t="shared" si="82"/>
        <v>1</v>
      </c>
      <c r="CM1074">
        <f t="shared" si="83"/>
        <v>1</v>
      </c>
      <c r="CN1074">
        <f t="shared" si="84"/>
        <v>1</v>
      </c>
    </row>
    <row r="1075" spans="1:92" x14ac:dyDescent="0.25">
      <c r="A1075">
        <v>2573</v>
      </c>
      <c r="B1075" t="s">
        <v>564</v>
      </c>
      <c r="C1075" t="s">
        <v>564</v>
      </c>
      <c r="D1075">
        <v>1773868</v>
      </c>
      <c r="E1075">
        <v>4</v>
      </c>
      <c r="F1075" s="107">
        <v>41004</v>
      </c>
      <c r="G1075" s="107">
        <v>41285</v>
      </c>
      <c r="H1075">
        <v>1773868</v>
      </c>
      <c r="I1075" s="107">
        <v>41030</v>
      </c>
      <c r="J1075" s="107">
        <v>41034</v>
      </c>
      <c r="K1075">
        <v>30000</v>
      </c>
      <c r="L1075" t="s">
        <v>570</v>
      </c>
      <c r="M1075" s="107">
        <v>41034</v>
      </c>
      <c r="N1075" t="s">
        <v>87</v>
      </c>
      <c r="O1075" t="s">
        <v>75</v>
      </c>
      <c r="P1075" t="s">
        <v>38</v>
      </c>
      <c r="Q1075">
        <v>5</v>
      </c>
      <c r="R1075">
        <v>282</v>
      </c>
      <c r="S1075">
        <v>1</v>
      </c>
      <c r="T1075">
        <v>1</v>
      </c>
      <c r="V1075">
        <v>1</v>
      </c>
      <c r="AD1075" s="107">
        <v>27328</v>
      </c>
      <c r="AE1075" t="s">
        <v>31</v>
      </c>
      <c r="AF1075" t="s">
        <v>39</v>
      </c>
      <c r="AG1075" t="s">
        <v>40</v>
      </c>
      <c r="AH1075" t="s">
        <v>40</v>
      </c>
      <c r="AI1075" t="s">
        <v>117</v>
      </c>
      <c r="AJ1075" t="s">
        <v>88</v>
      </c>
      <c r="AK1075">
        <v>10</v>
      </c>
      <c r="AL1075" t="s">
        <v>986</v>
      </c>
      <c r="AO1075">
        <v>10</v>
      </c>
      <c r="AP1075" t="s">
        <v>109</v>
      </c>
      <c r="AR1075" t="s">
        <v>49</v>
      </c>
      <c r="AS1075" t="s">
        <v>73</v>
      </c>
      <c r="BC1075" t="s">
        <v>51</v>
      </c>
      <c r="BF1075">
        <v>5</v>
      </c>
      <c r="BG1075">
        <v>256</v>
      </c>
      <c r="BH1075">
        <v>282</v>
      </c>
      <c r="BI1075">
        <v>37.366120218579233</v>
      </c>
      <c r="BJ1075">
        <f t="shared" si="80"/>
        <v>38</v>
      </c>
      <c r="BK1075">
        <v>0</v>
      </c>
      <c r="BL1075">
        <v>-251</v>
      </c>
      <c r="BM1075" t="s">
        <v>1050</v>
      </c>
      <c r="BN1075" t="s">
        <v>75</v>
      </c>
      <c r="BO1075" t="s">
        <v>87</v>
      </c>
      <c r="BQ1075" t="s">
        <v>1050</v>
      </c>
      <c r="BR1075" t="s">
        <v>87</v>
      </c>
      <c r="BS1075" t="s">
        <v>573</v>
      </c>
      <c r="BT1075" t="s">
        <v>1252</v>
      </c>
      <c r="BU1075" t="s">
        <v>87</v>
      </c>
      <c r="BV1075">
        <v>1.7730496453900711E-2</v>
      </c>
      <c r="BW1075">
        <v>1.953125E-2</v>
      </c>
      <c r="BX1075">
        <v>1.8007535460992895E-3</v>
      </c>
      <c r="BY1075">
        <v>0</v>
      </c>
      <c r="BZ1075">
        <v>-5</v>
      </c>
      <c r="CA1075">
        <v>0</v>
      </c>
      <c r="CB1075">
        <v>5</v>
      </c>
      <c r="CC1075" t="e">
        <v>#VALUE!</v>
      </c>
      <c r="CD1075">
        <v>5</v>
      </c>
      <c r="CE1075">
        <v>0</v>
      </c>
      <c r="CF1075">
        <v>251</v>
      </c>
      <c r="CH1075">
        <f t="shared" si="81"/>
        <v>1</v>
      </c>
      <c r="CI1075" t="s">
        <v>1405</v>
      </c>
      <c r="CJ1075">
        <v>1</v>
      </c>
      <c r="CK1075" t="s">
        <v>1399</v>
      </c>
      <c r="CL1075">
        <f t="shared" si="82"/>
        <v>1</v>
      </c>
      <c r="CM1075">
        <f t="shared" si="83"/>
        <v>1</v>
      </c>
      <c r="CN1075">
        <f t="shared" si="84"/>
        <v>1</v>
      </c>
    </row>
    <row r="1076" spans="1:92" x14ac:dyDescent="0.25">
      <c r="A1076">
        <v>753</v>
      </c>
      <c r="B1076" t="s">
        <v>87</v>
      </c>
      <c r="C1076" t="s">
        <v>87</v>
      </c>
      <c r="D1076">
        <v>1774459</v>
      </c>
      <c r="E1076">
        <v>1</v>
      </c>
      <c r="F1076" s="107">
        <v>40938</v>
      </c>
      <c r="G1076" s="107">
        <v>41066</v>
      </c>
      <c r="H1076">
        <v>1774459</v>
      </c>
      <c r="I1076" s="107">
        <v>40938</v>
      </c>
      <c r="J1076" s="107">
        <v>40940</v>
      </c>
      <c r="K1076">
        <v>10000</v>
      </c>
      <c r="L1076" t="s">
        <v>568</v>
      </c>
      <c r="M1076" s="107">
        <v>40940</v>
      </c>
      <c r="N1076" t="s">
        <v>87</v>
      </c>
      <c r="O1076" t="s">
        <v>583</v>
      </c>
      <c r="P1076" t="s">
        <v>54</v>
      </c>
      <c r="Q1076">
        <v>31</v>
      </c>
      <c r="R1076">
        <v>129</v>
      </c>
      <c r="S1076">
        <v>2</v>
      </c>
      <c r="T1076">
        <v>6</v>
      </c>
      <c r="U1076">
        <v>2</v>
      </c>
      <c r="AD1076" s="107">
        <v>30664</v>
      </c>
      <c r="AE1076" t="s">
        <v>31</v>
      </c>
      <c r="AF1076" t="s">
        <v>32</v>
      </c>
      <c r="AG1076" t="s">
        <v>868</v>
      </c>
      <c r="AH1076" t="s">
        <v>57</v>
      </c>
      <c r="AI1076" t="s">
        <v>112</v>
      </c>
      <c r="AJ1076" t="s">
        <v>54</v>
      </c>
      <c r="AK1076">
        <v>5</v>
      </c>
      <c r="AL1076" t="s">
        <v>54</v>
      </c>
      <c r="AP1076" t="s">
        <v>106</v>
      </c>
      <c r="AR1076" t="s">
        <v>43</v>
      </c>
      <c r="AS1076" t="s">
        <v>56</v>
      </c>
      <c r="AU1076" t="s">
        <v>691</v>
      </c>
      <c r="AX1076" t="s">
        <v>87</v>
      </c>
      <c r="BC1076" t="s">
        <v>51</v>
      </c>
      <c r="BD1076" t="s">
        <v>1280</v>
      </c>
      <c r="BF1076">
        <v>31</v>
      </c>
      <c r="BG1076">
        <v>129</v>
      </c>
      <c r="BH1076">
        <v>129</v>
      </c>
      <c r="BI1076">
        <v>28.071038251366119</v>
      </c>
      <c r="BJ1076">
        <f t="shared" si="80"/>
        <v>28</v>
      </c>
      <c r="BK1076">
        <v>0</v>
      </c>
      <c r="BL1076">
        <v>-126</v>
      </c>
      <c r="BM1076" t="s">
        <v>1051</v>
      </c>
      <c r="BN1076" t="s">
        <v>75</v>
      </c>
      <c r="BO1076" t="s">
        <v>87</v>
      </c>
      <c r="BQ1076" t="s">
        <v>1051</v>
      </c>
      <c r="BR1076" t="s">
        <v>87</v>
      </c>
      <c r="BS1076" t="s">
        <v>572</v>
      </c>
      <c r="BT1076" t="s">
        <v>1252</v>
      </c>
      <c r="BU1076" t="s">
        <v>87</v>
      </c>
      <c r="BV1076">
        <v>0.24031007751937986</v>
      </c>
      <c r="BW1076">
        <v>2.3255813953488372E-2</v>
      </c>
      <c r="BX1076">
        <v>-0.21705426356589147</v>
      </c>
      <c r="BY1076">
        <v>0</v>
      </c>
      <c r="BZ1076">
        <v>-3</v>
      </c>
      <c r="CA1076">
        <v>28</v>
      </c>
      <c r="CB1076">
        <v>129</v>
      </c>
      <c r="CC1076">
        <v>31</v>
      </c>
      <c r="CD1076">
        <v>129</v>
      </c>
      <c r="CE1076">
        <v>126</v>
      </c>
      <c r="CF1076">
        <v>126</v>
      </c>
      <c r="CH1076">
        <f t="shared" si="81"/>
        <v>1</v>
      </c>
      <c r="CI1076" t="s">
        <v>1401</v>
      </c>
      <c r="CJ1076">
        <v>3</v>
      </c>
      <c r="CK1076" t="s">
        <v>1399</v>
      </c>
      <c r="CL1076">
        <f t="shared" si="82"/>
        <v>1</v>
      </c>
      <c r="CM1076">
        <f t="shared" si="83"/>
        <v>1</v>
      </c>
      <c r="CN1076">
        <f t="shared" si="84"/>
        <v>1</v>
      </c>
    </row>
    <row r="1077" spans="1:92" x14ac:dyDescent="0.25">
      <c r="A1077">
        <v>2319</v>
      </c>
      <c r="B1077" t="s">
        <v>564</v>
      </c>
      <c r="C1077" t="s">
        <v>564</v>
      </c>
      <c r="D1077">
        <v>1775102</v>
      </c>
      <c r="E1077">
        <v>5</v>
      </c>
      <c r="F1077" s="107">
        <v>40996</v>
      </c>
      <c r="G1077" s="107">
        <v>41096</v>
      </c>
      <c r="H1077">
        <v>1775102</v>
      </c>
      <c r="I1077" s="107">
        <v>40996</v>
      </c>
      <c r="J1077" s="107">
        <v>40998</v>
      </c>
      <c r="K1077">
        <v>15000</v>
      </c>
      <c r="L1077" t="s">
        <v>569</v>
      </c>
      <c r="M1077" s="107">
        <v>40998</v>
      </c>
      <c r="N1077" t="s">
        <v>87</v>
      </c>
      <c r="O1077" t="s">
        <v>75</v>
      </c>
      <c r="P1077" t="s">
        <v>38</v>
      </c>
      <c r="Q1077">
        <v>3</v>
      </c>
      <c r="R1077">
        <v>101</v>
      </c>
      <c r="S1077">
        <v>9</v>
      </c>
      <c r="T1077">
        <v>8</v>
      </c>
      <c r="U1077">
        <v>6</v>
      </c>
      <c r="AD1077" s="107">
        <v>30132</v>
      </c>
      <c r="AE1077" t="s">
        <v>31</v>
      </c>
      <c r="AF1077" t="s">
        <v>32</v>
      </c>
      <c r="AG1077" t="s">
        <v>868</v>
      </c>
      <c r="AH1077" t="s">
        <v>57</v>
      </c>
      <c r="AI1077" t="s">
        <v>112</v>
      </c>
      <c r="AJ1077" t="s">
        <v>88</v>
      </c>
      <c r="AK1077">
        <v>6</v>
      </c>
      <c r="AL1077" t="s">
        <v>987</v>
      </c>
      <c r="AN1077">
        <v>6</v>
      </c>
      <c r="AP1077" t="s">
        <v>42</v>
      </c>
      <c r="AR1077" t="s">
        <v>43</v>
      </c>
      <c r="AS1077" t="s">
        <v>44</v>
      </c>
      <c r="BC1077" t="s">
        <v>51</v>
      </c>
      <c r="BF1077">
        <v>3</v>
      </c>
      <c r="BG1077">
        <v>101</v>
      </c>
      <c r="BH1077">
        <v>101</v>
      </c>
      <c r="BI1077">
        <v>29.683060109289617</v>
      </c>
      <c r="BJ1077">
        <f t="shared" si="80"/>
        <v>30</v>
      </c>
      <c r="BK1077">
        <v>0</v>
      </c>
      <c r="BL1077">
        <v>-98</v>
      </c>
      <c r="BM1077" t="s">
        <v>1050</v>
      </c>
      <c r="BN1077" t="s">
        <v>75</v>
      </c>
      <c r="BO1077" t="s">
        <v>87</v>
      </c>
      <c r="BQ1077" t="s">
        <v>1050</v>
      </c>
      <c r="BR1077" t="s">
        <v>87</v>
      </c>
      <c r="BS1077" t="s">
        <v>573</v>
      </c>
      <c r="BT1077" t="s">
        <v>1252</v>
      </c>
      <c r="BU1077" t="s">
        <v>87</v>
      </c>
      <c r="BV1077">
        <v>2.9702970297029702E-2</v>
      </c>
      <c r="BW1077">
        <v>2.9702970297029702E-2</v>
      </c>
      <c r="BX1077">
        <v>0</v>
      </c>
      <c r="BY1077">
        <v>0</v>
      </c>
      <c r="BZ1077">
        <v>-3</v>
      </c>
      <c r="CA1077">
        <v>0</v>
      </c>
      <c r="CB1077">
        <v>3</v>
      </c>
      <c r="CC1077" t="e">
        <v>#VALUE!</v>
      </c>
      <c r="CD1077">
        <v>3</v>
      </c>
      <c r="CE1077">
        <v>0</v>
      </c>
      <c r="CF1077">
        <v>98</v>
      </c>
      <c r="CH1077">
        <f t="shared" si="81"/>
        <v>1</v>
      </c>
      <c r="CI1077" t="s">
        <v>1405</v>
      </c>
      <c r="CJ1077">
        <v>1</v>
      </c>
      <c r="CK1077" t="s">
        <v>1399</v>
      </c>
      <c r="CL1077">
        <f t="shared" si="82"/>
        <v>1</v>
      </c>
      <c r="CM1077">
        <f t="shared" si="83"/>
        <v>1</v>
      </c>
      <c r="CN1077">
        <f t="shared" si="84"/>
        <v>1</v>
      </c>
    </row>
    <row r="1078" spans="1:92" x14ac:dyDescent="0.25">
      <c r="A1078">
        <v>2851</v>
      </c>
      <c r="B1078" t="s">
        <v>564</v>
      </c>
      <c r="C1078" t="s">
        <v>564</v>
      </c>
      <c r="D1078">
        <v>1776109</v>
      </c>
      <c r="E1078">
        <v>5</v>
      </c>
      <c r="F1078" s="107">
        <v>41014</v>
      </c>
      <c r="G1078" s="107">
        <v>41016</v>
      </c>
      <c r="H1078">
        <v>1776109</v>
      </c>
      <c r="I1078" s="107">
        <v>41015</v>
      </c>
      <c r="J1078" s="107">
        <v>41016</v>
      </c>
      <c r="K1078">
        <v>10000</v>
      </c>
      <c r="L1078" t="s">
        <v>568</v>
      </c>
      <c r="N1078" t="s">
        <v>564</v>
      </c>
      <c r="O1078" t="s">
        <v>913</v>
      </c>
      <c r="P1078" t="s">
        <v>38</v>
      </c>
      <c r="Q1078">
        <v>2</v>
      </c>
      <c r="R1078">
        <v>3</v>
      </c>
      <c r="S1078">
        <v>1</v>
      </c>
      <c r="T1078">
        <v>3</v>
      </c>
      <c r="V1078">
        <v>1</v>
      </c>
      <c r="AB1078" t="s">
        <v>111</v>
      </c>
      <c r="AD1078" s="107">
        <v>29779</v>
      </c>
      <c r="AE1078" t="s">
        <v>45</v>
      </c>
      <c r="AF1078" t="s">
        <v>39</v>
      </c>
      <c r="AG1078" t="s">
        <v>40</v>
      </c>
      <c r="AH1078" t="s">
        <v>30</v>
      </c>
      <c r="AI1078" t="s">
        <v>89</v>
      </c>
      <c r="AJ1078" t="s">
        <v>88</v>
      </c>
      <c r="AK1078">
        <v>2</v>
      </c>
      <c r="AL1078" t="s">
        <v>987</v>
      </c>
      <c r="AN1078">
        <v>6</v>
      </c>
      <c r="AP1078" t="s">
        <v>106</v>
      </c>
      <c r="AR1078" t="s">
        <v>43</v>
      </c>
      <c r="AS1078" t="s">
        <v>56</v>
      </c>
      <c r="AT1078" t="s">
        <v>492</v>
      </c>
      <c r="BC1078" t="s">
        <v>37</v>
      </c>
      <c r="BF1078">
        <v>2</v>
      </c>
      <c r="BG1078">
        <v>2</v>
      </c>
      <c r="BH1078">
        <v>3</v>
      </c>
      <c r="BI1078">
        <v>30.696721311475411</v>
      </c>
      <c r="BJ1078">
        <f t="shared" si="80"/>
        <v>31</v>
      </c>
      <c r="BK1078">
        <v>0</v>
      </c>
      <c r="BL1078">
        <v>0</v>
      </c>
      <c r="BM1078" t="s">
        <v>1050</v>
      </c>
      <c r="BN1078" t="s">
        <v>913</v>
      </c>
      <c r="BO1078" t="s">
        <v>564</v>
      </c>
      <c r="BQ1078" t="s">
        <v>1050</v>
      </c>
      <c r="BR1078" t="s">
        <v>87</v>
      </c>
      <c r="BS1078" t="s">
        <v>572</v>
      </c>
      <c r="BT1078" t="s">
        <v>1252</v>
      </c>
      <c r="BU1078" t="s">
        <v>87</v>
      </c>
      <c r="BV1078">
        <v>0.66666666666666663</v>
      </c>
      <c r="BW1078">
        <v>1</v>
      </c>
      <c r="BX1078">
        <v>0.33333333333333337</v>
      </c>
      <c r="BY1078">
        <v>0</v>
      </c>
      <c r="BZ1078">
        <v>-2</v>
      </c>
      <c r="CA1078">
        <v>0</v>
      </c>
      <c r="CB1078">
        <v>2</v>
      </c>
      <c r="CC1078" t="e">
        <v>#VALUE!</v>
      </c>
      <c r="CD1078">
        <v>2</v>
      </c>
      <c r="CE1078">
        <v>0</v>
      </c>
      <c r="CF1078">
        <v>0</v>
      </c>
      <c r="CH1078">
        <f t="shared" si="81"/>
        <v>1</v>
      </c>
      <c r="CI1078" t="s">
        <v>1405</v>
      </c>
      <c r="CJ1078">
        <v>1</v>
      </c>
      <c r="CK1078" t="s">
        <v>1399</v>
      </c>
      <c r="CL1078">
        <f t="shared" si="82"/>
        <v>0</v>
      </c>
      <c r="CM1078">
        <f t="shared" si="83"/>
        <v>1</v>
      </c>
      <c r="CN1078">
        <f t="shared" si="84"/>
        <v>1</v>
      </c>
    </row>
    <row r="1079" spans="1:92" x14ac:dyDescent="0.25">
      <c r="A1079">
        <v>1883</v>
      </c>
      <c r="B1079" t="s">
        <v>564</v>
      </c>
      <c r="C1079" t="s">
        <v>564</v>
      </c>
      <c r="D1079">
        <v>1776236</v>
      </c>
      <c r="E1079">
        <v>5</v>
      </c>
      <c r="F1079" s="107">
        <v>40978</v>
      </c>
      <c r="G1079" s="107">
        <v>40980</v>
      </c>
      <c r="H1079">
        <v>1776236</v>
      </c>
      <c r="I1079" s="107">
        <v>40978</v>
      </c>
      <c r="J1079" s="107">
        <v>40980</v>
      </c>
      <c r="K1079">
        <v>5000</v>
      </c>
      <c r="L1079" t="s">
        <v>567</v>
      </c>
      <c r="N1079" t="s">
        <v>564</v>
      </c>
      <c r="O1079" t="s">
        <v>913</v>
      </c>
      <c r="P1079" t="s">
        <v>38</v>
      </c>
      <c r="Q1079">
        <v>3</v>
      </c>
      <c r="R1079">
        <v>3</v>
      </c>
      <c r="S1079">
        <v>0</v>
      </c>
      <c r="T1079">
        <v>0</v>
      </c>
      <c r="AD1079" s="107">
        <v>25229</v>
      </c>
      <c r="AE1079" t="s">
        <v>31</v>
      </c>
      <c r="AF1079" t="s">
        <v>32</v>
      </c>
      <c r="AG1079" t="s">
        <v>868</v>
      </c>
      <c r="AH1079" t="s">
        <v>57</v>
      </c>
      <c r="AI1079" t="s">
        <v>64</v>
      </c>
      <c r="AJ1079" t="s">
        <v>88</v>
      </c>
      <c r="AK1079">
        <v>1</v>
      </c>
      <c r="AL1079" t="s">
        <v>987</v>
      </c>
      <c r="AN1079">
        <v>10</v>
      </c>
      <c r="AP1079" t="s">
        <v>141</v>
      </c>
      <c r="AR1079" t="s">
        <v>43</v>
      </c>
      <c r="AS1079" t="s">
        <v>63</v>
      </c>
      <c r="AT1079" t="s">
        <v>383</v>
      </c>
      <c r="BC1079" t="s">
        <v>37</v>
      </c>
      <c r="BF1079">
        <v>3</v>
      </c>
      <c r="BG1079">
        <v>3</v>
      </c>
      <c r="BH1079">
        <v>3</v>
      </c>
      <c r="BI1079">
        <v>43.030054644808743</v>
      </c>
      <c r="BJ1079">
        <f t="shared" si="80"/>
        <v>43</v>
      </c>
      <c r="BK1079">
        <v>0</v>
      </c>
      <c r="BL1079">
        <v>0</v>
      </c>
      <c r="BM1079" t="s">
        <v>1050</v>
      </c>
      <c r="BN1079" t="s">
        <v>913</v>
      </c>
      <c r="BO1079" t="s">
        <v>564</v>
      </c>
      <c r="BQ1079" t="s">
        <v>1050</v>
      </c>
      <c r="BR1079" t="s">
        <v>87</v>
      </c>
      <c r="BS1079" t="s">
        <v>572</v>
      </c>
      <c r="BT1079" t="s">
        <v>1252</v>
      </c>
      <c r="BU1079" t="s">
        <v>564</v>
      </c>
      <c r="BV1079">
        <v>1</v>
      </c>
      <c r="BW1079">
        <v>1</v>
      </c>
      <c r="BX1079">
        <v>0</v>
      </c>
      <c r="BY1079">
        <v>0</v>
      </c>
      <c r="BZ1079">
        <v>-3</v>
      </c>
      <c r="CA1079">
        <v>0</v>
      </c>
      <c r="CB1079">
        <v>3</v>
      </c>
      <c r="CC1079" t="e">
        <v>#VALUE!</v>
      </c>
      <c r="CD1079">
        <v>3</v>
      </c>
      <c r="CE1079">
        <v>0</v>
      </c>
      <c r="CF1079">
        <v>0</v>
      </c>
      <c r="CH1079">
        <f t="shared" si="81"/>
        <v>0</v>
      </c>
      <c r="CI1079" t="s">
        <v>1405</v>
      </c>
      <c r="CJ1079">
        <v>1</v>
      </c>
      <c r="CK1079" t="s">
        <v>1399</v>
      </c>
      <c r="CL1079">
        <f t="shared" si="82"/>
        <v>0</v>
      </c>
      <c r="CM1079">
        <f t="shared" si="83"/>
        <v>0</v>
      </c>
      <c r="CN1079">
        <f t="shared" si="84"/>
        <v>0</v>
      </c>
    </row>
    <row r="1080" spans="1:92" x14ac:dyDescent="0.25">
      <c r="A1080">
        <v>3216</v>
      </c>
      <c r="B1080" t="s">
        <v>564</v>
      </c>
      <c r="C1080" t="s">
        <v>87</v>
      </c>
      <c r="D1080">
        <v>1776301</v>
      </c>
      <c r="E1080">
        <v>5</v>
      </c>
      <c r="F1080" s="107">
        <v>41027</v>
      </c>
      <c r="G1080" s="107">
        <v>41243</v>
      </c>
      <c r="H1080">
        <v>1776301</v>
      </c>
      <c r="I1080" s="107">
        <v>41027</v>
      </c>
      <c r="J1080" s="107">
        <v>41033</v>
      </c>
      <c r="K1080">
        <v>15000</v>
      </c>
      <c r="L1080" t="s">
        <v>569</v>
      </c>
      <c r="M1080" s="107">
        <v>41033</v>
      </c>
      <c r="N1080" t="s">
        <v>87</v>
      </c>
      <c r="O1080" t="s">
        <v>75</v>
      </c>
      <c r="P1080" t="s">
        <v>38</v>
      </c>
      <c r="Q1080">
        <v>35</v>
      </c>
      <c r="R1080">
        <v>217</v>
      </c>
      <c r="S1080">
        <v>3</v>
      </c>
      <c r="T1080">
        <v>0</v>
      </c>
      <c r="U1080">
        <v>3</v>
      </c>
      <c r="AD1080" s="107">
        <v>29671</v>
      </c>
      <c r="AE1080" t="s">
        <v>31</v>
      </c>
      <c r="AF1080" t="s">
        <v>32</v>
      </c>
      <c r="AG1080" t="s">
        <v>868</v>
      </c>
      <c r="AH1080" t="s">
        <v>30</v>
      </c>
      <c r="AI1080" t="s">
        <v>86</v>
      </c>
      <c r="AJ1080" t="s">
        <v>88</v>
      </c>
      <c r="AK1080">
        <v>8</v>
      </c>
      <c r="AL1080" t="s">
        <v>987</v>
      </c>
      <c r="AN1080">
        <v>7</v>
      </c>
      <c r="AP1080" t="s">
        <v>120</v>
      </c>
      <c r="AR1080" t="s">
        <v>43</v>
      </c>
      <c r="AS1080" t="s">
        <v>121</v>
      </c>
      <c r="AT1080" t="s">
        <v>1107</v>
      </c>
      <c r="AV1080" t="s">
        <v>87</v>
      </c>
      <c r="AW1080" t="s">
        <v>797</v>
      </c>
      <c r="BA1080">
        <v>41226</v>
      </c>
      <c r="BB1080">
        <v>411</v>
      </c>
      <c r="BC1080" t="s">
        <v>37</v>
      </c>
      <c r="BF1080">
        <v>35</v>
      </c>
      <c r="BG1080">
        <v>217</v>
      </c>
      <c r="BH1080">
        <v>217</v>
      </c>
      <c r="BI1080">
        <v>31.027322404371585</v>
      </c>
      <c r="BJ1080">
        <f t="shared" si="80"/>
        <v>31</v>
      </c>
      <c r="BK1080">
        <v>0</v>
      </c>
      <c r="BL1080">
        <v>-210</v>
      </c>
      <c r="BM1080" t="s">
        <v>1050</v>
      </c>
      <c r="BN1080" t="s">
        <v>75</v>
      </c>
      <c r="BO1080" t="s">
        <v>564</v>
      </c>
      <c r="BQ1080" t="s">
        <v>1050</v>
      </c>
      <c r="BR1080" t="s">
        <v>87</v>
      </c>
      <c r="BS1080" t="s">
        <v>572</v>
      </c>
      <c r="BT1080" t="s">
        <v>1252</v>
      </c>
      <c r="BU1080" t="s">
        <v>87</v>
      </c>
      <c r="BV1080">
        <v>0.16129032258064516</v>
      </c>
      <c r="BW1080">
        <v>3.2258064516129031E-2</v>
      </c>
      <c r="BX1080">
        <v>-0.12903225806451613</v>
      </c>
      <c r="BY1080">
        <v>0</v>
      </c>
      <c r="BZ1080">
        <v>-7</v>
      </c>
      <c r="CA1080">
        <v>28</v>
      </c>
      <c r="CB1080">
        <v>217</v>
      </c>
      <c r="CC1080">
        <v>35</v>
      </c>
      <c r="CD1080">
        <v>217</v>
      </c>
      <c r="CE1080">
        <v>210</v>
      </c>
      <c r="CF1080">
        <v>210</v>
      </c>
      <c r="CH1080">
        <f t="shared" si="81"/>
        <v>1</v>
      </c>
      <c r="CI1080" t="s">
        <v>1401</v>
      </c>
      <c r="CJ1080">
        <v>3</v>
      </c>
      <c r="CK1080" t="s">
        <v>1399</v>
      </c>
      <c r="CL1080">
        <f t="shared" si="82"/>
        <v>1</v>
      </c>
      <c r="CM1080">
        <f t="shared" si="83"/>
        <v>1</v>
      </c>
      <c r="CN1080">
        <f t="shared" si="84"/>
        <v>0</v>
      </c>
    </row>
    <row r="1081" spans="1:92" x14ac:dyDescent="0.25">
      <c r="A1081">
        <v>1561</v>
      </c>
      <c r="B1081" t="s">
        <v>564</v>
      </c>
      <c r="C1081" t="s">
        <v>564</v>
      </c>
      <c r="D1081">
        <v>1779831</v>
      </c>
      <c r="E1081">
        <v>6</v>
      </c>
      <c r="F1081" s="107">
        <v>40967</v>
      </c>
      <c r="G1081" s="107">
        <v>41137</v>
      </c>
      <c r="H1081">
        <v>1779831</v>
      </c>
      <c r="I1081" s="107">
        <v>40967</v>
      </c>
      <c r="J1081" s="107">
        <v>41137</v>
      </c>
      <c r="K1081" t="s">
        <v>562</v>
      </c>
      <c r="L1081" t="s">
        <v>562</v>
      </c>
      <c r="N1081" t="s">
        <v>564</v>
      </c>
      <c r="O1081" t="s">
        <v>913</v>
      </c>
      <c r="P1081" t="s">
        <v>38</v>
      </c>
      <c r="Q1081">
        <v>171</v>
      </c>
      <c r="R1081">
        <v>171</v>
      </c>
      <c r="S1081">
        <v>1</v>
      </c>
      <c r="T1081">
        <v>1</v>
      </c>
      <c r="U1081">
        <v>1</v>
      </c>
      <c r="AD1081" s="107">
        <v>29189</v>
      </c>
      <c r="AE1081" t="s">
        <v>31</v>
      </c>
      <c r="AF1081" t="s">
        <v>32</v>
      </c>
      <c r="AG1081" t="s">
        <v>868</v>
      </c>
      <c r="AH1081" t="s">
        <v>30</v>
      </c>
      <c r="AI1081" t="s">
        <v>113</v>
      </c>
      <c r="AJ1081" t="s">
        <v>88</v>
      </c>
      <c r="AK1081">
        <v>7</v>
      </c>
      <c r="AL1081" t="s">
        <v>361</v>
      </c>
      <c r="AM1081">
        <v>5</v>
      </c>
      <c r="AP1081" t="s">
        <v>131</v>
      </c>
      <c r="AR1081" t="s">
        <v>91</v>
      </c>
      <c r="AS1081" t="s">
        <v>81</v>
      </c>
      <c r="BC1081" t="s">
        <v>51</v>
      </c>
      <c r="BF1081">
        <v>171</v>
      </c>
      <c r="BG1081">
        <v>171</v>
      </c>
      <c r="BH1081">
        <v>171</v>
      </c>
      <c r="BI1081">
        <v>32.180327868852459</v>
      </c>
      <c r="BJ1081">
        <f t="shared" si="80"/>
        <v>32</v>
      </c>
      <c r="BK1081">
        <v>0</v>
      </c>
      <c r="BL1081">
        <v>0</v>
      </c>
      <c r="BM1081" t="s">
        <v>1050</v>
      </c>
      <c r="BN1081" t="s">
        <v>913</v>
      </c>
      <c r="BO1081" t="s">
        <v>564</v>
      </c>
      <c r="BQ1081" t="s">
        <v>1050</v>
      </c>
      <c r="BR1081" t="s">
        <v>87</v>
      </c>
      <c r="BS1081" t="s">
        <v>572</v>
      </c>
      <c r="BT1081" t="s">
        <v>1252</v>
      </c>
      <c r="BU1081" t="s">
        <v>87</v>
      </c>
      <c r="BV1081">
        <v>1</v>
      </c>
      <c r="BW1081">
        <v>1</v>
      </c>
      <c r="BX1081">
        <v>0</v>
      </c>
      <c r="BY1081">
        <v>0</v>
      </c>
      <c r="BZ1081">
        <v>-171</v>
      </c>
      <c r="CA1081">
        <v>0</v>
      </c>
      <c r="CB1081">
        <v>171</v>
      </c>
      <c r="CC1081" t="e">
        <v>#VALUE!</v>
      </c>
      <c r="CD1081">
        <v>171</v>
      </c>
      <c r="CE1081">
        <v>0</v>
      </c>
      <c r="CF1081">
        <v>0</v>
      </c>
      <c r="CH1081">
        <f t="shared" si="81"/>
        <v>1</v>
      </c>
      <c r="CI1081" t="s">
        <v>1403</v>
      </c>
      <c r="CJ1081">
        <v>6</v>
      </c>
      <c r="CK1081" t="s">
        <v>1399</v>
      </c>
      <c r="CL1081">
        <f t="shared" si="82"/>
        <v>0</v>
      </c>
      <c r="CM1081">
        <f t="shared" si="83"/>
        <v>1</v>
      </c>
      <c r="CN1081">
        <f t="shared" si="84"/>
        <v>1</v>
      </c>
    </row>
    <row r="1082" spans="1:92" x14ac:dyDescent="0.25">
      <c r="A1082">
        <v>2093</v>
      </c>
      <c r="B1082" t="s">
        <v>564</v>
      </c>
      <c r="C1082" t="s">
        <v>564</v>
      </c>
      <c r="D1082">
        <v>1781709</v>
      </c>
      <c r="E1082">
        <v>5</v>
      </c>
      <c r="F1082" s="107">
        <v>40987</v>
      </c>
      <c r="G1082" s="107">
        <v>40989</v>
      </c>
      <c r="H1082">
        <v>1781709</v>
      </c>
      <c r="I1082" s="107">
        <v>40987</v>
      </c>
      <c r="J1082" s="107">
        <v>40989</v>
      </c>
      <c r="K1082">
        <v>15000</v>
      </c>
      <c r="L1082" t="s">
        <v>569</v>
      </c>
      <c r="N1082" t="s">
        <v>564</v>
      </c>
      <c r="O1082" t="s">
        <v>913</v>
      </c>
      <c r="P1082" t="s">
        <v>38</v>
      </c>
      <c r="Q1082">
        <v>3</v>
      </c>
      <c r="R1082">
        <v>3</v>
      </c>
      <c r="S1082">
        <v>6</v>
      </c>
      <c r="T1082">
        <v>6</v>
      </c>
      <c r="U1082">
        <v>3</v>
      </c>
      <c r="AD1082" s="107">
        <v>26866</v>
      </c>
      <c r="AE1082" t="s">
        <v>45</v>
      </c>
      <c r="AF1082" t="s">
        <v>32</v>
      </c>
      <c r="AG1082" t="s">
        <v>868</v>
      </c>
      <c r="AH1082" t="s">
        <v>57</v>
      </c>
      <c r="AI1082" t="s">
        <v>70</v>
      </c>
      <c r="AJ1082" t="s">
        <v>88</v>
      </c>
      <c r="AK1082">
        <v>1</v>
      </c>
      <c r="AL1082" t="s">
        <v>987</v>
      </c>
      <c r="AN1082">
        <v>9</v>
      </c>
      <c r="AP1082" t="s">
        <v>59</v>
      </c>
      <c r="AR1082" t="s">
        <v>43</v>
      </c>
      <c r="AS1082" t="s">
        <v>60</v>
      </c>
      <c r="BC1082" t="s">
        <v>37</v>
      </c>
      <c r="BF1082">
        <v>3</v>
      </c>
      <c r="BG1082">
        <v>3</v>
      </c>
      <c r="BH1082">
        <v>3</v>
      </c>
      <c r="BI1082">
        <v>38.581967213114751</v>
      </c>
      <c r="BJ1082">
        <f t="shared" si="80"/>
        <v>39</v>
      </c>
      <c r="BK1082">
        <v>0</v>
      </c>
      <c r="BL1082">
        <v>0</v>
      </c>
      <c r="BM1082" t="s">
        <v>1050</v>
      </c>
      <c r="BN1082" t="s">
        <v>913</v>
      </c>
      <c r="BO1082" t="s">
        <v>564</v>
      </c>
      <c r="BQ1082" t="s">
        <v>1050</v>
      </c>
      <c r="BR1082" t="s">
        <v>87</v>
      </c>
      <c r="BS1082" t="s">
        <v>572</v>
      </c>
      <c r="BT1082" t="s">
        <v>1252</v>
      </c>
      <c r="BU1082" t="s">
        <v>87</v>
      </c>
      <c r="BV1082">
        <v>1</v>
      </c>
      <c r="BW1082">
        <v>1</v>
      </c>
      <c r="BX1082">
        <v>0</v>
      </c>
      <c r="BY1082">
        <v>0</v>
      </c>
      <c r="BZ1082">
        <v>-3</v>
      </c>
      <c r="CA1082">
        <v>0</v>
      </c>
      <c r="CB1082">
        <v>3</v>
      </c>
      <c r="CC1082" t="e">
        <v>#VALUE!</v>
      </c>
      <c r="CD1082">
        <v>3</v>
      </c>
      <c r="CE1082">
        <v>0</v>
      </c>
      <c r="CF1082">
        <v>0</v>
      </c>
      <c r="CH1082">
        <f t="shared" si="81"/>
        <v>1</v>
      </c>
      <c r="CI1082" t="s">
        <v>1405</v>
      </c>
      <c r="CJ1082">
        <v>1</v>
      </c>
      <c r="CK1082" t="s">
        <v>1399</v>
      </c>
      <c r="CL1082">
        <f t="shared" si="82"/>
        <v>0</v>
      </c>
      <c r="CM1082">
        <f t="shared" si="83"/>
        <v>1</v>
      </c>
      <c r="CN1082">
        <f t="shared" si="84"/>
        <v>1</v>
      </c>
    </row>
    <row r="1083" spans="1:92" x14ac:dyDescent="0.25">
      <c r="A1083">
        <v>1708</v>
      </c>
      <c r="B1083" t="s">
        <v>564</v>
      </c>
      <c r="C1083" t="s">
        <v>564</v>
      </c>
      <c r="D1083">
        <v>1781722</v>
      </c>
      <c r="E1083">
        <v>6</v>
      </c>
      <c r="F1083" s="107">
        <v>40972</v>
      </c>
      <c r="G1083" s="107">
        <v>41201</v>
      </c>
      <c r="H1083">
        <v>1781722</v>
      </c>
      <c r="I1083" s="107">
        <v>40972</v>
      </c>
      <c r="J1083" s="107">
        <v>41201</v>
      </c>
      <c r="K1083" t="s">
        <v>562</v>
      </c>
      <c r="L1083" t="s">
        <v>562</v>
      </c>
      <c r="N1083" t="s">
        <v>564</v>
      </c>
      <c r="O1083" t="s">
        <v>913</v>
      </c>
      <c r="P1083" t="s">
        <v>38</v>
      </c>
      <c r="Q1083">
        <v>230</v>
      </c>
      <c r="R1083">
        <v>230</v>
      </c>
      <c r="S1083">
        <v>4</v>
      </c>
      <c r="T1083">
        <v>0</v>
      </c>
      <c r="U1083">
        <v>2</v>
      </c>
      <c r="AD1083" s="107">
        <v>30572</v>
      </c>
      <c r="AE1083" t="s">
        <v>31</v>
      </c>
      <c r="AF1083" t="s">
        <v>39</v>
      </c>
      <c r="AG1083" t="s">
        <v>40</v>
      </c>
      <c r="AH1083" t="s">
        <v>40</v>
      </c>
      <c r="AI1083" t="s">
        <v>96</v>
      </c>
      <c r="AJ1083" t="s">
        <v>88</v>
      </c>
      <c r="AK1083">
        <v>8</v>
      </c>
      <c r="AL1083" t="s">
        <v>361</v>
      </c>
      <c r="AM1083">
        <v>12</v>
      </c>
      <c r="AP1083" t="s">
        <v>131</v>
      </c>
      <c r="AR1083" t="s">
        <v>91</v>
      </c>
      <c r="AS1083" t="s">
        <v>81</v>
      </c>
      <c r="BC1083" t="s">
        <v>51</v>
      </c>
      <c r="BF1083">
        <v>230</v>
      </c>
      <c r="BG1083">
        <v>230</v>
      </c>
      <c r="BH1083">
        <v>230</v>
      </c>
      <c r="BI1083">
        <v>28.415300546448087</v>
      </c>
      <c r="BJ1083">
        <f t="shared" si="80"/>
        <v>28</v>
      </c>
      <c r="BK1083">
        <v>0</v>
      </c>
      <c r="BL1083">
        <v>0</v>
      </c>
      <c r="BM1083" t="s">
        <v>1050</v>
      </c>
      <c r="BN1083" t="s">
        <v>913</v>
      </c>
      <c r="BO1083" t="s">
        <v>564</v>
      </c>
      <c r="BQ1083" t="s">
        <v>1050</v>
      </c>
      <c r="BR1083" t="s">
        <v>87</v>
      </c>
      <c r="BS1083" t="s">
        <v>572</v>
      </c>
      <c r="BT1083" t="s">
        <v>1252</v>
      </c>
      <c r="BU1083" t="s">
        <v>87</v>
      </c>
      <c r="BV1083">
        <v>1</v>
      </c>
      <c r="BW1083">
        <v>1</v>
      </c>
      <c r="BX1083">
        <v>0</v>
      </c>
      <c r="BY1083">
        <v>0</v>
      </c>
      <c r="BZ1083">
        <v>-230</v>
      </c>
      <c r="CA1083">
        <v>0</v>
      </c>
      <c r="CB1083">
        <v>230</v>
      </c>
      <c r="CC1083" t="e">
        <v>#VALUE!</v>
      </c>
      <c r="CD1083">
        <v>230</v>
      </c>
      <c r="CE1083">
        <v>0</v>
      </c>
      <c r="CF1083">
        <v>0</v>
      </c>
      <c r="CH1083">
        <f t="shared" si="81"/>
        <v>1</v>
      </c>
      <c r="CI1083" t="s">
        <v>1403</v>
      </c>
      <c r="CJ1083">
        <v>6</v>
      </c>
      <c r="CK1083" t="s">
        <v>1399</v>
      </c>
      <c r="CL1083">
        <f t="shared" si="82"/>
        <v>0</v>
      </c>
      <c r="CM1083">
        <f t="shared" si="83"/>
        <v>1</v>
      </c>
      <c r="CN1083">
        <f t="shared" si="84"/>
        <v>0</v>
      </c>
    </row>
    <row r="1084" spans="1:92" x14ac:dyDescent="0.25">
      <c r="A1084">
        <v>1057</v>
      </c>
      <c r="B1084" t="s">
        <v>564</v>
      </c>
      <c r="C1084" t="s">
        <v>564</v>
      </c>
      <c r="D1084">
        <v>1782291</v>
      </c>
      <c r="E1084">
        <v>2</v>
      </c>
      <c r="F1084" s="107">
        <v>40948</v>
      </c>
      <c r="G1084" s="107">
        <v>41078</v>
      </c>
      <c r="H1084">
        <v>1782291</v>
      </c>
      <c r="I1084" s="107">
        <v>40948</v>
      </c>
      <c r="J1084" s="107">
        <v>41078</v>
      </c>
      <c r="K1084">
        <v>15000</v>
      </c>
      <c r="L1084" t="s">
        <v>569</v>
      </c>
      <c r="N1084" t="s">
        <v>564</v>
      </c>
      <c r="O1084" t="s">
        <v>913</v>
      </c>
      <c r="P1084" t="s">
        <v>587</v>
      </c>
      <c r="Q1084">
        <v>131</v>
      </c>
      <c r="R1084">
        <v>131</v>
      </c>
      <c r="S1084">
        <v>1</v>
      </c>
      <c r="T1084">
        <v>3</v>
      </c>
      <c r="AD1084" s="107">
        <v>30112</v>
      </c>
      <c r="AE1084" t="s">
        <v>45</v>
      </c>
      <c r="AF1084" t="s">
        <v>32</v>
      </c>
      <c r="AG1084" t="s">
        <v>868</v>
      </c>
      <c r="AH1084" t="s">
        <v>57</v>
      </c>
      <c r="AI1084" t="s">
        <v>58</v>
      </c>
      <c r="AJ1084" t="s">
        <v>47</v>
      </c>
      <c r="AK1084">
        <v>12</v>
      </c>
      <c r="AL1084" t="s">
        <v>47</v>
      </c>
      <c r="AP1084" t="s">
        <v>59</v>
      </c>
      <c r="AR1084" t="s">
        <v>43</v>
      </c>
      <c r="AS1084" t="s">
        <v>60</v>
      </c>
      <c r="BC1084" t="s">
        <v>98</v>
      </c>
      <c r="BF1084">
        <v>131</v>
      </c>
      <c r="BG1084">
        <v>131</v>
      </c>
      <c r="BH1084">
        <v>131</v>
      </c>
      <c r="BI1084">
        <v>29.606557377049182</v>
      </c>
      <c r="BJ1084">
        <f t="shared" si="80"/>
        <v>30</v>
      </c>
      <c r="BK1084">
        <v>0</v>
      </c>
      <c r="BL1084">
        <v>0</v>
      </c>
      <c r="BM1084" t="s">
        <v>47</v>
      </c>
      <c r="BN1084" t="s">
        <v>913</v>
      </c>
      <c r="BO1084" t="s">
        <v>564</v>
      </c>
      <c r="BQ1084" t="s">
        <v>47</v>
      </c>
      <c r="BR1084" t="s">
        <v>87</v>
      </c>
      <c r="BS1084" t="s">
        <v>572</v>
      </c>
      <c r="BT1084" t="s">
        <v>1252</v>
      </c>
      <c r="BU1084" t="s">
        <v>87</v>
      </c>
      <c r="BV1084">
        <v>1</v>
      </c>
      <c r="BW1084">
        <v>1</v>
      </c>
      <c r="BX1084">
        <v>0</v>
      </c>
      <c r="BY1084">
        <v>0</v>
      </c>
      <c r="BZ1084">
        <v>-131</v>
      </c>
      <c r="CA1084">
        <v>0</v>
      </c>
      <c r="CB1084">
        <v>131</v>
      </c>
      <c r="CC1084" t="e">
        <v>#VALUE!</v>
      </c>
      <c r="CD1084">
        <v>131</v>
      </c>
      <c r="CE1084">
        <v>0</v>
      </c>
      <c r="CF1084">
        <v>0</v>
      </c>
      <c r="CH1084">
        <f t="shared" si="81"/>
        <v>1</v>
      </c>
      <c r="CI1084" t="s">
        <v>1403</v>
      </c>
      <c r="CJ1084">
        <v>6</v>
      </c>
      <c r="CK1084" t="s">
        <v>1399</v>
      </c>
      <c r="CL1084">
        <f t="shared" si="82"/>
        <v>0</v>
      </c>
      <c r="CM1084">
        <f t="shared" si="83"/>
        <v>1</v>
      </c>
      <c r="CN1084">
        <f t="shared" si="84"/>
        <v>1</v>
      </c>
    </row>
    <row r="1085" spans="1:92" x14ac:dyDescent="0.25">
      <c r="A1085">
        <v>2780</v>
      </c>
      <c r="B1085" t="s">
        <v>564</v>
      </c>
      <c r="C1085" t="s">
        <v>564</v>
      </c>
      <c r="D1085">
        <v>1783723</v>
      </c>
      <c r="E1085">
        <v>1</v>
      </c>
      <c r="F1085" s="107">
        <v>41011</v>
      </c>
      <c r="G1085" s="107">
        <v>41015</v>
      </c>
      <c r="H1085">
        <v>1783723</v>
      </c>
      <c r="I1085" s="107">
        <v>41012</v>
      </c>
      <c r="J1085" s="107">
        <v>41015</v>
      </c>
      <c r="K1085">
        <v>10000</v>
      </c>
      <c r="L1085" t="s">
        <v>568</v>
      </c>
      <c r="N1085" t="s">
        <v>564</v>
      </c>
      <c r="O1085" t="s">
        <v>913</v>
      </c>
      <c r="P1085" t="s">
        <v>54</v>
      </c>
      <c r="Q1085">
        <v>4</v>
      </c>
      <c r="R1085">
        <v>5</v>
      </c>
      <c r="S1085">
        <v>1</v>
      </c>
      <c r="T1085">
        <v>5</v>
      </c>
      <c r="U1085">
        <v>1</v>
      </c>
      <c r="AB1085" t="s">
        <v>111</v>
      </c>
      <c r="AD1085" s="107">
        <v>30151</v>
      </c>
      <c r="AE1085" t="s">
        <v>31</v>
      </c>
      <c r="AF1085" t="s">
        <v>39</v>
      </c>
      <c r="AG1085" t="s">
        <v>40</v>
      </c>
      <c r="AH1085" t="s">
        <v>30</v>
      </c>
      <c r="AI1085" t="s">
        <v>46</v>
      </c>
      <c r="AJ1085" t="s">
        <v>54</v>
      </c>
      <c r="AK1085">
        <v>1</v>
      </c>
      <c r="AL1085" t="s">
        <v>54</v>
      </c>
      <c r="AP1085" t="s">
        <v>100</v>
      </c>
      <c r="AR1085" t="s">
        <v>66</v>
      </c>
      <c r="AS1085" t="s">
        <v>63</v>
      </c>
      <c r="BC1085" t="s">
        <v>37</v>
      </c>
      <c r="BF1085">
        <v>4</v>
      </c>
      <c r="BG1085">
        <v>4</v>
      </c>
      <c r="BH1085">
        <v>5</v>
      </c>
      <c r="BI1085">
        <v>29.672131147540984</v>
      </c>
      <c r="BJ1085">
        <f t="shared" si="80"/>
        <v>30</v>
      </c>
      <c r="BK1085">
        <v>0</v>
      </c>
      <c r="BL1085">
        <v>0</v>
      </c>
      <c r="BM1085" t="s">
        <v>1051</v>
      </c>
      <c r="BN1085" t="s">
        <v>913</v>
      </c>
      <c r="BO1085" t="s">
        <v>564</v>
      </c>
      <c r="BQ1085" t="s">
        <v>1051</v>
      </c>
      <c r="BR1085" t="s">
        <v>87</v>
      </c>
      <c r="BS1085" t="s">
        <v>572</v>
      </c>
      <c r="BT1085" t="s">
        <v>1252</v>
      </c>
      <c r="BU1085" t="s">
        <v>87</v>
      </c>
      <c r="BV1085">
        <v>0.8</v>
      </c>
      <c r="BW1085">
        <v>1</v>
      </c>
      <c r="BX1085">
        <v>0.19999999999999996</v>
      </c>
      <c r="BY1085">
        <v>0</v>
      </c>
      <c r="BZ1085">
        <v>-4</v>
      </c>
      <c r="CA1085">
        <v>0</v>
      </c>
      <c r="CB1085">
        <v>4</v>
      </c>
      <c r="CC1085" t="e">
        <v>#VALUE!</v>
      </c>
      <c r="CD1085">
        <v>4</v>
      </c>
      <c r="CE1085">
        <v>0</v>
      </c>
      <c r="CF1085">
        <v>0</v>
      </c>
      <c r="CH1085">
        <f t="shared" si="81"/>
        <v>1</v>
      </c>
      <c r="CI1085" t="s">
        <v>1405</v>
      </c>
      <c r="CJ1085">
        <v>1</v>
      </c>
      <c r="CK1085" t="s">
        <v>1399</v>
      </c>
      <c r="CL1085">
        <f t="shared" si="82"/>
        <v>0</v>
      </c>
      <c r="CM1085">
        <f t="shared" si="83"/>
        <v>1</v>
      </c>
      <c r="CN1085">
        <f t="shared" si="84"/>
        <v>1</v>
      </c>
    </row>
    <row r="1086" spans="1:92" x14ac:dyDescent="0.25">
      <c r="A1086">
        <v>1615</v>
      </c>
      <c r="B1086" t="s">
        <v>564</v>
      </c>
      <c r="C1086" t="s">
        <v>564</v>
      </c>
      <c r="D1086">
        <v>1787708</v>
      </c>
      <c r="E1086">
        <v>2</v>
      </c>
      <c r="F1086" s="107">
        <v>40968</v>
      </c>
      <c r="G1086" s="107">
        <v>40970</v>
      </c>
      <c r="H1086">
        <v>1787708</v>
      </c>
      <c r="I1086" s="107">
        <v>40969</v>
      </c>
      <c r="J1086" s="107">
        <v>40970</v>
      </c>
      <c r="K1086">
        <v>35000</v>
      </c>
      <c r="L1086" t="s">
        <v>570</v>
      </c>
      <c r="N1086" t="s">
        <v>564</v>
      </c>
      <c r="O1086" t="s">
        <v>913</v>
      </c>
      <c r="P1086" t="s">
        <v>587</v>
      </c>
      <c r="Q1086">
        <v>2</v>
      </c>
      <c r="R1086">
        <v>3</v>
      </c>
      <c r="S1086">
        <v>0</v>
      </c>
      <c r="T1086">
        <v>1</v>
      </c>
      <c r="AB1086" t="s">
        <v>111</v>
      </c>
      <c r="AD1086" s="107">
        <v>26479</v>
      </c>
      <c r="AE1086" t="s">
        <v>31</v>
      </c>
      <c r="AF1086" t="s">
        <v>39</v>
      </c>
      <c r="AG1086" t="s">
        <v>40</v>
      </c>
      <c r="AH1086" t="s">
        <v>30</v>
      </c>
      <c r="AI1086" t="s">
        <v>117</v>
      </c>
      <c r="AJ1086" t="s">
        <v>47</v>
      </c>
      <c r="AK1086">
        <v>1</v>
      </c>
      <c r="AL1086" t="s">
        <v>47</v>
      </c>
      <c r="AP1086" t="s">
        <v>42</v>
      </c>
      <c r="AR1086" t="s">
        <v>43</v>
      </c>
      <c r="AS1086" t="s">
        <v>44</v>
      </c>
      <c r="BC1086" t="s">
        <v>37</v>
      </c>
      <c r="BF1086">
        <v>2</v>
      </c>
      <c r="BG1086">
        <v>2</v>
      </c>
      <c r="BH1086">
        <v>3</v>
      </c>
      <c r="BI1086">
        <v>39.587431693989068</v>
      </c>
      <c r="BJ1086">
        <f t="shared" si="80"/>
        <v>40</v>
      </c>
      <c r="BK1086">
        <v>0</v>
      </c>
      <c r="BL1086">
        <v>0</v>
      </c>
      <c r="BM1086" t="s">
        <v>47</v>
      </c>
      <c r="BN1086" t="s">
        <v>913</v>
      </c>
      <c r="BO1086" t="s">
        <v>564</v>
      </c>
      <c r="BQ1086" t="s">
        <v>47</v>
      </c>
      <c r="BR1086" t="s">
        <v>87</v>
      </c>
      <c r="BS1086" t="s">
        <v>572</v>
      </c>
      <c r="BT1086" t="s">
        <v>1252</v>
      </c>
      <c r="BU1086" t="s">
        <v>564</v>
      </c>
      <c r="BV1086">
        <v>0.66666666666666663</v>
      </c>
      <c r="BW1086">
        <v>1</v>
      </c>
      <c r="BX1086">
        <v>0.33333333333333337</v>
      </c>
      <c r="BY1086">
        <v>0</v>
      </c>
      <c r="BZ1086">
        <v>-2</v>
      </c>
      <c r="CA1086">
        <v>0</v>
      </c>
      <c r="CB1086">
        <v>2</v>
      </c>
      <c r="CC1086" t="e">
        <v>#VALUE!</v>
      </c>
      <c r="CD1086">
        <v>2</v>
      </c>
      <c r="CE1086">
        <v>0</v>
      </c>
      <c r="CF1086">
        <v>0</v>
      </c>
      <c r="CH1086">
        <f t="shared" si="81"/>
        <v>1</v>
      </c>
      <c r="CI1086" t="s">
        <v>1405</v>
      </c>
      <c r="CJ1086">
        <v>1</v>
      </c>
      <c r="CK1086" t="s">
        <v>1399</v>
      </c>
      <c r="CL1086">
        <f t="shared" si="82"/>
        <v>0</v>
      </c>
      <c r="CM1086">
        <f t="shared" si="83"/>
        <v>0</v>
      </c>
      <c r="CN1086">
        <f t="shared" si="84"/>
        <v>1</v>
      </c>
    </row>
    <row r="1087" spans="1:92" x14ac:dyDescent="0.25">
      <c r="A1087">
        <v>893</v>
      </c>
      <c r="B1087" t="s">
        <v>564</v>
      </c>
      <c r="C1087" t="s">
        <v>564</v>
      </c>
      <c r="D1087">
        <v>1788635</v>
      </c>
      <c r="E1087">
        <v>5</v>
      </c>
      <c r="F1087" s="107">
        <v>40941</v>
      </c>
      <c r="G1087" s="107">
        <v>40953</v>
      </c>
      <c r="H1087">
        <v>1788635</v>
      </c>
      <c r="I1087" s="107">
        <v>40942</v>
      </c>
      <c r="J1087" s="107">
        <v>40953</v>
      </c>
      <c r="K1087" t="s">
        <v>562</v>
      </c>
      <c r="L1087" t="s">
        <v>562</v>
      </c>
      <c r="N1087" t="s">
        <v>564</v>
      </c>
      <c r="O1087" t="s">
        <v>913</v>
      </c>
      <c r="P1087" t="s">
        <v>38</v>
      </c>
      <c r="Q1087">
        <v>12</v>
      </c>
      <c r="R1087">
        <v>13</v>
      </c>
      <c r="S1087">
        <v>3</v>
      </c>
      <c r="T1087">
        <v>3</v>
      </c>
      <c r="U1087">
        <v>1</v>
      </c>
      <c r="V1087">
        <v>1</v>
      </c>
      <c r="AD1087" s="107">
        <v>28824</v>
      </c>
      <c r="AE1087" t="s">
        <v>31</v>
      </c>
      <c r="AF1087" t="s">
        <v>39</v>
      </c>
      <c r="AG1087" t="s">
        <v>40</v>
      </c>
      <c r="AH1087" t="s">
        <v>40</v>
      </c>
      <c r="AI1087" t="s">
        <v>82</v>
      </c>
      <c r="AJ1087" t="s">
        <v>88</v>
      </c>
      <c r="AK1087">
        <v>2</v>
      </c>
      <c r="AL1087" t="s">
        <v>987</v>
      </c>
      <c r="AN1087">
        <v>6</v>
      </c>
      <c r="AP1087" t="s">
        <v>59</v>
      </c>
      <c r="AR1087" t="s">
        <v>43</v>
      </c>
      <c r="AS1087" t="s">
        <v>60</v>
      </c>
      <c r="BC1087" t="s">
        <v>37</v>
      </c>
      <c r="BF1087">
        <v>12</v>
      </c>
      <c r="BG1087">
        <v>12</v>
      </c>
      <c r="BH1087">
        <v>13</v>
      </c>
      <c r="BI1087">
        <v>33.106557377049178</v>
      </c>
      <c r="BJ1087">
        <f t="shared" si="80"/>
        <v>33</v>
      </c>
      <c r="BK1087">
        <v>0</v>
      </c>
      <c r="BL1087">
        <v>0</v>
      </c>
      <c r="BM1087" t="s">
        <v>1050</v>
      </c>
      <c r="BN1087" t="s">
        <v>913</v>
      </c>
      <c r="BO1087" t="s">
        <v>564</v>
      </c>
      <c r="BQ1087" t="s">
        <v>1050</v>
      </c>
      <c r="BR1087" t="s">
        <v>87</v>
      </c>
      <c r="BS1087" t="s">
        <v>572</v>
      </c>
      <c r="BT1087" t="s">
        <v>1252</v>
      </c>
      <c r="BU1087" t="s">
        <v>87</v>
      </c>
      <c r="BV1087">
        <v>0.92307692307692313</v>
      </c>
      <c r="BW1087">
        <v>1</v>
      </c>
      <c r="BX1087">
        <v>7.6923076923076872E-2</v>
      </c>
      <c r="BY1087">
        <v>0</v>
      </c>
      <c r="BZ1087">
        <v>-12</v>
      </c>
      <c r="CA1087">
        <v>0</v>
      </c>
      <c r="CB1087">
        <v>12</v>
      </c>
      <c r="CC1087" t="e">
        <v>#VALUE!</v>
      </c>
      <c r="CD1087">
        <v>12</v>
      </c>
      <c r="CE1087">
        <v>0</v>
      </c>
      <c r="CF1087">
        <v>0</v>
      </c>
      <c r="CH1087">
        <f t="shared" si="81"/>
        <v>1</v>
      </c>
      <c r="CI1087" t="s">
        <v>1404</v>
      </c>
      <c r="CJ1087">
        <v>2</v>
      </c>
      <c r="CK1087" t="s">
        <v>1399</v>
      </c>
      <c r="CL1087">
        <f t="shared" si="82"/>
        <v>0</v>
      </c>
      <c r="CM1087">
        <f t="shared" si="83"/>
        <v>1</v>
      </c>
      <c r="CN1087">
        <f t="shared" si="84"/>
        <v>1</v>
      </c>
    </row>
    <row r="1088" spans="1:92" x14ac:dyDescent="0.25">
      <c r="A1088">
        <v>2110</v>
      </c>
      <c r="B1088" t="s">
        <v>564</v>
      </c>
      <c r="C1088" t="s">
        <v>564</v>
      </c>
      <c r="D1088">
        <v>1789425</v>
      </c>
      <c r="E1088">
        <v>5</v>
      </c>
      <c r="F1088" s="107">
        <v>40988</v>
      </c>
      <c r="G1088" s="107">
        <v>41054</v>
      </c>
      <c r="H1088">
        <v>1789425</v>
      </c>
      <c r="I1088" s="107">
        <v>40988</v>
      </c>
      <c r="J1088" s="107">
        <v>41054</v>
      </c>
      <c r="K1088">
        <v>15000</v>
      </c>
      <c r="L1088" t="s">
        <v>569</v>
      </c>
      <c r="N1088" t="s">
        <v>564</v>
      </c>
      <c r="O1088" t="s">
        <v>913</v>
      </c>
      <c r="P1088" t="s">
        <v>38</v>
      </c>
      <c r="Q1088">
        <v>67</v>
      </c>
      <c r="R1088">
        <v>67</v>
      </c>
      <c r="S1088">
        <v>9</v>
      </c>
      <c r="T1088">
        <v>1</v>
      </c>
      <c r="U1088">
        <v>2</v>
      </c>
      <c r="AD1088" s="107">
        <v>29923</v>
      </c>
      <c r="AE1088" t="s">
        <v>31</v>
      </c>
      <c r="AF1088" t="s">
        <v>32</v>
      </c>
      <c r="AG1088" t="s">
        <v>868</v>
      </c>
      <c r="AH1088" t="s">
        <v>57</v>
      </c>
      <c r="AI1088" t="s">
        <v>117</v>
      </c>
      <c r="AJ1088" t="s">
        <v>88</v>
      </c>
      <c r="AK1088">
        <v>4</v>
      </c>
      <c r="AL1088" t="s">
        <v>987</v>
      </c>
      <c r="AN1088">
        <v>6</v>
      </c>
      <c r="AP1088" t="s">
        <v>42</v>
      </c>
      <c r="AR1088" t="s">
        <v>43</v>
      </c>
      <c r="AS1088" t="s">
        <v>44</v>
      </c>
      <c r="BC1088" t="s">
        <v>37</v>
      </c>
      <c r="BF1088">
        <v>67</v>
      </c>
      <c r="BG1088">
        <v>67</v>
      </c>
      <c r="BH1088">
        <v>67</v>
      </c>
      <c r="BI1088">
        <v>30.23224043715847</v>
      </c>
      <c r="BJ1088">
        <f t="shared" si="80"/>
        <v>30</v>
      </c>
      <c r="BK1088">
        <v>0</v>
      </c>
      <c r="BL1088">
        <v>0</v>
      </c>
      <c r="BM1088" t="s">
        <v>1050</v>
      </c>
      <c r="BN1088" t="s">
        <v>913</v>
      </c>
      <c r="BO1088" t="s">
        <v>564</v>
      </c>
      <c r="BQ1088" t="s">
        <v>1050</v>
      </c>
      <c r="BR1088" t="s">
        <v>87</v>
      </c>
      <c r="BS1088" t="s">
        <v>572</v>
      </c>
      <c r="BT1088" t="s">
        <v>1252</v>
      </c>
      <c r="BU1088" t="s">
        <v>87</v>
      </c>
      <c r="BV1088">
        <v>1</v>
      </c>
      <c r="BW1088">
        <v>1</v>
      </c>
      <c r="BX1088">
        <v>0</v>
      </c>
      <c r="BY1088">
        <v>0</v>
      </c>
      <c r="BZ1088">
        <v>-67</v>
      </c>
      <c r="CA1088">
        <v>0</v>
      </c>
      <c r="CB1088">
        <v>67</v>
      </c>
      <c r="CC1088" t="e">
        <v>#VALUE!</v>
      </c>
      <c r="CD1088">
        <v>67</v>
      </c>
      <c r="CE1088">
        <v>0</v>
      </c>
      <c r="CF1088">
        <v>0</v>
      </c>
      <c r="CH1088">
        <f t="shared" si="81"/>
        <v>1</v>
      </c>
      <c r="CI1088" t="s">
        <v>1402</v>
      </c>
      <c r="CJ1088">
        <v>4</v>
      </c>
      <c r="CK1088" t="s">
        <v>1399</v>
      </c>
      <c r="CL1088">
        <f t="shared" si="82"/>
        <v>0</v>
      </c>
      <c r="CM1088">
        <f t="shared" si="83"/>
        <v>1</v>
      </c>
      <c r="CN1088">
        <f t="shared" si="84"/>
        <v>1</v>
      </c>
    </row>
    <row r="1089" spans="1:92" x14ac:dyDescent="0.25">
      <c r="A1089">
        <v>2231</v>
      </c>
      <c r="B1089" t="s">
        <v>564</v>
      </c>
      <c r="C1089" t="s">
        <v>564</v>
      </c>
      <c r="D1089">
        <v>1789995</v>
      </c>
      <c r="E1089">
        <v>5</v>
      </c>
      <c r="F1089" s="107">
        <v>40993</v>
      </c>
      <c r="G1089" s="107">
        <v>41200</v>
      </c>
      <c r="H1089">
        <v>1789995</v>
      </c>
      <c r="I1089" s="107">
        <v>40993</v>
      </c>
      <c r="J1089" s="107">
        <v>40994</v>
      </c>
      <c r="K1089">
        <v>10000</v>
      </c>
      <c r="L1089" t="s">
        <v>568</v>
      </c>
      <c r="M1089" s="107">
        <v>40994</v>
      </c>
      <c r="N1089" t="s">
        <v>87</v>
      </c>
      <c r="O1089" t="s">
        <v>75</v>
      </c>
      <c r="P1089" t="s">
        <v>38</v>
      </c>
      <c r="Q1089">
        <v>2</v>
      </c>
      <c r="R1089">
        <v>208</v>
      </c>
      <c r="S1089">
        <v>3</v>
      </c>
      <c r="T1089">
        <v>3</v>
      </c>
      <c r="U1089">
        <v>1</v>
      </c>
      <c r="AD1089" s="107">
        <v>30330</v>
      </c>
      <c r="AE1089" t="s">
        <v>31</v>
      </c>
      <c r="AF1089" t="s">
        <v>32</v>
      </c>
      <c r="AG1089" t="s">
        <v>868</v>
      </c>
      <c r="AH1089" t="s">
        <v>57</v>
      </c>
      <c r="AI1089" t="s">
        <v>117</v>
      </c>
      <c r="AJ1089" t="s">
        <v>88</v>
      </c>
      <c r="AK1089">
        <v>8</v>
      </c>
      <c r="AL1089" t="s">
        <v>987</v>
      </c>
      <c r="AN1089">
        <v>7</v>
      </c>
      <c r="AP1089" t="s">
        <v>48</v>
      </c>
      <c r="AR1089" t="s">
        <v>49</v>
      </c>
      <c r="AS1089" t="s">
        <v>44</v>
      </c>
      <c r="BC1089" t="s">
        <v>51</v>
      </c>
      <c r="BF1089">
        <v>2</v>
      </c>
      <c r="BG1089">
        <v>208</v>
      </c>
      <c r="BH1089">
        <v>208</v>
      </c>
      <c r="BI1089">
        <v>29.133879781420767</v>
      </c>
      <c r="BJ1089">
        <f t="shared" si="80"/>
        <v>29</v>
      </c>
      <c r="BK1089">
        <v>0</v>
      </c>
      <c r="BL1089">
        <v>-206</v>
      </c>
      <c r="BM1089" t="s">
        <v>1050</v>
      </c>
      <c r="BN1089" t="s">
        <v>75</v>
      </c>
      <c r="BO1089" t="s">
        <v>87</v>
      </c>
      <c r="BQ1089" t="s">
        <v>1050</v>
      </c>
      <c r="BR1089" t="s">
        <v>87</v>
      </c>
      <c r="BS1089" t="s">
        <v>573</v>
      </c>
      <c r="BT1089" t="s">
        <v>1252</v>
      </c>
      <c r="BU1089" t="s">
        <v>87</v>
      </c>
      <c r="BV1089">
        <v>9.6153846153846159E-3</v>
      </c>
      <c r="BW1089">
        <v>9.6153846153846159E-3</v>
      </c>
      <c r="BX1089">
        <v>0</v>
      </c>
      <c r="BY1089">
        <v>0</v>
      </c>
      <c r="BZ1089">
        <v>-2</v>
      </c>
      <c r="CA1089">
        <v>0</v>
      </c>
      <c r="CB1089">
        <v>2</v>
      </c>
      <c r="CC1089" t="e">
        <v>#VALUE!</v>
      </c>
      <c r="CD1089">
        <v>2</v>
      </c>
      <c r="CE1089">
        <v>0</v>
      </c>
      <c r="CF1089">
        <v>206</v>
      </c>
      <c r="CH1089">
        <f t="shared" si="81"/>
        <v>1</v>
      </c>
      <c r="CI1089" t="s">
        <v>1405</v>
      </c>
      <c r="CJ1089">
        <v>1</v>
      </c>
      <c r="CK1089" t="s">
        <v>1399</v>
      </c>
      <c r="CL1089">
        <f t="shared" si="82"/>
        <v>1</v>
      </c>
      <c r="CM1089">
        <f t="shared" si="83"/>
        <v>1</v>
      </c>
      <c r="CN1089">
        <f t="shared" si="84"/>
        <v>1</v>
      </c>
    </row>
    <row r="1090" spans="1:92" x14ac:dyDescent="0.25">
      <c r="A1090">
        <v>297</v>
      </c>
      <c r="B1090" t="s">
        <v>564</v>
      </c>
      <c r="C1090" t="s">
        <v>564</v>
      </c>
      <c r="D1090">
        <v>1790251</v>
      </c>
      <c r="E1090">
        <v>1</v>
      </c>
      <c r="F1090" s="107">
        <v>40920</v>
      </c>
      <c r="G1090" s="107">
        <v>41369</v>
      </c>
      <c r="H1090">
        <v>1790251</v>
      </c>
      <c r="I1090" s="107">
        <v>40921</v>
      </c>
      <c r="J1090" s="107">
        <v>41369</v>
      </c>
      <c r="K1090" t="s">
        <v>562</v>
      </c>
      <c r="L1090" t="s">
        <v>562</v>
      </c>
      <c r="N1090" t="s">
        <v>564</v>
      </c>
      <c r="O1090" t="s">
        <v>913</v>
      </c>
      <c r="P1090" t="s">
        <v>54</v>
      </c>
      <c r="Q1090">
        <v>449</v>
      </c>
      <c r="R1090">
        <v>450</v>
      </c>
      <c r="S1090">
        <v>8</v>
      </c>
      <c r="T1090">
        <v>4</v>
      </c>
      <c r="U1090">
        <v>7</v>
      </c>
      <c r="AD1090" s="107">
        <v>30142</v>
      </c>
      <c r="AE1090" t="s">
        <v>31</v>
      </c>
      <c r="AF1090" t="s">
        <v>32</v>
      </c>
      <c r="AG1090" t="s">
        <v>868</v>
      </c>
      <c r="AH1090" t="s">
        <v>57</v>
      </c>
      <c r="AI1090" t="s">
        <v>52</v>
      </c>
      <c r="AJ1090" t="s">
        <v>54</v>
      </c>
      <c r="AK1090">
        <v>9</v>
      </c>
      <c r="AL1090" t="s">
        <v>54</v>
      </c>
      <c r="AP1090" t="s">
        <v>42</v>
      </c>
      <c r="AR1090" t="s">
        <v>43</v>
      </c>
      <c r="AS1090" t="s">
        <v>44</v>
      </c>
      <c r="AT1090" t="s">
        <v>1178</v>
      </c>
      <c r="BC1090" t="s">
        <v>37</v>
      </c>
      <c r="BF1090">
        <v>449</v>
      </c>
      <c r="BG1090">
        <v>449</v>
      </c>
      <c r="BH1090">
        <v>450</v>
      </c>
      <c r="BI1090">
        <v>29.448087431693988</v>
      </c>
      <c r="BJ1090">
        <f t="shared" si="80"/>
        <v>30</v>
      </c>
      <c r="BK1090">
        <v>0</v>
      </c>
      <c r="BL1090">
        <v>0</v>
      </c>
      <c r="BM1090" t="s">
        <v>1051</v>
      </c>
      <c r="BN1090" t="s">
        <v>913</v>
      </c>
      <c r="BO1090" t="s">
        <v>564</v>
      </c>
      <c r="BQ1090" t="s">
        <v>1051</v>
      </c>
      <c r="BR1090" t="s">
        <v>87</v>
      </c>
      <c r="BS1090" t="s">
        <v>572</v>
      </c>
      <c r="BT1090" t="s">
        <v>1252</v>
      </c>
      <c r="BU1090" t="s">
        <v>87</v>
      </c>
      <c r="BV1090">
        <v>0.99777777777777776</v>
      </c>
      <c r="BW1090">
        <v>1</v>
      </c>
      <c r="BX1090">
        <v>2.2222222222222365E-3</v>
      </c>
      <c r="BY1090">
        <v>0</v>
      </c>
      <c r="BZ1090">
        <v>-449</v>
      </c>
      <c r="CA1090">
        <v>0</v>
      </c>
      <c r="CB1090">
        <v>449</v>
      </c>
      <c r="CC1090" t="e">
        <v>#VALUE!</v>
      </c>
      <c r="CD1090">
        <v>449</v>
      </c>
      <c r="CE1090">
        <v>0</v>
      </c>
      <c r="CF1090">
        <v>0</v>
      </c>
      <c r="CH1090">
        <f t="shared" si="81"/>
        <v>1</v>
      </c>
      <c r="CI1090" t="s">
        <v>1406</v>
      </c>
      <c r="CJ1090">
        <v>0</v>
      </c>
      <c r="CK1090" t="s">
        <v>1399</v>
      </c>
      <c r="CL1090">
        <f t="shared" si="82"/>
        <v>0</v>
      </c>
      <c r="CM1090">
        <f t="shared" si="83"/>
        <v>1</v>
      </c>
      <c r="CN1090">
        <f t="shared" si="84"/>
        <v>1</v>
      </c>
    </row>
    <row r="1091" spans="1:92" x14ac:dyDescent="0.25">
      <c r="A1091">
        <v>2272</v>
      </c>
      <c r="B1091" t="s">
        <v>564</v>
      </c>
      <c r="C1091" t="s">
        <v>564</v>
      </c>
      <c r="D1091">
        <v>1790272</v>
      </c>
      <c r="E1091">
        <v>2</v>
      </c>
      <c r="F1091" s="107">
        <v>40995</v>
      </c>
      <c r="G1091" s="107">
        <v>41038</v>
      </c>
      <c r="H1091">
        <v>1790272</v>
      </c>
      <c r="I1091" s="107">
        <v>40995</v>
      </c>
      <c r="J1091" s="107">
        <v>41038</v>
      </c>
      <c r="K1091">
        <v>30000</v>
      </c>
      <c r="L1091" t="s">
        <v>570</v>
      </c>
      <c r="N1091" t="s">
        <v>564</v>
      </c>
      <c r="O1091" t="s">
        <v>913</v>
      </c>
      <c r="P1091" t="s">
        <v>587</v>
      </c>
      <c r="Q1091">
        <v>44</v>
      </c>
      <c r="R1091">
        <v>44</v>
      </c>
      <c r="S1091">
        <v>1</v>
      </c>
      <c r="T1091">
        <v>4</v>
      </c>
      <c r="U1091">
        <v>1</v>
      </c>
      <c r="AD1091" s="107">
        <v>30319</v>
      </c>
      <c r="AE1091" t="s">
        <v>31</v>
      </c>
      <c r="AF1091" t="s">
        <v>39</v>
      </c>
      <c r="AG1091" t="s">
        <v>40</v>
      </c>
      <c r="AH1091" t="s">
        <v>40</v>
      </c>
      <c r="AI1091" t="s">
        <v>113</v>
      </c>
      <c r="AJ1091" t="s">
        <v>47</v>
      </c>
      <c r="AK1091">
        <v>4</v>
      </c>
      <c r="AL1091" t="s">
        <v>47</v>
      </c>
      <c r="AP1091" t="s">
        <v>72</v>
      </c>
      <c r="AR1091" t="s">
        <v>49</v>
      </c>
      <c r="AS1091" t="s">
        <v>73</v>
      </c>
      <c r="BC1091" t="s">
        <v>37</v>
      </c>
      <c r="BF1091">
        <v>44</v>
      </c>
      <c r="BG1091">
        <v>44</v>
      </c>
      <c r="BH1091">
        <v>44</v>
      </c>
      <c r="BI1091">
        <v>29.169398907103826</v>
      </c>
      <c r="BJ1091">
        <f t="shared" ref="BJ1091:BJ1154" si="85">ROUND((I1091-AD1091)/365,0)</f>
        <v>29</v>
      </c>
      <c r="BK1091">
        <v>0</v>
      </c>
      <c r="BL1091">
        <v>0</v>
      </c>
      <c r="BM1091" t="s">
        <v>47</v>
      </c>
      <c r="BN1091" t="s">
        <v>913</v>
      </c>
      <c r="BO1091" t="s">
        <v>564</v>
      </c>
      <c r="BQ1091" t="s">
        <v>47</v>
      </c>
      <c r="BR1091" t="s">
        <v>87</v>
      </c>
      <c r="BS1091" t="s">
        <v>572</v>
      </c>
      <c r="BT1091" t="s">
        <v>1252</v>
      </c>
      <c r="BU1091" t="s">
        <v>87</v>
      </c>
      <c r="BV1091">
        <v>1</v>
      </c>
      <c r="BW1091">
        <v>1</v>
      </c>
      <c r="BX1091">
        <v>0</v>
      </c>
      <c r="BY1091">
        <v>0</v>
      </c>
      <c r="BZ1091">
        <v>-44</v>
      </c>
      <c r="CA1091">
        <v>0</v>
      </c>
      <c r="CB1091">
        <v>44</v>
      </c>
      <c r="CC1091" t="e">
        <v>#VALUE!</v>
      </c>
      <c r="CD1091">
        <v>44</v>
      </c>
      <c r="CE1091">
        <v>0</v>
      </c>
      <c r="CF1091">
        <v>0</v>
      </c>
      <c r="CH1091">
        <f t="shared" ref="CH1091:CH1154" si="86">IF(CM1091+CN1091&gt;0,1,0)</f>
        <v>1</v>
      </c>
      <c r="CI1091" t="s">
        <v>1401</v>
      </c>
      <c r="CJ1091">
        <v>3</v>
      </c>
      <c r="CK1091" t="s">
        <v>1399</v>
      </c>
      <c r="CL1091">
        <f t="shared" ref="CL1091:CL1154" si="87">IF(BN1091="None",0,1)</f>
        <v>0</v>
      </c>
      <c r="CM1091">
        <f t="shared" ref="CM1091:CM1154" si="88">IF(S1091&gt;0,1,0)</f>
        <v>1</v>
      </c>
      <c r="CN1091">
        <f t="shared" ref="CN1091:CN1154" si="89">IF(T1091&gt;0,1,0)</f>
        <v>1</v>
      </c>
    </row>
    <row r="1092" spans="1:92" x14ac:dyDescent="0.25">
      <c r="A1092">
        <v>787</v>
      </c>
      <c r="B1092" t="s">
        <v>87</v>
      </c>
      <c r="C1092" t="s">
        <v>87</v>
      </c>
      <c r="D1092">
        <v>1791218</v>
      </c>
      <c r="E1092">
        <v>2</v>
      </c>
      <c r="F1092" s="107">
        <v>40939</v>
      </c>
      <c r="G1092" s="107">
        <v>41193</v>
      </c>
      <c r="H1092">
        <v>1791218</v>
      </c>
      <c r="I1092" s="107">
        <v>40954</v>
      </c>
      <c r="J1092" s="107">
        <v>41033</v>
      </c>
      <c r="K1092">
        <v>30000</v>
      </c>
      <c r="L1092" t="s">
        <v>570</v>
      </c>
      <c r="M1092" s="107">
        <v>41033</v>
      </c>
      <c r="N1092" t="s">
        <v>87</v>
      </c>
      <c r="O1092" t="s">
        <v>75</v>
      </c>
      <c r="P1092" t="s">
        <v>587</v>
      </c>
      <c r="Q1092">
        <v>176</v>
      </c>
      <c r="R1092">
        <v>255</v>
      </c>
      <c r="S1092">
        <v>2</v>
      </c>
      <c r="T1092">
        <v>5</v>
      </c>
      <c r="V1092">
        <v>1</v>
      </c>
      <c r="AD1092" s="107">
        <v>29956</v>
      </c>
      <c r="AE1092" t="s">
        <v>31</v>
      </c>
      <c r="AF1092" t="s">
        <v>39</v>
      </c>
      <c r="AG1092" t="s">
        <v>40</v>
      </c>
      <c r="AH1092" t="s">
        <v>40</v>
      </c>
      <c r="AI1092" t="s">
        <v>58</v>
      </c>
      <c r="AJ1092" t="s">
        <v>47</v>
      </c>
      <c r="AK1092">
        <v>13</v>
      </c>
      <c r="AL1092" t="s">
        <v>47</v>
      </c>
      <c r="AP1092" t="s">
        <v>128</v>
      </c>
      <c r="AR1092" t="s">
        <v>91</v>
      </c>
      <c r="AS1092" t="s">
        <v>125</v>
      </c>
      <c r="AU1092" t="s">
        <v>805</v>
      </c>
      <c r="AX1092" t="s">
        <v>87</v>
      </c>
      <c r="BC1092" t="s">
        <v>98</v>
      </c>
      <c r="BD1092" t="s">
        <v>1281</v>
      </c>
      <c r="BF1092">
        <v>176</v>
      </c>
      <c r="BG1092">
        <v>240</v>
      </c>
      <c r="BH1092">
        <v>255</v>
      </c>
      <c r="BI1092">
        <v>30.008196721311474</v>
      </c>
      <c r="BJ1092">
        <f t="shared" si="85"/>
        <v>30</v>
      </c>
      <c r="BK1092">
        <v>0</v>
      </c>
      <c r="BL1092">
        <v>-160</v>
      </c>
      <c r="BM1092" t="s">
        <v>47</v>
      </c>
      <c r="BN1092" t="s">
        <v>75</v>
      </c>
      <c r="BO1092" t="s">
        <v>87</v>
      </c>
      <c r="BQ1092" t="s">
        <v>47</v>
      </c>
      <c r="BR1092" t="s">
        <v>87</v>
      </c>
      <c r="BS1092" t="s">
        <v>572</v>
      </c>
      <c r="BT1092" t="s">
        <v>1252</v>
      </c>
      <c r="BU1092" t="s">
        <v>87</v>
      </c>
      <c r="BV1092">
        <v>0.69019607843137254</v>
      </c>
      <c r="BW1092">
        <v>0.33333333333333331</v>
      </c>
      <c r="BX1092">
        <v>-0.35686274509803922</v>
      </c>
      <c r="BY1092">
        <v>0</v>
      </c>
      <c r="BZ1092">
        <v>-80</v>
      </c>
      <c r="CA1092">
        <v>96</v>
      </c>
      <c r="CB1092">
        <v>240</v>
      </c>
      <c r="CC1092">
        <v>176</v>
      </c>
      <c r="CD1092">
        <v>240</v>
      </c>
      <c r="CE1092">
        <v>160</v>
      </c>
      <c r="CF1092">
        <v>160</v>
      </c>
      <c r="CH1092">
        <f t="shared" si="86"/>
        <v>1</v>
      </c>
      <c r="CI1092" t="s">
        <v>1403</v>
      </c>
      <c r="CJ1092">
        <v>6</v>
      </c>
      <c r="CK1092" t="s">
        <v>1399</v>
      </c>
      <c r="CL1092">
        <f t="shared" si="87"/>
        <v>1</v>
      </c>
      <c r="CM1092">
        <f t="shared" si="88"/>
        <v>1</v>
      </c>
      <c r="CN1092">
        <f t="shared" si="89"/>
        <v>1</v>
      </c>
    </row>
    <row r="1093" spans="1:92" x14ac:dyDescent="0.25">
      <c r="A1093">
        <v>3133</v>
      </c>
      <c r="B1093" t="s">
        <v>564</v>
      </c>
      <c r="C1093" t="s">
        <v>564</v>
      </c>
      <c r="D1093">
        <v>1791485</v>
      </c>
      <c r="E1093">
        <v>4</v>
      </c>
      <c r="F1093" s="107">
        <v>41024</v>
      </c>
      <c r="G1093" s="107">
        <v>41120</v>
      </c>
      <c r="H1093">
        <v>1791485</v>
      </c>
      <c r="I1093" s="107">
        <v>41024</v>
      </c>
      <c r="J1093" s="107">
        <v>41120</v>
      </c>
      <c r="K1093">
        <v>5000</v>
      </c>
      <c r="L1093" t="s">
        <v>567</v>
      </c>
      <c r="N1093" t="s">
        <v>564</v>
      </c>
      <c r="O1093" t="s">
        <v>913</v>
      </c>
      <c r="P1093" t="s">
        <v>38</v>
      </c>
      <c r="Q1093">
        <v>97</v>
      </c>
      <c r="R1093">
        <v>97</v>
      </c>
      <c r="S1093">
        <v>1</v>
      </c>
      <c r="T1093">
        <v>4</v>
      </c>
      <c r="U1093">
        <v>1</v>
      </c>
      <c r="AD1093" s="107">
        <v>30175</v>
      </c>
      <c r="AE1093" t="s">
        <v>31</v>
      </c>
      <c r="AF1093" t="s">
        <v>32</v>
      </c>
      <c r="AG1093" t="s">
        <v>868</v>
      </c>
      <c r="AH1093" t="s">
        <v>57</v>
      </c>
      <c r="AI1093" t="s">
        <v>99</v>
      </c>
      <c r="AJ1093" t="s">
        <v>88</v>
      </c>
      <c r="AK1093">
        <v>4</v>
      </c>
      <c r="AL1093" t="s">
        <v>986</v>
      </c>
      <c r="AO1093">
        <v>240</v>
      </c>
      <c r="AP1093" t="s">
        <v>149</v>
      </c>
      <c r="AR1093" t="s">
        <v>66</v>
      </c>
      <c r="AS1093" t="s">
        <v>73</v>
      </c>
      <c r="BC1093" t="s">
        <v>37</v>
      </c>
      <c r="BF1093">
        <v>97</v>
      </c>
      <c r="BG1093">
        <v>97</v>
      </c>
      <c r="BH1093">
        <v>97</v>
      </c>
      <c r="BI1093">
        <v>29.642076502732241</v>
      </c>
      <c r="BJ1093">
        <f t="shared" si="85"/>
        <v>30</v>
      </c>
      <c r="BK1093">
        <v>0</v>
      </c>
      <c r="BL1093">
        <v>0</v>
      </c>
      <c r="BM1093" t="s">
        <v>1050</v>
      </c>
      <c r="BN1093" t="s">
        <v>913</v>
      </c>
      <c r="BO1093" t="s">
        <v>564</v>
      </c>
      <c r="BQ1093" t="s">
        <v>1050</v>
      </c>
      <c r="BR1093" t="s">
        <v>87</v>
      </c>
      <c r="BS1093" t="s">
        <v>572</v>
      </c>
      <c r="BT1093" t="s">
        <v>1252</v>
      </c>
      <c r="BU1093" t="s">
        <v>87</v>
      </c>
      <c r="BV1093">
        <v>1</v>
      </c>
      <c r="BW1093">
        <v>1</v>
      </c>
      <c r="BX1093">
        <v>0</v>
      </c>
      <c r="BY1093">
        <v>0</v>
      </c>
      <c r="BZ1093">
        <v>-97</v>
      </c>
      <c r="CA1093">
        <v>0</v>
      </c>
      <c r="CB1093">
        <v>97</v>
      </c>
      <c r="CC1093" t="e">
        <v>#VALUE!</v>
      </c>
      <c r="CD1093">
        <v>97</v>
      </c>
      <c r="CE1093">
        <v>0</v>
      </c>
      <c r="CF1093">
        <v>0</v>
      </c>
      <c r="CH1093">
        <f t="shared" si="86"/>
        <v>1</v>
      </c>
      <c r="CI1093" t="s">
        <v>1408</v>
      </c>
      <c r="CJ1093">
        <v>0</v>
      </c>
      <c r="CK1093" t="s">
        <v>1399</v>
      </c>
      <c r="CL1093">
        <f t="shared" si="87"/>
        <v>0</v>
      </c>
      <c r="CM1093">
        <f t="shared" si="88"/>
        <v>1</v>
      </c>
      <c r="CN1093">
        <f t="shared" si="89"/>
        <v>1</v>
      </c>
    </row>
    <row r="1094" spans="1:92" x14ac:dyDescent="0.25">
      <c r="A1094">
        <v>506</v>
      </c>
      <c r="B1094" t="s">
        <v>564</v>
      </c>
      <c r="C1094" t="s">
        <v>564</v>
      </c>
      <c r="D1094">
        <v>1791761</v>
      </c>
      <c r="E1094">
        <v>4</v>
      </c>
      <c r="F1094" s="107">
        <v>40929</v>
      </c>
      <c r="G1094" s="107">
        <v>40931</v>
      </c>
      <c r="H1094">
        <v>1791761</v>
      </c>
      <c r="I1094" s="107">
        <v>40929</v>
      </c>
      <c r="J1094" s="107">
        <v>40931</v>
      </c>
      <c r="K1094">
        <v>5000</v>
      </c>
      <c r="L1094" t="s">
        <v>567</v>
      </c>
      <c r="N1094" t="s">
        <v>564</v>
      </c>
      <c r="O1094" t="s">
        <v>913</v>
      </c>
      <c r="P1094" t="s">
        <v>38</v>
      </c>
      <c r="Q1094">
        <v>3</v>
      </c>
      <c r="R1094">
        <v>3</v>
      </c>
      <c r="S1094">
        <v>0</v>
      </c>
      <c r="T1094">
        <v>4</v>
      </c>
      <c r="U1094">
        <v>1</v>
      </c>
      <c r="AD1094" s="107">
        <v>30167</v>
      </c>
      <c r="AE1094" t="s">
        <v>31</v>
      </c>
      <c r="AF1094" t="s">
        <v>32</v>
      </c>
      <c r="AG1094" t="s">
        <v>868</v>
      </c>
      <c r="AH1094" t="s">
        <v>57</v>
      </c>
      <c r="AI1094" t="s">
        <v>79</v>
      </c>
      <c r="AJ1094" t="s">
        <v>88</v>
      </c>
      <c r="AK1094">
        <v>1</v>
      </c>
      <c r="AL1094" t="s">
        <v>986</v>
      </c>
      <c r="AO1094">
        <v>90</v>
      </c>
      <c r="AP1094" t="s">
        <v>170</v>
      </c>
      <c r="AR1094" t="s">
        <v>43</v>
      </c>
      <c r="AS1094" t="s">
        <v>63</v>
      </c>
      <c r="AT1094" t="s">
        <v>216</v>
      </c>
      <c r="BC1094" t="s">
        <v>37</v>
      </c>
      <c r="BF1094">
        <v>3</v>
      </c>
      <c r="BG1094">
        <v>3</v>
      </c>
      <c r="BH1094">
        <v>3</v>
      </c>
      <c r="BI1094">
        <v>29.404371584699454</v>
      </c>
      <c r="BJ1094">
        <f t="shared" si="85"/>
        <v>29</v>
      </c>
      <c r="BK1094">
        <v>0</v>
      </c>
      <c r="BL1094">
        <v>0</v>
      </c>
      <c r="BM1094" t="s">
        <v>1050</v>
      </c>
      <c r="BN1094" t="s">
        <v>913</v>
      </c>
      <c r="BO1094" t="s">
        <v>564</v>
      </c>
      <c r="BQ1094" t="s">
        <v>1050</v>
      </c>
      <c r="BR1094" t="s">
        <v>87</v>
      </c>
      <c r="BS1094" t="s">
        <v>572</v>
      </c>
      <c r="BT1094" t="s">
        <v>1252</v>
      </c>
      <c r="BU1094" t="s">
        <v>564</v>
      </c>
      <c r="BV1094">
        <v>1</v>
      </c>
      <c r="BW1094">
        <v>1</v>
      </c>
      <c r="BX1094">
        <v>0</v>
      </c>
      <c r="BY1094">
        <v>0</v>
      </c>
      <c r="BZ1094">
        <v>-3</v>
      </c>
      <c r="CA1094">
        <v>0</v>
      </c>
      <c r="CB1094">
        <v>3</v>
      </c>
      <c r="CC1094" t="e">
        <v>#VALUE!</v>
      </c>
      <c r="CD1094">
        <v>3</v>
      </c>
      <c r="CE1094">
        <v>0</v>
      </c>
      <c r="CF1094">
        <v>0</v>
      </c>
      <c r="CH1094">
        <f t="shared" si="86"/>
        <v>1</v>
      </c>
      <c r="CI1094" t="s">
        <v>1405</v>
      </c>
      <c r="CJ1094">
        <v>1</v>
      </c>
      <c r="CK1094" t="s">
        <v>1399</v>
      </c>
      <c r="CL1094">
        <f t="shared" si="87"/>
        <v>0</v>
      </c>
      <c r="CM1094">
        <f t="shared" si="88"/>
        <v>0</v>
      </c>
      <c r="CN1094">
        <f t="shared" si="89"/>
        <v>1</v>
      </c>
    </row>
    <row r="1095" spans="1:92" x14ac:dyDescent="0.25">
      <c r="A1095">
        <v>1433</v>
      </c>
      <c r="B1095" t="s">
        <v>564</v>
      </c>
      <c r="C1095" t="s">
        <v>564</v>
      </c>
      <c r="D1095">
        <v>1791785</v>
      </c>
      <c r="E1095">
        <v>4</v>
      </c>
      <c r="F1095" s="107">
        <v>40961</v>
      </c>
      <c r="G1095" s="107">
        <v>40963</v>
      </c>
      <c r="H1095">
        <v>1791785</v>
      </c>
      <c r="I1095" s="107">
        <v>40962</v>
      </c>
      <c r="J1095" s="107">
        <v>40963</v>
      </c>
      <c r="K1095">
        <v>5000</v>
      </c>
      <c r="L1095" t="s">
        <v>567</v>
      </c>
      <c r="N1095" t="s">
        <v>564</v>
      </c>
      <c r="O1095" t="s">
        <v>913</v>
      </c>
      <c r="P1095" t="s">
        <v>38</v>
      </c>
      <c r="Q1095">
        <v>2</v>
      </c>
      <c r="R1095">
        <v>3</v>
      </c>
      <c r="S1095">
        <v>1</v>
      </c>
      <c r="T1095">
        <v>6</v>
      </c>
      <c r="AD1095" s="107">
        <v>29893</v>
      </c>
      <c r="AE1095" t="s">
        <v>31</v>
      </c>
      <c r="AF1095" t="s">
        <v>32</v>
      </c>
      <c r="AG1095" t="s">
        <v>868</v>
      </c>
      <c r="AH1095" t="s">
        <v>57</v>
      </c>
      <c r="AI1095" t="s">
        <v>61</v>
      </c>
      <c r="AJ1095" t="s">
        <v>88</v>
      </c>
      <c r="AK1095">
        <v>1</v>
      </c>
      <c r="AL1095" t="s">
        <v>986</v>
      </c>
      <c r="AO1095">
        <v>150</v>
      </c>
      <c r="AP1095" t="s">
        <v>174</v>
      </c>
      <c r="AR1095" t="s">
        <v>43</v>
      </c>
      <c r="AS1095" t="s">
        <v>44</v>
      </c>
      <c r="BC1095" t="s">
        <v>37</v>
      </c>
      <c r="BF1095">
        <v>2</v>
      </c>
      <c r="BG1095">
        <v>2</v>
      </c>
      <c r="BH1095">
        <v>3</v>
      </c>
      <c r="BI1095">
        <v>30.240437158469945</v>
      </c>
      <c r="BJ1095">
        <f t="shared" si="85"/>
        <v>30</v>
      </c>
      <c r="BK1095">
        <v>0</v>
      </c>
      <c r="BL1095">
        <v>0</v>
      </c>
      <c r="BM1095" t="s">
        <v>1050</v>
      </c>
      <c r="BN1095" t="s">
        <v>913</v>
      </c>
      <c r="BO1095" t="s">
        <v>564</v>
      </c>
      <c r="BQ1095" t="s">
        <v>1050</v>
      </c>
      <c r="BR1095" t="s">
        <v>87</v>
      </c>
      <c r="BS1095" t="s">
        <v>572</v>
      </c>
      <c r="BT1095" t="s">
        <v>1252</v>
      </c>
      <c r="BU1095" t="s">
        <v>87</v>
      </c>
      <c r="BV1095">
        <v>0.66666666666666663</v>
      </c>
      <c r="BW1095">
        <v>1</v>
      </c>
      <c r="BX1095">
        <v>0.33333333333333337</v>
      </c>
      <c r="BY1095">
        <v>0</v>
      </c>
      <c r="BZ1095">
        <v>-2</v>
      </c>
      <c r="CA1095">
        <v>0</v>
      </c>
      <c r="CB1095">
        <v>2</v>
      </c>
      <c r="CC1095" t="e">
        <v>#VALUE!</v>
      </c>
      <c r="CD1095">
        <v>2</v>
      </c>
      <c r="CE1095">
        <v>0</v>
      </c>
      <c r="CF1095">
        <v>0</v>
      </c>
      <c r="CH1095">
        <f t="shared" si="86"/>
        <v>1</v>
      </c>
      <c r="CI1095" t="s">
        <v>1405</v>
      </c>
      <c r="CJ1095">
        <v>1</v>
      </c>
      <c r="CK1095" t="s">
        <v>1399</v>
      </c>
      <c r="CL1095">
        <f t="shared" si="87"/>
        <v>0</v>
      </c>
      <c r="CM1095">
        <f t="shared" si="88"/>
        <v>1</v>
      </c>
      <c r="CN1095">
        <f t="shared" si="89"/>
        <v>1</v>
      </c>
    </row>
    <row r="1096" spans="1:92" x14ac:dyDescent="0.25">
      <c r="A1096">
        <v>255</v>
      </c>
      <c r="B1096" t="s">
        <v>564</v>
      </c>
      <c r="C1096" t="s">
        <v>564</v>
      </c>
      <c r="D1096">
        <v>1794327</v>
      </c>
      <c r="E1096">
        <v>5</v>
      </c>
      <c r="F1096" s="107">
        <v>40919</v>
      </c>
      <c r="G1096" s="107">
        <v>40967</v>
      </c>
      <c r="H1096">
        <v>1794327</v>
      </c>
      <c r="I1096" s="107">
        <v>40920</v>
      </c>
      <c r="J1096" s="107">
        <v>40967</v>
      </c>
      <c r="K1096">
        <v>5000</v>
      </c>
      <c r="L1096" t="s">
        <v>567</v>
      </c>
      <c r="N1096" t="s">
        <v>564</v>
      </c>
      <c r="O1096" t="s">
        <v>913</v>
      </c>
      <c r="P1096" t="s">
        <v>38</v>
      </c>
      <c r="Q1096">
        <v>48</v>
      </c>
      <c r="R1096">
        <v>49</v>
      </c>
      <c r="S1096">
        <v>4</v>
      </c>
      <c r="T1096">
        <v>7</v>
      </c>
      <c r="AD1096" s="107">
        <v>29351</v>
      </c>
      <c r="AE1096" t="s">
        <v>31</v>
      </c>
      <c r="AF1096" t="s">
        <v>32</v>
      </c>
      <c r="AG1096" t="s">
        <v>868</v>
      </c>
      <c r="AH1096" t="s">
        <v>57</v>
      </c>
      <c r="AI1096" t="s">
        <v>46</v>
      </c>
      <c r="AJ1096" t="s">
        <v>88</v>
      </c>
      <c r="AK1096">
        <v>2</v>
      </c>
      <c r="AL1096" t="s">
        <v>987</v>
      </c>
      <c r="AN1096">
        <v>6</v>
      </c>
      <c r="AP1096" t="s">
        <v>59</v>
      </c>
      <c r="AR1096" t="s">
        <v>43</v>
      </c>
      <c r="AS1096" t="s">
        <v>60</v>
      </c>
      <c r="BC1096" t="s">
        <v>37</v>
      </c>
      <c r="BF1096">
        <v>48</v>
      </c>
      <c r="BG1096">
        <v>48</v>
      </c>
      <c r="BH1096">
        <v>49</v>
      </c>
      <c r="BI1096">
        <v>31.606557377049182</v>
      </c>
      <c r="BJ1096">
        <f t="shared" si="85"/>
        <v>32</v>
      </c>
      <c r="BK1096">
        <v>0</v>
      </c>
      <c r="BL1096">
        <v>0</v>
      </c>
      <c r="BM1096" t="s">
        <v>1050</v>
      </c>
      <c r="BN1096" t="s">
        <v>913</v>
      </c>
      <c r="BO1096" t="s">
        <v>564</v>
      </c>
      <c r="BQ1096" t="s">
        <v>1050</v>
      </c>
      <c r="BR1096" t="s">
        <v>87</v>
      </c>
      <c r="BS1096" t="s">
        <v>572</v>
      </c>
      <c r="BT1096" t="s">
        <v>1252</v>
      </c>
      <c r="BU1096" t="s">
        <v>87</v>
      </c>
      <c r="BV1096">
        <v>0.97959183673469385</v>
      </c>
      <c r="BW1096">
        <v>1</v>
      </c>
      <c r="BX1096">
        <v>2.0408163265306145E-2</v>
      </c>
      <c r="BY1096">
        <v>0</v>
      </c>
      <c r="BZ1096">
        <v>-48</v>
      </c>
      <c r="CA1096">
        <v>0</v>
      </c>
      <c r="CB1096">
        <v>48</v>
      </c>
      <c r="CC1096" t="e">
        <v>#VALUE!</v>
      </c>
      <c r="CD1096">
        <v>48</v>
      </c>
      <c r="CE1096">
        <v>0</v>
      </c>
      <c r="CF1096">
        <v>0</v>
      </c>
      <c r="CH1096">
        <f t="shared" si="86"/>
        <v>1</v>
      </c>
      <c r="CI1096" t="s">
        <v>1401</v>
      </c>
      <c r="CJ1096">
        <v>3</v>
      </c>
      <c r="CK1096" t="s">
        <v>1399</v>
      </c>
      <c r="CL1096">
        <f t="shared" si="87"/>
        <v>0</v>
      </c>
      <c r="CM1096">
        <f t="shared" si="88"/>
        <v>1</v>
      </c>
      <c r="CN1096">
        <f t="shared" si="89"/>
        <v>1</v>
      </c>
    </row>
    <row r="1097" spans="1:92" x14ac:dyDescent="0.25">
      <c r="A1097">
        <v>916</v>
      </c>
      <c r="B1097" t="s">
        <v>564</v>
      </c>
      <c r="C1097" t="s">
        <v>564</v>
      </c>
      <c r="D1097">
        <v>1794771</v>
      </c>
      <c r="E1097">
        <v>5</v>
      </c>
      <c r="F1097" s="107">
        <v>40942</v>
      </c>
      <c r="G1097" s="107">
        <v>41053</v>
      </c>
      <c r="H1097">
        <v>1794771</v>
      </c>
      <c r="I1097" s="107">
        <v>40943</v>
      </c>
      <c r="J1097" s="107">
        <v>41053</v>
      </c>
      <c r="K1097">
        <v>15000</v>
      </c>
      <c r="L1097" t="s">
        <v>569</v>
      </c>
      <c r="N1097" t="s">
        <v>564</v>
      </c>
      <c r="O1097" t="s">
        <v>913</v>
      </c>
      <c r="P1097" t="s">
        <v>38</v>
      </c>
      <c r="Q1097">
        <v>111</v>
      </c>
      <c r="R1097">
        <v>112</v>
      </c>
      <c r="S1097">
        <v>6</v>
      </c>
      <c r="T1097">
        <v>1</v>
      </c>
      <c r="U1097">
        <v>5</v>
      </c>
      <c r="AD1097" s="107">
        <v>28124</v>
      </c>
      <c r="AE1097" t="s">
        <v>31</v>
      </c>
      <c r="AF1097" t="s">
        <v>32</v>
      </c>
      <c r="AG1097" t="s">
        <v>868</v>
      </c>
      <c r="AH1097" t="s">
        <v>30</v>
      </c>
      <c r="AI1097" t="s">
        <v>41</v>
      </c>
      <c r="AJ1097" t="s">
        <v>88</v>
      </c>
      <c r="AK1097">
        <v>5</v>
      </c>
      <c r="AL1097" t="s">
        <v>987</v>
      </c>
      <c r="AN1097">
        <v>6</v>
      </c>
      <c r="AP1097" t="s">
        <v>42</v>
      </c>
      <c r="AR1097" t="s">
        <v>43</v>
      </c>
      <c r="AS1097" t="s">
        <v>44</v>
      </c>
      <c r="BC1097" t="s">
        <v>37</v>
      </c>
      <c r="BF1097">
        <v>111</v>
      </c>
      <c r="BG1097">
        <v>111</v>
      </c>
      <c r="BH1097">
        <v>112</v>
      </c>
      <c r="BI1097">
        <v>35.021857923497265</v>
      </c>
      <c r="BJ1097">
        <f t="shared" si="85"/>
        <v>35</v>
      </c>
      <c r="BK1097">
        <v>0</v>
      </c>
      <c r="BL1097">
        <v>0</v>
      </c>
      <c r="BM1097" t="s">
        <v>1050</v>
      </c>
      <c r="BN1097" t="s">
        <v>913</v>
      </c>
      <c r="BO1097" t="s">
        <v>564</v>
      </c>
      <c r="BQ1097" t="s">
        <v>1050</v>
      </c>
      <c r="BR1097" t="s">
        <v>87</v>
      </c>
      <c r="BS1097" t="s">
        <v>572</v>
      </c>
      <c r="BT1097" t="s">
        <v>1252</v>
      </c>
      <c r="BU1097" t="s">
        <v>87</v>
      </c>
      <c r="BV1097">
        <v>0.9910714285714286</v>
      </c>
      <c r="BW1097">
        <v>1</v>
      </c>
      <c r="BX1097">
        <v>8.9285714285713969E-3</v>
      </c>
      <c r="BY1097">
        <v>0</v>
      </c>
      <c r="BZ1097">
        <v>-111</v>
      </c>
      <c r="CA1097">
        <v>0</v>
      </c>
      <c r="CB1097">
        <v>111</v>
      </c>
      <c r="CC1097" t="e">
        <v>#VALUE!</v>
      </c>
      <c r="CD1097">
        <v>111</v>
      </c>
      <c r="CE1097">
        <v>0</v>
      </c>
      <c r="CF1097">
        <v>0</v>
      </c>
      <c r="CH1097">
        <f t="shared" si="86"/>
        <v>1</v>
      </c>
      <c r="CI1097" t="s">
        <v>1408</v>
      </c>
      <c r="CJ1097">
        <v>0</v>
      </c>
      <c r="CK1097" t="s">
        <v>1399</v>
      </c>
      <c r="CL1097">
        <f t="shared" si="87"/>
        <v>0</v>
      </c>
      <c r="CM1097">
        <f t="shared" si="88"/>
        <v>1</v>
      </c>
      <c r="CN1097">
        <f t="shared" si="89"/>
        <v>1</v>
      </c>
    </row>
    <row r="1098" spans="1:92" x14ac:dyDescent="0.25">
      <c r="A1098">
        <v>2522</v>
      </c>
      <c r="B1098" t="s">
        <v>564</v>
      </c>
      <c r="C1098" t="s">
        <v>564</v>
      </c>
      <c r="D1098">
        <v>1794840</v>
      </c>
      <c r="E1098">
        <v>2</v>
      </c>
      <c r="F1098" s="107">
        <v>41003</v>
      </c>
      <c r="G1098" s="107">
        <v>41047</v>
      </c>
      <c r="H1098">
        <v>1794840</v>
      </c>
      <c r="I1098" s="107">
        <v>41003</v>
      </c>
      <c r="J1098" s="107">
        <v>41005</v>
      </c>
      <c r="K1098">
        <v>10000</v>
      </c>
      <c r="L1098" t="s">
        <v>568</v>
      </c>
      <c r="M1098" s="107">
        <v>41005</v>
      </c>
      <c r="N1098" t="s">
        <v>87</v>
      </c>
      <c r="O1098" t="s">
        <v>75</v>
      </c>
      <c r="P1098" t="s">
        <v>587</v>
      </c>
      <c r="Q1098">
        <v>3</v>
      </c>
      <c r="R1098">
        <v>45</v>
      </c>
      <c r="S1098">
        <v>1</v>
      </c>
      <c r="T1098">
        <v>2</v>
      </c>
      <c r="V1098">
        <v>1</v>
      </c>
      <c r="AD1098" s="107">
        <v>28529</v>
      </c>
      <c r="AE1098" t="s">
        <v>31</v>
      </c>
      <c r="AF1098" t="s">
        <v>39</v>
      </c>
      <c r="AG1098" t="s">
        <v>40</v>
      </c>
      <c r="AH1098" t="s">
        <v>40</v>
      </c>
      <c r="AI1098" t="s">
        <v>113</v>
      </c>
      <c r="AJ1098" t="s">
        <v>47</v>
      </c>
      <c r="AK1098">
        <v>3</v>
      </c>
      <c r="AL1098" t="s">
        <v>47</v>
      </c>
      <c r="AP1098" t="s">
        <v>149</v>
      </c>
      <c r="AR1098" t="s">
        <v>66</v>
      </c>
      <c r="AS1098" t="s">
        <v>73</v>
      </c>
      <c r="BC1098" t="s">
        <v>51</v>
      </c>
      <c r="BF1098">
        <v>3</v>
      </c>
      <c r="BG1098">
        <v>45</v>
      </c>
      <c r="BH1098">
        <v>45</v>
      </c>
      <c r="BI1098">
        <v>34.081967213114751</v>
      </c>
      <c r="BJ1098">
        <f t="shared" si="85"/>
        <v>34</v>
      </c>
      <c r="BK1098">
        <v>0</v>
      </c>
      <c r="BL1098">
        <v>-42</v>
      </c>
      <c r="BM1098" t="s">
        <v>47</v>
      </c>
      <c r="BN1098" t="s">
        <v>75</v>
      </c>
      <c r="BO1098" t="s">
        <v>87</v>
      </c>
      <c r="BQ1098" t="s">
        <v>47</v>
      </c>
      <c r="BR1098" t="s">
        <v>87</v>
      </c>
      <c r="BS1098" t="s">
        <v>573</v>
      </c>
      <c r="BT1098" t="s">
        <v>1252</v>
      </c>
      <c r="BU1098" t="s">
        <v>87</v>
      </c>
      <c r="BV1098">
        <v>6.6666666666666666E-2</v>
      </c>
      <c r="BW1098">
        <v>6.6666666666666666E-2</v>
      </c>
      <c r="BX1098">
        <v>0</v>
      </c>
      <c r="BY1098">
        <v>0</v>
      </c>
      <c r="BZ1098">
        <v>-3</v>
      </c>
      <c r="CA1098">
        <v>0</v>
      </c>
      <c r="CB1098">
        <v>3</v>
      </c>
      <c r="CC1098" t="e">
        <v>#VALUE!</v>
      </c>
      <c r="CD1098">
        <v>3</v>
      </c>
      <c r="CE1098">
        <v>0</v>
      </c>
      <c r="CF1098">
        <v>42</v>
      </c>
      <c r="CH1098">
        <f t="shared" si="86"/>
        <v>1</v>
      </c>
      <c r="CI1098" t="s">
        <v>1405</v>
      </c>
      <c r="CJ1098">
        <v>1</v>
      </c>
      <c r="CK1098" t="s">
        <v>1399</v>
      </c>
      <c r="CL1098">
        <f t="shared" si="87"/>
        <v>1</v>
      </c>
      <c r="CM1098">
        <f t="shared" si="88"/>
        <v>1</v>
      </c>
      <c r="CN1098">
        <f t="shared" si="89"/>
        <v>1</v>
      </c>
    </row>
    <row r="1099" spans="1:92" x14ac:dyDescent="0.25">
      <c r="A1099">
        <v>2079</v>
      </c>
      <c r="B1099" t="s">
        <v>564</v>
      </c>
      <c r="C1099" t="s">
        <v>564</v>
      </c>
      <c r="D1099">
        <v>1797749</v>
      </c>
      <c r="E1099">
        <v>2</v>
      </c>
      <c r="F1099" s="107">
        <v>40987</v>
      </c>
      <c r="G1099" s="107">
        <v>41193</v>
      </c>
      <c r="H1099">
        <v>1797749</v>
      </c>
      <c r="I1099" s="107" t="s">
        <v>560</v>
      </c>
      <c r="J1099" s="107" t="s">
        <v>560</v>
      </c>
      <c r="K1099">
        <v>30000</v>
      </c>
      <c r="L1099" t="s">
        <v>570</v>
      </c>
      <c r="M1099" s="107">
        <v>41012</v>
      </c>
      <c r="N1099" t="s">
        <v>87</v>
      </c>
      <c r="O1099" t="s">
        <v>75</v>
      </c>
      <c r="P1099" t="s">
        <v>587</v>
      </c>
      <c r="Q1099">
        <v>0</v>
      </c>
      <c r="R1099">
        <v>207</v>
      </c>
      <c r="S1099">
        <v>0</v>
      </c>
      <c r="T1099">
        <v>1</v>
      </c>
      <c r="AB1099" t="s">
        <v>111</v>
      </c>
      <c r="AD1099" s="107">
        <v>30455</v>
      </c>
      <c r="AE1099" t="s">
        <v>31</v>
      </c>
      <c r="AF1099" t="s">
        <v>39</v>
      </c>
      <c r="AG1099" t="s">
        <v>40</v>
      </c>
      <c r="AH1099" t="s">
        <v>30</v>
      </c>
      <c r="AI1099" t="s">
        <v>71</v>
      </c>
      <c r="AJ1099" t="s">
        <v>47</v>
      </c>
      <c r="AK1099">
        <v>7</v>
      </c>
      <c r="AL1099" t="s">
        <v>47</v>
      </c>
      <c r="AP1099" t="s">
        <v>72</v>
      </c>
      <c r="AR1099" t="s">
        <v>49</v>
      </c>
      <c r="AS1099" t="s">
        <v>73</v>
      </c>
      <c r="BC1099" t="s">
        <v>51</v>
      </c>
      <c r="BF1099">
        <v>0</v>
      </c>
      <c r="BG1099">
        <v>0</v>
      </c>
      <c r="BH1099">
        <v>207</v>
      </c>
      <c r="BI1099">
        <v>28.775956284153004</v>
      </c>
      <c r="BJ1099" t="e">
        <f t="shared" si="85"/>
        <v>#VALUE!</v>
      </c>
      <c r="BK1099" t="e">
        <v>#VALUE!</v>
      </c>
      <c r="BL1099" t="e">
        <v>#VALUE!</v>
      </c>
      <c r="BM1099" t="s">
        <v>47</v>
      </c>
      <c r="BN1099" t="s">
        <v>75</v>
      </c>
      <c r="BO1099" t="s">
        <v>87</v>
      </c>
      <c r="BQ1099" t="s">
        <v>47</v>
      </c>
      <c r="BR1099">
        <v>0</v>
      </c>
      <c r="BS1099" t="s">
        <v>573</v>
      </c>
      <c r="BT1099" t="s">
        <v>1252</v>
      </c>
      <c r="BU1099" t="s">
        <v>564</v>
      </c>
      <c r="BV1099">
        <v>0</v>
      </c>
      <c r="BW1099">
        <v>0</v>
      </c>
      <c r="BX1099">
        <v>0</v>
      </c>
      <c r="BY1099">
        <v>0</v>
      </c>
      <c r="BZ1099" t="e">
        <v>#VALUE!</v>
      </c>
      <c r="CA1099" t="e">
        <v>#VALUE!</v>
      </c>
      <c r="CB1099" t="e">
        <v>#VALUE!</v>
      </c>
      <c r="CC1099">
        <v>0</v>
      </c>
      <c r="CD1099">
        <v>0</v>
      </c>
      <c r="CE1099">
        <v>0</v>
      </c>
      <c r="CF1099" t="e">
        <v>#VALUE!</v>
      </c>
      <c r="CH1099">
        <f t="shared" si="86"/>
        <v>1</v>
      </c>
      <c r="CI1099" t="s">
        <v>1405</v>
      </c>
      <c r="CJ1099">
        <v>1</v>
      </c>
      <c r="CK1099" t="s">
        <v>1400</v>
      </c>
      <c r="CL1099">
        <f t="shared" si="87"/>
        <v>1</v>
      </c>
      <c r="CM1099">
        <f t="shared" si="88"/>
        <v>0</v>
      </c>
      <c r="CN1099">
        <f t="shared" si="89"/>
        <v>1</v>
      </c>
    </row>
    <row r="1100" spans="1:92" x14ac:dyDescent="0.25">
      <c r="A1100">
        <v>387</v>
      </c>
      <c r="B1100" t="s">
        <v>564</v>
      </c>
      <c r="C1100" t="s">
        <v>564</v>
      </c>
      <c r="D1100">
        <v>1797810</v>
      </c>
      <c r="E1100">
        <v>5</v>
      </c>
      <c r="F1100" s="107">
        <v>40925</v>
      </c>
      <c r="G1100" s="107">
        <v>41194</v>
      </c>
      <c r="H1100">
        <v>1797810</v>
      </c>
      <c r="I1100" s="107">
        <v>40925</v>
      </c>
      <c r="J1100" s="107">
        <v>40947</v>
      </c>
      <c r="K1100">
        <v>20000</v>
      </c>
      <c r="L1100" t="s">
        <v>569</v>
      </c>
      <c r="M1100" s="107">
        <v>40947</v>
      </c>
      <c r="N1100" t="s">
        <v>87</v>
      </c>
      <c r="O1100" t="s">
        <v>75</v>
      </c>
      <c r="P1100" t="s">
        <v>38</v>
      </c>
      <c r="Q1100">
        <v>23</v>
      </c>
      <c r="R1100">
        <v>270</v>
      </c>
      <c r="S1100">
        <v>2</v>
      </c>
      <c r="T1100">
        <v>4</v>
      </c>
      <c r="U1100">
        <v>2</v>
      </c>
      <c r="AD1100" s="107">
        <v>28919</v>
      </c>
      <c r="AE1100" t="s">
        <v>31</v>
      </c>
      <c r="AF1100" t="s">
        <v>32</v>
      </c>
      <c r="AG1100" t="s">
        <v>868</v>
      </c>
      <c r="AH1100" t="s">
        <v>57</v>
      </c>
      <c r="AI1100" t="s">
        <v>94</v>
      </c>
      <c r="AJ1100" t="s">
        <v>88</v>
      </c>
      <c r="AK1100">
        <v>10</v>
      </c>
      <c r="AL1100" t="s">
        <v>987</v>
      </c>
      <c r="AN1100">
        <v>12</v>
      </c>
      <c r="AP1100" t="s">
        <v>135</v>
      </c>
      <c r="AR1100" t="s">
        <v>66</v>
      </c>
      <c r="AS1100" t="s">
        <v>63</v>
      </c>
      <c r="BC1100" t="s">
        <v>51</v>
      </c>
      <c r="BF1100">
        <v>23</v>
      </c>
      <c r="BG1100">
        <v>270</v>
      </c>
      <c r="BH1100">
        <v>270</v>
      </c>
      <c r="BI1100">
        <v>32.803278688524593</v>
      </c>
      <c r="BJ1100">
        <f t="shared" si="85"/>
        <v>33</v>
      </c>
      <c r="BK1100">
        <v>0</v>
      </c>
      <c r="BL1100">
        <v>-247</v>
      </c>
      <c r="BM1100" t="s">
        <v>1050</v>
      </c>
      <c r="BN1100" t="s">
        <v>75</v>
      </c>
      <c r="BO1100" t="s">
        <v>87</v>
      </c>
      <c r="BQ1100" t="s">
        <v>1050</v>
      </c>
      <c r="BR1100" t="s">
        <v>87</v>
      </c>
      <c r="BS1100" t="s">
        <v>573</v>
      </c>
      <c r="BT1100" t="s">
        <v>1252</v>
      </c>
      <c r="BU1100" t="s">
        <v>87</v>
      </c>
      <c r="BV1100">
        <v>8.5185185185185183E-2</v>
      </c>
      <c r="BW1100">
        <v>8.5185185185185183E-2</v>
      </c>
      <c r="BX1100">
        <v>0</v>
      </c>
      <c r="BY1100">
        <v>0</v>
      </c>
      <c r="BZ1100">
        <v>-23</v>
      </c>
      <c r="CA1100">
        <v>0</v>
      </c>
      <c r="CB1100">
        <v>23</v>
      </c>
      <c r="CC1100" t="e">
        <v>#VALUE!</v>
      </c>
      <c r="CD1100">
        <v>23</v>
      </c>
      <c r="CE1100">
        <v>0</v>
      </c>
      <c r="CF1100">
        <v>247</v>
      </c>
      <c r="CH1100">
        <f t="shared" si="86"/>
        <v>1</v>
      </c>
      <c r="CI1100" t="s">
        <v>1404</v>
      </c>
      <c r="CJ1100">
        <v>2</v>
      </c>
      <c r="CK1100" t="s">
        <v>1399</v>
      </c>
      <c r="CL1100">
        <f t="shared" si="87"/>
        <v>1</v>
      </c>
      <c r="CM1100">
        <f t="shared" si="88"/>
        <v>1</v>
      </c>
      <c r="CN1100">
        <f t="shared" si="89"/>
        <v>1</v>
      </c>
    </row>
    <row r="1101" spans="1:92" x14ac:dyDescent="0.25">
      <c r="A1101">
        <v>635</v>
      </c>
      <c r="B1101" t="s">
        <v>564</v>
      </c>
      <c r="C1101" t="s">
        <v>564</v>
      </c>
      <c r="D1101">
        <v>1799062</v>
      </c>
      <c r="E1101">
        <v>1</v>
      </c>
      <c r="F1101" s="107">
        <v>40933</v>
      </c>
      <c r="G1101" s="107">
        <v>40976</v>
      </c>
      <c r="H1101">
        <v>1799062</v>
      </c>
      <c r="I1101" s="107">
        <v>40934</v>
      </c>
      <c r="J1101" s="107">
        <v>40935</v>
      </c>
      <c r="K1101">
        <v>5000</v>
      </c>
      <c r="L1101" t="s">
        <v>567</v>
      </c>
      <c r="M1101" s="107">
        <v>40935</v>
      </c>
      <c r="N1101" t="s">
        <v>87</v>
      </c>
      <c r="O1101" t="s">
        <v>75</v>
      </c>
      <c r="P1101" t="s">
        <v>54</v>
      </c>
      <c r="Q1101">
        <v>2</v>
      </c>
      <c r="R1101">
        <v>44</v>
      </c>
      <c r="S1101">
        <v>1</v>
      </c>
      <c r="T1101">
        <v>2</v>
      </c>
      <c r="U1101">
        <v>1</v>
      </c>
      <c r="AD1101" s="107">
        <v>27563</v>
      </c>
      <c r="AE1101" t="s">
        <v>31</v>
      </c>
      <c r="AF1101" t="s">
        <v>32</v>
      </c>
      <c r="AG1101" t="s">
        <v>868</v>
      </c>
      <c r="AH1101" t="s">
        <v>57</v>
      </c>
      <c r="AI1101" t="s">
        <v>69</v>
      </c>
      <c r="AJ1101" t="s">
        <v>54</v>
      </c>
      <c r="AK1101">
        <v>3</v>
      </c>
      <c r="AL1101" t="s">
        <v>54</v>
      </c>
      <c r="AP1101" t="s">
        <v>42</v>
      </c>
      <c r="AR1101" t="s">
        <v>43</v>
      </c>
      <c r="AS1101" t="s">
        <v>44</v>
      </c>
      <c r="BC1101" t="s">
        <v>78</v>
      </c>
      <c r="BF1101">
        <v>2</v>
      </c>
      <c r="BG1101">
        <v>43</v>
      </c>
      <c r="BH1101">
        <v>44</v>
      </c>
      <c r="BI1101">
        <v>36.530054644808743</v>
      </c>
      <c r="BJ1101">
        <f t="shared" si="85"/>
        <v>37</v>
      </c>
      <c r="BK1101">
        <v>0</v>
      </c>
      <c r="BL1101">
        <v>-41</v>
      </c>
      <c r="BM1101" t="s">
        <v>1051</v>
      </c>
      <c r="BN1101" t="s">
        <v>75</v>
      </c>
      <c r="BO1101" t="s">
        <v>87</v>
      </c>
      <c r="BQ1101" t="s">
        <v>1051</v>
      </c>
      <c r="BR1101" t="s">
        <v>87</v>
      </c>
      <c r="BS1101" t="s">
        <v>573</v>
      </c>
      <c r="BT1101" t="s">
        <v>1252</v>
      </c>
      <c r="BU1101" t="s">
        <v>87</v>
      </c>
      <c r="BV1101">
        <v>4.5454545454545456E-2</v>
      </c>
      <c r="BW1101">
        <v>4.6511627906976744E-2</v>
      </c>
      <c r="BX1101">
        <v>1.0570824524312877E-3</v>
      </c>
      <c r="BY1101">
        <v>0</v>
      </c>
      <c r="BZ1101">
        <v>-2</v>
      </c>
      <c r="CA1101">
        <v>0</v>
      </c>
      <c r="CB1101">
        <v>2</v>
      </c>
      <c r="CC1101" t="e">
        <v>#VALUE!</v>
      </c>
      <c r="CD1101">
        <v>2</v>
      </c>
      <c r="CE1101">
        <v>0</v>
      </c>
      <c r="CF1101">
        <v>41</v>
      </c>
      <c r="CH1101">
        <f t="shared" si="86"/>
        <v>1</v>
      </c>
      <c r="CI1101" t="s">
        <v>1405</v>
      </c>
      <c r="CJ1101">
        <v>1</v>
      </c>
      <c r="CK1101" t="s">
        <v>1399</v>
      </c>
      <c r="CL1101">
        <f t="shared" si="87"/>
        <v>1</v>
      </c>
      <c r="CM1101">
        <f t="shared" si="88"/>
        <v>1</v>
      </c>
      <c r="CN1101">
        <f t="shared" si="89"/>
        <v>1</v>
      </c>
    </row>
    <row r="1102" spans="1:92" x14ac:dyDescent="0.25">
      <c r="A1102">
        <v>64</v>
      </c>
      <c r="B1102" t="s">
        <v>564</v>
      </c>
      <c r="C1102" t="s">
        <v>564</v>
      </c>
      <c r="D1102">
        <v>1799241</v>
      </c>
      <c r="E1102">
        <v>6</v>
      </c>
      <c r="F1102" s="107">
        <v>40912</v>
      </c>
      <c r="G1102" s="107">
        <v>40976</v>
      </c>
      <c r="H1102">
        <v>1799241</v>
      </c>
      <c r="I1102" s="107">
        <v>40912</v>
      </c>
      <c r="J1102" s="107">
        <v>40976</v>
      </c>
      <c r="K1102">
        <v>30000</v>
      </c>
      <c r="L1102" t="s">
        <v>570</v>
      </c>
      <c r="N1102" t="s">
        <v>564</v>
      </c>
      <c r="O1102" t="s">
        <v>913</v>
      </c>
      <c r="P1102" t="s">
        <v>38</v>
      </c>
      <c r="Q1102">
        <v>65</v>
      </c>
      <c r="R1102">
        <v>65</v>
      </c>
      <c r="S1102">
        <v>5</v>
      </c>
      <c r="T1102">
        <v>11</v>
      </c>
      <c r="U1102">
        <v>5</v>
      </c>
      <c r="AD1102" s="107">
        <v>30504</v>
      </c>
      <c r="AE1102" t="s">
        <v>31</v>
      </c>
      <c r="AF1102" t="s">
        <v>39</v>
      </c>
      <c r="AG1102" t="s">
        <v>40</v>
      </c>
      <c r="AH1102" t="s">
        <v>40</v>
      </c>
      <c r="AI1102" t="s">
        <v>112</v>
      </c>
      <c r="AJ1102" t="s">
        <v>88</v>
      </c>
      <c r="AK1102">
        <v>4</v>
      </c>
      <c r="AL1102" t="s">
        <v>361</v>
      </c>
      <c r="AM1102">
        <v>7</v>
      </c>
      <c r="AP1102" t="s">
        <v>124</v>
      </c>
      <c r="AR1102" t="s">
        <v>49</v>
      </c>
      <c r="AS1102" t="s">
        <v>125</v>
      </c>
      <c r="BC1102" t="s">
        <v>37</v>
      </c>
      <c r="BF1102">
        <v>65</v>
      </c>
      <c r="BG1102">
        <v>65</v>
      </c>
      <c r="BH1102">
        <v>65</v>
      </c>
      <c r="BI1102">
        <v>28.437158469945356</v>
      </c>
      <c r="BJ1102">
        <f t="shared" si="85"/>
        <v>29</v>
      </c>
      <c r="BK1102">
        <v>0</v>
      </c>
      <c r="BL1102">
        <v>0</v>
      </c>
      <c r="BM1102" t="s">
        <v>1050</v>
      </c>
      <c r="BN1102" t="s">
        <v>913</v>
      </c>
      <c r="BO1102" t="s">
        <v>564</v>
      </c>
      <c r="BQ1102" t="s">
        <v>1050</v>
      </c>
      <c r="BR1102" t="s">
        <v>87</v>
      </c>
      <c r="BS1102" t="s">
        <v>572</v>
      </c>
      <c r="BT1102" t="s">
        <v>1252</v>
      </c>
      <c r="BU1102" t="s">
        <v>87</v>
      </c>
      <c r="BV1102">
        <v>1</v>
      </c>
      <c r="BW1102">
        <v>1</v>
      </c>
      <c r="BX1102">
        <v>0</v>
      </c>
      <c r="BY1102">
        <v>0</v>
      </c>
      <c r="BZ1102">
        <v>-65</v>
      </c>
      <c r="CA1102">
        <v>0</v>
      </c>
      <c r="CB1102">
        <v>65</v>
      </c>
      <c r="CC1102" t="e">
        <v>#VALUE!</v>
      </c>
      <c r="CD1102">
        <v>65</v>
      </c>
      <c r="CE1102">
        <v>0</v>
      </c>
      <c r="CF1102">
        <v>0</v>
      </c>
      <c r="CH1102">
        <f t="shared" si="86"/>
        <v>1</v>
      </c>
      <c r="CI1102" t="s">
        <v>1402</v>
      </c>
      <c r="CJ1102">
        <v>4</v>
      </c>
      <c r="CK1102" t="s">
        <v>1399</v>
      </c>
      <c r="CL1102">
        <f t="shared" si="87"/>
        <v>0</v>
      </c>
      <c r="CM1102">
        <f t="shared" si="88"/>
        <v>1</v>
      </c>
      <c r="CN1102">
        <f t="shared" si="89"/>
        <v>1</v>
      </c>
    </row>
    <row r="1103" spans="1:92" x14ac:dyDescent="0.25">
      <c r="A1103">
        <v>742</v>
      </c>
      <c r="B1103" t="s">
        <v>564</v>
      </c>
      <c r="C1103" t="s">
        <v>564</v>
      </c>
      <c r="D1103">
        <v>1799556</v>
      </c>
      <c r="E1103">
        <v>4</v>
      </c>
      <c r="F1103" s="107">
        <v>40938</v>
      </c>
      <c r="G1103" s="107">
        <v>40960</v>
      </c>
      <c r="H1103">
        <v>1799556</v>
      </c>
      <c r="I1103" s="107">
        <v>40938</v>
      </c>
      <c r="J1103" s="107">
        <v>40960</v>
      </c>
      <c r="K1103">
        <v>2000</v>
      </c>
      <c r="L1103" t="s">
        <v>566</v>
      </c>
      <c r="N1103" t="s">
        <v>564</v>
      </c>
      <c r="O1103" t="s">
        <v>913</v>
      </c>
      <c r="P1103" t="s">
        <v>38</v>
      </c>
      <c r="Q1103">
        <v>23</v>
      </c>
      <c r="R1103">
        <v>23</v>
      </c>
      <c r="S1103">
        <v>0</v>
      </c>
      <c r="T1103">
        <v>4</v>
      </c>
      <c r="AB1103" t="s">
        <v>111</v>
      </c>
      <c r="AD1103" s="107">
        <v>25331</v>
      </c>
      <c r="AE1103" t="s">
        <v>45</v>
      </c>
      <c r="AF1103" t="s">
        <v>39</v>
      </c>
      <c r="AG1103" t="s">
        <v>40</v>
      </c>
      <c r="AH1103" t="s">
        <v>30</v>
      </c>
      <c r="AI1103" t="s">
        <v>99</v>
      </c>
      <c r="AJ1103" t="s">
        <v>88</v>
      </c>
      <c r="AK1103">
        <v>3</v>
      </c>
      <c r="AL1103" t="s">
        <v>986</v>
      </c>
      <c r="AO1103">
        <v>365</v>
      </c>
      <c r="AP1103" t="s">
        <v>59</v>
      </c>
      <c r="AR1103" t="s">
        <v>43</v>
      </c>
      <c r="AS1103" t="s">
        <v>60</v>
      </c>
      <c r="BC1103" t="s">
        <v>37</v>
      </c>
      <c r="BF1103">
        <v>23</v>
      </c>
      <c r="BG1103">
        <v>23</v>
      </c>
      <c r="BH1103">
        <v>23</v>
      </c>
      <c r="BI1103">
        <v>42.642076502732237</v>
      </c>
      <c r="BJ1103">
        <f t="shared" si="85"/>
        <v>43</v>
      </c>
      <c r="BK1103">
        <v>0</v>
      </c>
      <c r="BL1103">
        <v>0</v>
      </c>
      <c r="BM1103" t="s">
        <v>1050</v>
      </c>
      <c r="BN1103" t="s">
        <v>913</v>
      </c>
      <c r="BO1103" t="s">
        <v>564</v>
      </c>
      <c r="BQ1103" t="s">
        <v>1050</v>
      </c>
      <c r="BR1103" t="s">
        <v>87</v>
      </c>
      <c r="BS1103" t="s">
        <v>572</v>
      </c>
      <c r="BT1103" t="s">
        <v>1252</v>
      </c>
      <c r="BU1103" t="s">
        <v>564</v>
      </c>
      <c r="BV1103">
        <v>1</v>
      </c>
      <c r="BW1103">
        <v>1</v>
      </c>
      <c r="BX1103">
        <v>0</v>
      </c>
      <c r="BY1103">
        <v>0</v>
      </c>
      <c r="BZ1103">
        <v>-23</v>
      </c>
      <c r="CA1103">
        <v>0</v>
      </c>
      <c r="CB1103">
        <v>23</v>
      </c>
      <c r="CC1103" t="e">
        <v>#VALUE!</v>
      </c>
      <c r="CD1103">
        <v>23</v>
      </c>
      <c r="CE1103">
        <v>0</v>
      </c>
      <c r="CF1103">
        <v>0</v>
      </c>
      <c r="CH1103">
        <f t="shared" si="86"/>
        <v>1</v>
      </c>
      <c r="CI1103" t="s">
        <v>1404</v>
      </c>
      <c r="CJ1103">
        <v>2</v>
      </c>
      <c r="CK1103" t="s">
        <v>1399</v>
      </c>
      <c r="CL1103">
        <f t="shared" si="87"/>
        <v>0</v>
      </c>
      <c r="CM1103">
        <f t="shared" si="88"/>
        <v>0</v>
      </c>
      <c r="CN1103">
        <f t="shared" si="89"/>
        <v>1</v>
      </c>
    </row>
    <row r="1104" spans="1:92" x14ac:dyDescent="0.25">
      <c r="A1104">
        <v>17</v>
      </c>
      <c r="B1104" t="s">
        <v>87</v>
      </c>
      <c r="C1104" t="s">
        <v>87</v>
      </c>
      <c r="D1104">
        <v>1800669</v>
      </c>
      <c r="E1104">
        <v>4</v>
      </c>
      <c r="F1104" s="107">
        <v>40910</v>
      </c>
      <c r="G1104" s="107">
        <v>41103</v>
      </c>
      <c r="H1104">
        <v>1800669</v>
      </c>
      <c r="I1104" s="107">
        <v>41003</v>
      </c>
      <c r="J1104" s="107">
        <v>41103</v>
      </c>
      <c r="K1104">
        <v>20000</v>
      </c>
      <c r="L1104" t="s">
        <v>569</v>
      </c>
      <c r="M1104" s="107">
        <v>40910</v>
      </c>
      <c r="N1104" t="s">
        <v>87</v>
      </c>
      <c r="O1104" t="s">
        <v>75</v>
      </c>
      <c r="P1104" t="s">
        <v>38</v>
      </c>
      <c r="Q1104">
        <v>101</v>
      </c>
      <c r="R1104">
        <v>194</v>
      </c>
      <c r="S1104">
        <v>2</v>
      </c>
      <c r="T1104">
        <v>5</v>
      </c>
      <c r="U1104">
        <v>2</v>
      </c>
      <c r="AD1104" s="107">
        <v>30229</v>
      </c>
      <c r="AE1104" t="s">
        <v>31</v>
      </c>
      <c r="AF1104" t="s">
        <v>68</v>
      </c>
      <c r="AG1104" t="s">
        <v>870</v>
      </c>
      <c r="AH1104" t="s">
        <v>57</v>
      </c>
      <c r="AI1104" t="s">
        <v>86</v>
      </c>
      <c r="AJ1104" t="s">
        <v>88</v>
      </c>
      <c r="AK1104">
        <v>8</v>
      </c>
      <c r="AL1104" t="s">
        <v>986</v>
      </c>
      <c r="AO1104">
        <v>365</v>
      </c>
      <c r="AP1104" t="s">
        <v>55</v>
      </c>
      <c r="AR1104" t="s">
        <v>49</v>
      </c>
      <c r="AS1104" t="s">
        <v>56</v>
      </c>
      <c r="AU1104">
        <v>41002</v>
      </c>
      <c r="AX1104" t="s">
        <v>87</v>
      </c>
      <c r="BC1104" t="s">
        <v>37</v>
      </c>
      <c r="BD1104" t="s">
        <v>1056</v>
      </c>
      <c r="BF1104">
        <v>101</v>
      </c>
      <c r="BG1104">
        <v>101</v>
      </c>
      <c r="BH1104">
        <v>194</v>
      </c>
      <c r="BI1104">
        <v>29.183060109289617</v>
      </c>
      <c r="BJ1104">
        <f t="shared" si="85"/>
        <v>30</v>
      </c>
      <c r="BK1104">
        <v>0</v>
      </c>
      <c r="BL1104">
        <v>0</v>
      </c>
      <c r="BM1104" t="s">
        <v>1050</v>
      </c>
      <c r="BN1104" t="s">
        <v>75</v>
      </c>
      <c r="BO1104" t="s">
        <v>87</v>
      </c>
      <c r="BQ1104" t="s">
        <v>1050</v>
      </c>
      <c r="BR1104" t="s">
        <v>87</v>
      </c>
      <c r="BS1104" t="s">
        <v>572</v>
      </c>
      <c r="BT1104" t="s">
        <v>1252</v>
      </c>
      <c r="BU1104" t="s">
        <v>87</v>
      </c>
      <c r="BV1104">
        <v>0.52061855670103097</v>
      </c>
      <c r="BW1104">
        <v>1</v>
      </c>
      <c r="BX1104">
        <v>0.47938144329896903</v>
      </c>
      <c r="BY1104">
        <v>0</v>
      </c>
      <c r="BZ1104">
        <v>-101</v>
      </c>
      <c r="CA1104">
        <v>0</v>
      </c>
      <c r="CB1104">
        <v>101</v>
      </c>
      <c r="CC1104" t="e">
        <v>#VALUE!</v>
      </c>
      <c r="CD1104">
        <v>101</v>
      </c>
      <c r="CE1104">
        <v>0</v>
      </c>
      <c r="CF1104">
        <v>0</v>
      </c>
      <c r="CH1104">
        <f t="shared" si="86"/>
        <v>1</v>
      </c>
      <c r="CI1104" t="s">
        <v>1408</v>
      </c>
      <c r="CJ1104">
        <v>0</v>
      </c>
      <c r="CK1104" t="s">
        <v>1399</v>
      </c>
      <c r="CL1104">
        <f t="shared" si="87"/>
        <v>1</v>
      </c>
      <c r="CM1104">
        <f t="shared" si="88"/>
        <v>1</v>
      </c>
      <c r="CN1104">
        <f t="shared" si="89"/>
        <v>1</v>
      </c>
    </row>
    <row r="1105" spans="1:92" x14ac:dyDescent="0.25">
      <c r="A1105">
        <v>369</v>
      </c>
      <c r="B1105" t="s">
        <v>564</v>
      </c>
      <c r="C1105" t="s">
        <v>564</v>
      </c>
      <c r="D1105">
        <v>1800922</v>
      </c>
      <c r="E1105">
        <v>3</v>
      </c>
      <c r="F1105" s="107">
        <v>40924</v>
      </c>
      <c r="G1105" s="107">
        <v>40954</v>
      </c>
      <c r="H1105">
        <v>1800922</v>
      </c>
      <c r="I1105" s="107">
        <v>40924</v>
      </c>
      <c r="J1105" s="107">
        <v>40926</v>
      </c>
      <c r="K1105">
        <v>20000</v>
      </c>
      <c r="L1105" t="s">
        <v>569</v>
      </c>
      <c r="M1105" s="107">
        <v>40926</v>
      </c>
      <c r="N1105" t="s">
        <v>87</v>
      </c>
      <c r="O1105" t="s">
        <v>75</v>
      </c>
      <c r="P1105" t="s">
        <v>38</v>
      </c>
      <c r="Q1105">
        <v>3</v>
      </c>
      <c r="R1105">
        <v>31</v>
      </c>
      <c r="S1105">
        <v>3</v>
      </c>
      <c r="T1105">
        <v>3</v>
      </c>
      <c r="AD1105" s="107">
        <v>29435</v>
      </c>
      <c r="AE1105" t="s">
        <v>31</v>
      </c>
      <c r="AF1105" t="s">
        <v>32</v>
      </c>
      <c r="AG1105" t="s">
        <v>868</v>
      </c>
      <c r="AH1105" t="s">
        <v>57</v>
      </c>
      <c r="AI1105" t="s">
        <v>33</v>
      </c>
      <c r="AJ1105" t="s">
        <v>88</v>
      </c>
      <c r="AK1105">
        <v>2</v>
      </c>
      <c r="AL1105" t="s">
        <v>184</v>
      </c>
      <c r="AP1105" t="s">
        <v>65</v>
      </c>
      <c r="AR1105" t="s">
        <v>66</v>
      </c>
      <c r="AS1105" t="s">
        <v>67</v>
      </c>
      <c r="BC1105" t="s">
        <v>98</v>
      </c>
      <c r="BF1105">
        <v>3</v>
      </c>
      <c r="BG1105">
        <v>31</v>
      </c>
      <c r="BH1105">
        <v>31</v>
      </c>
      <c r="BI1105">
        <v>31.39071038251366</v>
      </c>
      <c r="BJ1105">
        <f t="shared" si="85"/>
        <v>31</v>
      </c>
      <c r="BK1105">
        <v>0</v>
      </c>
      <c r="BL1105">
        <v>-28</v>
      </c>
      <c r="BM1105" t="s">
        <v>1050</v>
      </c>
      <c r="BN1105" t="s">
        <v>75</v>
      </c>
      <c r="BO1105" t="s">
        <v>87</v>
      </c>
      <c r="BQ1105" t="s">
        <v>1050</v>
      </c>
      <c r="BR1105" t="s">
        <v>87</v>
      </c>
      <c r="BS1105" t="s">
        <v>573</v>
      </c>
      <c r="BT1105" t="s">
        <v>1252</v>
      </c>
      <c r="BU1105" t="s">
        <v>87</v>
      </c>
      <c r="BV1105">
        <v>9.6774193548387094E-2</v>
      </c>
      <c r="BW1105">
        <v>9.6774193548387094E-2</v>
      </c>
      <c r="BX1105">
        <v>0</v>
      </c>
      <c r="BY1105">
        <v>0</v>
      </c>
      <c r="BZ1105">
        <v>-3</v>
      </c>
      <c r="CA1105">
        <v>0</v>
      </c>
      <c r="CB1105">
        <v>3</v>
      </c>
      <c r="CC1105" t="e">
        <v>#VALUE!</v>
      </c>
      <c r="CD1105">
        <v>3</v>
      </c>
      <c r="CE1105">
        <v>0</v>
      </c>
      <c r="CF1105">
        <v>28</v>
      </c>
      <c r="CH1105">
        <f t="shared" si="86"/>
        <v>1</v>
      </c>
      <c r="CI1105" t="s">
        <v>1405</v>
      </c>
      <c r="CJ1105">
        <v>1</v>
      </c>
      <c r="CK1105" t="s">
        <v>1399</v>
      </c>
      <c r="CL1105">
        <f t="shared" si="87"/>
        <v>1</v>
      </c>
      <c r="CM1105">
        <f t="shared" si="88"/>
        <v>1</v>
      </c>
      <c r="CN1105">
        <f t="shared" si="89"/>
        <v>1</v>
      </c>
    </row>
    <row r="1106" spans="1:92" x14ac:dyDescent="0.25">
      <c r="A1106">
        <v>549</v>
      </c>
      <c r="B1106" t="s">
        <v>564</v>
      </c>
      <c r="C1106" t="s">
        <v>564</v>
      </c>
      <c r="D1106">
        <v>1801210</v>
      </c>
      <c r="E1106">
        <v>4</v>
      </c>
      <c r="F1106" s="107">
        <v>40930</v>
      </c>
      <c r="G1106" s="107">
        <v>41102</v>
      </c>
      <c r="H1106">
        <v>1801210</v>
      </c>
      <c r="I1106" s="107">
        <v>40931</v>
      </c>
      <c r="J1106" s="107">
        <v>41102</v>
      </c>
      <c r="K1106">
        <v>10000</v>
      </c>
      <c r="L1106" t="s">
        <v>568</v>
      </c>
      <c r="N1106" t="s">
        <v>564</v>
      </c>
      <c r="O1106" t="s">
        <v>913</v>
      </c>
      <c r="P1106" t="s">
        <v>547</v>
      </c>
      <c r="Q1106">
        <v>172</v>
      </c>
      <c r="R1106">
        <v>173</v>
      </c>
      <c r="S1106">
        <v>0</v>
      </c>
      <c r="T1106">
        <v>1</v>
      </c>
      <c r="AD1106" s="107">
        <v>30167</v>
      </c>
      <c r="AE1106" t="s">
        <v>31</v>
      </c>
      <c r="AF1106" t="s">
        <v>32</v>
      </c>
      <c r="AG1106" t="s">
        <v>868</v>
      </c>
      <c r="AH1106" t="s">
        <v>57</v>
      </c>
      <c r="AI1106" t="s">
        <v>94</v>
      </c>
      <c r="AJ1106" t="s">
        <v>88</v>
      </c>
      <c r="AK1106">
        <v>7</v>
      </c>
      <c r="AL1106" t="s">
        <v>986</v>
      </c>
      <c r="AO1106">
        <v>365</v>
      </c>
      <c r="AP1106" t="s">
        <v>157</v>
      </c>
      <c r="AR1106" t="s">
        <v>66</v>
      </c>
      <c r="AS1106" t="s">
        <v>63</v>
      </c>
      <c r="BC1106" t="s">
        <v>37</v>
      </c>
      <c r="BF1106">
        <v>172</v>
      </c>
      <c r="BG1106">
        <v>172</v>
      </c>
      <c r="BH1106">
        <v>173</v>
      </c>
      <c r="BI1106">
        <v>29.407103825136613</v>
      </c>
      <c r="BJ1106">
        <f t="shared" si="85"/>
        <v>29</v>
      </c>
      <c r="BK1106">
        <v>0</v>
      </c>
      <c r="BL1106">
        <v>0</v>
      </c>
      <c r="BM1106" t="s">
        <v>1050</v>
      </c>
      <c r="BN1106" t="s">
        <v>913</v>
      </c>
      <c r="BO1106" t="s">
        <v>564</v>
      </c>
      <c r="BQ1106" t="s">
        <v>1050</v>
      </c>
      <c r="BR1106" t="s">
        <v>87</v>
      </c>
      <c r="BS1106" t="s">
        <v>572</v>
      </c>
      <c r="BT1106" t="s">
        <v>1252</v>
      </c>
      <c r="BU1106" t="s">
        <v>564</v>
      </c>
      <c r="BV1106">
        <v>0.9942196531791907</v>
      </c>
      <c r="BW1106">
        <v>1</v>
      </c>
      <c r="BX1106">
        <v>5.7803468208093012E-3</v>
      </c>
      <c r="BY1106">
        <v>0</v>
      </c>
      <c r="BZ1106">
        <v>-172</v>
      </c>
      <c r="CA1106">
        <v>0</v>
      </c>
      <c r="CB1106">
        <v>172</v>
      </c>
      <c r="CC1106" t="e">
        <v>#VALUE!</v>
      </c>
      <c r="CD1106">
        <v>172</v>
      </c>
      <c r="CE1106">
        <v>0</v>
      </c>
      <c r="CF1106">
        <v>0</v>
      </c>
      <c r="CH1106">
        <f t="shared" si="86"/>
        <v>1</v>
      </c>
      <c r="CI1106" t="s">
        <v>1403</v>
      </c>
      <c r="CJ1106">
        <v>6</v>
      </c>
      <c r="CK1106" t="s">
        <v>1399</v>
      </c>
      <c r="CL1106">
        <f t="shared" si="87"/>
        <v>0</v>
      </c>
      <c r="CM1106">
        <f t="shared" si="88"/>
        <v>0</v>
      </c>
      <c r="CN1106">
        <f t="shared" si="89"/>
        <v>1</v>
      </c>
    </row>
    <row r="1107" spans="1:92" x14ac:dyDescent="0.25">
      <c r="A1107">
        <v>869</v>
      </c>
      <c r="B1107" t="s">
        <v>564</v>
      </c>
      <c r="C1107" t="s">
        <v>564</v>
      </c>
      <c r="D1107">
        <v>1802254</v>
      </c>
      <c r="E1107">
        <v>5</v>
      </c>
      <c r="F1107" s="107">
        <v>40941</v>
      </c>
      <c r="G1107" s="107">
        <v>41078</v>
      </c>
      <c r="H1107">
        <v>1802254</v>
      </c>
      <c r="I1107" s="107">
        <v>40941</v>
      </c>
      <c r="J1107" s="107">
        <v>41078</v>
      </c>
      <c r="K1107" t="s">
        <v>562</v>
      </c>
      <c r="L1107" t="s">
        <v>562</v>
      </c>
      <c r="N1107" t="s">
        <v>564</v>
      </c>
      <c r="O1107" t="s">
        <v>913</v>
      </c>
      <c r="P1107" t="s">
        <v>38</v>
      </c>
      <c r="Q1107">
        <v>138</v>
      </c>
      <c r="R1107">
        <v>138</v>
      </c>
      <c r="S1107">
        <v>2</v>
      </c>
      <c r="T1107">
        <v>1</v>
      </c>
      <c r="U1107">
        <v>2</v>
      </c>
      <c r="AD1107" s="107">
        <v>27955</v>
      </c>
      <c r="AE1107" t="s">
        <v>31</v>
      </c>
      <c r="AF1107" t="s">
        <v>32</v>
      </c>
      <c r="AG1107" t="s">
        <v>868</v>
      </c>
      <c r="AH1107" t="s">
        <v>57</v>
      </c>
      <c r="AI1107" t="s">
        <v>33</v>
      </c>
      <c r="AJ1107" t="s">
        <v>88</v>
      </c>
      <c r="AK1107">
        <v>6</v>
      </c>
      <c r="AL1107" t="s">
        <v>987</v>
      </c>
      <c r="AN1107">
        <v>12</v>
      </c>
      <c r="AP1107" t="s">
        <v>131</v>
      </c>
      <c r="AR1107" t="s">
        <v>91</v>
      </c>
      <c r="AS1107" t="s">
        <v>81</v>
      </c>
      <c r="BC1107" t="s">
        <v>51</v>
      </c>
      <c r="BF1107">
        <v>138</v>
      </c>
      <c r="BG1107">
        <v>138</v>
      </c>
      <c r="BH1107">
        <v>138</v>
      </c>
      <c r="BI1107">
        <v>35.480874316939889</v>
      </c>
      <c r="BJ1107">
        <f t="shared" si="85"/>
        <v>36</v>
      </c>
      <c r="BK1107">
        <v>0</v>
      </c>
      <c r="BL1107">
        <v>0</v>
      </c>
      <c r="BM1107" t="s">
        <v>1050</v>
      </c>
      <c r="BN1107" t="s">
        <v>913</v>
      </c>
      <c r="BO1107" t="s">
        <v>564</v>
      </c>
      <c r="BQ1107" t="s">
        <v>1050</v>
      </c>
      <c r="BR1107" t="s">
        <v>87</v>
      </c>
      <c r="BS1107" t="s">
        <v>572</v>
      </c>
      <c r="BT1107" t="s">
        <v>1252</v>
      </c>
      <c r="BU1107" t="s">
        <v>87</v>
      </c>
      <c r="BV1107">
        <v>1</v>
      </c>
      <c r="BW1107">
        <v>1</v>
      </c>
      <c r="BX1107">
        <v>0</v>
      </c>
      <c r="BY1107">
        <v>0</v>
      </c>
      <c r="BZ1107">
        <v>-138</v>
      </c>
      <c r="CA1107">
        <v>0</v>
      </c>
      <c r="CB1107">
        <v>138</v>
      </c>
      <c r="CC1107" t="e">
        <v>#VALUE!</v>
      </c>
      <c r="CD1107">
        <v>138</v>
      </c>
      <c r="CE1107">
        <v>0</v>
      </c>
      <c r="CF1107">
        <v>0</v>
      </c>
      <c r="CH1107">
        <f t="shared" si="86"/>
        <v>1</v>
      </c>
      <c r="CI1107" t="s">
        <v>1403</v>
      </c>
      <c r="CJ1107">
        <v>6</v>
      </c>
      <c r="CK1107" t="s">
        <v>1399</v>
      </c>
      <c r="CL1107">
        <f t="shared" si="87"/>
        <v>0</v>
      </c>
      <c r="CM1107">
        <f t="shared" si="88"/>
        <v>1</v>
      </c>
      <c r="CN1107">
        <f t="shared" si="89"/>
        <v>1</v>
      </c>
    </row>
    <row r="1108" spans="1:92" x14ac:dyDescent="0.25">
      <c r="A1108">
        <v>2461</v>
      </c>
      <c r="B1108" t="s">
        <v>564</v>
      </c>
      <c r="C1108" t="s">
        <v>564</v>
      </c>
      <c r="D1108">
        <v>1802727</v>
      </c>
      <c r="E1108">
        <v>1</v>
      </c>
      <c r="F1108" s="107">
        <v>41002</v>
      </c>
      <c r="G1108" s="107">
        <v>41439</v>
      </c>
      <c r="H1108">
        <v>1802727</v>
      </c>
      <c r="I1108" s="107">
        <v>41002</v>
      </c>
      <c r="J1108" s="107">
        <v>41006</v>
      </c>
      <c r="K1108">
        <v>20000</v>
      </c>
      <c r="L1108" t="s">
        <v>569</v>
      </c>
      <c r="M1108" s="107">
        <v>41006</v>
      </c>
      <c r="N1108" t="s">
        <v>87</v>
      </c>
      <c r="O1108" t="s">
        <v>75</v>
      </c>
      <c r="P1108" t="s">
        <v>54</v>
      </c>
      <c r="Q1108">
        <v>5</v>
      </c>
      <c r="R1108">
        <v>438</v>
      </c>
      <c r="S1108">
        <v>2</v>
      </c>
      <c r="T1108">
        <v>1</v>
      </c>
      <c r="U1108">
        <v>1</v>
      </c>
      <c r="AD1108" s="107">
        <v>28569</v>
      </c>
      <c r="AE1108" t="s">
        <v>45</v>
      </c>
      <c r="AF1108" t="s">
        <v>32</v>
      </c>
      <c r="AG1108" t="s">
        <v>868</v>
      </c>
      <c r="AH1108" t="s">
        <v>30</v>
      </c>
      <c r="AI1108" t="s">
        <v>79</v>
      </c>
      <c r="AJ1108" t="s">
        <v>54</v>
      </c>
      <c r="AK1108">
        <v>13</v>
      </c>
      <c r="AL1108" t="s">
        <v>54</v>
      </c>
      <c r="AP1108" t="s">
        <v>233</v>
      </c>
      <c r="AR1108" t="s">
        <v>49</v>
      </c>
      <c r="AS1108" t="s">
        <v>44</v>
      </c>
      <c r="BC1108" t="s">
        <v>51</v>
      </c>
      <c r="BF1108">
        <v>5</v>
      </c>
      <c r="BG1108">
        <v>438</v>
      </c>
      <c r="BH1108">
        <v>438</v>
      </c>
      <c r="BI1108">
        <v>33.969945355191257</v>
      </c>
      <c r="BJ1108">
        <f t="shared" si="85"/>
        <v>34</v>
      </c>
      <c r="BK1108">
        <v>0</v>
      </c>
      <c r="BL1108">
        <v>-433</v>
      </c>
      <c r="BM1108" t="s">
        <v>1051</v>
      </c>
      <c r="BN1108" t="s">
        <v>75</v>
      </c>
      <c r="BO1108" t="s">
        <v>87</v>
      </c>
      <c r="BQ1108" t="s">
        <v>1051</v>
      </c>
      <c r="BR1108" t="s">
        <v>87</v>
      </c>
      <c r="BS1108" t="s">
        <v>573</v>
      </c>
      <c r="BT1108" t="s">
        <v>1252</v>
      </c>
      <c r="BU1108" t="s">
        <v>87</v>
      </c>
      <c r="BV1108">
        <v>1.1415525114155251E-2</v>
      </c>
      <c r="BW1108">
        <v>1.1415525114155251E-2</v>
      </c>
      <c r="BX1108">
        <v>0</v>
      </c>
      <c r="BY1108">
        <v>0</v>
      </c>
      <c r="BZ1108">
        <v>-5</v>
      </c>
      <c r="CA1108">
        <v>0</v>
      </c>
      <c r="CB1108">
        <v>5</v>
      </c>
      <c r="CC1108" t="e">
        <v>#VALUE!</v>
      </c>
      <c r="CD1108">
        <v>5</v>
      </c>
      <c r="CE1108">
        <v>0</v>
      </c>
      <c r="CF1108">
        <v>433</v>
      </c>
      <c r="CH1108">
        <f t="shared" si="86"/>
        <v>1</v>
      </c>
      <c r="CI1108" t="s">
        <v>1405</v>
      </c>
      <c r="CJ1108">
        <v>1</v>
      </c>
      <c r="CK1108" t="s">
        <v>1399</v>
      </c>
      <c r="CL1108">
        <f t="shared" si="87"/>
        <v>1</v>
      </c>
      <c r="CM1108">
        <f t="shared" si="88"/>
        <v>1</v>
      </c>
      <c r="CN1108">
        <f t="shared" si="89"/>
        <v>1</v>
      </c>
    </row>
    <row r="1109" spans="1:92" x14ac:dyDescent="0.25">
      <c r="A1109">
        <v>2490</v>
      </c>
      <c r="B1109" t="s">
        <v>564</v>
      </c>
      <c r="C1109" t="s">
        <v>564</v>
      </c>
      <c r="D1109">
        <v>1803040</v>
      </c>
      <c r="E1109">
        <v>4</v>
      </c>
      <c r="F1109" s="107">
        <v>41002</v>
      </c>
      <c r="G1109" s="107">
        <v>41109</v>
      </c>
      <c r="H1109">
        <v>1803040</v>
      </c>
      <c r="I1109" s="107">
        <v>41003</v>
      </c>
      <c r="J1109" s="107">
        <v>41109</v>
      </c>
      <c r="K1109">
        <v>10000</v>
      </c>
      <c r="L1109" t="s">
        <v>568</v>
      </c>
      <c r="N1109" t="s">
        <v>564</v>
      </c>
      <c r="O1109" t="s">
        <v>913</v>
      </c>
      <c r="P1109" t="s">
        <v>38</v>
      </c>
      <c r="Q1109">
        <v>107</v>
      </c>
      <c r="R1109">
        <v>108</v>
      </c>
      <c r="S1109">
        <v>2</v>
      </c>
      <c r="T1109">
        <v>5</v>
      </c>
      <c r="U1109">
        <v>1</v>
      </c>
      <c r="V1109">
        <v>1</v>
      </c>
      <c r="AB1109" t="s">
        <v>111</v>
      </c>
      <c r="AD1109" s="107">
        <v>30391</v>
      </c>
      <c r="AE1109" t="s">
        <v>45</v>
      </c>
      <c r="AF1109" t="s">
        <v>39</v>
      </c>
      <c r="AG1109" t="s">
        <v>40</v>
      </c>
      <c r="AH1109" t="s">
        <v>30</v>
      </c>
      <c r="AI1109" t="s">
        <v>46</v>
      </c>
      <c r="AJ1109" t="s">
        <v>88</v>
      </c>
      <c r="AK1109">
        <v>6</v>
      </c>
      <c r="AL1109" t="s">
        <v>986</v>
      </c>
      <c r="AO1109">
        <v>180</v>
      </c>
      <c r="AP1109" t="s">
        <v>185</v>
      </c>
      <c r="AR1109" t="s">
        <v>49</v>
      </c>
      <c r="AS1109" t="s">
        <v>105</v>
      </c>
      <c r="BC1109" t="s">
        <v>51</v>
      </c>
      <c r="BF1109">
        <v>107</v>
      </c>
      <c r="BG1109">
        <v>107</v>
      </c>
      <c r="BH1109">
        <v>108</v>
      </c>
      <c r="BI1109">
        <v>28.991803278688526</v>
      </c>
      <c r="BJ1109">
        <f t="shared" si="85"/>
        <v>29</v>
      </c>
      <c r="BK1109">
        <v>0</v>
      </c>
      <c r="BL1109">
        <v>0</v>
      </c>
      <c r="BM1109" t="s">
        <v>1050</v>
      </c>
      <c r="BN1109" t="s">
        <v>913</v>
      </c>
      <c r="BO1109" t="s">
        <v>564</v>
      </c>
      <c r="BQ1109" t="s">
        <v>1050</v>
      </c>
      <c r="BR1109" t="s">
        <v>87</v>
      </c>
      <c r="BS1109" t="s">
        <v>572</v>
      </c>
      <c r="BT1109" t="s">
        <v>1252</v>
      </c>
      <c r="BU1109" t="s">
        <v>87</v>
      </c>
      <c r="BV1109">
        <v>0.9907407407407407</v>
      </c>
      <c r="BW1109">
        <v>1</v>
      </c>
      <c r="BX1109">
        <v>9.2592592592593004E-3</v>
      </c>
      <c r="BY1109">
        <v>0</v>
      </c>
      <c r="BZ1109">
        <v>-107</v>
      </c>
      <c r="CA1109">
        <v>0</v>
      </c>
      <c r="CB1109">
        <v>107</v>
      </c>
      <c r="CC1109" t="e">
        <v>#VALUE!</v>
      </c>
      <c r="CD1109">
        <v>107</v>
      </c>
      <c r="CE1109">
        <v>0</v>
      </c>
      <c r="CF1109">
        <v>0</v>
      </c>
      <c r="CH1109">
        <f t="shared" si="86"/>
        <v>1</v>
      </c>
      <c r="CI1109" t="s">
        <v>1408</v>
      </c>
      <c r="CJ1109">
        <v>0</v>
      </c>
      <c r="CK1109" t="s">
        <v>1399</v>
      </c>
      <c r="CL1109">
        <f t="shared" si="87"/>
        <v>0</v>
      </c>
      <c r="CM1109">
        <f t="shared" si="88"/>
        <v>1</v>
      </c>
      <c r="CN1109">
        <f t="shared" si="89"/>
        <v>1</v>
      </c>
    </row>
    <row r="1110" spans="1:92" x14ac:dyDescent="0.25">
      <c r="A1110">
        <v>1319</v>
      </c>
      <c r="B1110" t="s">
        <v>564</v>
      </c>
      <c r="C1110" t="s">
        <v>564</v>
      </c>
      <c r="D1110">
        <v>1803162</v>
      </c>
      <c r="E1110">
        <v>6</v>
      </c>
      <c r="F1110" s="107">
        <v>40956</v>
      </c>
      <c r="G1110" s="107">
        <v>40996</v>
      </c>
      <c r="H1110">
        <v>1803162</v>
      </c>
      <c r="I1110" s="107">
        <v>40957</v>
      </c>
      <c r="J1110" s="107">
        <v>40996</v>
      </c>
      <c r="K1110">
        <v>40000</v>
      </c>
      <c r="L1110" t="s">
        <v>570</v>
      </c>
      <c r="N1110" t="s">
        <v>564</v>
      </c>
      <c r="O1110" t="s">
        <v>913</v>
      </c>
      <c r="P1110" t="s">
        <v>38</v>
      </c>
      <c r="Q1110">
        <v>40</v>
      </c>
      <c r="R1110">
        <v>41</v>
      </c>
      <c r="S1110">
        <v>2</v>
      </c>
      <c r="T1110">
        <v>2</v>
      </c>
      <c r="AD1110" s="107">
        <v>29053</v>
      </c>
      <c r="AE1110" t="s">
        <v>31</v>
      </c>
      <c r="AF1110" t="s">
        <v>68</v>
      </c>
      <c r="AG1110" t="s">
        <v>870</v>
      </c>
      <c r="AH1110" t="s">
        <v>57</v>
      </c>
      <c r="AI1110" t="s">
        <v>33</v>
      </c>
      <c r="AJ1110" t="s">
        <v>88</v>
      </c>
      <c r="AK1110">
        <v>2</v>
      </c>
      <c r="AL1110" t="s">
        <v>361</v>
      </c>
      <c r="AM1110">
        <v>6</v>
      </c>
      <c r="AP1110" t="s">
        <v>55</v>
      </c>
      <c r="AR1110" t="s">
        <v>49</v>
      </c>
      <c r="AS1110" t="s">
        <v>56</v>
      </c>
      <c r="BC1110" t="s">
        <v>37</v>
      </c>
      <c r="BF1110">
        <v>40</v>
      </c>
      <c r="BG1110">
        <v>40</v>
      </c>
      <c r="BH1110">
        <v>41</v>
      </c>
      <c r="BI1110">
        <v>32.521857923497265</v>
      </c>
      <c r="BJ1110">
        <f t="shared" si="85"/>
        <v>33</v>
      </c>
      <c r="BK1110">
        <v>0</v>
      </c>
      <c r="BL1110">
        <v>0</v>
      </c>
      <c r="BM1110" t="s">
        <v>1050</v>
      </c>
      <c r="BN1110" t="s">
        <v>913</v>
      </c>
      <c r="BO1110" t="s">
        <v>564</v>
      </c>
      <c r="BQ1110" t="s">
        <v>1050</v>
      </c>
      <c r="BR1110" t="s">
        <v>87</v>
      </c>
      <c r="BS1110" t="s">
        <v>572</v>
      </c>
      <c r="BT1110" t="s">
        <v>1252</v>
      </c>
      <c r="BU1110" t="s">
        <v>87</v>
      </c>
      <c r="BV1110">
        <v>0.97560975609756095</v>
      </c>
      <c r="BW1110">
        <v>1</v>
      </c>
      <c r="BX1110">
        <v>2.4390243902439046E-2</v>
      </c>
      <c r="BY1110">
        <v>0</v>
      </c>
      <c r="BZ1110">
        <v>-40</v>
      </c>
      <c r="CA1110">
        <v>0</v>
      </c>
      <c r="CB1110">
        <v>40</v>
      </c>
      <c r="CC1110" t="e">
        <v>#VALUE!</v>
      </c>
      <c r="CD1110">
        <v>40</v>
      </c>
      <c r="CE1110">
        <v>0</v>
      </c>
      <c r="CF1110">
        <v>0</v>
      </c>
      <c r="CH1110">
        <f t="shared" si="86"/>
        <v>1</v>
      </c>
      <c r="CI1110" t="s">
        <v>1401</v>
      </c>
      <c r="CJ1110">
        <v>3</v>
      </c>
      <c r="CK1110" t="s">
        <v>1399</v>
      </c>
      <c r="CL1110">
        <f t="shared" si="87"/>
        <v>0</v>
      </c>
      <c r="CM1110">
        <f t="shared" si="88"/>
        <v>1</v>
      </c>
      <c r="CN1110">
        <f t="shared" si="89"/>
        <v>1</v>
      </c>
    </row>
    <row r="1111" spans="1:92" x14ac:dyDescent="0.25">
      <c r="A1111">
        <v>1412</v>
      </c>
      <c r="B1111" t="s">
        <v>564</v>
      </c>
      <c r="C1111" t="s">
        <v>564</v>
      </c>
      <c r="D1111">
        <v>1803259</v>
      </c>
      <c r="E1111">
        <v>6</v>
      </c>
      <c r="F1111" s="107">
        <v>40961</v>
      </c>
      <c r="G1111" s="107">
        <v>41219</v>
      </c>
      <c r="H1111">
        <v>1803259</v>
      </c>
      <c r="I1111" s="107">
        <v>40961</v>
      </c>
      <c r="J1111" s="107">
        <v>41219</v>
      </c>
      <c r="K1111" t="s">
        <v>562</v>
      </c>
      <c r="L1111" t="s">
        <v>562</v>
      </c>
      <c r="N1111" t="s">
        <v>564</v>
      </c>
      <c r="O1111" t="s">
        <v>913</v>
      </c>
      <c r="P1111" t="s">
        <v>38</v>
      </c>
      <c r="Q1111">
        <v>259</v>
      </c>
      <c r="R1111">
        <v>259</v>
      </c>
      <c r="S1111">
        <v>2</v>
      </c>
      <c r="T1111">
        <v>1</v>
      </c>
      <c r="U1111">
        <v>1</v>
      </c>
      <c r="AD1111" s="107">
        <v>28367</v>
      </c>
      <c r="AE1111" t="s">
        <v>31</v>
      </c>
      <c r="AF1111" t="s">
        <v>32</v>
      </c>
      <c r="AG1111" t="s">
        <v>868</v>
      </c>
      <c r="AH1111" t="s">
        <v>57</v>
      </c>
      <c r="AI1111" t="s">
        <v>117</v>
      </c>
      <c r="AJ1111" t="s">
        <v>88</v>
      </c>
      <c r="AK1111">
        <v>11</v>
      </c>
      <c r="AL1111" t="s">
        <v>361</v>
      </c>
      <c r="AM1111">
        <v>15</v>
      </c>
      <c r="AP1111" t="s">
        <v>335</v>
      </c>
      <c r="AR1111" t="s">
        <v>45</v>
      </c>
      <c r="AS1111" t="s">
        <v>81</v>
      </c>
      <c r="BC1111" t="s">
        <v>51</v>
      </c>
      <c r="BF1111">
        <v>259</v>
      </c>
      <c r="BG1111">
        <v>259</v>
      </c>
      <c r="BH1111">
        <v>259</v>
      </c>
      <c r="BI1111">
        <v>34.409836065573771</v>
      </c>
      <c r="BJ1111">
        <f t="shared" si="85"/>
        <v>35</v>
      </c>
      <c r="BK1111">
        <v>0</v>
      </c>
      <c r="BL1111">
        <v>0</v>
      </c>
      <c r="BM1111" t="s">
        <v>1050</v>
      </c>
      <c r="BN1111" t="s">
        <v>913</v>
      </c>
      <c r="BO1111" t="s">
        <v>564</v>
      </c>
      <c r="BQ1111" t="s">
        <v>1050</v>
      </c>
      <c r="BR1111" t="s">
        <v>87</v>
      </c>
      <c r="BS1111" t="s">
        <v>572</v>
      </c>
      <c r="BT1111" t="s">
        <v>1252</v>
      </c>
      <c r="BU1111" t="s">
        <v>87</v>
      </c>
      <c r="BV1111">
        <v>1</v>
      </c>
      <c r="BW1111">
        <v>1</v>
      </c>
      <c r="BX1111">
        <v>0</v>
      </c>
      <c r="BY1111">
        <v>0</v>
      </c>
      <c r="BZ1111">
        <v>-259</v>
      </c>
      <c r="CA1111">
        <v>0</v>
      </c>
      <c r="CB1111">
        <v>259</v>
      </c>
      <c r="CC1111" t="e">
        <v>#VALUE!</v>
      </c>
      <c r="CD1111">
        <v>259</v>
      </c>
      <c r="CE1111">
        <v>0</v>
      </c>
      <c r="CF1111">
        <v>0</v>
      </c>
      <c r="CH1111">
        <f t="shared" si="86"/>
        <v>1</v>
      </c>
      <c r="CI1111" t="s">
        <v>1403</v>
      </c>
      <c r="CJ1111">
        <v>6</v>
      </c>
      <c r="CK1111" t="s">
        <v>1399</v>
      </c>
      <c r="CL1111">
        <f t="shared" si="87"/>
        <v>0</v>
      </c>
      <c r="CM1111">
        <f t="shared" si="88"/>
        <v>1</v>
      </c>
      <c r="CN1111">
        <f t="shared" si="89"/>
        <v>1</v>
      </c>
    </row>
    <row r="1112" spans="1:92" x14ac:dyDescent="0.25">
      <c r="A1112">
        <v>1073</v>
      </c>
      <c r="B1112" t="s">
        <v>564</v>
      </c>
      <c r="C1112" t="s">
        <v>564</v>
      </c>
      <c r="D1112">
        <v>1804022</v>
      </c>
      <c r="E1112">
        <v>6</v>
      </c>
      <c r="F1112" s="107">
        <v>40948</v>
      </c>
      <c r="G1112" s="107">
        <v>40952</v>
      </c>
      <c r="H1112">
        <v>1804022</v>
      </c>
      <c r="I1112" s="107">
        <v>40949</v>
      </c>
      <c r="J1112" s="107">
        <v>40952</v>
      </c>
      <c r="K1112">
        <v>20000</v>
      </c>
      <c r="L1112" t="s">
        <v>569</v>
      </c>
      <c r="N1112" t="s">
        <v>564</v>
      </c>
      <c r="O1112" t="s">
        <v>913</v>
      </c>
      <c r="P1112" t="s">
        <v>38</v>
      </c>
      <c r="Q1112">
        <v>4</v>
      </c>
      <c r="R1112">
        <v>5</v>
      </c>
      <c r="S1112">
        <v>9</v>
      </c>
      <c r="T1112">
        <v>4</v>
      </c>
      <c r="U1112">
        <v>7</v>
      </c>
      <c r="AD1112" s="107">
        <v>30307</v>
      </c>
      <c r="AE1112" t="s">
        <v>31</v>
      </c>
      <c r="AF1112" t="s">
        <v>32</v>
      </c>
      <c r="AG1112" t="s">
        <v>868</v>
      </c>
      <c r="AH1112" t="s">
        <v>57</v>
      </c>
      <c r="AI1112" t="s">
        <v>52</v>
      </c>
      <c r="AJ1112" t="s">
        <v>88</v>
      </c>
      <c r="AK1112">
        <v>2</v>
      </c>
      <c r="AL1112" t="s">
        <v>361</v>
      </c>
      <c r="AM1112">
        <v>6</v>
      </c>
      <c r="AP1112" t="s">
        <v>55</v>
      </c>
      <c r="AR1112" t="s">
        <v>49</v>
      </c>
      <c r="AS1112" t="s">
        <v>56</v>
      </c>
      <c r="AT1112" t="s">
        <v>610</v>
      </c>
      <c r="BC1112" t="s">
        <v>37</v>
      </c>
      <c r="BF1112">
        <v>4</v>
      </c>
      <c r="BG1112">
        <v>4</v>
      </c>
      <c r="BH1112">
        <v>5</v>
      </c>
      <c r="BI1112">
        <v>29.07377049180328</v>
      </c>
      <c r="BJ1112">
        <f t="shared" si="85"/>
        <v>29</v>
      </c>
      <c r="BK1112">
        <v>0</v>
      </c>
      <c r="BL1112">
        <v>0</v>
      </c>
      <c r="BM1112" t="s">
        <v>1050</v>
      </c>
      <c r="BN1112" t="s">
        <v>913</v>
      </c>
      <c r="BO1112" t="s">
        <v>564</v>
      </c>
      <c r="BQ1112" t="s">
        <v>1050</v>
      </c>
      <c r="BR1112" t="s">
        <v>87</v>
      </c>
      <c r="BS1112" t="s">
        <v>572</v>
      </c>
      <c r="BT1112" t="s">
        <v>1252</v>
      </c>
      <c r="BU1112" t="s">
        <v>87</v>
      </c>
      <c r="BV1112">
        <v>0.8</v>
      </c>
      <c r="BW1112">
        <v>1</v>
      </c>
      <c r="BX1112">
        <v>0.19999999999999996</v>
      </c>
      <c r="BY1112">
        <v>0</v>
      </c>
      <c r="BZ1112">
        <v>-4</v>
      </c>
      <c r="CA1112">
        <v>0</v>
      </c>
      <c r="CB1112">
        <v>4</v>
      </c>
      <c r="CC1112" t="e">
        <v>#VALUE!</v>
      </c>
      <c r="CD1112">
        <v>4</v>
      </c>
      <c r="CE1112">
        <v>0</v>
      </c>
      <c r="CF1112">
        <v>0</v>
      </c>
      <c r="CH1112">
        <f t="shared" si="86"/>
        <v>1</v>
      </c>
      <c r="CI1112" t="s">
        <v>1405</v>
      </c>
      <c r="CJ1112">
        <v>1</v>
      </c>
      <c r="CK1112" t="s">
        <v>1399</v>
      </c>
      <c r="CL1112">
        <f t="shared" si="87"/>
        <v>0</v>
      </c>
      <c r="CM1112">
        <f t="shared" si="88"/>
        <v>1</v>
      </c>
      <c r="CN1112">
        <f t="shared" si="89"/>
        <v>1</v>
      </c>
    </row>
    <row r="1113" spans="1:92" x14ac:dyDescent="0.25">
      <c r="A1113">
        <v>1507</v>
      </c>
      <c r="B1113" t="s">
        <v>564</v>
      </c>
      <c r="C1113" t="s">
        <v>564</v>
      </c>
      <c r="D1113">
        <v>1804515</v>
      </c>
      <c r="E1113">
        <v>6</v>
      </c>
      <c r="F1113" s="107">
        <v>40964</v>
      </c>
      <c r="G1113" s="107">
        <v>41044</v>
      </c>
      <c r="H1113">
        <v>1804515</v>
      </c>
      <c r="I1113" s="107">
        <v>40964</v>
      </c>
      <c r="J1113" s="107">
        <v>40965</v>
      </c>
      <c r="K1113">
        <v>10000</v>
      </c>
      <c r="L1113" t="s">
        <v>568</v>
      </c>
      <c r="M1113" s="107">
        <v>40965</v>
      </c>
      <c r="N1113" t="s">
        <v>87</v>
      </c>
      <c r="O1113" t="s">
        <v>75</v>
      </c>
      <c r="P1113" t="s">
        <v>38</v>
      </c>
      <c r="Q1113">
        <v>2</v>
      </c>
      <c r="R1113">
        <v>81</v>
      </c>
      <c r="S1113">
        <v>2</v>
      </c>
      <c r="T1113">
        <v>5</v>
      </c>
      <c r="U1113">
        <v>2</v>
      </c>
      <c r="AD1113" s="107">
        <v>29436</v>
      </c>
      <c r="AE1113" t="s">
        <v>31</v>
      </c>
      <c r="AF1113" t="s">
        <v>32</v>
      </c>
      <c r="AG1113" t="s">
        <v>868</v>
      </c>
      <c r="AH1113" t="s">
        <v>57</v>
      </c>
      <c r="AI1113" t="s">
        <v>41</v>
      </c>
      <c r="AJ1113" t="s">
        <v>88</v>
      </c>
      <c r="AK1113">
        <v>2</v>
      </c>
      <c r="AL1113" t="s">
        <v>361</v>
      </c>
      <c r="AM1113">
        <v>3</v>
      </c>
      <c r="AP1113" t="s">
        <v>100</v>
      </c>
      <c r="AR1113" t="s">
        <v>66</v>
      </c>
      <c r="AS1113" t="s">
        <v>63</v>
      </c>
      <c r="BC1113" t="s">
        <v>51</v>
      </c>
      <c r="BF1113">
        <v>2</v>
      </c>
      <c r="BG1113">
        <v>81</v>
      </c>
      <c r="BH1113">
        <v>81</v>
      </c>
      <c r="BI1113">
        <v>31.497267759562842</v>
      </c>
      <c r="BJ1113">
        <f t="shared" si="85"/>
        <v>32</v>
      </c>
      <c r="BK1113">
        <v>0</v>
      </c>
      <c r="BL1113">
        <v>-79</v>
      </c>
      <c r="BM1113" t="s">
        <v>1050</v>
      </c>
      <c r="BN1113" t="s">
        <v>75</v>
      </c>
      <c r="BO1113" t="s">
        <v>87</v>
      </c>
      <c r="BQ1113" t="s">
        <v>1050</v>
      </c>
      <c r="BR1113" t="s">
        <v>87</v>
      </c>
      <c r="BS1113" t="s">
        <v>573</v>
      </c>
      <c r="BT1113" t="s">
        <v>1252</v>
      </c>
      <c r="BU1113" t="s">
        <v>87</v>
      </c>
      <c r="BV1113">
        <v>2.4691358024691357E-2</v>
      </c>
      <c r="BW1113">
        <v>2.4691358024691357E-2</v>
      </c>
      <c r="BX1113">
        <v>0</v>
      </c>
      <c r="BY1113">
        <v>0</v>
      </c>
      <c r="BZ1113">
        <v>-2</v>
      </c>
      <c r="CA1113">
        <v>0</v>
      </c>
      <c r="CB1113">
        <v>2</v>
      </c>
      <c r="CC1113" t="e">
        <v>#VALUE!</v>
      </c>
      <c r="CD1113">
        <v>2</v>
      </c>
      <c r="CE1113">
        <v>0</v>
      </c>
      <c r="CF1113">
        <v>79</v>
      </c>
      <c r="CH1113">
        <f t="shared" si="86"/>
        <v>1</v>
      </c>
      <c r="CI1113" t="s">
        <v>1405</v>
      </c>
      <c r="CJ1113">
        <v>1</v>
      </c>
      <c r="CK1113" t="s">
        <v>1399</v>
      </c>
      <c r="CL1113">
        <f t="shared" si="87"/>
        <v>1</v>
      </c>
      <c r="CM1113">
        <f t="shared" si="88"/>
        <v>1</v>
      </c>
      <c r="CN1113">
        <f t="shared" si="89"/>
        <v>1</v>
      </c>
    </row>
    <row r="1114" spans="1:92" x14ac:dyDescent="0.25">
      <c r="A1114">
        <v>1262</v>
      </c>
      <c r="B1114" t="s">
        <v>564</v>
      </c>
      <c r="C1114" t="s">
        <v>564</v>
      </c>
      <c r="D1114">
        <v>1804700</v>
      </c>
      <c r="E1114">
        <v>6</v>
      </c>
      <c r="F1114" s="107">
        <v>40955</v>
      </c>
      <c r="G1114" s="107">
        <v>41040</v>
      </c>
      <c r="H1114">
        <v>1804700</v>
      </c>
      <c r="I1114" s="107" t="s">
        <v>560</v>
      </c>
      <c r="J1114" s="107" t="s">
        <v>560</v>
      </c>
      <c r="K1114">
        <v>10000</v>
      </c>
      <c r="L1114" t="s">
        <v>568</v>
      </c>
      <c r="M1114" s="107">
        <v>40956</v>
      </c>
      <c r="N1114" t="s">
        <v>87</v>
      </c>
      <c r="O1114" t="s">
        <v>75</v>
      </c>
      <c r="P1114" t="s">
        <v>38</v>
      </c>
      <c r="Q1114">
        <v>0</v>
      </c>
      <c r="R1114">
        <v>86</v>
      </c>
      <c r="S1114">
        <v>2</v>
      </c>
      <c r="T1114">
        <v>1</v>
      </c>
      <c r="U1114">
        <v>2</v>
      </c>
      <c r="AB1114" t="s">
        <v>111</v>
      </c>
      <c r="AD1114" s="107">
        <v>30503</v>
      </c>
      <c r="AE1114" t="s">
        <v>31</v>
      </c>
      <c r="AF1114" t="s">
        <v>39</v>
      </c>
      <c r="AG1114" t="s">
        <v>40</v>
      </c>
      <c r="AH1114" t="s">
        <v>30</v>
      </c>
      <c r="AI1114" t="s">
        <v>112</v>
      </c>
      <c r="AJ1114" t="s">
        <v>88</v>
      </c>
      <c r="AK1114">
        <v>4</v>
      </c>
      <c r="AL1114" t="s">
        <v>361</v>
      </c>
      <c r="AM1114">
        <v>2</v>
      </c>
      <c r="AP1114" t="s">
        <v>100</v>
      </c>
      <c r="AR1114" t="s">
        <v>66</v>
      </c>
      <c r="AS1114" t="s">
        <v>63</v>
      </c>
      <c r="BC1114" t="s">
        <v>51</v>
      </c>
      <c r="BF1114">
        <v>0</v>
      </c>
      <c r="BG1114">
        <v>0</v>
      </c>
      <c r="BH1114">
        <v>86</v>
      </c>
      <c r="BI1114">
        <v>28.557377049180328</v>
      </c>
      <c r="BJ1114" t="e">
        <f t="shared" si="85"/>
        <v>#VALUE!</v>
      </c>
      <c r="BK1114" t="e">
        <v>#VALUE!</v>
      </c>
      <c r="BL1114" t="e">
        <v>#VALUE!</v>
      </c>
      <c r="BM1114" t="s">
        <v>1050</v>
      </c>
      <c r="BN1114" t="s">
        <v>75</v>
      </c>
      <c r="BO1114" t="s">
        <v>87</v>
      </c>
      <c r="BQ1114" t="s">
        <v>1050</v>
      </c>
      <c r="BR1114">
        <v>0</v>
      </c>
      <c r="BS1114" t="s">
        <v>573</v>
      </c>
      <c r="BT1114" t="s">
        <v>1252</v>
      </c>
      <c r="BU1114" t="s">
        <v>87</v>
      </c>
      <c r="BV1114">
        <v>0</v>
      </c>
      <c r="BW1114">
        <v>0</v>
      </c>
      <c r="BX1114">
        <v>0</v>
      </c>
      <c r="BY1114">
        <v>0</v>
      </c>
      <c r="BZ1114" t="e">
        <v>#VALUE!</v>
      </c>
      <c r="CA1114" t="e">
        <v>#VALUE!</v>
      </c>
      <c r="CB1114" t="e">
        <v>#VALUE!</v>
      </c>
      <c r="CC1114">
        <v>0</v>
      </c>
      <c r="CD1114">
        <v>0</v>
      </c>
      <c r="CE1114">
        <v>0</v>
      </c>
      <c r="CF1114" t="e">
        <v>#VALUE!</v>
      </c>
      <c r="CH1114">
        <f t="shared" si="86"/>
        <v>1</v>
      </c>
      <c r="CI1114" t="s">
        <v>1405</v>
      </c>
      <c r="CJ1114">
        <v>1</v>
      </c>
      <c r="CK1114" t="s">
        <v>1400</v>
      </c>
      <c r="CL1114">
        <f t="shared" si="87"/>
        <v>1</v>
      </c>
      <c r="CM1114">
        <f t="shared" si="88"/>
        <v>1</v>
      </c>
      <c r="CN1114">
        <f t="shared" si="89"/>
        <v>1</v>
      </c>
    </row>
    <row r="1115" spans="1:92" x14ac:dyDescent="0.25">
      <c r="A1115">
        <v>239</v>
      </c>
      <c r="B1115" t="s">
        <v>564</v>
      </c>
      <c r="C1115" t="s">
        <v>564</v>
      </c>
      <c r="D1115">
        <v>1805419</v>
      </c>
      <c r="E1115">
        <v>6</v>
      </c>
      <c r="F1115" s="107">
        <v>40919</v>
      </c>
      <c r="G1115" s="107">
        <v>41212</v>
      </c>
      <c r="H1115">
        <v>1805419</v>
      </c>
      <c r="I1115" s="107">
        <v>40919</v>
      </c>
      <c r="J1115" s="107">
        <v>41212</v>
      </c>
      <c r="K1115" t="s">
        <v>562</v>
      </c>
      <c r="L1115" t="s">
        <v>562</v>
      </c>
      <c r="N1115" t="s">
        <v>564</v>
      </c>
      <c r="O1115" t="s">
        <v>913</v>
      </c>
      <c r="P1115" t="s">
        <v>38</v>
      </c>
      <c r="Q1115">
        <v>294</v>
      </c>
      <c r="R1115">
        <v>294</v>
      </c>
      <c r="S1115">
        <v>8</v>
      </c>
      <c r="T1115">
        <v>3</v>
      </c>
      <c r="U1115">
        <v>10</v>
      </c>
      <c r="AD1115" s="107">
        <v>30149</v>
      </c>
      <c r="AE1115" t="s">
        <v>31</v>
      </c>
      <c r="AF1115" t="s">
        <v>32</v>
      </c>
      <c r="AG1115" t="s">
        <v>868</v>
      </c>
      <c r="AH1115" t="s">
        <v>30</v>
      </c>
      <c r="AI1115" t="s">
        <v>84</v>
      </c>
      <c r="AJ1115" t="s">
        <v>88</v>
      </c>
      <c r="AK1115">
        <v>7</v>
      </c>
      <c r="AL1115" t="s">
        <v>361</v>
      </c>
      <c r="AM1115">
        <v>2</v>
      </c>
      <c r="AP1115" t="s">
        <v>92</v>
      </c>
      <c r="AR1115" t="s">
        <v>66</v>
      </c>
      <c r="AS1115" t="s">
        <v>44</v>
      </c>
      <c r="AT1115" t="s">
        <v>597</v>
      </c>
      <c r="BC1115" t="s">
        <v>98</v>
      </c>
      <c r="BF1115">
        <v>294</v>
      </c>
      <c r="BG1115">
        <v>294</v>
      </c>
      <c r="BH1115">
        <v>294</v>
      </c>
      <c r="BI1115">
        <v>29.42622950819672</v>
      </c>
      <c r="BJ1115">
        <f t="shared" si="85"/>
        <v>30</v>
      </c>
      <c r="BK1115">
        <v>0</v>
      </c>
      <c r="BL1115">
        <v>0</v>
      </c>
      <c r="BM1115" t="s">
        <v>1050</v>
      </c>
      <c r="BN1115" t="s">
        <v>913</v>
      </c>
      <c r="BO1115" t="s">
        <v>564</v>
      </c>
      <c r="BQ1115" t="s">
        <v>1050</v>
      </c>
      <c r="BR1115" t="s">
        <v>87</v>
      </c>
      <c r="BS1115" t="s">
        <v>572</v>
      </c>
      <c r="BT1115" t="s">
        <v>1252</v>
      </c>
      <c r="BU1115" t="s">
        <v>87</v>
      </c>
      <c r="BV1115">
        <v>1</v>
      </c>
      <c r="BW1115">
        <v>1</v>
      </c>
      <c r="BX1115">
        <v>0</v>
      </c>
      <c r="BY1115">
        <v>0</v>
      </c>
      <c r="BZ1115">
        <v>-294</v>
      </c>
      <c r="CA1115">
        <v>0</v>
      </c>
      <c r="CB1115">
        <v>294</v>
      </c>
      <c r="CC1115" t="e">
        <v>#VALUE!</v>
      </c>
      <c r="CD1115">
        <v>294</v>
      </c>
      <c r="CE1115">
        <v>0</v>
      </c>
      <c r="CF1115">
        <v>0</v>
      </c>
      <c r="CH1115">
        <f t="shared" si="86"/>
        <v>1</v>
      </c>
      <c r="CI1115" t="s">
        <v>1403</v>
      </c>
      <c r="CJ1115">
        <v>6</v>
      </c>
      <c r="CK1115" t="s">
        <v>1399</v>
      </c>
      <c r="CL1115">
        <f t="shared" si="87"/>
        <v>0</v>
      </c>
      <c r="CM1115">
        <f t="shared" si="88"/>
        <v>1</v>
      </c>
      <c r="CN1115">
        <f t="shared" si="89"/>
        <v>1</v>
      </c>
    </row>
    <row r="1116" spans="1:92" x14ac:dyDescent="0.25">
      <c r="A1116">
        <v>434</v>
      </c>
      <c r="B1116" t="s">
        <v>564</v>
      </c>
      <c r="C1116" t="s">
        <v>564</v>
      </c>
      <c r="D1116">
        <v>1805685</v>
      </c>
      <c r="E1116">
        <v>6</v>
      </c>
      <c r="F1116" s="107">
        <v>40926</v>
      </c>
      <c r="G1116" s="107">
        <v>41232</v>
      </c>
      <c r="H1116">
        <v>1805685</v>
      </c>
      <c r="I1116" s="107">
        <v>41052</v>
      </c>
      <c r="J1116" s="107">
        <v>41232</v>
      </c>
      <c r="K1116" t="s">
        <v>562</v>
      </c>
      <c r="L1116" t="s">
        <v>562</v>
      </c>
      <c r="N1116" t="s">
        <v>564</v>
      </c>
      <c r="O1116" t="s">
        <v>913</v>
      </c>
      <c r="P1116" t="s">
        <v>38</v>
      </c>
      <c r="Q1116">
        <v>181</v>
      </c>
      <c r="R1116">
        <v>307</v>
      </c>
      <c r="S1116">
        <v>2</v>
      </c>
      <c r="T1116">
        <v>2</v>
      </c>
      <c r="U1116">
        <v>2</v>
      </c>
      <c r="AD1116" s="107">
        <v>30181</v>
      </c>
      <c r="AE1116" t="s">
        <v>31</v>
      </c>
      <c r="AF1116" t="s">
        <v>68</v>
      </c>
      <c r="AG1116" t="s">
        <v>870</v>
      </c>
      <c r="AH1116" t="s">
        <v>30</v>
      </c>
      <c r="AI1116" t="s">
        <v>69</v>
      </c>
      <c r="AJ1116" t="s">
        <v>88</v>
      </c>
      <c r="AK1116">
        <v>8</v>
      </c>
      <c r="AL1116" t="s">
        <v>361</v>
      </c>
      <c r="AM1116">
        <v>4</v>
      </c>
      <c r="AP1116" t="s">
        <v>205</v>
      </c>
      <c r="AR1116" t="s">
        <v>91</v>
      </c>
      <c r="AS1116" t="s">
        <v>105</v>
      </c>
      <c r="BC1116" t="s">
        <v>37</v>
      </c>
      <c r="BF1116">
        <v>181</v>
      </c>
      <c r="BG1116">
        <v>181</v>
      </c>
      <c r="BH1116">
        <v>307</v>
      </c>
      <c r="BI1116">
        <v>29.357923497267759</v>
      </c>
      <c r="BJ1116">
        <f t="shared" si="85"/>
        <v>30</v>
      </c>
      <c r="BK1116">
        <v>0</v>
      </c>
      <c r="BL1116">
        <v>0</v>
      </c>
      <c r="BM1116" t="s">
        <v>1050</v>
      </c>
      <c r="BN1116" t="s">
        <v>913</v>
      </c>
      <c r="BO1116" t="s">
        <v>564</v>
      </c>
      <c r="BQ1116" t="s">
        <v>1050</v>
      </c>
      <c r="BR1116" t="s">
        <v>87</v>
      </c>
      <c r="BS1116" t="s">
        <v>572</v>
      </c>
      <c r="BT1116" t="s">
        <v>1252</v>
      </c>
      <c r="BU1116" t="s">
        <v>87</v>
      </c>
      <c r="BV1116">
        <v>0.5895765472312704</v>
      </c>
      <c r="BW1116">
        <v>1</v>
      </c>
      <c r="BX1116">
        <v>0.4104234527687296</v>
      </c>
      <c r="BY1116">
        <v>0</v>
      </c>
      <c r="BZ1116">
        <v>-181</v>
      </c>
      <c r="CA1116">
        <v>0</v>
      </c>
      <c r="CB1116">
        <v>181</v>
      </c>
      <c r="CC1116" t="e">
        <v>#VALUE!</v>
      </c>
      <c r="CD1116">
        <v>181</v>
      </c>
      <c r="CE1116">
        <v>0</v>
      </c>
      <c r="CF1116">
        <v>0</v>
      </c>
      <c r="CH1116">
        <f t="shared" si="86"/>
        <v>1</v>
      </c>
      <c r="CI1116" t="s">
        <v>1403</v>
      </c>
      <c r="CJ1116">
        <v>6</v>
      </c>
      <c r="CK1116" t="s">
        <v>1399</v>
      </c>
      <c r="CL1116">
        <f t="shared" si="87"/>
        <v>0</v>
      </c>
      <c r="CM1116">
        <f t="shared" si="88"/>
        <v>1</v>
      </c>
      <c r="CN1116">
        <f t="shared" si="89"/>
        <v>1</v>
      </c>
    </row>
    <row r="1117" spans="1:92" x14ac:dyDescent="0.25">
      <c r="A1117">
        <v>1274</v>
      </c>
      <c r="B1117" t="s">
        <v>564</v>
      </c>
      <c r="C1117" t="s">
        <v>564</v>
      </c>
      <c r="D1117">
        <v>1807035</v>
      </c>
      <c r="E1117">
        <v>5</v>
      </c>
      <c r="F1117" s="107">
        <v>40955</v>
      </c>
      <c r="G1117" s="107">
        <v>40959</v>
      </c>
      <c r="H1117">
        <v>1807035</v>
      </c>
      <c r="I1117" s="107">
        <v>40955</v>
      </c>
      <c r="J1117" s="107">
        <v>40959</v>
      </c>
      <c r="K1117">
        <v>15000</v>
      </c>
      <c r="L1117" t="s">
        <v>569</v>
      </c>
      <c r="N1117" t="s">
        <v>564</v>
      </c>
      <c r="O1117" t="s">
        <v>913</v>
      </c>
      <c r="P1117" t="s">
        <v>38</v>
      </c>
      <c r="Q1117">
        <v>5</v>
      </c>
      <c r="R1117">
        <v>5</v>
      </c>
      <c r="S1117">
        <v>3</v>
      </c>
      <c r="T1117">
        <v>1</v>
      </c>
      <c r="AD1117" s="107">
        <v>29515</v>
      </c>
      <c r="AE1117" t="s">
        <v>31</v>
      </c>
      <c r="AF1117" t="s">
        <v>32</v>
      </c>
      <c r="AG1117" t="s">
        <v>868</v>
      </c>
      <c r="AH1117" t="s">
        <v>57</v>
      </c>
      <c r="AI1117" t="s">
        <v>96</v>
      </c>
      <c r="AJ1117" t="s">
        <v>88</v>
      </c>
      <c r="AK1117">
        <v>1</v>
      </c>
      <c r="AL1117" t="s">
        <v>987</v>
      </c>
      <c r="AN1117">
        <v>9</v>
      </c>
      <c r="AP1117" t="s">
        <v>42</v>
      </c>
      <c r="AR1117" t="s">
        <v>43</v>
      </c>
      <c r="AS1117" t="s">
        <v>44</v>
      </c>
      <c r="BC1117" t="s">
        <v>37</v>
      </c>
      <c r="BF1117">
        <v>5</v>
      </c>
      <c r="BG1117">
        <v>5</v>
      </c>
      <c r="BH1117">
        <v>5</v>
      </c>
      <c r="BI1117">
        <v>31.256830601092897</v>
      </c>
      <c r="BJ1117">
        <f t="shared" si="85"/>
        <v>31</v>
      </c>
      <c r="BK1117">
        <v>0</v>
      </c>
      <c r="BL1117">
        <v>0</v>
      </c>
      <c r="BM1117" t="s">
        <v>1050</v>
      </c>
      <c r="BN1117" t="s">
        <v>913</v>
      </c>
      <c r="BO1117" t="s">
        <v>564</v>
      </c>
      <c r="BQ1117" t="s">
        <v>1050</v>
      </c>
      <c r="BR1117" t="s">
        <v>87</v>
      </c>
      <c r="BS1117" t="s">
        <v>572</v>
      </c>
      <c r="BT1117" t="s">
        <v>1252</v>
      </c>
      <c r="BU1117" t="s">
        <v>87</v>
      </c>
      <c r="BV1117">
        <v>1</v>
      </c>
      <c r="BW1117">
        <v>1</v>
      </c>
      <c r="BX1117">
        <v>0</v>
      </c>
      <c r="BY1117">
        <v>0</v>
      </c>
      <c r="BZ1117">
        <v>-5</v>
      </c>
      <c r="CA1117">
        <v>0</v>
      </c>
      <c r="CB1117">
        <v>5</v>
      </c>
      <c r="CC1117" t="e">
        <v>#VALUE!</v>
      </c>
      <c r="CD1117">
        <v>5</v>
      </c>
      <c r="CE1117">
        <v>0</v>
      </c>
      <c r="CF1117">
        <v>0</v>
      </c>
      <c r="CH1117">
        <f t="shared" si="86"/>
        <v>1</v>
      </c>
      <c r="CI1117" t="s">
        <v>1405</v>
      </c>
      <c r="CJ1117">
        <v>1</v>
      </c>
      <c r="CK1117" t="s">
        <v>1399</v>
      </c>
      <c r="CL1117">
        <f t="shared" si="87"/>
        <v>0</v>
      </c>
      <c r="CM1117">
        <f t="shared" si="88"/>
        <v>1</v>
      </c>
      <c r="CN1117">
        <f t="shared" si="89"/>
        <v>1</v>
      </c>
    </row>
    <row r="1118" spans="1:92" x14ac:dyDescent="0.25">
      <c r="A1118">
        <v>1655</v>
      </c>
      <c r="B1118" t="s">
        <v>564</v>
      </c>
      <c r="C1118" t="s">
        <v>564</v>
      </c>
      <c r="D1118">
        <v>1807387</v>
      </c>
      <c r="E1118">
        <v>6</v>
      </c>
      <c r="F1118" s="107">
        <v>40969</v>
      </c>
      <c r="G1118" s="107">
        <v>41024</v>
      </c>
      <c r="H1118">
        <v>1807387</v>
      </c>
      <c r="I1118" s="107">
        <v>40944</v>
      </c>
      <c r="J1118" s="107">
        <v>40978</v>
      </c>
      <c r="K1118">
        <v>20000</v>
      </c>
      <c r="L1118" t="s">
        <v>569</v>
      </c>
      <c r="M1118" s="107">
        <v>40978</v>
      </c>
      <c r="N1118" t="s">
        <v>87</v>
      </c>
      <c r="O1118" t="s">
        <v>75</v>
      </c>
      <c r="P1118" t="s">
        <v>38</v>
      </c>
      <c r="Q1118">
        <v>35</v>
      </c>
      <c r="R1118">
        <v>56</v>
      </c>
      <c r="S1118">
        <v>3</v>
      </c>
      <c r="T1118">
        <v>3</v>
      </c>
      <c r="U1118">
        <v>1</v>
      </c>
      <c r="AD1118" s="107">
        <v>30392</v>
      </c>
      <c r="AE1118" t="s">
        <v>45</v>
      </c>
      <c r="AF1118" t="s">
        <v>32</v>
      </c>
      <c r="AG1118" t="s">
        <v>868</v>
      </c>
      <c r="AH1118" t="s">
        <v>57</v>
      </c>
      <c r="AI1118" t="s">
        <v>99</v>
      </c>
      <c r="AJ1118" t="s">
        <v>88</v>
      </c>
      <c r="AK1118">
        <v>4</v>
      </c>
      <c r="AL1118" t="s">
        <v>361</v>
      </c>
      <c r="AM1118">
        <v>3</v>
      </c>
      <c r="AP1118" t="s">
        <v>55</v>
      </c>
      <c r="AR1118" t="s">
        <v>49</v>
      </c>
      <c r="AS1118" t="s">
        <v>56</v>
      </c>
      <c r="BC1118" t="s">
        <v>37</v>
      </c>
      <c r="BF1118">
        <v>35</v>
      </c>
      <c r="BG1118">
        <v>81</v>
      </c>
      <c r="BH1118">
        <v>56</v>
      </c>
      <c r="BI1118">
        <v>28.898907103825138</v>
      </c>
      <c r="BJ1118">
        <f t="shared" si="85"/>
        <v>29</v>
      </c>
      <c r="BK1118">
        <v>0</v>
      </c>
      <c r="BL1118">
        <v>-46</v>
      </c>
      <c r="BM1118" t="s">
        <v>1050</v>
      </c>
      <c r="BN1118" t="s">
        <v>75</v>
      </c>
      <c r="BO1118" t="s">
        <v>87</v>
      </c>
      <c r="BQ1118" t="s">
        <v>1050</v>
      </c>
      <c r="BR1118" t="s">
        <v>87</v>
      </c>
      <c r="BS1118" t="s">
        <v>573</v>
      </c>
      <c r="BT1118" t="s">
        <v>1252</v>
      </c>
      <c r="BU1118" t="s">
        <v>87</v>
      </c>
      <c r="BV1118">
        <v>0.625</v>
      </c>
      <c r="BW1118">
        <v>0.625</v>
      </c>
      <c r="BX1118">
        <v>0</v>
      </c>
      <c r="BY1118">
        <v>0</v>
      </c>
      <c r="BZ1118">
        <v>-35</v>
      </c>
      <c r="CA1118">
        <v>0</v>
      </c>
      <c r="CB1118">
        <v>35</v>
      </c>
      <c r="CC1118" t="e">
        <v>#VALUE!</v>
      </c>
      <c r="CD1118">
        <v>35</v>
      </c>
      <c r="CE1118">
        <v>0</v>
      </c>
      <c r="CF1118">
        <v>46</v>
      </c>
      <c r="CH1118">
        <f t="shared" si="86"/>
        <v>1</v>
      </c>
      <c r="CI1118" t="s">
        <v>1401</v>
      </c>
      <c r="CJ1118">
        <v>3</v>
      </c>
      <c r="CK1118" t="s">
        <v>1399</v>
      </c>
      <c r="CL1118">
        <f t="shared" si="87"/>
        <v>1</v>
      </c>
      <c r="CM1118">
        <f t="shared" si="88"/>
        <v>1</v>
      </c>
      <c r="CN1118">
        <f t="shared" si="89"/>
        <v>1</v>
      </c>
    </row>
    <row r="1119" spans="1:92" x14ac:dyDescent="0.25">
      <c r="A1119">
        <v>1416</v>
      </c>
      <c r="B1119" t="s">
        <v>564</v>
      </c>
      <c r="C1119" t="s">
        <v>564</v>
      </c>
      <c r="D1119">
        <v>1809803</v>
      </c>
      <c r="E1119">
        <v>6</v>
      </c>
      <c r="F1119" s="107">
        <v>40961</v>
      </c>
      <c r="G1119" s="107">
        <v>41569</v>
      </c>
      <c r="H1119">
        <v>1809803</v>
      </c>
      <c r="I1119" s="107">
        <v>40961</v>
      </c>
      <c r="J1119" s="107">
        <v>40964</v>
      </c>
      <c r="K1119">
        <v>200000</v>
      </c>
      <c r="L1119" t="s">
        <v>570</v>
      </c>
      <c r="M1119" s="107">
        <v>40964</v>
      </c>
      <c r="N1119" t="s">
        <v>87</v>
      </c>
      <c r="O1119" t="s">
        <v>75</v>
      </c>
      <c r="P1119" t="s">
        <v>38</v>
      </c>
      <c r="Q1119">
        <v>4</v>
      </c>
      <c r="R1119">
        <v>609</v>
      </c>
      <c r="S1119">
        <v>0</v>
      </c>
      <c r="T1119">
        <v>4</v>
      </c>
      <c r="AD1119" s="107">
        <v>29928</v>
      </c>
      <c r="AE1119" t="s">
        <v>31</v>
      </c>
      <c r="AF1119" t="s">
        <v>39</v>
      </c>
      <c r="AG1119" t="s">
        <v>40</v>
      </c>
      <c r="AH1119" t="s">
        <v>40</v>
      </c>
      <c r="AI1119" t="s">
        <v>58</v>
      </c>
      <c r="AJ1119" t="s">
        <v>88</v>
      </c>
      <c r="AK1119">
        <v>20</v>
      </c>
      <c r="AL1119" t="s">
        <v>361</v>
      </c>
      <c r="AM1119">
        <v>4</v>
      </c>
      <c r="AP1119" t="s">
        <v>123</v>
      </c>
      <c r="AR1119" t="s">
        <v>66</v>
      </c>
      <c r="AS1119" t="s">
        <v>44</v>
      </c>
      <c r="BC1119" t="s">
        <v>51</v>
      </c>
      <c r="BF1119">
        <v>4</v>
      </c>
      <c r="BG1119">
        <v>609</v>
      </c>
      <c r="BH1119">
        <v>609</v>
      </c>
      <c r="BI1119">
        <v>30.144808743169399</v>
      </c>
      <c r="BJ1119">
        <f t="shared" si="85"/>
        <v>30</v>
      </c>
      <c r="BK1119">
        <v>0</v>
      </c>
      <c r="BL1119">
        <v>-605</v>
      </c>
      <c r="BM1119" t="s">
        <v>1050</v>
      </c>
      <c r="BN1119" t="s">
        <v>75</v>
      </c>
      <c r="BO1119" t="s">
        <v>564</v>
      </c>
      <c r="BQ1119" t="s">
        <v>1050</v>
      </c>
      <c r="BR1119" t="s">
        <v>87</v>
      </c>
      <c r="BS1119" t="s">
        <v>573</v>
      </c>
      <c r="BT1119" t="s">
        <v>1252</v>
      </c>
      <c r="BU1119" t="s">
        <v>564</v>
      </c>
      <c r="BV1119">
        <v>6.5681444991789817E-3</v>
      </c>
      <c r="BW1119">
        <v>6.5681444991789817E-3</v>
      </c>
      <c r="BX1119">
        <v>0</v>
      </c>
      <c r="BY1119">
        <v>0</v>
      </c>
      <c r="BZ1119">
        <v>-4</v>
      </c>
      <c r="CA1119">
        <v>0</v>
      </c>
      <c r="CB1119">
        <v>4</v>
      </c>
      <c r="CC1119">
        <v>4</v>
      </c>
      <c r="CD1119">
        <v>4</v>
      </c>
      <c r="CE1119">
        <v>0</v>
      </c>
      <c r="CF1119">
        <v>605</v>
      </c>
      <c r="CH1119">
        <f t="shared" si="86"/>
        <v>1</v>
      </c>
      <c r="CI1119" t="s">
        <v>1405</v>
      </c>
      <c r="CJ1119">
        <v>1</v>
      </c>
      <c r="CK1119" t="s">
        <v>1399</v>
      </c>
      <c r="CL1119">
        <f t="shared" si="87"/>
        <v>1</v>
      </c>
      <c r="CM1119">
        <f t="shared" si="88"/>
        <v>0</v>
      </c>
      <c r="CN1119">
        <f t="shared" si="89"/>
        <v>1</v>
      </c>
    </row>
    <row r="1120" spans="1:92" x14ac:dyDescent="0.25">
      <c r="A1120">
        <v>2714</v>
      </c>
      <c r="B1120" t="s">
        <v>564</v>
      </c>
      <c r="C1120" t="s">
        <v>564</v>
      </c>
      <c r="D1120">
        <v>1810194</v>
      </c>
      <c r="E1120">
        <v>5</v>
      </c>
      <c r="F1120" s="107">
        <v>41009</v>
      </c>
      <c r="G1120" s="107">
        <v>41012</v>
      </c>
      <c r="H1120">
        <v>1810194</v>
      </c>
      <c r="I1120" s="107">
        <v>41010</v>
      </c>
      <c r="J1120" s="107">
        <v>41012</v>
      </c>
      <c r="K1120">
        <v>15000</v>
      </c>
      <c r="L1120" t="s">
        <v>569</v>
      </c>
      <c r="N1120" t="s">
        <v>564</v>
      </c>
      <c r="O1120" t="s">
        <v>913</v>
      </c>
      <c r="P1120" t="s">
        <v>38</v>
      </c>
      <c r="Q1120">
        <v>3</v>
      </c>
      <c r="R1120">
        <v>4</v>
      </c>
      <c r="S1120">
        <v>2</v>
      </c>
      <c r="T1120">
        <v>2</v>
      </c>
      <c r="U1120">
        <v>2</v>
      </c>
      <c r="AD1120" s="107">
        <v>29151</v>
      </c>
      <c r="AE1120" t="s">
        <v>31</v>
      </c>
      <c r="AF1120" t="s">
        <v>32</v>
      </c>
      <c r="AG1120" t="s">
        <v>868</v>
      </c>
      <c r="AH1120" t="s">
        <v>30</v>
      </c>
      <c r="AI1120" t="s">
        <v>82</v>
      </c>
      <c r="AJ1120" t="s">
        <v>88</v>
      </c>
      <c r="AK1120">
        <v>2</v>
      </c>
      <c r="AL1120" t="s">
        <v>987</v>
      </c>
      <c r="AN1120">
        <v>12</v>
      </c>
      <c r="AP1120" t="s">
        <v>120</v>
      </c>
      <c r="AR1120" t="s">
        <v>43</v>
      </c>
      <c r="AS1120" t="s">
        <v>121</v>
      </c>
      <c r="BC1120" t="s">
        <v>37</v>
      </c>
      <c r="BF1120">
        <v>3</v>
      </c>
      <c r="BG1120">
        <v>3</v>
      </c>
      <c r="BH1120">
        <v>4</v>
      </c>
      <c r="BI1120">
        <v>32.398907103825138</v>
      </c>
      <c r="BJ1120">
        <f t="shared" si="85"/>
        <v>32</v>
      </c>
      <c r="BK1120">
        <v>0</v>
      </c>
      <c r="BL1120">
        <v>0</v>
      </c>
      <c r="BM1120" t="s">
        <v>1050</v>
      </c>
      <c r="BN1120" t="s">
        <v>913</v>
      </c>
      <c r="BO1120" t="s">
        <v>564</v>
      </c>
      <c r="BQ1120" t="s">
        <v>1050</v>
      </c>
      <c r="BR1120" t="s">
        <v>87</v>
      </c>
      <c r="BS1120" t="s">
        <v>572</v>
      </c>
      <c r="BT1120" t="s">
        <v>1252</v>
      </c>
      <c r="BU1120" t="s">
        <v>87</v>
      </c>
      <c r="BV1120">
        <v>0.75</v>
      </c>
      <c r="BW1120">
        <v>1</v>
      </c>
      <c r="BX1120">
        <v>0.25</v>
      </c>
      <c r="BY1120">
        <v>0</v>
      </c>
      <c r="BZ1120">
        <v>-3</v>
      </c>
      <c r="CA1120">
        <v>0</v>
      </c>
      <c r="CB1120">
        <v>3</v>
      </c>
      <c r="CC1120" t="e">
        <v>#VALUE!</v>
      </c>
      <c r="CD1120">
        <v>3</v>
      </c>
      <c r="CE1120">
        <v>0</v>
      </c>
      <c r="CF1120">
        <v>0</v>
      </c>
      <c r="CH1120">
        <f t="shared" si="86"/>
        <v>1</v>
      </c>
      <c r="CI1120" t="s">
        <v>1405</v>
      </c>
      <c r="CJ1120">
        <v>1</v>
      </c>
      <c r="CK1120" t="s">
        <v>1399</v>
      </c>
      <c r="CL1120">
        <f t="shared" si="87"/>
        <v>0</v>
      </c>
      <c r="CM1120">
        <f t="shared" si="88"/>
        <v>1</v>
      </c>
      <c r="CN1120">
        <f t="shared" si="89"/>
        <v>1</v>
      </c>
    </row>
    <row r="1121" spans="1:92" x14ac:dyDescent="0.25">
      <c r="A1121">
        <v>1478</v>
      </c>
      <c r="B1121" t="s">
        <v>564</v>
      </c>
      <c r="C1121" t="s">
        <v>564</v>
      </c>
      <c r="D1121">
        <v>1810517</v>
      </c>
      <c r="E1121">
        <v>5</v>
      </c>
      <c r="F1121" s="107">
        <v>40963</v>
      </c>
      <c r="G1121" s="107">
        <v>40966</v>
      </c>
      <c r="H1121">
        <v>1810517</v>
      </c>
      <c r="I1121" s="107">
        <v>40963</v>
      </c>
      <c r="J1121" s="107">
        <v>40966</v>
      </c>
      <c r="K1121">
        <v>45000</v>
      </c>
      <c r="L1121" t="s">
        <v>570</v>
      </c>
      <c r="N1121" t="s">
        <v>564</v>
      </c>
      <c r="O1121" t="s">
        <v>913</v>
      </c>
      <c r="P1121" t="s">
        <v>38</v>
      </c>
      <c r="Q1121">
        <v>4</v>
      </c>
      <c r="R1121">
        <v>4</v>
      </c>
      <c r="S1121">
        <v>3</v>
      </c>
      <c r="T1121">
        <v>2</v>
      </c>
      <c r="U1121">
        <v>1</v>
      </c>
      <c r="AD1121" s="107">
        <v>30361</v>
      </c>
      <c r="AE1121" t="s">
        <v>45</v>
      </c>
      <c r="AF1121" t="s">
        <v>32</v>
      </c>
      <c r="AG1121" t="s">
        <v>868</v>
      </c>
      <c r="AH1121" t="s">
        <v>30</v>
      </c>
      <c r="AI1121" t="s">
        <v>64</v>
      </c>
      <c r="AJ1121" t="s">
        <v>88</v>
      </c>
      <c r="AK1121">
        <v>1</v>
      </c>
      <c r="AL1121" t="s">
        <v>987</v>
      </c>
      <c r="AN1121">
        <v>9</v>
      </c>
      <c r="AP1121" t="s">
        <v>59</v>
      </c>
      <c r="AR1121" t="s">
        <v>43</v>
      </c>
      <c r="AS1121" t="s">
        <v>60</v>
      </c>
      <c r="BC1121" t="s">
        <v>37</v>
      </c>
      <c r="BF1121">
        <v>4</v>
      </c>
      <c r="BG1121">
        <v>4</v>
      </c>
      <c r="BH1121">
        <v>4</v>
      </c>
      <c r="BI1121">
        <v>28.967213114754099</v>
      </c>
      <c r="BJ1121">
        <f t="shared" si="85"/>
        <v>29</v>
      </c>
      <c r="BK1121">
        <v>0</v>
      </c>
      <c r="BL1121">
        <v>0</v>
      </c>
      <c r="BM1121" t="s">
        <v>1050</v>
      </c>
      <c r="BN1121" t="s">
        <v>913</v>
      </c>
      <c r="BO1121" t="s">
        <v>564</v>
      </c>
      <c r="BQ1121" t="s">
        <v>1050</v>
      </c>
      <c r="BR1121" t="s">
        <v>87</v>
      </c>
      <c r="BS1121" t="s">
        <v>572</v>
      </c>
      <c r="BT1121" t="s">
        <v>1252</v>
      </c>
      <c r="BU1121" t="s">
        <v>87</v>
      </c>
      <c r="BV1121">
        <v>1</v>
      </c>
      <c r="BW1121">
        <v>1</v>
      </c>
      <c r="BX1121">
        <v>0</v>
      </c>
      <c r="BY1121">
        <v>0</v>
      </c>
      <c r="BZ1121">
        <v>-4</v>
      </c>
      <c r="CA1121">
        <v>0</v>
      </c>
      <c r="CB1121">
        <v>4</v>
      </c>
      <c r="CC1121" t="e">
        <v>#VALUE!</v>
      </c>
      <c r="CD1121">
        <v>4</v>
      </c>
      <c r="CE1121">
        <v>0</v>
      </c>
      <c r="CF1121">
        <v>0</v>
      </c>
      <c r="CH1121">
        <f t="shared" si="86"/>
        <v>1</v>
      </c>
      <c r="CI1121" t="s">
        <v>1405</v>
      </c>
      <c r="CJ1121">
        <v>1</v>
      </c>
      <c r="CK1121" t="s">
        <v>1399</v>
      </c>
      <c r="CL1121">
        <f t="shared" si="87"/>
        <v>0</v>
      </c>
      <c r="CM1121">
        <f t="shared" si="88"/>
        <v>1</v>
      </c>
      <c r="CN1121">
        <f t="shared" si="89"/>
        <v>1</v>
      </c>
    </row>
    <row r="1122" spans="1:92" x14ac:dyDescent="0.25">
      <c r="A1122">
        <v>1202</v>
      </c>
      <c r="B1122" t="s">
        <v>564</v>
      </c>
      <c r="C1122" t="s">
        <v>87</v>
      </c>
      <c r="D1122">
        <v>1812244</v>
      </c>
      <c r="E1122">
        <v>3</v>
      </c>
      <c r="F1122" s="107">
        <v>40953</v>
      </c>
      <c r="G1122" s="107">
        <v>41002</v>
      </c>
      <c r="H1122">
        <v>1812244</v>
      </c>
      <c r="I1122" s="107">
        <v>40953</v>
      </c>
      <c r="J1122" s="107">
        <v>40954</v>
      </c>
      <c r="K1122">
        <v>12000</v>
      </c>
      <c r="L1122" t="s">
        <v>569</v>
      </c>
      <c r="M1122" s="107">
        <v>40954</v>
      </c>
      <c r="N1122" t="s">
        <v>87</v>
      </c>
      <c r="O1122" t="s">
        <v>583</v>
      </c>
      <c r="P1122" t="s">
        <v>38</v>
      </c>
      <c r="Q1122">
        <v>29</v>
      </c>
      <c r="R1122">
        <v>50</v>
      </c>
      <c r="S1122">
        <v>0</v>
      </c>
      <c r="T1122">
        <v>3</v>
      </c>
      <c r="AD1122" s="107">
        <v>29483</v>
      </c>
      <c r="AE1122" t="s">
        <v>45</v>
      </c>
      <c r="AF1122" t="s">
        <v>68</v>
      </c>
      <c r="AG1122" t="s">
        <v>870</v>
      </c>
      <c r="AH1122" t="s">
        <v>57</v>
      </c>
      <c r="AI1122" t="s">
        <v>41</v>
      </c>
      <c r="AJ1122" t="s">
        <v>88</v>
      </c>
      <c r="AK1122">
        <v>3</v>
      </c>
      <c r="AL1122" t="s">
        <v>184</v>
      </c>
      <c r="AP1122" t="s">
        <v>102</v>
      </c>
      <c r="AR1122" t="s">
        <v>43</v>
      </c>
      <c r="AS1122" t="s">
        <v>44</v>
      </c>
      <c r="AU1122" t="s">
        <v>712</v>
      </c>
      <c r="AX1122" t="s">
        <v>87</v>
      </c>
      <c r="BC1122" t="s">
        <v>51</v>
      </c>
      <c r="BF1122">
        <v>29</v>
      </c>
      <c r="BG1122">
        <v>50</v>
      </c>
      <c r="BH1122">
        <v>50</v>
      </c>
      <c r="BI1122">
        <v>31.338797814207652</v>
      </c>
      <c r="BJ1122">
        <f t="shared" si="85"/>
        <v>31</v>
      </c>
      <c r="BK1122">
        <v>0</v>
      </c>
      <c r="BL1122">
        <v>-48</v>
      </c>
      <c r="BM1122" t="s">
        <v>1050</v>
      </c>
      <c r="BN1122" t="s">
        <v>75</v>
      </c>
      <c r="BO1122" t="s">
        <v>87</v>
      </c>
      <c r="BQ1122" t="s">
        <v>1050</v>
      </c>
      <c r="BR1122" t="s">
        <v>87</v>
      </c>
      <c r="BS1122" t="s">
        <v>572</v>
      </c>
      <c r="BT1122" t="s">
        <v>1252</v>
      </c>
      <c r="BU1122" t="s">
        <v>564</v>
      </c>
      <c r="BV1122">
        <v>0.57999999999999996</v>
      </c>
      <c r="BW1122">
        <v>0.04</v>
      </c>
      <c r="BX1122">
        <v>-0.53999999999999992</v>
      </c>
      <c r="BY1122">
        <v>0</v>
      </c>
      <c r="BZ1122">
        <v>-2</v>
      </c>
      <c r="CA1122">
        <v>27</v>
      </c>
      <c r="CB1122">
        <v>50</v>
      </c>
      <c r="CC1122">
        <v>29</v>
      </c>
      <c r="CD1122">
        <v>50</v>
      </c>
      <c r="CE1122">
        <v>48</v>
      </c>
      <c r="CF1122">
        <v>48</v>
      </c>
      <c r="CH1122">
        <f t="shared" si="86"/>
        <v>1</v>
      </c>
      <c r="CI1122" t="s">
        <v>1404</v>
      </c>
      <c r="CJ1122">
        <v>2</v>
      </c>
      <c r="CK1122" t="s">
        <v>1399</v>
      </c>
      <c r="CL1122">
        <f t="shared" si="87"/>
        <v>1</v>
      </c>
      <c r="CM1122">
        <f t="shared" si="88"/>
        <v>0</v>
      </c>
      <c r="CN1122">
        <f t="shared" si="89"/>
        <v>1</v>
      </c>
    </row>
    <row r="1123" spans="1:92" x14ac:dyDescent="0.25">
      <c r="A1123">
        <v>1601</v>
      </c>
      <c r="B1123" t="s">
        <v>564</v>
      </c>
      <c r="C1123" t="s">
        <v>564</v>
      </c>
      <c r="D1123">
        <v>1812245</v>
      </c>
      <c r="E1123">
        <v>6</v>
      </c>
      <c r="F1123" s="107">
        <v>40968</v>
      </c>
      <c r="G1123" s="107">
        <v>41024</v>
      </c>
      <c r="H1123">
        <v>1812245</v>
      </c>
      <c r="I1123" s="107">
        <v>40968</v>
      </c>
      <c r="J1123" s="107">
        <v>41024</v>
      </c>
      <c r="K1123">
        <v>20000</v>
      </c>
      <c r="L1123" t="s">
        <v>569</v>
      </c>
      <c r="N1123" t="s">
        <v>564</v>
      </c>
      <c r="O1123" t="s">
        <v>913</v>
      </c>
      <c r="P1123" t="s">
        <v>38</v>
      </c>
      <c r="Q1123">
        <v>57</v>
      </c>
      <c r="R1123">
        <v>57</v>
      </c>
      <c r="S1123">
        <v>3</v>
      </c>
      <c r="T1123">
        <v>0</v>
      </c>
      <c r="U1123">
        <v>1</v>
      </c>
      <c r="AD1123" s="107">
        <v>30168</v>
      </c>
      <c r="AE1123" t="s">
        <v>31</v>
      </c>
      <c r="AF1123" t="s">
        <v>39</v>
      </c>
      <c r="AG1123" t="s">
        <v>40</v>
      </c>
      <c r="AH1123" t="s">
        <v>40</v>
      </c>
      <c r="AI1123" t="s">
        <v>69</v>
      </c>
      <c r="AJ1123" t="s">
        <v>88</v>
      </c>
      <c r="AK1123">
        <v>4</v>
      </c>
      <c r="AL1123" t="s">
        <v>361</v>
      </c>
      <c r="AM1123">
        <v>3</v>
      </c>
      <c r="AP1123" t="s">
        <v>92</v>
      </c>
      <c r="AR1123" t="s">
        <v>66</v>
      </c>
      <c r="AS1123" t="s">
        <v>44</v>
      </c>
      <c r="BC1123" t="s">
        <v>37</v>
      </c>
      <c r="BF1123">
        <v>57</v>
      </c>
      <c r="BG1123">
        <v>57</v>
      </c>
      <c r="BH1123">
        <v>57</v>
      </c>
      <c r="BI1123">
        <v>29.508196721311474</v>
      </c>
      <c r="BJ1123">
        <f t="shared" si="85"/>
        <v>30</v>
      </c>
      <c r="BK1123">
        <v>0</v>
      </c>
      <c r="BL1123">
        <v>0</v>
      </c>
      <c r="BM1123" t="s">
        <v>1050</v>
      </c>
      <c r="BN1123" t="s">
        <v>913</v>
      </c>
      <c r="BO1123" t="s">
        <v>564</v>
      </c>
      <c r="BQ1123" t="s">
        <v>1050</v>
      </c>
      <c r="BR1123" t="s">
        <v>87</v>
      </c>
      <c r="BS1123" t="s">
        <v>572</v>
      </c>
      <c r="BT1123" t="s">
        <v>1252</v>
      </c>
      <c r="BU1123" t="s">
        <v>87</v>
      </c>
      <c r="BV1123">
        <v>1</v>
      </c>
      <c r="BW1123">
        <v>1</v>
      </c>
      <c r="BX1123">
        <v>0</v>
      </c>
      <c r="BY1123">
        <v>0</v>
      </c>
      <c r="BZ1123">
        <v>-57</v>
      </c>
      <c r="CA1123">
        <v>0</v>
      </c>
      <c r="CB1123">
        <v>57</v>
      </c>
      <c r="CC1123" t="e">
        <v>#VALUE!</v>
      </c>
      <c r="CD1123">
        <v>57</v>
      </c>
      <c r="CE1123">
        <v>0</v>
      </c>
      <c r="CF1123">
        <v>0</v>
      </c>
      <c r="CH1123">
        <f t="shared" si="86"/>
        <v>1</v>
      </c>
      <c r="CI1123" t="s">
        <v>1401</v>
      </c>
      <c r="CJ1123">
        <v>3</v>
      </c>
      <c r="CK1123" t="s">
        <v>1399</v>
      </c>
      <c r="CL1123">
        <f t="shared" si="87"/>
        <v>0</v>
      </c>
      <c r="CM1123">
        <f t="shared" si="88"/>
        <v>1</v>
      </c>
      <c r="CN1123">
        <f t="shared" si="89"/>
        <v>0</v>
      </c>
    </row>
    <row r="1124" spans="1:92" x14ac:dyDescent="0.25">
      <c r="A1124">
        <v>3209</v>
      </c>
      <c r="B1124" t="s">
        <v>564</v>
      </c>
      <c r="C1124" t="s">
        <v>564</v>
      </c>
      <c r="D1124">
        <v>1813392</v>
      </c>
      <c r="E1124">
        <v>6</v>
      </c>
      <c r="F1124" s="107">
        <v>41027</v>
      </c>
      <c r="G1124" s="107">
        <v>41087</v>
      </c>
      <c r="H1124">
        <v>1813392</v>
      </c>
      <c r="I1124" s="107">
        <v>41027</v>
      </c>
      <c r="J1124" s="107">
        <v>41087</v>
      </c>
      <c r="K1124">
        <v>20000</v>
      </c>
      <c r="L1124" t="s">
        <v>569</v>
      </c>
      <c r="N1124" t="s">
        <v>564</v>
      </c>
      <c r="O1124" t="s">
        <v>913</v>
      </c>
      <c r="P1124" t="s">
        <v>38</v>
      </c>
      <c r="Q1124">
        <v>61</v>
      </c>
      <c r="R1124">
        <v>61</v>
      </c>
      <c r="S1124">
        <v>0</v>
      </c>
      <c r="T1124">
        <v>1</v>
      </c>
      <c r="AD1124" s="107">
        <v>29997</v>
      </c>
      <c r="AE1124" t="s">
        <v>31</v>
      </c>
      <c r="AF1124" t="s">
        <v>68</v>
      </c>
      <c r="AG1124" t="s">
        <v>870</v>
      </c>
      <c r="AH1124" t="s">
        <v>57</v>
      </c>
      <c r="AI1124" t="s">
        <v>46</v>
      </c>
      <c r="AJ1124" t="s">
        <v>88</v>
      </c>
      <c r="AK1124">
        <v>3</v>
      </c>
      <c r="AL1124" t="s">
        <v>361</v>
      </c>
      <c r="AM1124">
        <v>3</v>
      </c>
      <c r="AP1124" t="s">
        <v>131</v>
      </c>
      <c r="AR1124" t="s">
        <v>91</v>
      </c>
      <c r="AS1124" t="s">
        <v>81</v>
      </c>
      <c r="BC1124" t="s">
        <v>37</v>
      </c>
      <c r="BF1124">
        <v>61</v>
      </c>
      <c r="BG1124">
        <v>61</v>
      </c>
      <c r="BH1124">
        <v>61</v>
      </c>
      <c r="BI1124">
        <v>30.136612021857925</v>
      </c>
      <c r="BJ1124">
        <f t="shared" si="85"/>
        <v>30</v>
      </c>
      <c r="BK1124">
        <v>0</v>
      </c>
      <c r="BL1124">
        <v>0</v>
      </c>
      <c r="BM1124" t="s">
        <v>1050</v>
      </c>
      <c r="BN1124" t="s">
        <v>913</v>
      </c>
      <c r="BO1124" t="s">
        <v>564</v>
      </c>
      <c r="BQ1124" t="s">
        <v>1050</v>
      </c>
      <c r="BR1124" t="s">
        <v>87</v>
      </c>
      <c r="BS1124" t="s">
        <v>572</v>
      </c>
      <c r="BT1124" t="s">
        <v>1252</v>
      </c>
      <c r="BU1124" t="s">
        <v>564</v>
      </c>
      <c r="BV1124">
        <v>1</v>
      </c>
      <c r="BW1124">
        <v>1</v>
      </c>
      <c r="BX1124">
        <v>0</v>
      </c>
      <c r="BY1124">
        <v>0</v>
      </c>
      <c r="BZ1124">
        <v>-61</v>
      </c>
      <c r="CA1124">
        <v>0</v>
      </c>
      <c r="CB1124">
        <v>61</v>
      </c>
      <c r="CC1124" t="e">
        <v>#VALUE!</v>
      </c>
      <c r="CD1124">
        <v>61</v>
      </c>
      <c r="CE1124">
        <v>0</v>
      </c>
      <c r="CF1124">
        <v>0</v>
      </c>
      <c r="CH1124">
        <f t="shared" si="86"/>
        <v>1</v>
      </c>
      <c r="CI1124" t="s">
        <v>1402</v>
      </c>
      <c r="CJ1124">
        <v>4</v>
      </c>
      <c r="CK1124" t="s">
        <v>1399</v>
      </c>
      <c r="CL1124">
        <f t="shared" si="87"/>
        <v>0</v>
      </c>
      <c r="CM1124">
        <f t="shared" si="88"/>
        <v>0</v>
      </c>
      <c r="CN1124">
        <f t="shared" si="89"/>
        <v>1</v>
      </c>
    </row>
    <row r="1125" spans="1:92" x14ac:dyDescent="0.25">
      <c r="A1125">
        <v>2487</v>
      </c>
      <c r="B1125" t="s">
        <v>564</v>
      </c>
      <c r="C1125" t="s">
        <v>564</v>
      </c>
      <c r="D1125">
        <v>1813451</v>
      </c>
      <c r="E1125">
        <v>4</v>
      </c>
      <c r="F1125" s="107">
        <v>41002</v>
      </c>
      <c r="G1125" s="107">
        <v>41008</v>
      </c>
      <c r="H1125">
        <v>1813451</v>
      </c>
      <c r="I1125" s="107">
        <v>41003</v>
      </c>
      <c r="J1125" s="107">
        <v>41008</v>
      </c>
      <c r="K1125">
        <v>30000</v>
      </c>
      <c r="L1125" t="s">
        <v>570</v>
      </c>
      <c r="N1125" t="s">
        <v>564</v>
      </c>
      <c r="O1125" t="s">
        <v>913</v>
      </c>
      <c r="P1125" t="s">
        <v>38</v>
      </c>
      <c r="Q1125">
        <v>6</v>
      </c>
      <c r="R1125">
        <v>7</v>
      </c>
      <c r="S1125">
        <v>3</v>
      </c>
      <c r="T1125">
        <v>2</v>
      </c>
      <c r="U1125">
        <v>2</v>
      </c>
      <c r="AD1125" s="107">
        <v>30180</v>
      </c>
      <c r="AE1125" t="s">
        <v>45</v>
      </c>
      <c r="AF1125" t="s">
        <v>68</v>
      </c>
      <c r="AG1125" t="s">
        <v>870</v>
      </c>
      <c r="AH1125" t="s">
        <v>57</v>
      </c>
      <c r="AI1125" t="s">
        <v>61</v>
      </c>
      <c r="AJ1125" t="s">
        <v>88</v>
      </c>
      <c r="AK1125">
        <v>2</v>
      </c>
      <c r="AL1125" t="s">
        <v>986</v>
      </c>
      <c r="AO1125">
        <v>180</v>
      </c>
      <c r="AP1125" t="s">
        <v>42</v>
      </c>
      <c r="AR1125" t="s">
        <v>43</v>
      </c>
      <c r="AS1125" t="s">
        <v>44</v>
      </c>
      <c r="AT1125" t="s">
        <v>448</v>
      </c>
      <c r="BC1125" t="s">
        <v>37</v>
      </c>
      <c r="BF1125">
        <v>6</v>
      </c>
      <c r="BG1125">
        <v>6</v>
      </c>
      <c r="BH1125">
        <v>7</v>
      </c>
      <c r="BI1125">
        <v>29.568306010928961</v>
      </c>
      <c r="BJ1125">
        <f t="shared" si="85"/>
        <v>30</v>
      </c>
      <c r="BK1125">
        <v>0</v>
      </c>
      <c r="BL1125">
        <v>0</v>
      </c>
      <c r="BM1125" t="s">
        <v>1050</v>
      </c>
      <c r="BN1125" t="s">
        <v>913</v>
      </c>
      <c r="BO1125" t="s">
        <v>564</v>
      </c>
      <c r="BQ1125" t="s">
        <v>1050</v>
      </c>
      <c r="BR1125" t="s">
        <v>87</v>
      </c>
      <c r="BS1125" t="s">
        <v>572</v>
      </c>
      <c r="BT1125" t="s">
        <v>1252</v>
      </c>
      <c r="BU1125" t="s">
        <v>87</v>
      </c>
      <c r="BV1125">
        <v>0.8571428571428571</v>
      </c>
      <c r="BW1125">
        <v>1</v>
      </c>
      <c r="BX1125">
        <v>0.1428571428571429</v>
      </c>
      <c r="BY1125">
        <v>0</v>
      </c>
      <c r="BZ1125">
        <v>-6</v>
      </c>
      <c r="CA1125">
        <v>0</v>
      </c>
      <c r="CB1125">
        <v>6</v>
      </c>
      <c r="CC1125" t="e">
        <v>#VALUE!</v>
      </c>
      <c r="CD1125">
        <v>6</v>
      </c>
      <c r="CE1125">
        <v>0</v>
      </c>
      <c r="CF1125">
        <v>0</v>
      </c>
      <c r="CH1125">
        <f t="shared" si="86"/>
        <v>1</v>
      </c>
      <c r="CI1125" t="s">
        <v>1405</v>
      </c>
      <c r="CJ1125">
        <v>1</v>
      </c>
      <c r="CK1125" t="s">
        <v>1399</v>
      </c>
      <c r="CL1125">
        <f t="shared" si="87"/>
        <v>0</v>
      </c>
      <c r="CM1125">
        <f t="shared" si="88"/>
        <v>1</v>
      </c>
      <c r="CN1125">
        <f t="shared" si="89"/>
        <v>1</v>
      </c>
    </row>
    <row r="1126" spans="1:92" x14ac:dyDescent="0.25">
      <c r="A1126">
        <v>906</v>
      </c>
      <c r="B1126" t="s">
        <v>564</v>
      </c>
      <c r="C1126" t="s">
        <v>564</v>
      </c>
      <c r="D1126">
        <v>1814533</v>
      </c>
      <c r="E1126">
        <v>1</v>
      </c>
      <c r="F1126" s="107">
        <v>40942</v>
      </c>
      <c r="G1126" s="107">
        <v>41131</v>
      </c>
      <c r="H1126">
        <v>1814533</v>
      </c>
      <c r="I1126" s="107">
        <v>40961</v>
      </c>
      <c r="J1126" s="107">
        <v>40963</v>
      </c>
      <c r="K1126">
        <v>20000</v>
      </c>
      <c r="L1126" t="s">
        <v>569</v>
      </c>
      <c r="M1126" s="107">
        <v>40963</v>
      </c>
      <c r="N1126" t="s">
        <v>87</v>
      </c>
      <c r="O1126" t="s">
        <v>75</v>
      </c>
      <c r="P1126" t="s">
        <v>54</v>
      </c>
      <c r="Q1126">
        <v>3</v>
      </c>
      <c r="R1126">
        <v>190</v>
      </c>
      <c r="S1126">
        <v>1</v>
      </c>
      <c r="T1126">
        <v>0</v>
      </c>
      <c r="U1126">
        <v>1</v>
      </c>
      <c r="AD1126" s="107">
        <v>17889</v>
      </c>
      <c r="AE1126" t="s">
        <v>31</v>
      </c>
      <c r="AF1126" t="s">
        <v>68</v>
      </c>
      <c r="AG1126" t="s">
        <v>870</v>
      </c>
      <c r="AH1126" t="s">
        <v>57</v>
      </c>
      <c r="AI1126" t="s">
        <v>33</v>
      </c>
      <c r="AJ1126" t="s">
        <v>54</v>
      </c>
      <c r="AK1126">
        <v>8</v>
      </c>
      <c r="AL1126" t="s">
        <v>54</v>
      </c>
      <c r="AP1126" t="s">
        <v>261</v>
      </c>
      <c r="AR1126" t="s">
        <v>49</v>
      </c>
      <c r="AS1126" t="s">
        <v>63</v>
      </c>
      <c r="BC1126" t="s">
        <v>51</v>
      </c>
      <c r="BF1126">
        <v>3</v>
      </c>
      <c r="BG1126">
        <v>171</v>
      </c>
      <c r="BH1126">
        <v>190</v>
      </c>
      <c r="BI1126">
        <v>62.986338797814206</v>
      </c>
      <c r="BJ1126">
        <f t="shared" si="85"/>
        <v>63</v>
      </c>
      <c r="BK1126">
        <v>0</v>
      </c>
      <c r="BL1126">
        <v>-168</v>
      </c>
      <c r="BM1126" t="s">
        <v>1051</v>
      </c>
      <c r="BN1126" t="s">
        <v>75</v>
      </c>
      <c r="BO1126" t="s">
        <v>87</v>
      </c>
      <c r="BQ1126" t="s">
        <v>1051</v>
      </c>
      <c r="BR1126" t="s">
        <v>87</v>
      </c>
      <c r="BS1126" t="s">
        <v>573</v>
      </c>
      <c r="BT1126" t="s">
        <v>1252</v>
      </c>
      <c r="BU1126" t="s">
        <v>87</v>
      </c>
      <c r="BV1126">
        <v>1.5789473684210527E-2</v>
      </c>
      <c r="BW1126">
        <v>1.7543859649122806E-2</v>
      </c>
      <c r="BX1126">
        <v>1.7543859649122792E-3</v>
      </c>
      <c r="BY1126">
        <v>0</v>
      </c>
      <c r="BZ1126">
        <v>-3</v>
      </c>
      <c r="CA1126">
        <v>0</v>
      </c>
      <c r="CB1126">
        <v>3</v>
      </c>
      <c r="CC1126" t="e">
        <v>#VALUE!</v>
      </c>
      <c r="CD1126">
        <v>3</v>
      </c>
      <c r="CE1126">
        <v>0</v>
      </c>
      <c r="CF1126">
        <v>168</v>
      </c>
      <c r="CH1126">
        <f t="shared" si="86"/>
        <v>1</v>
      </c>
      <c r="CI1126" t="s">
        <v>1405</v>
      </c>
      <c r="CJ1126">
        <v>1</v>
      </c>
      <c r="CK1126" t="s">
        <v>1399</v>
      </c>
      <c r="CL1126">
        <f t="shared" si="87"/>
        <v>1</v>
      </c>
      <c r="CM1126">
        <f t="shared" si="88"/>
        <v>1</v>
      </c>
      <c r="CN1126">
        <f t="shared" si="89"/>
        <v>0</v>
      </c>
    </row>
    <row r="1127" spans="1:92" x14ac:dyDescent="0.25">
      <c r="A1127">
        <v>2434</v>
      </c>
      <c r="B1127" t="s">
        <v>564</v>
      </c>
      <c r="C1127" t="s">
        <v>564</v>
      </c>
      <c r="D1127">
        <v>1816820</v>
      </c>
      <c r="E1127">
        <v>4</v>
      </c>
      <c r="F1127" s="107">
        <v>41000</v>
      </c>
      <c r="G1127" s="107">
        <v>41166</v>
      </c>
      <c r="H1127">
        <v>1816820</v>
      </c>
      <c r="I1127" s="107">
        <v>41001</v>
      </c>
      <c r="J1127" s="107">
        <v>41166</v>
      </c>
      <c r="K1127">
        <v>30000</v>
      </c>
      <c r="L1127" t="s">
        <v>570</v>
      </c>
      <c r="N1127" t="s">
        <v>564</v>
      </c>
      <c r="O1127" t="s">
        <v>913</v>
      </c>
      <c r="P1127" t="s">
        <v>38</v>
      </c>
      <c r="Q1127">
        <v>166</v>
      </c>
      <c r="R1127">
        <v>167</v>
      </c>
      <c r="S1127">
        <v>5</v>
      </c>
      <c r="T1127">
        <v>3</v>
      </c>
      <c r="U1127">
        <v>1</v>
      </c>
      <c r="AD1127" s="107">
        <v>28757</v>
      </c>
      <c r="AE1127" t="s">
        <v>31</v>
      </c>
      <c r="AF1127" t="s">
        <v>32</v>
      </c>
      <c r="AG1127" t="s">
        <v>868</v>
      </c>
      <c r="AH1127" t="s">
        <v>30</v>
      </c>
      <c r="AI1127" t="s">
        <v>64</v>
      </c>
      <c r="AJ1127" t="s">
        <v>88</v>
      </c>
      <c r="AK1127">
        <v>8</v>
      </c>
      <c r="AL1127" t="s">
        <v>986</v>
      </c>
      <c r="AO1127">
        <v>365</v>
      </c>
      <c r="AP1127" t="s">
        <v>109</v>
      </c>
      <c r="AR1127" t="s">
        <v>49</v>
      </c>
      <c r="AS1127" t="s">
        <v>73</v>
      </c>
      <c r="BC1127" t="s">
        <v>37</v>
      </c>
      <c r="BF1127">
        <v>166</v>
      </c>
      <c r="BG1127">
        <v>166</v>
      </c>
      <c r="BH1127">
        <v>167</v>
      </c>
      <c r="BI1127">
        <v>33.450819672131146</v>
      </c>
      <c r="BJ1127">
        <f t="shared" si="85"/>
        <v>34</v>
      </c>
      <c r="BK1127">
        <v>0</v>
      </c>
      <c r="BL1127">
        <v>0</v>
      </c>
      <c r="BM1127" t="s">
        <v>1050</v>
      </c>
      <c r="BN1127" t="s">
        <v>913</v>
      </c>
      <c r="BO1127" t="s">
        <v>564</v>
      </c>
      <c r="BQ1127" t="s">
        <v>1050</v>
      </c>
      <c r="BR1127" t="s">
        <v>87</v>
      </c>
      <c r="BS1127" t="s">
        <v>572</v>
      </c>
      <c r="BT1127" t="s">
        <v>1252</v>
      </c>
      <c r="BU1127" t="s">
        <v>87</v>
      </c>
      <c r="BV1127">
        <v>0.99401197604790414</v>
      </c>
      <c r="BW1127">
        <v>1</v>
      </c>
      <c r="BX1127">
        <v>5.9880239520958556E-3</v>
      </c>
      <c r="BY1127">
        <v>0</v>
      </c>
      <c r="BZ1127">
        <v>-166</v>
      </c>
      <c r="CA1127">
        <v>0</v>
      </c>
      <c r="CB1127">
        <v>166</v>
      </c>
      <c r="CC1127" t="e">
        <v>#VALUE!</v>
      </c>
      <c r="CD1127">
        <v>166</v>
      </c>
      <c r="CE1127">
        <v>0</v>
      </c>
      <c r="CF1127">
        <v>0</v>
      </c>
      <c r="CH1127">
        <f t="shared" si="86"/>
        <v>1</v>
      </c>
      <c r="CI1127" t="s">
        <v>1403</v>
      </c>
      <c r="CJ1127">
        <v>6</v>
      </c>
      <c r="CK1127" t="s">
        <v>1399</v>
      </c>
      <c r="CL1127">
        <f t="shared" si="87"/>
        <v>0</v>
      </c>
      <c r="CM1127">
        <f t="shared" si="88"/>
        <v>1</v>
      </c>
      <c r="CN1127">
        <f t="shared" si="89"/>
        <v>1</v>
      </c>
    </row>
    <row r="1128" spans="1:92" x14ac:dyDescent="0.25">
      <c r="A1128">
        <v>2583</v>
      </c>
      <c r="B1128" t="s">
        <v>564</v>
      </c>
      <c r="C1128" t="s">
        <v>564</v>
      </c>
      <c r="D1128">
        <v>1816922</v>
      </c>
      <c r="E1128">
        <v>6</v>
      </c>
      <c r="F1128" s="107">
        <v>41005</v>
      </c>
      <c r="G1128" s="107">
        <v>41173</v>
      </c>
      <c r="H1128">
        <v>1816922</v>
      </c>
      <c r="I1128" s="107">
        <v>41005</v>
      </c>
      <c r="J1128" s="107">
        <v>41173</v>
      </c>
      <c r="K1128">
        <v>20000</v>
      </c>
      <c r="L1128" t="s">
        <v>569</v>
      </c>
      <c r="N1128" t="s">
        <v>564</v>
      </c>
      <c r="O1128" t="s">
        <v>913</v>
      </c>
      <c r="P1128" t="s">
        <v>38</v>
      </c>
      <c r="Q1128">
        <v>169</v>
      </c>
      <c r="R1128">
        <v>169</v>
      </c>
      <c r="S1128">
        <v>4</v>
      </c>
      <c r="T1128">
        <v>2</v>
      </c>
      <c r="U1128">
        <v>1</v>
      </c>
      <c r="AD1128" s="107">
        <v>30516</v>
      </c>
      <c r="AE1128" t="s">
        <v>31</v>
      </c>
      <c r="AF1128" t="s">
        <v>32</v>
      </c>
      <c r="AG1128" t="s">
        <v>868</v>
      </c>
      <c r="AH1128" t="s">
        <v>57</v>
      </c>
      <c r="AI1128" t="s">
        <v>112</v>
      </c>
      <c r="AJ1128" t="s">
        <v>88</v>
      </c>
      <c r="AK1128">
        <v>7</v>
      </c>
      <c r="AL1128" t="s">
        <v>361</v>
      </c>
      <c r="AM1128">
        <v>10</v>
      </c>
      <c r="AP1128" t="s">
        <v>55</v>
      </c>
      <c r="AR1128" t="s">
        <v>49</v>
      </c>
      <c r="AS1128" t="s">
        <v>56</v>
      </c>
      <c r="BC1128" t="s">
        <v>37</v>
      </c>
      <c r="BF1128">
        <v>169</v>
      </c>
      <c r="BG1128">
        <v>169</v>
      </c>
      <c r="BH1128">
        <v>169</v>
      </c>
      <c r="BI1128">
        <v>28.65846994535519</v>
      </c>
      <c r="BJ1128">
        <f t="shared" si="85"/>
        <v>29</v>
      </c>
      <c r="BK1128">
        <v>0</v>
      </c>
      <c r="BL1128">
        <v>0</v>
      </c>
      <c r="BM1128" t="s">
        <v>1050</v>
      </c>
      <c r="BN1128" t="s">
        <v>913</v>
      </c>
      <c r="BO1128" t="s">
        <v>564</v>
      </c>
      <c r="BQ1128" t="s">
        <v>1050</v>
      </c>
      <c r="BR1128" t="s">
        <v>87</v>
      </c>
      <c r="BS1128" t="s">
        <v>572</v>
      </c>
      <c r="BT1128" t="s">
        <v>1252</v>
      </c>
      <c r="BU1128" t="s">
        <v>87</v>
      </c>
      <c r="BV1128">
        <v>1</v>
      </c>
      <c r="BW1128">
        <v>1</v>
      </c>
      <c r="BX1128">
        <v>0</v>
      </c>
      <c r="BY1128">
        <v>0</v>
      </c>
      <c r="BZ1128">
        <v>-169</v>
      </c>
      <c r="CA1128">
        <v>0</v>
      </c>
      <c r="CB1128">
        <v>169</v>
      </c>
      <c r="CC1128" t="e">
        <v>#VALUE!</v>
      </c>
      <c r="CD1128">
        <v>169</v>
      </c>
      <c r="CE1128">
        <v>0</v>
      </c>
      <c r="CF1128">
        <v>0</v>
      </c>
      <c r="CH1128">
        <f t="shared" si="86"/>
        <v>1</v>
      </c>
      <c r="CI1128" t="s">
        <v>1403</v>
      </c>
      <c r="CJ1128">
        <v>6</v>
      </c>
      <c r="CK1128" t="s">
        <v>1399</v>
      </c>
      <c r="CL1128">
        <f t="shared" si="87"/>
        <v>0</v>
      </c>
      <c r="CM1128">
        <f t="shared" si="88"/>
        <v>1</v>
      </c>
      <c r="CN1128">
        <f t="shared" si="89"/>
        <v>1</v>
      </c>
    </row>
    <row r="1129" spans="1:92" x14ac:dyDescent="0.25">
      <c r="A1129">
        <v>421</v>
      </c>
      <c r="B1129" t="s">
        <v>564</v>
      </c>
      <c r="C1129" t="s">
        <v>564</v>
      </c>
      <c r="D1129">
        <v>1817080</v>
      </c>
      <c r="E1129">
        <v>1</v>
      </c>
      <c r="F1129" s="107">
        <v>40926</v>
      </c>
      <c r="G1129" s="107">
        <v>41220</v>
      </c>
      <c r="H1129">
        <v>1817080</v>
      </c>
      <c r="I1129" s="107">
        <v>41101</v>
      </c>
      <c r="J1129" s="107">
        <v>41220</v>
      </c>
      <c r="K1129">
        <v>30000</v>
      </c>
      <c r="L1129" t="s">
        <v>570</v>
      </c>
      <c r="N1129" t="s">
        <v>564</v>
      </c>
      <c r="O1129" t="s">
        <v>913</v>
      </c>
      <c r="P1129" t="s">
        <v>54</v>
      </c>
      <c r="Q1129">
        <v>120</v>
      </c>
      <c r="R1129">
        <v>295</v>
      </c>
      <c r="S1129">
        <v>1</v>
      </c>
      <c r="T1129">
        <v>1</v>
      </c>
      <c r="U1129">
        <v>1</v>
      </c>
      <c r="AD1129" s="107">
        <v>29804</v>
      </c>
      <c r="AE1129" t="s">
        <v>31</v>
      </c>
      <c r="AF1129" t="s">
        <v>32</v>
      </c>
      <c r="AG1129" t="s">
        <v>868</v>
      </c>
      <c r="AH1129" t="s">
        <v>57</v>
      </c>
      <c r="AI1129" t="s">
        <v>33</v>
      </c>
      <c r="AJ1129" t="s">
        <v>54</v>
      </c>
      <c r="AK1129">
        <v>6</v>
      </c>
      <c r="AL1129" t="s">
        <v>54</v>
      </c>
      <c r="AP1129" t="s">
        <v>104</v>
      </c>
      <c r="AR1129" t="s">
        <v>91</v>
      </c>
      <c r="AS1129" t="s">
        <v>105</v>
      </c>
      <c r="BC1129" t="s">
        <v>37</v>
      </c>
      <c r="BF1129">
        <v>120</v>
      </c>
      <c r="BG1129">
        <v>120</v>
      </c>
      <c r="BH1129">
        <v>295</v>
      </c>
      <c r="BI1129">
        <v>30.387978142076502</v>
      </c>
      <c r="BJ1129">
        <f t="shared" si="85"/>
        <v>31</v>
      </c>
      <c r="BK1129">
        <v>0</v>
      </c>
      <c r="BL1129">
        <v>0</v>
      </c>
      <c r="BM1129" t="s">
        <v>1051</v>
      </c>
      <c r="BN1129" t="s">
        <v>913</v>
      </c>
      <c r="BO1129" t="s">
        <v>564</v>
      </c>
      <c r="BQ1129" t="s">
        <v>1051</v>
      </c>
      <c r="BR1129" t="s">
        <v>87</v>
      </c>
      <c r="BS1129" t="s">
        <v>572</v>
      </c>
      <c r="BT1129" t="s">
        <v>1252</v>
      </c>
      <c r="BU1129" t="s">
        <v>87</v>
      </c>
      <c r="BV1129">
        <v>0.40677966101694918</v>
      </c>
      <c r="BW1129">
        <v>1</v>
      </c>
      <c r="BX1129">
        <v>0.59322033898305082</v>
      </c>
      <c r="BY1129">
        <v>0</v>
      </c>
      <c r="BZ1129">
        <v>-120</v>
      </c>
      <c r="CA1129">
        <v>0</v>
      </c>
      <c r="CB1129">
        <v>120</v>
      </c>
      <c r="CC1129" t="e">
        <v>#VALUE!</v>
      </c>
      <c r="CD1129">
        <v>120</v>
      </c>
      <c r="CE1129">
        <v>0</v>
      </c>
      <c r="CF1129">
        <v>0</v>
      </c>
      <c r="CH1129">
        <f t="shared" si="86"/>
        <v>1</v>
      </c>
      <c r="CI1129" t="s">
        <v>1408</v>
      </c>
      <c r="CJ1129">
        <v>0</v>
      </c>
      <c r="CK1129" t="s">
        <v>1399</v>
      </c>
      <c r="CL1129">
        <f t="shared" si="87"/>
        <v>0</v>
      </c>
      <c r="CM1129">
        <f t="shared" si="88"/>
        <v>1</v>
      </c>
      <c r="CN1129">
        <f t="shared" si="89"/>
        <v>1</v>
      </c>
    </row>
    <row r="1130" spans="1:92" x14ac:dyDescent="0.25">
      <c r="A1130">
        <v>2305</v>
      </c>
      <c r="B1130" t="s">
        <v>564</v>
      </c>
      <c r="C1130" t="s">
        <v>564</v>
      </c>
      <c r="D1130">
        <v>1817184</v>
      </c>
      <c r="E1130">
        <v>6</v>
      </c>
      <c r="F1130" s="107">
        <v>40996</v>
      </c>
      <c r="G1130" s="107">
        <v>41088</v>
      </c>
      <c r="H1130">
        <v>1817184</v>
      </c>
      <c r="I1130" s="107">
        <v>40996</v>
      </c>
      <c r="J1130" s="107">
        <v>41088</v>
      </c>
      <c r="K1130" t="s">
        <v>562</v>
      </c>
      <c r="L1130" t="s">
        <v>562</v>
      </c>
      <c r="N1130" t="s">
        <v>564</v>
      </c>
      <c r="O1130" t="s">
        <v>913</v>
      </c>
      <c r="P1130" t="s">
        <v>38</v>
      </c>
      <c r="Q1130">
        <v>93</v>
      </c>
      <c r="R1130">
        <v>93</v>
      </c>
      <c r="S1130">
        <v>5</v>
      </c>
      <c r="T1130">
        <v>5</v>
      </c>
      <c r="U1130">
        <v>3</v>
      </c>
      <c r="AD1130" s="107">
        <v>29029</v>
      </c>
      <c r="AE1130" t="s">
        <v>31</v>
      </c>
      <c r="AF1130" t="s">
        <v>32</v>
      </c>
      <c r="AG1130" t="s">
        <v>868</v>
      </c>
      <c r="AH1130" t="s">
        <v>30</v>
      </c>
      <c r="AI1130" t="s">
        <v>99</v>
      </c>
      <c r="AJ1130" t="s">
        <v>88</v>
      </c>
      <c r="AK1130">
        <v>4</v>
      </c>
      <c r="AL1130" t="s">
        <v>361</v>
      </c>
      <c r="AM1130">
        <v>3</v>
      </c>
      <c r="AP1130" t="s">
        <v>42</v>
      </c>
      <c r="AR1130" t="s">
        <v>43</v>
      </c>
      <c r="AS1130" t="s">
        <v>44</v>
      </c>
      <c r="BC1130" t="s">
        <v>51</v>
      </c>
      <c r="BF1130">
        <v>93</v>
      </c>
      <c r="BG1130">
        <v>93</v>
      </c>
      <c r="BH1130">
        <v>93</v>
      </c>
      <c r="BI1130">
        <v>32.696721311475407</v>
      </c>
      <c r="BJ1130">
        <f t="shared" si="85"/>
        <v>33</v>
      </c>
      <c r="BK1130">
        <v>0</v>
      </c>
      <c r="BL1130">
        <v>0</v>
      </c>
      <c r="BM1130" t="s">
        <v>1050</v>
      </c>
      <c r="BN1130" t="s">
        <v>913</v>
      </c>
      <c r="BO1130" t="s">
        <v>564</v>
      </c>
      <c r="BQ1130" t="s">
        <v>1050</v>
      </c>
      <c r="BR1130" t="s">
        <v>87</v>
      </c>
      <c r="BS1130" t="s">
        <v>572</v>
      </c>
      <c r="BT1130" t="s">
        <v>1252</v>
      </c>
      <c r="BU1130" t="s">
        <v>87</v>
      </c>
      <c r="BV1130">
        <v>1</v>
      </c>
      <c r="BW1130">
        <v>1</v>
      </c>
      <c r="BX1130">
        <v>0</v>
      </c>
      <c r="BY1130">
        <v>0</v>
      </c>
      <c r="BZ1130">
        <v>-93</v>
      </c>
      <c r="CA1130">
        <v>0</v>
      </c>
      <c r="CB1130">
        <v>93</v>
      </c>
      <c r="CC1130" t="e">
        <v>#VALUE!</v>
      </c>
      <c r="CD1130">
        <v>93</v>
      </c>
      <c r="CE1130">
        <v>0</v>
      </c>
      <c r="CF1130">
        <v>0</v>
      </c>
      <c r="CH1130">
        <f t="shared" si="86"/>
        <v>1</v>
      </c>
      <c r="CI1130" t="s">
        <v>1408</v>
      </c>
      <c r="CJ1130">
        <v>0</v>
      </c>
      <c r="CK1130" t="s">
        <v>1399</v>
      </c>
      <c r="CL1130">
        <f t="shared" si="87"/>
        <v>0</v>
      </c>
      <c r="CM1130">
        <f t="shared" si="88"/>
        <v>1</v>
      </c>
      <c r="CN1130">
        <f t="shared" si="89"/>
        <v>1</v>
      </c>
    </row>
    <row r="1131" spans="1:92" x14ac:dyDescent="0.25">
      <c r="A1131">
        <v>1402</v>
      </c>
      <c r="B1131" t="s">
        <v>564</v>
      </c>
      <c r="C1131" t="s">
        <v>564</v>
      </c>
      <c r="D1131">
        <v>1817759</v>
      </c>
      <c r="E1131">
        <v>5</v>
      </c>
      <c r="F1131" s="107">
        <v>40960</v>
      </c>
      <c r="G1131" s="107">
        <v>41059</v>
      </c>
      <c r="H1131">
        <v>1817759</v>
      </c>
      <c r="I1131" s="107">
        <v>40961</v>
      </c>
      <c r="J1131" s="107">
        <v>40963</v>
      </c>
      <c r="K1131">
        <v>15000</v>
      </c>
      <c r="L1131" t="s">
        <v>569</v>
      </c>
      <c r="M1131" s="107">
        <v>40963</v>
      </c>
      <c r="N1131" t="s">
        <v>87</v>
      </c>
      <c r="O1131" t="s">
        <v>75</v>
      </c>
      <c r="P1131" t="s">
        <v>38</v>
      </c>
      <c r="Q1131">
        <v>3</v>
      </c>
      <c r="R1131">
        <v>100</v>
      </c>
      <c r="S1131">
        <v>8</v>
      </c>
      <c r="T1131">
        <v>0</v>
      </c>
      <c r="U1131">
        <v>6</v>
      </c>
      <c r="AD1131" s="107">
        <v>29949</v>
      </c>
      <c r="AE1131" t="s">
        <v>31</v>
      </c>
      <c r="AF1131" t="s">
        <v>32</v>
      </c>
      <c r="AG1131" t="s">
        <v>868</v>
      </c>
      <c r="AH1131" t="s">
        <v>30</v>
      </c>
      <c r="AI1131" t="s">
        <v>113</v>
      </c>
      <c r="AJ1131" t="s">
        <v>88</v>
      </c>
      <c r="AK1131">
        <v>4</v>
      </c>
      <c r="AL1131" t="s">
        <v>987</v>
      </c>
      <c r="AN1131">
        <v>6</v>
      </c>
      <c r="AP1131" t="s">
        <v>42</v>
      </c>
      <c r="AR1131" t="s">
        <v>43</v>
      </c>
      <c r="AS1131" t="s">
        <v>44</v>
      </c>
      <c r="BC1131" t="s">
        <v>51</v>
      </c>
      <c r="BF1131">
        <v>3</v>
      </c>
      <c r="BG1131">
        <v>99</v>
      </c>
      <c r="BH1131">
        <v>100</v>
      </c>
      <c r="BI1131">
        <v>30.084699453551913</v>
      </c>
      <c r="BJ1131">
        <f t="shared" si="85"/>
        <v>30</v>
      </c>
      <c r="BK1131">
        <v>0</v>
      </c>
      <c r="BL1131">
        <v>-96</v>
      </c>
      <c r="BM1131" t="s">
        <v>1050</v>
      </c>
      <c r="BN1131" t="s">
        <v>75</v>
      </c>
      <c r="BO1131" t="s">
        <v>87</v>
      </c>
      <c r="BQ1131" t="s">
        <v>1050</v>
      </c>
      <c r="BR1131" t="s">
        <v>87</v>
      </c>
      <c r="BS1131" t="s">
        <v>573</v>
      </c>
      <c r="BT1131" t="s">
        <v>1252</v>
      </c>
      <c r="BU1131" t="s">
        <v>87</v>
      </c>
      <c r="BV1131">
        <v>0.03</v>
      </c>
      <c r="BW1131">
        <v>3.0303030303030304E-2</v>
      </c>
      <c r="BX1131">
        <v>3.0303030303030498E-4</v>
      </c>
      <c r="BY1131">
        <v>0</v>
      </c>
      <c r="BZ1131">
        <v>-3</v>
      </c>
      <c r="CA1131">
        <v>0</v>
      </c>
      <c r="CB1131">
        <v>3</v>
      </c>
      <c r="CC1131" t="e">
        <v>#VALUE!</v>
      </c>
      <c r="CD1131">
        <v>3</v>
      </c>
      <c r="CE1131">
        <v>0</v>
      </c>
      <c r="CF1131">
        <v>96</v>
      </c>
      <c r="CH1131">
        <f t="shared" si="86"/>
        <v>1</v>
      </c>
      <c r="CI1131" t="s">
        <v>1405</v>
      </c>
      <c r="CJ1131">
        <v>1</v>
      </c>
      <c r="CK1131" t="s">
        <v>1399</v>
      </c>
      <c r="CL1131">
        <f t="shared" si="87"/>
        <v>1</v>
      </c>
      <c r="CM1131">
        <f t="shared" si="88"/>
        <v>1</v>
      </c>
      <c r="CN1131">
        <f t="shared" si="89"/>
        <v>0</v>
      </c>
    </row>
    <row r="1132" spans="1:92" x14ac:dyDescent="0.25">
      <c r="A1132">
        <v>238</v>
      </c>
      <c r="B1132" t="s">
        <v>564</v>
      </c>
      <c r="C1132" t="s">
        <v>564</v>
      </c>
      <c r="D1132">
        <v>1821315</v>
      </c>
      <c r="E1132">
        <v>6</v>
      </c>
      <c r="F1132" s="107">
        <v>40919</v>
      </c>
      <c r="G1132" s="107">
        <v>40920</v>
      </c>
      <c r="H1132">
        <v>1821315</v>
      </c>
      <c r="I1132" s="107">
        <v>40919</v>
      </c>
      <c r="J1132" s="107">
        <v>40920</v>
      </c>
      <c r="K1132">
        <v>25000</v>
      </c>
      <c r="L1132" t="s">
        <v>570</v>
      </c>
      <c r="N1132" t="s">
        <v>564</v>
      </c>
      <c r="O1132" t="s">
        <v>913</v>
      </c>
      <c r="P1132" t="s">
        <v>38</v>
      </c>
      <c r="Q1132">
        <v>2</v>
      </c>
      <c r="R1132">
        <v>2</v>
      </c>
      <c r="S1132">
        <v>4</v>
      </c>
      <c r="T1132">
        <v>3</v>
      </c>
      <c r="U1132">
        <v>3</v>
      </c>
      <c r="AD1132" s="107">
        <v>29961</v>
      </c>
      <c r="AE1132" t="s">
        <v>31</v>
      </c>
      <c r="AF1132" t="s">
        <v>32</v>
      </c>
      <c r="AG1132" t="s">
        <v>868</v>
      </c>
      <c r="AH1132" t="s">
        <v>30</v>
      </c>
      <c r="AI1132" t="s">
        <v>64</v>
      </c>
      <c r="AJ1132" t="s">
        <v>88</v>
      </c>
      <c r="AK1132">
        <v>1</v>
      </c>
      <c r="AL1132" t="s">
        <v>361</v>
      </c>
      <c r="AM1132">
        <v>4</v>
      </c>
      <c r="AP1132" t="s">
        <v>100</v>
      </c>
      <c r="AR1132" t="s">
        <v>66</v>
      </c>
      <c r="AS1132" t="s">
        <v>63</v>
      </c>
      <c r="BC1132" t="s">
        <v>37</v>
      </c>
      <c r="BF1132">
        <v>2</v>
      </c>
      <c r="BG1132">
        <v>2</v>
      </c>
      <c r="BH1132">
        <v>2</v>
      </c>
      <c r="BI1132">
        <v>29.939890710382514</v>
      </c>
      <c r="BJ1132">
        <f t="shared" si="85"/>
        <v>30</v>
      </c>
      <c r="BK1132">
        <v>0</v>
      </c>
      <c r="BL1132">
        <v>0</v>
      </c>
      <c r="BM1132" t="s">
        <v>1050</v>
      </c>
      <c r="BN1132" t="s">
        <v>913</v>
      </c>
      <c r="BO1132" t="s">
        <v>564</v>
      </c>
      <c r="BQ1132" t="s">
        <v>1050</v>
      </c>
      <c r="BR1132" t="s">
        <v>87</v>
      </c>
      <c r="BS1132" t="s">
        <v>572</v>
      </c>
      <c r="BT1132" t="s">
        <v>1252</v>
      </c>
      <c r="BU1132" t="s">
        <v>87</v>
      </c>
      <c r="BV1132">
        <v>1</v>
      </c>
      <c r="BW1132">
        <v>1</v>
      </c>
      <c r="BX1132">
        <v>0</v>
      </c>
      <c r="BY1132">
        <v>0</v>
      </c>
      <c r="BZ1132">
        <v>-2</v>
      </c>
      <c r="CA1132">
        <v>0</v>
      </c>
      <c r="CB1132">
        <v>2</v>
      </c>
      <c r="CC1132" t="e">
        <v>#VALUE!</v>
      </c>
      <c r="CD1132">
        <v>2</v>
      </c>
      <c r="CE1132">
        <v>0</v>
      </c>
      <c r="CF1132">
        <v>0</v>
      </c>
      <c r="CH1132">
        <f t="shared" si="86"/>
        <v>1</v>
      </c>
      <c r="CI1132" t="s">
        <v>1405</v>
      </c>
      <c r="CJ1132">
        <v>1</v>
      </c>
      <c r="CK1132" t="s">
        <v>1399</v>
      </c>
      <c r="CL1132">
        <f t="shared" si="87"/>
        <v>0</v>
      </c>
      <c r="CM1132">
        <f t="shared" si="88"/>
        <v>1</v>
      </c>
      <c r="CN1132">
        <f t="shared" si="89"/>
        <v>1</v>
      </c>
    </row>
    <row r="1133" spans="1:92" x14ac:dyDescent="0.25">
      <c r="A1133">
        <v>2877</v>
      </c>
      <c r="B1133" t="s">
        <v>564</v>
      </c>
      <c r="C1133" t="s">
        <v>564</v>
      </c>
      <c r="D1133">
        <v>1821487</v>
      </c>
      <c r="E1133">
        <v>5</v>
      </c>
      <c r="F1133" s="107">
        <v>41016</v>
      </c>
      <c r="G1133" s="107">
        <v>41023</v>
      </c>
      <c r="H1133">
        <v>1821487</v>
      </c>
      <c r="I1133" s="107">
        <v>41016</v>
      </c>
      <c r="J1133" s="107">
        <v>41023</v>
      </c>
      <c r="K1133">
        <v>15000</v>
      </c>
      <c r="L1133" t="s">
        <v>569</v>
      </c>
      <c r="N1133" t="s">
        <v>564</v>
      </c>
      <c r="O1133" t="s">
        <v>913</v>
      </c>
      <c r="P1133" t="s">
        <v>38</v>
      </c>
      <c r="Q1133">
        <v>8</v>
      </c>
      <c r="R1133">
        <v>8</v>
      </c>
      <c r="S1133">
        <v>6</v>
      </c>
      <c r="T1133">
        <v>6</v>
      </c>
      <c r="U1133">
        <v>4</v>
      </c>
      <c r="AD1133" s="107">
        <v>22673</v>
      </c>
      <c r="AE1133" t="s">
        <v>45</v>
      </c>
      <c r="AF1133" t="s">
        <v>68</v>
      </c>
      <c r="AG1133" t="s">
        <v>870</v>
      </c>
      <c r="AH1133" t="s">
        <v>57</v>
      </c>
      <c r="AI1133" t="s">
        <v>46</v>
      </c>
      <c r="AJ1133" t="s">
        <v>88</v>
      </c>
      <c r="AK1133">
        <v>2</v>
      </c>
      <c r="AL1133" t="s">
        <v>987</v>
      </c>
      <c r="AN1133">
        <v>6</v>
      </c>
      <c r="AP1133" t="s">
        <v>42</v>
      </c>
      <c r="AR1133" t="s">
        <v>43</v>
      </c>
      <c r="AS1133" t="s">
        <v>44</v>
      </c>
      <c r="BC1133" t="s">
        <v>37</v>
      </c>
      <c r="BF1133">
        <v>8</v>
      </c>
      <c r="BG1133">
        <v>8</v>
      </c>
      <c r="BH1133">
        <v>8</v>
      </c>
      <c r="BI1133">
        <v>50.117486338797811</v>
      </c>
      <c r="BJ1133">
        <f t="shared" si="85"/>
        <v>50</v>
      </c>
      <c r="BK1133">
        <v>0</v>
      </c>
      <c r="BL1133">
        <v>0</v>
      </c>
      <c r="BM1133" t="s">
        <v>1050</v>
      </c>
      <c r="BN1133" t="s">
        <v>913</v>
      </c>
      <c r="BO1133" t="s">
        <v>564</v>
      </c>
      <c r="BQ1133" t="s">
        <v>1050</v>
      </c>
      <c r="BR1133" t="s">
        <v>87</v>
      </c>
      <c r="BS1133" t="s">
        <v>572</v>
      </c>
      <c r="BT1133" t="s">
        <v>1252</v>
      </c>
      <c r="BU1133" t="s">
        <v>87</v>
      </c>
      <c r="BV1133">
        <v>1</v>
      </c>
      <c r="BW1133">
        <v>1</v>
      </c>
      <c r="BX1133">
        <v>0</v>
      </c>
      <c r="BY1133">
        <v>0</v>
      </c>
      <c r="BZ1133">
        <v>-8</v>
      </c>
      <c r="CA1133">
        <v>0</v>
      </c>
      <c r="CB1133">
        <v>8</v>
      </c>
      <c r="CC1133" t="e">
        <v>#VALUE!</v>
      </c>
      <c r="CD1133">
        <v>8</v>
      </c>
      <c r="CE1133">
        <v>0</v>
      </c>
      <c r="CF1133">
        <v>0</v>
      </c>
      <c r="CH1133">
        <f t="shared" si="86"/>
        <v>1</v>
      </c>
      <c r="CI1133" t="s">
        <v>1405</v>
      </c>
      <c r="CJ1133">
        <v>1</v>
      </c>
      <c r="CK1133" t="s">
        <v>1399</v>
      </c>
      <c r="CL1133">
        <f t="shared" si="87"/>
        <v>0</v>
      </c>
      <c r="CM1133">
        <f t="shared" si="88"/>
        <v>1</v>
      </c>
      <c r="CN1133">
        <f t="shared" si="89"/>
        <v>1</v>
      </c>
    </row>
    <row r="1134" spans="1:92" x14ac:dyDescent="0.25">
      <c r="A1134">
        <v>3160</v>
      </c>
      <c r="B1134" t="s">
        <v>564</v>
      </c>
      <c r="C1134" t="s">
        <v>564</v>
      </c>
      <c r="D1134">
        <v>1821582</v>
      </c>
      <c r="E1134">
        <v>5</v>
      </c>
      <c r="F1134" s="107">
        <v>41025</v>
      </c>
      <c r="G1134" s="107">
        <v>41229</v>
      </c>
      <c r="H1134">
        <v>1821582</v>
      </c>
      <c r="I1134" s="107">
        <v>41025</v>
      </c>
      <c r="J1134" s="107">
        <v>41229</v>
      </c>
      <c r="K1134">
        <v>20000</v>
      </c>
      <c r="L1134" t="s">
        <v>569</v>
      </c>
      <c r="N1134" t="s">
        <v>564</v>
      </c>
      <c r="O1134" t="s">
        <v>913</v>
      </c>
      <c r="P1134" t="s">
        <v>38</v>
      </c>
      <c r="Q1134">
        <v>205</v>
      </c>
      <c r="R1134">
        <v>205</v>
      </c>
      <c r="S1134">
        <v>2</v>
      </c>
      <c r="T1134">
        <v>4</v>
      </c>
      <c r="U1134">
        <v>1</v>
      </c>
      <c r="AD1134" s="107">
        <v>28269</v>
      </c>
      <c r="AE1134" t="s">
        <v>31</v>
      </c>
      <c r="AF1134" t="s">
        <v>39</v>
      </c>
      <c r="AG1134" t="s">
        <v>40</v>
      </c>
      <c r="AH1134" t="s">
        <v>40</v>
      </c>
      <c r="AI1134" t="s">
        <v>86</v>
      </c>
      <c r="AJ1134" t="s">
        <v>88</v>
      </c>
      <c r="AK1134">
        <v>10</v>
      </c>
      <c r="AL1134" t="s">
        <v>987</v>
      </c>
      <c r="AN1134">
        <v>10</v>
      </c>
      <c r="AP1134" t="s">
        <v>126</v>
      </c>
      <c r="AR1134" t="s">
        <v>43</v>
      </c>
      <c r="AS1134" t="s">
        <v>81</v>
      </c>
      <c r="BC1134" t="s">
        <v>37</v>
      </c>
      <c r="BF1134">
        <v>205</v>
      </c>
      <c r="BG1134">
        <v>205</v>
      </c>
      <c r="BH1134">
        <v>205</v>
      </c>
      <c r="BI1134">
        <v>34.852459016393439</v>
      </c>
      <c r="BJ1134">
        <f t="shared" si="85"/>
        <v>35</v>
      </c>
      <c r="BK1134">
        <v>0</v>
      </c>
      <c r="BL1134">
        <v>0</v>
      </c>
      <c r="BM1134" t="s">
        <v>1050</v>
      </c>
      <c r="BN1134" t="s">
        <v>913</v>
      </c>
      <c r="BO1134" t="s">
        <v>564</v>
      </c>
      <c r="BQ1134" t="s">
        <v>1050</v>
      </c>
      <c r="BR1134" t="s">
        <v>87</v>
      </c>
      <c r="BS1134" t="s">
        <v>572</v>
      </c>
      <c r="BT1134" t="s">
        <v>1252</v>
      </c>
      <c r="BU1134" t="s">
        <v>87</v>
      </c>
      <c r="BV1134">
        <v>1</v>
      </c>
      <c r="BW1134">
        <v>1</v>
      </c>
      <c r="BX1134">
        <v>0</v>
      </c>
      <c r="BY1134">
        <v>0</v>
      </c>
      <c r="BZ1134">
        <v>-205</v>
      </c>
      <c r="CA1134">
        <v>0</v>
      </c>
      <c r="CB1134">
        <v>205</v>
      </c>
      <c r="CC1134" t="e">
        <v>#VALUE!</v>
      </c>
      <c r="CD1134">
        <v>205</v>
      </c>
      <c r="CE1134">
        <v>0</v>
      </c>
      <c r="CF1134">
        <v>0</v>
      </c>
      <c r="CH1134">
        <f t="shared" si="86"/>
        <v>1</v>
      </c>
      <c r="CI1134" t="s">
        <v>1403</v>
      </c>
      <c r="CJ1134">
        <v>6</v>
      </c>
      <c r="CK1134" t="s">
        <v>1399</v>
      </c>
      <c r="CL1134">
        <f t="shared" si="87"/>
        <v>0</v>
      </c>
      <c r="CM1134">
        <f t="shared" si="88"/>
        <v>1</v>
      </c>
      <c r="CN1134">
        <f t="shared" si="89"/>
        <v>1</v>
      </c>
    </row>
    <row r="1135" spans="1:92" x14ac:dyDescent="0.25">
      <c r="A1135">
        <v>1648</v>
      </c>
      <c r="B1135" t="s">
        <v>564</v>
      </c>
      <c r="C1135" t="s">
        <v>564</v>
      </c>
      <c r="D1135">
        <v>1822050</v>
      </c>
      <c r="E1135">
        <v>2</v>
      </c>
      <c r="F1135" s="107">
        <v>40969</v>
      </c>
      <c r="G1135" s="107">
        <v>40973</v>
      </c>
      <c r="H1135">
        <v>1822050</v>
      </c>
      <c r="I1135" s="107">
        <v>40970</v>
      </c>
      <c r="J1135" s="107">
        <v>40973</v>
      </c>
      <c r="K1135">
        <v>2000</v>
      </c>
      <c r="L1135" t="s">
        <v>566</v>
      </c>
      <c r="N1135" t="s">
        <v>564</v>
      </c>
      <c r="O1135" t="s">
        <v>913</v>
      </c>
      <c r="P1135" t="s">
        <v>587</v>
      </c>
      <c r="Q1135">
        <v>4</v>
      </c>
      <c r="R1135">
        <v>5</v>
      </c>
      <c r="S1135">
        <v>0</v>
      </c>
      <c r="T1135">
        <v>1</v>
      </c>
      <c r="AB1135" t="s">
        <v>111</v>
      </c>
      <c r="AD1135" s="107">
        <v>28748</v>
      </c>
      <c r="AE1135" t="s">
        <v>45</v>
      </c>
      <c r="AF1135" t="s">
        <v>39</v>
      </c>
      <c r="AG1135" t="s">
        <v>40</v>
      </c>
      <c r="AH1135" t="s">
        <v>30</v>
      </c>
      <c r="AI1135" t="s">
        <v>52</v>
      </c>
      <c r="AJ1135" t="s">
        <v>47</v>
      </c>
      <c r="AK1135">
        <v>1</v>
      </c>
      <c r="AL1135" t="s">
        <v>47</v>
      </c>
      <c r="AP1135" t="s">
        <v>107</v>
      </c>
      <c r="AR1135" t="s">
        <v>43</v>
      </c>
      <c r="AS1135" t="s">
        <v>60</v>
      </c>
      <c r="BC1135" t="s">
        <v>37</v>
      </c>
      <c r="BF1135">
        <v>4</v>
      </c>
      <c r="BG1135">
        <v>4</v>
      </c>
      <c r="BH1135">
        <v>5</v>
      </c>
      <c r="BI1135">
        <v>33.39071038251366</v>
      </c>
      <c r="BJ1135">
        <f t="shared" si="85"/>
        <v>33</v>
      </c>
      <c r="BK1135">
        <v>0</v>
      </c>
      <c r="BL1135">
        <v>0</v>
      </c>
      <c r="BM1135" t="s">
        <v>47</v>
      </c>
      <c r="BN1135" t="s">
        <v>913</v>
      </c>
      <c r="BO1135" t="s">
        <v>564</v>
      </c>
      <c r="BQ1135" t="s">
        <v>47</v>
      </c>
      <c r="BR1135" t="s">
        <v>87</v>
      </c>
      <c r="BS1135" t="s">
        <v>572</v>
      </c>
      <c r="BT1135" t="s">
        <v>1252</v>
      </c>
      <c r="BU1135" t="s">
        <v>564</v>
      </c>
      <c r="BV1135">
        <v>0.8</v>
      </c>
      <c r="BW1135">
        <v>1</v>
      </c>
      <c r="BX1135">
        <v>0.19999999999999996</v>
      </c>
      <c r="BY1135">
        <v>0</v>
      </c>
      <c r="BZ1135">
        <v>-4</v>
      </c>
      <c r="CA1135">
        <v>0</v>
      </c>
      <c r="CB1135">
        <v>4</v>
      </c>
      <c r="CC1135" t="e">
        <v>#VALUE!</v>
      </c>
      <c r="CD1135">
        <v>4</v>
      </c>
      <c r="CE1135">
        <v>0</v>
      </c>
      <c r="CF1135">
        <v>0</v>
      </c>
      <c r="CH1135">
        <f t="shared" si="86"/>
        <v>1</v>
      </c>
      <c r="CI1135" t="s">
        <v>1405</v>
      </c>
      <c r="CJ1135">
        <v>1</v>
      </c>
      <c r="CK1135" t="s">
        <v>1399</v>
      </c>
      <c r="CL1135">
        <f t="shared" si="87"/>
        <v>0</v>
      </c>
      <c r="CM1135">
        <f t="shared" si="88"/>
        <v>0</v>
      </c>
      <c r="CN1135">
        <f t="shared" si="89"/>
        <v>1</v>
      </c>
    </row>
    <row r="1136" spans="1:92" x14ac:dyDescent="0.25">
      <c r="A1136">
        <v>3172</v>
      </c>
      <c r="B1136" t="s">
        <v>564</v>
      </c>
      <c r="C1136" t="s">
        <v>564</v>
      </c>
      <c r="D1136">
        <v>1823576</v>
      </c>
      <c r="E1136">
        <v>1</v>
      </c>
      <c r="F1136" s="107">
        <v>41025</v>
      </c>
      <c r="G1136" s="107">
        <v>41032</v>
      </c>
      <c r="H1136">
        <v>1823576</v>
      </c>
      <c r="I1136" s="107" t="s">
        <v>560</v>
      </c>
      <c r="J1136" s="107" t="s">
        <v>560</v>
      </c>
      <c r="K1136">
        <v>5000</v>
      </c>
      <c r="L1136" t="s">
        <v>567</v>
      </c>
      <c r="M1136" s="107">
        <v>41033</v>
      </c>
      <c r="N1136" t="s">
        <v>87</v>
      </c>
      <c r="O1136" t="s">
        <v>75</v>
      </c>
      <c r="P1136" t="s">
        <v>122</v>
      </c>
      <c r="Q1136">
        <v>0</v>
      </c>
      <c r="R1136">
        <v>8</v>
      </c>
      <c r="S1136">
        <v>0</v>
      </c>
      <c r="T1136">
        <v>1</v>
      </c>
      <c r="AB1136" t="s">
        <v>111</v>
      </c>
      <c r="AD1136" s="107">
        <v>27638</v>
      </c>
      <c r="AE1136" t="s">
        <v>31</v>
      </c>
      <c r="AF1136" t="s">
        <v>39</v>
      </c>
      <c r="AG1136" t="s">
        <v>40</v>
      </c>
      <c r="AH1136" t="s">
        <v>30</v>
      </c>
      <c r="AI1136" t="s">
        <v>94</v>
      </c>
      <c r="AJ1136" t="s">
        <v>122</v>
      </c>
      <c r="AK1136">
        <v>2</v>
      </c>
      <c r="AL1136" t="s">
        <v>122</v>
      </c>
      <c r="AP1136" t="s">
        <v>83</v>
      </c>
      <c r="AR1136" t="s">
        <v>66</v>
      </c>
      <c r="AS1136" t="s">
        <v>73</v>
      </c>
      <c r="BC1136" t="s">
        <v>78</v>
      </c>
      <c r="BF1136">
        <v>0</v>
      </c>
      <c r="BG1136">
        <v>0</v>
      </c>
      <c r="BH1136">
        <v>8</v>
      </c>
      <c r="BI1136">
        <v>36.576502732240435</v>
      </c>
      <c r="BJ1136" t="e">
        <f t="shared" si="85"/>
        <v>#VALUE!</v>
      </c>
      <c r="BK1136" t="e">
        <v>#VALUE!</v>
      </c>
      <c r="BL1136" t="e">
        <v>#VALUE!</v>
      </c>
      <c r="BM1136" t="s">
        <v>1051</v>
      </c>
      <c r="BN1136" t="s">
        <v>75</v>
      </c>
      <c r="BO1136" t="s">
        <v>87</v>
      </c>
      <c r="BQ1136" t="s">
        <v>1051</v>
      </c>
      <c r="BR1136">
        <v>0</v>
      </c>
      <c r="BS1136" t="s">
        <v>573</v>
      </c>
      <c r="BT1136" t="s">
        <v>1252</v>
      </c>
      <c r="BU1136" t="s">
        <v>564</v>
      </c>
      <c r="BV1136">
        <v>0</v>
      </c>
      <c r="BW1136">
        <v>0</v>
      </c>
      <c r="BX1136">
        <v>0</v>
      </c>
      <c r="BY1136">
        <v>0</v>
      </c>
      <c r="BZ1136" t="e">
        <v>#VALUE!</v>
      </c>
      <c r="CA1136" t="e">
        <v>#VALUE!</v>
      </c>
      <c r="CB1136" t="e">
        <v>#VALUE!</v>
      </c>
      <c r="CC1136">
        <v>0</v>
      </c>
      <c r="CD1136">
        <v>0</v>
      </c>
      <c r="CE1136">
        <v>0</v>
      </c>
      <c r="CF1136" t="e">
        <v>#VALUE!</v>
      </c>
      <c r="CH1136">
        <f t="shared" si="86"/>
        <v>1</v>
      </c>
      <c r="CI1136" t="s">
        <v>1405</v>
      </c>
      <c r="CJ1136">
        <v>1</v>
      </c>
      <c r="CK1136" t="s">
        <v>1400</v>
      </c>
      <c r="CL1136">
        <f t="shared" si="87"/>
        <v>1</v>
      </c>
      <c r="CM1136">
        <f t="shared" si="88"/>
        <v>0</v>
      </c>
      <c r="CN1136">
        <f t="shared" si="89"/>
        <v>1</v>
      </c>
    </row>
    <row r="1137" spans="1:92" x14ac:dyDescent="0.25">
      <c r="A1137">
        <v>2591</v>
      </c>
      <c r="B1137" t="s">
        <v>564</v>
      </c>
      <c r="C1137" t="s">
        <v>87</v>
      </c>
      <c r="D1137">
        <v>1823817</v>
      </c>
      <c r="E1137">
        <v>6</v>
      </c>
      <c r="F1137" s="107">
        <v>41005</v>
      </c>
      <c r="G1137" s="107">
        <v>41452</v>
      </c>
      <c r="H1137">
        <v>1823817</v>
      </c>
      <c r="I1137" s="107">
        <v>41005</v>
      </c>
      <c r="J1137" s="107">
        <v>41020</v>
      </c>
      <c r="K1137">
        <v>75000</v>
      </c>
      <c r="L1137" t="s">
        <v>570</v>
      </c>
      <c r="M1137" s="107">
        <v>41020</v>
      </c>
      <c r="N1137" t="s">
        <v>87</v>
      </c>
      <c r="O1137" t="s">
        <v>75</v>
      </c>
      <c r="P1137" t="s">
        <v>38</v>
      </c>
      <c r="Q1137">
        <v>148</v>
      </c>
      <c r="R1137">
        <v>448</v>
      </c>
      <c r="S1137">
        <v>4</v>
      </c>
      <c r="T1137">
        <v>1</v>
      </c>
      <c r="U1137">
        <v>1</v>
      </c>
      <c r="AD1137" s="107">
        <v>30040</v>
      </c>
      <c r="AE1137" t="s">
        <v>31</v>
      </c>
      <c r="AF1137" t="s">
        <v>39</v>
      </c>
      <c r="AG1137" t="s">
        <v>40</v>
      </c>
      <c r="AH1137" t="s">
        <v>40</v>
      </c>
      <c r="AI1137" t="s">
        <v>79</v>
      </c>
      <c r="AJ1137" t="s">
        <v>88</v>
      </c>
      <c r="AK1137">
        <v>14</v>
      </c>
      <c r="AL1137" t="s">
        <v>361</v>
      </c>
      <c r="AM1137">
        <v>5</v>
      </c>
      <c r="AP1137" t="s">
        <v>131</v>
      </c>
      <c r="AR1137" t="s">
        <v>91</v>
      </c>
      <c r="AS1137" t="s">
        <v>81</v>
      </c>
      <c r="AT1137" t="s">
        <v>1244</v>
      </c>
      <c r="AU1137" t="s">
        <v>846</v>
      </c>
      <c r="AX1137" t="s">
        <v>87</v>
      </c>
      <c r="BC1137" t="s">
        <v>51</v>
      </c>
      <c r="BF1137">
        <v>148</v>
      </c>
      <c r="BG1137">
        <v>448</v>
      </c>
      <c r="BH1137">
        <v>448</v>
      </c>
      <c r="BI1137">
        <v>29.959016393442624</v>
      </c>
      <c r="BJ1137">
        <f t="shared" si="85"/>
        <v>30</v>
      </c>
      <c r="BK1137">
        <v>0</v>
      </c>
      <c r="BL1137">
        <v>-432</v>
      </c>
      <c r="BM1137" t="s">
        <v>1050</v>
      </c>
      <c r="BN1137" t="s">
        <v>75</v>
      </c>
      <c r="BO1137" t="s">
        <v>564</v>
      </c>
      <c r="BQ1137" t="s">
        <v>1050</v>
      </c>
      <c r="BR1137" t="s">
        <v>87</v>
      </c>
      <c r="BS1137" t="s">
        <v>572</v>
      </c>
      <c r="BT1137" t="s">
        <v>1252</v>
      </c>
      <c r="BU1137" t="s">
        <v>87</v>
      </c>
      <c r="BV1137">
        <v>0.33035714285714285</v>
      </c>
      <c r="BW1137">
        <v>3.5714285714285712E-2</v>
      </c>
      <c r="BX1137">
        <v>-0.29464285714285715</v>
      </c>
      <c r="BY1137">
        <v>0</v>
      </c>
      <c r="BZ1137">
        <v>-16</v>
      </c>
      <c r="CA1137">
        <v>132</v>
      </c>
      <c r="CB1137">
        <v>448</v>
      </c>
      <c r="CC1137">
        <v>148</v>
      </c>
      <c r="CD1137">
        <v>448</v>
      </c>
      <c r="CE1137">
        <v>432</v>
      </c>
      <c r="CF1137">
        <v>432</v>
      </c>
      <c r="CH1137">
        <f t="shared" si="86"/>
        <v>1</v>
      </c>
      <c r="CI1137" t="s">
        <v>1403</v>
      </c>
      <c r="CJ1137">
        <v>6</v>
      </c>
      <c r="CK1137" t="s">
        <v>1399</v>
      </c>
      <c r="CL1137">
        <f t="shared" si="87"/>
        <v>1</v>
      </c>
      <c r="CM1137">
        <f t="shared" si="88"/>
        <v>1</v>
      </c>
      <c r="CN1137">
        <f t="shared" si="89"/>
        <v>1</v>
      </c>
    </row>
    <row r="1138" spans="1:92" x14ac:dyDescent="0.25">
      <c r="A1138">
        <v>1251</v>
      </c>
      <c r="B1138" t="s">
        <v>564</v>
      </c>
      <c r="C1138" t="s">
        <v>564</v>
      </c>
      <c r="D1138">
        <v>1824093</v>
      </c>
      <c r="E1138">
        <v>1</v>
      </c>
      <c r="F1138" s="107">
        <v>40954</v>
      </c>
      <c r="G1138" s="107">
        <v>41031</v>
      </c>
      <c r="H1138">
        <v>1824093</v>
      </c>
      <c r="I1138" s="107">
        <v>40954</v>
      </c>
      <c r="J1138" s="107">
        <v>41031</v>
      </c>
      <c r="K1138" t="s">
        <v>562</v>
      </c>
      <c r="L1138" t="s">
        <v>562</v>
      </c>
      <c r="N1138" t="s">
        <v>564</v>
      </c>
      <c r="O1138" t="s">
        <v>913</v>
      </c>
      <c r="P1138" t="s">
        <v>54</v>
      </c>
      <c r="Q1138">
        <v>78</v>
      </c>
      <c r="R1138">
        <v>78</v>
      </c>
      <c r="S1138">
        <v>12</v>
      </c>
      <c r="T1138">
        <v>5</v>
      </c>
      <c r="U1138">
        <v>7</v>
      </c>
      <c r="AD1138" s="107">
        <v>30236</v>
      </c>
      <c r="AE1138" t="s">
        <v>31</v>
      </c>
      <c r="AF1138" t="s">
        <v>137</v>
      </c>
      <c r="AG1138" t="s">
        <v>869</v>
      </c>
      <c r="AH1138" t="s">
        <v>30</v>
      </c>
      <c r="AI1138" t="s">
        <v>117</v>
      </c>
      <c r="AJ1138" t="s">
        <v>54</v>
      </c>
      <c r="AK1138">
        <v>2</v>
      </c>
      <c r="AL1138" t="s">
        <v>54</v>
      </c>
      <c r="AP1138" t="s">
        <v>55</v>
      </c>
      <c r="AR1138" t="s">
        <v>49</v>
      </c>
      <c r="AS1138" t="s">
        <v>56</v>
      </c>
      <c r="BC1138" t="s">
        <v>37</v>
      </c>
      <c r="BF1138">
        <v>78</v>
      </c>
      <c r="BG1138">
        <v>78</v>
      </c>
      <c r="BH1138">
        <v>78</v>
      </c>
      <c r="BI1138">
        <v>29.284153005464482</v>
      </c>
      <c r="BJ1138">
        <f t="shared" si="85"/>
        <v>29</v>
      </c>
      <c r="BK1138">
        <v>0</v>
      </c>
      <c r="BL1138">
        <v>0</v>
      </c>
      <c r="BM1138" t="s">
        <v>1051</v>
      </c>
      <c r="BN1138" t="s">
        <v>913</v>
      </c>
      <c r="BO1138" t="s">
        <v>564</v>
      </c>
      <c r="BQ1138" t="s">
        <v>1051</v>
      </c>
      <c r="BR1138" t="s">
        <v>87</v>
      </c>
      <c r="BS1138" t="s">
        <v>572</v>
      </c>
      <c r="BT1138" t="s">
        <v>1252</v>
      </c>
      <c r="BU1138" t="s">
        <v>87</v>
      </c>
      <c r="BV1138">
        <v>1</v>
      </c>
      <c r="BW1138">
        <v>1</v>
      </c>
      <c r="BX1138">
        <v>0</v>
      </c>
      <c r="BY1138">
        <v>0</v>
      </c>
      <c r="BZ1138">
        <v>-78</v>
      </c>
      <c r="CA1138">
        <v>0</v>
      </c>
      <c r="CB1138">
        <v>78</v>
      </c>
      <c r="CC1138" t="e">
        <v>#VALUE!</v>
      </c>
      <c r="CD1138">
        <v>78</v>
      </c>
      <c r="CE1138">
        <v>0</v>
      </c>
      <c r="CF1138">
        <v>0</v>
      </c>
      <c r="CH1138">
        <f t="shared" si="86"/>
        <v>1</v>
      </c>
      <c r="CI1138" t="s">
        <v>1402</v>
      </c>
      <c r="CJ1138">
        <v>4</v>
      </c>
      <c r="CK1138" t="s">
        <v>1399</v>
      </c>
      <c r="CL1138">
        <f t="shared" si="87"/>
        <v>0</v>
      </c>
      <c r="CM1138">
        <f t="shared" si="88"/>
        <v>1</v>
      </c>
      <c r="CN1138">
        <f t="shared" si="89"/>
        <v>1</v>
      </c>
    </row>
    <row r="1139" spans="1:92" x14ac:dyDescent="0.25">
      <c r="A1139">
        <v>1221</v>
      </c>
      <c r="B1139" t="s">
        <v>564</v>
      </c>
      <c r="C1139" t="s">
        <v>564</v>
      </c>
      <c r="D1139">
        <v>1824239</v>
      </c>
      <c r="E1139">
        <v>6</v>
      </c>
      <c r="F1139" s="107">
        <v>40953</v>
      </c>
      <c r="G1139" s="107">
        <v>41330</v>
      </c>
      <c r="H1139">
        <v>1824239</v>
      </c>
      <c r="I1139" s="107">
        <v>41004</v>
      </c>
      <c r="J1139" s="107">
        <v>41022</v>
      </c>
      <c r="K1139">
        <v>45000</v>
      </c>
      <c r="L1139" t="s">
        <v>570</v>
      </c>
      <c r="M1139" s="107">
        <v>41022</v>
      </c>
      <c r="N1139" t="s">
        <v>87</v>
      </c>
      <c r="O1139" t="s">
        <v>75</v>
      </c>
      <c r="P1139" t="s">
        <v>38</v>
      </c>
      <c r="Q1139">
        <v>19</v>
      </c>
      <c r="R1139">
        <v>378</v>
      </c>
      <c r="S1139">
        <v>7</v>
      </c>
      <c r="T1139">
        <v>2</v>
      </c>
      <c r="U1139">
        <v>5</v>
      </c>
      <c r="AD1139" s="107">
        <v>30453</v>
      </c>
      <c r="AE1139" t="s">
        <v>31</v>
      </c>
      <c r="AF1139" t="s">
        <v>32</v>
      </c>
      <c r="AG1139" t="s">
        <v>868</v>
      </c>
      <c r="AH1139" t="s">
        <v>57</v>
      </c>
      <c r="AI1139" t="s">
        <v>94</v>
      </c>
      <c r="AJ1139" t="s">
        <v>88</v>
      </c>
      <c r="AK1139">
        <v>14</v>
      </c>
      <c r="AL1139" t="s">
        <v>361</v>
      </c>
      <c r="AM1139">
        <v>5</v>
      </c>
      <c r="AP1139" t="s">
        <v>106</v>
      </c>
      <c r="AR1139" t="s">
        <v>43</v>
      </c>
      <c r="AS1139" t="s">
        <v>56</v>
      </c>
      <c r="AT1139" t="s">
        <v>617</v>
      </c>
      <c r="BC1139" t="s">
        <v>51</v>
      </c>
      <c r="BF1139">
        <v>19</v>
      </c>
      <c r="BG1139">
        <v>327</v>
      </c>
      <c r="BH1139">
        <v>378</v>
      </c>
      <c r="BI1139">
        <v>28.688524590163933</v>
      </c>
      <c r="BJ1139">
        <f t="shared" si="85"/>
        <v>29</v>
      </c>
      <c r="BK1139">
        <v>0</v>
      </c>
      <c r="BL1139">
        <v>-308</v>
      </c>
      <c r="BM1139" t="s">
        <v>1050</v>
      </c>
      <c r="BN1139" t="s">
        <v>75</v>
      </c>
      <c r="BO1139" t="s">
        <v>87</v>
      </c>
      <c r="BQ1139" t="s">
        <v>1050</v>
      </c>
      <c r="BR1139" t="s">
        <v>87</v>
      </c>
      <c r="BS1139" t="s">
        <v>573</v>
      </c>
      <c r="BT1139" t="s">
        <v>1252</v>
      </c>
      <c r="BU1139" t="s">
        <v>87</v>
      </c>
      <c r="BV1139">
        <v>5.0264550264550262E-2</v>
      </c>
      <c r="BW1139">
        <v>5.8103975535168197E-2</v>
      </c>
      <c r="BX1139">
        <v>7.8394252706179349E-3</v>
      </c>
      <c r="BY1139">
        <v>0</v>
      </c>
      <c r="BZ1139">
        <v>-19</v>
      </c>
      <c r="CA1139">
        <v>0</v>
      </c>
      <c r="CB1139">
        <v>19</v>
      </c>
      <c r="CC1139" t="e">
        <v>#VALUE!</v>
      </c>
      <c r="CD1139">
        <v>19</v>
      </c>
      <c r="CE1139">
        <v>0</v>
      </c>
      <c r="CF1139">
        <v>308</v>
      </c>
      <c r="CH1139">
        <f t="shared" si="86"/>
        <v>1</v>
      </c>
      <c r="CI1139" t="s">
        <v>1404</v>
      </c>
      <c r="CJ1139">
        <v>2</v>
      </c>
      <c r="CK1139" t="s">
        <v>1399</v>
      </c>
      <c r="CL1139">
        <f t="shared" si="87"/>
        <v>1</v>
      </c>
      <c r="CM1139">
        <f t="shared" si="88"/>
        <v>1</v>
      </c>
      <c r="CN1139">
        <f t="shared" si="89"/>
        <v>1</v>
      </c>
    </row>
    <row r="1140" spans="1:92" x14ac:dyDescent="0.25">
      <c r="A1140">
        <v>1692</v>
      </c>
      <c r="B1140" t="s">
        <v>564</v>
      </c>
      <c r="C1140" t="s">
        <v>564</v>
      </c>
      <c r="D1140">
        <v>1824604</v>
      </c>
      <c r="E1140">
        <v>4</v>
      </c>
      <c r="F1140" s="107">
        <v>40971</v>
      </c>
      <c r="G1140" s="107">
        <v>41120</v>
      </c>
      <c r="H1140">
        <v>1824604</v>
      </c>
      <c r="I1140" s="107">
        <v>40971</v>
      </c>
      <c r="J1140" s="107">
        <v>41120</v>
      </c>
      <c r="K1140" t="s">
        <v>562</v>
      </c>
      <c r="L1140" t="s">
        <v>562</v>
      </c>
      <c r="N1140" t="s">
        <v>564</v>
      </c>
      <c r="O1140" t="s">
        <v>913</v>
      </c>
      <c r="P1140" t="s">
        <v>38</v>
      </c>
      <c r="Q1140">
        <v>150</v>
      </c>
      <c r="R1140">
        <v>150</v>
      </c>
      <c r="S1140">
        <v>7</v>
      </c>
      <c r="T1140">
        <v>11</v>
      </c>
      <c r="U1140">
        <v>4</v>
      </c>
      <c r="AD1140" s="107">
        <v>30026</v>
      </c>
      <c r="AE1140" t="s">
        <v>31</v>
      </c>
      <c r="AF1140" t="s">
        <v>32</v>
      </c>
      <c r="AG1140" t="s">
        <v>868</v>
      </c>
      <c r="AH1140" t="s">
        <v>57</v>
      </c>
      <c r="AI1140" t="s">
        <v>112</v>
      </c>
      <c r="AJ1140" t="s">
        <v>88</v>
      </c>
      <c r="AK1140">
        <v>7</v>
      </c>
      <c r="AL1140" t="s">
        <v>986</v>
      </c>
      <c r="AO1140">
        <v>300</v>
      </c>
      <c r="AP1140" t="s">
        <v>157</v>
      </c>
      <c r="AR1140" t="s">
        <v>66</v>
      </c>
      <c r="AS1140" t="s">
        <v>63</v>
      </c>
      <c r="BC1140" t="s">
        <v>37</v>
      </c>
      <c r="BF1140">
        <v>150</v>
      </c>
      <c r="BG1140">
        <v>150</v>
      </c>
      <c r="BH1140">
        <v>150</v>
      </c>
      <c r="BI1140">
        <v>29.904371584699454</v>
      </c>
      <c r="BJ1140">
        <f t="shared" si="85"/>
        <v>30</v>
      </c>
      <c r="BK1140">
        <v>0</v>
      </c>
      <c r="BL1140">
        <v>0</v>
      </c>
      <c r="BM1140" t="s">
        <v>1050</v>
      </c>
      <c r="BN1140" t="s">
        <v>913</v>
      </c>
      <c r="BO1140" t="s">
        <v>564</v>
      </c>
      <c r="BQ1140" t="s">
        <v>1050</v>
      </c>
      <c r="BR1140" t="s">
        <v>87</v>
      </c>
      <c r="BS1140" t="s">
        <v>572</v>
      </c>
      <c r="BT1140" t="s">
        <v>1252</v>
      </c>
      <c r="BU1140" t="s">
        <v>87</v>
      </c>
      <c r="BV1140">
        <v>1</v>
      </c>
      <c r="BW1140">
        <v>1</v>
      </c>
      <c r="BX1140">
        <v>0</v>
      </c>
      <c r="BY1140">
        <v>0</v>
      </c>
      <c r="BZ1140">
        <v>-150</v>
      </c>
      <c r="CA1140">
        <v>0</v>
      </c>
      <c r="CB1140">
        <v>150</v>
      </c>
      <c r="CC1140" t="e">
        <v>#VALUE!</v>
      </c>
      <c r="CD1140">
        <v>150</v>
      </c>
      <c r="CE1140">
        <v>0</v>
      </c>
      <c r="CF1140">
        <v>0</v>
      </c>
      <c r="CH1140">
        <f t="shared" si="86"/>
        <v>1</v>
      </c>
      <c r="CI1140" t="s">
        <v>1403</v>
      </c>
      <c r="CJ1140">
        <v>6</v>
      </c>
      <c r="CK1140" t="s">
        <v>1399</v>
      </c>
      <c r="CL1140">
        <f t="shared" si="87"/>
        <v>0</v>
      </c>
      <c r="CM1140">
        <f t="shared" si="88"/>
        <v>1</v>
      </c>
      <c r="CN1140">
        <f t="shared" si="89"/>
        <v>1</v>
      </c>
    </row>
    <row r="1141" spans="1:92" x14ac:dyDescent="0.25">
      <c r="A1141">
        <v>874</v>
      </c>
      <c r="B1141" t="s">
        <v>564</v>
      </c>
      <c r="C1141" t="s">
        <v>564</v>
      </c>
      <c r="D1141">
        <v>1825069</v>
      </c>
      <c r="E1141">
        <v>2</v>
      </c>
      <c r="F1141" s="107">
        <v>40941</v>
      </c>
      <c r="G1141" s="107">
        <v>41025</v>
      </c>
      <c r="H1141">
        <v>1825069</v>
      </c>
      <c r="I1141" s="107" t="s">
        <v>560</v>
      </c>
      <c r="J1141" s="107" t="s">
        <v>560</v>
      </c>
      <c r="K1141">
        <v>2000</v>
      </c>
      <c r="L1141" t="s">
        <v>566</v>
      </c>
      <c r="M1141" s="107">
        <v>40948</v>
      </c>
      <c r="N1141" t="s">
        <v>87</v>
      </c>
      <c r="O1141" t="s">
        <v>75</v>
      </c>
      <c r="P1141" t="s">
        <v>587</v>
      </c>
      <c r="Q1141">
        <v>0</v>
      </c>
      <c r="R1141">
        <v>85</v>
      </c>
      <c r="S1141">
        <v>0</v>
      </c>
      <c r="T1141">
        <v>1</v>
      </c>
      <c r="AD1141" s="107">
        <v>29169</v>
      </c>
      <c r="AE1141" t="s">
        <v>31</v>
      </c>
      <c r="AF1141" t="s">
        <v>68</v>
      </c>
      <c r="AG1141" t="s">
        <v>870</v>
      </c>
      <c r="AH1141" t="s">
        <v>57</v>
      </c>
      <c r="AI1141" t="s">
        <v>64</v>
      </c>
      <c r="AJ1141" t="s">
        <v>47</v>
      </c>
      <c r="AK1141">
        <v>6</v>
      </c>
      <c r="AL1141" t="s">
        <v>47</v>
      </c>
      <c r="AP1141" t="s">
        <v>107</v>
      </c>
      <c r="AR1141" t="s">
        <v>43</v>
      </c>
      <c r="AS1141" t="s">
        <v>60</v>
      </c>
      <c r="BC1141" t="s">
        <v>37</v>
      </c>
      <c r="BF1141">
        <v>0</v>
      </c>
      <c r="BG1141">
        <v>0</v>
      </c>
      <c r="BH1141">
        <v>85</v>
      </c>
      <c r="BI1141">
        <v>32.16393442622951</v>
      </c>
      <c r="BJ1141" t="e">
        <f t="shared" si="85"/>
        <v>#VALUE!</v>
      </c>
      <c r="BK1141" t="e">
        <v>#VALUE!</v>
      </c>
      <c r="BL1141" t="e">
        <v>#VALUE!</v>
      </c>
      <c r="BM1141" t="s">
        <v>47</v>
      </c>
      <c r="BN1141" t="s">
        <v>75</v>
      </c>
      <c r="BO1141" t="s">
        <v>87</v>
      </c>
      <c r="BQ1141" t="s">
        <v>47</v>
      </c>
      <c r="BR1141">
        <v>0</v>
      </c>
      <c r="BS1141" t="s">
        <v>573</v>
      </c>
      <c r="BT1141" t="s">
        <v>1252</v>
      </c>
      <c r="BU1141" t="s">
        <v>564</v>
      </c>
      <c r="BV1141">
        <v>0</v>
      </c>
      <c r="BW1141">
        <v>0</v>
      </c>
      <c r="BX1141">
        <v>0</v>
      </c>
      <c r="BY1141">
        <v>0</v>
      </c>
      <c r="BZ1141" t="e">
        <v>#VALUE!</v>
      </c>
      <c r="CA1141" t="e">
        <v>#VALUE!</v>
      </c>
      <c r="CB1141" t="e">
        <v>#VALUE!</v>
      </c>
      <c r="CC1141">
        <v>0</v>
      </c>
      <c r="CD1141">
        <v>0</v>
      </c>
      <c r="CE1141">
        <v>0</v>
      </c>
      <c r="CF1141" t="e">
        <v>#VALUE!</v>
      </c>
      <c r="CH1141">
        <f t="shared" si="86"/>
        <v>1</v>
      </c>
      <c r="CI1141" t="s">
        <v>1405</v>
      </c>
      <c r="CJ1141">
        <v>1</v>
      </c>
      <c r="CK1141" t="s">
        <v>1400</v>
      </c>
      <c r="CL1141">
        <f t="shared" si="87"/>
        <v>1</v>
      </c>
      <c r="CM1141">
        <f t="shared" si="88"/>
        <v>0</v>
      </c>
      <c r="CN1141">
        <f t="shared" si="89"/>
        <v>1</v>
      </c>
    </row>
    <row r="1142" spans="1:92" x14ac:dyDescent="0.25">
      <c r="A1142">
        <v>125</v>
      </c>
      <c r="B1142" t="s">
        <v>564</v>
      </c>
      <c r="C1142" t="s">
        <v>564</v>
      </c>
      <c r="D1142">
        <v>1826085</v>
      </c>
      <c r="E1142">
        <v>2</v>
      </c>
      <c r="F1142" s="107">
        <v>40914</v>
      </c>
      <c r="G1142" s="107">
        <v>41003</v>
      </c>
      <c r="H1142">
        <v>1826085</v>
      </c>
      <c r="I1142" s="107">
        <v>40914</v>
      </c>
      <c r="J1142" s="107">
        <v>40915</v>
      </c>
      <c r="K1142">
        <v>10000</v>
      </c>
      <c r="L1142" t="s">
        <v>568</v>
      </c>
      <c r="M1142" s="107">
        <v>40915</v>
      </c>
      <c r="N1142" t="s">
        <v>87</v>
      </c>
      <c r="O1142" t="s">
        <v>75</v>
      </c>
      <c r="P1142" t="s">
        <v>587</v>
      </c>
      <c r="Q1142">
        <v>2</v>
      </c>
      <c r="R1142">
        <v>90</v>
      </c>
      <c r="S1142">
        <v>0</v>
      </c>
      <c r="T1142">
        <v>0</v>
      </c>
      <c r="AD1142" s="107">
        <v>27767</v>
      </c>
      <c r="AE1142" t="s">
        <v>31</v>
      </c>
      <c r="AF1142" t="s">
        <v>39</v>
      </c>
      <c r="AG1142" t="s">
        <v>40</v>
      </c>
      <c r="AH1142" t="s">
        <v>40</v>
      </c>
      <c r="AI1142" t="s">
        <v>94</v>
      </c>
      <c r="AJ1142" t="s">
        <v>47</v>
      </c>
      <c r="AK1142">
        <v>4</v>
      </c>
      <c r="AL1142" t="s">
        <v>47</v>
      </c>
      <c r="AP1142" t="s">
        <v>92</v>
      </c>
      <c r="AR1142" t="s">
        <v>66</v>
      </c>
      <c r="AS1142" t="s">
        <v>44</v>
      </c>
      <c r="BC1142" t="s">
        <v>51</v>
      </c>
      <c r="BF1142">
        <v>2</v>
      </c>
      <c r="BG1142">
        <v>90</v>
      </c>
      <c r="BH1142">
        <v>90</v>
      </c>
      <c r="BI1142">
        <v>35.920765027322403</v>
      </c>
      <c r="BJ1142">
        <f t="shared" si="85"/>
        <v>36</v>
      </c>
      <c r="BK1142">
        <v>0</v>
      </c>
      <c r="BL1142">
        <v>-88</v>
      </c>
      <c r="BM1142" t="s">
        <v>47</v>
      </c>
      <c r="BN1142" t="s">
        <v>75</v>
      </c>
      <c r="BO1142" t="s">
        <v>87</v>
      </c>
      <c r="BQ1142" t="s">
        <v>47</v>
      </c>
      <c r="BR1142" t="s">
        <v>87</v>
      </c>
      <c r="BS1142" t="s">
        <v>573</v>
      </c>
      <c r="BT1142" t="s">
        <v>1252</v>
      </c>
      <c r="BU1142" t="s">
        <v>564</v>
      </c>
      <c r="BV1142">
        <v>2.2222222222222223E-2</v>
      </c>
      <c r="BW1142">
        <v>2.2222222222222223E-2</v>
      </c>
      <c r="BX1142">
        <v>0</v>
      </c>
      <c r="BY1142">
        <v>0</v>
      </c>
      <c r="BZ1142">
        <v>-2</v>
      </c>
      <c r="CA1142">
        <v>0</v>
      </c>
      <c r="CB1142">
        <v>2</v>
      </c>
      <c r="CC1142" t="e">
        <v>#VALUE!</v>
      </c>
      <c r="CD1142">
        <v>2</v>
      </c>
      <c r="CE1142">
        <v>0</v>
      </c>
      <c r="CF1142">
        <v>88</v>
      </c>
      <c r="CH1142">
        <f t="shared" si="86"/>
        <v>0</v>
      </c>
      <c r="CI1142" t="s">
        <v>1405</v>
      </c>
      <c r="CJ1142">
        <v>1</v>
      </c>
      <c r="CK1142" t="s">
        <v>1399</v>
      </c>
      <c r="CL1142">
        <f t="shared" si="87"/>
        <v>1</v>
      </c>
      <c r="CM1142">
        <f t="shared" si="88"/>
        <v>0</v>
      </c>
      <c r="CN1142">
        <f t="shared" si="89"/>
        <v>0</v>
      </c>
    </row>
    <row r="1143" spans="1:92" x14ac:dyDescent="0.25">
      <c r="A1143">
        <v>1313</v>
      </c>
      <c r="B1143" t="s">
        <v>564</v>
      </c>
      <c r="C1143" t="s">
        <v>564</v>
      </c>
      <c r="D1143">
        <v>1826678</v>
      </c>
      <c r="E1143">
        <v>1</v>
      </c>
      <c r="F1143" s="107">
        <v>40956</v>
      </c>
      <c r="G1143" s="107">
        <v>41338</v>
      </c>
      <c r="H1143">
        <v>1826678</v>
      </c>
      <c r="I1143" s="107" t="s">
        <v>560</v>
      </c>
      <c r="J1143" s="107" t="s">
        <v>560</v>
      </c>
      <c r="K1143">
        <v>2000</v>
      </c>
      <c r="L1143" t="s">
        <v>566</v>
      </c>
      <c r="M1143" s="107">
        <v>41076</v>
      </c>
      <c r="N1143" t="s">
        <v>87</v>
      </c>
      <c r="O1143" t="s">
        <v>75</v>
      </c>
      <c r="P1143" t="s">
        <v>54</v>
      </c>
      <c r="Q1143">
        <v>0</v>
      </c>
      <c r="R1143">
        <v>383</v>
      </c>
      <c r="S1143">
        <v>1</v>
      </c>
      <c r="T1143">
        <v>0</v>
      </c>
      <c r="U1143">
        <v>1</v>
      </c>
      <c r="AD1143" s="107">
        <v>30656</v>
      </c>
      <c r="AE1143" t="s">
        <v>31</v>
      </c>
      <c r="AF1143" t="s">
        <v>68</v>
      </c>
      <c r="AG1143" t="s">
        <v>870</v>
      </c>
      <c r="AH1143" t="s">
        <v>57</v>
      </c>
      <c r="AI1143" t="s">
        <v>64</v>
      </c>
      <c r="AJ1143" t="s">
        <v>54</v>
      </c>
      <c r="AK1143">
        <v>9</v>
      </c>
      <c r="AL1143" t="s">
        <v>54</v>
      </c>
      <c r="AP1143" t="s">
        <v>120</v>
      </c>
      <c r="AR1143" t="s">
        <v>43</v>
      </c>
      <c r="AS1143" t="s">
        <v>121</v>
      </c>
      <c r="AU1143" t="s">
        <v>829</v>
      </c>
      <c r="BC1143" t="s">
        <v>37</v>
      </c>
      <c r="BF1143">
        <v>0</v>
      </c>
      <c r="BG1143">
        <v>0</v>
      </c>
      <c r="BH1143">
        <v>383</v>
      </c>
      <c r="BI1143">
        <v>28.142076502732241</v>
      </c>
      <c r="BJ1143" t="e">
        <f t="shared" si="85"/>
        <v>#VALUE!</v>
      </c>
      <c r="BK1143" t="e">
        <v>#VALUE!</v>
      </c>
      <c r="BL1143" t="e">
        <v>#VALUE!</v>
      </c>
      <c r="BM1143" t="s">
        <v>1051</v>
      </c>
      <c r="BN1143" t="s">
        <v>75</v>
      </c>
      <c r="BO1143" t="s">
        <v>87</v>
      </c>
      <c r="BQ1143" t="s">
        <v>1051</v>
      </c>
      <c r="BR1143">
        <v>0</v>
      </c>
      <c r="BS1143" t="s">
        <v>573</v>
      </c>
      <c r="BT1143" t="s">
        <v>1252</v>
      </c>
      <c r="BU1143" t="s">
        <v>87</v>
      </c>
      <c r="BV1143">
        <v>0</v>
      </c>
      <c r="BW1143">
        <v>0</v>
      </c>
      <c r="BX1143">
        <v>0</v>
      </c>
      <c r="BY1143">
        <v>0</v>
      </c>
      <c r="BZ1143" t="e">
        <v>#VALUE!</v>
      </c>
      <c r="CA1143" t="e">
        <v>#VALUE!</v>
      </c>
      <c r="CB1143" t="e">
        <v>#VALUE!</v>
      </c>
      <c r="CC1143">
        <v>0</v>
      </c>
      <c r="CE1143" t="e">
        <v>#VALUE!</v>
      </c>
      <c r="CF1143" t="e">
        <v>#VALUE!</v>
      </c>
      <c r="CH1143">
        <f t="shared" si="86"/>
        <v>1</v>
      </c>
      <c r="CI1143" t="s">
        <v>1405</v>
      </c>
      <c r="CJ1143">
        <v>1</v>
      </c>
      <c r="CK1143" t="s">
        <v>1400</v>
      </c>
      <c r="CL1143">
        <f t="shared" si="87"/>
        <v>1</v>
      </c>
      <c r="CM1143">
        <f t="shared" si="88"/>
        <v>1</v>
      </c>
      <c r="CN1143">
        <f t="shared" si="89"/>
        <v>0</v>
      </c>
    </row>
    <row r="1144" spans="1:92" x14ac:dyDescent="0.25">
      <c r="A1144">
        <v>572</v>
      </c>
      <c r="B1144" t="s">
        <v>564</v>
      </c>
      <c r="C1144" t="s">
        <v>564</v>
      </c>
      <c r="D1144">
        <v>1829413</v>
      </c>
      <c r="E1144">
        <v>6</v>
      </c>
      <c r="F1144" s="107">
        <v>40931</v>
      </c>
      <c r="G1144" s="107">
        <v>41470</v>
      </c>
      <c r="H1144">
        <v>1829413</v>
      </c>
      <c r="I1144" s="107">
        <v>40934</v>
      </c>
      <c r="J1144" s="107">
        <v>41470</v>
      </c>
      <c r="K1144" t="s">
        <v>562</v>
      </c>
      <c r="L1144" t="s">
        <v>562</v>
      </c>
      <c r="N1144" t="s">
        <v>564</v>
      </c>
      <c r="O1144" t="s">
        <v>913</v>
      </c>
      <c r="P1144" t="s">
        <v>547</v>
      </c>
      <c r="Q1144">
        <v>537</v>
      </c>
      <c r="R1144">
        <v>540</v>
      </c>
      <c r="S1144">
        <v>6</v>
      </c>
      <c r="T1144">
        <v>5</v>
      </c>
      <c r="U1144">
        <v>2</v>
      </c>
      <c r="AD1144" s="107">
        <v>30189</v>
      </c>
      <c r="AE1144" t="s">
        <v>31</v>
      </c>
      <c r="AF1144" t="s">
        <v>32</v>
      </c>
      <c r="AG1144" t="s">
        <v>868</v>
      </c>
      <c r="AH1144" t="s">
        <v>57</v>
      </c>
      <c r="AI1144" t="s">
        <v>64</v>
      </c>
      <c r="AJ1144" t="s">
        <v>88</v>
      </c>
      <c r="AK1144">
        <v>14</v>
      </c>
      <c r="AL1144" t="s">
        <v>361</v>
      </c>
      <c r="AM1144">
        <v>40</v>
      </c>
      <c r="AP1144" t="s">
        <v>222</v>
      </c>
      <c r="AR1144" t="s">
        <v>49</v>
      </c>
      <c r="AS1144" t="s">
        <v>73</v>
      </c>
      <c r="AT1144" t="s">
        <v>1126</v>
      </c>
      <c r="BC1144" t="s">
        <v>37</v>
      </c>
      <c r="BF1144">
        <v>537</v>
      </c>
      <c r="BG1144">
        <v>537</v>
      </c>
      <c r="BH1144">
        <v>540</v>
      </c>
      <c r="BI1144">
        <v>29.349726775956285</v>
      </c>
      <c r="BJ1144">
        <f t="shared" si="85"/>
        <v>29</v>
      </c>
      <c r="BK1144">
        <v>0</v>
      </c>
      <c r="BL1144">
        <v>0</v>
      </c>
      <c r="BM1144" t="s">
        <v>1050</v>
      </c>
      <c r="BN1144" t="s">
        <v>913</v>
      </c>
      <c r="BO1144" t="s">
        <v>564</v>
      </c>
      <c r="BQ1144" t="s">
        <v>1050</v>
      </c>
      <c r="BR1144" t="s">
        <v>87</v>
      </c>
      <c r="BS1144" t="s">
        <v>572</v>
      </c>
      <c r="BT1144" t="s">
        <v>1252</v>
      </c>
      <c r="BU1144" t="s">
        <v>87</v>
      </c>
      <c r="BV1144">
        <v>0.99444444444444446</v>
      </c>
      <c r="BW1144">
        <v>1</v>
      </c>
      <c r="BX1144">
        <v>5.5555555555555358E-3</v>
      </c>
      <c r="BY1144">
        <v>0</v>
      </c>
      <c r="BZ1144">
        <v>-537</v>
      </c>
      <c r="CA1144">
        <v>0</v>
      </c>
      <c r="CB1144">
        <v>537</v>
      </c>
      <c r="CC1144" t="e">
        <v>#VALUE!</v>
      </c>
      <c r="CD1144">
        <v>537</v>
      </c>
      <c r="CE1144">
        <v>0</v>
      </c>
      <c r="CF1144">
        <v>0</v>
      </c>
      <c r="CH1144">
        <f t="shared" si="86"/>
        <v>1</v>
      </c>
      <c r="CI1144" t="s">
        <v>1406</v>
      </c>
      <c r="CJ1144">
        <v>0</v>
      </c>
      <c r="CK1144" t="s">
        <v>1399</v>
      </c>
      <c r="CL1144">
        <f t="shared" si="87"/>
        <v>0</v>
      </c>
      <c r="CM1144">
        <f t="shared" si="88"/>
        <v>1</v>
      </c>
      <c r="CN1144">
        <f t="shared" si="89"/>
        <v>1</v>
      </c>
    </row>
    <row r="1145" spans="1:92" x14ac:dyDescent="0.25">
      <c r="A1145">
        <v>3123</v>
      </c>
      <c r="B1145" t="s">
        <v>564</v>
      </c>
      <c r="C1145" t="s">
        <v>564</v>
      </c>
      <c r="D1145">
        <v>1829583</v>
      </c>
      <c r="E1145">
        <v>2</v>
      </c>
      <c r="F1145" s="107">
        <v>41024</v>
      </c>
      <c r="G1145" s="107">
        <v>41079</v>
      </c>
      <c r="H1145">
        <v>1829583</v>
      </c>
      <c r="I1145" s="107">
        <v>41075</v>
      </c>
      <c r="J1145" s="107">
        <v>41079</v>
      </c>
      <c r="K1145">
        <v>2000</v>
      </c>
      <c r="L1145" t="s">
        <v>566</v>
      </c>
      <c r="N1145" t="s">
        <v>564</v>
      </c>
      <c r="O1145" t="s">
        <v>913</v>
      </c>
      <c r="P1145" t="s">
        <v>587</v>
      </c>
      <c r="Q1145">
        <v>5</v>
      </c>
      <c r="R1145">
        <v>56</v>
      </c>
      <c r="S1145">
        <v>0</v>
      </c>
      <c r="T1145">
        <v>1</v>
      </c>
      <c r="AD1145" s="107">
        <v>26885</v>
      </c>
      <c r="AE1145" t="s">
        <v>31</v>
      </c>
      <c r="AF1145" t="s">
        <v>68</v>
      </c>
      <c r="AG1145" t="s">
        <v>870</v>
      </c>
      <c r="AH1145" t="s">
        <v>57</v>
      </c>
      <c r="AI1145" t="s">
        <v>112</v>
      </c>
      <c r="AJ1145" t="s">
        <v>47</v>
      </c>
      <c r="AK1145">
        <v>2</v>
      </c>
      <c r="AL1145" t="s">
        <v>47</v>
      </c>
      <c r="AP1145" t="s">
        <v>62</v>
      </c>
      <c r="AR1145" t="s">
        <v>43</v>
      </c>
      <c r="AS1145" t="s">
        <v>63</v>
      </c>
      <c r="BC1145" t="s">
        <v>37</v>
      </c>
      <c r="BF1145">
        <v>5</v>
      </c>
      <c r="BG1145">
        <v>5</v>
      </c>
      <c r="BH1145">
        <v>56</v>
      </c>
      <c r="BI1145">
        <v>38.631147540983605</v>
      </c>
      <c r="BJ1145">
        <f t="shared" si="85"/>
        <v>39</v>
      </c>
      <c r="BK1145">
        <v>0</v>
      </c>
      <c r="BL1145">
        <v>0</v>
      </c>
      <c r="BM1145" t="s">
        <v>47</v>
      </c>
      <c r="BN1145" t="s">
        <v>913</v>
      </c>
      <c r="BO1145" t="s">
        <v>564</v>
      </c>
      <c r="BQ1145" t="s">
        <v>47</v>
      </c>
      <c r="BR1145" t="s">
        <v>87</v>
      </c>
      <c r="BS1145" t="s">
        <v>572</v>
      </c>
      <c r="BT1145" t="s">
        <v>1252</v>
      </c>
      <c r="BU1145" t="s">
        <v>564</v>
      </c>
      <c r="BV1145">
        <v>8.9285714285714288E-2</v>
      </c>
      <c r="BW1145">
        <v>1</v>
      </c>
      <c r="BX1145">
        <v>0.9107142857142857</v>
      </c>
      <c r="BY1145">
        <v>0</v>
      </c>
      <c r="BZ1145">
        <v>-5</v>
      </c>
      <c r="CA1145">
        <v>0</v>
      </c>
      <c r="CB1145">
        <v>5</v>
      </c>
      <c r="CC1145" t="e">
        <v>#VALUE!</v>
      </c>
      <c r="CD1145">
        <v>5</v>
      </c>
      <c r="CE1145">
        <v>0</v>
      </c>
      <c r="CF1145">
        <v>0</v>
      </c>
      <c r="CH1145">
        <f t="shared" si="86"/>
        <v>1</v>
      </c>
      <c r="CI1145" t="s">
        <v>1405</v>
      </c>
      <c r="CJ1145">
        <v>1</v>
      </c>
      <c r="CK1145" t="s">
        <v>1399</v>
      </c>
      <c r="CL1145">
        <f t="shared" si="87"/>
        <v>0</v>
      </c>
      <c r="CM1145">
        <f t="shared" si="88"/>
        <v>0</v>
      </c>
      <c r="CN1145">
        <f t="shared" si="89"/>
        <v>1</v>
      </c>
    </row>
    <row r="1146" spans="1:92" x14ac:dyDescent="0.25">
      <c r="A1146">
        <v>2384</v>
      </c>
      <c r="B1146" t="s">
        <v>564</v>
      </c>
      <c r="C1146" t="s">
        <v>564</v>
      </c>
      <c r="D1146">
        <v>1830932</v>
      </c>
      <c r="E1146">
        <v>2</v>
      </c>
      <c r="F1146" s="107">
        <v>40998</v>
      </c>
      <c r="G1146" s="107">
        <v>41025</v>
      </c>
      <c r="H1146">
        <v>1830932</v>
      </c>
      <c r="I1146" s="107">
        <v>40999</v>
      </c>
      <c r="J1146" s="107">
        <v>41025</v>
      </c>
      <c r="K1146">
        <v>50000</v>
      </c>
      <c r="L1146" t="s">
        <v>570</v>
      </c>
      <c r="N1146" t="s">
        <v>564</v>
      </c>
      <c r="O1146" t="s">
        <v>913</v>
      </c>
      <c r="P1146" t="s">
        <v>587</v>
      </c>
      <c r="Q1146">
        <v>27</v>
      </c>
      <c r="R1146">
        <v>28</v>
      </c>
      <c r="S1146">
        <v>0</v>
      </c>
      <c r="T1146">
        <v>0</v>
      </c>
      <c r="AD1146" s="107">
        <v>30082</v>
      </c>
      <c r="AE1146" t="s">
        <v>45</v>
      </c>
      <c r="AF1146" t="s">
        <v>68</v>
      </c>
      <c r="AG1146" t="s">
        <v>870</v>
      </c>
      <c r="AH1146" t="s">
        <v>57</v>
      </c>
      <c r="AI1146" t="s">
        <v>71</v>
      </c>
      <c r="AJ1146" t="s">
        <v>47</v>
      </c>
      <c r="AK1146">
        <v>4</v>
      </c>
      <c r="AL1146" t="s">
        <v>47</v>
      </c>
      <c r="AP1146" t="s">
        <v>93</v>
      </c>
      <c r="AR1146" t="s">
        <v>66</v>
      </c>
      <c r="AS1146" t="s">
        <v>81</v>
      </c>
      <c r="AT1146" t="s">
        <v>433</v>
      </c>
      <c r="BC1146" t="s">
        <v>37</v>
      </c>
      <c r="BF1146">
        <v>27</v>
      </c>
      <c r="BG1146">
        <v>27</v>
      </c>
      <c r="BH1146">
        <v>28</v>
      </c>
      <c r="BI1146">
        <v>29.825136612021858</v>
      </c>
      <c r="BJ1146">
        <f t="shared" si="85"/>
        <v>30</v>
      </c>
      <c r="BK1146">
        <v>0</v>
      </c>
      <c r="BL1146">
        <v>0</v>
      </c>
      <c r="BM1146" t="s">
        <v>47</v>
      </c>
      <c r="BN1146" t="s">
        <v>913</v>
      </c>
      <c r="BO1146" t="s">
        <v>564</v>
      </c>
      <c r="BQ1146" t="s">
        <v>47</v>
      </c>
      <c r="BR1146" t="s">
        <v>87</v>
      </c>
      <c r="BS1146" t="s">
        <v>572</v>
      </c>
      <c r="BT1146" t="s">
        <v>1252</v>
      </c>
      <c r="BU1146" t="s">
        <v>564</v>
      </c>
      <c r="BV1146">
        <v>0.9642857142857143</v>
      </c>
      <c r="BW1146">
        <v>1</v>
      </c>
      <c r="BX1146">
        <v>3.5714285714285698E-2</v>
      </c>
      <c r="BY1146">
        <v>0</v>
      </c>
      <c r="BZ1146">
        <v>-27</v>
      </c>
      <c r="CA1146">
        <v>0</v>
      </c>
      <c r="CB1146">
        <v>27</v>
      </c>
      <c r="CC1146" t="e">
        <v>#VALUE!</v>
      </c>
      <c r="CD1146">
        <v>27</v>
      </c>
      <c r="CE1146">
        <v>0</v>
      </c>
      <c r="CF1146">
        <v>0</v>
      </c>
      <c r="CH1146">
        <f t="shared" si="86"/>
        <v>0</v>
      </c>
      <c r="CI1146" t="s">
        <v>1404</v>
      </c>
      <c r="CJ1146">
        <v>2</v>
      </c>
      <c r="CK1146" t="s">
        <v>1399</v>
      </c>
      <c r="CL1146">
        <f t="shared" si="87"/>
        <v>0</v>
      </c>
      <c r="CM1146">
        <f t="shared" si="88"/>
        <v>0</v>
      </c>
      <c r="CN1146">
        <f t="shared" si="89"/>
        <v>0</v>
      </c>
    </row>
    <row r="1147" spans="1:92" x14ac:dyDescent="0.25">
      <c r="A1147">
        <v>900</v>
      </c>
      <c r="B1147" t="s">
        <v>564</v>
      </c>
      <c r="C1147" t="s">
        <v>564</v>
      </c>
      <c r="D1147">
        <v>1831780</v>
      </c>
      <c r="E1147">
        <v>4</v>
      </c>
      <c r="F1147" s="107">
        <v>40942</v>
      </c>
      <c r="G1147" s="107">
        <v>41201</v>
      </c>
      <c r="H1147">
        <v>1831780</v>
      </c>
      <c r="I1147" s="107">
        <v>40942</v>
      </c>
      <c r="J1147" s="107">
        <v>40944</v>
      </c>
      <c r="K1147">
        <v>10000</v>
      </c>
      <c r="L1147" t="s">
        <v>568</v>
      </c>
      <c r="M1147" s="107">
        <v>40944</v>
      </c>
      <c r="N1147" t="s">
        <v>87</v>
      </c>
      <c r="O1147" t="s">
        <v>75</v>
      </c>
      <c r="P1147" t="s">
        <v>38</v>
      </c>
      <c r="Q1147">
        <v>3</v>
      </c>
      <c r="R1147">
        <v>260</v>
      </c>
      <c r="S1147">
        <v>1</v>
      </c>
      <c r="T1147">
        <v>1</v>
      </c>
      <c r="AB1147" t="s">
        <v>111</v>
      </c>
      <c r="AD1147" s="107">
        <v>29881</v>
      </c>
      <c r="AE1147" t="s">
        <v>31</v>
      </c>
      <c r="AF1147" t="s">
        <v>39</v>
      </c>
      <c r="AG1147" t="s">
        <v>40</v>
      </c>
      <c r="AH1147" t="s">
        <v>30</v>
      </c>
      <c r="AI1147" t="s">
        <v>140</v>
      </c>
      <c r="AJ1147" t="s">
        <v>88</v>
      </c>
      <c r="AK1147">
        <v>10</v>
      </c>
      <c r="AL1147" t="s">
        <v>986</v>
      </c>
      <c r="AO1147">
        <v>120</v>
      </c>
      <c r="AP1147" t="s">
        <v>197</v>
      </c>
      <c r="AR1147" t="s">
        <v>45</v>
      </c>
      <c r="AS1147" t="s">
        <v>44</v>
      </c>
      <c r="BC1147" t="s">
        <v>51</v>
      </c>
      <c r="BF1147">
        <v>3</v>
      </c>
      <c r="BG1147">
        <v>260</v>
      </c>
      <c r="BH1147">
        <v>260</v>
      </c>
      <c r="BI1147">
        <v>30.221311475409838</v>
      </c>
      <c r="BJ1147">
        <f t="shared" si="85"/>
        <v>30</v>
      </c>
      <c r="BK1147">
        <v>0</v>
      </c>
      <c r="BL1147">
        <v>-257</v>
      </c>
      <c r="BM1147" t="s">
        <v>1050</v>
      </c>
      <c r="BN1147" t="s">
        <v>75</v>
      </c>
      <c r="BO1147" t="s">
        <v>87</v>
      </c>
      <c r="BQ1147" t="s">
        <v>1050</v>
      </c>
      <c r="BR1147" t="s">
        <v>87</v>
      </c>
      <c r="BS1147" t="s">
        <v>573</v>
      </c>
      <c r="BT1147" t="s">
        <v>1252</v>
      </c>
      <c r="BU1147" t="s">
        <v>87</v>
      </c>
      <c r="BV1147">
        <v>1.1538461538461539E-2</v>
      </c>
      <c r="BW1147">
        <v>1.1538461538461539E-2</v>
      </c>
      <c r="BX1147">
        <v>0</v>
      </c>
      <c r="BY1147">
        <v>0</v>
      </c>
      <c r="BZ1147">
        <v>-3</v>
      </c>
      <c r="CA1147">
        <v>0</v>
      </c>
      <c r="CB1147">
        <v>3</v>
      </c>
      <c r="CC1147" t="e">
        <v>#VALUE!</v>
      </c>
      <c r="CD1147">
        <v>3</v>
      </c>
      <c r="CE1147">
        <v>0</v>
      </c>
      <c r="CF1147">
        <v>257</v>
      </c>
      <c r="CH1147">
        <f t="shared" si="86"/>
        <v>1</v>
      </c>
      <c r="CI1147" t="s">
        <v>1405</v>
      </c>
      <c r="CJ1147">
        <v>1</v>
      </c>
      <c r="CK1147" t="s">
        <v>1399</v>
      </c>
      <c r="CL1147">
        <f t="shared" si="87"/>
        <v>1</v>
      </c>
      <c r="CM1147">
        <f t="shared" si="88"/>
        <v>1</v>
      </c>
      <c r="CN1147">
        <f t="shared" si="89"/>
        <v>1</v>
      </c>
    </row>
    <row r="1148" spans="1:92" x14ac:dyDescent="0.25">
      <c r="A1148">
        <v>52</v>
      </c>
      <c r="B1148" t="s">
        <v>564</v>
      </c>
      <c r="C1148" t="s">
        <v>87</v>
      </c>
      <c r="D1148">
        <v>1832444</v>
      </c>
      <c r="E1148">
        <v>6</v>
      </c>
      <c r="F1148" s="107">
        <v>40911</v>
      </c>
      <c r="G1148" s="107">
        <v>41059</v>
      </c>
      <c r="H1148">
        <v>1832444</v>
      </c>
      <c r="I1148" s="107">
        <v>40912</v>
      </c>
      <c r="J1148" s="107">
        <v>40914</v>
      </c>
      <c r="K1148">
        <v>15000</v>
      </c>
      <c r="L1148" t="s">
        <v>569</v>
      </c>
      <c r="M1148" s="107">
        <v>40914</v>
      </c>
      <c r="N1148" t="s">
        <v>87</v>
      </c>
      <c r="O1148" t="s">
        <v>75</v>
      </c>
      <c r="P1148" t="s">
        <v>38</v>
      </c>
      <c r="Q1148">
        <v>130</v>
      </c>
      <c r="R1148">
        <v>149</v>
      </c>
      <c r="S1148">
        <v>4</v>
      </c>
      <c r="T1148">
        <v>1</v>
      </c>
      <c r="U1148">
        <v>2</v>
      </c>
      <c r="AD1148" s="107">
        <v>30626</v>
      </c>
      <c r="AE1148" t="s">
        <v>31</v>
      </c>
      <c r="AF1148" t="s">
        <v>32</v>
      </c>
      <c r="AG1148" t="s">
        <v>868</v>
      </c>
      <c r="AH1148" t="s">
        <v>57</v>
      </c>
      <c r="AI1148" t="s">
        <v>84</v>
      </c>
      <c r="AJ1148" t="s">
        <v>88</v>
      </c>
      <c r="AK1148">
        <v>6</v>
      </c>
      <c r="AL1148" t="s">
        <v>361</v>
      </c>
      <c r="AM1148">
        <v>1</v>
      </c>
      <c r="AP1148" t="s">
        <v>42</v>
      </c>
      <c r="AR1148" t="s">
        <v>43</v>
      </c>
      <c r="AS1148" t="s">
        <v>44</v>
      </c>
      <c r="AU1148" t="s">
        <v>672</v>
      </c>
      <c r="AX1148" t="s">
        <v>87</v>
      </c>
      <c r="BC1148" t="s">
        <v>51</v>
      </c>
      <c r="BF1148">
        <v>130</v>
      </c>
      <c r="BG1148">
        <v>148</v>
      </c>
      <c r="BH1148">
        <v>149</v>
      </c>
      <c r="BI1148">
        <v>28.101092896174862</v>
      </c>
      <c r="BJ1148">
        <f t="shared" si="85"/>
        <v>28</v>
      </c>
      <c r="BK1148">
        <v>0</v>
      </c>
      <c r="BL1148">
        <v>-145</v>
      </c>
      <c r="BM1148" t="s">
        <v>1050</v>
      </c>
      <c r="BN1148" t="s">
        <v>75</v>
      </c>
      <c r="BO1148" t="s">
        <v>87</v>
      </c>
      <c r="BQ1148" t="s">
        <v>1050</v>
      </c>
      <c r="BR1148" t="s">
        <v>87</v>
      </c>
      <c r="BS1148" t="s">
        <v>572</v>
      </c>
      <c r="BT1148" t="s">
        <v>1252</v>
      </c>
      <c r="BU1148" t="s">
        <v>87</v>
      </c>
      <c r="BV1148">
        <v>0.87248322147651003</v>
      </c>
      <c r="BW1148">
        <v>2.0270270270270271E-2</v>
      </c>
      <c r="BX1148">
        <v>-0.85221295120623974</v>
      </c>
      <c r="BY1148">
        <v>0</v>
      </c>
      <c r="BZ1148">
        <v>-3</v>
      </c>
      <c r="CA1148">
        <v>127</v>
      </c>
      <c r="CB1148">
        <v>148</v>
      </c>
      <c r="CC1148">
        <v>130</v>
      </c>
      <c r="CD1148">
        <v>148</v>
      </c>
      <c r="CE1148">
        <v>145</v>
      </c>
      <c r="CF1148">
        <v>145</v>
      </c>
      <c r="CH1148">
        <f t="shared" si="86"/>
        <v>1</v>
      </c>
      <c r="CI1148" t="s">
        <v>1403</v>
      </c>
      <c r="CJ1148">
        <v>6</v>
      </c>
      <c r="CK1148" t="s">
        <v>1399</v>
      </c>
      <c r="CL1148">
        <f t="shared" si="87"/>
        <v>1</v>
      </c>
      <c r="CM1148">
        <f t="shared" si="88"/>
        <v>1</v>
      </c>
      <c r="CN1148">
        <f t="shared" si="89"/>
        <v>1</v>
      </c>
    </row>
    <row r="1149" spans="1:92" x14ac:dyDescent="0.25">
      <c r="A1149">
        <v>1017</v>
      </c>
      <c r="B1149" t="s">
        <v>564</v>
      </c>
      <c r="C1149" t="s">
        <v>564</v>
      </c>
      <c r="D1149">
        <v>1833073</v>
      </c>
      <c r="E1149">
        <v>1</v>
      </c>
      <c r="F1149" s="107">
        <v>40947</v>
      </c>
      <c r="G1149" s="107">
        <v>40948</v>
      </c>
      <c r="H1149">
        <v>1833073</v>
      </c>
      <c r="I1149" s="107">
        <v>40947</v>
      </c>
      <c r="J1149" s="107">
        <v>40948</v>
      </c>
      <c r="K1149">
        <v>20000</v>
      </c>
      <c r="L1149" t="s">
        <v>569</v>
      </c>
      <c r="N1149" t="s">
        <v>564</v>
      </c>
      <c r="O1149" t="s">
        <v>913</v>
      </c>
      <c r="P1149" t="s">
        <v>54</v>
      </c>
      <c r="Q1149">
        <v>2</v>
      </c>
      <c r="R1149">
        <v>2</v>
      </c>
      <c r="S1149">
        <v>2</v>
      </c>
      <c r="T1149">
        <v>1</v>
      </c>
      <c r="U1149">
        <v>1</v>
      </c>
      <c r="V1149">
        <v>1</v>
      </c>
      <c r="AD1149" s="107">
        <v>29757</v>
      </c>
      <c r="AE1149" t="s">
        <v>45</v>
      </c>
      <c r="AF1149" t="s">
        <v>68</v>
      </c>
      <c r="AG1149" t="s">
        <v>870</v>
      </c>
      <c r="AH1149" t="s">
        <v>57</v>
      </c>
      <c r="AI1149" t="s">
        <v>69</v>
      </c>
      <c r="AJ1149" t="s">
        <v>54</v>
      </c>
      <c r="AK1149">
        <v>1</v>
      </c>
      <c r="AL1149" t="s">
        <v>54</v>
      </c>
      <c r="AP1149" t="s">
        <v>175</v>
      </c>
      <c r="AR1149" t="s">
        <v>49</v>
      </c>
      <c r="AS1149" t="s">
        <v>44</v>
      </c>
      <c r="BC1149" t="s">
        <v>78</v>
      </c>
      <c r="BF1149">
        <v>2</v>
      </c>
      <c r="BG1149">
        <v>2</v>
      </c>
      <c r="BH1149">
        <v>2</v>
      </c>
      <c r="BI1149">
        <v>30.57377049180328</v>
      </c>
      <c r="BJ1149">
        <f t="shared" si="85"/>
        <v>31</v>
      </c>
      <c r="BK1149">
        <v>0</v>
      </c>
      <c r="BL1149">
        <v>0</v>
      </c>
      <c r="BM1149" t="s">
        <v>1051</v>
      </c>
      <c r="BN1149" t="s">
        <v>913</v>
      </c>
      <c r="BO1149" t="s">
        <v>564</v>
      </c>
      <c r="BQ1149" t="s">
        <v>1051</v>
      </c>
      <c r="BR1149" t="s">
        <v>87</v>
      </c>
      <c r="BS1149" t="s">
        <v>572</v>
      </c>
      <c r="BT1149" t="s">
        <v>1252</v>
      </c>
      <c r="BU1149" t="s">
        <v>87</v>
      </c>
      <c r="BV1149">
        <v>1</v>
      </c>
      <c r="BW1149">
        <v>1</v>
      </c>
      <c r="BX1149">
        <v>0</v>
      </c>
      <c r="BY1149">
        <v>0</v>
      </c>
      <c r="BZ1149">
        <v>-2</v>
      </c>
      <c r="CA1149">
        <v>0</v>
      </c>
      <c r="CB1149">
        <v>2</v>
      </c>
      <c r="CC1149" t="e">
        <v>#VALUE!</v>
      </c>
      <c r="CD1149">
        <v>2</v>
      </c>
      <c r="CE1149">
        <v>0</v>
      </c>
      <c r="CF1149">
        <v>0</v>
      </c>
      <c r="CH1149">
        <f t="shared" si="86"/>
        <v>1</v>
      </c>
      <c r="CI1149" t="s">
        <v>1405</v>
      </c>
      <c r="CJ1149">
        <v>1</v>
      </c>
      <c r="CK1149" t="s">
        <v>1399</v>
      </c>
      <c r="CL1149">
        <f t="shared" si="87"/>
        <v>0</v>
      </c>
      <c r="CM1149">
        <f t="shared" si="88"/>
        <v>1</v>
      </c>
      <c r="CN1149">
        <f t="shared" si="89"/>
        <v>1</v>
      </c>
    </row>
    <row r="1150" spans="1:92" x14ac:dyDescent="0.25">
      <c r="A1150">
        <v>3234</v>
      </c>
      <c r="B1150" t="s">
        <v>564</v>
      </c>
      <c r="C1150" t="s">
        <v>564</v>
      </c>
      <c r="D1150">
        <v>1833151</v>
      </c>
      <c r="E1150">
        <v>1</v>
      </c>
      <c r="F1150" s="107">
        <v>41028</v>
      </c>
      <c r="G1150" s="107">
        <v>41122</v>
      </c>
      <c r="H1150">
        <v>1833151</v>
      </c>
      <c r="I1150" s="107">
        <v>41029</v>
      </c>
      <c r="J1150" s="107">
        <v>41122</v>
      </c>
      <c r="K1150">
        <v>35000</v>
      </c>
      <c r="L1150" t="s">
        <v>570</v>
      </c>
      <c r="N1150" t="s">
        <v>564</v>
      </c>
      <c r="O1150" t="s">
        <v>913</v>
      </c>
      <c r="P1150" t="s">
        <v>54</v>
      </c>
      <c r="Q1150">
        <v>94</v>
      </c>
      <c r="R1150">
        <v>95</v>
      </c>
      <c r="S1150">
        <v>1</v>
      </c>
      <c r="T1150">
        <v>4</v>
      </c>
      <c r="AD1150" s="107">
        <v>28620</v>
      </c>
      <c r="AE1150" t="s">
        <v>31</v>
      </c>
      <c r="AF1150" t="s">
        <v>39</v>
      </c>
      <c r="AG1150" t="s">
        <v>40</v>
      </c>
      <c r="AH1150" t="s">
        <v>40</v>
      </c>
      <c r="AI1150" t="s">
        <v>70</v>
      </c>
      <c r="AJ1150" t="s">
        <v>54</v>
      </c>
      <c r="AK1150">
        <v>5</v>
      </c>
      <c r="AL1150" t="s">
        <v>54</v>
      </c>
      <c r="AP1150" t="s">
        <v>65</v>
      </c>
      <c r="AR1150" t="s">
        <v>66</v>
      </c>
      <c r="AS1150" t="s">
        <v>67</v>
      </c>
      <c r="BC1150" t="s">
        <v>37</v>
      </c>
      <c r="BF1150">
        <v>94</v>
      </c>
      <c r="BG1150">
        <v>94</v>
      </c>
      <c r="BH1150">
        <v>95</v>
      </c>
      <c r="BI1150">
        <v>33.901639344262293</v>
      </c>
      <c r="BJ1150">
        <f t="shared" si="85"/>
        <v>34</v>
      </c>
      <c r="BK1150">
        <v>0</v>
      </c>
      <c r="BL1150">
        <v>0</v>
      </c>
      <c r="BM1150" t="s">
        <v>1051</v>
      </c>
      <c r="BN1150" t="s">
        <v>913</v>
      </c>
      <c r="BO1150" t="s">
        <v>564</v>
      </c>
      <c r="BQ1150" t="s">
        <v>1051</v>
      </c>
      <c r="BR1150" t="s">
        <v>87</v>
      </c>
      <c r="BS1150" t="s">
        <v>572</v>
      </c>
      <c r="BT1150" t="s">
        <v>1252</v>
      </c>
      <c r="BU1150" t="s">
        <v>87</v>
      </c>
      <c r="BV1150">
        <v>0.98947368421052628</v>
      </c>
      <c r="BW1150">
        <v>1</v>
      </c>
      <c r="BX1150">
        <v>1.0526315789473717E-2</v>
      </c>
      <c r="BY1150">
        <v>0</v>
      </c>
      <c r="BZ1150">
        <v>-94</v>
      </c>
      <c r="CA1150">
        <v>0</v>
      </c>
      <c r="CB1150">
        <v>94</v>
      </c>
      <c r="CC1150" t="e">
        <v>#VALUE!</v>
      </c>
      <c r="CD1150">
        <v>94</v>
      </c>
      <c r="CE1150">
        <v>0</v>
      </c>
      <c r="CF1150">
        <v>0</v>
      </c>
      <c r="CH1150">
        <f t="shared" si="86"/>
        <v>1</v>
      </c>
      <c r="CI1150" t="s">
        <v>1408</v>
      </c>
      <c r="CJ1150">
        <v>0</v>
      </c>
      <c r="CK1150" t="s">
        <v>1399</v>
      </c>
      <c r="CL1150">
        <f t="shared" si="87"/>
        <v>0</v>
      </c>
      <c r="CM1150">
        <f t="shared" si="88"/>
        <v>1</v>
      </c>
      <c r="CN1150">
        <f t="shared" si="89"/>
        <v>1</v>
      </c>
    </row>
    <row r="1151" spans="1:92" x14ac:dyDescent="0.25">
      <c r="A1151">
        <v>292</v>
      </c>
      <c r="B1151" t="s">
        <v>564</v>
      </c>
      <c r="C1151" t="s">
        <v>564</v>
      </c>
      <c r="D1151">
        <v>1833780</v>
      </c>
      <c r="E1151">
        <v>6</v>
      </c>
      <c r="F1151" s="107">
        <v>40920</v>
      </c>
      <c r="G1151" s="107">
        <v>41144</v>
      </c>
      <c r="H1151">
        <v>1833780</v>
      </c>
      <c r="I1151" s="107">
        <v>40921</v>
      </c>
      <c r="J1151" s="107">
        <v>40929</v>
      </c>
      <c r="K1151">
        <v>30000</v>
      </c>
      <c r="L1151" t="s">
        <v>570</v>
      </c>
      <c r="M1151" s="107">
        <v>40929</v>
      </c>
      <c r="N1151" t="s">
        <v>87</v>
      </c>
      <c r="O1151" t="s">
        <v>75</v>
      </c>
      <c r="P1151" t="s">
        <v>38</v>
      </c>
      <c r="Q1151">
        <v>9</v>
      </c>
      <c r="R1151">
        <v>225</v>
      </c>
      <c r="S1151">
        <v>0</v>
      </c>
      <c r="T1151">
        <v>0</v>
      </c>
      <c r="AD1151" s="107">
        <v>29749</v>
      </c>
      <c r="AE1151" t="s">
        <v>31</v>
      </c>
      <c r="AF1151" t="s">
        <v>68</v>
      </c>
      <c r="AG1151" t="s">
        <v>870</v>
      </c>
      <c r="AH1151" t="s">
        <v>57</v>
      </c>
      <c r="AI1151" t="s">
        <v>84</v>
      </c>
      <c r="AJ1151" t="s">
        <v>88</v>
      </c>
      <c r="AK1151">
        <v>7</v>
      </c>
      <c r="AL1151" t="s">
        <v>361</v>
      </c>
      <c r="AM1151">
        <v>4</v>
      </c>
      <c r="AP1151" t="s">
        <v>187</v>
      </c>
      <c r="AR1151" t="s">
        <v>66</v>
      </c>
      <c r="AS1151" t="s">
        <v>63</v>
      </c>
      <c r="BC1151" t="s">
        <v>51</v>
      </c>
      <c r="BF1151">
        <v>9</v>
      </c>
      <c r="BG1151">
        <v>224</v>
      </c>
      <c r="BH1151">
        <v>225</v>
      </c>
      <c r="BI1151">
        <v>30.521857923497269</v>
      </c>
      <c r="BJ1151">
        <f t="shared" si="85"/>
        <v>31</v>
      </c>
      <c r="BK1151">
        <v>0</v>
      </c>
      <c r="BL1151">
        <v>-215</v>
      </c>
      <c r="BM1151" t="s">
        <v>1050</v>
      </c>
      <c r="BN1151" t="s">
        <v>75</v>
      </c>
      <c r="BO1151" t="s">
        <v>87</v>
      </c>
      <c r="BQ1151" t="s">
        <v>1050</v>
      </c>
      <c r="BR1151" t="s">
        <v>87</v>
      </c>
      <c r="BS1151" t="s">
        <v>573</v>
      </c>
      <c r="BT1151" t="s">
        <v>1252</v>
      </c>
      <c r="BU1151" t="s">
        <v>564</v>
      </c>
      <c r="BV1151">
        <v>0.04</v>
      </c>
      <c r="BW1151">
        <v>4.0178571428571432E-2</v>
      </c>
      <c r="BX1151">
        <v>1.7857142857143071E-4</v>
      </c>
      <c r="BY1151">
        <v>0</v>
      </c>
      <c r="BZ1151">
        <v>-9</v>
      </c>
      <c r="CA1151">
        <v>0</v>
      </c>
      <c r="CB1151">
        <v>9</v>
      </c>
      <c r="CC1151" t="e">
        <v>#VALUE!</v>
      </c>
      <c r="CD1151">
        <v>9</v>
      </c>
      <c r="CE1151">
        <v>0</v>
      </c>
      <c r="CF1151">
        <v>215</v>
      </c>
      <c r="CH1151">
        <f t="shared" si="86"/>
        <v>0</v>
      </c>
      <c r="CI1151" t="s">
        <v>1405</v>
      </c>
      <c r="CJ1151">
        <v>1</v>
      </c>
      <c r="CK1151" t="s">
        <v>1399</v>
      </c>
      <c r="CL1151">
        <f t="shared" si="87"/>
        <v>1</v>
      </c>
      <c r="CM1151">
        <f t="shared" si="88"/>
        <v>0</v>
      </c>
      <c r="CN1151">
        <f t="shared" si="89"/>
        <v>0</v>
      </c>
    </row>
    <row r="1152" spans="1:92" x14ac:dyDescent="0.25">
      <c r="A1152">
        <v>465</v>
      </c>
      <c r="B1152" t="s">
        <v>564</v>
      </c>
      <c r="C1152" t="s">
        <v>564</v>
      </c>
      <c r="D1152">
        <v>1833868</v>
      </c>
      <c r="E1152">
        <v>2</v>
      </c>
      <c r="F1152" s="107">
        <v>40927</v>
      </c>
      <c r="G1152" s="107">
        <v>40954</v>
      </c>
      <c r="H1152">
        <v>1833868</v>
      </c>
      <c r="I1152" s="107">
        <v>40928</v>
      </c>
      <c r="J1152" s="107">
        <v>40929</v>
      </c>
      <c r="K1152">
        <v>2000</v>
      </c>
      <c r="L1152" t="s">
        <v>566</v>
      </c>
      <c r="M1152" s="107">
        <v>40929</v>
      </c>
      <c r="N1152" t="s">
        <v>87</v>
      </c>
      <c r="O1152" t="s">
        <v>75</v>
      </c>
      <c r="P1152" t="s">
        <v>587</v>
      </c>
      <c r="Q1152">
        <v>2</v>
      </c>
      <c r="R1152">
        <v>28</v>
      </c>
      <c r="S1152">
        <v>0</v>
      </c>
      <c r="T1152">
        <v>5</v>
      </c>
      <c r="AD1152" s="107">
        <v>29983</v>
      </c>
      <c r="AE1152" t="s">
        <v>31</v>
      </c>
      <c r="AF1152" t="s">
        <v>68</v>
      </c>
      <c r="AG1152" t="s">
        <v>870</v>
      </c>
      <c r="AH1152" t="s">
        <v>57</v>
      </c>
      <c r="AI1152" t="s">
        <v>64</v>
      </c>
      <c r="AJ1152" t="s">
        <v>47</v>
      </c>
      <c r="AK1152">
        <v>2</v>
      </c>
      <c r="AL1152" t="s">
        <v>47</v>
      </c>
      <c r="AP1152" t="s">
        <v>42</v>
      </c>
      <c r="AR1152" t="s">
        <v>43</v>
      </c>
      <c r="AS1152" t="s">
        <v>44</v>
      </c>
      <c r="BC1152" t="s">
        <v>37</v>
      </c>
      <c r="BF1152">
        <v>2</v>
      </c>
      <c r="BG1152">
        <v>27</v>
      </c>
      <c r="BH1152">
        <v>28</v>
      </c>
      <c r="BI1152">
        <v>29.901639344262296</v>
      </c>
      <c r="BJ1152">
        <f t="shared" si="85"/>
        <v>30</v>
      </c>
      <c r="BK1152">
        <v>0</v>
      </c>
      <c r="BL1152">
        <v>-25</v>
      </c>
      <c r="BM1152" t="s">
        <v>47</v>
      </c>
      <c r="BN1152" t="s">
        <v>75</v>
      </c>
      <c r="BO1152" t="s">
        <v>87</v>
      </c>
      <c r="BQ1152" t="s">
        <v>47</v>
      </c>
      <c r="BR1152" t="s">
        <v>87</v>
      </c>
      <c r="BS1152" t="s">
        <v>573</v>
      </c>
      <c r="BT1152" t="s">
        <v>1252</v>
      </c>
      <c r="BU1152" t="s">
        <v>564</v>
      </c>
      <c r="BV1152">
        <v>7.1428571428571425E-2</v>
      </c>
      <c r="BW1152">
        <v>7.407407407407407E-2</v>
      </c>
      <c r="BX1152">
        <v>2.6455026455026454E-3</v>
      </c>
      <c r="BY1152">
        <v>0</v>
      </c>
      <c r="BZ1152">
        <v>-2</v>
      </c>
      <c r="CA1152">
        <v>0</v>
      </c>
      <c r="CB1152">
        <v>2</v>
      </c>
      <c r="CC1152" t="e">
        <v>#VALUE!</v>
      </c>
      <c r="CD1152">
        <v>2</v>
      </c>
      <c r="CE1152">
        <v>0</v>
      </c>
      <c r="CF1152">
        <v>25</v>
      </c>
      <c r="CH1152">
        <f t="shared" si="86"/>
        <v>1</v>
      </c>
      <c r="CI1152" t="s">
        <v>1405</v>
      </c>
      <c r="CJ1152">
        <v>1</v>
      </c>
      <c r="CK1152" t="s">
        <v>1399</v>
      </c>
      <c r="CL1152">
        <f t="shared" si="87"/>
        <v>1</v>
      </c>
      <c r="CM1152">
        <f t="shared" si="88"/>
        <v>0</v>
      </c>
      <c r="CN1152">
        <f t="shared" si="89"/>
        <v>1</v>
      </c>
    </row>
    <row r="1153" spans="1:92" x14ac:dyDescent="0.25">
      <c r="A1153">
        <v>976</v>
      </c>
      <c r="B1153" t="s">
        <v>564</v>
      </c>
      <c r="C1153" t="s">
        <v>564</v>
      </c>
      <c r="D1153">
        <v>1834067</v>
      </c>
      <c r="E1153">
        <v>1</v>
      </c>
      <c r="F1153" s="107">
        <v>40945</v>
      </c>
      <c r="G1153" s="107">
        <v>41089</v>
      </c>
      <c r="H1153">
        <v>1834067</v>
      </c>
      <c r="I1153" s="107">
        <v>40945</v>
      </c>
      <c r="J1153" s="107">
        <v>41089</v>
      </c>
      <c r="K1153">
        <v>15000</v>
      </c>
      <c r="L1153" t="s">
        <v>569</v>
      </c>
      <c r="N1153" t="s">
        <v>564</v>
      </c>
      <c r="O1153" t="s">
        <v>913</v>
      </c>
      <c r="P1153" t="s">
        <v>54</v>
      </c>
      <c r="Q1153">
        <v>145</v>
      </c>
      <c r="R1153">
        <v>145</v>
      </c>
      <c r="S1153">
        <v>5</v>
      </c>
      <c r="T1153">
        <v>6</v>
      </c>
      <c r="U1153">
        <v>5</v>
      </c>
      <c r="AD1153" s="107">
        <v>29974</v>
      </c>
      <c r="AE1153" t="s">
        <v>31</v>
      </c>
      <c r="AF1153" t="s">
        <v>32</v>
      </c>
      <c r="AG1153" t="s">
        <v>868</v>
      </c>
      <c r="AH1153" t="s">
        <v>57</v>
      </c>
      <c r="AI1153" t="s">
        <v>52</v>
      </c>
      <c r="AJ1153" t="s">
        <v>54</v>
      </c>
      <c r="AK1153">
        <v>7</v>
      </c>
      <c r="AL1153" t="s">
        <v>54</v>
      </c>
      <c r="AP1153" t="s">
        <v>154</v>
      </c>
      <c r="AR1153" t="s">
        <v>43</v>
      </c>
      <c r="AS1153" t="s">
        <v>63</v>
      </c>
      <c r="AT1153" t="s">
        <v>270</v>
      </c>
      <c r="BC1153" t="s">
        <v>98</v>
      </c>
      <c r="BF1153">
        <v>145</v>
      </c>
      <c r="BG1153">
        <v>145</v>
      </c>
      <c r="BH1153">
        <v>145</v>
      </c>
      <c r="BI1153">
        <v>29.975409836065573</v>
      </c>
      <c r="BJ1153">
        <f t="shared" si="85"/>
        <v>30</v>
      </c>
      <c r="BK1153">
        <v>0</v>
      </c>
      <c r="BL1153">
        <v>0</v>
      </c>
      <c r="BM1153" t="s">
        <v>1051</v>
      </c>
      <c r="BN1153" t="s">
        <v>913</v>
      </c>
      <c r="BO1153" t="s">
        <v>564</v>
      </c>
      <c r="BQ1153" t="s">
        <v>1051</v>
      </c>
      <c r="BR1153" t="s">
        <v>87</v>
      </c>
      <c r="BS1153" t="s">
        <v>572</v>
      </c>
      <c r="BT1153" t="s">
        <v>1252</v>
      </c>
      <c r="BU1153" t="s">
        <v>87</v>
      </c>
      <c r="BV1153">
        <v>1</v>
      </c>
      <c r="BW1153">
        <v>1</v>
      </c>
      <c r="BX1153">
        <v>0</v>
      </c>
      <c r="BY1153">
        <v>0</v>
      </c>
      <c r="BZ1153">
        <v>-145</v>
      </c>
      <c r="CA1153">
        <v>0</v>
      </c>
      <c r="CB1153">
        <v>145</v>
      </c>
      <c r="CC1153" t="e">
        <v>#VALUE!</v>
      </c>
      <c r="CD1153">
        <v>145</v>
      </c>
      <c r="CE1153">
        <v>0</v>
      </c>
      <c r="CF1153">
        <v>0</v>
      </c>
      <c r="CH1153">
        <f t="shared" si="86"/>
        <v>1</v>
      </c>
      <c r="CI1153" t="s">
        <v>1403</v>
      </c>
      <c r="CJ1153">
        <v>6</v>
      </c>
      <c r="CK1153" t="s">
        <v>1399</v>
      </c>
      <c r="CL1153">
        <f t="shared" si="87"/>
        <v>0</v>
      </c>
      <c r="CM1153">
        <f t="shared" si="88"/>
        <v>1</v>
      </c>
      <c r="CN1153">
        <f t="shared" si="89"/>
        <v>1</v>
      </c>
    </row>
    <row r="1154" spans="1:92" x14ac:dyDescent="0.25">
      <c r="A1154">
        <v>500</v>
      </c>
      <c r="B1154" t="s">
        <v>564</v>
      </c>
      <c r="C1154" t="s">
        <v>564</v>
      </c>
      <c r="D1154">
        <v>1834284</v>
      </c>
      <c r="E1154">
        <v>5</v>
      </c>
      <c r="F1154" s="107">
        <v>40928</v>
      </c>
      <c r="G1154" s="107">
        <v>41023</v>
      </c>
      <c r="H1154">
        <v>1834284</v>
      </c>
      <c r="I1154" s="107">
        <v>41015</v>
      </c>
      <c r="J1154" s="107">
        <v>41023</v>
      </c>
      <c r="K1154">
        <v>15000</v>
      </c>
      <c r="L1154" t="s">
        <v>569</v>
      </c>
      <c r="N1154" t="s">
        <v>564</v>
      </c>
      <c r="O1154" t="s">
        <v>913</v>
      </c>
      <c r="P1154" t="s">
        <v>38</v>
      </c>
      <c r="Q1154">
        <v>9</v>
      </c>
      <c r="R1154">
        <v>96</v>
      </c>
      <c r="S1154">
        <v>2</v>
      </c>
      <c r="T1154">
        <v>0</v>
      </c>
      <c r="U1154">
        <v>1</v>
      </c>
      <c r="AD1154" s="107">
        <v>30513</v>
      </c>
      <c r="AE1154" t="s">
        <v>31</v>
      </c>
      <c r="AF1154" t="s">
        <v>32</v>
      </c>
      <c r="AG1154" t="s">
        <v>868</v>
      </c>
      <c r="AH1154" t="s">
        <v>30</v>
      </c>
      <c r="AI1154" t="s">
        <v>70</v>
      </c>
      <c r="AJ1154" t="s">
        <v>88</v>
      </c>
      <c r="AK1154">
        <v>2</v>
      </c>
      <c r="AL1154" t="s">
        <v>987</v>
      </c>
      <c r="AN1154">
        <v>6</v>
      </c>
      <c r="AP1154" t="s">
        <v>62</v>
      </c>
      <c r="AR1154" t="s">
        <v>43</v>
      </c>
      <c r="AS1154" t="s">
        <v>63</v>
      </c>
      <c r="BC1154" t="s">
        <v>98</v>
      </c>
      <c r="BF1154">
        <v>9</v>
      </c>
      <c r="BG1154">
        <v>9</v>
      </c>
      <c r="BH1154">
        <v>96</v>
      </c>
      <c r="BI1154">
        <v>28.456284153005466</v>
      </c>
      <c r="BJ1154">
        <f t="shared" si="85"/>
        <v>29</v>
      </c>
      <c r="BK1154">
        <v>0</v>
      </c>
      <c r="BL1154">
        <v>0</v>
      </c>
      <c r="BM1154" t="s">
        <v>1050</v>
      </c>
      <c r="BN1154" t="s">
        <v>913</v>
      </c>
      <c r="BO1154" t="s">
        <v>564</v>
      </c>
      <c r="BQ1154" t="s">
        <v>1050</v>
      </c>
      <c r="BR1154" t="s">
        <v>87</v>
      </c>
      <c r="BS1154" t="s">
        <v>572</v>
      </c>
      <c r="BT1154" t="s">
        <v>1252</v>
      </c>
      <c r="BU1154" t="s">
        <v>87</v>
      </c>
      <c r="BV1154">
        <v>9.375E-2</v>
      </c>
      <c r="BW1154">
        <v>1</v>
      </c>
      <c r="BX1154">
        <v>0.90625</v>
      </c>
      <c r="BY1154">
        <v>0</v>
      </c>
      <c r="BZ1154">
        <v>-9</v>
      </c>
      <c r="CA1154">
        <v>0</v>
      </c>
      <c r="CB1154">
        <v>9</v>
      </c>
      <c r="CC1154" t="e">
        <v>#VALUE!</v>
      </c>
      <c r="CD1154">
        <v>9</v>
      </c>
      <c r="CE1154">
        <v>0</v>
      </c>
      <c r="CF1154">
        <v>0</v>
      </c>
      <c r="CH1154">
        <f t="shared" si="86"/>
        <v>1</v>
      </c>
      <c r="CI1154" t="s">
        <v>1405</v>
      </c>
      <c r="CJ1154">
        <v>1</v>
      </c>
      <c r="CK1154" t="s">
        <v>1399</v>
      </c>
      <c r="CL1154">
        <f t="shared" si="87"/>
        <v>0</v>
      </c>
      <c r="CM1154">
        <f t="shared" si="88"/>
        <v>1</v>
      </c>
      <c r="CN1154">
        <f t="shared" si="89"/>
        <v>0</v>
      </c>
    </row>
    <row r="1155" spans="1:92" x14ac:dyDescent="0.25">
      <c r="A1155">
        <v>96</v>
      </c>
      <c r="B1155" t="s">
        <v>564</v>
      </c>
      <c r="C1155" t="s">
        <v>564</v>
      </c>
      <c r="D1155">
        <v>1834553</v>
      </c>
      <c r="E1155">
        <v>2</v>
      </c>
      <c r="F1155" s="107">
        <v>40913</v>
      </c>
      <c r="G1155" s="107">
        <v>41169</v>
      </c>
      <c r="H1155">
        <v>1834553</v>
      </c>
      <c r="I1155" s="107" t="s">
        <v>560</v>
      </c>
      <c r="J1155" s="107" t="s">
        <v>560</v>
      </c>
      <c r="K1155">
        <v>5000</v>
      </c>
      <c r="L1155" t="s">
        <v>567</v>
      </c>
      <c r="M1155" s="107">
        <v>40916</v>
      </c>
      <c r="N1155" t="s">
        <v>87</v>
      </c>
      <c r="O1155" t="s">
        <v>75</v>
      </c>
      <c r="P1155" t="s">
        <v>587</v>
      </c>
      <c r="Q1155">
        <v>0</v>
      </c>
      <c r="R1155">
        <v>257</v>
      </c>
      <c r="S1155">
        <v>0</v>
      </c>
      <c r="T1155">
        <v>0</v>
      </c>
      <c r="AD1155" s="107">
        <v>25640</v>
      </c>
      <c r="AE1155" t="s">
        <v>31</v>
      </c>
      <c r="AF1155" t="s">
        <v>68</v>
      </c>
      <c r="AG1155" t="s">
        <v>870</v>
      </c>
      <c r="AH1155" t="s">
        <v>30</v>
      </c>
      <c r="AI1155" t="s">
        <v>84</v>
      </c>
      <c r="AJ1155" t="s">
        <v>47</v>
      </c>
      <c r="AK1155">
        <v>11</v>
      </c>
      <c r="AL1155" t="s">
        <v>47</v>
      </c>
      <c r="AP1155" t="s">
        <v>108</v>
      </c>
      <c r="AR1155" t="s">
        <v>66</v>
      </c>
      <c r="AS1155" t="s">
        <v>60</v>
      </c>
      <c r="BC1155" t="s">
        <v>51</v>
      </c>
      <c r="BF1155">
        <v>0</v>
      </c>
      <c r="BG1155">
        <v>0</v>
      </c>
      <c r="BH1155">
        <v>257</v>
      </c>
      <c r="BI1155">
        <v>41.729508196721312</v>
      </c>
      <c r="BJ1155" t="e">
        <f t="shared" ref="BJ1155:BJ1218" si="90">ROUND((I1155-AD1155)/365,0)</f>
        <v>#VALUE!</v>
      </c>
      <c r="BK1155" t="e">
        <v>#VALUE!</v>
      </c>
      <c r="BL1155" t="e">
        <v>#VALUE!</v>
      </c>
      <c r="BM1155" t="s">
        <v>47</v>
      </c>
      <c r="BN1155" t="s">
        <v>75</v>
      </c>
      <c r="BO1155" t="s">
        <v>87</v>
      </c>
      <c r="BQ1155" t="s">
        <v>47</v>
      </c>
      <c r="BR1155">
        <v>0</v>
      </c>
      <c r="BS1155" t="s">
        <v>573</v>
      </c>
      <c r="BT1155" t="s">
        <v>1252</v>
      </c>
      <c r="BU1155" t="s">
        <v>564</v>
      </c>
      <c r="BV1155">
        <v>0</v>
      </c>
      <c r="BW1155">
        <v>0</v>
      </c>
      <c r="BX1155">
        <v>0</v>
      </c>
      <c r="BY1155">
        <v>0</v>
      </c>
      <c r="BZ1155" t="e">
        <v>#VALUE!</v>
      </c>
      <c r="CA1155" t="e">
        <v>#VALUE!</v>
      </c>
      <c r="CB1155" t="e">
        <v>#VALUE!</v>
      </c>
      <c r="CC1155">
        <v>0</v>
      </c>
      <c r="CD1155">
        <v>0</v>
      </c>
      <c r="CE1155">
        <v>0</v>
      </c>
      <c r="CF1155" t="e">
        <v>#VALUE!</v>
      </c>
      <c r="CH1155">
        <f t="shared" ref="CH1155:CH1218" si="91">IF(CM1155+CN1155&gt;0,1,0)</f>
        <v>0</v>
      </c>
      <c r="CI1155" t="s">
        <v>1405</v>
      </c>
      <c r="CJ1155">
        <v>1</v>
      </c>
      <c r="CK1155" t="s">
        <v>1400</v>
      </c>
      <c r="CL1155">
        <f t="shared" ref="CL1155:CL1218" si="92">IF(BN1155="None",0,1)</f>
        <v>1</v>
      </c>
      <c r="CM1155">
        <f t="shared" ref="CM1155:CM1218" si="93">IF(S1155&gt;0,1,0)</f>
        <v>0</v>
      </c>
      <c r="CN1155">
        <f t="shared" ref="CN1155:CN1218" si="94">IF(T1155&gt;0,1,0)</f>
        <v>0</v>
      </c>
    </row>
    <row r="1156" spans="1:92" x14ac:dyDescent="0.25">
      <c r="A1156">
        <v>675</v>
      </c>
      <c r="B1156" t="s">
        <v>564</v>
      </c>
      <c r="C1156" t="s">
        <v>564</v>
      </c>
      <c r="D1156">
        <v>1834777</v>
      </c>
      <c r="E1156">
        <v>5</v>
      </c>
      <c r="F1156" s="107">
        <v>40935</v>
      </c>
      <c r="G1156" s="107">
        <v>40952</v>
      </c>
      <c r="H1156">
        <v>1834777</v>
      </c>
      <c r="I1156" s="107">
        <v>40951</v>
      </c>
      <c r="J1156" s="107">
        <v>40952</v>
      </c>
      <c r="K1156">
        <v>10000</v>
      </c>
      <c r="L1156" t="s">
        <v>568</v>
      </c>
      <c r="N1156" t="s">
        <v>564</v>
      </c>
      <c r="O1156" t="s">
        <v>913</v>
      </c>
      <c r="P1156" t="s">
        <v>38</v>
      </c>
      <c r="Q1156">
        <v>2</v>
      </c>
      <c r="R1156">
        <v>18</v>
      </c>
      <c r="S1156">
        <v>2</v>
      </c>
      <c r="T1156">
        <v>0</v>
      </c>
      <c r="U1156">
        <v>2</v>
      </c>
      <c r="AD1156" s="107">
        <v>29471</v>
      </c>
      <c r="AE1156" t="s">
        <v>31</v>
      </c>
      <c r="AF1156" t="s">
        <v>32</v>
      </c>
      <c r="AG1156" t="s">
        <v>868</v>
      </c>
      <c r="AH1156" t="s">
        <v>30</v>
      </c>
      <c r="AI1156" t="s">
        <v>52</v>
      </c>
      <c r="AJ1156" t="s">
        <v>88</v>
      </c>
      <c r="AK1156">
        <v>2</v>
      </c>
      <c r="AL1156" t="s">
        <v>987</v>
      </c>
      <c r="AN1156">
        <v>6</v>
      </c>
      <c r="AP1156" t="s">
        <v>141</v>
      </c>
      <c r="AR1156" t="s">
        <v>43</v>
      </c>
      <c r="AS1156" t="s">
        <v>63</v>
      </c>
      <c r="BC1156" t="s">
        <v>37</v>
      </c>
      <c r="BF1156">
        <v>2</v>
      </c>
      <c r="BG1156">
        <v>2</v>
      </c>
      <c r="BH1156">
        <v>18</v>
      </c>
      <c r="BI1156">
        <v>31.3224043715847</v>
      </c>
      <c r="BJ1156">
        <f t="shared" si="90"/>
        <v>31</v>
      </c>
      <c r="BK1156">
        <v>0</v>
      </c>
      <c r="BL1156">
        <v>0</v>
      </c>
      <c r="BM1156" t="s">
        <v>1050</v>
      </c>
      <c r="BN1156" t="s">
        <v>913</v>
      </c>
      <c r="BO1156" t="s">
        <v>564</v>
      </c>
      <c r="BQ1156" t="s">
        <v>1050</v>
      </c>
      <c r="BR1156" t="s">
        <v>87</v>
      </c>
      <c r="BS1156" t="s">
        <v>572</v>
      </c>
      <c r="BT1156" t="s">
        <v>1252</v>
      </c>
      <c r="BU1156" t="s">
        <v>87</v>
      </c>
      <c r="BV1156">
        <v>0.1111111111111111</v>
      </c>
      <c r="BW1156">
        <v>1</v>
      </c>
      <c r="BX1156">
        <v>0.88888888888888884</v>
      </c>
      <c r="BY1156">
        <v>0</v>
      </c>
      <c r="BZ1156">
        <v>-2</v>
      </c>
      <c r="CA1156">
        <v>0</v>
      </c>
      <c r="CB1156">
        <v>2</v>
      </c>
      <c r="CC1156" t="e">
        <v>#VALUE!</v>
      </c>
      <c r="CD1156">
        <v>2</v>
      </c>
      <c r="CE1156">
        <v>0</v>
      </c>
      <c r="CF1156">
        <v>0</v>
      </c>
      <c r="CH1156">
        <f t="shared" si="91"/>
        <v>1</v>
      </c>
      <c r="CI1156" t="s">
        <v>1405</v>
      </c>
      <c r="CJ1156">
        <v>1</v>
      </c>
      <c r="CK1156" t="s">
        <v>1399</v>
      </c>
      <c r="CL1156">
        <f t="shared" si="92"/>
        <v>0</v>
      </c>
      <c r="CM1156">
        <f t="shared" si="93"/>
        <v>1</v>
      </c>
      <c r="CN1156">
        <f t="shared" si="94"/>
        <v>0</v>
      </c>
    </row>
    <row r="1157" spans="1:92" x14ac:dyDescent="0.25">
      <c r="A1157">
        <v>2369</v>
      </c>
      <c r="B1157" t="s">
        <v>564</v>
      </c>
      <c r="C1157" t="s">
        <v>564</v>
      </c>
      <c r="D1157">
        <v>1836082</v>
      </c>
      <c r="E1157">
        <v>6</v>
      </c>
      <c r="F1157" s="107">
        <v>40998</v>
      </c>
      <c r="G1157" s="107">
        <v>41488</v>
      </c>
      <c r="H1157">
        <v>1836082</v>
      </c>
      <c r="I1157" s="107">
        <v>40998</v>
      </c>
      <c r="J1157" s="107">
        <v>41488</v>
      </c>
      <c r="K1157" t="s">
        <v>562</v>
      </c>
      <c r="L1157" t="s">
        <v>562</v>
      </c>
      <c r="N1157" t="s">
        <v>564</v>
      </c>
      <c r="O1157" t="s">
        <v>913</v>
      </c>
      <c r="P1157" t="s">
        <v>38</v>
      </c>
      <c r="Q1157">
        <v>491</v>
      </c>
      <c r="R1157">
        <v>491</v>
      </c>
      <c r="S1157">
        <v>3</v>
      </c>
      <c r="T1157">
        <v>3</v>
      </c>
      <c r="U1157">
        <v>2</v>
      </c>
      <c r="AD1157" s="107">
        <v>30593</v>
      </c>
      <c r="AE1157" t="s">
        <v>31</v>
      </c>
      <c r="AF1157" t="s">
        <v>32</v>
      </c>
      <c r="AG1157" t="s">
        <v>868</v>
      </c>
      <c r="AH1157" t="s">
        <v>30</v>
      </c>
      <c r="AI1157" t="s">
        <v>79</v>
      </c>
      <c r="AJ1157" t="s">
        <v>88</v>
      </c>
      <c r="AK1157">
        <v>15</v>
      </c>
      <c r="AL1157" t="s">
        <v>361</v>
      </c>
      <c r="AM1157">
        <v>5</v>
      </c>
      <c r="AP1157" t="s">
        <v>131</v>
      </c>
      <c r="AR1157" t="s">
        <v>91</v>
      </c>
      <c r="AS1157" t="s">
        <v>81</v>
      </c>
      <c r="AT1157" t="s">
        <v>1163</v>
      </c>
      <c r="BC1157" t="s">
        <v>51</v>
      </c>
      <c r="BF1157">
        <v>491</v>
      </c>
      <c r="BG1157">
        <v>491</v>
      </c>
      <c r="BH1157">
        <v>491</v>
      </c>
      <c r="BI1157">
        <v>28.428961748633881</v>
      </c>
      <c r="BJ1157">
        <f t="shared" si="90"/>
        <v>29</v>
      </c>
      <c r="BK1157">
        <v>0</v>
      </c>
      <c r="BL1157">
        <v>0</v>
      </c>
      <c r="BM1157" t="s">
        <v>1050</v>
      </c>
      <c r="BN1157" t="s">
        <v>913</v>
      </c>
      <c r="BO1157" t="s">
        <v>564</v>
      </c>
      <c r="BQ1157" t="s">
        <v>1050</v>
      </c>
      <c r="BR1157" t="s">
        <v>87</v>
      </c>
      <c r="BS1157" t="s">
        <v>572</v>
      </c>
      <c r="BT1157" t="s">
        <v>1252</v>
      </c>
      <c r="BU1157" t="s">
        <v>87</v>
      </c>
      <c r="BV1157">
        <v>1</v>
      </c>
      <c r="BW1157">
        <v>1</v>
      </c>
      <c r="BX1157">
        <v>0</v>
      </c>
      <c r="BY1157">
        <v>0</v>
      </c>
      <c r="BZ1157">
        <v>-491</v>
      </c>
      <c r="CA1157">
        <v>0</v>
      </c>
      <c r="CB1157">
        <v>491</v>
      </c>
      <c r="CC1157" t="e">
        <v>#VALUE!</v>
      </c>
      <c r="CD1157">
        <v>491</v>
      </c>
      <c r="CE1157">
        <v>0</v>
      </c>
      <c r="CF1157">
        <v>0</v>
      </c>
      <c r="CH1157">
        <f t="shared" si="91"/>
        <v>1</v>
      </c>
      <c r="CI1157" t="s">
        <v>1406</v>
      </c>
      <c r="CJ1157">
        <v>0</v>
      </c>
      <c r="CK1157" t="s">
        <v>1399</v>
      </c>
      <c r="CL1157">
        <f t="shared" si="92"/>
        <v>0</v>
      </c>
      <c r="CM1157">
        <f t="shared" si="93"/>
        <v>1</v>
      </c>
      <c r="CN1157">
        <f t="shared" si="94"/>
        <v>1</v>
      </c>
    </row>
    <row r="1158" spans="1:92" x14ac:dyDescent="0.25">
      <c r="A1158">
        <v>394</v>
      </c>
      <c r="B1158" t="s">
        <v>564</v>
      </c>
      <c r="C1158" t="s">
        <v>564</v>
      </c>
      <c r="D1158">
        <v>1836122</v>
      </c>
      <c r="E1158">
        <v>4</v>
      </c>
      <c r="F1158" s="107">
        <v>40925</v>
      </c>
      <c r="G1158" s="107">
        <v>41214</v>
      </c>
      <c r="H1158">
        <v>1836122</v>
      </c>
      <c r="I1158" s="107">
        <v>41094</v>
      </c>
      <c r="J1158" s="107">
        <v>41108</v>
      </c>
      <c r="K1158">
        <v>20000</v>
      </c>
      <c r="L1158" t="s">
        <v>569</v>
      </c>
      <c r="M1158" s="107">
        <v>41108</v>
      </c>
      <c r="N1158" t="s">
        <v>87</v>
      </c>
      <c r="O1158" t="s">
        <v>75</v>
      </c>
      <c r="P1158" t="s">
        <v>38</v>
      </c>
      <c r="Q1158">
        <v>15</v>
      </c>
      <c r="R1158">
        <v>290</v>
      </c>
      <c r="S1158">
        <v>0</v>
      </c>
      <c r="T1158">
        <v>0</v>
      </c>
      <c r="AD1158" s="107">
        <v>26300</v>
      </c>
      <c r="AE1158" t="s">
        <v>31</v>
      </c>
      <c r="AF1158" t="s">
        <v>68</v>
      </c>
      <c r="AG1158" t="s">
        <v>870</v>
      </c>
      <c r="AH1158" t="s">
        <v>57</v>
      </c>
      <c r="AI1158" t="s">
        <v>46</v>
      </c>
      <c r="AJ1158" t="s">
        <v>88</v>
      </c>
      <c r="AK1158">
        <v>7</v>
      </c>
      <c r="AL1158" t="s">
        <v>986</v>
      </c>
      <c r="AO1158">
        <v>150</v>
      </c>
      <c r="AP1158" t="s">
        <v>149</v>
      </c>
      <c r="AR1158" t="s">
        <v>66</v>
      </c>
      <c r="AS1158" t="s">
        <v>73</v>
      </c>
      <c r="BC1158" t="s">
        <v>37</v>
      </c>
      <c r="BF1158">
        <v>15</v>
      </c>
      <c r="BG1158">
        <v>121</v>
      </c>
      <c r="BH1158">
        <v>290</v>
      </c>
      <c r="BI1158">
        <v>39.959016393442624</v>
      </c>
      <c r="BJ1158">
        <f t="shared" si="90"/>
        <v>41</v>
      </c>
      <c r="BK1158">
        <v>0</v>
      </c>
      <c r="BL1158">
        <v>-106</v>
      </c>
      <c r="BM1158" t="s">
        <v>1050</v>
      </c>
      <c r="BN1158" t="s">
        <v>75</v>
      </c>
      <c r="BO1158" t="s">
        <v>87</v>
      </c>
      <c r="BQ1158" t="s">
        <v>1050</v>
      </c>
      <c r="BR1158" t="s">
        <v>87</v>
      </c>
      <c r="BS1158" t="s">
        <v>573</v>
      </c>
      <c r="BT1158" t="s">
        <v>1252</v>
      </c>
      <c r="BU1158" t="s">
        <v>564</v>
      </c>
      <c r="BV1158">
        <v>5.1724137931034482E-2</v>
      </c>
      <c r="BW1158">
        <v>0.12396694214876033</v>
      </c>
      <c r="BX1158">
        <v>7.2242804217725859E-2</v>
      </c>
      <c r="BY1158">
        <v>0</v>
      </c>
      <c r="BZ1158">
        <v>-15</v>
      </c>
      <c r="CA1158">
        <v>0</v>
      </c>
      <c r="CB1158">
        <v>15</v>
      </c>
      <c r="CC1158" t="e">
        <v>#VALUE!</v>
      </c>
      <c r="CD1158">
        <v>15</v>
      </c>
      <c r="CE1158">
        <v>0</v>
      </c>
      <c r="CF1158">
        <v>106</v>
      </c>
      <c r="CH1158">
        <f t="shared" si="91"/>
        <v>0</v>
      </c>
      <c r="CI1158" t="s">
        <v>1404</v>
      </c>
      <c r="CJ1158">
        <v>2</v>
      </c>
      <c r="CK1158" t="s">
        <v>1399</v>
      </c>
      <c r="CL1158">
        <f t="shared" si="92"/>
        <v>1</v>
      </c>
      <c r="CM1158">
        <f t="shared" si="93"/>
        <v>0</v>
      </c>
      <c r="CN1158">
        <f t="shared" si="94"/>
        <v>0</v>
      </c>
    </row>
    <row r="1159" spans="1:92" x14ac:dyDescent="0.25">
      <c r="A1159">
        <v>2484</v>
      </c>
      <c r="B1159" t="s">
        <v>564</v>
      </c>
      <c r="C1159" t="s">
        <v>564</v>
      </c>
      <c r="D1159">
        <v>1836586</v>
      </c>
      <c r="E1159">
        <v>2</v>
      </c>
      <c r="F1159" s="107">
        <v>41002</v>
      </c>
      <c r="G1159" s="107">
        <v>41004</v>
      </c>
      <c r="H1159">
        <v>1836586</v>
      </c>
      <c r="I1159" s="107">
        <v>41002</v>
      </c>
      <c r="J1159" s="107">
        <v>41004</v>
      </c>
      <c r="K1159">
        <v>5000</v>
      </c>
      <c r="L1159" t="s">
        <v>567</v>
      </c>
      <c r="N1159" t="s">
        <v>564</v>
      </c>
      <c r="O1159" t="s">
        <v>913</v>
      </c>
      <c r="P1159" t="s">
        <v>587</v>
      </c>
      <c r="Q1159">
        <v>3</v>
      </c>
      <c r="R1159">
        <v>3</v>
      </c>
      <c r="S1159">
        <v>1</v>
      </c>
      <c r="T1159">
        <v>0</v>
      </c>
      <c r="AD1159" s="107">
        <v>29442</v>
      </c>
      <c r="AE1159" t="s">
        <v>31</v>
      </c>
      <c r="AF1159" t="s">
        <v>32</v>
      </c>
      <c r="AG1159" t="s">
        <v>868</v>
      </c>
      <c r="AH1159" t="s">
        <v>30</v>
      </c>
      <c r="AI1159" t="s">
        <v>99</v>
      </c>
      <c r="AJ1159" t="s">
        <v>47</v>
      </c>
      <c r="AK1159">
        <v>1</v>
      </c>
      <c r="AL1159" t="s">
        <v>47</v>
      </c>
      <c r="AP1159" t="s">
        <v>62</v>
      </c>
      <c r="AR1159" t="s">
        <v>43</v>
      </c>
      <c r="AS1159" t="s">
        <v>63</v>
      </c>
      <c r="BC1159" t="s">
        <v>37</v>
      </c>
      <c r="BF1159">
        <v>3</v>
      </c>
      <c r="BG1159">
        <v>3</v>
      </c>
      <c r="BH1159">
        <v>3</v>
      </c>
      <c r="BI1159">
        <v>31.584699453551913</v>
      </c>
      <c r="BJ1159">
        <f t="shared" si="90"/>
        <v>32</v>
      </c>
      <c r="BK1159">
        <v>0</v>
      </c>
      <c r="BL1159">
        <v>0</v>
      </c>
      <c r="BM1159" t="s">
        <v>47</v>
      </c>
      <c r="BN1159" t="s">
        <v>913</v>
      </c>
      <c r="BO1159" t="s">
        <v>564</v>
      </c>
      <c r="BQ1159" t="s">
        <v>47</v>
      </c>
      <c r="BR1159" t="s">
        <v>87</v>
      </c>
      <c r="BS1159" t="s">
        <v>572</v>
      </c>
      <c r="BT1159" t="s">
        <v>1252</v>
      </c>
      <c r="BU1159" t="s">
        <v>87</v>
      </c>
      <c r="BV1159">
        <v>1</v>
      </c>
      <c r="BW1159">
        <v>1</v>
      </c>
      <c r="BX1159">
        <v>0</v>
      </c>
      <c r="BY1159">
        <v>0</v>
      </c>
      <c r="BZ1159">
        <v>-3</v>
      </c>
      <c r="CA1159">
        <v>0</v>
      </c>
      <c r="CB1159">
        <v>3</v>
      </c>
      <c r="CC1159" t="e">
        <v>#VALUE!</v>
      </c>
      <c r="CD1159">
        <v>3</v>
      </c>
      <c r="CE1159">
        <v>0</v>
      </c>
      <c r="CF1159">
        <v>0</v>
      </c>
      <c r="CH1159">
        <f t="shared" si="91"/>
        <v>1</v>
      </c>
      <c r="CI1159" t="s">
        <v>1405</v>
      </c>
      <c r="CJ1159">
        <v>1</v>
      </c>
      <c r="CK1159" t="s">
        <v>1399</v>
      </c>
      <c r="CL1159">
        <f t="shared" si="92"/>
        <v>0</v>
      </c>
      <c r="CM1159">
        <f t="shared" si="93"/>
        <v>1</v>
      </c>
      <c r="CN1159">
        <f t="shared" si="94"/>
        <v>0</v>
      </c>
    </row>
    <row r="1160" spans="1:92" x14ac:dyDescent="0.25">
      <c r="A1160">
        <v>1035</v>
      </c>
      <c r="B1160" t="s">
        <v>564</v>
      </c>
      <c r="C1160" t="s">
        <v>564</v>
      </c>
      <c r="D1160">
        <v>1836597</v>
      </c>
      <c r="E1160">
        <v>5</v>
      </c>
      <c r="F1160" s="107">
        <v>40947</v>
      </c>
      <c r="G1160" s="107">
        <v>40949</v>
      </c>
      <c r="H1160">
        <v>1836597</v>
      </c>
      <c r="I1160" s="107">
        <v>40948</v>
      </c>
      <c r="J1160" s="107">
        <v>40949</v>
      </c>
      <c r="K1160">
        <v>15000</v>
      </c>
      <c r="L1160" t="s">
        <v>569</v>
      </c>
      <c r="N1160" t="s">
        <v>564</v>
      </c>
      <c r="O1160" t="s">
        <v>913</v>
      </c>
      <c r="P1160" t="s">
        <v>38</v>
      </c>
      <c r="Q1160">
        <v>2</v>
      </c>
      <c r="R1160">
        <v>3</v>
      </c>
      <c r="S1160">
        <v>4</v>
      </c>
      <c r="T1160">
        <v>1</v>
      </c>
      <c r="U1160">
        <v>4</v>
      </c>
      <c r="AB1160" t="s">
        <v>111</v>
      </c>
      <c r="AD1160" s="107">
        <v>27243</v>
      </c>
      <c r="AE1160" t="s">
        <v>31</v>
      </c>
      <c r="AF1160" t="s">
        <v>39</v>
      </c>
      <c r="AG1160" t="s">
        <v>40</v>
      </c>
      <c r="AH1160" t="s">
        <v>30</v>
      </c>
      <c r="AI1160" t="s">
        <v>140</v>
      </c>
      <c r="AJ1160" t="s">
        <v>88</v>
      </c>
      <c r="AK1160">
        <v>1</v>
      </c>
      <c r="AL1160" t="s">
        <v>987</v>
      </c>
      <c r="AN1160">
        <v>12</v>
      </c>
      <c r="AP1160" t="s">
        <v>42</v>
      </c>
      <c r="AR1160" t="s">
        <v>43</v>
      </c>
      <c r="AS1160" t="s">
        <v>44</v>
      </c>
      <c r="BC1160" t="s">
        <v>37</v>
      </c>
      <c r="BF1160">
        <v>2</v>
      </c>
      <c r="BG1160">
        <v>2</v>
      </c>
      <c r="BH1160">
        <v>3</v>
      </c>
      <c r="BI1160">
        <v>37.442622950819676</v>
      </c>
      <c r="BJ1160">
        <f t="shared" si="90"/>
        <v>38</v>
      </c>
      <c r="BK1160">
        <v>0</v>
      </c>
      <c r="BL1160">
        <v>0</v>
      </c>
      <c r="BM1160" t="s">
        <v>1050</v>
      </c>
      <c r="BN1160" t="s">
        <v>913</v>
      </c>
      <c r="BO1160" t="s">
        <v>564</v>
      </c>
      <c r="BQ1160" t="s">
        <v>1050</v>
      </c>
      <c r="BR1160" t="s">
        <v>87</v>
      </c>
      <c r="BS1160" t="s">
        <v>572</v>
      </c>
      <c r="BT1160" t="s">
        <v>1252</v>
      </c>
      <c r="BU1160" t="s">
        <v>87</v>
      </c>
      <c r="BV1160">
        <v>0.66666666666666663</v>
      </c>
      <c r="BW1160">
        <v>1</v>
      </c>
      <c r="BX1160">
        <v>0.33333333333333337</v>
      </c>
      <c r="BY1160">
        <v>0</v>
      </c>
      <c r="BZ1160">
        <v>-2</v>
      </c>
      <c r="CA1160">
        <v>0</v>
      </c>
      <c r="CB1160">
        <v>2</v>
      </c>
      <c r="CC1160" t="e">
        <v>#VALUE!</v>
      </c>
      <c r="CD1160">
        <v>2</v>
      </c>
      <c r="CE1160">
        <v>0</v>
      </c>
      <c r="CF1160">
        <v>0</v>
      </c>
      <c r="CH1160">
        <f t="shared" si="91"/>
        <v>1</v>
      </c>
      <c r="CI1160" t="s">
        <v>1405</v>
      </c>
      <c r="CJ1160">
        <v>1</v>
      </c>
      <c r="CK1160" t="s">
        <v>1399</v>
      </c>
      <c r="CL1160">
        <f t="shared" si="92"/>
        <v>0</v>
      </c>
      <c r="CM1160">
        <f t="shared" si="93"/>
        <v>1</v>
      </c>
      <c r="CN1160">
        <f t="shared" si="94"/>
        <v>1</v>
      </c>
    </row>
    <row r="1161" spans="1:92" x14ac:dyDescent="0.25">
      <c r="A1161">
        <v>2614</v>
      </c>
      <c r="B1161" t="s">
        <v>564</v>
      </c>
      <c r="C1161" t="s">
        <v>564</v>
      </c>
      <c r="D1161">
        <v>1837218</v>
      </c>
      <c r="E1161">
        <v>5</v>
      </c>
      <c r="F1161" s="107">
        <v>41005</v>
      </c>
      <c r="G1161" s="107">
        <v>41008</v>
      </c>
      <c r="H1161">
        <v>1837218</v>
      </c>
      <c r="I1161" s="107">
        <v>41006</v>
      </c>
      <c r="J1161" s="107">
        <v>41008</v>
      </c>
      <c r="K1161">
        <v>15000</v>
      </c>
      <c r="L1161" t="s">
        <v>569</v>
      </c>
      <c r="N1161" t="s">
        <v>564</v>
      </c>
      <c r="O1161" t="s">
        <v>913</v>
      </c>
      <c r="P1161" t="s">
        <v>38</v>
      </c>
      <c r="Q1161">
        <v>3</v>
      </c>
      <c r="R1161">
        <v>4</v>
      </c>
      <c r="S1161">
        <v>7</v>
      </c>
      <c r="T1161">
        <v>5</v>
      </c>
      <c r="U1161">
        <v>5</v>
      </c>
      <c r="AD1161" s="107">
        <v>29963</v>
      </c>
      <c r="AE1161" t="s">
        <v>31</v>
      </c>
      <c r="AF1161" t="s">
        <v>68</v>
      </c>
      <c r="AG1161" t="s">
        <v>870</v>
      </c>
      <c r="AH1161" t="s">
        <v>57</v>
      </c>
      <c r="AI1161" t="s">
        <v>117</v>
      </c>
      <c r="AJ1161" t="s">
        <v>88</v>
      </c>
      <c r="AK1161">
        <v>1</v>
      </c>
      <c r="AL1161" t="s">
        <v>987</v>
      </c>
      <c r="AN1161">
        <v>7</v>
      </c>
      <c r="AP1161" t="s">
        <v>59</v>
      </c>
      <c r="AR1161" t="s">
        <v>43</v>
      </c>
      <c r="AS1161" t="s">
        <v>60</v>
      </c>
      <c r="BC1161" t="s">
        <v>37</v>
      </c>
      <c r="BF1161">
        <v>3</v>
      </c>
      <c r="BG1161">
        <v>3</v>
      </c>
      <c r="BH1161">
        <v>4</v>
      </c>
      <c r="BI1161">
        <v>30.169398907103826</v>
      </c>
      <c r="BJ1161">
        <f t="shared" si="90"/>
        <v>30</v>
      </c>
      <c r="BK1161">
        <v>0</v>
      </c>
      <c r="BL1161">
        <v>0</v>
      </c>
      <c r="BM1161" t="s">
        <v>1050</v>
      </c>
      <c r="BN1161" t="s">
        <v>913</v>
      </c>
      <c r="BO1161" t="s">
        <v>564</v>
      </c>
      <c r="BQ1161" t="s">
        <v>1050</v>
      </c>
      <c r="BR1161" t="s">
        <v>87</v>
      </c>
      <c r="BS1161" t="s">
        <v>572</v>
      </c>
      <c r="BT1161" t="s">
        <v>1252</v>
      </c>
      <c r="BU1161" t="s">
        <v>87</v>
      </c>
      <c r="BV1161">
        <v>0.75</v>
      </c>
      <c r="BW1161">
        <v>1</v>
      </c>
      <c r="BX1161">
        <v>0.25</v>
      </c>
      <c r="BY1161">
        <v>0</v>
      </c>
      <c r="BZ1161">
        <v>-3</v>
      </c>
      <c r="CA1161">
        <v>0</v>
      </c>
      <c r="CB1161">
        <v>3</v>
      </c>
      <c r="CC1161" t="e">
        <v>#VALUE!</v>
      </c>
      <c r="CD1161">
        <v>3</v>
      </c>
      <c r="CE1161">
        <v>0</v>
      </c>
      <c r="CF1161">
        <v>0</v>
      </c>
      <c r="CH1161">
        <f t="shared" si="91"/>
        <v>1</v>
      </c>
      <c r="CI1161" t="s">
        <v>1405</v>
      </c>
      <c r="CJ1161">
        <v>1</v>
      </c>
      <c r="CK1161" t="s">
        <v>1399</v>
      </c>
      <c r="CL1161">
        <f t="shared" si="92"/>
        <v>0</v>
      </c>
      <c r="CM1161">
        <f t="shared" si="93"/>
        <v>1</v>
      </c>
      <c r="CN1161">
        <f t="shared" si="94"/>
        <v>1</v>
      </c>
    </row>
    <row r="1162" spans="1:92" x14ac:dyDescent="0.25">
      <c r="A1162">
        <v>1763</v>
      </c>
      <c r="B1162" t="s">
        <v>564</v>
      </c>
      <c r="C1162" t="s">
        <v>87</v>
      </c>
      <c r="D1162">
        <v>1837850</v>
      </c>
      <c r="E1162">
        <v>6</v>
      </c>
      <c r="F1162" s="107">
        <v>40974</v>
      </c>
      <c r="G1162" s="107">
        <v>41200</v>
      </c>
      <c r="H1162">
        <v>1837850</v>
      </c>
      <c r="I1162" s="107">
        <v>40975</v>
      </c>
      <c r="J1162" s="107">
        <v>40976</v>
      </c>
      <c r="K1162">
        <v>30000</v>
      </c>
      <c r="L1162" t="s">
        <v>570</v>
      </c>
      <c r="M1162" s="107">
        <v>40976</v>
      </c>
      <c r="N1162" t="s">
        <v>87</v>
      </c>
      <c r="O1162" t="s">
        <v>583</v>
      </c>
      <c r="P1162" t="s">
        <v>38</v>
      </c>
      <c r="Q1162">
        <v>9</v>
      </c>
      <c r="R1162">
        <v>227</v>
      </c>
      <c r="S1162">
        <v>4</v>
      </c>
      <c r="T1162">
        <v>5</v>
      </c>
      <c r="U1162">
        <v>2</v>
      </c>
      <c r="AD1162" s="107">
        <v>28599</v>
      </c>
      <c r="AE1162" t="s">
        <v>31</v>
      </c>
      <c r="AF1162" t="s">
        <v>39</v>
      </c>
      <c r="AG1162" t="s">
        <v>40</v>
      </c>
      <c r="AH1162" t="s">
        <v>40</v>
      </c>
      <c r="AI1162" t="s">
        <v>112</v>
      </c>
      <c r="AJ1162" t="s">
        <v>88</v>
      </c>
      <c r="AK1162">
        <v>4</v>
      </c>
      <c r="AL1162" t="s">
        <v>361</v>
      </c>
      <c r="AM1162">
        <v>5</v>
      </c>
      <c r="AP1162" t="s">
        <v>131</v>
      </c>
      <c r="AR1162" t="s">
        <v>91</v>
      </c>
      <c r="AS1162" t="s">
        <v>81</v>
      </c>
      <c r="AU1162" t="s">
        <v>734</v>
      </c>
      <c r="AX1162" t="s">
        <v>87</v>
      </c>
      <c r="BC1162" t="s">
        <v>51</v>
      </c>
      <c r="BF1162">
        <v>9</v>
      </c>
      <c r="BG1162">
        <v>226</v>
      </c>
      <c r="BH1162">
        <v>227</v>
      </c>
      <c r="BI1162">
        <v>33.811475409836063</v>
      </c>
      <c r="BJ1162">
        <f t="shared" si="90"/>
        <v>34</v>
      </c>
      <c r="BK1162">
        <v>0</v>
      </c>
      <c r="BL1162">
        <v>-224</v>
      </c>
      <c r="BM1162" t="s">
        <v>1050</v>
      </c>
      <c r="BN1162" t="s">
        <v>75</v>
      </c>
      <c r="BO1162" t="s">
        <v>87</v>
      </c>
      <c r="BQ1162" t="s">
        <v>1050</v>
      </c>
      <c r="BR1162" t="s">
        <v>87</v>
      </c>
      <c r="BS1162" t="s">
        <v>572</v>
      </c>
      <c r="BT1162" t="s">
        <v>1252</v>
      </c>
      <c r="BU1162" t="s">
        <v>87</v>
      </c>
      <c r="BV1162">
        <v>3.9647577092511016E-2</v>
      </c>
      <c r="BW1162">
        <v>8.8495575221238937E-3</v>
      </c>
      <c r="BX1162">
        <v>-3.0798019570387122E-2</v>
      </c>
      <c r="BY1162">
        <v>0</v>
      </c>
      <c r="BZ1162">
        <v>-2</v>
      </c>
      <c r="CA1162">
        <v>7</v>
      </c>
      <c r="CB1162">
        <v>226</v>
      </c>
      <c r="CC1162">
        <v>9</v>
      </c>
      <c r="CD1162">
        <v>226</v>
      </c>
      <c r="CE1162">
        <v>224</v>
      </c>
      <c r="CF1162">
        <v>224</v>
      </c>
      <c r="CH1162">
        <f t="shared" si="91"/>
        <v>1</v>
      </c>
      <c r="CI1162" t="s">
        <v>1405</v>
      </c>
      <c r="CJ1162">
        <v>1</v>
      </c>
      <c r="CK1162" t="s">
        <v>1399</v>
      </c>
      <c r="CL1162">
        <f t="shared" si="92"/>
        <v>1</v>
      </c>
      <c r="CM1162">
        <f t="shared" si="93"/>
        <v>1</v>
      </c>
      <c r="CN1162">
        <f t="shared" si="94"/>
        <v>1</v>
      </c>
    </row>
    <row r="1163" spans="1:92" x14ac:dyDescent="0.25">
      <c r="A1163">
        <v>1603</v>
      </c>
      <c r="B1163" t="s">
        <v>564</v>
      </c>
      <c r="C1163" t="s">
        <v>564</v>
      </c>
      <c r="D1163">
        <v>1840126</v>
      </c>
      <c r="E1163">
        <v>6</v>
      </c>
      <c r="F1163" s="107">
        <v>40968</v>
      </c>
      <c r="G1163" s="107">
        <v>41086</v>
      </c>
      <c r="H1163">
        <v>1840126</v>
      </c>
      <c r="I1163" s="107">
        <v>40988</v>
      </c>
      <c r="J1163" s="107">
        <v>41086</v>
      </c>
      <c r="K1163">
        <v>20000</v>
      </c>
      <c r="L1163" t="s">
        <v>569</v>
      </c>
      <c r="N1163" t="s">
        <v>564</v>
      </c>
      <c r="O1163" t="s">
        <v>913</v>
      </c>
      <c r="P1163" t="s">
        <v>38</v>
      </c>
      <c r="Q1163">
        <v>99</v>
      </c>
      <c r="R1163">
        <v>119</v>
      </c>
      <c r="S1163">
        <v>1</v>
      </c>
      <c r="T1163">
        <v>7</v>
      </c>
      <c r="U1163">
        <v>1</v>
      </c>
      <c r="AD1163" s="107">
        <v>29303</v>
      </c>
      <c r="AE1163" t="s">
        <v>31</v>
      </c>
      <c r="AF1163" t="s">
        <v>32</v>
      </c>
      <c r="AG1163" t="s">
        <v>868</v>
      </c>
      <c r="AH1163" t="s">
        <v>30</v>
      </c>
      <c r="AI1163" t="s">
        <v>52</v>
      </c>
      <c r="AJ1163" t="s">
        <v>88</v>
      </c>
      <c r="AK1163">
        <v>7</v>
      </c>
      <c r="AL1163" t="s">
        <v>361</v>
      </c>
      <c r="AM1163">
        <v>4</v>
      </c>
      <c r="AP1163" t="s">
        <v>190</v>
      </c>
      <c r="AR1163" t="s">
        <v>49</v>
      </c>
      <c r="AS1163" t="s">
        <v>81</v>
      </c>
      <c r="BC1163" t="s">
        <v>37</v>
      </c>
      <c r="BF1163">
        <v>99</v>
      </c>
      <c r="BG1163">
        <v>99</v>
      </c>
      <c r="BH1163">
        <v>119</v>
      </c>
      <c r="BI1163">
        <v>31.871584699453553</v>
      </c>
      <c r="BJ1163">
        <f t="shared" si="90"/>
        <v>32</v>
      </c>
      <c r="BK1163">
        <v>0</v>
      </c>
      <c r="BL1163">
        <v>0</v>
      </c>
      <c r="BM1163" t="s">
        <v>1050</v>
      </c>
      <c r="BN1163" t="s">
        <v>913</v>
      </c>
      <c r="BO1163" t="s">
        <v>564</v>
      </c>
      <c r="BQ1163" t="s">
        <v>1050</v>
      </c>
      <c r="BR1163" t="s">
        <v>87</v>
      </c>
      <c r="BS1163" t="s">
        <v>572</v>
      </c>
      <c r="BT1163" t="s">
        <v>1252</v>
      </c>
      <c r="BU1163" t="s">
        <v>87</v>
      </c>
      <c r="BV1163">
        <v>0.83193277310924374</v>
      </c>
      <c r="BW1163">
        <v>1</v>
      </c>
      <c r="BX1163">
        <v>0.16806722689075626</v>
      </c>
      <c r="BY1163">
        <v>0</v>
      </c>
      <c r="BZ1163">
        <v>-99</v>
      </c>
      <c r="CA1163">
        <v>0</v>
      </c>
      <c r="CB1163">
        <v>99</v>
      </c>
      <c r="CC1163" t="e">
        <v>#VALUE!</v>
      </c>
      <c r="CD1163">
        <v>99</v>
      </c>
      <c r="CE1163">
        <v>0</v>
      </c>
      <c r="CF1163">
        <v>0</v>
      </c>
      <c r="CH1163">
        <f t="shared" si="91"/>
        <v>1</v>
      </c>
      <c r="CI1163" t="s">
        <v>1408</v>
      </c>
      <c r="CJ1163">
        <v>0</v>
      </c>
      <c r="CK1163" t="s">
        <v>1399</v>
      </c>
      <c r="CL1163">
        <f t="shared" si="92"/>
        <v>0</v>
      </c>
      <c r="CM1163">
        <f t="shared" si="93"/>
        <v>1</v>
      </c>
      <c r="CN1163">
        <f t="shared" si="94"/>
        <v>1</v>
      </c>
    </row>
    <row r="1164" spans="1:92" x14ac:dyDescent="0.25">
      <c r="A1164">
        <v>33</v>
      </c>
      <c r="B1164" t="s">
        <v>564</v>
      </c>
      <c r="C1164" t="s">
        <v>564</v>
      </c>
      <c r="D1164">
        <v>1840393</v>
      </c>
      <c r="E1164">
        <v>6</v>
      </c>
      <c r="F1164" s="107">
        <v>40911</v>
      </c>
      <c r="G1164" s="107">
        <v>41002</v>
      </c>
      <c r="H1164">
        <v>1840393</v>
      </c>
      <c r="I1164" s="107">
        <v>40911</v>
      </c>
      <c r="J1164" s="107">
        <v>41002</v>
      </c>
      <c r="K1164" t="s">
        <v>562</v>
      </c>
      <c r="L1164" t="s">
        <v>562</v>
      </c>
      <c r="N1164" t="s">
        <v>564</v>
      </c>
      <c r="O1164" t="s">
        <v>913</v>
      </c>
      <c r="P1164" t="s">
        <v>76</v>
      </c>
      <c r="Q1164">
        <v>92</v>
      </c>
      <c r="R1164">
        <v>92</v>
      </c>
      <c r="S1164">
        <v>4</v>
      </c>
      <c r="T1164">
        <v>3</v>
      </c>
      <c r="U1164">
        <v>1</v>
      </c>
      <c r="AD1164" s="107">
        <v>30396</v>
      </c>
      <c r="AE1164" t="s">
        <v>31</v>
      </c>
      <c r="AF1164" t="s">
        <v>32</v>
      </c>
      <c r="AG1164" t="s">
        <v>868</v>
      </c>
      <c r="AH1164" t="s">
        <v>30</v>
      </c>
      <c r="AI1164" t="s">
        <v>61</v>
      </c>
      <c r="AJ1164" t="s">
        <v>88</v>
      </c>
      <c r="AK1164">
        <v>5</v>
      </c>
      <c r="AL1164" t="s">
        <v>361</v>
      </c>
      <c r="AM1164">
        <v>5</v>
      </c>
      <c r="AP1164" t="s">
        <v>83</v>
      </c>
      <c r="AR1164" t="s">
        <v>66</v>
      </c>
      <c r="AS1164" t="s">
        <v>73</v>
      </c>
      <c r="BC1164" t="s">
        <v>51</v>
      </c>
      <c r="BF1164">
        <v>92</v>
      </c>
      <c r="BG1164">
        <v>92</v>
      </c>
      <c r="BH1164">
        <v>92</v>
      </c>
      <c r="BI1164">
        <v>28.729508196721312</v>
      </c>
      <c r="BJ1164">
        <f t="shared" si="90"/>
        <v>29</v>
      </c>
      <c r="BK1164">
        <v>0</v>
      </c>
      <c r="BL1164">
        <v>0</v>
      </c>
      <c r="BM1164" t="s">
        <v>1050</v>
      </c>
      <c r="BN1164" t="s">
        <v>913</v>
      </c>
      <c r="BO1164" t="s">
        <v>564</v>
      </c>
      <c r="BQ1164" t="s">
        <v>1050</v>
      </c>
      <c r="BR1164" t="s">
        <v>87</v>
      </c>
      <c r="BS1164" t="s">
        <v>572</v>
      </c>
      <c r="BT1164" t="s">
        <v>1252</v>
      </c>
      <c r="BU1164" t="s">
        <v>87</v>
      </c>
      <c r="BV1164">
        <v>1</v>
      </c>
      <c r="BW1164">
        <v>1</v>
      </c>
      <c r="BX1164">
        <v>0</v>
      </c>
      <c r="BY1164">
        <v>0</v>
      </c>
      <c r="BZ1164">
        <v>-92</v>
      </c>
      <c r="CA1164">
        <v>0</v>
      </c>
      <c r="CB1164">
        <v>92</v>
      </c>
      <c r="CC1164" t="e">
        <v>#VALUE!</v>
      </c>
      <c r="CD1164">
        <v>92</v>
      </c>
      <c r="CE1164">
        <v>0</v>
      </c>
      <c r="CF1164">
        <v>0</v>
      </c>
      <c r="CH1164">
        <f t="shared" si="91"/>
        <v>1</v>
      </c>
      <c r="CI1164" t="s">
        <v>1408</v>
      </c>
      <c r="CJ1164">
        <v>0</v>
      </c>
      <c r="CK1164" t="s">
        <v>1399</v>
      </c>
      <c r="CL1164">
        <f t="shared" si="92"/>
        <v>0</v>
      </c>
      <c r="CM1164">
        <f t="shared" si="93"/>
        <v>1</v>
      </c>
      <c r="CN1164">
        <f t="shared" si="94"/>
        <v>1</v>
      </c>
    </row>
    <row r="1165" spans="1:92" x14ac:dyDescent="0.25">
      <c r="A1165">
        <v>2101</v>
      </c>
      <c r="B1165" t="s">
        <v>564</v>
      </c>
      <c r="C1165" t="s">
        <v>564</v>
      </c>
      <c r="D1165">
        <v>1841049</v>
      </c>
      <c r="E1165">
        <v>2</v>
      </c>
      <c r="F1165" s="107">
        <v>40988</v>
      </c>
      <c r="G1165" s="107">
        <v>41115</v>
      </c>
      <c r="H1165">
        <v>1841049</v>
      </c>
      <c r="I1165" s="107">
        <v>40994</v>
      </c>
      <c r="J1165" s="107">
        <v>41000</v>
      </c>
      <c r="K1165">
        <v>30000</v>
      </c>
      <c r="L1165" t="s">
        <v>570</v>
      </c>
      <c r="M1165" s="107">
        <v>41000</v>
      </c>
      <c r="N1165" t="s">
        <v>87</v>
      </c>
      <c r="O1165" t="s">
        <v>75</v>
      </c>
      <c r="P1165" t="s">
        <v>587</v>
      </c>
      <c r="Q1165">
        <v>7</v>
      </c>
      <c r="R1165">
        <v>128</v>
      </c>
      <c r="S1165">
        <v>0</v>
      </c>
      <c r="T1165">
        <v>0</v>
      </c>
      <c r="AD1165" s="107">
        <v>29632</v>
      </c>
      <c r="AE1165" t="s">
        <v>31</v>
      </c>
      <c r="AF1165" t="s">
        <v>32</v>
      </c>
      <c r="AG1165" t="s">
        <v>868</v>
      </c>
      <c r="AH1165" t="s">
        <v>30</v>
      </c>
      <c r="AI1165" t="s">
        <v>33</v>
      </c>
      <c r="AJ1165" t="s">
        <v>47</v>
      </c>
      <c r="AK1165">
        <v>6</v>
      </c>
      <c r="AL1165" t="s">
        <v>47</v>
      </c>
      <c r="AP1165" t="s">
        <v>72</v>
      </c>
      <c r="AR1165" t="s">
        <v>49</v>
      </c>
      <c r="AS1165" t="s">
        <v>73</v>
      </c>
      <c r="BC1165" t="s">
        <v>51</v>
      </c>
      <c r="BF1165">
        <v>7</v>
      </c>
      <c r="BG1165">
        <v>122</v>
      </c>
      <c r="BH1165">
        <v>128</v>
      </c>
      <c r="BI1165">
        <v>31.027322404371585</v>
      </c>
      <c r="BJ1165">
        <f t="shared" si="90"/>
        <v>31</v>
      </c>
      <c r="BK1165">
        <v>0</v>
      </c>
      <c r="BL1165">
        <v>-115</v>
      </c>
      <c r="BM1165" t="s">
        <v>47</v>
      </c>
      <c r="BN1165" t="s">
        <v>75</v>
      </c>
      <c r="BO1165" t="s">
        <v>87</v>
      </c>
      <c r="BQ1165" t="s">
        <v>47</v>
      </c>
      <c r="BR1165" t="s">
        <v>87</v>
      </c>
      <c r="BS1165" t="s">
        <v>573</v>
      </c>
      <c r="BT1165" t="s">
        <v>1252</v>
      </c>
      <c r="BU1165" t="s">
        <v>564</v>
      </c>
      <c r="BV1165">
        <v>5.46875E-2</v>
      </c>
      <c r="BW1165">
        <v>5.737704918032787E-2</v>
      </c>
      <c r="BX1165">
        <v>2.6895491803278701E-3</v>
      </c>
      <c r="BY1165">
        <v>0</v>
      </c>
      <c r="BZ1165">
        <v>-7</v>
      </c>
      <c r="CA1165">
        <v>0</v>
      </c>
      <c r="CB1165">
        <v>7</v>
      </c>
      <c r="CC1165" t="e">
        <v>#VALUE!</v>
      </c>
      <c r="CD1165">
        <v>7</v>
      </c>
      <c r="CE1165">
        <v>0</v>
      </c>
      <c r="CF1165">
        <v>115</v>
      </c>
      <c r="CH1165">
        <f t="shared" si="91"/>
        <v>0</v>
      </c>
      <c r="CI1165" t="s">
        <v>1405</v>
      </c>
      <c r="CJ1165">
        <v>1</v>
      </c>
      <c r="CK1165" t="s">
        <v>1399</v>
      </c>
      <c r="CL1165">
        <f t="shared" si="92"/>
        <v>1</v>
      </c>
      <c r="CM1165">
        <f t="shared" si="93"/>
        <v>0</v>
      </c>
      <c r="CN1165">
        <f t="shared" si="94"/>
        <v>0</v>
      </c>
    </row>
    <row r="1166" spans="1:92" x14ac:dyDescent="0.25">
      <c r="A1166">
        <v>201</v>
      </c>
      <c r="B1166" t="s">
        <v>564</v>
      </c>
      <c r="C1166" t="s">
        <v>564</v>
      </c>
      <c r="D1166">
        <v>1841694</v>
      </c>
      <c r="E1166">
        <v>6</v>
      </c>
      <c r="F1166" s="107">
        <v>40745</v>
      </c>
      <c r="G1166" s="107">
        <v>41010</v>
      </c>
      <c r="H1166">
        <v>1841694</v>
      </c>
      <c r="I1166" s="107">
        <v>40918</v>
      </c>
      <c r="J1166" s="107">
        <v>41010</v>
      </c>
      <c r="K1166" t="s">
        <v>562</v>
      </c>
      <c r="L1166" t="s">
        <v>562</v>
      </c>
      <c r="N1166" t="s">
        <v>564</v>
      </c>
      <c r="O1166" t="s">
        <v>913</v>
      </c>
      <c r="P1166" t="s">
        <v>76</v>
      </c>
      <c r="Q1166">
        <v>93</v>
      </c>
      <c r="R1166">
        <v>266</v>
      </c>
      <c r="S1166">
        <v>8</v>
      </c>
      <c r="T1166">
        <v>5</v>
      </c>
      <c r="U1166">
        <v>4</v>
      </c>
      <c r="AD1166" s="107">
        <v>29865</v>
      </c>
      <c r="AE1166" t="s">
        <v>31</v>
      </c>
      <c r="AF1166" t="s">
        <v>32</v>
      </c>
      <c r="AG1166" t="s">
        <v>868</v>
      </c>
      <c r="AH1166" t="s">
        <v>57</v>
      </c>
      <c r="AI1166" t="s">
        <v>41</v>
      </c>
      <c r="AJ1166" t="s">
        <v>88</v>
      </c>
      <c r="AK1166">
        <v>11</v>
      </c>
      <c r="AL1166" t="s">
        <v>361</v>
      </c>
      <c r="AM1166">
        <v>4</v>
      </c>
      <c r="AP1166" t="s">
        <v>107</v>
      </c>
      <c r="AR1166" t="s">
        <v>43</v>
      </c>
      <c r="AS1166" t="s">
        <v>60</v>
      </c>
      <c r="BC1166" t="s">
        <v>51</v>
      </c>
      <c r="BF1166">
        <v>93</v>
      </c>
      <c r="BG1166">
        <v>93</v>
      </c>
      <c r="BH1166">
        <v>266</v>
      </c>
      <c r="BI1166">
        <v>29.726775956284154</v>
      </c>
      <c r="BJ1166">
        <f t="shared" si="90"/>
        <v>30</v>
      </c>
      <c r="BK1166">
        <v>0</v>
      </c>
      <c r="BL1166">
        <v>0</v>
      </c>
      <c r="BM1166" t="s">
        <v>1050</v>
      </c>
      <c r="BN1166" t="s">
        <v>913</v>
      </c>
      <c r="BO1166" t="s">
        <v>564</v>
      </c>
      <c r="BQ1166" t="s">
        <v>1050</v>
      </c>
      <c r="BR1166" t="s">
        <v>87</v>
      </c>
      <c r="BS1166" t="s">
        <v>572</v>
      </c>
      <c r="BT1166" t="s">
        <v>1252</v>
      </c>
      <c r="BU1166" t="s">
        <v>87</v>
      </c>
      <c r="BV1166">
        <v>0.34962406015037595</v>
      </c>
      <c r="BW1166">
        <v>1</v>
      </c>
      <c r="BX1166">
        <v>0.65037593984962405</v>
      </c>
      <c r="BY1166">
        <v>0</v>
      </c>
      <c r="BZ1166">
        <v>-93</v>
      </c>
      <c r="CA1166">
        <v>0</v>
      </c>
      <c r="CB1166">
        <v>93</v>
      </c>
      <c r="CC1166" t="e">
        <v>#VALUE!</v>
      </c>
      <c r="CD1166">
        <v>93</v>
      </c>
      <c r="CE1166">
        <v>0</v>
      </c>
      <c r="CF1166">
        <v>0</v>
      </c>
      <c r="CH1166">
        <f t="shared" si="91"/>
        <v>1</v>
      </c>
      <c r="CI1166" t="s">
        <v>1408</v>
      </c>
      <c r="CJ1166">
        <v>0</v>
      </c>
      <c r="CK1166" t="s">
        <v>1399</v>
      </c>
      <c r="CL1166">
        <f t="shared" si="92"/>
        <v>0</v>
      </c>
      <c r="CM1166">
        <f t="shared" si="93"/>
        <v>1</v>
      </c>
      <c r="CN1166">
        <f t="shared" si="94"/>
        <v>1</v>
      </c>
    </row>
    <row r="1167" spans="1:92" x14ac:dyDescent="0.25">
      <c r="A1167">
        <v>1314</v>
      </c>
      <c r="B1167" t="s">
        <v>564</v>
      </c>
      <c r="C1167" t="s">
        <v>564</v>
      </c>
      <c r="D1167">
        <v>1842688</v>
      </c>
      <c r="E1167">
        <v>5</v>
      </c>
      <c r="F1167" s="107">
        <v>40956</v>
      </c>
      <c r="G1167" s="107">
        <v>41135</v>
      </c>
      <c r="H1167">
        <v>1842688</v>
      </c>
      <c r="I1167" s="107">
        <v>40956</v>
      </c>
      <c r="J1167" s="107">
        <v>41135</v>
      </c>
      <c r="K1167" t="s">
        <v>562</v>
      </c>
      <c r="L1167" t="s">
        <v>562</v>
      </c>
      <c r="N1167" t="s">
        <v>564</v>
      </c>
      <c r="O1167" t="s">
        <v>913</v>
      </c>
      <c r="P1167" t="s">
        <v>38</v>
      </c>
      <c r="Q1167">
        <v>180</v>
      </c>
      <c r="R1167">
        <v>180</v>
      </c>
      <c r="S1167">
        <v>1</v>
      </c>
      <c r="T1167">
        <v>0</v>
      </c>
      <c r="AD1167" s="107">
        <v>27101</v>
      </c>
      <c r="AE1167" t="s">
        <v>31</v>
      </c>
      <c r="AF1167" t="s">
        <v>68</v>
      </c>
      <c r="AG1167" t="s">
        <v>870</v>
      </c>
      <c r="AH1167" t="s">
        <v>57</v>
      </c>
      <c r="AI1167" t="s">
        <v>46</v>
      </c>
      <c r="AJ1167" t="s">
        <v>88</v>
      </c>
      <c r="AK1167">
        <v>7</v>
      </c>
      <c r="AL1167" t="s">
        <v>987</v>
      </c>
      <c r="AN1167">
        <v>6</v>
      </c>
      <c r="AP1167" t="s">
        <v>136</v>
      </c>
      <c r="AR1167" t="s">
        <v>66</v>
      </c>
      <c r="AS1167" t="s">
        <v>63</v>
      </c>
      <c r="BC1167" t="s">
        <v>37</v>
      </c>
      <c r="BF1167">
        <v>180</v>
      </c>
      <c r="BG1167">
        <v>180</v>
      </c>
      <c r="BH1167">
        <v>180</v>
      </c>
      <c r="BI1167">
        <v>37.855191256830601</v>
      </c>
      <c r="BJ1167">
        <f t="shared" si="90"/>
        <v>38</v>
      </c>
      <c r="BK1167">
        <v>0</v>
      </c>
      <c r="BL1167">
        <v>0</v>
      </c>
      <c r="BM1167" t="s">
        <v>1050</v>
      </c>
      <c r="BN1167" t="s">
        <v>913</v>
      </c>
      <c r="BO1167" t="s">
        <v>564</v>
      </c>
      <c r="BQ1167" t="s">
        <v>1050</v>
      </c>
      <c r="BR1167" t="s">
        <v>87</v>
      </c>
      <c r="BS1167" t="s">
        <v>572</v>
      </c>
      <c r="BT1167" t="s">
        <v>1252</v>
      </c>
      <c r="BU1167" t="s">
        <v>87</v>
      </c>
      <c r="BV1167">
        <v>1</v>
      </c>
      <c r="BW1167">
        <v>1</v>
      </c>
      <c r="BX1167">
        <v>0</v>
      </c>
      <c r="BY1167">
        <v>0</v>
      </c>
      <c r="BZ1167">
        <v>-180</v>
      </c>
      <c r="CA1167">
        <v>0</v>
      </c>
      <c r="CB1167">
        <v>180</v>
      </c>
      <c r="CC1167" t="e">
        <v>#VALUE!</v>
      </c>
      <c r="CD1167">
        <v>180</v>
      </c>
      <c r="CE1167">
        <v>0</v>
      </c>
      <c r="CF1167">
        <v>0</v>
      </c>
      <c r="CH1167">
        <f t="shared" si="91"/>
        <v>1</v>
      </c>
      <c r="CI1167" t="s">
        <v>1403</v>
      </c>
      <c r="CJ1167">
        <v>6</v>
      </c>
      <c r="CK1167" t="s">
        <v>1399</v>
      </c>
      <c r="CL1167">
        <f t="shared" si="92"/>
        <v>0</v>
      </c>
      <c r="CM1167">
        <f t="shared" si="93"/>
        <v>1</v>
      </c>
      <c r="CN1167">
        <f t="shared" si="94"/>
        <v>0</v>
      </c>
    </row>
    <row r="1168" spans="1:92" x14ac:dyDescent="0.25">
      <c r="A1168">
        <v>825</v>
      </c>
      <c r="B1168" t="s">
        <v>564</v>
      </c>
      <c r="C1168" t="s">
        <v>564</v>
      </c>
      <c r="D1168">
        <v>1842765</v>
      </c>
      <c r="E1168">
        <v>5</v>
      </c>
      <c r="F1168" s="107">
        <v>40940</v>
      </c>
      <c r="G1168" s="107">
        <v>40997</v>
      </c>
      <c r="H1168">
        <v>1842765</v>
      </c>
      <c r="I1168" s="107">
        <v>40940</v>
      </c>
      <c r="J1168" s="107">
        <v>40997</v>
      </c>
      <c r="K1168" t="s">
        <v>562</v>
      </c>
      <c r="L1168" t="s">
        <v>562</v>
      </c>
      <c r="N1168" t="s">
        <v>564</v>
      </c>
      <c r="O1168" t="s">
        <v>913</v>
      </c>
      <c r="P1168" t="s">
        <v>38</v>
      </c>
      <c r="Q1168">
        <v>58</v>
      </c>
      <c r="R1168">
        <v>58</v>
      </c>
      <c r="S1168">
        <v>0</v>
      </c>
      <c r="T1168">
        <v>7</v>
      </c>
      <c r="AD1168" s="107">
        <v>30223</v>
      </c>
      <c r="AE1168" t="s">
        <v>31</v>
      </c>
      <c r="AF1168" t="s">
        <v>32</v>
      </c>
      <c r="AG1168" t="s">
        <v>868</v>
      </c>
      <c r="AH1168" t="s">
        <v>57</v>
      </c>
      <c r="AI1168" t="s">
        <v>70</v>
      </c>
      <c r="AJ1168" t="s">
        <v>88</v>
      </c>
      <c r="AK1168">
        <v>4</v>
      </c>
      <c r="AL1168" t="s">
        <v>987</v>
      </c>
      <c r="AN1168">
        <v>8</v>
      </c>
      <c r="AP1168" t="s">
        <v>42</v>
      </c>
      <c r="AR1168" t="s">
        <v>43</v>
      </c>
      <c r="AS1168" t="s">
        <v>44</v>
      </c>
      <c r="BC1168" t="s">
        <v>51</v>
      </c>
      <c r="BF1168">
        <v>58</v>
      </c>
      <c r="BG1168">
        <v>58</v>
      </c>
      <c r="BH1168">
        <v>58</v>
      </c>
      <c r="BI1168">
        <v>29.281420765027324</v>
      </c>
      <c r="BJ1168">
        <f t="shared" si="90"/>
        <v>29</v>
      </c>
      <c r="BK1168">
        <v>0</v>
      </c>
      <c r="BL1168">
        <v>0</v>
      </c>
      <c r="BM1168" t="s">
        <v>1050</v>
      </c>
      <c r="BN1168" t="s">
        <v>913</v>
      </c>
      <c r="BO1168" t="s">
        <v>564</v>
      </c>
      <c r="BQ1168" t="s">
        <v>1050</v>
      </c>
      <c r="BR1168" t="s">
        <v>87</v>
      </c>
      <c r="BS1168" t="s">
        <v>572</v>
      </c>
      <c r="BT1168" t="s">
        <v>1252</v>
      </c>
      <c r="BU1168" t="s">
        <v>564</v>
      </c>
      <c r="BV1168">
        <v>1</v>
      </c>
      <c r="BW1168">
        <v>1</v>
      </c>
      <c r="BX1168">
        <v>0</v>
      </c>
      <c r="BY1168">
        <v>0</v>
      </c>
      <c r="BZ1168">
        <v>-58</v>
      </c>
      <c r="CA1168">
        <v>0</v>
      </c>
      <c r="CB1168">
        <v>58</v>
      </c>
      <c r="CC1168" t="e">
        <v>#VALUE!</v>
      </c>
      <c r="CD1168">
        <v>58</v>
      </c>
      <c r="CE1168">
        <v>0</v>
      </c>
      <c r="CF1168">
        <v>0</v>
      </c>
      <c r="CH1168">
        <f t="shared" si="91"/>
        <v>1</v>
      </c>
      <c r="CI1168" t="s">
        <v>1401</v>
      </c>
      <c r="CJ1168">
        <v>3</v>
      </c>
      <c r="CK1168" t="s">
        <v>1399</v>
      </c>
      <c r="CL1168">
        <f t="shared" si="92"/>
        <v>0</v>
      </c>
      <c r="CM1168">
        <f t="shared" si="93"/>
        <v>0</v>
      </c>
      <c r="CN1168">
        <f t="shared" si="94"/>
        <v>1</v>
      </c>
    </row>
    <row r="1169" spans="1:92" x14ac:dyDescent="0.25">
      <c r="A1169">
        <v>3108</v>
      </c>
      <c r="B1169" t="s">
        <v>564</v>
      </c>
      <c r="C1169" t="s">
        <v>564</v>
      </c>
      <c r="D1169">
        <v>1843984</v>
      </c>
      <c r="E1169">
        <v>2</v>
      </c>
      <c r="F1169" s="107">
        <v>41024</v>
      </c>
      <c r="G1169" s="107">
        <v>41026</v>
      </c>
      <c r="H1169">
        <v>1843984</v>
      </c>
      <c r="I1169" s="107">
        <v>41024</v>
      </c>
      <c r="J1169" s="107">
        <v>41026</v>
      </c>
      <c r="K1169">
        <v>2000</v>
      </c>
      <c r="L1169" t="s">
        <v>566</v>
      </c>
      <c r="N1169" t="s">
        <v>564</v>
      </c>
      <c r="O1169" t="s">
        <v>913</v>
      </c>
      <c r="P1169" t="s">
        <v>587</v>
      </c>
      <c r="Q1169">
        <v>3</v>
      </c>
      <c r="R1169">
        <v>3</v>
      </c>
      <c r="S1169">
        <v>0</v>
      </c>
      <c r="T1169">
        <v>1</v>
      </c>
      <c r="AD1169" s="107">
        <v>30478</v>
      </c>
      <c r="AE1169" t="s">
        <v>45</v>
      </c>
      <c r="AF1169" t="s">
        <v>68</v>
      </c>
      <c r="AG1169" t="s">
        <v>870</v>
      </c>
      <c r="AH1169" t="s">
        <v>30</v>
      </c>
      <c r="AI1169" t="s">
        <v>71</v>
      </c>
      <c r="AJ1169" t="s">
        <v>47</v>
      </c>
      <c r="AK1169">
        <v>2</v>
      </c>
      <c r="AL1169" t="s">
        <v>47</v>
      </c>
      <c r="AP1169" t="s">
        <v>107</v>
      </c>
      <c r="AR1169" t="s">
        <v>43</v>
      </c>
      <c r="AS1169" t="s">
        <v>60</v>
      </c>
      <c r="BC1169" t="s">
        <v>51</v>
      </c>
      <c r="BF1169">
        <v>3</v>
      </c>
      <c r="BG1169">
        <v>3</v>
      </c>
      <c r="BH1169">
        <v>3</v>
      </c>
      <c r="BI1169">
        <v>28.814207650273225</v>
      </c>
      <c r="BJ1169">
        <f t="shared" si="90"/>
        <v>29</v>
      </c>
      <c r="BK1169">
        <v>0</v>
      </c>
      <c r="BL1169">
        <v>0</v>
      </c>
      <c r="BM1169" t="s">
        <v>47</v>
      </c>
      <c r="BN1169" t="s">
        <v>913</v>
      </c>
      <c r="BO1169" t="s">
        <v>564</v>
      </c>
      <c r="BQ1169" t="s">
        <v>47</v>
      </c>
      <c r="BR1169" t="s">
        <v>87</v>
      </c>
      <c r="BS1169" t="s">
        <v>572</v>
      </c>
      <c r="BT1169" t="s">
        <v>1252</v>
      </c>
      <c r="BU1169" t="s">
        <v>564</v>
      </c>
      <c r="BV1169">
        <v>1</v>
      </c>
      <c r="BW1169">
        <v>1</v>
      </c>
      <c r="BX1169">
        <v>0</v>
      </c>
      <c r="BY1169">
        <v>0</v>
      </c>
      <c r="BZ1169">
        <v>-3</v>
      </c>
      <c r="CA1169">
        <v>0</v>
      </c>
      <c r="CB1169">
        <v>3</v>
      </c>
      <c r="CC1169" t="e">
        <v>#VALUE!</v>
      </c>
      <c r="CD1169">
        <v>3</v>
      </c>
      <c r="CE1169">
        <v>0</v>
      </c>
      <c r="CF1169">
        <v>0</v>
      </c>
      <c r="CH1169">
        <f t="shared" si="91"/>
        <v>1</v>
      </c>
      <c r="CI1169" t="s">
        <v>1405</v>
      </c>
      <c r="CJ1169">
        <v>1</v>
      </c>
      <c r="CK1169" t="s">
        <v>1399</v>
      </c>
      <c r="CL1169">
        <f t="shared" si="92"/>
        <v>0</v>
      </c>
      <c r="CM1169">
        <f t="shared" si="93"/>
        <v>0</v>
      </c>
      <c r="CN1169">
        <f t="shared" si="94"/>
        <v>1</v>
      </c>
    </row>
    <row r="1170" spans="1:92" x14ac:dyDescent="0.25">
      <c r="A1170">
        <v>2523</v>
      </c>
      <c r="B1170" t="s">
        <v>564</v>
      </c>
      <c r="C1170" t="s">
        <v>564</v>
      </c>
      <c r="D1170">
        <v>1844598</v>
      </c>
      <c r="E1170">
        <v>5</v>
      </c>
      <c r="F1170" s="107">
        <v>41003</v>
      </c>
      <c r="G1170" s="107">
        <v>41032</v>
      </c>
      <c r="H1170">
        <v>1844598</v>
      </c>
      <c r="I1170" s="107">
        <v>41004</v>
      </c>
      <c r="J1170" s="107">
        <v>41032</v>
      </c>
      <c r="K1170">
        <v>15000</v>
      </c>
      <c r="L1170" t="s">
        <v>569</v>
      </c>
      <c r="N1170" t="s">
        <v>564</v>
      </c>
      <c r="O1170" t="s">
        <v>913</v>
      </c>
      <c r="P1170" t="s">
        <v>38</v>
      </c>
      <c r="Q1170">
        <v>29</v>
      </c>
      <c r="R1170">
        <v>30</v>
      </c>
      <c r="S1170">
        <v>4</v>
      </c>
      <c r="T1170">
        <v>2</v>
      </c>
      <c r="U1170">
        <v>1</v>
      </c>
      <c r="AD1170" s="107">
        <v>29609</v>
      </c>
      <c r="AE1170" t="s">
        <v>31</v>
      </c>
      <c r="AF1170" t="s">
        <v>32</v>
      </c>
      <c r="AG1170" t="s">
        <v>868</v>
      </c>
      <c r="AH1170" t="s">
        <v>30</v>
      </c>
      <c r="AI1170" t="s">
        <v>86</v>
      </c>
      <c r="AJ1170" t="s">
        <v>88</v>
      </c>
      <c r="AK1170">
        <v>2</v>
      </c>
      <c r="AL1170" t="s">
        <v>987</v>
      </c>
      <c r="AN1170">
        <v>6</v>
      </c>
      <c r="AP1170" t="s">
        <v>42</v>
      </c>
      <c r="AR1170" t="s">
        <v>43</v>
      </c>
      <c r="AS1170" t="s">
        <v>44</v>
      </c>
      <c r="BC1170" t="s">
        <v>37</v>
      </c>
      <c r="BF1170">
        <v>29</v>
      </c>
      <c r="BG1170">
        <v>29</v>
      </c>
      <c r="BH1170">
        <v>30</v>
      </c>
      <c r="BI1170">
        <v>31.131147540983605</v>
      </c>
      <c r="BJ1170">
        <f t="shared" si="90"/>
        <v>31</v>
      </c>
      <c r="BK1170">
        <v>0</v>
      </c>
      <c r="BL1170">
        <v>0</v>
      </c>
      <c r="BM1170" t="s">
        <v>1050</v>
      </c>
      <c r="BN1170" t="s">
        <v>913</v>
      </c>
      <c r="BO1170" t="s">
        <v>564</v>
      </c>
      <c r="BQ1170" t="s">
        <v>1050</v>
      </c>
      <c r="BR1170" t="s">
        <v>87</v>
      </c>
      <c r="BS1170" t="s">
        <v>572</v>
      </c>
      <c r="BT1170" t="s">
        <v>1252</v>
      </c>
      <c r="BU1170" t="s">
        <v>87</v>
      </c>
      <c r="BV1170">
        <v>0.96666666666666667</v>
      </c>
      <c r="BW1170">
        <v>1</v>
      </c>
      <c r="BX1170">
        <v>3.3333333333333326E-2</v>
      </c>
      <c r="BY1170">
        <v>0</v>
      </c>
      <c r="BZ1170">
        <v>-29</v>
      </c>
      <c r="CA1170">
        <v>0</v>
      </c>
      <c r="CB1170">
        <v>29</v>
      </c>
      <c r="CC1170" t="e">
        <v>#VALUE!</v>
      </c>
      <c r="CD1170">
        <v>29</v>
      </c>
      <c r="CE1170">
        <v>0</v>
      </c>
      <c r="CF1170">
        <v>0</v>
      </c>
      <c r="CH1170">
        <f t="shared" si="91"/>
        <v>1</v>
      </c>
      <c r="CI1170" t="s">
        <v>1404</v>
      </c>
      <c r="CJ1170">
        <v>2</v>
      </c>
      <c r="CK1170" t="s">
        <v>1399</v>
      </c>
      <c r="CL1170">
        <f t="shared" si="92"/>
        <v>0</v>
      </c>
      <c r="CM1170">
        <f t="shared" si="93"/>
        <v>1</v>
      </c>
      <c r="CN1170">
        <f t="shared" si="94"/>
        <v>1</v>
      </c>
    </row>
    <row r="1171" spans="1:92" x14ac:dyDescent="0.25">
      <c r="A1171">
        <v>1295</v>
      </c>
      <c r="B1171" t="s">
        <v>564</v>
      </c>
      <c r="C1171" t="s">
        <v>564</v>
      </c>
      <c r="D1171">
        <v>1844965</v>
      </c>
      <c r="E1171">
        <v>5</v>
      </c>
      <c r="F1171" s="107">
        <v>40956</v>
      </c>
      <c r="G1171" s="107">
        <v>41162</v>
      </c>
      <c r="H1171">
        <v>1844965</v>
      </c>
      <c r="I1171" s="107">
        <v>40956</v>
      </c>
      <c r="J1171" s="107">
        <v>40956</v>
      </c>
      <c r="K1171">
        <v>5000</v>
      </c>
      <c r="L1171" t="s">
        <v>567</v>
      </c>
      <c r="M1171" s="107">
        <v>40956</v>
      </c>
      <c r="N1171" t="s">
        <v>87</v>
      </c>
      <c r="O1171" t="s">
        <v>583</v>
      </c>
      <c r="P1171" t="s">
        <v>38</v>
      </c>
      <c r="Q1171">
        <v>1</v>
      </c>
      <c r="R1171">
        <v>207</v>
      </c>
      <c r="S1171">
        <v>3</v>
      </c>
      <c r="T1171">
        <v>2</v>
      </c>
      <c r="U1171">
        <v>1</v>
      </c>
      <c r="AD1171" s="107">
        <v>30483</v>
      </c>
      <c r="AE1171" t="s">
        <v>31</v>
      </c>
      <c r="AF1171" t="s">
        <v>32</v>
      </c>
      <c r="AG1171" t="s">
        <v>868</v>
      </c>
      <c r="AH1171" t="s">
        <v>57</v>
      </c>
      <c r="AI1171" t="s">
        <v>69</v>
      </c>
      <c r="AJ1171" t="s">
        <v>88</v>
      </c>
      <c r="AK1171">
        <v>10</v>
      </c>
      <c r="AL1171" t="s">
        <v>987</v>
      </c>
      <c r="AN1171">
        <v>6</v>
      </c>
      <c r="AP1171" t="s">
        <v>174</v>
      </c>
      <c r="AR1171" t="s">
        <v>43</v>
      </c>
      <c r="AS1171" t="s">
        <v>44</v>
      </c>
      <c r="AT1171" t="s">
        <v>826</v>
      </c>
      <c r="BC1171" t="s">
        <v>51</v>
      </c>
      <c r="BF1171">
        <v>1</v>
      </c>
      <c r="BG1171">
        <v>207</v>
      </c>
      <c r="BH1171">
        <v>207</v>
      </c>
      <c r="BI1171">
        <v>28.614754098360656</v>
      </c>
      <c r="BJ1171">
        <f t="shared" si="90"/>
        <v>29</v>
      </c>
      <c r="BK1171">
        <v>0</v>
      </c>
      <c r="BL1171">
        <v>-206</v>
      </c>
      <c r="BM1171" t="s">
        <v>1050</v>
      </c>
      <c r="BN1171" t="s">
        <v>75</v>
      </c>
      <c r="BO1171" t="s">
        <v>87</v>
      </c>
      <c r="BQ1171" t="s">
        <v>1050</v>
      </c>
      <c r="BR1171" t="s">
        <v>87</v>
      </c>
      <c r="BS1171" t="s">
        <v>573</v>
      </c>
      <c r="BT1171" t="s">
        <v>1252</v>
      </c>
      <c r="BU1171" t="s">
        <v>87</v>
      </c>
      <c r="BV1171">
        <v>4.830917874396135E-3</v>
      </c>
      <c r="BW1171">
        <v>4.830917874396135E-3</v>
      </c>
      <c r="BX1171">
        <v>0</v>
      </c>
      <c r="BY1171">
        <v>0</v>
      </c>
      <c r="BZ1171">
        <v>-1</v>
      </c>
      <c r="CA1171">
        <v>0</v>
      </c>
      <c r="CB1171">
        <v>1</v>
      </c>
      <c r="CC1171" t="e">
        <v>#VALUE!</v>
      </c>
      <c r="CE1171">
        <v>206</v>
      </c>
      <c r="CF1171">
        <v>206</v>
      </c>
      <c r="CH1171">
        <f t="shared" si="91"/>
        <v>1</v>
      </c>
      <c r="CI1171" t="s">
        <v>1405</v>
      </c>
      <c r="CJ1171">
        <v>1</v>
      </c>
      <c r="CK1171" t="s">
        <v>1399</v>
      </c>
      <c r="CL1171">
        <f t="shared" si="92"/>
        <v>1</v>
      </c>
      <c r="CM1171">
        <f t="shared" si="93"/>
        <v>1</v>
      </c>
      <c r="CN1171">
        <f t="shared" si="94"/>
        <v>1</v>
      </c>
    </row>
    <row r="1172" spans="1:92" x14ac:dyDescent="0.25">
      <c r="A1172">
        <v>2564</v>
      </c>
      <c r="B1172" t="s">
        <v>564</v>
      </c>
      <c r="C1172" t="s">
        <v>564</v>
      </c>
      <c r="D1172">
        <v>1846154</v>
      </c>
      <c r="E1172">
        <v>2</v>
      </c>
      <c r="F1172" s="107">
        <v>41004</v>
      </c>
      <c r="G1172" s="107">
        <v>41089</v>
      </c>
      <c r="H1172">
        <v>1846154</v>
      </c>
      <c r="I1172" s="107">
        <v>41067</v>
      </c>
      <c r="J1172" s="107">
        <v>41075</v>
      </c>
      <c r="K1172">
        <v>10000</v>
      </c>
      <c r="L1172" t="s">
        <v>568</v>
      </c>
      <c r="M1172" s="107">
        <v>41075</v>
      </c>
      <c r="N1172" t="s">
        <v>87</v>
      </c>
      <c r="O1172" t="s">
        <v>75</v>
      </c>
      <c r="P1172" t="s">
        <v>587</v>
      </c>
      <c r="Q1172">
        <v>9</v>
      </c>
      <c r="R1172">
        <v>86</v>
      </c>
      <c r="S1172">
        <v>0</v>
      </c>
      <c r="T1172">
        <v>2</v>
      </c>
      <c r="AD1172" s="107">
        <v>29514</v>
      </c>
      <c r="AE1172" t="s">
        <v>31</v>
      </c>
      <c r="AF1172" t="s">
        <v>39</v>
      </c>
      <c r="AG1172" t="s">
        <v>40</v>
      </c>
      <c r="AH1172" t="s">
        <v>40</v>
      </c>
      <c r="AI1172" t="s">
        <v>113</v>
      </c>
      <c r="AJ1172" t="s">
        <v>47</v>
      </c>
      <c r="AK1172">
        <v>3</v>
      </c>
      <c r="AL1172" t="s">
        <v>47</v>
      </c>
      <c r="AP1172" t="s">
        <v>108</v>
      </c>
      <c r="AR1172" t="s">
        <v>66</v>
      </c>
      <c r="AS1172" t="s">
        <v>60</v>
      </c>
      <c r="BC1172" t="s">
        <v>37</v>
      </c>
      <c r="BF1172">
        <v>9</v>
      </c>
      <c r="BG1172">
        <v>23</v>
      </c>
      <c r="BH1172">
        <v>86</v>
      </c>
      <c r="BI1172">
        <v>31.393442622950818</v>
      </c>
      <c r="BJ1172">
        <f t="shared" si="90"/>
        <v>32</v>
      </c>
      <c r="BK1172">
        <v>0</v>
      </c>
      <c r="BL1172">
        <v>-14</v>
      </c>
      <c r="BM1172" t="s">
        <v>47</v>
      </c>
      <c r="BN1172" t="s">
        <v>75</v>
      </c>
      <c r="BO1172" t="s">
        <v>87</v>
      </c>
      <c r="BQ1172" t="s">
        <v>47</v>
      </c>
      <c r="BR1172" t="s">
        <v>87</v>
      </c>
      <c r="BS1172" t="s">
        <v>573</v>
      </c>
      <c r="BT1172" t="s">
        <v>1252</v>
      </c>
      <c r="BU1172" t="s">
        <v>564</v>
      </c>
      <c r="BV1172">
        <v>0.10465116279069768</v>
      </c>
      <c r="BW1172">
        <v>0.39130434782608697</v>
      </c>
      <c r="BX1172">
        <v>0.28665318503538928</v>
      </c>
      <c r="BY1172">
        <v>0</v>
      </c>
      <c r="BZ1172">
        <v>-9</v>
      </c>
      <c r="CA1172">
        <v>0</v>
      </c>
      <c r="CB1172">
        <v>9</v>
      </c>
      <c r="CC1172" t="e">
        <v>#VALUE!</v>
      </c>
      <c r="CD1172">
        <v>9</v>
      </c>
      <c r="CE1172">
        <v>0</v>
      </c>
      <c r="CF1172">
        <v>14</v>
      </c>
      <c r="CH1172">
        <f t="shared" si="91"/>
        <v>1</v>
      </c>
      <c r="CI1172" t="s">
        <v>1405</v>
      </c>
      <c r="CJ1172">
        <v>1</v>
      </c>
      <c r="CK1172" t="s">
        <v>1399</v>
      </c>
      <c r="CL1172">
        <f t="shared" si="92"/>
        <v>1</v>
      </c>
      <c r="CM1172">
        <f t="shared" si="93"/>
        <v>0</v>
      </c>
      <c r="CN1172">
        <f t="shared" si="94"/>
        <v>1</v>
      </c>
    </row>
    <row r="1173" spans="1:92" x14ac:dyDescent="0.25">
      <c r="A1173">
        <v>610</v>
      </c>
      <c r="B1173" t="s">
        <v>564</v>
      </c>
      <c r="C1173" t="s">
        <v>564</v>
      </c>
      <c r="D1173">
        <v>1846596</v>
      </c>
      <c r="E1173">
        <v>6</v>
      </c>
      <c r="F1173" s="107">
        <v>40932</v>
      </c>
      <c r="G1173" s="107">
        <v>40982</v>
      </c>
      <c r="H1173">
        <v>1846596</v>
      </c>
      <c r="I1173" s="107">
        <v>40933</v>
      </c>
      <c r="J1173" s="107">
        <v>40982</v>
      </c>
      <c r="K1173" t="s">
        <v>562</v>
      </c>
      <c r="L1173" t="s">
        <v>562</v>
      </c>
      <c r="N1173" t="s">
        <v>564</v>
      </c>
      <c r="O1173" t="s">
        <v>913</v>
      </c>
      <c r="P1173" t="s">
        <v>38</v>
      </c>
      <c r="Q1173">
        <v>50</v>
      </c>
      <c r="R1173">
        <v>51</v>
      </c>
      <c r="S1173">
        <v>4</v>
      </c>
      <c r="T1173">
        <v>12</v>
      </c>
      <c r="U1173">
        <v>2</v>
      </c>
      <c r="AD1173" s="107">
        <v>29887</v>
      </c>
      <c r="AE1173" t="s">
        <v>31</v>
      </c>
      <c r="AF1173" t="s">
        <v>32</v>
      </c>
      <c r="AG1173" t="s">
        <v>868</v>
      </c>
      <c r="AH1173" t="s">
        <v>30</v>
      </c>
      <c r="AI1173" t="s">
        <v>70</v>
      </c>
      <c r="AJ1173" t="s">
        <v>88</v>
      </c>
      <c r="AK1173">
        <v>3</v>
      </c>
      <c r="AL1173" t="s">
        <v>361</v>
      </c>
      <c r="AM1173">
        <v>3</v>
      </c>
      <c r="AP1173" t="s">
        <v>126</v>
      </c>
      <c r="AR1173" t="s">
        <v>43</v>
      </c>
      <c r="AS1173" t="s">
        <v>81</v>
      </c>
      <c r="BC1173" t="s">
        <v>37</v>
      </c>
      <c r="BF1173">
        <v>50</v>
      </c>
      <c r="BG1173">
        <v>50</v>
      </c>
      <c r="BH1173">
        <v>51</v>
      </c>
      <c r="BI1173">
        <v>30.1775956284153</v>
      </c>
      <c r="BJ1173">
        <f t="shared" si="90"/>
        <v>30</v>
      </c>
      <c r="BK1173">
        <v>0</v>
      </c>
      <c r="BL1173">
        <v>0</v>
      </c>
      <c r="BM1173" t="s">
        <v>1050</v>
      </c>
      <c r="BN1173" t="s">
        <v>913</v>
      </c>
      <c r="BO1173" t="s">
        <v>564</v>
      </c>
      <c r="BQ1173" t="s">
        <v>1050</v>
      </c>
      <c r="BR1173" t="s">
        <v>87</v>
      </c>
      <c r="BS1173" t="s">
        <v>572</v>
      </c>
      <c r="BT1173" t="s">
        <v>1252</v>
      </c>
      <c r="BU1173" t="s">
        <v>87</v>
      </c>
      <c r="BV1173">
        <v>0.98039215686274506</v>
      </c>
      <c r="BW1173">
        <v>1</v>
      </c>
      <c r="BX1173">
        <v>1.9607843137254943E-2</v>
      </c>
      <c r="BY1173">
        <v>0</v>
      </c>
      <c r="BZ1173">
        <v>-50</v>
      </c>
      <c r="CA1173">
        <v>0</v>
      </c>
      <c r="CB1173">
        <v>50</v>
      </c>
      <c r="CC1173" t="e">
        <v>#VALUE!</v>
      </c>
      <c r="CD1173">
        <v>50</v>
      </c>
      <c r="CE1173">
        <v>0</v>
      </c>
      <c r="CF1173">
        <v>0</v>
      </c>
      <c r="CH1173">
        <f t="shared" si="91"/>
        <v>1</v>
      </c>
      <c r="CI1173" t="s">
        <v>1401</v>
      </c>
      <c r="CJ1173">
        <v>3</v>
      </c>
      <c r="CK1173" t="s">
        <v>1399</v>
      </c>
      <c r="CL1173">
        <f t="shared" si="92"/>
        <v>0</v>
      </c>
      <c r="CM1173">
        <f t="shared" si="93"/>
        <v>1</v>
      </c>
      <c r="CN1173">
        <f t="shared" si="94"/>
        <v>1</v>
      </c>
    </row>
    <row r="1174" spans="1:92" x14ac:dyDescent="0.25">
      <c r="A1174">
        <v>2445</v>
      </c>
      <c r="B1174" t="s">
        <v>564</v>
      </c>
      <c r="C1174" t="s">
        <v>564</v>
      </c>
      <c r="D1174">
        <v>1846803</v>
      </c>
      <c r="E1174">
        <v>2</v>
      </c>
      <c r="F1174" s="107">
        <v>41001</v>
      </c>
      <c r="G1174" s="107">
        <v>41099</v>
      </c>
      <c r="H1174">
        <v>1846803</v>
      </c>
      <c r="I1174" s="107" t="s">
        <v>560</v>
      </c>
      <c r="J1174" s="107" t="s">
        <v>560</v>
      </c>
      <c r="K1174">
        <v>2000</v>
      </c>
      <c r="L1174" t="s">
        <v>566</v>
      </c>
      <c r="M1174" s="107">
        <v>41002</v>
      </c>
      <c r="N1174" t="s">
        <v>87</v>
      </c>
      <c r="O1174" t="s">
        <v>75</v>
      </c>
      <c r="P1174" t="s">
        <v>587</v>
      </c>
      <c r="Q1174">
        <v>0</v>
      </c>
      <c r="R1174">
        <v>99</v>
      </c>
      <c r="S1174">
        <v>0</v>
      </c>
      <c r="T1174">
        <v>0</v>
      </c>
      <c r="AD1174" s="107">
        <v>19446</v>
      </c>
      <c r="AE1174" t="s">
        <v>45</v>
      </c>
      <c r="AF1174" t="s">
        <v>32</v>
      </c>
      <c r="AG1174" t="s">
        <v>868</v>
      </c>
      <c r="AH1174" t="s">
        <v>30</v>
      </c>
      <c r="AI1174" t="s">
        <v>94</v>
      </c>
      <c r="AJ1174" t="s">
        <v>47</v>
      </c>
      <c r="AK1174">
        <v>5</v>
      </c>
      <c r="AL1174" t="s">
        <v>47</v>
      </c>
      <c r="AP1174" t="s">
        <v>107</v>
      </c>
      <c r="AR1174" t="s">
        <v>43</v>
      </c>
      <c r="AS1174" t="s">
        <v>60</v>
      </c>
      <c r="BC1174" t="s">
        <v>37</v>
      </c>
      <c r="BF1174">
        <v>0</v>
      </c>
      <c r="BG1174">
        <v>0</v>
      </c>
      <c r="BH1174">
        <v>99</v>
      </c>
      <c r="BI1174">
        <v>58.893442622950822</v>
      </c>
      <c r="BJ1174" t="e">
        <f t="shared" si="90"/>
        <v>#VALUE!</v>
      </c>
      <c r="BK1174" t="e">
        <v>#VALUE!</v>
      </c>
      <c r="BL1174" t="e">
        <v>#VALUE!</v>
      </c>
      <c r="BM1174" t="s">
        <v>47</v>
      </c>
      <c r="BN1174" t="s">
        <v>75</v>
      </c>
      <c r="BO1174" t="s">
        <v>87</v>
      </c>
      <c r="BQ1174" t="s">
        <v>47</v>
      </c>
      <c r="BR1174">
        <v>0</v>
      </c>
      <c r="BS1174" t="s">
        <v>573</v>
      </c>
      <c r="BT1174" t="s">
        <v>1252</v>
      </c>
      <c r="BU1174" t="s">
        <v>564</v>
      </c>
      <c r="BV1174">
        <v>0</v>
      </c>
      <c r="BW1174">
        <v>0</v>
      </c>
      <c r="BX1174">
        <v>0</v>
      </c>
      <c r="BY1174">
        <v>0</v>
      </c>
      <c r="BZ1174" t="e">
        <v>#VALUE!</v>
      </c>
      <c r="CA1174" t="e">
        <v>#VALUE!</v>
      </c>
      <c r="CB1174" t="e">
        <v>#VALUE!</v>
      </c>
      <c r="CC1174">
        <v>0</v>
      </c>
      <c r="CD1174">
        <v>0</v>
      </c>
      <c r="CE1174">
        <v>0</v>
      </c>
      <c r="CF1174" t="e">
        <v>#VALUE!</v>
      </c>
      <c r="CH1174">
        <f t="shared" si="91"/>
        <v>0</v>
      </c>
      <c r="CI1174" t="s">
        <v>1405</v>
      </c>
      <c r="CJ1174">
        <v>1</v>
      </c>
      <c r="CK1174" t="s">
        <v>1400</v>
      </c>
      <c r="CL1174">
        <f t="shared" si="92"/>
        <v>1</v>
      </c>
      <c r="CM1174">
        <f t="shared" si="93"/>
        <v>0</v>
      </c>
      <c r="CN1174">
        <f t="shared" si="94"/>
        <v>0</v>
      </c>
    </row>
    <row r="1175" spans="1:92" x14ac:dyDescent="0.25">
      <c r="A1175">
        <v>1639</v>
      </c>
      <c r="B1175" t="s">
        <v>564</v>
      </c>
      <c r="C1175" t="s">
        <v>564</v>
      </c>
      <c r="D1175">
        <v>1847226</v>
      </c>
      <c r="E1175">
        <v>2</v>
      </c>
      <c r="F1175" s="107">
        <v>40969</v>
      </c>
      <c r="G1175" s="107">
        <v>41032</v>
      </c>
      <c r="H1175">
        <v>1847226</v>
      </c>
      <c r="I1175" s="107">
        <v>40969</v>
      </c>
      <c r="J1175" s="107">
        <v>41032</v>
      </c>
      <c r="K1175" t="s">
        <v>562</v>
      </c>
      <c r="L1175" t="s">
        <v>562</v>
      </c>
      <c r="N1175" t="s">
        <v>564</v>
      </c>
      <c r="O1175" t="s">
        <v>913</v>
      </c>
      <c r="P1175" t="s">
        <v>587</v>
      </c>
      <c r="Q1175">
        <v>64</v>
      </c>
      <c r="R1175">
        <v>64</v>
      </c>
      <c r="S1175">
        <v>2</v>
      </c>
      <c r="T1175">
        <v>12</v>
      </c>
      <c r="AD1175" s="107">
        <v>30311</v>
      </c>
      <c r="AE1175" t="s">
        <v>31</v>
      </c>
      <c r="AF1175" t="s">
        <v>32</v>
      </c>
      <c r="AG1175" t="s">
        <v>868</v>
      </c>
      <c r="AH1175" t="s">
        <v>57</v>
      </c>
      <c r="AI1175" t="s">
        <v>69</v>
      </c>
      <c r="AJ1175" t="s">
        <v>47</v>
      </c>
      <c r="AK1175">
        <v>3</v>
      </c>
      <c r="AL1175" t="s">
        <v>47</v>
      </c>
      <c r="AP1175" t="s">
        <v>42</v>
      </c>
      <c r="AR1175" t="s">
        <v>43</v>
      </c>
      <c r="AS1175" t="s">
        <v>44</v>
      </c>
      <c r="BC1175" t="s">
        <v>37</v>
      </c>
      <c r="BF1175">
        <v>64</v>
      </c>
      <c r="BG1175">
        <v>64</v>
      </c>
      <c r="BH1175">
        <v>64</v>
      </c>
      <c r="BI1175">
        <v>29.120218579234972</v>
      </c>
      <c r="BJ1175">
        <f t="shared" si="90"/>
        <v>29</v>
      </c>
      <c r="BK1175">
        <v>0</v>
      </c>
      <c r="BL1175">
        <v>0</v>
      </c>
      <c r="BM1175" t="s">
        <v>47</v>
      </c>
      <c r="BN1175" t="s">
        <v>913</v>
      </c>
      <c r="BO1175" t="s">
        <v>564</v>
      </c>
      <c r="BQ1175" t="s">
        <v>47</v>
      </c>
      <c r="BR1175" t="s">
        <v>87</v>
      </c>
      <c r="BS1175" t="s">
        <v>572</v>
      </c>
      <c r="BT1175" t="s">
        <v>1252</v>
      </c>
      <c r="BU1175" t="s">
        <v>87</v>
      </c>
      <c r="BV1175">
        <v>1</v>
      </c>
      <c r="BW1175">
        <v>1</v>
      </c>
      <c r="BX1175">
        <v>0</v>
      </c>
      <c r="BY1175">
        <v>0</v>
      </c>
      <c r="BZ1175">
        <v>-64</v>
      </c>
      <c r="CA1175">
        <v>0</v>
      </c>
      <c r="CB1175">
        <v>64</v>
      </c>
      <c r="CC1175" t="e">
        <v>#VALUE!</v>
      </c>
      <c r="CD1175">
        <v>64</v>
      </c>
      <c r="CE1175">
        <v>0</v>
      </c>
      <c r="CF1175">
        <v>0</v>
      </c>
      <c r="CH1175">
        <f t="shared" si="91"/>
        <v>1</v>
      </c>
      <c r="CI1175" t="s">
        <v>1402</v>
      </c>
      <c r="CJ1175">
        <v>4</v>
      </c>
      <c r="CK1175" t="s">
        <v>1399</v>
      </c>
      <c r="CL1175">
        <f t="shared" si="92"/>
        <v>0</v>
      </c>
      <c r="CM1175">
        <f t="shared" si="93"/>
        <v>1</v>
      </c>
      <c r="CN1175">
        <f t="shared" si="94"/>
        <v>1</v>
      </c>
    </row>
    <row r="1176" spans="1:92" x14ac:dyDescent="0.25">
      <c r="A1176">
        <v>1386</v>
      </c>
      <c r="B1176" t="s">
        <v>564</v>
      </c>
      <c r="C1176" t="s">
        <v>564</v>
      </c>
      <c r="D1176">
        <v>1847620</v>
      </c>
      <c r="E1176">
        <v>5</v>
      </c>
      <c r="F1176" s="107">
        <v>40960</v>
      </c>
      <c r="G1176" s="107">
        <v>41003</v>
      </c>
      <c r="H1176">
        <v>1847620</v>
      </c>
      <c r="I1176" s="107">
        <v>40961</v>
      </c>
      <c r="J1176" s="107">
        <v>41003</v>
      </c>
      <c r="K1176">
        <v>10000</v>
      </c>
      <c r="L1176" t="s">
        <v>568</v>
      </c>
      <c r="N1176" t="s">
        <v>564</v>
      </c>
      <c r="O1176" t="s">
        <v>913</v>
      </c>
      <c r="P1176" t="s">
        <v>38</v>
      </c>
      <c r="Q1176">
        <v>43</v>
      </c>
      <c r="R1176">
        <v>44</v>
      </c>
      <c r="S1176">
        <v>1</v>
      </c>
      <c r="T1176">
        <v>0</v>
      </c>
      <c r="U1176">
        <v>1</v>
      </c>
      <c r="AD1176" s="107">
        <v>15607</v>
      </c>
      <c r="AE1176" t="s">
        <v>31</v>
      </c>
      <c r="AF1176" t="s">
        <v>39</v>
      </c>
      <c r="AG1176" t="s">
        <v>40</v>
      </c>
      <c r="AH1176" t="s">
        <v>40</v>
      </c>
      <c r="AI1176" t="s">
        <v>96</v>
      </c>
      <c r="AJ1176" t="s">
        <v>88</v>
      </c>
      <c r="AK1176">
        <v>6</v>
      </c>
      <c r="AL1176" t="s">
        <v>987</v>
      </c>
      <c r="AN1176">
        <v>6</v>
      </c>
      <c r="AP1176" t="s">
        <v>141</v>
      </c>
      <c r="AR1176" t="s">
        <v>43</v>
      </c>
      <c r="AS1176" t="s">
        <v>63</v>
      </c>
      <c r="BC1176" t="s">
        <v>37</v>
      </c>
      <c r="BF1176">
        <v>43</v>
      </c>
      <c r="BG1176">
        <v>43</v>
      </c>
      <c r="BH1176">
        <v>44</v>
      </c>
      <c r="BI1176">
        <v>69.270491803278688</v>
      </c>
      <c r="BJ1176">
        <f t="shared" si="90"/>
        <v>69</v>
      </c>
      <c r="BK1176">
        <v>0</v>
      </c>
      <c r="BL1176">
        <v>0</v>
      </c>
      <c r="BM1176" t="s">
        <v>1050</v>
      </c>
      <c r="BN1176" t="s">
        <v>913</v>
      </c>
      <c r="BO1176" t="s">
        <v>564</v>
      </c>
      <c r="BQ1176" t="s">
        <v>1050</v>
      </c>
      <c r="BR1176" t="s">
        <v>87</v>
      </c>
      <c r="BS1176" t="s">
        <v>572</v>
      </c>
      <c r="BT1176" t="s">
        <v>1252</v>
      </c>
      <c r="BU1176" t="s">
        <v>87</v>
      </c>
      <c r="BV1176">
        <v>0.97727272727272729</v>
      </c>
      <c r="BW1176">
        <v>1</v>
      </c>
      <c r="BX1176">
        <v>2.2727272727272707E-2</v>
      </c>
      <c r="BY1176">
        <v>0</v>
      </c>
      <c r="BZ1176">
        <v>-43</v>
      </c>
      <c r="CA1176">
        <v>0</v>
      </c>
      <c r="CB1176">
        <v>43</v>
      </c>
      <c r="CC1176" t="e">
        <v>#VALUE!</v>
      </c>
      <c r="CD1176">
        <v>43</v>
      </c>
      <c r="CE1176">
        <v>0</v>
      </c>
      <c r="CF1176">
        <v>0</v>
      </c>
      <c r="CH1176">
        <f t="shared" si="91"/>
        <v>1</v>
      </c>
      <c r="CI1176" t="s">
        <v>1401</v>
      </c>
      <c r="CJ1176">
        <v>3</v>
      </c>
      <c r="CK1176" t="s">
        <v>1399</v>
      </c>
      <c r="CL1176">
        <f t="shared" si="92"/>
        <v>0</v>
      </c>
      <c r="CM1176">
        <f t="shared" si="93"/>
        <v>1</v>
      </c>
      <c r="CN1176">
        <f t="shared" si="94"/>
        <v>0</v>
      </c>
    </row>
    <row r="1177" spans="1:92" x14ac:dyDescent="0.25">
      <c r="A1177">
        <v>2769</v>
      </c>
      <c r="B1177" t="s">
        <v>564</v>
      </c>
      <c r="C1177" t="s">
        <v>564</v>
      </c>
      <c r="D1177">
        <v>1848375</v>
      </c>
      <c r="E1177">
        <v>1</v>
      </c>
      <c r="F1177" s="107">
        <v>41011</v>
      </c>
      <c r="G1177" s="107">
        <v>41289</v>
      </c>
      <c r="H1177">
        <v>1848375</v>
      </c>
      <c r="I1177" s="107">
        <v>41074</v>
      </c>
      <c r="J1177" s="107">
        <v>41289</v>
      </c>
      <c r="K1177">
        <v>5000</v>
      </c>
      <c r="L1177" t="s">
        <v>567</v>
      </c>
      <c r="N1177" t="s">
        <v>564</v>
      </c>
      <c r="O1177" t="s">
        <v>913</v>
      </c>
      <c r="P1177" t="s">
        <v>54</v>
      </c>
      <c r="Q1177">
        <v>216</v>
      </c>
      <c r="R1177">
        <v>279</v>
      </c>
      <c r="S1177">
        <v>0</v>
      </c>
      <c r="T1177">
        <v>1</v>
      </c>
      <c r="AD1177" s="107">
        <v>30442</v>
      </c>
      <c r="AE1177" t="s">
        <v>31</v>
      </c>
      <c r="AF1177" t="s">
        <v>32</v>
      </c>
      <c r="AG1177" t="s">
        <v>868</v>
      </c>
      <c r="AH1177" t="s">
        <v>57</v>
      </c>
      <c r="AI1177" t="s">
        <v>46</v>
      </c>
      <c r="AJ1177" t="s">
        <v>54</v>
      </c>
      <c r="AK1177">
        <v>10</v>
      </c>
      <c r="AL1177" t="s">
        <v>54</v>
      </c>
      <c r="AP1177" t="s">
        <v>100</v>
      </c>
      <c r="AR1177" t="s">
        <v>66</v>
      </c>
      <c r="AS1177" t="s">
        <v>63</v>
      </c>
      <c r="AT1177" t="s">
        <v>656</v>
      </c>
      <c r="BC1177" t="s">
        <v>37</v>
      </c>
      <c r="BF1177">
        <v>216</v>
      </c>
      <c r="BG1177">
        <v>216</v>
      </c>
      <c r="BH1177">
        <v>279</v>
      </c>
      <c r="BI1177">
        <v>28.877049180327869</v>
      </c>
      <c r="BJ1177">
        <f t="shared" si="90"/>
        <v>29</v>
      </c>
      <c r="BK1177">
        <v>0</v>
      </c>
      <c r="BL1177">
        <v>0</v>
      </c>
      <c r="BM1177" t="s">
        <v>1051</v>
      </c>
      <c r="BN1177" t="s">
        <v>913</v>
      </c>
      <c r="BO1177" t="s">
        <v>564</v>
      </c>
      <c r="BQ1177" t="s">
        <v>1051</v>
      </c>
      <c r="BR1177" t="s">
        <v>87</v>
      </c>
      <c r="BS1177" t="s">
        <v>572</v>
      </c>
      <c r="BT1177" t="s">
        <v>1252</v>
      </c>
      <c r="BU1177" t="s">
        <v>564</v>
      </c>
      <c r="BV1177">
        <v>0.77419354838709675</v>
      </c>
      <c r="BW1177">
        <v>1</v>
      </c>
      <c r="BX1177">
        <v>0.22580645161290325</v>
      </c>
      <c r="BY1177">
        <v>0</v>
      </c>
      <c r="BZ1177">
        <v>-216</v>
      </c>
      <c r="CA1177">
        <v>0</v>
      </c>
      <c r="CB1177">
        <v>216</v>
      </c>
      <c r="CC1177" t="e">
        <v>#VALUE!</v>
      </c>
      <c r="CD1177">
        <v>216</v>
      </c>
      <c r="CE1177">
        <v>0</v>
      </c>
      <c r="CF1177">
        <v>0</v>
      </c>
      <c r="CH1177">
        <f t="shared" si="91"/>
        <v>1</v>
      </c>
      <c r="CI1177" t="s">
        <v>1403</v>
      </c>
      <c r="CJ1177">
        <v>6</v>
      </c>
      <c r="CK1177" t="s">
        <v>1399</v>
      </c>
      <c r="CL1177">
        <f t="shared" si="92"/>
        <v>0</v>
      </c>
      <c r="CM1177">
        <f t="shared" si="93"/>
        <v>0</v>
      </c>
      <c r="CN1177">
        <f t="shared" si="94"/>
        <v>1</v>
      </c>
    </row>
    <row r="1178" spans="1:92" x14ac:dyDescent="0.25">
      <c r="A1178">
        <v>2025</v>
      </c>
      <c r="B1178" t="s">
        <v>564</v>
      </c>
      <c r="C1178" t="s">
        <v>564</v>
      </c>
      <c r="D1178">
        <v>1848381</v>
      </c>
      <c r="E1178">
        <v>6</v>
      </c>
      <c r="F1178" s="107">
        <v>40985</v>
      </c>
      <c r="G1178" s="107">
        <v>41060</v>
      </c>
      <c r="H1178">
        <v>1848381</v>
      </c>
      <c r="I1178" s="107">
        <v>40985</v>
      </c>
      <c r="J1178" s="107">
        <v>41060</v>
      </c>
      <c r="K1178">
        <v>30000</v>
      </c>
      <c r="L1178" t="s">
        <v>570</v>
      </c>
      <c r="N1178" t="s">
        <v>564</v>
      </c>
      <c r="O1178" t="s">
        <v>913</v>
      </c>
      <c r="P1178" t="s">
        <v>38</v>
      </c>
      <c r="Q1178">
        <v>76</v>
      </c>
      <c r="R1178">
        <v>76</v>
      </c>
      <c r="S1178">
        <v>3</v>
      </c>
      <c r="T1178">
        <v>6</v>
      </c>
      <c r="U1178">
        <v>2</v>
      </c>
      <c r="AD1178" s="107">
        <v>30551</v>
      </c>
      <c r="AE1178" t="s">
        <v>31</v>
      </c>
      <c r="AF1178" t="s">
        <v>39</v>
      </c>
      <c r="AG1178" t="s">
        <v>40</v>
      </c>
      <c r="AH1178" t="s">
        <v>40</v>
      </c>
      <c r="AI1178" t="s">
        <v>84</v>
      </c>
      <c r="AJ1178" t="s">
        <v>88</v>
      </c>
      <c r="AK1178">
        <v>4</v>
      </c>
      <c r="AL1178" t="s">
        <v>361</v>
      </c>
      <c r="AM1178">
        <v>5</v>
      </c>
      <c r="AP1178" t="s">
        <v>142</v>
      </c>
      <c r="AR1178" t="s">
        <v>49</v>
      </c>
      <c r="AS1178" t="s">
        <v>81</v>
      </c>
      <c r="BC1178" t="s">
        <v>98</v>
      </c>
      <c r="BF1178">
        <v>76</v>
      </c>
      <c r="BG1178">
        <v>76</v>
      </c>
      <c r="BH1178">
        <v>76</v>
      </c>
      <c r="BI1178">
        <v>28.508196721311474</v>
      </c>
      <c r="BJ1178">
        <f t="shared" si="90"/>
        <v>29</v>
      </c>
      <c r="BK1178">
        <v>0</v>
      </c>
      <c r="BL1178">
        <v>0</v>
      </c>
      <c r="BM1178" t="s">
        <v>1050</v>
      </c>
      <c r="BN1178" t="s">
        <v>913</v>
      </c>
      <c r="BO1178" t="s">
        <v>564</v>
      </c>
      <c r="BQ1178" t="s">
        <v>1050</v>
      </c>
      <c r="BR1178" t="s">
        <v>87</v>
      </c>
      <c r="BS1178" t="s">
        <v>572</v>
      </c>
      <c r="BT1178" t="s">
        <v>1252</v>
      </c>
      <c r="BU1178" t="s">
        <v>87</v>
      </c>
      <c r="BV1178">
        <v>1</v>
      </c>
      <c r="BW1178">
        <v>1</v>
      </c>
      <c r="BX1178">
        <v>0</v>
      </c>
      <c r="BY1178">
        <v>0</v>
      </c>
      <c r="BZ1178">
        <v>-76</v>
      </c>
      <c r="CA1178">
        <v>0</v>
      </c>
      <c r="CB1178">
        <v>76</v>
      </c>
      <c r="CC1178" t="e">
        <v>#VALUE!</v>
      </c>
      <c r="CD1178">
        <v>76</v>
      </c>
      <c r="CE1178">
        <v>0</v>
      </c>
      <c r="CF1178">
        <v>0</v>
      </c>
      <c r="CH1178">
        <f t="shared" si="91"/>
        <v>1</v>
      </c>
      <c r="CI1178" t="s">
        <v>1402</v>
      </c>
      <c r="CJ1178">
        <v>4</v>
      </c>
      <c r="CK1178" t="s">
        <v>1399</v>
      </c>
      <c r="CL1178">
        <f t="shared" si="92"/>
        <v>0</v>
      </c>
      <c r="CM1178">
        <f t="shared" si="93"/>
        <v>1</v>
      </c>
      <c r="CN1178">
        <f t="shared" si="94"/>
        <v>1</v>
      </c>
    </row>
    <row r="1179" spans="1:92" x14ac:dyDescent="0.25">
      <c r="A1179">
        <v>1961</v>
      </c>
      <c r="B1179" t="s">
        <v>564</v>
      </c>
      <c r="C1179" t="s">
        <v>564</v>
      </c>
      <c r="D1179">
        <v>1850395</v>
      </c>
      <c r="E1179">
        <v>2</v>
      </c>
      <c r="F1179" s="107">
        <v>40984</v>
      </c>
      <c r="G1179" s="107">
        <v>41177</v>
      </c>
      <c r="H1179">
        <v>1850395</v>
      </c>
      <c r="I1179" s="107">
        <v>40990</v>
      </c>
      <c r="J1179" s="107">
        <v>41177</v>
      </c>
      <c r="K1179">
        <v>30000</v>
      </c>
      <c r="L1179" t="s">
        <v>570</v>
      </c>
      <c r="N1179" t="s">
        <v>564</v>
      </c>
      <c r="O1179" t="s">
        <v>913</v>
      </c>
      <c r="P1179" t="s">
        <v>587</v>
      </c>
      <c r="Q1179">
        <v>188</v>
      </c>
      <c r="R1179">
        <v>194</v>
      </c>
      <c r="S1179">
        <v>8</v>
      </c>
      <c r="T1179">
        <v>7</v>
      </c>
      <c r="U1179">
        <v>6</v>
      </c>
      <c r="AD1179" s="107">
        <v>30757</v>
      </c>
      <c r="AE1179" t="s">
        <v>31</v>
      </c>
      <c r="AF1179" t="s">
        <v>32</v>
      </c>
      <c r="AG1179" t="s">
        <v>868</v>
      </c>
      <c r="AH1179" t="s">
        <v>57</v>
      </c>
      <c r="AI1179" t="s">
        <v>79</v>
      </c>
      <c r="AJ1179" t="s">
        <v>47</v>
      </c>
      <c r="AK1179">
        <v>9</v>
      </c>
      <c r="AL1179" t="s">
        <v>47</v>
      </c>
      <c r="AP1179" t="s">
        <v>124</v>
      </c>
      <c r="AR1179" t="s">
        <v>49</v>
      </c>
      <c r="AS1179" t="s">
        <v>125</v>
      </c>
      <c r="BC1179" t="s">
        <v>37</v>
      </c>
      <c r="BF1179">
        <v>188</v>
      </c>
      <c r="BG1179">
        <v>188</v>
      </c>
      <c r="BH1179">
        <v>194</v>
      </c>
      <c r="BI1179">
        <v>27.942622950819672</v>
      </c>
      <c r="BJ1179">
        <f t="shared" si="90"/>
        <v>28</v>
      </c>
      <c r="BK1179">
        <v>0</v>
      </c>
      <c r="BL1179">
        <v>0</v>
      </c>
      <c r="BM1179" t="s">
        <v>47</v>
      </c>
      <c r="BN1179" t="s">
        <v>913</v>
      </c>
      <c r="BO1179" t="s">
        <v>564</v>
      </c>
      <c r="BQ1179" t="s">
        <v>47</v>
      </c>
      <c r="BR1179" t="s">
        <v>87</v>
      </c>
      <c r="BS1179" t="s">
        <v>572</v>
      </c>
      <c r="BT1179" t="s">
        <v>1252</v>
      </c>
      <c r="BU1179" t="s">
        <v>87</v>
      </c>
      <c r="BV1179">
        <v>0.96907216494845361</v>
      </c>
      <c r="BW1179">
        <v>1</v>
      </c>
      <c r="BX1179">
        <v>3.0927835051546393E-2</v>
      </c>
      <c r="BY1179">
        <v>0</v>
      </c>
      <c r="BZ1179">
        <v>-188</v>
      </c>
      <c r="CA1179">
        <v>0</v>
      </c>
      <c r="CB1179">
        <v>188</v>
      </c>
      <c r="CC1179" t="e">
        <v>#VALUE!</v>
      </c>
      <c r="CD1179">
        <v>188</v>
      </c>
      <c r="CE1179">
        <v>0</v>
      </c>
      <c r="CF1179">
        <v>0</v>
      </c>
      <c r="CH1179">
        <f t="shared" si="91"/>
        <v>1</v>
      </c>
      <c r="CI1179" t="s">
        <v>1403</v>
      </c>
      <c r="CJ1179">
        <v>6</v>
      </c>
      <c r="CK1179" t="s">
        <v>1399</v>
      </c>
      <c r="CL1179">
        <f t="shared" si="92"/>
        <v>0</v>
      </c>
      <c r="CM1179">
        <f t="shared" si="93"/>
        <v>1</v>
      </c>
      <c r="CN1179">
        <f t="shared" si="94"/>
        <v>1</v>
      </c>
    </row>
    <row r="1180" spans="1:92" x14ac:dyDescent="0.25">
      <c r="A1180">
        <v>1812</v>
      </c>
      <c r="B1180" t="s">
        <v>564</v>
      </c>
      <c r="C1180" t="s">
        <v>564</v>
      </c>
      <c r="D1180">
        <v>1850494</v>
      </c>
      <c r="E1180">
        <v>2</v>
      </c>
      <c r="F1180" s="107">
        <v>40976</v>
      </c>
      <c r="G1180" s="107">
        <v>41668</v>
      </c>
      <c r="H1180">
        <v>1850494</v>
      </c>
      <c r="I1180" s="107">
        <v>40991</v>
      </c>
      <c r="J1180" s="107">
        <v>41065</v>
      </c>
      <c r="K1180">
        <v>30000</v>
      </c>
      <c r="L1180" t="s">
        <v>570</v>
      </c>
      <c r="M1180" s="107">
        <v>41065</v>
      </c>
      <c r="N1180" t="s">
        <v>87</v>
      </c>
      <c r="O1180" t="s">
        <v>53</v>
      </c>
      <c r="P1180" t="s">
        <v>587</v>
      </c>
      <c r="Q1180">
        <v>74</v>
      </c>
      <c r="R1180">
        <v>693</v>
      </c>
      <c r="S1180">
        <v>1</v>
      </c>
      <c r="T1180">
        <v>5</v>
      </c>
      <c r="U1180">
        <v>1</v>
      </c>
      <c r="AD1180" s="107">
        <v>19965</v>
      </c>
      <c r="AE1180" t="s">
        <v>31</v>
      </c>
      <c r="AF1180" t="s">
        <v>32</v>
      </c>
      <c r="AG1180" t="s">
        <v>868</v>
      </c>
      <c r="AH1180" t="s">
        <v>30</v>
      </c>
      <c r="AI1180" t="s">
        <v>61</v>
      </c>
      <c r="AJ1180" t="s">
        <v>47</v>
      </c>
      <c r="AK1180">
        <v>18</v>
      </c>
      <c r="AL1180" t="s">
        <v>47</v>
      </c>
      <c r="AP1180" t="s">
        <v>109</v>
      </c>
      <c r="AR1180" t="s">
        <v>49</v>
      </c>
      <c r="AS1180" t="s">
        <v>73</v>
      </c>
      <c r="BC1180" t="s">
        <v>37</v>
      </c>
      <c r="BF1180">
        <v>74</v>
      </c>
      <c r="BG1180">
        <v>678</v>
      </c>
      <c r="BH1180">
        <v>693</v>
      </c>
      <c r="BI1180">
        <v>57.407103825136609</v>
      </c>
      <c r="BJ1180">
        <f t="shared" si="90"/>
        <v>58</v>
      </c>
      <c r="BK1180">
        <v>0</v>
      </c>
      <c r="BL1180">
        <v>-603</v>
      </c>
      <c r="BM1180" t="s">
        <v>47</v>
      </c>
      <c r="BN1180" t="s">
        <v>159</v>
      </c>
      <c r="BO1180" t="s">
        <v>87</v>
      </c>
      <c r="BQ1180" t="s">
        <v>47</v>
      </c>
      <c r="BR1180" t="s">
        <v>87</v>
      </c>
      <c r="BS1180" t="s">
        <v>573</v>
      </c>
      <c r="BT1180" t="s">
        <v>1252</v>
      </c>
      <c r="BU1180" t="s">
        <v>87</v>
      </c>
      <c r="BV1180">
        <v>0.10678210678210678</v>
      </c>
      <c r="BW1180">
        <v>0.1081</v>
      </c>
      <c r="BX1180">
        <v>0</v>
      </c>
      <c r="BY1180">
        <v>0</v>
      </c>
      <c r="BZ1180">
        <v>-75</v>
      </c>
      <c r="CA1180">
        <v>-1</v>
      </c>
      <c r="CB1180">
        <v>75</v>
      </c>
      <c r="CC1180" t="e">
        <v>#VALUE!</v>
      </c>
      <c r="CD1180">
        <v>74</v>
      </c>
      <c r="CF1180">
        <v>603</v>
      </c>
      <c r="CH1180">
        <f t="shared" si="91"/>
        <v>1</v>
      </c>
      <c r="CI1180" t="s">
        <v>1402</v>
      </c>
      <c r="CJ1180">
        <v>4</v>
      </c>
      <c r="CK1180" t="s">
        <v>1399</v>
      </c>
      <c r="CL1180">
        <f t="shared" si="92"/>
        <v>1</v>
      </c>
      <c r="CM1180">
        <f t="shared" si="93"/>
        <v>1</v>
      </c>
      <c r="CN1180">
        <f t="shared" si="94"/>
        <v>1</v>
      </c>
    </row>
    <row r="1181" spans="1:92" x14ac:dyDescent="0.25">
      <c r="A1181">
        <v>2649</v>
      </c>
      <c r="B1181" t="s">
        <v>564</v>
      </c>
      <c r="C1181" t="s">
        <v>564</v>
      </c>
      <c r="D1181">
        <v>1850630</v>
      </c>
      <c r="E1181">
        <v>6</v>
      </c>
      <c r="F1181" s="107">
        <v>41007</v>
      </c>
      <c r="G1181" s="107">
        <v>41138</v>
      </c>
      <c r="H1181">
        <v>1850630</v>
      </c>
      <c r="I1181" s="107">
        <v>41008</v>
      </c>
      <c r="J1181" s="107">
        <v>41138</v>
      </c>
      <c r="K1181">
        <v>35000</v>
      </c>
      <c r="L1181" t="s">
        <v>570</v>
      </c>
      <c r="N1181" t="s">
        <v>564</v>
      </c>
      <c r="O1181" t="s">
        <v>913</v>
      </c>
      <c r="P1181" t="s">
        <v>38</v>
      </c>
      <c r="Q1181">
        <v>131</v>
      </c>
      <c r="R1181">
        <v>132</v>
      </c>
      <c r="S1181">
        <v>0</v>
      </c>
      <c r="T1181">
        <v>3</v>
      </c>
      <c r="AD1181" s="107">
        <v>28139</v>
      </c>
      <c r="AE1181" t="s">
        <v>31</v>
      </c>
      <c r="AF1181" t="s">
        <v>39</v>
      </c>
      <c r="AG1181" t="s">
        <v>40</v>
      </c>
      <c r="AH1181" t="s">
        <v>40</v>
      </c>
      <c r="AI1181" t="s">
        <v>117</v>
      </c>
      <c r="AJ1181" t="s">
        <v>88</v>
      </c>
      <c r="AK1181">
        <v>4</v>
      </c>
      <c r="AL1181" t="s">
        <v>361</v>
      </c>
      <c r="AM1181">
        <v>2</v>
      </c>
      <c r="AP1181" t="s">
        <v>65</v>
      </c>
      <c r="AR1181" t="s">
        <v>66</v>
      </c>
      <c r="AS1181" t="s">
        <v>67</v>
      </c>
      <c r="BC1181" t="s">
        <v>37</v>
      </c>
      <c r="BF1181">
        <v>131</v>
      </c>
      <c r="BG1181">
        <v>131</v>
      </c>
      <c r="BH1181">
        <v>132</v>
      </c>
      <c r="BI1181">
        <v>35.158469945355193</v>
      </c>
      <c r="BJ1181">
        <f t="shared" si="90"/>
        <v>35</v>
      </c>
      <c r="BK1181">
        <v>0</v>
      </c>
      <c r="BL1181">
        <v>0</v>
      </c>
      <c r="BM1181" t="s">
        <v>1050</v>
      </c>
      <c r="BN1181" t="s">
        <v>913</v>
      </c>
      <c r="BO1181" t="s">
        <v>564</v>
      </c>
      <c r="BQ1181" t="s">
        <v>1050</v>
      </c>
      <c r="BR1181" t="s">
        <v>87</v>
      </c>
      <c r="BS1181" t="s">
        <v>572</v>
      </c>
      <c r="BT1181" t="s">
        <v>1252</v>
      </c>
      <c r="BU1181" t="s">
        <v>564</v>
      </c>
      <c r="BV1181">
        <v>0.99242424242424243</v>
      </c>
      <c r="BW1181">
        <v>1</v>
      </c>
      <c r="BX1181">
        <v>7.575757575757569E-3</v>
      </c>
      <c r="BY1181">
        <v>0</v>
      </c>
      <c r="BZ1181">
        <v>-131</v>
      </c>
      <c r="CA1181">
        <v>0</v>
      </c>
      <c r="CB1181">
        <v>131</v>
      </c>
      <c r="CC1181" t="e">
        <v>#VALUE!</v>
      </c>
      <c r="CD1181">
        <v>131</v>
      </c>
      <c r="CE1181">
        <v>0</v>
      </c>
      <c r="CF1181">
        <v>0</v>
      </c>
      <c r="CH1181">
        <f t="shared" si="91"/>
        <v>1</v>
      </c>
      <c r="CI1181" t="s">
        <v>1403</v>
      </c>
      <c r="CJ1181">
        <v>6</v>
      </c>
      <c r="CK1181" t="s">
        <v>1399</v>
      </c>
      <c r="CL1181">
        <f t="shared" si="92"/>
        <v>0</v>
      </c>
      <c r="CM1181">
        <f t="shared" si="93"/>
        <v>0</v>
      </c>
      <c r="CN1181">
        <f t="shared" si="94"/>
        <v>1</v>
      </c>
    </row>
    <row r="1182" spans="1:92" x14ac:dyDescent="0.25">
      <c r="A1182">
        <v>671</v>
      </c>
      <c r="B1182" t="s">
        <v>564</v>
      </c>
      <c r="C1182" t="s">
        <v>564</v>
      </c>
      <c r="D1182">
        <v>1850914</v>
      </c>
      <c r="E1182">
        <v>6</v>
      </c>
      <c r="F1182" s="107">
        <v>40936</v>
      </c>
      <c r="G1182" s="107">
        <v>41022</v>
      </c>
      <c r="H1182">
        <v>1850914</v>
      </c>
      <c r="I1182" s="107">
        <v>40936</v>
      </c>
      <c r="J1182" s="107">
        <v>41022</v>
      </c>
      <c r="K1182" t="s">
        <v>562</v>
      </c>
      <c r="L1182" t="s">
        <v>562</v>
      </c>
      <c r="N1182" t="s">
        <v>564</v>
      </c>
      <c r="O1182" t="s">
        <v>913</v>
      </c>
      <c r="P1182" t="s">
        <v>38</v>
      </c>
      <c r="Q1182">
        <v>87</v>
      </c>
      <c r="R1182">
        <v>87</v>
      </c>
      <c r="S1182">
        <v>5</v>
      </c>
      <c r="T1182">
        <v>5</v>
      </c>
      <c r="U1182">
        <v>4</v>
      </c>
      <c r="AD1182" s="107">
        <v>30270</v>
      </c>
      <c r="AE1182" t="s">
        <v>31</v>
      </c>
      <c r="AF1182" t="s">
        <v>32</v>
      </c>
      <c r="AG1182" t="s">
        <v>868</v>
      </c>
      <c r="AH1182" t="s">
        <v>57</v>
      </c>
      <c r="AI1182" t="s">
        <v>140</v>
      </c>
      <c r="AJ1182" t="s">
        <v>88</v>
      </c>
      <c r="AK1182">
        <v>5</v>
      </c>
      <c r="AL1182" t="s">
        <v>361</v>
      </c>
      <c r="AM1182">
        <v>15</v>
      </c>
      <c r="AP1182" t="s">
        <v>104</v>
      </c>
      <c r="AR1182" t="s">
        <v>91</v>
      </c>
      <c r="AS1182" t="s">
        <v>105</v>
      </c>
      <c r="BC1182" t="s">
        <v>37</v>
      </c>
      <c r="BF1182">
        <v>87</v>
      </c>
      <c r="BG1182">
        <v>87</v>
      </c>
      <c r="BH1182">
        <v>87</v>
      </c>
      <c r="BI1182">
        <v>29.142076502732241</v>
      </c>
      <c r="BJ1182">
        <f t="shared" si="90"/>
        <v>29</v>
      </c>
      <c r="BK1182">
        <v>0</v>
      </c>
      <c r="BL1182">
        <v>0</v>
      </c>
      <c r="BM1182" t="s">
        <v>1050</v>
      </c>
      <c r="BN1182" t="s">
        <v>913</v>
      </c>
      <c r="BO1182" t="s">
        <v>564</v>
      </c>
      <c r="BQ1182" t="s">
        <v>1050</v>
      </c>
      <c r="BR1182" t="s">
        <v>87</v>
      </c>
      <c r="BS1182" t="s">
        <v>572</v>
      </c>
      <c r="BT1182" t="s">
        <v>1252</v>
      </c>
      <c r="BU1182" t="s">
        <v>87</v>
      </c>
      <c r="BV1182">
        <v>1</v>
      </c>
      <c r="BW1182">
        <v>1</v>
      </c>
      <c r="BX1182">
        <v>0</v>
      </c>
      <c r="BY1182">
        <v>0</v>
      </c>
      <c r="BZ1182">
        <v>-87</v>
      </c>
      <c r="CA1182">
        <v>0</v>
      </c>
      <c r="CB1182">
        <v>87</v>
      </c>
      <c r="CC1182" t="e">
        <v>#VALUE!</v>
      </c>
      <c r="CD1182">
        <v>87</v>
      </c>
      <c r="CE1182">
        <v>0</v>
      </c>
      <c r="CF1182">
        <v>0</v>
      </c>
      <c r="CH1182">
        <f t="shared" si="91"/>
        <v>1</v>
      </c>
      <c r="CI1182" t="s">
        <v>1402</v>
      </c>
      <c r="CJ1182">
        <v>4</v>
      </c>
      <c r="CK1182" t="s">
        <v>1399</v>
      </c>
      <c r="CL1182">
        <f t="shared" si="92"/>
        <v>0</v>
      </c>
      <c r="CM1182">
        <f t="shared" si="93"/>
        <v>1</v>
      </c>
      <c r="CN1182">
        <f t="shared" si="94"/>
        <v>1</v>
      </c>
    </row>
    <row r="1183" spans="1:92" x14ac:dyDescent="0.25">
      <c r="A1183">
        <v>1899</v>
      </c>
      <c r="B1183" t="s">
        <v>564</v>
      </c>
      <c r="C1183" t="s">
        <v>564</v>
      </c>
      <c r="D1183">
        <v>1850967</v>
      </c>
      <c r="E1183">
        <v>4</v>
      </c>
      <c r="F1183" s="107">
        <v>40979</v>
      </c>
      <c r="G1183" s="107">
        <v>41136</v>
      </c>
      <c r="H1183">
        <v>1850967</v>
      </c>
      <c r="I1183" s="107" t="s">
        <v>560</v>
      </c>
      <c r="J1183" s="107" t="s">
        <v>560</v>
      </c>
      <c r="K1183">
        <v>2000</v>
      </c>
      <c r="L1183" t="s">
        <v>566</v>
      </c>
      <c r="M1183" s="107">
        <v>40980</v>
      </c>
      <c r="N1183" t="s">
        <v>87</v>
      </c>
      <c r="O1183" t="s">
        <v>75</v>
      </c>
      <c r="P1183" t="s">
        <v>38</v>
      </c>
      <c r="Q1183">
        <v>0</v>
      </c>
      <c r="R1183">
        <v>158</v>
      </c>
      <c r="S1183">
        <v>0</v>
      </c>
      <c r="T1183">
        <v>10</v>
      </c>
      <c r="AD1183" s="107">
        <v>30716</v>
      </c>
      <c r="AE1183" t="s">
        <v>31</v>
      </c>
      <c r="AF1183" t="s">
        <v>68</v>
      </c>
      <c r="AG1183" t="s">
        <v>870</v>
      </c>
      <c r="AH1183" t="s">
        <v>57</v>
      </c>
      <c r="AI1183" t="s">
        <v>64</v>
      </c>
      <c r="AJ1183" t="s">
        <v>88</v>
      </c>
      <c r="AK1183">
        <v>7</v>
      </c>
      <c r="AL1183" t="s">
        <v>986</v>
      </c>
      <c r="AO1183">
        <v>180</v>
      </c>
      <c r="AP1183" t="s">
        <v>102</v>
      </c>
      <c r="AR1183" t="s">
        <v>43</v>
      </c>
      <c r="AS1183" t="s">
        <v>44</v>
      </c>
      <c r="BC1183" t="s">
        <v>51</v>
      </c>
      <c r="BF1183">
        <v>0</v>
      </c>
      <c r="BG1183">
        <v>0</v>
      </c>
      <c r="BH1183">
        <v>158</v>
      </c>
      <c r="BI1183">
        <v>28.040983606557376</v>
      </c>
      <c r="BJ1183" t="e">
        <f t="shared" si="90"/>
        <v>#VALUE!</v>
      </c>
      <c r="BK1183" t="e">
        <v>#VALUE!</v>
      </c>
      <c r="BL1183" t="e">
        <v>#VALUE!</v>
      </c>
      <c r="BM1183" t="s">
        <v>1050</v>
      </c>
      <c r="BN1183" t="s">
        <v>75</v>
      </c>
      <c r="BO1183" t="s">
        <v>87</v>
      </c>
      <c r="BQ1183" t="s">
        <v>1050</v>
      </c>
      <c r="BR1183">
        <v>0</v>
      </c>
      <c r="BS1183" t="s">
        <v>573</v>
      </c>
      <c r="BT1183" t="s">
        <v>1252</v>
      </c>
      <c r="BU1183" t="s">
        <v>564</v>
      </c>
      <c r="BV1183">
        <v>0</v>
      </c>
      <c r="BW1183">
        <v>0</v>
      </c>
      <c r="BX1183">
        <v>0</v>
      </c>
      <c r="BY1183">
        <v>0</v>
      </c>
      <c r="BZ1183" t="e">
        <v>#VALUE!</v>
      </c>
      <c r="CA1183" t="e">
        <v>#VALUE!</v>
      </c>
      <c r="CB1183" t="e">
        <v>#VALUE!</v>
      </c>
      <c r="CC1183">
        <v>0</v>
      </c>
      <c r="CD1183">
        <v>0</v>
      </c>
      <c r="CE1183">
        <v>0</v>
      </c>
      <c r="CF1183" t="e">
        <v>#VALUE!</v>
      </c>
      <c r="CH1183">
        <f t="shared" si="91"/>
        <v>1</v>
      </c>
      <c r="CI1183" t="s">
        <v>1405</v>
      </c>
      <c r="CJ1183">
        <v>1</v>
      </c>
      <c r="CK1183" t="s">
        <v>1400</v>
      </c>
      <c r="CL1183">
        <f t="shared" si="92"/>
        <v>1</v>
      </c>
      <c r="CM1183">
        <f t="shared" si="93"/>
        <v>0</v>
      </c>
      <c r="CN1183">
        <f t="shared" si="94"/>
        <v>1</v>
      </c>
    </row>
    <row r="1184" spans="1:92" x14ac:dyDescent="0.25">
      <c r="A1184">
        <v>979</v>
      </c>
      <c r="B1184" t="s">
        <v>564</v>
      </c>
      <c r="C1184" t="s">
        <v>564</v>
      </c>
      <c r="D1184">
        <v>1852000</v>
      </c>
      <c r="E1184">
        <v>1</v>
      </c>
      <c r="F1184" s="107">
        <v>40945</v>
      </c>
      <c r="G1184" s="107">
        <v>40960</v>
      </c>
      <c r="H1184">
        <v>1852000</v>
      </c>
      <c r="I1184" s="107" t="s">
        <v>560</v>
      </c>
      <c r="J1184" s="107" t="s">
        <v>560</v>
      </c>
      <c r="K1184">
        <v>5000</v>
      </c>
      <c r="L1184" t="s">
        <v>567</v>
      </c>
      <c r="M1184" s="107">
        <v>40946</v>
      </c>
      <c r="N1184" t="s">
        <v>87</v>
      </c>
      <c r="O1184" t="s">
        <v>75</v>
      </c>
      <c r="P1184" t="s">
        <v>122</v>
      </c>
      <c r="Q1184">
        <v>0</v>
      </c>
      <c r="R1184">
        <v>16</v>
      </c>
      <c r="S1184">
        <v>1</v>
      </c>
      <c r="T1184">
        <v>4</v>
      </c>
      <c r="U1184">
        <v>1</v>
      </c>
      <c r="AB1184" t="s">
        <v>111</v>
      </c>
      <c r="AD1184" s="107">
        <v>30123</v>
      </c>
      <c r="AE1184" t="s">
        <v>31</v>
      </c>
      <c r="AF1184" t="s">
        <v>39</v>
      </c>
      <c r="AG1184" t="s">
        <v>40</v>
      </c>
      <c r="AH1184" t="s">
        <v>30</v>
      </c>
      <c r="AI1184" t="s">
        <v>84</v>
      </c>
      <c r="AJ1184" t="s">
        <v>122</v>
      </c>
      <c r="AK1184">
        <v>2</v>
      </c>
      <c r="AL1184" t="s">
        <v>122</v>
      </c>
      <c r="AP1184" t="s">
        <v>100</v>
      </c>
      <c r="AR1184" t="s">
        <v>66</v>
      </c>
      <c r="AS1184" t="s">
        <v>63</v>
      </c>
      <c r="BC1184" t="s">
        <v>51</v>
      </c>
      <c r="BF1184">
        <v>0</v>
      </c>
      <c r="BG1184">
        <v>0</v>
      </c>
      <c r="BH1184">
        <v>16</v>
      </c>
      <c r="BI1184">
        <v>29.568306010928961</v>
      </c>
      <c r="BJ1184" t="e">
        <f t="shared" si="90"/>
        <v>#VALUE!</v>
      </c>
      <c r="BK1184" t="e">
        <v>#VALUE!</v>
      </c>
      <c r="BL1184" t="e">
        <v>#VALUE!</v>
      </c>
      <c r="BM1184" t="s">
        <v>1051</v>
      </c>
      <c r="BN1184" t="s">
        <v>75</v>
      </c>
      <c r="BO1184" t="s">
        <v>87</v>
      </c>
      <c r="BQ1184" t="s">
        <v>1051</v>
      </c>
      <c r="BR1184">
        <v>0</v>
      </c>
      <c r="BS1184" t="s">
        <v>573</v>
      </c>
      <c r="BT1184" t="s">
        <v>1252</v>
      </c>
      <c r="BU1184" t="s">
        <v>87</v>
      </c>
      <c r="BV1184">
        <v>0</v>
      </c>
      <c r="BW1184">
        <v>0</v>
      </c>
      <c r="BX1184">
        <v>0</v>
      </c>
      <c r="BY1184">
        <v>0</v>
      </c>
      <c r="BZ1184" t="e">
        <v>#VALUE!</v>
      </c>
      <c r="CA1184" t="e">
        <v>#VALUE!</v>
      </c>
      <c r="CB1184" t="e">
        <v>#VALUE!</v>
      </c>
      <c r="CC1184">
        <v>0</v>
      </c>
      <c r="CD1184">
        <v>0</v>
      </c>
      <c r="CE1184">
        <v>0</v>
      </c>
      <c r="CF1184" t="e">
        <v>#VALUE!</v>
      </c>
      <c r="CH1184">
        <f t="shared" si="91"/>
        <v>1</v>
      </c>
      <c r="CI1184" t="s">
        <v>1405</v>
      </c>
      <c r="CJ1184">
        <v>1</v>
      </c>
      <c r="CK1184" t="s">
        <v>1400</v>
      </c>
      <c r="CL1184">
        <f t="shared" si="92"/>
        <v>1</v>
      </c>
      <c r="CM1184">
        <f t="shared" si="93"/>
        <v>1</v>
      </c>
      <c r="CN1184">
        <f t="shared" si="94"/>
        <v>1</v>
      </c>
    </row>
    <row r="1185" spans="1:92" x14ac:dyDescent="0.25">
      <c r="A1185">
        <v>253</v>
      </c>
      <c r="B1185" t="s">
        <v>564</v>
      </c>
      <c r="C1185" t="s">
        <v>564</v>
      </c>
      <c r="D1185">
        <v>1852302</v>
      </c>
      <c r="E1185">
        <v>1</v>
      </c>
      <c r="F1185" s="107">
        <v>40919</v>
      </c>
      <c r="G1185" s="107">
        <v>41058</v>
      </c>
      <c r="H1185">
        <v>1852302</v>
      </c>
      <c r="I1185" s="107">
        <v>40919</v>
      </c>
      <c r="J1185" s="107">
        <v>40923</v>
      </c>
      <c r="K1185">
        <v>15000</v>
      </c>
      <c r="L1185" t="s">
        <v>569</v>
      </c>
      <c r="M1185" s="107">
        <v>40923</v>
      </c>
      <c r="N1185" t="s">
        <v>87</v>
      </c>
      <c r="O1185" t="s">
        <v>75</v>
      </c>
      <c r="P1185" t="s">
        <v>54</v>
      </c>
      <c r="Q1185">
        <v>5</v>
      </c>
      <c r="R1185">
        <v>140</v>
      </c>
      <c r="S1185">
        <v>0</v>
      </c>
      <c r="T1185">
        <v>2</v>
      </c>
      <c r="AD1185" s="107">
        <v>29503</v>
      </c>
      <c r="AE1185" t="s">
        <v>31</v>
      </c>
      <c r="AF1185" t="s">
        <v>32</v>
      </c>
      <c r="AG1185" t="s">
        <v>868</v>
      </c>
      <c r="AH1185" t="s">
        <v>57</v>
      </c>
      <c r="AI1185" t="s">
        <v>140</v>
      </c>
      <c r="AJ1185" t="s">
        <v>54</v>
      </c>
      <c r="AK1185">
        <v>7</v>
      </c>
      <c r="AL1185" t="s">
        <v>54</v>
      </c>
      <c r="AP1185" t="s">
        <v>107</v>
      </c>
      <c r="AR1185" t="s">
        <v>43</v>
      </c>
      <c r="AS1185" t="s">
        <v>60</v>
      </c>
      <c r="BC1185" t="s">
        <v>51</v>
      </c>
      <c r="BF1185">
        <v>5</v>
      </c>
      <c r="BG1185">
        <v>140</v>
      </c>
      <c r="BH1185">
        <v>140</v>
      </c>
      <c r="BI1185">
        <v>31.191256830601095</v>
      </c>
      <c r="BJ1185">
        <f t="shared" si="90"/>
        <v>31</v>
      </c>
      <c r="BK1185">
        <v>0</v>
      </c>
      <c r="BL1185">
        <v>-135</v>
      </c>
      <c r="BM1185" t="s">
        <v>1051</v>
      </c>
      <c r="BN1185" t="s">
        <v>75</v>
      </c>
      <c r="BO1185" t="s">
        <v>87</v>
      </c>
      <c r="BQ1185" t="s">
        <v>1051</v>
      </c>
      <c r="BR1185" t="s">
        <v>87</v>
      </c>
      <c r="BS1185" t="s">
        <v>573</v>
      </c>
      <c r="BT1185" t="s">
        <v>1252</v>
      </c>
      <c r="BU1185" t="s">
        <v>564</v>
      </c>
      <c r="BV1185">
        <v>3.5714285714285712E-2</v>
      </c>
      <c r="BW1185">
        <v>3.5714285714285712E-2</v>
      </c>
      <c r="BX1185">
        <v>0</v>
      </c>
      <c r="BY1185">
        <v>0</v>
      </c>
      <c r="BZ1185">
        <v>-5</v>
      </c>
      <c r="CA1185">
        <v>0</v>
      </c>
      <c r="CB1185">
        <v>5</v>
      </c>
      <c r="CC1185" t="e">
        <v>#VALUE!</v>
      </c>
      <c r="CD1185">
        <v>5</v>
      </c>
      <c r="CE1185">
        <v>0</v>
      </c>
      <c r="CF1185">
        <v>135</v>
      </c>
      <c r="CH1185">
        <f t="shared" si="91"/>
        <v>1</v>
      </c>
      <c r="CI1185" t="s">
        <v>1405</v>
      </c>
      <c r="CJ1185">
        <v>1</v>
      </c>
      <c r="CK1185" t="s">
        <v>1399</v>
      </c>
      <c r="CL1185">
        <f t="shared" si="92"/>
        <v>1</v>
      </c>
      <c r="CM1185">
        <f t="shared" si="93"/>
        <v>0</v>
      </c>
      <c r="CN1185">
        <f t="shared" si="94"/>
        <v>1</v>
      </c>
    </row>
    <row r="1186" spans="1:92" x14ac:dyDescent="0.25">
      <c r="A1186">
        <v>1778</v>
      </c>
      <c r="B1186" t="s">
        <v>564</v>
      </c>
      <c r="C1186" t="s">
        <v>87</v>
      </c>
      <c r="D1186">
        <v>1852680</v>
      </c>
      <c r="E1186">
        <v>6</v>
      </c>
      <c r="F1186" s="107">
        <v>40975</v>
      </c>
      <c r="G1186" s="107">
        <v>41172</v>
      </c>
      <c r="H1186">
        <v>1852680</v>
      </c>
      <c r="I1186" s="107">
        <v>40992</v>
      </c>
      <c r="J1186" s="107">
        <v>41044</v>
      </c>
      <c r="K1186">
        <v>50000</v>
      </c>
      <c r="L1186" t="s">
        <v>570</v>
      </c>
      <c r="M1186" s="107">
        <v>41044</v>
      </c>
      <c r="N1186" t="s">
        <v>87</v>
      </c>
      <c r="O1186" t="s">
        <v>75</v>
      </c>
      <c r="P1186" t="s">
        <v>38</v>
      </c>
      <c r="Q1186">
        <v>60</v>
      </c>
      <c r="R1186">
        <v>198</v>
      </c>
      <c r="S1186">
        <v>1</v>
      </c>
      <c r="T1186">
        <v>4</v>
      </c>
      <c r="U1186">
        <v>1</v>
      </c>
      <c r="AB1186" t="s">
        <v>111</v>
      </c>
      <c r="AD1186" s="107">
        <v>30553</v>
      </c>
      <c r="AE1186" t="s">
        <v>31</v>
      </c>
      <c r="AF1186" t="s">
        <v>39</v>
      </c>
      <c r="AG1186" t="s">
        <v>40</v>
      </c>
      <c r="AH1186" t="s">
        <v>30</v>
      </c>
      <c r="AI1186" t="s">
        <v>58</v>
      </c>
      <c r="AJ1186" t="s">
        <v>88</v>
      </c>
      <c r="AK1186">
        <v>10</v>
      </c>
      <c r="AL1186" t="s">
        <v>361</v>
      </c>
      <c r="AM1186">
        <v>4</v>
      </c>
      <c r="AP1186" t="s">
        <v>72</v>
      </c>
      <c r="AR1186" t="s">
        <v>49</v>
      </c>
      <c r="AS1186" t="s">
        <v>73</v>
      </c>
      <c r="AU1186" t="s">
        <v>735</v>
      </c>
      <c r="AX1186" t="s">
        <v>87</v>
      </c>
      <c r="BC1186" t="s">
        <v>51</v>
      </c>
      <c r="BF1186">
        <v>60</v>
      </c>
      <c r="BG1186">
        <v>181</v>
      </c>
      <c r="BH1186">
        <v>198</v>
      </c>
      <c r="BI1186">
        <v>28.475409836065573</v>
      </c>
      <c r="BJ1186">
        <f t="shared" si="90"/>
        <v>29</v>
      </c>
      <c r="BK1186">
        <v>0</v>
      </c>
      <c r="BL1186">
        <v>-128</v>
      </c>
      <c r="BM1186" t="s">
        <v>1050</v>
      </c>
      <c r="BN1186" t="s">
        <v>75</v>
      </c>
      <c r="BO1186" t="s">
        <v>87</v>
      </c>
      <c r="BQ1186" t="s">
        <v>1050</v>
      </c>
      <c r="BR1186" t="s">
        <v>87</v>
      </c>
      <c r="BS1186" t="s">
        <v>572</v>
      </c>
      <c r="BT1186" t="s">
        <v>1252</v>
      </c>
      <c r="BU1186" t="s">
        <v>87</v>
      </c>
      <c r="BV1186">
        <v>0.30303030303030304</v>
      </c>
      <c r="BW1186">
        <v>0.29281767955801102</v>
      </c>
      <c r="BX1186">
        <v>-1.0212623472292015E-2</v>
      </c>
      <c r="BY1186">
        <v>0</v>
      </c>
      <c r="BZ1186">
        <v>-53</v>
      </c>
      <c r="CA1186">
        <v>7</v>
      </c>
      <c r="CB1186">
        <v>181</v>
      </c>
      <c r="CC1186">
        <v>60</v>
      </c>
      <c r="CD1186">
        <v>181</v>
      </c>
      <c r="CE1186">
        <v>128</v>
      </c>
      <c r="CF1186">
        <v>128</v>
      </c>
      <c r="CH1186">
        <f t="shared" si="91"/>
        <v>1</v>
      </c>
      <c r="CI1186" t="s">
        <v>1401</v>
      </c>
      <c r="CJ1186">
        <v>3</v>
      </c>
      <c r="CK1186" t="s">
        <v>1399</v>
      </c>
      <c r="CL1186">
        <f t="shared" si="92"/>
        <v>1</v>
      </c>
      <c r="CM1186">
        <f t="shared" si="93"/>
        <v>1</v>
      </c>
      <c r="CN1186">
        <f t="shared" si="94"/>
        <v>1</v>
      </c>
    </row>
    <row r="1187" spans="1:92" x14ac:dyDescent="0.25">
      <c r="A1187">
        <v>2220</v>
      </c>
      <c r="B1187" t="s">
        <v>564</v>
      </c>
      <c r="C1187" t="s">
        <v>564</v>
      </c>
      <c r="D1187">
        <v>1852861</v>
      </c>
      <c r="E1187">
        <v>2</v>
      </c>
      <c r="F1187" s="107">
        <v>40992</v>
      </c>
      <c r="G1187" s="107">
        <v>41010</v>
      </c>
      <c r="H1187">
        <v>1852861</v>
      </c>
      <c r="I1187" s="107">
        <v>40992</v>
      </c>
      <c r="J1187" s="107">
        <v>41010</v>
      </c>
      <c r="K1187">
        <v>15000</v>
      </c>
      <c r="L1187" t="s">
        <v>569</v>
      </c>
      <c r="N1187" t="s">
        <v>564</v>
      </c>
      <c r="O1187" t="s">
        <v>913</v>
      </c>
      <c r="P1187" t="s">
        <v>587</v>
      </c>
      <c r="Q1187">
        <v>19</v>
      </c>
      <c r="R1187">
        <v>19</v>
      </c>
      <c r="S1187">
        <v>1</v>
      </c>
      <c r="T1187">
        <v>0</v>
      </c>
      <c r="U1187">
        <v>1</v>
      </c>
      <c r="AD1187" s="107">
        <v>30350</v>
      </c>
      <c r="AE1187" t="s">
        <v>45</v>
      </c>
      <c r="AF1187" t="s">
        <v>68</v>
      </c>
      <c r="AG1187" t="s">
        <v>870</v>
      </c>
      <c r="AH1187" t="s">
        <v>57</v>
      </c>
      <c r="AI1187" t="s">
        <v>69</v>
      </c>
      <c r="AJ1187" t="s">
        <v>47</v>
      </c>
      <c r="AK1187">
        <v>4</v>
      </c>
      <c r="AL1187" t="s">
        <v>47</v>
      </c>
      <c r="AP1187" t="s">
        <v>97</v>
      </c>
      <c r="AR1187" t="s">
        <v>43</v>
      </c>
      <c r="AS1187" t="s">
        <v>63</v>
      </c>
      <c r="BC1187" t="s">
        <v>37</v>
      </c>
      <c r="BF1187">
        <v>19</v>
      </c>
      <c r="BG1187">
        <v>19</v>
      </c>
      <c r="BH1187">
        <v>19</v>
      </c>
      <c r="BI1187">
        <v>29.076502732240439</v>
      </c>
      <c r="BJ1187">
        <f t="shared" si="90"/>
        <v>29</v>
      </c>
      <c r="BK1187">
        <v>0</v>
      </c>
      <c r="BL1187">
        <v>0</v>
      </c>
      <c r="BM1187" t="s">
        <v>47</v>
      </c>
      <c r="BN1187" t="s">
        <v>913</v>
      </c>
      <c r="BO1187" t="s">
        <v>564</v>
      </c>
      <c r="BQ1187" t="s">
        <v>47</v>
      </c>
      <c r="BR1187" t="s">
        <v>87</v>
      </c>
      <c r="BS1187" t="s">
        <v>572</v>
      </c>
      <c r="BT1187" t="s">
        <v>1252</v>
      </c>
      <c r="BU1187" t="s">
        <v>87</v>
      </c>
      <c r="BV1187">
        <v>1</v>
      </c>
      <c r="BW1187">
        <v>1</v>
      </c>
      <c r="BX1187">
        <v>0</v>
      </c>
      <c r="BY1187">
        <v>0</v>
      </c>
      <c r="BZ1187">
        <v>-19</v>
      </c>
      <c r="CA1187">
        <v>0</v>
      </c>
      <c r="CB1187">
        <v>19</v>
      </c>
      <c r="CC1187" t="e">
        <v>#VALUE!</v>
      </c>
      <c r="CD1187">
        <v>19</v>
      </c>
      <c r="CE1187">
        <v>0</v>
      </c>
      <c r="CF1187">
        <v>0</v>
      </c>
      <c r="CH1187">
        <f t="shared" si="91"/>
        <v>1</v>
      </c>
      <c r="CI1187" t="s">
        <v>1404</v>
      </c>
      <c r="CJ1187">
        <v>2</v>
      </c>
      <c r="CK1187" t="s">
        <v>1399</v>
      </c>
      <c r="CL1187">
        <f t="shared" si="92"/>
        <v>0</v>
      </c>
      <c r="CM1187">
        <f t="shared" si="93"/>
        <v>1</v>
      </c>
      <c r="CN1187">
        <f t="shared" si="94"/>
        <v>0</v>
      </c>
    </row>
    <row r="1188" spans="1:92" x14ac:dyDescent="0.25">
      <c r="A1188">
        <v>2057</v>
      </c>
      <c r="B1188" t="s">
        <v>564</v>
      </c>
      <c r="C1188" t="s">
        <v>564</v>
      </c>
      <c r="D1188">
        <v>1852943</v>
      </c>
      <c r="E1188">
        <v>5</v>
      </c>
      <c r="F1188" s="107">
        <v>40986</v>
      </c>
      <c r="G1188" s="107">
        <v>40987</v>
      </c>
      <c r="H1188">
        <v>1852943</v>
      </c>
      <c r="I1188" s="107">
        <v>40986</v>
      </c>
      <c r="J1188" s="107">
        <v>40987</v>
      </c>
      <c r="K1188">
        <v>10000</v>
      </c>
      <c r="L1188" t="s">
        <v>568</v>
      </c>
      <c r="N1188" t="s">
        <v>564</v>
      </c>
      <c r="O1188" t="s">
        <v>913</v>
      </c>
      <c r="P1188" t="s">
        <v>38</v>
      </c>
      <c r="Q1188">
        <v>2</v>
      </c>
      <c r="R1188">
        <v>2</v>
      </c>
      <c r="S1188">
        <v>3</v>
      </c>
      <c r="T1188">
        <v>4</v>
      </c>
      <c r="U1188">
        <v>2</v>
      </c>
      <c r="AD1188" s="107">
        <v>30639</v>
      </c>
      <c r="AE1188" t="s">
        <v>31</v>
      </c>
      <c r="AF1188" t="s">
        <v>68</v>
      </c>
      <c r="AG1188" t="s">
        <v>870</v>
      </c>
      <c r="AH1188" t="s">
        <v>57</v>
      </c>
      <c r="AI1188" t="s">
        <v>117</v>
      </c>
      <c r="AJ1188" t="s">
        <v>88</v>
      </c>
      <c r="AK1188">
        <v>1</v>
      </c>
      <c r="AL1188" t="s">
        <v>987</v>
      </c>
      <c r="AN1188">
        <v>8</v>
      </c>
      <c r="AP1188" t="s">
        <v>42</v>
      </c>
      <c r="AR1188" t="s">
        <v>43</v>
      </c>
      <c r="AS1188" t="s">
        <v>44</v>
      </c>
      <c r="BC1188" t="s">
        <v>37</v>
      </c>
      <c r="BF1188">
        <v>2</v>
      </c>
      <c r="BG1188">
        <v>2</v>
      </c>
      <c r="BH1188">
        <v>2</v>
      </c>
      <c r="BI1188">
        <v>28.270491803278688</v>
      </c>
      <c r="BJ1188">
        <f t="shared" si="90"/>
        <v>28</v>
      </c>
      <c r="BK1188">
        <v>0</v>
      </c>
      <c r="BL1188">
        <v>0</v>
      </c>
      <c r="BM1188" t="s">
        <v>1050</v>
      </c>
      <c r="BN1188" t="s">
        <v>913</v>
      </c>
      <c r="BO1188" t="s">
        <v>564</v>
      </c>
      <c r="BQ1188" t="s">
        <v>1050</v>
      </c>
      <c r="BR1188" t="s">
        <v>87</v>
      </c>
      <c r="BS1188" t="s">
        <v>572</v>
      </c>
      <c r="BT1188" t="s">
        <v>1252</v>
      </c>
      <c r="BU1188" t="s">
        <v>87</v>
      </c>
      <c r="BV1188">
        <v>1</v>
      </c>
      <c r="BW1188">
        <v>1</v>
      </c>
      <c r="BX1188">
        <v>0</v>
      </c>
      <c r="BY1188">
        <v>0</v>
      </c>
      <c r="BZ1188">
        <v>-2</v>
      </c>
      <c r="CA1188">
        <v>0</v>
      </c>
      <c r="CB1188">
        <v>2</v>
      </c>
      <c r="CC1188" t="e">
        <v>#VALUE!</v>
      </c>
      <c r="CD1188">
        <v>2</v>
      </c>
      <c r="CE1188">
        <v>0</v>
      </c>
      <c r="CF1188">
        <v>0</v>
      </c>
      <c r="CH1188">
        <f t="shared" si="91"/>
        <v>1</v>
      </c>
      <c r="CI1188" t="s">
        <v>1405</v>
      </c>
      <c r="CJ1188">
        <v>1</v>
      </c>
      <c r="CK1188" t="s">
        <v>1399</v>
      </c>
      <c r="CL1188">
        <f t="shared" si="92"/>
        <v>0</v>
      </c>
      <c r="CM1188">
        <f t="shared" si="93"/>
        <v>1</v>
      </c>
      <c r="CN1188">
        <f t="shared" si="94"/>
        <v>1</v>
      </c>
    </row>
    <row r="1189" spans="1:92" x14ac:dyDescent="0.25">
      <c r="A1189">
        <v>1982</v>
      </c>
      <c r="B1189" t="s">
        <v>564</v>
      </c>
      <c r="C1189" t="s">
        <v>564</v>
      </c>
      <c r="D1189">
        <v>1854662</v>
      </c>
      <c r="E1189">
        <v>5</v>
      </c>
      <c r="F1189" s="107">
        <v>40983</v>
      </c>
      <c r="G1189" s="107">
        <v>41134</v>
      </c>
      <c r="H1189">
        <v>1854662</v>
      </c>
      <c r="I1189" s="107">
        <v>40983</v>
      </c>
      <c r="J1189" s="107">
        <v>41134</v>
      </c>
      <c r="K1189">
        <v>5000</v>
      </c>
      <c r="L1189" t="s">
        <v>567</v>
      </c>
      <c r="N1189" t="s">
        <v>564</v>
      </c>
      <c r="O1189" t="s">
        <v>913</v>
      </c>
      <c r="P1189" t="s">
        <v>38</v>
      </c>
      <c r="Q1189">
        <v>152</v>
      </c>
      <c r="R1189">
        <v>152</v>
      </c>
      <c r="S1189">
        <v>3</v>
      </c>
      <c r="T1189">
        <v>2</v>
      </c>
      <c r="U1189">
        <v>1</v>
      </c>
      <c r="AD1189" s="107">
        <v>29684</v>
      </c>
      <c r="AE1189" t="s">
        <v>31</v>
      </c>
      <c r="AF1189" t="s">
        <v>32</v>
      </c>
      <c r="AG1189" t="s">
        <v>868</v>
      </c>
      <c r="AH1189" t="s">
        <v>30</v>
      </c>
      <c r="AI1189" t="s">
        <v>99</v>
      </c>
      <c r="AJ1189" t="s">
        <v>88</v>
      </c>
      <c r="AK1189">
        <v>7</v>
      </c>
      <c r="AL1189" t="s">
        <v>987</v>
      </c>
      <c r="AN1189">
        <v>6</v>
      </c>
      <c r="AP1189" t="s">
        <v>92</v>
      </c>
      <c r="AR1189" t="s">
        <v>66</v>
      </c>
      <c r="AS1189" t="s">
        <v>44</v>
      </c>
      <c r="BC1189" t="s">
        <v>98</v>
      </c>
      <c r="BF1189">
        <v>152</v>
      </c>
      <c r="BG1189">
        <v>152</v>
      </c>
      <c r="BH1189">
        <v>152</v>
      </c>
      <c r="BI1189">
        <v>30.871584699453553</v>
      </c>
      <c r="BJ1189">
        <f t="shared" si="90"/>
        <v>31</v>
      </c>
      <c r="BK1189">
        <v>0</v>
      </c>
      <c r="BL1189">
        <v>0</v>
      </c>
      <c r="BM1189" t="s">
        <v>1050</v>
      </c>
      <c r="BN1189" t="s">
        <v>913</v>
      </c>
      <c r="BO1189" t="s">
        <v>564</v>
      </c>
      <c r="BQ1189" t="s">
        <v>1050</v>
      </c>
      <c r="BR1189" t="s">
        <v>87</v>
      </c>
      <c r="BS1189" t="s">
        <v>572</v>
      </c>
      <c r="BT1189" t="s">
        <v>1252</v>
      </c>
      <c r="BU1189" t="s">
        <v>87</v>
      </c>
      <c r="BV1189">
        <v>1</v>
      </c>
      <c r="BW1189">
        <v>1</v>
      </c>
      <c r="BX1189">
        <v>0</v>
      </c>
      <c r="BY1189">
        <v>0</v>
      </c>
      <c r="BZ1189">
        <v>-152</v>
      </c>
      <c r="CA1189">
        <v>0</v>
      </c>
      <c r="CB1189">
        <v>152</v>
      </c>
      <c r="CC1189" t="e">
        <v>#VALUE!</v>
      </c>
      <c r="CD1189">
        <v>152</v>
      </c>
      <c r="CE1189">
        <v>0</v>
      </c>
      <c r="CF1189">
        <v>0</v>
      </c>
      <c r="CH1189">
        <f t="shared" si="91"/>
        <v>1</v>
      </c>
      <c r="CI1189" t="s">
        <v>1403</v>
      </c>
      <c r="CJ1189">
        <v>6</v>
      </c>
      <c r="CK1189" t="s">
        <v>1399</v>
      </c>
      <c r="CL1189">
        <f t="shared" si="92"/>
        <v>0</v>
      </c>
      <c r="CM1189">
        <f t="shared" si="93"/>
        <v>1</v>
      </c>
      <c r="CN1189">
        <f t="shared" si="94"/>
        <v>1</v>
      </c>
    </row>
    <row r="1190" spans="1:92" x14ac:dyDescent="0.25">
      <c r="A1190">
        <v>2846</v>
      </c>
      <c r="B1190" t="s">
        <v>564</v>
      </c>
      <c r="C1190" t="s">
        <v>564</v>
      </c>
      <c r="D1190">
        <v>1855215</v>
      </c>
      <c r="E1190">
        <v>5</v>
      </c>
      <c r="F1190" s="107">
        <v>41014</v>
      </c>
      <c r="G1190" s="107">
        <v>41053</v>
      </c>
      <c r="H1190">
        <v>1855215</v>
      </c>
      <c r="I1190" s="107">
        <v>41014</v>
      </c>
      <c r="J1190" s="107">
        <v>41053</v>
      </c>
      <c r="K1190">
        <v>5000</v>
      </c>
      <c r="L1190" t="s">
        <v>567</v>
      </c>
      <c r="N1190" t="s">
        <v>564</v>
      </c>
      <c r="O1190" t="s">
        <v>913</v>
      </c>
      <c r="P1190" t="s">
        <v>38</v>
      </c>
      <c r="Q1190">
        <v>40</v>
      </c>
      <c r="R1190">
        <v>40</v>
      </c>
      <c r="S1190">
        <v>2</v>
      </c>
      <c r="T1190">
        <v>11</v>
      </c>
      <c r="AD1190" s="107">
        <v>30308</v>
      </c>
      <c r="AE1190" t="s">
        <v>31</v>
      </c>
      <c r="AF1190" t="s">
        <v>32</v>
      </c>
      <c r="AG1190" t="s">
        <v>868</v>
      </c>
      <c r="AH1190" t="s">
        <v>57</v>
      </c>
      <c r="AI1190" t="s">
        <v>140</v>
      </c>
      <c r="AJ1190" t="s">
        <v>88</v>
      </c>
      <c r="AK1190">
        <v>4</v>
      </c>
      <c r="AL1190" t="s">
        <v>987</v>
      </c>
      <c r="AN1190">
        <v>8</v>
      </c>
      <c r="AP1190" t="s">
        <v>42</v>
      </c>
      <c r="AR1190" t="s">
        <v>43</v>
      </c>
      <c r="AS1190" t="s">
        <v>44</v>
      </c>
      <c r="BC1190" t="s">
        <v>37</v>
      </c>
      <c r="BF1190">
        <v>40</v>
      </c>
      <c r="BG1190">
        <v>40</v>
      </c>
      <c r="BH1190">
        <v>40</v>
      </c>
      <c r="BI1190">
        <v>29.251366120218581</v>
      </c>
      <c r="BJ1190">
        <f t="shared" si="90"/>
        <v>29</v>
      </c>
      <c r="BK1190">
        <v>0</v>
      </c>
      <c r="BL1190">
        <v>0</v>
      </c>
      <c r="BM1190" t="s">
        <v>1050</v>
      </c>
      <c r="BN1190" t="s">
        <v>913</v>
      </c>
      <c r="BO1190" t="s">
        <v>564</v>
      </c>
      <c r="BQ1190" t="s">
        <v>1050</v>
      </c>
      <c r="BR1190" t="s">
        <v>87</v>
      </c>
      <c r="BS1190" t="s">
        <v>572</v>
      </c>
      <c r="BT1190" t="s">
        <v>1252</v>
      </c>
      <c r="BU1190" t="s">
        <v>87</v>
      </c>
      <c r="BV1190">
        <v>1</v>
      </c>
      <c r="BW1190">
        <v>1</v>
      </c>
      <c r="BX1190">
        <v>0</v>
      </c>
      <c r="BY1190">
        <v>0</v>
      </c>
      <c r="BZ1190">
        <v>-40</v>
      </c>
      <c r="CA1190">
        <v>0</v>
      </c>
      <c r="CB1190">
        <v>40</v>
      </c>
      <c r="CC1190" t="e">
        <v>#VALUE!</v>
      </c>
      <c r="CD1190">
        <v>40</v>
      </c>
      <c r="CE1190">
        <v>0</v>
      </c>
      <c r="CF1190">
        <v>0</v>
      </c>
      <c r="CH1190">
        <f t="shared" si="91"/>
        <v>1</v>
      </c>
      <c r="CI1190" t="s">
        <v>1401</v>
      </c>
      <c r="CJ1190">
        <v>3</v>
      </c>
      <c r="CK1190" t="s">
        <v>1399</v>
      </c>
      <c r="CL1190">
        <f t="shared" si="92"/>
        <v>0</v>
      </c>
      <c r="CM1190">
        <f t="shared" si="93"/>
        <v>1</v>
      </c>
      <c r="CN1190">
        <f t="shared" si="94"/>
        <v>1</v>
      </c>
    </row>
    <row r="1191" spans="1:92" x14ac:dyDescent="0.25">
      <c r="A1191">
        <v>2659</v>
      </c>
      <c r="B1191" t="s">
        <v>564</v>
      </c>
      <c r="C1191" t="s">
        <v>564</v>
      </c>
      <c r="D1191">
        <v>1855972</v>
      </c>
      <c r="E1191">
        <v>5</v>
      </c>
      <c r="F1191" s="107">
        <v>41007</v>
      </c>
      <c r="G1191" s="107">
        <v>41009</v>
      </c>
      <c r="H1191">
        <v>1855972</v>
      </c>
      <c r="I1191" s="107">
        <v>41007</v>
      </c>
      <c r="J1191" s="107">
        <v>41009</v>
      </c>
      <c r="K1191">
        <v>15000</v>
      </c>
      <c r="L1191" t="s">
        <v>569</v>
      </c>
      <c r="N1191" t="s">
        <v>564</v>
      </c>
      <c r="O1191" t="s">
        <v>913</v>
      </c>
      <c r="P1191" t="s">
        <v>38</v>
      </c>
      <c r="Q1191">
        <v>3</v>
      </c>
      <c r="R1191">
        <v>3</v>
      </c>
      <c r="S1191">
        <v>3</v>
      </c>
      <c r="T1191">
        <v>3</v>
      </c>
      <c r="AD1191" s="107">
        <v>30294</v>
      </c>
      <c r="AE1191" t="s">
        <v>45</v>
      </c>
      <c r="AF1191" t="s">
        <v>68</v>
      </c>
      <c r="AG1191" t="s">
        <v>870</v>
      </c>
      <c r="AH1191" t="s">
        <v>57</v>
      </c>
      <c r="AI1191" t="s">
        <v>33</v>
      </c>
      <c r="AJ1191" t="s">
        <v>88</v>
      </c>
      <c r="AK1191">
        <v>1</v>
      </c>
      <c r="AL1191" t="s">
        <v>987</v>
      </c>
      <c r="AN1191">
        <v>6</v>
      </c>
      <c r="AP1191" t="s">
        <v>42</v>
      </c>
      <c r="AR1191" t="s">
        <v>43</v>
      </c>
      <c r="AS1191" t="s">
        <v>44</v>
      </c>
      <c r="BC1191" t="s">
        <v>37</v>
      </c>
      <c r="BF1191">
        <v>3</v>
      </c>
      <c r="BG1191">
        <v>3</v>
      </c>
      <c r="BH1191">
        <v>3</v>
      </c>
      <c r="BI1191">
        <v>29.270491803278688</v>
      </c>
      <c r="BJ1191">
        <f t="shared" si="90"/>
        <v>29</v>
      </c>
      <c r="BK1191">
        <v>0</v>
      </c>
      <c r="BL1191">
        <v>0</v>
      </c>
      <c r="BM1191" t="s">
        <v>1050</v>
      </c>
      <c r="BN1191" t="s">
        <v>913</v>
      </c>
      <c r="BO1191" t="s">
        <v>564</v>
      </c>
      <c r="BQ1191" t="s">
        <v>1050</v>
      </c>
      <c r="BR1191" t="s">
        <v>87</v>
      </c>
      <c r="BS1191" t="s">
        <v>572</v>
      </c>
      <c r="BT1191" t="s">
        <v>1252</v>
      </c>
      <c r="BU1191" t="s">
        <v>87</v>
      </c>
      <c r="BV1191">
        <v>1</v>
      </c>
      <c r="BW1191">
        <v>1</v>
      </c>
      <c r="BX1191">
        <v>0</v>
      </c>
      <c r="BY1191">
        <v>0</v>
      </c>
      <c r="BZ1191">
        <v>-3</v>
      </c>
      <c r="CA1191">
        <v>0</v>
      </c>
      <c r="CB1191">
        <v>3</v>
      </c>
      <c r="CC1191" t="e">
        <v>#VALUE!</v>
      </c>
      <c r="CD1191">
        <v>3</v>
      </c>
      <c r="CE1191">
        <v>0</v>
      </c>
      <c r="CF1191">
        <v>0</v>
      </c>
      <c r="CH1191">
        <f t="shared" si="91"/>
        <v>1</v>
      </c>
      <c r="CI1191" t="s">
        <v>1405</v>
      </c>
      <c r="CJ1191">
        <v>1</v>
      </c>
      <c r="CK1191" t="s">
        <v>1399</v>
      </c>
      <c r="CL1191">
        <f t="shared" si="92"/>
        <v>0</v>
      </c>
      <c r="CM1191">
        <f t="shared" si="93"/>
        <v>1</v>
      </c>
      <c r="CN1191">
        <f t="shared" si="94"/>
        <v>1</v>
      </c>
    </row>
    <row r="1192" spans="1:92" x14ac:dyDescent="0.25">
      <c r="A1192">
        <v>2738</v>
      </c>
      <c r="B1192" t="s">
        <v>564</v>
      </c>
      <c r="C1192" t="s">
        <v>564</v>
      </c>
      <c r="D1192">
        <v>1856269</v>
      </c>
      <c r="E1192">
        <v>1</v>
      </c>
      <c r="F1192" s="107">
        <v>41010</v>
      </c>
      <c r="G1192" s="107">
        <v>41051</v>
      </c>
      <c r="H1192">
        <v>1856269</v>
      </c>
      <c r="I1192" s="107">
        <v>41012</v>
      </c>
      <c r="J1192" s="107">
        <v>41018</v>
      </c>
      <c r="K1192">
        <v>10000</v>
      </c>
      <c r="L1192" t="s">
        <v>568</v>
      </c>
      <c r="M1192" s="107">
        <v>41018</v>
      </c>
      <c r="N1192" t="s">
        <v>87</v>
      </c>
      <c r="O1192" t="s">
        <v>75</v>
      </c>
      <c r="P1192" t="s">
        <v>54</v>
      </c>
      <c r="Q1192">
        <v>7</v>
      </c>
      <c r="R1192">
        <v>42</v>
      </c>
      <c r="S1192">
        <v>1</v>
      </c>
      <c r="T1192">
        <v>2</v>
      </c>
      <c r="AD1192" s="107">
        <v>30139</v>
      </c>
      <c r="AE1192" t="s">
        <v>31</v>
      </c>
      <c r="AF1192" t="s">
        <v>32</v>
      </c>
      <c r="AG1192" t="s">
        <v>868</v>
      </c>
      <c r="AH1192" t="s">
        <v>57</v>
      </c>
      <c r="AI1192" t="s">
        <v>33</v>
      </c>
      <c r="AJ1192" t="s">
        <v>54</v>
      </c>
      <c r="AK1192">
        <v>3</v>
      </c>
      <c r="AL1192" t="s">
        <v>54</v>
      </c>
      <c r="AP1192" t="s">
        <v>100</v>
      </c>
      <c r="AR1192" t="s">
        <v>66</v>
      </c>
      <c r="AS1192" t="s">
        <v>63</v>
      </c>
      <c r="BC1192" t="s">
        <v>37</v>
      </c>
      <c r="BF1192">
        <v>7</v>
      </c>
      <c r="BG1192">
        <v>40</v>
      </c>
      <c r="BH1192">
        <v>42</v>
      </c>
      <c r="BI1192">
        <v>29.702185792349727</v>
      </c>
      <c r="BJ1192">
        <f t="shared" si="90"/>
        <v>30</v>
      </c>
      <c r="BK1192">
        <v>0</v>
      </c>
      <c r="BL1192">
        <v>-33</v>
      </c>
      <c r="BM1192" t="s">
        <v>1051</v>
      </c>
      <c r="BN1192" t="s">
        <v>75</v>
      </c>
      <c r="BO1192" t="s">
        <v>87</v>
      </c>
      <c r="BQ1192" t="s">
        <v>1051</v>
      </c>
      <c r="BR1192" t="s">
        <v>87</v>
      </c>
      <c r="BS1192" t="s">
        <v>573</v>
      </c>
      <c r="BT1192" t="s">
        <v>1252</v>
      </c>
      <c r="BU1192" t="s">
        <v>87</v>
      </c>
      <c r="BV1192">
        <v>0.16666666666666666</v>
      </c>
      <c r="BW1192">
        <v>0.17499999999999999</v>
      </c>
      <c r="BX1192">
        <v>8.3333333333333315E-3</v>
      </c>
      <c r="BY1192">
        <v>0</v>
      </c>
      <c r="BZ1192">
        <v>-7</v>
      </c>
      <c r="CA1192">
        <v>0</v>
      </c>
      <c r="CB1192">
        <v>7</v>
      </c>
      <c r="CC1192" t="e">
        <v>#VALUE!</v>
      </c>
      <c r="CD1192">
        <v>7</v>
      </c>
      <c r="CE1192">
        <v>0</v>
      </c>
      <c r="CF1192">
        <v>33</v>
      </c>
      <c r="CH1192">
        <f t="shared" si="91"/>
        <v>1</v>
      </c>
      <c r="CI1192" t="s">
        <v>1405</v>
      </c>
      <c r="CJ1192">
        <v>1</v>
      </c>
      <c r="CK1192" t="s">
        <v>1399</v>
      </c>
      <c r="CL1192">
        <f t="shared" si="92"/>
        <v>1</v>
      </c>
      <c r="CM1192">
        <f t="shared" si="93"/>
        <v>1</v>
      </c>
      <c r="CN1192">
        <f t="shared" si="94"/>
        <v>1</v>
      </c>
    </row>
    <row r="1193" spans="1:92" x14ac:dyDescent="0.25">
      <c r="A1193">
        <v>2939</v>
      </c>
      <c r="B1193" t="s">
        <v>564</v>
      </c>
      <c r="C1193" t="s">
        <v>564</v>
      </c>
      <c r="D1193">
        <v>1856829</v>
      </c>
      <c r="E1193">
        <v>5</v>
      </c>
      <c r="F1193" s="107">
        <v>41017</v>
      </c>
      <c r="G1193" s="107">
        <v>41288</v>
      </c>
      <c r="H1193">
        <v>1856829</v>
      </c>
      <c r="I1193" s="107">
        <v>41130</v>
      </c>
      <c r="J1193" s="107">
        <v>41288</v>
      </c>
      <c r="K1193" t="s">
        <v>562</v>
      </c>
      <c r="L1193" t="s">
        <v>562</v>
      </c>
      <c r="N1193" t="s">
        <v>564</v>
      </c>
      <c r="O1193" t="s">
        <v>913</v>
      </c>
      <c r="P1193" t="s">
        <v>38</v>
      </c>
      <c r="Q1193">
        <v>159</v>
      </c>
      <c r="R1193">
        <v>272</v>
      </c>
      <c r="S1193">
        <v>1</v>
      </c>
      <c r="T1193">
        <v>2</v>
      </c>
      <c r="U1193">
        <v>1</v>
      </c>
      <c r="AD1193" s="107">
        <v>27984</v>
      </c>
      <c r="AE1193" t="s">
        <v>31</v>
      </c>
      <c r="AF1193" t="s">
        <v>32</v>
      </c>
      <c r="AG1193" t="s">
        <v>868</v>
      </c>
      <c r="AH1193" t="s">
        <v>57</v>
      </c>
      <c r="AI1193" t="s">
        <v>94</v>
      </c>
      <c r="AJ1193" t="s">
        <v>88</v>
      </c>
      <c r="AK1193">
        <v>7</v>
      </c>
      <c r="AL1193" t="s">
        <v>987</v>
      </c>
      <c r="AN1193">
        <v>6</v>
      </c>
      <c r="AP1193" t="s">
        <v>62</v>
      </c>
      <c r="AR1193" t="s">
        <v>43</v>
      </c>
      <c r="AS1193" t="s">
        <v>63</v>
      </c>
      <c r="BC1193" t="s">
        <v>37</v>
      </c>
      <c r="BF1193">
        <v>159</v>
      </c>
      <c r="BG1193">
        <v>159</v>
      </c>
      <c r="BH1193">
        <v>272</v>
      </c>
      <c r="BI1193">
        <v>35.60928961748634</v>
      </c>
      <c r="BJ1193">
        <f t="shared" si="90"/>
        <v>36</v>
      </c>
      <c r="BK1193">
        <v>0</v>
      </c>
      <c r="BL1193">
        <v>0</v>
      </c>
      <c r="BM1193" t="s">
        <v>1050</v>
      </c>
      <c r="BN1193" t="s">
        <v>913</v>
      </c>
      <c r="BO1193" t="s">
        <v>564</v>
      </c>
      <c r="BQ1193" t="s">
        <v>1050</v>
      </c>
      <c r="BR1193" t="s">
        <v>87</v>
      </c>
      <c r="BS1193" t="s">
        <v>572</v>
      </c>
      <c r="BT1193" t="s">
        <v>1252</v>
      </c>
      <c r="BU1193" t="s">
        <v>87</v>
      </c>
      <c r="BV1193">
        <v>0.5845588235294118</v>
      </c>
      <c r="BW1193">
        <v>1</v>
      </c>
      <c r="BX1193">
        <v>0.4154411764705882</v>
      </c>
      <c r="BY1193">
        <v>0</v>
      </c>
      <c r="BZ1193">
        <v>-159</v>
      </c>
      <c r="CA1193">
        <v>0</v>
      </c>
      <c r="CB1193">
        <v>159</v>
      </c>
      <c r="CC1193" t="e">
        <v>#VALUE!</v>
      </c>
      <c r="CD1193">
        <v>159</v>
      </c>
      <c r="CE1193">
        <v>0</v>
      </c>
      <c r="CF1193">
        <v>0</v>
      </c>
      <c r="CH1193">
        <f t="shared" si="91"/>
        <v>1</v>
      </c>
      <c r="CI1193" t="s">
        <v>1403</v>
      </c>
      <c r="CJ1193">
        <v>6</v>
      </c>
      <c r="CK1193" t="s">
        <v>1399</v>
      </c>
      <c r="CL1193">
        <f t="shared" si="92"/>
        <v>0</v>
      </c>
      <c r="CM1193">
        <f t="shared" si="93"/>
        <v>1</v>
      </c>
      <c r="CN1193">
        <f t="shared" si="94"/>
        <v>1</v>
      </c>
    </row>
    <row r="1194" spans="1:92" x14ac:dyDescent="0.25">
      <c r="A1194">
        <v>2763</v>
      </c>
      <c r="B1194" t="s">
        <v>564</v>
      </c>
      <c r="C1194" t="s">
        <v>564</v>
      </c>
      <c r="D1194">
        <v>1857022</v>
      </c>
      <c r="E1194">
        <v>6</v>
      </c>
      <c r="F1194" s="107">
        <v>41011</v>
      </c>
      <c r="G1194" s="107">
        <v>41113</v>
      </c>
      <c r="H1194">
        <v>1857022</v>
      </c>
      <c r="I1194" s="107">
        <v>41011</v>
      </c>
      <c r="J1194" s="107">
        <v>41113</v>
      </c>
      <c r="K1194" t="s">
        <v>562</v>
      </c>
      <c r="L1194" t="s">
        <v>562</v>
      </c>
      <c r="N1194" t="s">
        <v>564</v>
      </c>
      <c r="O1194" t="s">
        <v>913</v>
      </c>
      <c r="P1194" t="s">
        <v>38</v>
      </c>
      <c r="Q1194">
        <v>103</v>
      </c>
      <c r="R1194">
        <v>103</v>
      </c>
      <c r="S1194">
        <v>2</v>
      </c>
      <c r="T1194">
        <v>2</v>
      </c>
      <c r="U1194">
        <v>1</v>
      </c>
      <c r="AD1194" s="107">
        <v>30560</v>
      </c>
      <c r="AE1194" t="s">
        <v>31</v>
      </c>
      <c r="AF1194" t="s">
        <v>68</v>
      </c>
      <c r="AG1194" t="s">
        <v>870</v>
      </c>
      <c r="AH1194" t="s">
        <v>30</v>
      </c>
      <c r="AI1194" t="s">
        <v>46</v>
      </c>
      <c r="AJ1194" t="s">
        <v>88</v>
      </c>
      <c r="AK1194">
        <v>4</v>
      </c>
      <c r="AL1194" t="s">
        <v>361</v>
      </c>
      <c r="AM1194">
        <v>4</v>
      </c>
      <c r="AP1194" t="s">
        <v>116</v>
      </c>
      <c r="AR1194" t="s">
        <v>66</v>
      </c>
      <c r="AS1194" t="s">
        <v>44</v>
      </c>
      <c r="BC1194" t="s">
        <v>37</v>
      </c>
      <c r="BF1194">
        <v>103</v>
      </c>
      <c r="BG1194">
        <v>103</v>
      </c>
      <c r="BH1194">
        <v>103</v>
      </c>
      <c r="BI1194">
        <v>28.55464480874317</v>
      </c>
      <c r="BJ1194">
        <f t="shared" si="90"/>
        <v>29</v>
      </c>
      <c r="BK1194">
        <v>0</v>
      </c>
      <c r="BL1194">
        <v>0</v>
      </c>
      <c r="BM1194" t="s">
        <v>1050</v>
      </c>
      <c r="BN1194" t="s">
        <v>913</v>
      </c>
      <c r="BO1194" t="s">
        <v>564</v>
      </c>
      <c r="BQ1194" t="s">
        <v>1050</v>
      </c>
      <c r="BR1194" t="s">
        <v>87</v>
      </c>
      <c r="BS1194" t="s">
        <v>572</v>
      </c>
      <c r="BT1194" t="s">
        <v>1252</v>
      </c>
      <c r="BU1194" t="s">
        <v>87</v>
      </c>
      <c r="BV1194">
        <v>1</v>
      </c>
      <c r="BW1194">
        <v>1</v>
      </c>
      <c r="BX1194">
        <v>0</v>
      </c>
      <c r="BY1194">
        <v>0</v>
      </c>
      <c r="BZ1194">
        <v>-103</v>
      </c>
      <c r="CA1194">
        <v>0</v>
      </c>
      <c r="CB1194">
        <v>103</v>
      </c>
      <c r="CC1194" t="e">
        <v>#VALUE!</v>
      </c>
      <c r="CD1194">
        <v>103</v>
      </c>
      <c r="CE1194">
        <v>0</v>
      </c>
      <c r="CF1194">
        <v>0</v>
      </c>
      <c r="CH1194">
        <f t="shared" si="91"/>
        <v>1</v>
      </c>
      <c r="CI1194" t="s">
        <v>1408</v>
      </c>
      <c r="CJ1194">
        <v>0</v>
      </c>
      <c r="CK1194" t="s">
        <v>1399</v>
      </c>
      <c r="CL1194">
        <f t="shared" si="92"/>
        <v>0</v>
      </c>
      <c r="CM1194">
        <f t="shared" si="93"/>
        <v>1</v>
      </c>
      <c r="CN1194">
        <f t="shared" si="94"/>
        <v>1</v>
      </c>
    </row>
    <row r="1195" spans="1:92" x14ac:dyDescent="0.25">
      <c r="A1195">
        <v>1832</v>
      </c>
      <c r="B1195" t="s">
        <v>564</v>
      </c>
      <c r="C1195" t="s">
        <v>564</v>
      </c>
      <c r="D1195">
        <v>1857787</v>
      </c>
      <c r="E1195">
        <v>5</v>
      </c>
      <c r="F1195" s="107">
        <v>40976</v>
      </c>
      <c r="G1195" s="107">
        <v>40980</v>
      </c>
      <c r="H1195">
        <v>1857787</v>
      </c>
      <c r="I1195" s="107">
        <v>40977</v>
      </c>
      <c r="J1195" s="107">
        <v>40980</v>
      </c>
      <c r="K1195">
        <v>15000</v>
      </c>
      <c r="L1195" t="s">
        <v>569</v>
      </c>
      <c r="N1195" t="s">
        <v>564</v>
      </c>
      <c r="O1195" t="s">
        <v>913</v>
      </c>
      <c r="P1195" t="s">
        <v>38</v>
      </c>
      <c r="Q1195">
        <v>4</v>
      </c>
      <c r="R1195">
        <v>5</v>
      </c>
      <c r="S1195">
        <v>3</v>
      </c>
      <c r="T1195">
        <v>2</v>
      </c>
      <c r="U1195">
        <v>3</v>
      </c>
      <c r="AD1195" s="107">
        <v>25925</v>
      </c>
      <c r="AE1195" t="s">
        <v>31</v>
      </c>
      <c r="AF1195" t="s">
        <v>32</v>
      </c>
      <c r="AG1195" t="s">
        <v>868</v>
      </c>
      <c r="AH1195" t="s">
        <v>30</v>
      </c>
      <c r="AI1195" t="s">
        <v>79</v>
      </c>
      <c r="AJ1195" t="s">
        <v>88</v>
      </c>
      <c r="AK1195">
        <v>1</v>
      </c>
      <c r="AL1195" t="s">
        <v>987</v>
      </c>
      <c r="AN1195">
        <v>7</v>
      </c>
      <c r="AP1195" t="s">
        <v>126</v>
      </c>
      <c r="AR1195" t="s">
        <v>43</v>
      </c>
      <c r="AS1195" t="s">
        <v>81</v>
      </c>
      <c r="BC1195" t="s">
        <v>37</v>
      </c>
      <c r="BF1195">
        <v>4</v>
      </c>
      <c r="BG1195">
        <v>4</v>
      </c>
      <c r="BH1195">
        <v>5</v>
      </c>
      <c r="BI1195">
        <v>41.122950819672134</v>
      </c>
      <c r="BJ1195">
        <f t="shared" si="90"/>
        <v>41</v>
      </c>
      <c r="BK1195">
        <v>0</v>
      </c>
      <c r="BL1195">
        <v>0</v>
      </c>
      <c r="BM1195" t="s">
        <v>1050</v>
      </c>
      <c r="BN1195" t="s">
        <v>913</v>
      </c>
      <c r="BO1195" t="s">
        <v>564</v>
      </c>
      <c r="BQ1195" t="s">
        <v>1050</v>
      </c>
      <c r="BR1195" t="s">
        <v>87</v>
      </c>
      <c r="BS1195" t="s">
        <v>572</v>
      </c>
      <c r="BT1195" t="s">
        <v>1252</v>
      </c>
      <c r="BU1195" t="s">
        <v>87</v>
      </c>
      <c r="BV1195">
        <v>0.8</v>
      </c>
      <c r="BW1195">
        <v>1</v>
      </c>
      <c r="BX1195">
        <v>0.19999999999999996</v>
      </c>
      <c r="BY1195">
        <v>0</v>
      </c>
      <c r="BZ1195">
        <v>-4</v>
      </c>
      <c r="CA1195">
        <v>0</v>
      </c>
      <c r="CB1195">
        <v>4</v>
      </c>
      <c r="CC1195" t="e">
        <v>#VALUE!</v>
      </c>
      <c r="CD1195">
        <v>4</v>
      </c>
      <c r="CE1195">
        <v>0</v>
      </c>
      <c r="CF1195">
        <v>0</v>
      </c>
      <c r="CH1195">
        <f t="shared" si="91"/>
        <v>1</v>
      </c>
      <c r="CI1195" t="s">
        <v>1405</v>
      </c>
      <c r="CJ1195">
        <v>1</v>
      </c>
      <c r="CK1195" t="s">
        <v>1399</v>
      </c>
      <c r="CL1195">
        <f t="shared" si="92"/>
        <v>0</v>
      </c>
      <c r="CM1195">
        <f t="shared" si="93"/>
        <v>1</v>
      </c>
      <c r="CN1195">
        <f t="shared" si="94"/>
        <v>1</v>
      </c>
    </row>
    <row r="1196" spans="1:92" x14ac:dyDescent="0.25">
      <c r="A1196">
        <v>2320</v>
      </c>
      <c r="B1196" t="s">
        <v>564</v>
      </c>
      <c r="C1196" t="s">
        <v>564</v>
      </c>
      <c r="D1196">
        <v>1858137</v>
      </c>
      <c r="E1196">
        <v>2</v>
      </c>
      <c r="F1196" s="107">
        <v>40996</v>
      </c>
      <c r="G1196" s="107">
        <v>41010</v>
      </c>
      <c r="H1196">
        <v>1858137</v>
      </c>
      <c r="I1196" s="107">
        <v>41009</v>
      </c>
      <c r="J1196" s="107">
        <v>41010</v>
      </c>
      <c r="K1196" t="s">
        <v>562</v>
      </c>
      <c r="L1196" t="s">
        <v>562</v>
      </c>
      <c r="N1196" t="s">
        <v>564</v>
      </c>
      <c r="O1196" t="s">
        <v>913</v>
      </c>
      <c r="P1196" t="s">
        <v>587</v>
      </c>
      <c r="Q1196">
        <v>2</v>
      </c>
      <c r="R1196">
        <v>15</v>
      </c>
      <c r="S1196">
        <v>0</v>
      </c>
      <c r="T1196">
        <v>4</v>
      </c>
      <c r="AD1196" s="107">
        <v>30414</v>
      </c>
      <c r="AE1196" t="s">
        <v>31</v>
      </c>
      <c r="AF1196" t="s">
        <v>32</v>
      </c>
      <c r="AG1196" t="s">
        <v>868</v>
      </c>
      <c r="AH1196" t="s">
        <v>57</v>
      </c>
      <c r="AI1196" t="s">
        <v>84</v>
      </c>
      <c r="AJ1196" t="s">
        <v>47</v>
      </c>
      <c r="AK1196">
        <v>2</v>
      </c>
      <c r="AL1196" t="s">
        <v>47</v>
      </c>
      <c r="AP1196" t="s">
        <v>149</v>
      </c>
      <c r="AR1196" t="s">
        <v>66</v>
      </c>
      <c r="AS1196" t="s">
        <v>73</v>
      </c>
      <c r="BC1196" t="s">
        <v>37</v>
      </c>
      <c r="BF1196">
        <v>2</v>
      </c>
      <c r="BG1196">
        <v>2</v>
      </c>
      <c r="BH1196">
        <v>15</v>
      </c>
      <c r="BI1196">
        <v>28.912568306010929</v>
      </c>
      <c r="BJ1196">
        <f t="shared" si="90"/>
        <v>29</v>
      </c>
      <c r="BK1196">
        <v>0</v>
      </c>
      <c r="BL1196">
        <v>0</v>
      </c>
      <c r="BM1196" t="s">
        <v>47</v>
      </c>
      <c r="BN1196" t="s">
        <v>913</v>
      </c>
      <c r="BO1196" t="s">
        <v>564</v>
      </c>
      <c r="BQ1196" t="s">
        <v>47</v>
      </c>
      <c r="BR1196" t="s">
        <v>87</v>
      </c>
      <c r="BS1196" t="s">
        <v>572</v>
      </c>
      <c r="BT1196" t="s">
        <v>1252</v>
      </c>
      <c r="BU1196" t="s">
        <v>564</v>
      </c>
      <c r="BV1196">
        <v>0.13333333333333333</v>
      </c>
      <c r="BW1196">
        <v>1</v>
      </c>
      <c r="BX1196">
        <v>0.8666666666666667</v>
      </c>
      <c r="BY1196">
        <v>0</v>
      </c>
      <c r="BZ1196">
        <v>-2</v>
      </c>
      <c r="CA1196">
        <v>0</v>
      </c>
      <c r="CB1196">
        <v>2</v>
      </c>
      <c r="CC1196" t="e">
        <v>#VALUE!</v>
      </c>
      <c r="CD1196">
        <v>2</v>
      </c>
      <c r="CE1196">
        <v>0</v>
      </c>
      <c r="CF1196">
        <v>0</v>
      </c>
      <c r="CH1196">
        <f t="shared" si="91"/>
        <v>1</v>
      </c>
      <c r="CI1196" t="s">
        <v>1405</v>
      </c>
      <c r="CJ1196">
        <v>1</v>
      </c>
      <c r="CK1196" t="s">
        <v>1399</v>
      </c>
      <c r="CL1196">
        <f t="shared" si="92"/>
        <v>0</v>
      </c>
      <c r="CM1196">
        <f t="shared" si="93"/>
        <v>0</v>
      </c>
      <c r="CN1196">
        <f t="shared" si="94"/>
        <v>1</v>
      </c>
    </row>
    <row r="1197" spans="1:92" x14ac:dyDescent="0.25">
      <c r="A1197">
        <v>2481</v>
      </c>
      <c r="B1197" t="s">
        <v>564</v>
      </c>
      <c r="C1197" t="s">
        <v>564</v>
      </c>
      <c r="D1197">
        <v>1858701</v>
      </c>
      <c r="E1197">
        <v>1</v>
      </c>
      <c r="F1197" s="107">
        <v>41002</v>
      </c>
      <c r="G1197" s="107">
        <v>41087</v>
      </c>
      <c r="H1197">
        <v>1858701</v>
      </c>
      <c r="I1197" s="107">
        <v>41003</v>
      </c>
      <c r="J1197" s="107">
        <v>41005</v>
      </c>
      <c r="K1197">
        <v>10000</v>
      </c>
      <c r="L1197" t="s">
        <v>568</v>
      </c>
      <c r="M1197" s="107">
        <v>41005</v>
      </c>
      <c r="N1197" t="s">
        <v>87</v>
      </c>
      <c r="O1197" t="s">
        <v>75</v>
      </c>
      <c r="P1197" t="s">
        <v>54</v>
      </c>
      <c r="Q1197">
        <v>3</v>
      </c>
      <c r="R1197">
        <v>86</v>
      </c>
      <c r="S1197">
        <v>2</v>
      </c>
      <c r="T1197">
        <v>6</v>
      </c>
      <c r="U1197">
        <v>2</v>
      </c>
      <c r="AD1197" s="107">
        <v>30830</v>
      </c>
      <c r="AE1197" t="s">
        <v>31</v>
      </c>
      <c r="AF1197" t="s">
        <v>32</v>
      </c>
      <c r="AG1197" t="s">
        <v>868</v>
      </c>
      <c r="AH1197" t="s">
        <v>57</v>
      </c>
      <c r="AI1197" t="s">
        <v>96</v>
      </c>
      <c r="AJ1197" t="s">
        <v>54</v>
      </c>
      <c r="AK1197">
        <v>4</v>
      </c>
      <c r="AL1197" t="s">
        <v>54</v>
      </c>
      <c r="AP1197" t="s">
        <v>185</v>
      </c>
      <c r="AR1197" t="s">
        <v>49</v>
      </c>
      <c r="AS1197" t="s">
        <v>105</v>
      </c>
      <c r="AT1197" t="s">
        <v>446</v>
      </c>
      <c r="BC1197" t="s">
        <v>37</v>
      </c>
      <c r="BF1197">
        <v>3</v>
      </c>
      <c r="BG1197">
        <v>85</v>
      </c>
      <c r="BH1197">
        <v>86</v>
      </c>
      <c r="BI1197">
        <v>27.792349726775956</v>
      </c>
      <c r="BJ1197">
        <f t="shared" si="90"/>
        <v>28</v>
      </c>
      <c r="BK1197">
        <v>0</v>
      </c>
      <c r="BL1197">
        <v>-82</v>
      </c>
      <c r="BM1197" t="s">
        <v>1051</v>
      </c>
      <c r="BN1197" t="s">
        <v>75</v>
      </c>
      <c r="BO1197" t="s">
        <v>87</v>
      </c>
      <c r="BQ1197" t="s">
        <v>1051</v>
      </c>
      <c r="BR1197" t="s">
        <v>87</v>
      </c>
      <c r="BS1197" t="s">
        <v>573</v>
      </c>
      <c r="BT1197" t="s">
        <v>1252</v>
      </c>
      <c r="BU1197" t="s">
        <v>87</v>
      </c>
      <c r="BV1197">
        <v>3.4883720930232558E-2</v>
      </c>
      <c r="BW1197">
        <v>3.5294117647058823E-2</v>
      </c>
      <c r="BX1197">
        <v>4.1039671682626538E-4</v>
      </c>
      <c r="BY1197">
        <v>0</v>
      </c>
      <c r="BZ1197">
        <v>-3</v>
      </c>
      <c r="CA1197">
        <v>0</v>
      </c>
      <c r="CB1197">
        <v>3</v>
      </c>
      <c r="CC1197" t="e">
        <v>#VALUE!</v>
      </c>
      <c r="CD1197">
        <v>3</v>
      </c>
      <c r="CE1197">
        <v>0</v>
      </c>
      <c r="CF1197">
        <v>82</v>
      </c>
      <c r="CH1197">
        <f t="shared" si="91"/>
        <v>1</v>
      </c>
      <c r="CI1197" t="s">
        <v>1405</v>
      </c>
      <c r="CJ1197">
        <v>1</v>
      </c>
      <c r="CK1197" t="s">
        <v>1399</v>
      </c>
      <c r="CL1197">
        <f t="shared" si="92"/>
        <v>1</v>
      </c>
      <c r="CM1197">
        <f t="shared" si="93"/>
        <v>1</v>
      </c>
      <c r="CN1197">
        <f t="shared" si="94"/>
        <v>1</v>
      </c>
    </row>
    <row r="1198" spans="1:92" x14ac:dyDescent="0.25">
      <c r="A1198">
        <v>2377</v>
      </c>
      <c r="B1198" t="s">
        <v>564</v>
      </c>
      <c r="C1198" t="s">
        <v>564</v>
      </c>
      <c r="D1198">
        <v>1859546</v>
      </c>
      <c r="E1198">
        <v>5</v>
      </c>
      <c r="F1198" s="107">
        <v>40998</v>
      </c>
      <c r="G1198" s="107">
        <v>41010</v>
      </c>
      <c r="H1198">
        <v>1859546</v>
      </c>
      <c r="I1198" s="107">
        <v>41009</v>
      </c>
      <c r="J1198" s="107">
        <v>41010</v>
      </c>
      <c r="K1198">
        <v>20000</v>
      </c>
      <c r="L1198" t="s">
        <v>569</v>
      </c>
      <c r="N1198" t="s">
        <v>564</v>
      </c>
      <c r="O1198" t="s">
        <v>913</v>
      </c>
      <c r="P1198" t="s">
        <v>38</v>
      </c>
      <c r="Q1198">
        <v>2</v>
      </c>
      <c r="R1198">
        <v>13</v>
      </c>
      <c r="S1198">
        <v>3</v>
      </c>
      <c r="T1198">
        <v>1</v>
      </c>
      <c r="U1198">
        <v>3</v>
      </c>
      <c r="AB1198" t="s">
        <v>111</v>
      </c>
      <c r="AD1198" s="107">
        <v>30693</v>
      </c>
      <c r="AE1198" t="s">
        <v>31</v>
      </c>
      <c r="AF1198" t="s">
        <v>39</v>
      </c>
      <c r="AG1198" t="s">
        <v>40</v>
      </c>
      <c r="AH1198" t="s">
        <v>30</v>
      </c>
      <c r="AI1198" t="s">
        <v>69</v>
      </c>
      <c r="AJ1198" t="s">
        <v>88</v>
      </c>
      <c r="AK1198">
        <v>2</v>
      </c>
      <c r="AL1198" t="s">
        <v>987</v>
      </c>
      <c r="AN1198">
        <v>6</v>
      </c>
      <c r="AP1198" t="s">
        <v>305</v>
      </c>
      <c r="AR1198" t="s">
        <v>43</v>
      </c>
      <c r="AS1198" t="s">
        <v>63</v>
      </c>
      <c r="BC1198" t="s">
        <v>37</v>
      </c>
      <c r="BF1198">
        <v>2</v>
      </c>
      <c r="BG1198">
        <v>2</v>
      </c>
      <c r="BH1198">
        <v>13</v>
      </c>
      <c r="BI1198">
        <v>28.155737704918032</v>
      </c>
      <c r="BJ1198">
        <f t="shared" si="90"/>
        <v>28</v>
      </c>
      <c r="BK1198">
        <v>0</v>
      </c>
      <c r="BL1198">
        <v>0</v>
      </c>
      <c r="BM1198" t="s">
        <v>1050</v>
      </c>
      <c r="BN1198" t="s">
        <v>913</v>
      </c>
      <c r="BO1198" t="s">
        <v>564</v>
      </c>
      <c r="BQ1198" t="s">
        <v>1050</v>
      </c>
      <c r="BR1198" t="s">
        <v>87</v>
      </c>
      <c r="BS1198" t="s">
        <v>572</v>
      </c>
      <c r="BT1198" t="s">
        <v>1252</v>
      </c>
      <c r="BU1198" t="s">
        <v>87</v>
      </c>
      <c r="BV1198">
        <v>0.15384615384615385</v>
      </c>
      <c r="BW1198">
        <v>1</v>
      </c>
      <c r="BX1198">
        <v>0.84615384615384615</v>
      </c>
      <c r="BY1198">
        <v>0</v>
      </c>
      <c r="BZ1198">
        <v>-2</v>
      </c>
      <c r="CA1198">
        <v>0</v>
      </c>
      <c r="CB1198">
        <v>2</v>
      </c>
      <c r="CC1198" t="e">
        <v>#VALUE!</v>
      </c>
      <c r="CD1198">
        <v>2</v>
      </c>
      <c r="CE1198">
        <v>0</v>
      </c>
      <c r="CF1198">
        <v>0</v>
      </c>
      <c r="CH1198">
        <f t="shared" si="91"/>
        <v>1</v>
      </c>
      <c r="CI1198" t="s">
        <v>1405</v>
      </c>
      <c r="CJ1198">
        <v>1</v>
      </c>
      <c r="CK1198" t="s">
        <v>1399</v>
      </c>
      <c r="CL1198">
        <f t="shared" si="92"/>
        <v>0</v>
      </c>
      <c r="CM1198">
        <f t="shared" si="93"/>
        <v>1</v>
      </c>
      <c r="CN1198">
        <f t="shared" si="94"/>
        <v>1</v>
      </c>
    </row>
    <row r="1199" spans="1:92" x14ac:dyDescent="0.25">
      <c r="A1199">
        <v>1031</v>
      </c>
      <c r="B1199" t="s">
        <v>564</v>
      </c>
      <c r="C1199" t="s">
        <v>564</v>
      </c>
      <c r="D1199">
        <v>1860101</v>
      </c>
      <c r="E1199">
        <v>4</v>
      </c>
      <c r="F1199" s="107">
        <v>40947</v>
      </c>
      <c r="G1199" s="107">
        <v>41085</v>
      </c>
      <c r="H1199">
        <v>1860101</v>
      </c>
      <c r="I1199" s="107">
        <v>40952</v>
      </c>
      <c r="J1199" s="107">
        <v>41085</v>
      </c>
      <c r="K1199">
        <v>2000</v>
      </c>
      <c r="L1199" t="s">
        <v>566</v>
      </c>
      <c r="N1199" t="s">
        <v>564</v>
      </c>
      <c r="O1199" t="s">
        <v>913</v>
      </c>
      <c r="P1199" t="s">
        <v>38</v>
      </c>
      <c r="Q1199">
        <v>134</v>
      </c>
      <c r="R1199">
        <v>139</v>
      </c>
      <c r="S1199">
        <v>1</v>
      </c>
      <c r="T1199">
        <v>4</v>
      </c>
      <c r="AD1199" s="107">
        <v>30201</v>
      </c>
      <c r="AE1199" t="s">
        <v>45</v>
      </c>
      <c r="AF1199" t="s">
        <v>32</v>
      </c>
      <c r="AG1199" t="s">
        <v>868</v>
      </c>
      <c r="AH1199" t="s">
        <v>57</v>
      </c>
      <c r="AI1199" t="s">
        <v>86</v>
      </c>
      <c r="AJ1199" t="s">
        <v>88</v>
      </c>
      <c r="AK1199">
        <v>7</v>
      </c>
      <c r="AL1199" t="s">
        <v>986</v>
      </c>
      <c r="AO1199">
        <v>240</v>
      </c>
      <c r="AP1199" t="s">
        <v>107</v>
      </c>
      <c r="AR1199" t="s">
        <v>43</v>
      </c>
      <c r="AS1199" t="s">
        <v>60</v>
      </c>
      <c r="BC1199" t="s">
        <v>37</v>
      </c>
      <c r="BF1199">
        <v>134</v>
      </c>
      <c r="BG1199">
        <v>134</v>
      </c>
      <c r="BH1199">
        <v>139</v>
      </c>
      <c r="BI1199">
        <v>29.360655737704917</v>
      </c>
      <c r="BJ1199">
        <f t="shared" si="90"/>
        <v>29</v>
      </c>
      <c r="BK1199">
        <v>0</v>
      </c>
      <c r="BL1199">
        <v>0</v>
      </c>
      <c r="BM1199" t="s">
        <v>1050</v>
      </c>
      <c r="BN1199" t="s">
        <v>913</v>
      </c>
      <c r="BO1199" t="s">
        <v>564</v>
      </c>
      <c r="BQ1199" t="s">
        <v>1050</v>
      </c>
      <c r="BR1199" t="s">
        <v>87</v>
      </c>
      <c r="BS1199" t="s">
        <v>572</v>
      </c>
      <c r="BT1199" t="s">
        <v>1252</v>
      </c>
      <c r="BU1199" t="s">
        <v>87</v>
      </c>
      <c r="BV1199">
        <v>0.96402877697841727</v>
      </c>
      <c r="BW1199">
        <v>1</v>
      </c>
      <c r="BX1199">
        <v>3.5971223021582732E-2</v>
      </c>
      <c r="BY1199">
        <v>0</v>
      </c>
      <c r="BZ1199">
        <v>-134</v>
      </c>
      <c r="CA1199">
        <v>0</v>
      </c>
      <c r="CB1199">
        <v>134</v>
      </c>
      <c r="CC1199" t="e">
        <v>#VALUE!</v>
      </c>
      <c r="CD1199">
        <v>134</v>
      </c>
      <c r="CE1199">
        <v>0</v>
      </c>
      <c r="CF1199">
        <v>0</v>
      </c>
      <c r="CH1199">
        <f t="shared" si="91"/>
        <v>1</v>
      </c>
      <c r="CI1199" t="s">
        <v>1403</v>
      </c>
      <c r="CJ1199">
        <v>6</v>
      </c>
      <c r="CK1199" t="s">
        <v>1399</v>
      </c>
      <c r="CL1199">
        <f t="shared" si="92"/>
        <v>0</v>
      </c>
      <c r="CM1199">
        <f t="shared" si="93"/>
        <v>1</v>
      </c>
      <c r="CN1199">
        <f t="shared" si="94"/>
        <v>1</v>
      </c>
    </row>
    <row r="1200" spans="1:92" x14ac:dyDescent="0.25">
      <c r="A1200">
        <v>1823</v>
      </c>
      <c r="B1200" t="s">
        <v>564</v>
      </c>
      <c r="C1200" t="s">
        <v>87</v>
      </c>
      <c r="D1200">
        <v>1860365</v>
      </c>
      <c r="E1200" t="s">
        <v>1409</v>
      </c>
      <c r="F1200" s="107">
        <v>40976</v>
      </c>
      <c r="G1200" s="107"/>
      <c r="H1200">
        <v>1860365</v>
      </c>
      <c r="I1200" s="107">
        <v>40976</v>
      </c>
      <c r="J1200" s="107">
        <v>40978</v>
      </c>
      <c r="K1200">
        <v>2500</v>
      </c>
      <c r="L1200" t="s">
        <v>567</v>
      </c>
      <c r="M1200" s="107">
        <v>40978</v>
      </c>
      <c r="N1200" t="s">
        <v>87</v>
      </c>
      <c r="O1200" t="s">
        <v>583</v>
      </c>
      <c r="P1200" t="s">
        <v>603</v>
      </c>
      <c r="Q1200" t="s">
        <v>1311</v>
      </c>
      <c r="R1200" t="s">
        <v>1311</v>
      </c>
      <c r="S1200">
        <v>1</v>
      </c>
      <c r="T1200">
        <v>1</v>
      </c>
      <c r="V1200">
        <v>1</v>
      </c>
      <c r="AD1200" s="107">
        <v>30427</v>
      </c>
      <c r="AE1200" t="s">
        <v>31</v>
      </c>
      <c r="AF1200" t="s">
        <v>32</v>
      </c>
      <c r="AG1200" t="s">
        <v>868</v>
      </c>
      <c r="AH1200" t="s">
        <v>30</v>
      </c>
      <c r="AI1200" t="s">
        <v>70</v>
      </c>
      <c r="AJ1200" t="s">
        <v>30</v>
      </c>
      <c r="AP1200" t="s">
        <v>312</v>
      </c>
      <c r="AR1200" t="s">
        <v>45</v>
      </c>
      <c r="AS1200" t="s">
        <v>44</v>
      </c>
      <c r="AU1200" t="s">
        <v>740</v>
      </c>
      <c r="AV1200" t="s">
        <v>87</v>
      </c>
      <c r="AW1200" t="s">
        <v>865</v>
      </c>
      <c r="AY1200" t="s">
        <v>87</v>
      </c>
      <c r="BA1200">
        <v>41409</v>
      </c>
      <c r="BB1200">
        <v>2823</v>
      </c>
      <c r="BC1200" t="s">
        <v>78</v>
      </c>
      <c r="BF1200" t="s">
        <v>1311</v>
      </c>
      <c r="BG1200" t="s">
        <v>1311</v>
      </c>
      <c r="BH1200" t="s">
        <v>1311</v>
      </c>
      <c r="BI1200">
        <v>28.8224043715847</v>
      </c>
      <c r="BJ1200">
        <f t="shared" si="90"/>
        <v>29</v>
      </c>
      <c r="BK1200">
        <v>0</v>
      </c>
      <c r="BL1200">
        <v>40978</v>
      </c>
      <c r="BM1200">
        <v>0</v>
      </c>
      <c r="BN1200" t="s">
        <v>75</v>
      </c>
      <c r="BO1200" t="s">
        <v>564</v>
      </c>
      <c r="BQ1200" t="s">
        <v>1409</v>
      </c>
      <c r="BR1200" t="s">
        <v>87</v>
      </c>
      <c r="BS1200" t="s">
        <v>1311</v>
      </c>
      <c r="BT1200" t="s">
        <v>586</v>
      </c>
      <c r="BU1200" t="s">
        <v>87</v>
      </c>
      <c r="BV1200" t="s">
        <v>1311</v>
      </c>
      <c r="BW1200" t="s">
        <v>586</v>
      </c>
      <c r="BX1200">
        <v>0</v>
      </c>
      <c r="BY1200" t="e">
        <v>#VALUE!</v>
      </c>
      <c r="BZ1200">
        <v>-3</v>
      </c>
      <c r="CA1200" t="e">
        <v>#VALUE!</v>
      </c>
      <c r="CB1200" t="e">
        <v>#VALUE!</v>
      </c>
      <c r="CC1200" t="s">
        <v>1311</v>
      </c>
      <c r="CD1200" t="s">
        <v>586</v>
      </c>
      <c r="CF1200">
        <v>-40978</v>
      </c>
      <c r="CH1200">
        <f t="shared" si="91"/>
        <v>1</v>
      </c>
      <c r="CI1200" t="s">
        <v>1410</v>
      </c>
      <c r="CJ1200">
        <v>9</v>
      </c>
      <c r="CK1200" t="s">
        <v>1399</v>
      </c>
      <c r="CL1200">
        <f t="shared" si="92"/>
        <v>1</v>
      </c>
      <c r="CM1200">
        <f t="shared" si="93"/>
        <v>1</v>
      </c>
      <c r="CN1200">
        <f t="shared" si="94"/>
        <v>1</v>
      </c>
    </row>
    <row r="1201" spans="1:92" x14ac:dyDescent="0.25">
      <c r="A1201">
        <v>2687</v>
      </c>
      <c r="B1201" t="s">
        <v>564</v>
      </c>
      <c r="C1201" t="s">
        <v>564</v>
      </c>
      <c r="D1201">
        <v>1860697</v>
      </c>
      <c r="E1201">
        <v>5</v>
      </c>
      <c r="F1201" s="107">
        <v>41009</v>
      </c>
      <c r="G1201" s="107">
        <v>41064</v>
      </c>
      <c r="H1201">
        <v>1860697</v>
      </c>
      <c r="I1201" s="107">
        <v>41009</v>
      </c>
      <c r="J1201" s="107">
        <v>41064</v>
      </c>
      <c r="K1201">
        <v>15000</v>
      </c>
      <c r="L1201" t="s">
        <v>569</v>
      </c>
      <c r="N1201" t="s">
        <v>564</v>
      </c>
      <c r="O1201" t="s">
        <v>913</v>
      </c>
      <c r="P1201" t="s">
        <v>38</v>
      </c>
      <c r="Q1201">
        <v>56</v>
      </c>
      <c r="R1201">
        <v>56</v>
      </c>
      <c r="S1201">
        <v>3</v>
      </c>
      <c r="T1201">
        <v>8</v>
      </c>
      <c r="U1201">
        <v>3</v>
      </c>
      <c r="AD1201" s="107">
        <v>30403</v>
      </c>
      <c r="AE1201" t="s">
        <v>31</v>
      </c>
      <c r="AF1201" t="s">
        <v>32</v>
      </c>
      <c r="AG1201" t="s">
        <v>868</v>
      </c>
      <c r="AH1201" t="s">
        <v>57</v>
      </c>
      <c r="AI1201" t="s">
        <v>96</v>
      </c>
      <c r="AJ1201" t="s">
        <v>88</v>
      </c>
      <c r="AK1201">
        <v>4</v>
      </c>
      <c r="AL1201" t="s">
        <v>987</v>
      </c>
      <c r="AN1201">
        <v>6</v>
      </c>
      <c r="AP1201" t="s">
        <v>220</v>
      </c>
      <c r="AR1201" t="s">
        <v>66</v>
      </c>
      <c r="AS1201" t="s">
        <v>63</v>
      </c>
      <c r="BC1201" t="s">
        <v>37</v>
      </c>
      <c r="BF1201">
        <v>56</v>
      </c>
      <c r="BG1201">
        <v>56</v>
      </c>
      <c r="BH1201">
        <v>56</v>
      </c>
      <c r="BI1201">
        <v>28.978142076502731</v>
      </c>
      <c r="BJ1201">
        <f t="shared" si="90"/>
        <v>29</v>
      </c>
      <c r="BK1201">
        <v>0</v>
      </c>
      <c r="BL1201">
        <v>0</v>
      </c>
      <c r="BM1201" t="s">
        <v>1050</v>
      </c>
      <c r="BN1201" t="s">
        <v>913</v>
      </c>
      <c r="BO1201" t="s">
        <v>564</v>
      </c>
      <c r="BQ1201" t="s">
        <v>1050</v>
      </c>
      <c r="BR1201" t="s">
        <v>87</v>
      </c>
      <c r="BS1201" t="s">
        <v>572</v>
      </c>
      <c r="BT1201" t="s">
        <v>1252</v>
      </c>
      <c r="BU1201" t="s">
        <v>87</v>
      </c>
      <c r="BV1201">
        <v>1</v>
      </c>
      <c r="BW1201">
        <v>1</v>
      </c>
      <c r="BX1201">
        <v>0</v>
      </c>
      <c r="BY1201">
        <v>0</v>
      </c>
      <c r="BZ1201">
        <v>-56</v>
      </c>
      <c r="CA1201">
        <v>0</v>
      </c>
      <c r="CB1201">
        <v>56</v>
      </c>
      <c r="CC1201" t="e">
        <v>#VALUE!</v>
      </c>
      <c r="CD1201">
        <v>56</v>
      </c>
      <c r="CE1201">
        <v>0</v>
      </c>
      <c r="CF1201">
        <v>0</v>
      </c>
      <c r="CH1201">
        <f t="shared" si="91"/>
        <v>1</v>
      </c>
      <c r="CI1201" t="s">
        <v>1401</v>
      </c>
      <c r="CJ1201">
        <v>3</v>
      </c>
      <c r="CK1201" t="s">
        <v>1399</v>
      </c>
      <c r="CL1201">
        <f t="shared" si="92"/>
        <v>0</v>
      </c>
      <c r="CM1201">
        <f t="shared" si="93"/>
        <v>1</v>
      </c>
      <c r="CN1201">
        <f t="shared" si="94"/>
        <v>1</v>
      </c>
    </row>
    <row r="1202" spans="1:92" x14ac:dyDescent="0.25">
      <c r="A1202">
        <v>1430</v>
      </c>
      <c r="B1202" t="s">
        <v>564</v>
      </c>
      <c r="C1202" t="s">
        <v>564</v>
      </c>
      <c r="D1202">
        <v>1860758</v>
      </c>
      <c r="E1202">
        <v>6</v>
      </c>
      <c r="F1202" s="107">
        <v>40961</v>
      </c>
      <c r="G1202" s="107">
        <v>41977</v>
      </c>
      <c r="H1202">
        <v>1860758</v>
      </c>
      <c r="I1202" s="107">
        <v>41492</v>
      </c>
      <c r="J1202" s="107">
        <v>41977</v>
      </c>
      <c r="K1202" t="s">
        <v>562</v>
      </c>
      <c r="L1202" t="s">
        <v>562</v>
      </c>
      <c r="N1202" t="s">
        <v>564</v>
      </c>
      <c r="O1202" t="s">
        <v>913</v>
      </c>
      <c r="P1202" t="s">
        <v>1137</v>
      </c>
      <c r="Q1202">
        <v>485</v>
      </c>
      <c r="R1202">
        <v>1006</v>
      </c>
      <c r="S1202">
        <v>4</v>
      </c>
      <c r="T1202">
        <v>4</v>
      </c>
      <c r="U1202">
        <v>2</v>
      </c>
      <c r="AD1202" s="107">
        <v>30271</v>
      </c>
      <c r="AE1202" t="s">
        <v>31</v>
      </c>
      <c r="AF1202" t="s">
        <v>39</v>
      </c>
      <c r="AG1202" t="s">
        <v>40</v>
      </c>
      <c r="AH1202" t="s">
        <v>40</v>
      </c>
      <c r="AI1202" t="s">
        <v>86</v>
      </c>
      <c r="AJ1202" t="s">
        <v>88</v>
      </c>
      <c r="AK1202">
        <v>21</v>
      </c>
      <c r="AL1202" t="s">
        <v>361</v>
      </c>
      <c r="AM1202">
        <v>99</v>
      </c>
      <c r="AP1202" t="s">
        <v>178</v>
      </c>
      <c r="AR1202" t="s">
        <v>91</v>
      </c>
      <c r="AS1202" t="s">
        <v>179</v>
      </c>
      <c r="AT1202" t="s">
        <v>1349</v>
      </c>
      <c r="BC1202" t="s">
        <v>37</v>
      </c>
      <c r="BF1202">
        <v>485</v>
      </c>
      <c r="BG1202">
        <v>525</v>
      </c>
      <c r="BH1202">
        <v>1006</v>
      </c>
      <c r="BI1202">
        <v>29.207650273224044</v>
      </c>
      <c r="BJ1202">
        <f t="shared" si="90"/>
        <v>31</v>
      </c>
      <c r="BK1202">
        <v>0</v>
      </c>
      <c r="BL1202">
        <v>0</v>
      </c>
      <c r="BM1202" t="s">
        <v>1050</v>
      </c>
      <c r="BN1202" t="s">
        <v>913</v>
      </c>
      <c r="BO1202" t="s">
        <v>564</v>
      </c>
      <c r="BQ1202" t="s">
        <v>1050</v>
      </c>
      <c r="BR1202" t="s">
        <v>87</v>
      </c>
      <c r="BS1202" t="s">
        <v>572</v>
      </c>
      <c r="BT1202" t="s">
        <v>1252</v>
      </c>
      <c r="BU1202" t="s">
        <v>87</v>
      </c>
      <c r="BV1202">
        <v>0.48210735586481113</v>
      </c>
      <c r="BW1202">
        <v>0.48209999999999997</v>
      </c>
      <c r="BX1202">
        <v>0</v>
      </c>
      <c r="BY1202">
        <v>0</v>
      </c>
      <c r="BZ1202">
        <v>-486</v>
      </c>
      <c r="CA1202">
        <v>-1</v>
      </c>
      <c r="CB1202">
        <v>486</v>
      </c>
      <c r="CC1202" t="e">
        <v>#VALUE!</v>
      </c>
      <c r="CD1202">
        <v>485</v>
      </c>
      <c r="CF1202">
        <v>0</v>
      </c>
      <c r="CH1202">
        <f t="shared" si="91"/>
        <v>1</v>
      </c>
      <c r="CI1202" t="s">
        <v>1406</v>
      </c>
      <c r="CJ1202">
        <v>0</v>
      </c>
      <c r="CK1202" t="s">
        <v>1399</v>
      </c>
      <c r="CL1202">
        <f t="shared" si="92"/>
        <v>0</v>
      </c>
      <c r="CM1202">
        <f t="shared" si="93"/>
        <v>1</v>
      </c>
      <c r="CN1202">
        <f t="shared" si="94"/>
        <v>1</v>
      </c>
    </row>
    <row r="1203" spans="1:92" x14ac:dyDescent="0.25">
      <c r="A1203">
        <v>862</v>
      </c>
      <c r="B1203" t="s">
        <v>564</v>
      </c>
      <c r="C1203" t="s">
        <v>564</v>
      </c>
      <c r="D1203">
        <v>1860874</v>
      </c>
      <c r="E1203" t="s">
        <v>1409</v>
      </c>
      <c r="F1203" s="107">
        <v>40941</v>
      </c>
      <c r="G1203" s="107"/>
      <c r="H1203">
        <v>1860874</v>
      </c>
      <c r="I1203" s="107">
        <v>40946</v>
      </c>
      <c r="J1203" s="107"/>
      <c r="K1203" t="s">
        <v>562</v>
      </c>
      <c r="L1203" t="s">
        <v>562</v>
      </c>
      <c r="N1203" t="s">
        <v>564</v>
      </c>
      <c r="O1203" t="s">
        <v>913</v>
      </c>
      <c r="P1203" t="s">
        <v>30</v>
      </c>
      <c r="Q1203" t="s">
        <v>586</v>
      </c>
      <c r="R1203" t="s">
        <v>586</v>
      </c>
      <c r="S1203">
        <v>1</v>
      </c>
      <c r="T1203">
        <v>1</v>
      </c>
      <c r="U1203">
        <v>1</v>
      </c>
      <c r="AD1203" s="107">
        <v>30346</v>
      </c>
      <c r="AE1203" t="s">
        <v>31</v>
      </c>
      <c r="AF1203" t="s">
        <v>32</v>
      </c>
      <c r="AG1203" t="s">
        <v>868</v>
      </c>
      <c r="AH1203" t="s">
        <v>30</v>
      </c>
      <c r="AI1203" t="s">
        <v>79</v>
      </c>
      <c r="AJ1203" t="s">
        <v>30</v>
      </c>
      <c r="AP1203" t="s">
        <v>100</v>
      </c>
      <c r="AR1203" t="s">
        <v>66</v>
      </c>
      <c r="AS1203" t="s">
        <v>63</v>
      </c>
      <c r="AT1203" t="s">
        <v>1350</v>
      </c>
      <c r="BC1203" t="s">
        <v>37</v>
      </c>
      <c r="BF1203" t="s">
        <v>586</v>
      </c>
      <c r="BG1203" t="s">
        <v>586</v>
      </c>
      <c r="BH1203" t="s">
        <v>586</v>
      </c>
      <c r="BI1203">
        <v>28.948087431693988</v>
      </c>
      <c r="BJ1203">
        <f t="shared" si="90"/>
        <v>29</v>
      </c>
      <c r="BK1203">
        <v>0</v>
      </c>
      <c r="BL1203">
        <v>0</v>
      </c>
      <c r="BM1203">
        <v>0</v>
      </c>
      <c r="BN1203" t="s">
        <v>913</v>
      </c>
      <c r="BO1203" t="s">
        <v>564</v>
      </c>
      <c r="BQ1203" t="s">
        <v>1409</v>
      </c>
      <c r="BR1203" t="s">
        <v>87</v>
      </c>
      <c r="BS1203" t="s">
        <v>586</v>
      </c>
      <c r="BT1203" t="s">
        <v>586</v>
      </c>
      <c r="BU1203" t="s">
        <v>87</v>
      </c>
      <c r="BV1203" t="s">
        <v>586</v>
      </c>
      <c r="BW1203" t="s">
        <v>586</v>
      </c>
      <c r="BX1203">
        <v>0</v>
      </c>
      <c r="BY1203" t="e">
        <v>#VALUE!</v>
      </c>
      <c r="BZ1203">
        <v>40945</v>
      </c>
      <c r="CA1203" t="e">
        <v>#VALUE!</v>
      </c>
      <c r="CB1203" t="e">
        <v>#VALUE!</v>
      </c>
      <c r="CC1203" t="s">
        <v>586</v>
      </c>
      <c r="CD1203" t="s">
        <v>586</v>
      </c>
      <c r="CF1203">
        <v>0</v>
      </c>
      <c r="CH1203">
        <f t="shared" si="91"/>
        <v>1</v>
      </c>
      <c r="CI1203" t="s">
        <v>1410</v>
      </c>
      <c r="CJ1203">
        <v>9</v>
      </c>
      <c r="CK1203" t="s">
        <v>1399</v>
      </c>
      <c r="CL1203">
        <f t="shared" si="92"/>
        <v>0</v>
      </c>
      <c r="CM1203">
        <f t="shared" si="93"/>
        <v>1</v>
      </c>
      <c r="CN1203">
        <f t="shared" si="94"/>
        <v>1</v>
      </c>
    </row>
    <row r="1204" spans="1:92" x14ac:dyDescent="0.25">
      <c r="A1204">
        <v>2975</v>
      </c>
      <c r="B1204" t="s">
        <v>564</v>
      </c>
      <c r="C1204" t="s">
        <v>564</v>
      </c>
      <c r="D1204">
        <v>1861298</v>
      </c>
      <c r="E1204">
        <v>1</v>
      </c>
      <c r="F1204" s="107">
        <v>41018</v>
      </c>
      <c r="G1204" s="107">
        <v>41403</v>
      </c>
      <c r="H1204">
        <v>1861298</v>
      </c>
      <c r="I1204" s="107" t="s">
        <v>560</v>
      </c>
      <c r="J1204" s="107" t="s">
        <v>560</v>
      </c>
      <c r="K1204">
        <v>50000</v>
      </c>
      <c r="L1204" t="s">
        <v>570</v>
      </c>
      <c r="M1204" s="107">
        <v>41023</v>
      </c>
      <c r="N1204" t="s">
        <v>87</v>
      </c>
      <c r="O1204" t="s">
        <v>583</v>
      </c>
      <c r="P1204" t="s">
        <v>30</v>
      </c>
      <c r="Q1204">
        <v>0</v>
      </c>
      <c r="R1204">
        <v>386</v>
      </c>
      <c r="S1204">
        <v>0</v>
      </c>
      <c r="T1204">
        <v>1</v>
      </c>
      <c r="AD1204" s="107">
        <v>29778</v>
      </c>
      <c r="AE1204" t="s">
        <v>31</v>
      </c>
      <c r="AF1204" t="s">
        <v>39</v>
      </c>
      <c r="AG1204" t="s">
        <v>40</v>
      </c>
      <c r="AH1204" t="s">
        <v>40</v>
      </c>
      <c r="AI1204" t="s">
        <v>70</v>
      </c>
      <c r="AJ1204" t="s">
        <v>54</v>
      </c>
      <c r="AK1204">
        <v>11</v>
      </c>
      <c r="AL1204" t="s">
        <v>54</v>
      </c>
      <c r="AP1204" t="s">
        <v>72</v>
      </c>
      <c r="AR1204" t="s">
        <v>49</v>
      </c>
      <c r="AS1204" t="s">
        <v>73</v>
      </c>
      <c r="BC1204" t="s">
        <v>51</v>
      </c>
      <c r="BF1204">
        <v>0</v>
      </c>
      <c r="BG1204" t="e">
        <v>#VALUE!</v>
      </c>
      <c r="BH1204">
        <v>386</v>
      </c>
      <c r="BI1204">
        <v>30.710382513661202</v>
      </c>
      <c r="BJ1204" t="e">
        <f t="shared" si="90"/>
        <v>#VALUE!</v>
      </c>
      <c r="BK1204" t="e">
        <v>#VALUE!</v>
      </c>
      <c r="BL1204" t="e">
        <v>#VALUE!</v>
      </c>
      <c r="BM1204" t="s">
        <v>1051</v>
      </c>
      <c r="BN1204" t="s">
        <v>75</v>
      </c>
      <c r="BO1204" t="s">
        <v>87</v>
      </c>
      <c r="BQ1204" t="s">
        <v>1051</v>
      </c>
      <c r="BR1204">
        <v>0</v>
      </c>
      <c r="BS1204" t="s">
        <v>573</v>
      </c>
      <c r="BT1204" t="s">
        <v>1252</v>
      </c>
      <c r="BU1204" t="s">
        <v>564</v>
      </c>
      <c r="BV1204">
        <v>0</v>
      </c>
      <c r="BW1204">
        <v>0</v>
      </c>
      <c r="BX1204">
        <v>0</v>
      </c>
      <c r="BY1204">
        <v>0</v>
      </c>
      <c r="BZ1204" t="e">
        <v>#VALUE!</v>
      </c>
      <c r="CA1204" t="e">
        <v>#VALUE!</v>
      </c>
      <c r="CB1204" t="e">
        <v>#VALUE!</v>
      </c>
      <c r="CC1204" t="s">
        <v>560</v>
      </c>
      <c r="CD1204">
        <v>0</v>
      </c>
      <c r="CE1204">
        <v>0</v>
      </c>
      <c r="CF1204" t="e">
        <v>#VALUE!</v>
      </c>
      <c r="CH1204">
        <f t="shared" si="91"/>
        <v>1</v>
      </c>
      <c r="CI1204" t="s">
        <v>1405</v>
      </c>
      <c r="CJ1204">
        <v>1</v>
      </c>
      <c r="CK1204" t="s">
        <v>1400</v>
      </c>
      <c r="CL1204">
        <f t="shared" si="92"/>
        <v>1</v>
      </c>
      <c r="CM1204">
        <f t="shared" si="93"/>
        <v>0</v>
      </c>
      <c r="CN1204">
        <f t="shared" si="94"/>
        <v>1</v>
      </c>
    </row>
    <row r="1205" spans="1:92" x14ac:dyDescent="0.25">
      <c r="A1205">
        <v>1936</v>
      </c>
      <c r="B1205" t="s">
        <v>564</v>
      </c>
      <c r="C1205" t="s">
        <v>87</v>
      </c>
      <c r="D1205">
        <v>1861331</v>
      </c>
      <c r="E1205">
        <v>6</v>
      </c>
      <c r="F1205" s="107">
        <v>40981</v>
      </c>
      <c r="G1205" s="107">
        <v>41319</v>
      </c>
      <c r="H1205">
        <v>1861331</v>
      </c>
      <c r="I1205" s="107">
        <v>40981</v>
      </c>
      <c r="J1205" s="107">
        <v>40982</v>
      </c>
      <c r="K1205">
        <v>15000</v>
      </c>
      <c r="L1205" t="s">
        <v>569</v>
      </c>
      <c r="M1205" s="107">
        <v>40982</v>
      </c>
      <c r="N1205" t="s">
        <v>87</v>
      </c>
      <c r="O1205" t="s">
        <v>75</v>
      </c>
      <c r="P1205" t="s">
        <v>38</v>
      </c>
      <c r="Q1205">
        <v>190</v>
      </c>
      <c r="R1205">
        <v>339</v>
      </c>
      <c r="S1205">
        <v>3</v>
      </c>
      <c r="T1205">
        <v>3</v>
      </c>
      <c r="U1205">
        <v>3</v>
      </c>
      <c r="AD1205" s="107">
        <v>30744</v>
      </c>
      <c r="AE1205" t="s">
        <v>31</v>
      </c>
      <c r="AF1205" t="s">
        <v>32</v>
      </c>
      <c r="AG1205" t="s">
        <v>868</v>
      </c>
      <c r="AH1205" t="s">
        <v>30</v>
      </c>
      <c r="AI1205" t="s">
        <v>94</v>
      </c>
      <c r="AJ1205" t="s">
        <v>88</v>
      </c>
      <c r="AK1205">
        <v>9</v>
      </c>
      <c r="AL1205" t="s">
        <v>361</v>
      </c>
      <c r="AM1205">
        <v>3</v>
      </c>
      <c r="AP1205" t="s">
        <v>106</v>
      </c>
      <c r="AR1205" t="s">
        <v>43</v>
      </c>
      <c r="AS1205" t="s">
        <v>56</v>
      </c>
      <c r="AU1205" t="s">
        <v>745</v>
      </c>
      <c r="AX1205" t="s">
        <v>87</v>
      </c>
      <c r="BC1205" t="s">
        <v>37</v>
      </c>
      <c r="BF1205">
        <v>190</v>
      </c>
      <c r="BG1205">
        <v>339</v>
      </c>
      <c r="BH1205">
        <v>339</v>
      </c>
      <c r="BI1205">
        <v>27.969945355191257</v>
      </c>
      <c r="BJ1205">
        <f t="shared" si="90"/>
        <v>28</v>
      </c>
      <c r="BK1205">
        <v>0</v>
      </c>
      <c r="BL1205">
        <v>-337</v>
      </c>
      <c r="BM1205" t="s">
        <v>1050</v>
      </c>
      <c r="BN1205" t="s">
        <v>75</v>
      </c>
      <c r="BO1205" t="s">
        <v>87</v>
      </c>
      <c r="BQ1205" t="s">
        <v>1050</v>
      </c>
      <c r="BR1205" t="s">
        <v>87</v>
      </c>
      <c r="BS1205" t="s">
        <v>572</v>
      </c>
      <c r="BT1205" t="s">
        <v>1252</v>
      </c>
      <c r="BU1205" t="s">
        <v>87</v>
      </c>
      <c r="BV1205">
        <v>0.56047197640117996</v>
      </c>
      <c r="BW1205">
        <v>5.8997050147492625E-3</v>
      </c>
      <c r="BX1205">
        <v>-0.55457227138643073</v>
      </c>
      <c r="BY1205">
        <v>0</v>
      </c>
      <c r="BZ1205">
        <v>-2</v>
      </c>
      <c r="CA1205">
        <v>188</v>
      </c>
      <c r="CB1205">
        <v>339</v>
      </c>
      <c r="CC1205">
        <v>190</v>
      </c>
      <c r="CD1205">
        <v>339</v>
      </c>
      <c r="CE1205">
        <v>337</v>
      </c>
      <c r="CF1205">
        <v>337</v>
      </c>
      <c r="CH1205">
        <f t="shared" si="91"/>
        <v>1</v>
      </c>
      <c r="CI1205" t="s">
        <v>1403</v>
      </c>
      <c r="CJ1205">
        <v>6</v>
      </c>
      <c r="CK1205" t="s">
        <v>1399</v>
      </c>
      <c r="CL1205">
        <f t="shared" si="92"/>
        <v>1</v>
      </c>
      <c r="CM1205">
        <f t="shared" si="93"/>
        <v>1</v>
      </c>
      <c r="CN1205">
        <f t="shared" si="94"/>
        <v>1</v>
      </c>
    </row>
    <row r="1206" spans="1:92" x14ac:dyDescent="0.25">
      <c r="A1206">
        <v>2862</v>
      </c>
      <c r="B1206" t="s">
        <v>564</v>
      </c>
      <c r="C1206" t="s">
        <v>564</v>
      </c>
      <c r="D1206">
        <v>1862622</v>
      </c>
      <c r="E1206">
        <v>5</v>
      </c>
      <c r="F1206" s="107">
        <v>41014</v>
      </c>
      <c r="G1206" s="107">
        <v>41264</v>
      </c>
      <c r="H1206">
        <v>1862622</v>
      </c>
      <c r="I1206" s="107">
        <v>41015</v>
      </c>
      <c r="J1206" s="107">
        <v>41019</v>
      </c>
      <c r="K1206">
        <v>40000</v>
      </c>
      <c r="L1206" t="s">
        <v>570</v>
      </c>
      <c r="M1206" s="107">
        <v>41019</v>
      </c>
      <c r="N1206" t="s">
        <v>87</v>
      </c>
      <c r="O1206" t="s">
        <v>75</v>
      </c>
      <c r="P1206" t="s">
        <v>38</v>
      </c>
      <c r="Q1206">
        <v>5</v>
      </c>
      <c r="R1206">
        <v>251</v>
      </c>
      <c r="S1206">
        <v>3</v>
      </c>
      <c r="T1206">
        <v>5</v>
      </c>
      <c r="U1206">
        <v>1</v>
      </c>
      <c r="AD1206" s="107">
        <v>30655</v>
      </c>
      <c r="AE1206" t="s">
        <v>31</v>
      </c>
      <c r="AF1206" t="s">
        <v>32</v>
      </c>
      <c r="AG1206" t="s">
        <v>868</v>
      </c>
      <c r="AH1206" t="s">
        <v>30</v>
      </c>
      <c r="AI1206" t="s">
        <v>46</v>
      </c>
      <c r="AJ1206" t="s">
        <v>88</v>
      </c>
      <c r="AK1206">
        <v>11</v>
      </c>
      <c r="AL1206" t="s">
        <v>987</v>
      </c>
      <c r="AN1206">
        <v>9</v>
      </c>
      <c r="AP1206" t="s">
        <v>152</v>
      </c>
      <c r="AR1206" t="s">
        <v>91</v>
      </c>
      <c r="AS1206" t="s">
        <v>44</v>
      </c>
      <c r="BC1206" t="s">
        <v>37</v>
      </c>
      <c r="BF1206">
        <v>5</v>
      </c>
      <c r="BG1206">
        <v>250</v>
      </c>
      <c r="BH1206">
        <v>251</v>
      </c>
      <c r="BI1206">
        <v>28.303278688524589</v>
      </c>
      <c r="BJ1206">
        <f t="shared" si="90"/>
        <v>28</v>
      </c>
      <c r="BK1206">
        <v>0</v>
      </c>
      <c r="BL1206">
        <v>-245</v>
      </c>
      <c r="BM1206" t="s">
        <v>1050</v>
      </c>
      <c r="BN1206" t="s">
        <v>75</v>
      </c>
      <c r="BO1206" t="s">
        <v>87</v>
      </c>
      <c r="BQ1206" t="s">
        <v>1050</v>
      </c>
      <c r="BR1206" t="s">
        <v>87</v>
      </c>
      <c r="BS1206" t="s">
        <v>573</v>
      </c>
      <c r="BT1206" t="s">
        <v>1252</v>
      </c>
      <c r="BU1206" t="s">
        <v>87</v>
      </c>
      <c r="BV1206">
        <v>1.9920318725099601E-2</v>
      </c>
      <c r="BW1206">
        <v>0.02</v>
      </c>
      <c r="BX1206">
        <v>7.9681274900399168E-5</v>
      </c>
      <c r="BY1206">
        <v>0</v>
      </c>
      <c r="BZ1206">
        <v>-5</v>
      </c>
      <c r="CA1206">
        <v>0</v>
      </c>
      <c r="CB1206">
        <v>5</v>
      </c>
      <c r="CC1206" t="e">
        <v>#VALUE!</v>
      </c>
      <c r="CD1206">
        <v>5</v>
      </c>
      <c r="CE1206">
        <v>0</v>
      </c>
      <c r="CF1206">
        <v>245</v>
      </c>
      <c r="CH1206">
        <f t="shared" si="91"/>
        <v>1</v>
      </c>
      <c r="CI1206" t="s">
        <v>1405</v>
      </c>
      <c r="CJ1206">
        <v>1</v>
      </c>
      <c r="CK1206" t="s">
        <v>1399</v>
      </c>
      <c r="CL1206">
        <f t="shared" si="92"/>
        <v>1</v>
      </c>
      <c r="CM1206">
        <f t="shared" si="93"/>
        <v>1</v>
      </c>
      <c r="CN1206">
        <f t="shared" si="94"/>
        <v>1</v>
      </c>
    </row>
    <row r="1207" spans="1:92" x14ac:dyDescent="0.25">
      <c r="A1207">
        <v>1105</v>
      </c>
      <c r="B1207" t="s">
        <v>564</v>
      </c>
      <c r="C1207" t="s">
        <v>564</v>
      </c>
      <c r="D1207">
        <v>1863626</v>
      </c>
      <c r="E1207">
        <v>4</v>
      </c>
      <c r="F1207" s="107">
        <v>40949</v>
      </c>
      <c r="G1207" s="107">
        <v>40974</v>
      </c>
      <c r="H1207">
        <v>1863626</v>
      </c>
      <c r="I1207" s="107">
        <v>40949</v>
      </c>
      <c r="J1207" s="107">
        <v>40974</v>
      </c>
      <c r="K1207">
        <v>20000</v>
      </c>
      <c r="L1207" t="s">
        <v>569</v>
      </c>
      <c r="N1207" t="s">
        <v>564</v>
      </c>
      <c r="O1207" t="s">
        <v>913</v>
      </c>
      <c r="P1207" t="s">
        <v>38</v>
      </c>
      <c r="Q1207">
        <v>26</v>
      </c>
      <c r="R1207">
        <v>26</v>
      </c>
      <c r="S1207">
        <v>1</v>
      </c>
      <c r="T1207">
        <v>3</v>
      </c>
      <c r="U1207">
        <v>1</v>
      </c>
      <c r="AD1207" s="107">
        <v>28704</v>
      </c>
      <c r="AE1207" t="s">
        <v>31</v>
      </c>
      <c r="AF1207" t="s">
        <v>32</v>
      </c>
      <c r="AG1207" t="s">
        <v>868</v>
      </c>
      <c r="AH1207" t="s">
        <v>30</v>
      </c>
      <c r="AI1207" t="s">
        <v>113</v>
      </c>
      <c r="AJ1207" t="s">
        <v>88</v>
      </c>
      <c r="AK1207">
        <v>2</v>
      </c>
      <c r="AL1207" t="s">
        <v>986</v>
      </c>
      <c r="AO1207">
        <v>30</v>
      </c>
      <c r="AP1207" t="s">
        <v>42</v>
      </c>
      <c r="AR1207" t="s">
        <v>43</v>
      </c>
      <c r="AS1207" t="s">
        <v>44</v>
      </c>
      <c r="BC1207" t="s">
        <v>37</v>
      </c>
      <c r="BF1207">
        <v>26</v>
      </c>
      <c r="BG1207">
        <v>26</v>
      </c>
      <c r="BH1207">
        <v>26</v>
      </c>
      <c r="BI1207">
        <v>33.456284153005463</v>
      </c>
      <c r="BJ1207">
        <f t="shared" si="90"/>
        <v>34</v>
      </c>
      <c r="BK1207">
        <v>0</v>
      </c>
      <c r="BL1207">
        <v>0</v>
      </c>
      <c r="BM1207" t="s">
        <v>1050</v>
      </c>
      <c r="BN1207" t="s">
        <v>913</v>
      </c>
      <c r="BO1207" t="s">
        <v>564</v>
      </c>
      <c r="BQ1207" t="s">
        <v>1050</v>
      </c>
      <c r="BR1207" t="s">
        <v>87</v>
      </c>
      <c r="BS1207" t="s">
        <v>572</v>
      </c>
      <c r="BT1207" t="s">
        <v>1252</v>
      </c>
      <c r="BU1207" t="s">
        <v>87</v>
      </c>
      <c r="BV1207">
        <v>1</v>
      </c>
      <c r="BW1207">
        <v>1</v>
      </c>
      <c r="BX1207">
        <v>0</v>
      </c>
      <c r="BY1207">
        <v>0</v>
      </c>
      <c r="BZ1207">
        <v>-26</v>
      </c>
      <c r="CA1207">
        <v>0</v>
      </c>
      <c r="CB1207">
        <v>26</v>
      </c>
      <c r="CC1207" t="e">
        <v>#VALUE!</v>
      </c>
      <c r="CD1207">
        <v>26</v>
      </c>
      <c r="CE1207">
        <v>0</v>
      </c>
      <c r="CF1207">
        <v>0</v>
      </c>
      <c r="CH1207">
        <f t="shared" si="91"/>
        <v>1</v>
      </c>
      <c r="CI1207" t="s">
        <v>1404</v>
      </c>
      <c r="CJ1207">
        <v>2</v>
      </c>
      <c r="CK1207" t="s">
        <v>1399</v>
      </c>
      <c r="CL1207">
        <f t="shared" si="92"/>
        <v>0</v>
      </c>
      <c r="CM1207">
        <f t="shared" si="93"/>
        <v>1</v>
      </c>
      <c r="CN1207">
        <f t="shared" si="94"/>
        <v>1</v>
      </c>
    </row>
    <row r="1208" spans="1:92" x14ac:dyDescent="0.25">
      <c r="A1208">
        <v>576</v>
      </c>
      <c r="B1208" t="s">
        <v>564</v>
      </c>
      <c r="C1208" t="s">
        <v>564</v>
      </c>
      <c r="D1208">
        <v>1864374</v>
      </c>
      <c r="E1208">
        <v>4</v>
      </c>
      <c r="F1208" s="107">
        <v>40932</v>
      </c>
      <c r="G1208" s="107">
        <v>40934</v>
      </c>
      <c r="H1208">
        <v>1864374</v>
      </c>
      <c r="I1208" s="107">
        <v>40933</v>
      </c>
      <c r="J1208" s="107">
        <v>40934</v>
      </c>
      <c r="K1208">
        <v>37000</v>
      </c>
      <c r="L1208" t="s">
        <v>570</v>
      </c>
      <c r="N1208" t="s">
        <v>564</v>
      </c>
      <c r="O1208" t="s">
        <v>913</v>
      </c>
      <c r="P1208" t="s">
        <v>38</v>
      </c>
      <c r="Q1208">
        <v>2</v>
      </c>
      <c r="R1208">
        <v>3</v>
      </c>
      <c r="S1208">
        <v>0</v>
      </c>
      <c r="T1208">
        <v>2</v>
      </c>
      <c r="AB1208" t="s">
        <v>111</v>
      </c>
      <c r="AD1208" s="107">
        <v>30792</v>
      </c>
      <c r="AE1208" t="s">
        <v>31</v>
      </c>
      <c r="AF1208" t="s">
        <v>39</v>
      </c>
      <c r="AG1208" t="s">
        <v>40</v>
      </c>
      <c r="AH1208" t="s">
        <v>30</v>
      </c>
      <c r="AI1208" t="s">
        <v>41</v>
      </c>
      <c r="AJ1208" t="s">
        <v>88</v>
      </c>
      <c r="AK1208">
        <v>2</v>
      </c>
      <c r="AL1208" t="s">
        <v>986</v>
      </c>
      <c r="AO1208">
        <v>150</v>
      </c>
      <c r="AP1208" t="s">
        <v>42</v>
      </c>
      <c r="AR1208" t="s">
        <v>43</v>
      </c>
      <c r="AS1208" t="s">
        <v>44</v>
      </c>
      <c r="BC1208" t="s">
        <v>37</v>
      </c>
      <c r="BF1208">
        <v>2</v>
      </c>
      <c r="BG1208">
        <v>2</v>
      </c>
      <c r="BH1208">
        <v>3</v>
      </c>
      <c r="BI1208">
        <v>27.704918032786885</v>
      </c>
      <c r="BJ1208">
        <f t="shared" si="90"/>
        <v>28</v>
      </c>
      <c r="BK1208">
        <v>0</v>
      </c>
      <c r="BL1208">
        <v>0</v>
      </c>
      <c r="BM1208" t="s">
        <v>1050</v>
      </c>
      <c r="BN1208" t="s">
        <v>913</v>
      </c>
      <c r="BO1208" t="s">
        <v>564</v>
      </c>
      <c r="BQ1208" t="s">
        <v>1050</v>
      </c>
      <c r="BR1208" t="s">
        <v>87</v>
      </c>
      <c r="BS1208" t="s">
        <v>572</v>
      </c>
      <c r="BT1208" t="s">
        <v>1252</v>
      </c>
      <c r="BU1208" t="s">
        <v>564</v>
      </c>
      <c r="BV1208">
        <v>0.66666666666666663</v>
      </c>
      <c r="BW1208">
        <v>1</v>
      </c>
      <c r="BX1208">
        <v>0.33333333333333337</v>
      </c>
      <c r="BY1208">
        <v>0</v>
      </c>
      <c r="BZ1208">
        <v>-2</v>
      </c>
      <c r="CA1208">
        <v>0</v>
      </c>
      <c r="CB1208">
        <v>2</v>
      </c>
      <c r="CC1208" t="e">
        <v>#VALUE!</v>
      </c>
      <c r="CD1208">
        <v>2</v>
      </c>
      <c r="CE1208">
        <v>0</v>
      </c>
      <c r="CF1208">
        <v>0</v>
      </c>
      <c r="CH1208">
        <f t="shared" si="91"/>
        <v>1</v>
      </c>
      <c r="CI1208" t="s">
        <v>1405</v>
      </c>
      <c r="CJ1208">
        <v>1</v>
      </c>
      <c r="CK1208" t="s">
        <v>1399</v>
      </c>
      <c r="CL1208">
        <f t="shared" si="92"/>
        <v>0</v>
      </c>
      <c r="CM1208">
        <f t="shared" si="93"/>
        <v>0</v>
      </c>
      <c r="CN1208">
        <f t="shared" si="94"/>
        <v>1</v>
      </c>
    </row>
    <row r="1209" spans="1:92" x14ac:dyDescent="0.25">
      <c r="A1209">
        <v>1157</v>
      </c>
      <c r="B1209" t="s">
        <v>564</v>
      </c>
      <c r="C1209" t="s">
        <v>564</v>
      </c>
      <c r="D1209">
        <v>1864572</v>
      </c>
      <c r="E1209">
        <v>1</v>
      </c>
      <c r="F1209" s="107">
        <v>40950</v>
      </c>
      <c r="G1209" s="107">
        <v>41180</v>
      </c>
      <c r="H1209">
        <v>1864572</v>
      </c>
      <c r="I1209" s="107" t="s">
        <v>560</v>
      </c>
      <c r="J1209" s="107" t="s">
        <v>560</v>
      </c>
      <c r="K1209">
        <v>5000</v>
      </c>
      <c r="L1209" t="s">
        <v>567</v>
      </c>
      <c r="M1209" s="107">
        <v>40959</v>
      </c>
      <c r="N1209" t="s">
        <v>87</v>
      </c>
      <c r="O1209" t="s">
        <v>75</v>
      </c>
      <c r="P1209" t="s">
        <v>54</v>
      </c>
      <c r="Q1209">
        <v>0</v>
      </c>
      <c r="R1209">
        <v>231</v>
      </c>
      <c r="S1209">
        <v>1</v>
      </c>
      <c r="T1209">
        <v>2</v>
      </c>
      <c r="AD1209" s="107">
        <v>29290</v>
      </c>
      <c r="AE1209" t="s">
        <v>31</v>
      </c>
      <c r="AF1209" t="s">
        <v>32</v>
      </c>
      <c r="AG1209" t="s">
        <v>868</v>
      </c>
      <c r="AH1209" t="s">
        <v>57</v>
      </c>
      <c r="AI1209" t="s">
        <v>61</v>
      </c>
      <c r="AJ1209" t="s">
        <v>54</v>
      </c>
      <c r="AK1209">
        <v>9</v>
      </c>
      <c r="AL1209" t="s">
        <v>54</v>
      </c>
      <c r="AP1209" t="s">
        <v>92</v>
      </c>
      <c r="AR1209" t="s">
        <v>66</v>
      </c>
      <c r="AS1209" t="s">
        <v>44</v>
      </c>
      <c r="BC1209" t="s">
        <v>51</v>
      </c>
      <c r="BF1209">
        <v>0</v>
      </c>
      <c r="BG1209">
        <v>0</v>
      </c>
      <c r="BH1209">
        <v>231</v>
      </c>
      <c r="BI1209">
        <v>31.857923497267759</v>
      </c>
      <c r="BJ1209" t="e">
        <f t="shared" si="90"/>
        <v>#VALUE!</v>
      </c>
      <c r="BK1209" t="e">
        <v>#VALUE!</v>
      </c>
      <c r="BL1209" t="e">
        <v>#VALUE!</v>
      </c>
      <c r="BM1209" t="s">
        <v>1051</v>
      </c>
      <c r="BN1209" t="s">
        <v>75</v>
      </c>
      <c r="BO1209" t="s">
        <v>87</v>
      </c>
      <c r="BQ1209" t="s">
        <v>1051</v>
      </c>
      <c r="BR1209">
        <v>0</v>
      </c>
      <c r="BS1209" t="s">
        <v>573</v>
      </c>
      <c r="BT1209" t="s">
        <v>1252</v>
      </c>
      <c r="BU1209" t="s">
        <v>87</v>
      </c>
      <c r="BV1209">
        <v>0</v>
      </c>
      <c r="BW1209">
        <v>0</v>
      </c>
      <c r="BX1209">
        <v>0</v>
      </c>
      <c r="BY1209">
        <v>0</v>
      </c>
      <c r="BZ1209" t="e">
        <v>#VALUE!</v>
      </c>
      <c r="CA1209" t="e">
        <v>#VALUE!</v>
      </c>
      <c r="CB1209" t="e">
        <v>#VALUE!</v>
      </c>
      <c r="CC1209">
        <v>0</v>
      </c>
      <c r="CD1209">
        <v>0</v>
      </c>
      <c r="CE1209">
        <v>0</v>
      </c>
      <c r="CF1209" t="e">
        <v>#VALUE!</v>
      </c>
      <c r="CH1209">
        <f t="shared" si="91"/>
        <v>1</v>
      </c>
      <c r="CI1209" t="s">
        <v>1405</v>
      </c>
      <c r="CJ1209">
        <v>1</v>
      </c>
      <c r="CK1209" t="s">
        <v>1400</v>
      </c>
      <c r="CL1209">
        <f t="shared" si="92"/>
        <v>1</v>
      </c>
      <c r="CM1209">
        <f t="shared" si="93"/>
        <v>1</v>
      </c>
      <c r="CN1209">
        <f t="shared" si="94"/>
        <v>1</v>
      </c>
    </row>
    <row r="1210" spans="1:92" x14ac:dyDescent="0.25">
      <c r="A1210">
        <v>2363</v>
      </c>
      <c r="B1210" t="s">
        <v>564</v>
      </c>
      <c r="C1210" t="s">
        <v>564</v>
      </c>
      <c r="D1210">
        <v>1864665</v>
      </c>
      <c r="E1210">
        <v>4</v>
      </c>
      <c r="F1210" s="107">
        <v>40998</v>
      </c>
      <c r="G1210" s="107">
        <v>41001</v>
      </c>
      <c r="H1210">
        <v>1864665</v>
      </c>
      <c r="I1210" s="107">
        <v>40998</v>
      </c>
      <c r="J1210" s="107">
        <v>41001</v>
      </c>
      <c r="K1210">
        <v>5000</v>
      </c>
      <c r="L1210" t="s">
        <v>567</v>
      </c>
      <c r="N1210" t="s">
        <v>564</v>
      </c>
      <c r="O1210" t="s">
        <v>913</v>
      </c>
      <c r="P1210" t="s">
        <v>38</v>
      </c>
      <c r="Q1210">
        <v>4</v>
      </c>
      <c r="R1210">
        <v>4</v>
      </c>
      <c r="S1210">
        <v>1</v>
      </c>
      <c r="T1210">
        <v>4</v>
      </c>
      <c r="AD1210" s="107">
        <v>28797</v>
      </c>
      <c r="AE1210" t="s">
        <v>45</v>
      </c>
      <c r="AF1210" t="s">
        <v>32</v>
      </c>
      <c r="AG1210" t="s">
        <v>868</v>
      </c>
      <c r="AH1210" t="s">
        <v>30</v>
      </c>
      <c r="AI1210" t="s">
        <v>69</v>
      </c>
      <c r="AJ1210" t="s">
        <v>88</v>
      </c>
      <c r="AK1210">
        <v>1</v>
      </c>
      <c r="AL1210" t="s">
        <v>986</v>
      </c>
      <c r="AO1210">
        <v>90</v>
      </c>
      <c r="AP1210" t="s">
        <v>42</v>
      </c>
      <c r="AR1210" t="s">
        <v>43</v>
      </c>
      <c r="AS1210" t="s">
        <v>44</v>
      </c>
      <c r="BC1210" t="s">
        <v>37</v>
      </c>
      <c r="BF1210">
        <v>4</v>
      </c>
      <c r="BG1210">
        <v>4</v>
      </c>
      <c r="BH1210">
        <v>4</v>
      </c>
      <c r="BI1210">
        <v>33.33606557377049</v>
      </c>
      <c r="BJ1210">
        <f t="shared" si="90"/>
        <v>33</v>
      </c>
      <c r="BK1210">
        <v>0</v>
      </c>
      <c r="BL1210">
        <v>0</v>
      </c>
      <c r="BM1210" t="s">
        <v>1050</v>
      </c>
      <c r="BN1210" t="s">
        <v>913</v>
      </c>
      <c r="BO1210" t="s">
        <v>564</v>
      </c>
      <c r="BQ1210" t="s">
        <v>1050</v>
      </c>
      <c r="BR1210" t="s">
        <v>87</v>
      </c>
      <c r="BS1210" t="s">
        <v>572</v>
      </c>
      <c r="BT1210" t="s">
        <v>1252</v>
      </c>
      <c r="BU1210" t="s">
        <v>87</v>
      </c>
      <c r="BV1210">
        <v>1</v>
      </c>
      <c r="BW1210">
        <v>1</v>
      </c>
      <c r="BX1210">
        <v>0</v>
      </c>
      <c r="BY1210">
        <v>0</v>
      </c>
      <c r="BZ1210">
        <v>-4</v>
      </c>
      <c r="CA1210">
        <v>0</v>
      </c>
      <c r="CB1210">
        <v>4</v>
      </c>
      <c r="CC1210" t="e">
        <v>#VALUE!</v>
      </c>
      <c r="CD1210">
        <v>4</v>
      </c>
      <c r="CE1210">
        <v>0</v>
      </c>
      <c r="CF1210">
        <v>0</v>
      </c>
      <c r="CH1210">
        <f t="shared" si="91"/>
        <v>1</v>
      </c>
      <c r="CI1210" t="s">
        <v>1405</v>
      </c>
      <c r="CJ1210">
        <v>1</v>
      </c>
      <c r="CK1210" t="s">
        <v>1399</v>
      </c>
      <c r="CL1210">
        <f t="shared" si="92"/>
        <v>0</v>
      </c>
      <c r="CM1210">
        <f t="shared" si="93"/>
        <v>1</v>
      </c>
      <c r="CN1210">
        <f t="shared" si="94"/>
        <v>1</v>
      </c>
    </row>
    <row r="1211" spans="1:92" x14ac:dyDescent="0.25">
      <c r="A1211">
        <v>3034</v>
      </c>
      <c r="B1211" t="s">
        <v>564</v>
      </c>
      <c r="C1211" t="s">
        <v>564</v>
      </c>
      <c r="D1211">
        <v>1865184</v>
      </c>
      <c r="E1211">
        <v>2</v>
      </c>
      <c r="F1211" s="107">
        <v>41021</v>
      </c>
      <c r="G1211" s="107">
        <v>41298</v>
      </c>
      <c r="H1211">
        <v>1865184</v>
      </c>
      <c r="I1211" s="107">
        <v>41021</v>
      </c>
      <c r="J1211" s="107">
        <v>41080</v>
      </c>
      <c r="K1211">
        <v>20000</v>
      </c>
      <c r="L1211" t="s">
        <v>569</v>
      </c>
      <c r="M1211" s="107">
        <v>41080</v>
      </c>
      <c r="N1211" t="s">
        <v>87</v>
      </c>
      <c r="O1211" t="s">
        <v>75</v>
      </c>
      <c r="P1211" t="s">
        <v>587</v>
      </c>
      <c r="Q1211">
        <v>60</v>
      </c>
      <c r="R1211">
        <v>278</v>
      </c>
      <c r="S1211">
        <v>3</v>
      </c>
      <c r="T1211">
        <v>6</v>
      </c>
      <c r="V1211">
        <v>2</v>
      </c>
      <c r="AD1211" s="107">
        <v>30527</v>
      </c>
      <c r="AE1211" t="s">
        <v>31</v>
      </c>
      <c r="AF1211" t="s">
        <v>39</v>
      </c>
      <c r="AG1211" t="s">
        <v>40</v>
      </c>
      <c r="AH1211" t="s">
        <v>40</v>
      </c>
      <c r="AI1211" t="s">
        <v>82</v>
      </c>
      <c r="AJ1211" t="s">
        <v>47</v>
      </c>
      <c r="AK1211">
        <v>14</v>
      </c>
      <c r="AL1211" t="s">
        <v>47</v>
      </c>
      <c r="AP1211" t="s">
        <v>149</v>
      </c>
      <c r="AR1211" t="s">
        <v>66</v>
      </c>
      <c r="AS1211" t="s">
        <v>73</v>
      </c>
      <c r="BC1211" t="s">
        <v>37</v>
      </c>
      <c r="BF1211">
        <v>60</v>
      </c>
      <c r="BG1211">
        <v>278</v>
      </c>
      <c r="BH1211">
        <v>278</v>
      </c>
      <c r="BI1211">
        <v>28.672131147540984</v>
      </c>
      <c r="BJ1211">
        <f t="shared" si="90"/>
        <v>29</v>
      </c>
      <c r="BK1211">
        <v>0</v>
      </c>
      <c r="BL1211">
        <v>-218</v>
      </c>
      <c r="BM1211" t="s">
        <v>47</v>
      </c>
      <c r="BN1211" t="s">
        <v>75</v>
      </c>
      <c r="BO1211" t="s">
        <v>87</v>
      </c>
      <c r="BQ1211" t="s">
        <v>47</v>
      </c>
      <c r="BR1211" t="s">
        <v>87</v>
      </c>
      <c r="BS1211" t="s">
        <v>573</v>
      </c>
      <c r="BT1211" t="s">
        <v>1252</v>
      </c>
      <c r="BU1211" t="s">
        <v>87</v>
      </c>
      <c r="BV1211">
        <v>0.21582733812949639</v>
      </c>
      <c r="BW1211">
        <v>0.21582733812949639</v>
      </c>
      <c r="BX1211">
        <v>0</v>
      </c>
      <c r="BY1211">
        <v>0</v>
      </c>
      <c r="BZ1211">
        <v>-60</v>
      </c>
      <c r="CA1211">
        <v>0</v>
      </c>
      <c r="CB1211">
        <v>60</v>
      </c>
      <c r="CC1211" t="e">
        <v>#VALUE!</v>
      </c>
      <c r="CD1211">
        <v>60</v>
      </c>
      <c r="CE1211">
        <v>0</v>
      </c>
      <c r="CF1211">
        <v>218</v>
      </c>
      <c r="CH1211">
        <f t="shared" si="91"/>
        <v>1</v>
      </c>
      <c r="CI1211" t="s">
        <v>1401</v>
      </c>
      <c r="CJ1211">
        <v>3</v>
      </c>
      <c r="CK1211" t="s">
        <v>1399</v>
      </c>
      <c r="CL1211">
        <f t="shared" si="92"/>
        <v>1</v>
      </c>
      <c r="CM1211">
        <f t="shared" si="93"/>
        <v>1</v>
      </c>
      <c r="CN1211">
        <f t="shared" si="94"/>
        <v>1</v>
      </c>
    </row>
    <row r="1212" spans="1:92" x14ac:dyDescent="0.25">
      <c r="A1212">
        <v>2376</v>
      </c>
      <c r="B1212" t="s">
        <v>564</v>
      </c>
      <c r="C1212" t="s">
        <v>564</v>
      </c>
      <c r="D1212">
        <v>1867116</v>
      </c>
      <c r="E1212">
        <v>1</v>
      </c>
      <c r="F1212" s="107">
        <v>40998</v>
      </c>
      <c r="G1212" s="107">
        <v>41214</v>
      </c>
      <c r="H1212">
        <v>1867116</v>
      </c>
      <c r="I1212" s="107" t="s">
        <v>560</v>
      </c>
      <c r="J1212" s="107" t="s">
        <v>560</v>
      </c>
      <c r="K1212">
        <v>30000</v>
      </c>
      <c r="L1212" t="s">
        <v>570</v>
      </c>
      <c r="M1212" s="107">
        <v>41003</v>
      </c>
      <c r="N1212" t="s">
        <v>87</v>
      </c>
      <c r="O1212" t="s">
        <v>75</v>
      </c>
      <c r="P1212" t="s">
        <v>122</v>
      </c>
      <c r="Q1212">
        <v>0</v>
      </c>
      <c r="R1212">
        <v>217</v>
      </c>
      <c r="S1212">
        <v>1</v>
      </c>
      <c r="T1212">
        <v>0</v>
      </c>
      <c r="V1212">
        <v>1</v>
      </c>
      <c r="AD1212" s="107">
        <v>27921</v>
      </c>
      <c r="AE1212" t="s">
        <v>31</v>
      </c>
      <c r="AF1212" t="s">
        <v>68</v>
      </c>
      <c r="AG1212" t="s">
        <v>870</v>
      </c>
      <c r="AH1212" t="s">
        <v>30</v>
      </c>
      <c r="AI1212" t="s">
        <v>94</v>
      </c>
      <c r="AJ1212" t="s">
        <v>122</v>
      </c>
      <c r="AK1212">
        <v>9</v>
      </c>
      <c r="AL1212" t="s">
        <v>122</v>
      </c>
      <c r="AP1212" t="s">
        <v>172</v>
      </c>
      <c r="AR1212" t="s">
        <v>49</v>
      </c>
      <c r="AS1212" t="s">
        <v>125</v>
      </c>
      <c r="BC1212" t="s">
        <v>51</v>
      </c>
      <c r="BF1212">
        <v>0</v>
      </c>
      <c r="BG1212">
        <v>0</v>
      </c>
      <c r="BH1212">
        <v>217</v>
      </c>
      <c r="BI1212">
        <v>35.729508196721312</v>
      </c>
      <c r="BJ1212" t="e">
        <f t="shared" si="90"/>
        <v>#VALUE!</v>
      </c>
      <c r="BK1212" t="e">
        <v>#VALUE!</v>
      </c>
      <c r="BL1212" t="e">
        <v>#VALUE!</v>
      </c>
      <c r="BM1212" t="s">
        <v>1051</v>
      </c>
      <c r="BN1212" t="s">
        <v>75</v>
      </c>
      <c r="BO1212" t="s">
        <v>87</v>
      </c>
      <c r="BQ1212" t="s">
        <v>1051</v>
      </c>
      <c r="BR1212">
        <v>0</v>
      </c>
      <c r="BS1212" t="s">
        <v>573</v>
      </c>
      <c r="BT1212" t="s">
        <v>1252</v>
      </c>
      <c r="BU1212" t="s">
        <v>87</v>
      </c>
      <c r="BV1212">
        <v>0</v>
      </c>
      <c r="BW1212">
        <v>0</v>
      </c>
      <c r="BX1212">
        <v>0</v>
      </c>
      <c r="BY1212">
        <v>0</v>
      </c>
      <c r="BZ1212" t="e">
        <v>#VALUE!</v>
      </c>
      <c r="CA1212" t="e">
        <v>#VALUE!</v>
      </c>
      <c r="CB1212" t="e">
        <v>#VALUE!</v>
      </c>
      <c r="CC1212">
        <v>0</v>
      </c>
      <c r="CD1212">
        <v>0</v>
      </c>
      <c r="CE1212">
        <v>0</v>
      </c>
      <c r="CF1212" t="e">
        <v>#VALUE!</v>
      </c>
      <c r="CH1212">
        <f t="shared" si="91"/>
        <v>1</v>
      </c>
      <c r="CI1212" t="s">
        <v>1405</v>
      </c>
      <c r="CJ1212">
        <v>1</v>
      </c>
      <c r="CK1212" t="s">
        <v>1400</v>
      </c>
      <c r="CL1212">
        <f t="shared" si="92"/>
        <v>1</v>
      </c>
      <c r="CM1212">
        <f t="shared" si="93"/>
        <v>1</v>
      </c>
      <c r="CN1212">
        <f t="shared" si="94"/>
        <v>0</v>
      </c>
    </row>
    <row r="1213" spans="1:92" x14ac:dyDescent="0.25">
      <c r="A1213">
        <v>1339</v>
      </c>
      <c r="B1213" t="s">
        <v>564</v>
      </c>
      <c r="C1213" t="s">
        <v>564</v>
      </c>
      <c r="D1213">
        <v>1867394</v>
      </c>
      <c r="E1213">
        <v>1</v>
      </c>
      <c r="F1213" s="107">
        <v>40957</v>
      </c>
      <c r="G1213" s="107">
        <v>41012</v>
      </c>
      <c r="H1213">
        <v>1867394</v>
      </c>
      <c r="I1213" s="107">
        <v>40957</v>
      </c>
      <c r="J1213" s="107">
        <v>41012</v>
      </c>
      <c r="K1213">
        <v>15000</v>
      </c>
      <c r="L1213" t="s">
        <v>569</v>
      </c>
      <c r="N1213" t="s">
        <v>564</v>
      </c>
      <c r="O1213" t="s">
        <v>913</v>
      </c>
      <c r="P1213" t="s">
        <v>54</v>
      </c>
      <c r="Q1213">
        <v>56</v>
      </c>
      <c r="R1213">
        <v>56</v>
      </c>
      <c r="S1213">
        <v>13</v>
      </c>
      <c r="T1213">
        <v>10</v>
      </c>
      <c r="U1213">
        <v>5</v>
      </c>
      <c r="AD1213" s="107">
        <v>22075</v>
      </c>
      <c r="AE1213" t="s">
        <v>31</v>
      </c>
      <c r="AF1213" t="s">
        <v>32</v>
      </c>
      <c r="AG1213" t="s">
        <v>868</v>
      </c>
      <c r="AH1213" t="s">
        <v>57</v>
      </c>
      <c r="AI1213" t="s">
        <v>70</v>
      </c>
      <c r="AJ1213" t="s">
        <v>54</v>
      </c>
      <c r="AK1213">
        <v>3</v>
      </c>
      <c r="AL1213" t="s">
        <v>54</v>
      </c>
      <c r="AP1213" t="s">
        <v>42</v>
      </c>
      <c r="AR1213" t="s">
        <v>43</v>
      </c>
      <c r="AS1213" t="s">
        <v>44</v>
      </c>
      <c r="AT1213" t="s">
        <v>623</v>
      </c>
      <c r="BC1213" t="s">
        <v>37</v>
      </c>
      <c r="BF1213">
        <v>56</v>
      </c>
      <c r="BG1213">
        <v>56</v>
      </c>
      <c r="BH1213">
        <v>56</v>
      </c>
      <c r="BI1213">
        <v>51.590163934426229</v>
      </c>
      <c r="BJ1213">
        <f t="shared" si="90"/>
        <v>52</v>
      </c>
      <c r="BK1213">
        <v>0</v>
      </c>
      <c r="BL1213">
        <v>0</v>
      </c>
      <c r="BM1213" t="s">
        <v>1051</v>
      </c>
      <c r="BN1213" t="s">
        <v>913</v>
      </c>
      <c r="BO1213" t="s">
        <v>564</v>
      </c>
      <c r="BQ1213" t="s">
        <v>1051</v>
      </c>
      <c r="BR1213" t="s">
        <v>87</v>
      </c>
      <c r="BS1213" t="s">
        <v>572</v>
      </c>
      <c r="BT1213" t="s">
        <v>1252</v>
      </c>
      <c r="BU1213" t="s">
        <v>87</v>
      </c>
      <c r="BV1213">
        <v>1</v>
      </c>
      <c r="BW1213">
        <v>1</v>
      </c>
      <c r="BX1213">
        <v>0</v>
      </c>
      <c r="BY1213">
        <v>0</v>
      </c>
      <c r="BZ1213">
        <v>-56</v>
      </c>
      <c r="CA1213">
        <v>0</v>
      </c>
      <c r="CB1213">
        <v>56</v>
      </c>
      <c r="CC1213" t="e">
        <v>#VALUE!</v>
      </c>
      <c r="CD1213">
        <v>56</v>
      </c>
      <c r="CE1213">
        <v>0</v>
      </c>
      <c r="CF1213">
        <v>0</v>
      </c>
      <c r="CH1213">
        <f t="shared" si="91"/>
        <v>1</v>
      </c>
      <c r="CI1213" t="s">
        <v>1401</v>
      </c>
      <c r="CJ1213">
        <v>3</v>
      </c>
      <c r="CK1213" t="s">
        <v>1399</v>
      </c>
      <c r="CL1213">
        <f t="shared" si="92"/>
        <v>0</v>
      </c>
      <c r="CM1213">
        <f t="shared" si="93"/>
        <v>1</v>
      </c>
      <c r="CN1213">
        <f t="shared" si="94"/>
        <v>1</v>
      </c>
    </row>
    <row r="1214" spans="1:92" x14ac:dyDescent="0.25">
      <c r="A1214">
        <v>661</v>
      </c>
      <c r="B1214" t="s">
        <v>564</v>
      </c>
      <c r="C1214" t="s">
        <v>564</v>
      </c>
      <c r="D1214">
        <v>1867977</v>
      </c>
      <c r="E1214">
        <v>5</v>
      </c>
      <c r="F1214" s="107">
        <v>40935</v>
      </c>
      <c r="G1214" s="107">
        <v>40954</v>
      </c>
      <c r="H1214">
        <v>1867977</v>
      </c>
      <c r="I1214" s="107">
        <v>40935</v>
      </c>
      <c r="J1214" s="107">
        <v>40954</v>
      </c>
      <c r="K1214">
        <v>5000</v>
      </c>
      <c r="L1214" t="s">
        <v>567</v>
      </c>
      <c r="N1214" t="s">
        <v>564</v>
      </c>
      <c r="O1214" t="s">
        <v>913</v>
      </c>
      <c r="P1214" t="s">
        <v>38</v>
      </c>
      <c r="Q1214">
        <v>20</v>
      </c>
      <c r="R1214">
        <v>20</v>
      </c>
      <c r="S1214">
        <v>4</v>
      </c>
      <c r="T1214">
        <v>3</v>
      </c>
      <c r="U1214">
        <v>2</v>
      </c>
      <c r="AD1214" s="107">
        <v>30545</v>
      </c>
      <c r="AE1214" t="s">
        <v>31</v>
      </c>
      <c r="AF1214" t="s">
        <v>32</v>
      </c>
      <c r="AG1214" t="s">
        <v>868</v>
      </c>
      <c r="AH1214" t="s">
        <v>30</v>
      </c>
      <c r="AI1214" t="s">
        <v>112</v>
      </c>
      <c r="AJ1214" t="s">
        <v>88</v>
      </c>
      <c r="AK1214">
        <v>3</v>
      </c>
      <c r="AL1214" t="s">
        <v>987</v>
      </c>
      <c r="AN1214">
        <v>6</v>
      </c>
      <c r="AP1214" t="s">
        <v>120</v>
      </c>
      <c r="AR1214" t="s">
        <v>43</v>
      </c>
      <c r="AS1214" t="s">
        <v>121</v>
      </c>
      <c r="BC1214" t="s">
        <v>37</v>
      </c>
      <c r="BF1214">
        <v>20</v>
      </c>
      <c r="BG1214">
        <v>20</v>
      </c>
      <c r="BH1214">
        <v>20</v>
      </c>
      <c r="BI1214">
        <v>28.387978142076502</v>
      </c>
      <c r="BJ1214">
        <f t="shared" si="90"/>
        <v>28</v>
      </c>
      <c r="BK1214">
        <v>0</v>
      </c>
      <c r="BL1214">
        <v>0</v>
      </c>
      <c r="BM1214" t="s">
        <v>1050</v>
      </c>
      <c r="BN1214" t="s">
        <v>913</v>
      </c>
      <c r="BO1214" t="s">
        <v>564</v>
      </c>
      <c r="BQ1214" t="s">
        <v>1050</v>
      </c>
      <c r="BR1214" t="s">
        <v>87</v>
      </c>
      <c r="BS1214" t="s">
        <v>572</v>
      </c>
      <c r="BT1214" t="s">
        <v>1252</v>
      </c>
      <c r="BU1214" t="s">
        <v>87</v>
      </c>
      <c r="BV1214">
        <v>1</v>
      </c>
      <c r="BW1214">
        <v>1</v>
      </c>
      <c r="BX1214">
        <v>0</v>
      </c>
      <c r="BY1214">
        <v>0</v>
      </c>
      <c r="BZ1214">
        <v>-20</v>
      </c>
      <c r="CA1214">
        <v>0</v>
      </c>
      <c r="CB1214">
        <v>20</v>
      </c>
      <c r="CC1214" t="e">
        <v>#VALUE!</v>
      </c>
      <c r="CD1214">
        <v>20</v>
      </c>
      <c r="CE1214">
        <v>0</v>
      </c>
      <c r="CF1214">
        <v>0</v>
      </c>
      <c r="CH1214">
        <f t="shared" si="91"/>
        <v>1</v>
      </c>
      <c r="CI1214" t="s">
        <v>1404</v>
      </c>
      <c r="CJ1214">
        <v>2</v>
      </c>
      <c r="CK1214" t="s">
        <v>1399</v>
      </c>
      <c r="CL1214">
        <f t="shared" si="92"/>
        <v>0</v>
      </c>
      <c r="CM1214">
        <f t="shared" si="93"/>
        <v>1</v>
      </c>
      <c r="CN1214">
        <f t="shared" si="94"/>
        <v>1</v>
      </c>
    </row>
    <row r="1215" spans="1:92" x14ac:dyDescent="0.25">
      <c r="A1215">
        <v>1303</v>
      </c>
      <c r="B1215" t="s">
        <v>564</v>
      </c>
      <c r="C1215" t="s">
        <v>564</v>
      </c>
      <c r="D1215">
        <v>1868268</v>
      </c>
      <c r="E1215">
        <v>4</v>
      </c>
      <c r="F1215" s="107">
        <v>40956</v>
      </c>
      <c r="G1215" s="107">
        <v>41116</v>
      </c>
      <c r="H1215">
        <v>1868268</v>
      </c>
      <c r="I1215" s="107">
        <v>40956</v>
      </c>
      <c r="J1215" s="107">
        <v>40972</v>
      </c>
      <c r="K1215">
        <v>5000</v>
      </c>
      <c r="L1215" t="s">
        <v>567</v>
      </c>
      <c r="M1215" s="107">
        <v>40972</v>
      </c>
      <c r="N1215" t="s">
        <v>87</v>
      </c>
      <c r="O1215" t="s">
        <v>583</v>
      </c>
      <c r="P1215" t="s">
        <v>38</v>
      </c>
      <c r="Q1215">
        <v>17</v>
      </c>
      <c r="R1215">
        <v>161</v>
      </c>
      <c r="S1215">
        <v>0</v>
      </c>
      <c r="T1215">
        <v>1</v>
      </c>
      <c r="AD1215" s="107">
        <v>29409</v>
      </c>
      <c r="AE1215" t="s">
        <v>31</v>
      </c>
      <c r="AF1215" t="s">
        <v>39</v>
      </c>
      <c r="AG1215" t="s">
        <v>40</v>
      </c>
      <c r="AH1215" t="s">
        <v>40</v>
      </c>
      <c r="AI1215" t="s">
        <v>70</v>
      </c>
      <c r="AJ1215" t="s">
        <v>88</v>
      </c>
      <c r="AK1215">
        <v>6</v>
      </c>
      <c r="AL1215" t="s">
        <v>986</v>
      </c>
      <c r="AO1215">
        <v>30</v>
      </c>
      <c r="AP1215" t="s">
        <v>42</v>
      </c>
      <c r="AR1215" t="s">
        <v>43</v>
      </c>
      <c r="AS1215" t="s">
        <v>44</v>
      </c>
      <c r="BC1215" t="s">
        <v>51</v>
      </c>
      <c r="BF1215">
        <v>17</v>
      </c>
      <c r="BG1215">
        <v>161</v>
      </c>
      <c r="BH1215">
        <v>161</v>
      </c>
      <c r="BI1215">
        <v>31.549180327868854</v>
      </c>
      <c r="BJ1215">
        <f t="shared" si="90"/>
        <v>32</v>
      </c>
      <c r="BK1215">
        <v>0</v>
      </c>
      <c r="BL1215">
        <v>-144</v>
      </c>
      <c r="BM1215" t="s">
        <v>1050</v>
      </c>
      <c r="BN1215" t="s">
        <v>75</v>
      </c>
      <c r="BO1215" t="s">
        <v>87</v>
      </c>
      <c r="BQ1215" t="s">
        <v>1050</v>
      </c>
      <c r="BR1215" t="s">
        <v>87</v>
      </c>
      <c r="BS1215" t="s">
        <v>573</v>
      </c>
      <c r="BT1215" t="s">
        <v>1252</v>
      </c>
      <c r="BU1215" t="s">
        <v>564</v>
      </c>
      <c r="BV1215">
        <v>0.10559006211180125</v>
      </c>
      <c r="BW1215">
        <v>0.10559006211180125</v>
      </c>
      <c r="BX1215">
        <v>0</v>
      </c>
      <c r="BY1215">
        <v>0</v>
      </c>
      <c r="BZ1215">
        <v>-17</v>
      </c>
      <c r="CA1215">
        <v>0</v>
      </c>
      <c r="CB1215">
        <v>17</v>
      </c>
      <c r="CC1215" t="e">
        <v>#VALUE!</v>
      </c>
      <c r="CD1215">
        <v>17</v>
      </c>
      <c r="CE1215">
        <v>0</v>
      </c>
      <c r="CF1215">
        <v>144</v>
      </c>
      <c r="CH1215">
        <f t="shared" si="91"/>
        <v>1</v>
      </c>
      <c r="CI1215" t="s">
        <v>1404</v>
      </c>
      <c r="CJ1215">
        <v>2</v>
      </c>
      <c r="CK1215" t="s">
        <v>1399</v>
      </c>
      <c r="CL1215">
        <f t="shared" si="92"/>
        <v>1</v>
      </c>
      <c r="CM1215">
        <f t="shared" si="93"/>
        <v>0</v>
      </c>
      <c r="CN1215">
        <f t="shared" si="94"/>
        <v>1</v>
      </c>
    </row>
    <row r="1216" spans="1:92" x14ac:dyDescent="0.25">
      <c r="A1216">
        <v>1422</v>
      </c>
      <c r="B1216" t="s">
        <v>564</v>
      </c>
      <c r="C1216" t="s">
        <v>564</v>
      </c>
      <c r="D1216">
        <v>1868613</v>
      </c>
      <c r="E1216">
        <v>6</v>
      </c>
      <c r="F1216" s="107">
        <v>40961</v>
      </c>
      <c r="G1216" s="107">
        <v>41030</v>
      </c>
      <c r="H1216">
        <v>1868613</v>
      </c>
      <c r="I1216" s="107">
        <v>41028</v>
      </c>
      <c r="J1216" s="107">
        <v>41030</v>
      </c>
      <c r="K1216" t="s">
        <v>562</v>
      </c>
      <c r="L1216" t="s">
        <v>562</v>
      </c>
      <c r="N1216" t="s">
        <v>564</v>
      </c>
      <c r="O1216" t="s">
        <v>913</v>
      </c>
      <c r="P1216" t="s">
        <v>38</v>
      </c>
      <c r="Q1216">
        <v>3</v>
      </c>
      <c r="R1216">
        <v>70</v>
      </c>
      <c r="S1216">
        <v>3</v>
      </c>
      <c r="T1216">
        <v>3</v>
      </c>
      <c r="U1216">
        <v>1</v>
      </c>
      <c r="AD1216" s="107">
        <v>30740</v>
      </c>
      <c r="AE1216" t="s">
        <v>31</v>
      </c>
      <c r="AF1216" t="s">
        <v>39</v>
      </c>
      <c r="AG1216" t="s">
        <v>40</v>
      </c>
      <c r="AH1216" t="s">
        <v>40</v>
      </c>
      <c r="AI1216" t="s">
        <v>69</v>
      </c>
      <c r="AJ1216" t="s">
        <v>88</v>
      </c>
      <c r="AK1216">
        <v>3</v>
      </c>
      <c r="AL1216" t="s">
        <v>361</v>
      </c>
      <c r="AM1216">
        <v>4</v>
      </c>
      <c r="AP1216" t="s">
        <v>207</v>
      </c>
      <c r="AR1216" t="s">
        <v>66</v>
      </c>
      <c r="AS1216" t="s">
        <v>56</v>
      </c>
      <c r="BC1216" t="s">
        <v>37</v>
      </c>
      <c r="BF1216">
        <v>3</v>
      </c>
      <c r="BG1216">
        <v>3</v>
      </c>
      <c r="BH1216">
        <v>70</v>
      </c>
      <c r="BI1216">
        <v>27.92622950819672</v>
      </c>
      <c r="BJ1216">
        <f t="shared" si="90"/>
        <v>28</v>
      </c>
      <c r="BK1216">
        <v>0</v>
      </c>
      <c r="BL1216">
        <v>0</v>
      </c>
      <c r="BM1216" t="s">
        <v>1050</v>
      </c>
      <c r="BN1216" t="s">
        <v>913</v>
      </c>
      <c r="BO1216" t="s">
        <v>564</v>
      </c>
      <c r="BQ1216" t="s">
        <v>1050</v>
      </c>
      <c r="BR1216" t="s">
        <v>87</v>
      </c>
      <c r="BS1216" t="s">
        <v>572</v>
      </c>
      <c r="BT1216" t="s">
        <v>1252</v>
      </c>
      <c r="BU1216" t="s">
        <v>87</v>
      </c>
      <c r="BV1216">
        <v>4.2857142857142858E-2</v>
      </c>
      <c r="BW1216">
        <v>1</v>
      </c>
      <c r="BX1216">
        <v>0.95714285714285718</v>
      </c>
      <c r="BY1216">
        <v>0</v>
      </c>
      <c r="BZ1216">
        <v>-3</v>
      </c>
      <c r="CA1216">
        <v>0</v>
      </c>
      <c r="CB1216">
        <v>3</v>
      </c>
      <c r="CC1216" t="e">
        <v>#VALUE!</v>
      </c>
      <c r="CD1216">
        <v>3</v>
      </c>
      <c r="CE1216">
        <v>0</v>
      </c>
      <c r="CF1216">
        <v>0</v>
      </c>
      <c r="CH1216">
        <f t="shared" si="91"/>
        <v>1</v>
      </c>
      <c r="CI1216" t="s">
        <v>1405</v>
      </c>
      <c r="CJ1216">
        <v>1</v>
      </c>
      <c r="CK1216" t="s">
        <v>1399</v>
      </c>
      <c r="CL1216">
        <f t="shared" si="92"/>
        <v>0</v>
      </c>
      <c r="CM1216">
        <f t="shared" si="93"/>
        <v>1</v>
      </c>
      <c r="CN1216">
        <f t="shared" si="94"/>
        <v>1</v>
      </c>
    </row>
    <row r="1217" spans="1:92" x14ac:dyDescent="0.25">
      <c r="A1217">
        <v>1523</v>
      </c>
      <c r="B1217" t="s">
        <v>87</v>
      </c>
      <c r="C1217" t="s">
        <v>87</v>
      </c>
      <c r="D1217">
        <v>1868724</v>
      </c>
      <c r="E1217">
        <v>6</v>
      </c>
      <c r="F1217" s="107">
        <v>40965</v>
      </c>
      <c r="G1217" s="107">
        <v>41551</v>
      </c>
      <c r="H1217">
        <v>1868724</v>
      </c>
      <c r="I1217" s="107">
        <v>41009</v>
      </c>
      <c r="J1217" s="107">
        <v>40966</v>
      </c>
      <c r="K1217">
        <v>15000</v>
      </c>
      <c r="L1217" t="s">
        <v>569</v>
      </c>
      <c r="M1217" s="107">
        <v>40966</v>
      </c>
      <c r="N1217" t="s">
        <v>87</v>
      </c>
      <c r="O1217" t="s">
        <v>75</v>
      </c>
      <c r="P1217" t="s">
        <v>1137</v>
      </c>
      <c r="Q1217">
        <v>545</v>
      </c>
      <c r="R1217">
        <v>587</v>
      </c>
      <c r="S1217">
        <v>3</v>
      </c>
      <c r="T1217">
        <v>7</v>
      </c>
      <c r="U1217">
        <v>2</v>
      </c>
      <c r="AD1217" s="107">
        <v>29078</v>
      </c>
      <c r="AE1217" t="s">
        <v>31</v>
      </c>
      <c r="AF1217" t="s">
        <v>32</v>
      </c>
      <c r="AG1217" t="s">
        <v>868</v>
      </c>
      <c r="AH1217" t="s">
        <v>57</v>
      </c>
      <c r="AI1217" t="s">
        <v>71</v>
      </c>
      <c r="AJ1217" t="s">
        <v>88</v>
      </c>
      <c r="AK1217">
        <v>23</v>
      </c>
      <c r="AL1217" t="s">
        <v>361</v>
      </c>
      <c r="AM1217">
        <v>45</v>
      </c>
      <c r="AP1217" t="s">
        <v>178</v>
      </c>
      <c r="AR1217" t="s">
        <v>49</v>
      </c>
      <c r="AS1217" t="s">
        <v>73</v>
      </c>
      <c r="AT1217" t="s">
        <v>1144</v>
      </c>
      <c r="AU1217" t="s">
        <v>725</v>
      </c>
      <c r="AX1217" t="s">
        <v>87</v>
      </c>
      <c r="BC1217" t="s">
        <v>37</v>
      </c>
      <c r="BD1217" t="s">
        <v>1143</v>
      </c>
      <c r="BF1217">
        <v>-42</v>
      </c>
      <c r="BG1217">
        <v>543</v>
      </c>
      <c r="BH1217">
        <v>587</v>
      </c>
      <c r="BI1217">
        <v>32.478142076502735</v>
      </c>
      <c r="BJ1217">
        <f t="shared" si="90"/>
        <v>33</v>
      </c>
      <c r="BK1217">
        <v>-40381</v>
      </c>
      <c r="BL1217">
        <v>-585</v>
      </c>
      <c r="BM1217" t="s">
        <v>1050</v>
      </c>
      <c r="BN1217" t="s">
        <v>75</v>
      </c>
      <c r="BO1217" t="s">
        <v>87</v>
      </c>
      <c r="BQ1217" t="s">
        <v>1050</v>
      </c>
      <c r="BR1217">
        <v>-42</v>
      </c>
      <c r="BS1217" t="s">
        <v>572</v>
      </c>
      <c r="BT1217" t="s">
        <v>1252</v>
      </c>
      <c r="BU1217" t="s">
        <v>87</v>
      </c>
      <c r="BV1217">
        <v>0.92844974446337314</v>
      </c>
      <c r="BW1217">
        <v>-7.7348066298342538E-2</v>
      </c>
      <c r="BX1217">
        <v>-1.0057978107617156</v>
      </c>
      <c r="BY1217">
        <v>587</v>
      </c>
      <c r="BZ1217">
        <v>42</v>
      </c>
      <c r="CA1217">
        <v>0</v>
      </c>
      <c r="CB1217">
        <v>543</v>
      </c>
      <c r="CC1217" t="e">
        <v>#VALUE!</v>
      </c>
      <c r="CD1217">
        <v>543</v>
      </c>
      <c r="CE1217">
        <v>585</v>
      </c>
      <c r="CF1217">
        <v>585</v>
      </c>
      <c r="CH1217">
        <f t="shared" si="91"/>
        <v>1</v>
      </c>
      <c r="CI1217" t="s">
        <v>1405</v>
      </c>
      <c r="CJ1217">
        <v>1</v>
      </c>
      <c r="CK1217" t="s">
        <v>1399</v>
      </c>
      <c r="CL1217">
        <f t="shared" si="92"/>
        <v>1</v>
      </c>
      <c r="CM1217">
        <f t="shared" si="93"/>
        <v>1</v>
      </c>
      <c r="CN1217">
        <f t="shared" si="94"/>
        <v>1</v>
      </c>
    </row>
    <row r="1218" spans="1:92" x14ac:dyDescent="0.25">
      <c r="A1218">
        <v>2774</v>
      </c>
      <c r="B1218" t="s">
        <v>564</v>
      </c>
      <c r="C1218" t="s">
        <v>564</v>
      </c>
      <c r="D1218">
        <v>1869331</v>
      </c>
      <c r="E1218">
        <v>6</v>
      </c>
      <c r="F1218" s="107">
        <v>41011</v>
      </c>
      <c r="G1218" s="107">
        <v>41285</v>
      </c>
      <c r="H1218">
        <v>1869331</v>
      </c>
      <c r="I1218" s="107">
        <v>41020</v>
      </c>
      <c r="J1218" s="107">
        <v>41285</v>
      </c>
      <c r="K1218">
        <v>40000</v>
      </c>
      <c r="L1218" t="s">
        <v>570</v>
      </c>
      <c r="N1218" t="s">
        <v>564</v>
      </c>
      <c r="O1218" t="s">
        <v>913</v>
      </c>
      <c r="P1218" t="s">
        <v>38</v>
      </c>
      <c r="Q1218">
        <v>266</v>
      </c>
      <c r="R1218">
        <v>275</v>
      </c>
      <c r="S1218">
        <v>3</v>
      </c>
      <c r="T1218">
        <v>6</v>
      </c>
      <c r="U1218">
        <v>1</v>
      </c>
      <c r="AD1218" s="107">
        <v>30230</v>
      </c>
      <c r="AE1218" t="s">
        <v>31</v>
      </c>
      <c r="AF1218" t="s">
        <v>32</v>
      </c>
      <c r="AG1218" t="s">
        <v>868</v>
      </c>
      <c r="AH1218" t="s">
        <v>57</v>
      </c>
      <c r="AI1218" t="s">
        <v>117</v>
      </c>
      <c r="AJ1218" t="s">
        <v>88</v>
      </c>
      <c r="AK1218">
        <v>8</v>
      </c>
      <c r="AL1218" t="s">
        <v>361</v>
      </c>
      <c r="AM1218">
        <v>4</v>
      </c>
      <c r="AP1218" t="s">
        <v>72</v>
      </c>
      <c r="AR1218" t="s">
        <v>49</v>
      </c>
      <c r="AS1218" t="s">
        <v>73</v>
      </c>
      <c r="BC1218" t="s">
        <v>37</v>
      </c>
      <c r="BF1218">
        <v>266</v>
      </c>
      <c r="BG1218">
        <v>266</v>
      </c>
      <c r="BH1218">
        <v>275</v>
      </c>
      <c r="BI1218">
        <v>29.456284153005466</v>
      </c>
      <c r="BJ1218">
        <f t="shared" si="90"/>
        <v>30</v>
      </c>
      <c r="BK1218">
        <v>0</v>
      </c>
      <c r="BL1218">
        <v>0</v>
      </c>
      <c r="BM1218" t="s">
        <v>1050</v>
      </c>
      <c r="BN1218" t="s">
        <v>913</v>
      </c>
      <c r="BO1218" t="s">
        <v>564</v>
      </c>
      <c r="BQ1218" t="s">
        <v>1050</v>
      </c>
      <c r="BR1218" t="s">
        <v>87</v>
      </c>
      <c r="BS1218" t="s">
        <v>572</v>
      </c>
      <c r="BT1218" t="s">
        <v>1252</v>
      </c>
      <c r="BU1218" t="s">
        <v>87</v>
      </c>
      <c r="BV1218">
        <v>0.96727272727272728</v>
      </c>
      <c r="BW1218">
        <v>1</v>
      </c>
      <c r="BX1218">
        <v>3.2727272727272716E-2</v>
      </c>
      <c r="BY1218">
        <v>0</v>
      </c>
      <c r="BZ1218">
        <v>-266</v>
      </c>
      <c r="CA1218">
        <v>0</v>
      </c>
      <c r="CB1218">
        <v>266</v>
      </c>
      <c r="CC1218" t="e">
        <v>#VALUE!</v>
      </c>
      <c r="CD1218">
        <v>266</v>
      </c>
      <c r="CE1218">
        <v>0</v>
      </c>
      <c r="CF1218">
        <v>0</v>
      </c>
      <c r="CH1218">
        <f t="shared" si="91"/>
        <v>1</v>
      </c>
      <c r="CI1218" t="s">
        <v>1403</v>
      </c>
      <c r="CJ1218">
        <v>6</v>
      </c>
      <c r="CK1218" t="s">
        <v>1399</v>
      </c>
      <c r="CL1218">
        <f t="shared" si="92"/>
        <v>0</v>
      </c>
      <c r="CM1218">
        <f t="shared" si="93"/>
        <v>1</v>
      </c>
      <c r="CN1218">
        <f t="shared" si="94"/>
        <v>1</v>
      </c>
    </row>
    <row r="1219" spans="1:92" x14ac:dyDescent="0.25">
      <c r="A1219">
        <v>737</v>
      </c>
      <c r="B1219" t="s">
        <v>564</v>
      </c>
      <c r="C1219" t="s">
        <v>564</v>
      </c>
      <c r="D1219">
        <v>1869373</v>
      </c>
      <c r="E1219">
        <v>1</v>
      </c>
      <c r="F1219" s="107">
        <v>40937</v>
      </c>
      <c r="G1219" s="107">
        <v>40939</v>
      </c>
      <c r="H1219">
        <v>1869373</v>
      </c>
      <c r="I1219" s="107" t="s">
        <v>560</v>
      </c>
      <c r="J1219" s="107" t="s">
        <v>560</v>
      </c>
      <c r="K1219">
        <v>2000</v>
      </c>
      <c r="L1219" t="s">
        <v>566</v>
      </c>
      <c r="M1219" s="107">
        <v>40938</v>
      </c>
      <c r="N1219" t="s">
        <v>87</v>
      </c>
      <c r="O1219" t="s">
        <v>75</v>
      </c>
      <c r="P1219" t="s">
        <v>54</v>
      </c>
      <c r="Q1219">
        <v>0</v>
      </c>
      <c r="R1219">
        <v>3</v>
      </c>
      <c r="S1219">
        <v>2</v>
      </c>
      <c r="T1219">
        <v>7</v>
      </c>
      <c r="V1219">
        <v>1</v>
      </c>
      <c r="AD1219" s="107">
        <v>30396</v>
      </c>
      <c r="AE1219" t="s">
        <v>31</v>
      </c>
      <c r="AF1219" t="s">
        <v>68</v>
      </c>
      <c r="AG1219" t="s">
        <v>870</v>
      </c>
      <c r="AH1219" t="s">
        <v>57</v>
      </c>
      <c r="AI1219" t="s">
        <v>61</v>
      </c>
      <c r="AJ1219" t="s">
        <v>54</v>
      </c>
      <c r="AL1219" t="s">
        <v>54</v>
      </c>
      <c r="AP1219" t="s">
        <v>102</v>
      </c>
      <c r="AR1219" t="s">
        <v>43</v>
      </c>
      <c r="AS1219" t="s">
        <v>44</v>
      </c>
      <c r="AT1219" t="s">
        <v>243</v>
      </c>
      <c r="BC1219" t="s">
        <v>51</v>
      </c>
      <c r="BF1219">
        <v>0</v>
      </c>
      <c r="BG1219">
        <v>0</v>
      </c>
      <c r="BH1219">
        <v>3</v>
      </c>
      <c r="BI1219">
        <v>28.800546448087431</v>
      </c>
      <c r="BJ1219" t="e">
        <f t="shared" ref="BJ1219:BJ1282" si="95">ROUND((I1219-AD1219)/365,0)</f>
        <v>#VALUE!</v>
      </c>
      <c r="BK1219" t="e">
        <v>#VALUE!</v>
      </c>
      <c r="BL1219" t="e">
        <v>#VALUE!</v>
      </c>
      <c r="BM1219" t="s">
        <v>1051</v>
      </c>
      <c r="BN1219" t="s">
        <v>75</v>
      </c>
      <c r="BO1219" t="s">
        <v>87</v>
      </c>
      <c r="BQ1219" t="s">
        <v>1051</v>
      </c>
      <c r="BR1219">
        <v>0</v>
      </c>
      <c r="BS1219" t="s">
        <v>573</v>
      </c>
      <c r="BT1219" t="s">
        <v>1252</v>
      </c>
      <c r="BU1219" t="s">
        <v>87</v>
      </c>
      <c r="BV1219">
        <v>0</v>
      </c>
      <c r="BW1219">
        <v>0</v>
      </c>
      <c r="BX1219">
        <v>0</v>
      </c>
      <c r="BY1219">
        <v>0</v>
      </c>
      <c r="BZ1219" t="e">
        <v>#VALUE!</v>
      </c>
      <c r="CA1219" t="e">
        <v>#VALUE!</v>
      </c>
      <c r="CB1219" t="e">
        <v>#VALUE!</v>
      </c>
      <c r="CC1219">
        <v>0</v>
      </c>
      <c r="CD1219">
        <v>0</v>
      </c>
      <c r="CE1219">
        <v>0</v>
      </c>
      <c r="CF1219" t="e">
        <v>#VALUE!</v>
      </c>
      <c r="CH1219">
        <f t="shared" ref="CH1219:CH1282" si="96">IF(CM1219+CN1219&gt;0,1,0)</f>
        <v>1</v>
      </c>
      <c r="CI1219" t="s">
        <v>1405</v>
      </c>
      <c r="CJ1219">
        <v>1</v>
      </c>
      <c r="CK1219" t="s">
        <v>1400</v>
      </c>
      <c r="CL1219">
        <f t="shared" ref="CL1219:CL1282" si="97">IF(BN1219="None",0,1)</f>
        <v>1</v>
      </c>
      <c r="CM1219">
        <f t="shared" ref="CM1219:CM1282" si="98">IF(S1219&gt;0,1,0)</f>
        <v>1</v>
      </c>
      <c r="CN1219">
        <f t="shared" ref="CN1219:CN1282" si="99">IF(T1219&gt;0,1,0)</f>
        <v>1</v>
      </c>
    </row>
    <row r="1220" spans="1:92" x14ac:dyDescent="0.25">
      <c r="A1220">
        <v>846</v>
      </c>
      <c r="B1220" t="s">
        <v>564</v>
      </c>
      <c r="C1220" t="s">
        <v>564</v>
      </c>
      <c r="D1220">
        <v>1869555</v>
      </c>
      <c r="E1220">
        <v>6</v>
      </c>
      <c r="F1220" s="107">
        <v>40940</v>
      </c>
      <c r="G1220" s="107">
        <v>41099</v>
      </c>
      <c r="H1220">
        <v>1869555</v>
      </c>
      <c r="I1220" s="107">
        <v>40941</v>
      </c>
      <c r="J1220" s="107">
        <v>40942</v>
      </c>
      <c r="K1220">
        <v>2000</v>
      </c>
      <c r="L1220" t="s">
        <v>566</v>
      </c>
      <c r="M1220" s="107">
        <v>40942</v>
      </c>
      <c r="N1220" t="s">
        <v>87</v>
      </c>
      <c r="O1220" t="s">
        <v>75</v>
      </c>
      <c r="P1220" t="s">
        <v>38</v>
      </c>
      <c r="Q1220">
        <v>2</v>
      </c>
      <c r="R1220">
        <v>160</v>
      </c>
      <c r="S1220">
        <v>0</v>
      </c>
      <c r="T1220">
        <v>3</v>
      </c>
      <c r="AD1220" s="107">
        <v>23232</v>
      </c>
      <c r="AE1220" t="s">
        <v>31</v>
      </c>
      <c r="AF1220" t="s">
        <v>39</v>
      </c>
      <c r="AG1220" t="s">
        <v>40</v>
      </c>
      <c r="AH1220" t="s">
        <v>40</v>
      </c>
      <c r="AI1220" t="s">
        <v>140</v>
      </c>
      <c r="AJ1220" t="s">
        <v>88</v>
      </c>
      <c r="AK1220">
        <v>10</v>
      </c>
      <c r="AL1220" t="s">
        <v>361</v>
      </c>
      <c r="AM1220">
        <v>1</v>
      </c>
      <c r="AP1220" t="s">
        <v>107</v>
      </c>
      <c r="AR1220" t="s">
        <v>43</v>
      </c>
      <c r="AS1220" t="s">
        <v>60</v>
      </c>
      <c r="BC1220" t="s">
        <v>51</v>
      </c>
      <c r="BF1220">
        <v>2</v>
      </c>
      <c r="BG1220">
        <v>159</v>
      </c>
      <c r="BH1220">
        <v>160</v>
      </c>
      <c r="BI1220">
        <v>48.382513661202189</v>
      </c>
      <c r="BJ1220">
        <f t="shared" si="95"/>
        <v>49</v>
      </c>
      <c r="BK1220">
        <v>0</v>
      </c>
      <c r="BL1220">
        <v>-157</v>
      </c>
      <c r="BM1220" t="s">
        <v>1050</v>
      </c>
      <c r="BN1220" t="s">
        <v>75</v>
      </c>
      <c r="BO1220" t="s">
        <v>87</v>
      </c>
      <c r="BQ1220" t="s">
        <v>1050</v>
      </c>
      <c r="BR1220" t="s">
        <v>87</v>
      </c>
      <c r="BS1220" t="s">
        <v>573</v>
      </c>
      <c r="BT1220" t="s">
        <v>1252</v>
      </c>
      <c r="BU1220" t="s">
        <v>564</v>
      </c>
      <c r="BV1220">
        <v>1.2500000000000001E-2</v>
      </c>
      <c r="BW1220">
        <v>1.2578616352201259E-2</v>
      </c>
      <c r="BX1220">
        <v>7.8616352201257844E-5</v>
      </c>
      <c r="BY1220">
        <v>0</v>
      </c>
      <c r="BZ1220">
        <v>-2</v>
      </c>
      <c r="CA1220">
        <v>0</v>
      </c>
      <c r="CB1220">
        <v>2</v>
      </c>
      <c r="CC1220" t="e">
        <v>#VALUE!</v>
      </c>
      <c r="CD1220">
        <v>2</v>
      </c>
      <c r="CE1220">
        <v>0</v>
      </c>
      <c r="CF1220">
        <v>157</v>
      </c>
      <c r="CH1220">
        <f t="shared" si="96"/>
        <v>1</v>
      </c>
      <c r="CI1220" t="s">
        <v>1405</v>
      </c>
      <c r="CJ1220">
        <v>1</v>
      </c>
      <c r="CK1220" t="s">
        <v>1399</v>
      </c>
      <c r="CL1220">
        <f t="shared" si="97"/>
        <v>1</v>
      </c>
      <c r="CM1220">
        <f t="shared" si="98"/>
        <v>0</v>
      </c>
      <c r="CN1220">
        <f t="shared" si="99"/>
        <v>1</v>
      </c>
    </row>
    <row r="1221" spans="1:92" x14ac:dyDescent="0.25">
      <c r="A1221">
        <v>744</v>
      </c>
      <c r="B1221" t="s">
        <v>564</v>
      </c>
      <c r="C1221" t="s">
        <v>564</v>
      </c>
      <c r="D1221">
        <v>1870302</v>
      </c>
      <c r="E1221">
        <v>3</v>
      </c>
      <c r="F1221" s="107">
        <v>40938</v>
      </c>
      <c r="G1221" s="107">
        <v>41128</v>
      </c>
      <c r="H1221">
        <v>1870302</v>
      </c>
      <c r="I1221" s="107">
        <v>40938</v>
      </c>
      <c r="J1221" s="107">
        <v>41128</v>
      </c>
      <c r="K1221">
        <v>10000</v>
      </c>
      <c r="L1221" t="s">
        <v>568</v>
      </c>
      <c r="N1221" t="s">
        <v>564</v>
      </c>
      <c r="O1221" t="s">
        <v>913</v>
      </c>
      <c r="P1221" t="s">
        <v>38</v>
      </c>
      <c r="Q1221">
        <v>191</v>
      </c>
      <c r="R1221">
        <v>191</v>
      </c>
      <c r="S1221">
        <v>0</v>
      </c>
      <c r="T1221">
        <v>0</v>
      </c>
      <c r="AD1221" s="107">
        <v>29848</v>
      </c>
      <c r="AE1221" t="s">
        <v>31</v>
      </c>
      <c r="AF1221" t="s">
        <v>68</v>
      </c>
      <c r="AG1221" t="s">
        <v>870</v>
      </c>
      <c r="AH1221" t="s">
        <v>30</v>
      </c>
      <c r="AI1221" t="s">
        <v>41</v>
      </c>
      <c r="AJ1221" t="s">
        <v>88</v>
      </c>
      <c r="AK1221">
        <v>7</v>
      </c>
      <c r="AL1221" t="s">
        <v>184</v>
      </c>
      <c r="AP1221" t="s">
        <v>235</v>
      </c>
      <c r="AR1221" t="s">
        <v>66</v>
      </c>
      <c r="AS1221" t="s">
        <v>73</v>
      </c>
      <c r="BC1221" t="s">
        <v>37</v>
      </c>
      <c r="BF1221">
        <v>191</v>
      </c>
      <c r="BG1221">
        <v>191</v>
      </c>
      <c r="BH1221">
        <v>191</v>
      </c>
      <c r="BI1221">
        <v>30.300546448087431</v>
      </c>
      <c r="BJ1221">
        <f t="shared" si="95"/>
        <v>30</v>
      </c>
      <c r="BK1221">
        <v>0</v>
      </c>
      <c r="BL1221">
        <v>0</v>
      </c>
      <c r="BM1221" t="s">
        <v>1050</v>
      </c>
      <c r="BN1221" t="s">
        <v>913</v>
      </c>
      <c r="BO1221" t="s">
        <v>564</v>
      </c>
      <c r="BQ1221" t="s">
        <v>1050</v>
      </c>
      <c r="BR1221" t="s">
        <v>87</v>
      </c>
      <c r="BS1221" t="s">
        <v>572</v>
      </c>
      <c r="BT1221" t="s">
        <v>1252</v>
      </c>
      <c r="BU1221" t="s">
        <v>564</v>
      </c>
      <c r="BV1221">
        <v>1</v>
      </c>
      <c r="BW1221">
        <v>1</v>
      </c>
      <c r="BX1221">
        <v>0</v>
      </c>
      <c r="BY1221">
        <v>0</v>
      </c>
      <c r="BZ1221">
        <v>-191</v>
      </c>
      <c r="CA1221">
        <v>0</v>
      </c>
      <c r="CB1221">
        <v>191</v>
      </c>
      <c r="CC1221" t="e">
        <v>#VALUE!</v>
      </c>
      <c r="CD1221">
        <v>191</v>
      </c>
      <c r="CE1221">
        <v>0</v>
      </c>
      <c r="CF1221">
        <v>0</v>
      </c>
      <c r="CH1221">
        <f t="shared" si="96"/>
        <v>0</v>
      </c>
      <c r="CI1221" t="s">
        <v>1403</v>
      </c>
      <c r="CJ1221">
        <v>6</v>
      </c>
      <c r="CK1221" t="s">
        <v>1399</v>
      </c>
      <c r="CL1221">
        <f t="shared" si="97"/>
        <v>0</v>
      </c>
      <c r="CM1221">
        <f t="shared" si="98"/>
        <v>0</v>
      </c>
      <c r="CN1221">
        <f t="shared" si="99"/>
        <v>0</v>
      </c>
    </row>
    <row r="1222" spans="1:92" x14ac:dyDescent="0.25">
      <c r="A1222">
        <v>1112</v>
      </c>
      <c r="B1222" t="s">
        <v>564</v>
      </c>
      <c r="C1222" t="s">
        <v>564</v>
      </c>
      <c r="D1222">
        <v>1870507</v>
      </c>
      <c r="E1222">
        <v>6</v>
      </c>
      <c r="F1222" s="107">
        <v>40949</v>
      </c>
      <c r="G1222" s="107">
        <v>41016</v>
      </c>
      <c r="H1222">
        <v>1870507</v>
      </c>
      <c r="I1222" s="107">
        <v>40949</v>
      </c>
      <c r="J1222" s="107">
        <v>41016</v>
      </c>
      <c r="K1222">
        <v>30000</v>
      </c>
      <c r="L1222" t="s">
        <v>570</v>
      </c>
      <c r="N1222" t="s">
        <v>564</v>
      </c>
      <c r="O1222" t="s">
        <v>913</v>
      </c>
      <c r="P1222" t="s">
        <v>38</v>
      </c>
      <c r="Q1222">
        <v>68</v>
      </c>
      <c r="R1222">
        <v>68</v>
      </c>
      <c r="S1222">
        <v>5</v>
      </c>
      <c r="T1222">
        <v>1</v>
      </c>
      <c r="U1222">
        <v>3</v>
      </c>
      <c r="AB1222" t="s">
        <v>111</v>
      </c>
      <c r="AD1222" s="107">
        <v>29821</v>
      </c>
      <c r="AE1222" t="s">
        <v>31</v>
      </c>
      <c r="AF1222" t="s">
        <v>39</v>
      </c>
      <c r="AG1222" t="s">
        <v>40</v>
      </c>
      <c r="AH1222" t="s">
        <v>30</v>
      </c>
      <c r="AI1222" t="s">
        <v>71</v>
      </c>
      <c r="AJ1222" t="s">
        <v>88</v>
      </c>
      <c r="AK1222">
        <v>3</v>
      </c>
      <c r="AL1222" t="s">
        <v>361</v>
      </c>
      <c r="AM1222">
        <v>5</v>
      </c>
      <c r="AP1222" t="s">
        <v>48</v>
      </c>
      <c r="AR1222" t="s">
        <v>49</v>
      </c>
      <c r="AS1222" t="s">
        <v>44</v>
      </c>
      <c r="BC1222" t="s">
        <v>37</v>
      </c>
      <c r="BF1222">
        <v>68</v>
      </c>
      <c r="BG1222">
        <v>68</v>
      </c>
      <c r="BH1222">
        <v>68</v>
      </c>
      <c r="BI1222">
        <v>30.404371584699454</v>
      </c>
      <c r="BJ1222">
        <f t="shared" si="95"/>
        <v>30</v>
      </c>
      <c r="BK1222">
        <v>0</v>
      </c>
      <c r="BL1222">
        <v>0</v>
      </c>
      <c r="BM1222" t="s">
        <v>1050</v>
      </c>
      <c r="BN1222" t="s">
        <v>913</v>
      </c>
      <c r="BO1222" t="s">
        <v>564</v>
      </c>
      <c r="BQ1222" t="s">
        <v>1050</v>
      </c>
      <c r="BR1222" t="s">
        <v>87</v>
      </c>
      <c r="BS1222" t="s">
        <v>572</v>
      </c>
      <c r="BT1222" t="s">
        <v>1252</v>
      </c>
      <c r="BU1222" t="s">
        <v>87</v>
      </c>
      <c r="BV1222">
        <v>1</v>
      </c>
      <c r="BW1222">
        <v>1</v>
      </c>
      <c r="BX1222">
        <v>0</v>
      </c>
      <c r="BY1222">
        <v>0</v>
      </c>
      <c r="BZ1222">
        <v>-68</v>
      </c>
      <c r="CA1222">
        <v>0</v>
      </c>
      <c r="CB1222">
        <v>68</v>
      </c>
      <c r="CC1222" t="e">
        <v>#VALUE!</v>
      </c>
      <c r="CD1222">
        <v>68</v>
      </c>
      <c r="CE1222">
        <v>0</v>
      </c>
      <c r="CF1222">
        <v>0</v>
      </c>
      <c r="CH1222">
        <f t="shared" si="96"/>
        <v>1</v>
      </c>
      <c r="CI1222" t="s">
        <v>1402</v>
      </c>
      <c r="CJ1222">
        <v>4</v>
      </c>
      <c r="CK1222" t="s">
        <v>1399</v>
      </c>
      <c r="CL1222">
        <f t="shared" si="97"/>
        <v>0</v>
      </c>
      <c r="CM1222">
        <f t="shared" si="98"/>
        <v>1</v>
      </c>
      <c r="CN1222">
        <f t="shared" si="99"/>
        <v>1</v>
      </c>
    </row>
    <row r="1223" spans="1:92" x14ac:dyDescent="0.25">
      <c r="A1223">
        <v>867</v>
      </c>
      <c r="B1223" t="s">
        <v>87</v>
      </c>
      <c r="C1223" t="s">
        <v>564</v>
      </c>
      <c r="D1223">
        <v>1872513</v>
      </c>
      <c r="E1223">
        <v>1</v>
      </c>
      <c r="F1223" s="107">
        <v>40941</v>
      </c>
      <c r="G1223" s="107">
        <v>40997</v>
      </c>
      <c r="H1223">
        <v>1872513</v>
      </c>
      <c r="I1223" s="107">
        <v>40994</v>
      </c>
      <c r="J1223" s="107">
        <v>40997</v>
      </c>
      <c r="K1223">
        <v>5000</v>
      </c>
      <c r="L1223" t="s">
        <v>567</v>
      </c>
      <c r="N1223" t="s">
        <v>564</v>
      </c>
      <c r="O1223" t="s">
        <v>913</v>
      </c>
      <c r="P1223" t="s">
        <v>54</v>
      </c>
      <c r="Q1223">
        <v>4</v>
      </c>
      <c r="R1223">
        <v>57</v>
      </c>
      <c r="S1223">
        <v>2</v>
      </c>
      <c r="T1223">
        <v>1</v>
      </c>
      <c r="U1223">
        <v>1</v>
      </c>
      <c r="V1223">
        <v>1</v>
      </c>
      <c r="AD1223" s="107">
        <v>30838</v>
      </c>
      <c r="AE1223" t="s">
        <v>31</v>
      </c>
      <c r="AF1223" t="s">
        <v>32</v>
      </c>
      <c r="AG1223" t="s">
        <v>868</v>
      </c>
      <c r="AH1223" t="s">
        <v>57</v>
      </c>
      <c r="AI1223" t="s">
        <v>82</v>
      </c>
      <c r="AJ1223" t="s">
        <v>54</v>
      </c>
      <c r="AK1223">
        <v>2</v>
      </c>
      <c r="AL1223" t="s">
        <v>54</v>
      </c>
      <c r="AP1223" t="s">
        <v>62</v>
      </c>
      <c r="AR1223" t="s">
        <v>43</v>
      </c>
      <c r="AS1223" t="s">
        <v>63</v>
      </c>
      <c r="AT1223" t="s">
        <v>257</v>
      </c>
      <c r="BC1223" t="s">
        <v>37</v>
      </c>
      <c r="BD1223" t="s">
        <v>257</v>
      </c>
      <c r="BF1223">
        <v>4</v>
      </c>
      <c r="BG1223">
        <v>4</v>
      </c>
      <c r="BH1223">
        <v>57</v>
      </c>
      <c r="BI1223">
        <v>27.603825136612024</v>
      </c>
      <c r="BJ1223">
        <f t="shared" si="95"/>
        <v>28</v>
      </c>
      <c r="BK1223">
        <v>0</v>
      </c>
      <c r="BL1223">
        <v>0</v>
      </c>
      <c r="BM1223" t="s">
        <v>1051</v>
      </c>
      <c r="BN1223" t="s">
        <v>913</v>
      </c>
      <c r="BO1223" t="s">
        <v>564</v>
      </c>
      <c r="BQ1223" t="s">
        <v>1051</v>
      </c>
      <c r="BR1223" t="s">
        <v>87</v>
      </c>
      <c r="BS1223" t="s">
        <v>572</v>
      </c>
      <c r="BT1223" t="s">
        <v>1252</v>
      </c>
      <c r="BU1223" t="s">
        <v>87</v>
      </c>
      <c r="BV1223">
        <v>7.0175438596491224E-2</v>
      </c>
      <c r="BW1223">
        <v>1</v>
      </c>
      <c r="BX1223">
        <v>0.92982456140350878</v>
      </c>
      <c r="BY1223">
        <v>0</v>
      </c>
      <c r="BZ1223">
        <v>-4</v>
      </c>
      <c r="CA1223">
        <v>0</v>
      </c>
      <c r="CB1223">
        <v>4</v>
      </c>
      <c r="CC1223" t="e">
        <v>#VALUE!</v>
      </c>
      <c r="CD1223">
        <v>4</v>
      </c>
      <c r="CE1223">
        <v>0</v>
      </c>
      <c r="CF1223">
        <v>0</v>
      </c>
      <c r="CH1223">
        <f t="shared" si="96"/>
        <v>1</v>
      </c>
      <c r="CI1223" t="s">
        <v>1405</v>
      </c>
      <c r="CJ1223">
        <v>1</v>
      </c>
      <c r="CK1223" t="s">
        <v>1399</v>
      </c>
      <c r="CL1223">
        <f t="shared" si="97"/>
        <v>0</v>
      </c>
      <c r="CM1223">
        <f t="shared" si="98"/>
        <v>1</v>
      </c>
      <c r="CN1223">
        <f t="shared" si="99"/>
        <v>1</v>
      </c>
    </row>
    <row r="1224" spans="1:92" x14ac:dyDescent="0.25">
      <c r="A1224">
        <v>1592</v>
      </c>
      <c r="B1224" t="s">
        <v>564</v>
      </c>
      <c r="C1224" t="s">
        <v>564</v>
      </c>
      <c r="D1224">
        <v>1874175</v>
      </c>
      <c r="E1224">
        <v>5</v>
      </c>
      <c r="F1224" s="107">
        <v>40968</v>
      </c>
      <c r="G1224" s="107">
        <v>41129</v>
      </c>
      <c r="H1224">
        <v>1874175</v>
      </c>
      <c r="I1224" s="107">
        <v>40968</v>
      </c>
      <c r="J1224" s="107">
        <v>41129</v>
      </c>
      <c r="K1224">
        <v>15000</v>
      </c>
      <c r="L1224" t="s">
        <v>569</v>
      </c>
      <c r="N1224" t="s">
        <v>564</v>
      </c>
      <c r="O1224" t="s">
        <v>913</v>
      </c>
      <c r="P1224" t="s">
        <v>38</v>
      </c>
      <c r="Q1224">
        <v>162</v>
      </c>
      <c r="R1224">
        <v>162</v>
      </c>
      <c r="S1224">
        <v>11</v>
      </c>
      <c r="T1224">
        <v>4</v>
      </c>
      <c r="U1224">
        <v>8</v>
      </c>
      <c r="AD1224" s="107">
        <v>30759</v>
      </c>
      <c r="AE1224" t="s">
        <v>31</v>
      </c>
      <c r="AF1224" t="s">
        <v>32</v>
      </c>
      <c r="AG1224" t="s">
        <v>868</v>
      </c>
      <c r="AH1224" t="s">
        <v>57</v>
      </c>
      <c r="AI1224" t="s">
        <v>71</v>
      </c>
      <c r="AJ1224" t="s">
        <v>88</v>
      </c>
      <c r="AK1224">
        <v>6</v>
      </c>
      <c r="AL1224" t="s">
        <v>987</v>
      </c>
      <c r="AN1224">
        <v>7</v>
      </c>
      <c r="AP1224" t="s">
        <v>42</v>
      </c>
      <c r="AR1224" t="s">
        <v>43</v>
      </c>
      <c r="AS1224" t="s">
        <v>44</v>
      </c>
      <c r="BC1224" t="s">
        <v>37</v>
      </c>
      <c r="BF1224">
        <v>162</v>
      </c>
      <c r="BG1224">
        <v>162</v>
      </c>
      <c r="BH1224">
        <v>162</v>
      </c>
      <c r="BI1224">
        <v>27.893442622950818</v>
      </c>
      <c r="BJ1224">
        <f t="shared" si="95"/>
        <v>28</v>
      </c>
      <c r="BK1224">
        <v>0</v>
      </c>
      <c r="BL1224">
        <v>0</v>
      </c>
      <c r="BM1224" t="s">
        <v>1050</v>
      </c>
      <c r="BN1224" t="s">
        <v>913</v>
      </c>
      <c r="BO1224" t="s">
        <v>564</v>
      </c>
      <c r="BQ1224" t="s">
        <v>1050</v>
      </c>
      <c r="BR1224" t="s">
        <v>87</v>
      </c>
      <c r="BS1224" t="s">
        <v>572</v>
      </c>
      <c r="BT1224" t="s">
        <v>1252</v>
      </c>
      <c r="BU1224" t="s">
        <v>87</v>
      </c>
      <c r="BV1224">
        <v>1</v>
      </c>
      <c r="BW1224">
        <v>1</v>
      </c>
      <c r="BX1224">
        <v>0</v>
      </c>
      <c r="BY1224">
        <v>0</v>
      </c>
      <c r="BZ1224">
        <v>-162</v>
      </c>
      <c r="CA1224">
        <v>0</v>
      </c>
      <c r="CB1224">
        <v>162</v>
      </c>
      <c r="CC1224" t="e">
        <v>#VALUE!</v>
      </c>
      <c r="CD1224">
        <v>162</v>
      </c>
      <c r="CE1224">
        <v>0</v>
      </c>
      <c r="CF1224">
        <v>0</v>
      </c>
      <c r="CH1224">
        <f t="shared" si="96"/>
        <v>1</v>
      </c>
      <c r="CI1224" t="s">
        <v>1403</v>
      </c>
      <c r="CJ1224">
        <v>6</v>
      </c>
      <c r="CK1224" t="s">
        <v>1399</v>
      </c>
      <c r="CL1224">
        <f t="shared" si="97"/>
        <v>0</v>
      </c>
      <c r="CM1224">
        <f t="shared" si="98"/>
        <v>1</v>
      </c>
      <c r="CN1224">
        <f t="shared" si="99"/>
        <v>1</v>
      </c>
    </row>
    <row r="1225" spans="1:92" x14ac:dyDescent="0.25">
      <c r="A1225">
        <v>2242</v>
      </c>
      <c r="B1225" t="s">
        <v>564</v>
      </c>
      <c r="C1225" t="s">
        <v>564</v>
      </c>
      <c r="D1225">
        <v>1876091</v>
      </c>
      <c r="E1225">
        <v>4</v>
      </c>
      <c r="F1225" s="107">
        <v>40993</v>
      </c>
      <c r="G1225" s="107">
        <v>41001</v>
      </c>
      <c r="H1225">
        <v>1876091</v>
      </c>
      <c r="I1225" s="107">
        <v>40995</v>
      </c>
      <c r="J1225" s="107">
        <v>41001</v>
      </c>
      <c r="K1225">
        <v>5000</v>
      </c>
      <c r="L1225" t="s">
        <v>567</v>
      </c>
      <c r="N1225" t="s">
        <v>564</v>
      </c>
      <c r="O1225" t="s">
        <v>913</v>
      </c>
      <c r="P1225" t="s">
        <v>38</v>
      </c>
      <c r="Q1225">
        <v>7</v>
      </c>
      <c r="R1225">
        <v>9</v>
      </c>
      <c r="S1225">
        <v>1</v>
      </c>
      <c r="T1225">
        <v>2</v>
      </c>
      <c r="U1225">
        <v>1</v>
      </c>
      <c r="AD1225" s="107">
        <v>27895</v>
      </c>
      <c r="AE1225" t="s">
        <v>45</v>
      </c>
      <c r="AF1225" t="s">
        <v>68</v>
      </c>
      <c r="AG1225" t="s">
        <v>870</v>
      </c>
      <c r="AH1225" t="s">
        <v>57</v>
      </c>
      <c r="AI1225" t="s">
        <v>79</v>
      </c>
      <c r="AJ1225" t="s">
        <v>88</v>
      </c>
      <c r="AK1225">
        <v>4</v>
      </c>
      <c r="AL1225" t="s">
        <v>986</v>
      </c>
      <c r="AO1225">
        <v>20</v>
      </c>
      <c r="AP1225" t="s">
        <v>59</v>
      </c>
      <c r="AR1225" t="s">
        <v>43</v>
      </c>
      <c r="AS1225" t="s">
        <v>60</v>
      </c>
      <c r="BC1225" t="s">
        <v>37</v>
      </c>
      <c r="BF1225">
        <v>7</v>
      </c>
      <c r="BG1225">
        <v>7</v>
      </c>
      <c r="BH1225">
        <v>9</v>
      </c>
      <c r="BI1225">
        <v>35.786885245901637</v>
      </c>
      <c r="BJ1225">
        <f t="shared" si="95"/>
        <v>36</v>
      </c>
      <c r="BK1225">
        <v>0</v>
      </c>
      <c r="BL1225">
        <v>0</v>
      </c>
      <c r="BM1225" t="s">
        <v>1050</v>
      </c>
      <c r="BN1225" t="s">
        <v>913</v>
      </c>
      <c r="BO1225" t="s">
        <v>564</v>
      </c>
      <c r="BQ1225" t="s">
        <v>1050</v>
      </c>
      <c r="BR1225" t="s">
        <v>87</v>
      </c>
      <c r="BS1225" t="s">
        <v>572</v>
      </c>
      <c r="BT1225" t="s">
        <v>1252</v>
      </c>
      <c r="BU1225" t="s">
        <v>87</v>
      </c>
      <c r="BV1225">
        <v>0.77777777777777779</v>
      </c>
      <c r="BW1225">
        <v>1</v>
      </c>
      <c r="BX1225">
        <v>0.22222222222222221</v>
      </c>
      <c r="BY1225">
        <v>0</v>
      </c>
      <c r="BZ1225">
        <v>-7</v>
      </c>
      <c r="CA1225">
        <v>0</v>
      </c>
      <c r="CB1225">
        <v>7</v>
      </c>
      <c r="CC1225" t="e">
        <v>#VALUE!</v>
      </c>
      <c r="CD1225">
        <v>7</v>
      </c>
      <c r="CE1225">
        <v>0</v>
      </c>
      <c r="CF1225">
        <v>0</v>
      </c>
      <c r="CH1225">
        <f t="shared" si="96"/>
        <v>1</v>
      </c>
      <c r="CI1225" t="s">
        <v>1405</v>
      </c>
      <c r="CJ1225">
        <v>1</v>
      </c>
      <c r="CK1225" t="s">
        <v>1399</v>
      </c>
      <c r="CL1225">
        <f t="shared" si="97"/>
        <v>0</v>
      </c>
      <c r="CM1225">
        <f t="shared" si="98"/>
        <v>1</v>
      </c>
      <c r="CN1225">
        <f t="shared" si="99"/>
        <v>1</v>
      </c>
    </row>
    <row r="1226" spans="1:92" x14ac:dyDescent="0.25">
      <c r="A1226">
        <v>150</v>
      </c>
      <c r="B1226" t="s">
        <v>564</v>
      </c>
      <c r="C1226" t="s">
        <v>87</v>
      </c>
      <c r="D1226">
        <v>1876423</v>
      </c>
      <c r="E1226">
        <v>1</v>
      </c>
      <c r="F1226" s="107">
        <v>40915</v>
      </c>
      <c r="G1226" s="107">
        <v>41019</v>
      </c>
      <c r="H1226">
        <v>1876423</v>
      </c>
      <c r="I1226" s="107">
        <v>40973</v>
      </c>
      <c r="J1226" s="107">
        <v>41019</v>
      </c>
      <c r="K1226">
        <v>10000</v>
      </c>
      <c r="L1226" t="s">
        <v>568</v>
      </c>
      <c r="M1226" s="107">
        <v>40919</v>
      </c>
      <c r="N1226" t="s">
        <v>87</v>
      </c>
      <c r="O1226" t="s">
        <v>75</v>
      </c>
      <c r="P1226" t="s">
        <v>54</v>
      </c>
      <c r="Q1226">
        <v>47</v>
      </c>
      <c r="R1226">
        <v>105</v>
      </c>
      <c r="S1226">
        <v>2</v>
      </c>
      <c r="T1226">
        <v>3</v>
      </c>
      <c r="U1226">
        <v>2</v>
      </c>
      <c r="AD1226" s="107">
        <v>29767</v>
      </c>
      <c r="AE1226" t="s">
        <v>31</v>
      </c>
      <c r="AF1226" t="s">
        <v>68</v>
      </c>
      <c r="AG1226" t="s">
        <v>870</v>
      </c>
      <c r="AH1226" t="s">
        <v>57</v>
      </c>
      <c r="AI1226" t="s">
        <v>70</v>
      </c>
      <c r="AJ1226" t="s">
        <v>54</v>
      </c>
      <c r="AK1226">
        <v>6</v>
      </c>
      <c r="AL1226" t="s">
        <v>54</v>
      </c>
      <c r="AP1226" t="s">
        <v>110</v>
      </c>
      <c r="AR1226" t="s">
        <v>66</v>
      </c>
      <c r="AS1226" t="s">
        <v>44</v>
      </c>
      <c r="AT1226" t="s">
        <v>156</v>
      </c>
      <c r="AU1226">
        <v>40974</v>
      </c>
      <c r="AX1226" t="s">
        <v>87</v>
      </c>
      <c r="BC1226" t="s">
        <v>51</v>
      </c>
      <c r="BF1226">
        <v>47</v>
      </c>
      <c r="BG1226">
        <v>47</v>
      </c>
      <c r="BH1226">
        <v>105</v>
      </c>
      <c r="BI1226">
        <v>30.459016393442624</v>
      </c>
      <c r="BJ1226">
        <f t="shared" si="95"/>
        <v>31</v>
      </c>
      <c r="BK1226">
        <v>0</v>
      </c>
      <c r="BL1226">
        <v>0</v>
      </c>
      <c r="BM1226" t="s">
        <v>1051</v>
      </c>
      <c r="BN1226" t="s">
        <v>75</v>
      </c>
      <c r="BO1226" t="s">
        <v>87</v>
      </c>
      <c r="BQ1226" t="s">
        <v>1051</v>
      </c>
      <c r="BR1226" t="s">
        <v>87</v>
      </c>
      <c r="BS1226" t="s">
        <v>572</v>
      </c>
      <c r="BT1226" t="s">
        <v>1252</v>
      </c>
      <c r="BU1226" t="s">
        <v>87</v>
      </c>
      <c r="BV1226">
        <v>0.44761904761904764</v>
      </c>
      <c r="BW1226">
        <v>1</v>
      </c>
      <c r="BX1226">
        <v>0.55238095238095242</v>
      </c>
      <c r="BY1226">
        <v>0</v>
      </c>
      <c r="BZ1226">
        <v>-47</v>
      </c>
      <c r="CA1226">
        <v>0</v>
      </c>
      <c r="CB1226">
        <v>47</v>
      </c>
      <c r="CC1226" t="e">
        <v>#VALUE!</v>
      </c>
      <c r="CD1226">
        <v>47</v>
      </c>
      <c r="CE1226">
        <v>0</v>
      </c>
      <c r="CF1226">
        <v>0</v>
      </c>
      <c r="CH1226">
        <f t="shared" si="96"/>
        <v>1</v>
      </c>
      <c r="CI1226" t="s">
        <v>1401</v>
      </c>
      <c r="CJ1226">
        <v>3</v>
      </c>
      <c r="CK1226" t="s">
        <v>1399</v>
      </c>
      <c r="CL1226">
        <f t="shared" si="97"/>
        <v>1</v>
      </c>
      <c r="CM1226">
        <f t="shared" si="98"/>
        <v>1</v>
      </c>
      <c r="CN1226">
        <f t="shared" si="99"/>
        <v>1</v>
      </c>
    </row>
    <row r="1227" spans="1:92" x14ac:dyDescent="0.25">
      <c r="A1227">
        <v>2628</v>
      </c>
      <c r="B1227" t="s">
        <v>87</v>
      </c>
      <c r="C1227" t="s">
        <v>564</v>
      </c>
      <c r="D1227">
        <v>1876496</v>
      </c>
      <c r="E1227">
        <v>1</v>
      </c>
      <c r="F1227" s="107">
        <v>41006</v>
      </c>
      <c r="G1227" s="107">
        <v>41009</v>
      </c>
      <c r="H1227">
        <v>1876496</v>
      </c>
      <c r="I1227" s="107">
        <v>41008</v>
      </c>
      <c r="J1227" s="107">
        <v>41009</v>
      </c>
      <c r="K1227">
        <v>15000</v>
      </c>
      <c r="L1227" t="s">
        <v>569</v>
      </c>
      <c r="N1227" t="s">
        <v>564</v>
      </c>
      <c r="O1227" t="s">
        <v>913</v>
      </c>
      <c r="P1227" t="s">
        <v>54</v>
      </c>
      <c r="Q1227">
        <v>2</v>
      </c>
      <c r="R1227">
        <v>4</v>
      </c>
      <c r="S1227">
        <v>3</v>
      </c>
      <c r="T1227">
        <v>0</v>
      </c>
      <c r="U1227">
        <v>2</v>
      </c>
      <c r="AD1227" s="107">
        <v>29310</v>
      </c>
      <c r="AE1227" t="s">
        <v>31</v>
      </c>
      <c r="AF1227" t="s">
        <v>68</v>
      </c>
      <c r="AG1227" t="s">
        <v>870</v>
      </c>
      <c r="AH1227" t="s">
        <v>57</v>
      </c>
      <c r="AI1227" t="s">
        <v>69</v>
      </c>
      <c r="AJ1227" t="s">
        <v>54</v>
      </c>
      <c r="AK1227">
        <v>2</v>
      </c>
      <c r="AL1227" t="s">
        <v>54</v>
      </c>
      <c r="AP1227" t="s">
        <v>107</v>
      </c>
      <c r="AR1227" t="s">
        <v>43</v>
      </c>
      <c r="AS1227" t="s">
        <v>60</v>
      </c>
      <c r="AT1227" t="s">
        <v>464</v>
      </c>
      <c r="BC1227" t="s">
        <v>78</v>
      </c>
      <c r="BD1227" t="s">
        <v>1206</v>
      </c>
      <c r="BF1227">
        <v>2</v>
      </c>
      <c r="BG1227">
        <v>2</v>
      </c>
      <c r="BH1227">
        <v>4</v>
      </c>
      <c r="BI1227">
        <v>31.956284153005466</v>
      </c>
      <c r="BJ1227">
        <f t="shared" si="95"/>
        <v>32</v>
      </c>
      <c r="BK1227">
        <v>0</v>
      </c>
      <c r="BL1227">
        <v>0</v>
      </c>
      <c r="BM1227" t="s">
        <v>1051</v>
      </c>
      <c r="BN1227" t="s">
        <v>913</v>
      </c>
      <c r="BO1227" t="s">
        <v>564</v>
      </c>
      <c r="BQ1227" t="s">
        <v>1051</v>
      </c>
      <c r="BR1227" t="s">
        <v>87</v>
      </c>
      <c r="BS1227" t="s">
        <v>572</v>
      </c>
      <c r="BT1227" t="s">
        <v>1252</v>
      </c>
      <c r="BU1227" t="s">
        <v>87</v>
      </c>
      <c r="BV1227">
        <v>0.5</v>
      </c>
      <c r="BW1227">
        <v>1</v>
      </c>
      <c r="BX1227">
        <v>0.5</v>
      </c>
      <c r="BY1227">
        <v>0</v>
      </c>
      <c r="BZ1227">
        <v>-2</v>
      </c>
      <c r="CA1227">
        <v>0</v>
      </c>
      <c r="CB1227">
        <v>2</v>
      </c>
      <c r="CC1227" t="e">
        <v>#VALUE!</v>
      </c>
      <c r="CD1227">
        <v>2</v>
      </c>
      <c r="CE1227">
        <v>0</v>
      </c>
      <c r="CF1227">
        <v>0</v>
      </c>
      <c r="CH1227">
        <f t="shared" si="96"/>
        <v>1</v>
      </c>
      <c r="CI1227" t="s">
        <v>1405</v>
      </c>
      <c r="CJ1227">
        <v>1</v>
      </c>
      <c r="CK1227" t="s">
        <v>1399</v>
      </c>
      <c r="CL1227">
        <f t="shared" si="97"/>
        <v>0</v>
      </c>
      <c r="CM1227">
        <f t="shared" si="98"/>
        <v>1</v>
      </c>
      <c r="CN1227">
        <f t="shared" si="99"/>
        <v>0</v>
      </c>
    </row>
    <row r="1228" spans="1:92" x14ac:dyDescent="0.25">
      <c r="A1228">
        <v>2827</v>
      </c>
      <c r="B1228" t="s">
        <v>564</v>
      </c>
      <c r="C1228" t="s">
        <v>564</v>
      </c>
      <c r="D1228">
        <v>1877543</v>
      </c>
      <c r="E1228">
        <v>2</v>
      </c>
      <c r="F1228" s="107">
        <v>41013</v>
      </c>
      <c r="G1228" s="107">
        <v>41015</v>
      </c>
      <c r="H1228">
        <v>1877543</v>
      </c>
      <c r="I1228" s="107">
        <v>41013</v>
      </c>
      <c r="J1228" s="107">
        <v>41015</v>
      </c>
      <c r="K1228">
        <v>2000</v>
      </c>
      <c r="L1228" t="s">
        <v>566</v>
      </c>
      <c r="N1228" t="s">
        <v>564</v>
      </c>
      <c r="O1228" t="s">
        <v>913</v>
      </c>
      <c r="P1228" t="s">
        <v>587</v>
      </c>
      <c r="Q1228">
        <v>3</v>
      </c>
      <c r="R1228">
        <v>3</v>
      </c>
      <c r="S1228">
        <v>1</v>
      </c>
      <c r="T1228">
        <v>2</v>
      </c>
      <c r="U1228">
        <v>1</v>
      </c>
      <c r="AD1228" s="107">
        <v>30810</v>
      </c>
      <c r="AE1228" t="s">
        <v>31</v>
      </c>
      <c r="AF1228" t="s">
        <v>32</v>
      </c>
      <c r="AG1228" t="s">
        <v>868</v>
      </c>
      <c r="AH1228" t="s">
        <v>57</v>
      </c>
      <c r="AI1228" t="s">
        <v>96</v>
      </c>
      <c r="AJ1228" t="s">
        <v>47</v>
      </c>
      <c r="AK1228">
        <v>1</v>
      </c>
      <c r="AL1228" t="s">
        <v>47</v>
      </c>
      <c r="AP1228" t="s">
        <v>42</v>
      </c>
      <c r="AR1228" t="s">
        <v>43</v>
      </c>
      <c r="AS1228" t="s">
        <v>44</v>
      </c>
      <c r="AT1228" t="s">
        <v>1415</v>
      </c>
      <c r="BC1228" t="s">
        <v>98</v>
      </c>
      <c r="BF1228">
        <v>3</v>
      </c>
      <c r="BG1228">
        <v>3</v>
      </c>
      <c r="BH1228">
        <v>3</v>
      </c>
      <c r="BI1228">
        <v>27.877049180327869</v>
      </c>
      <c r="BJ1228">
        <f t="shared" si="95"/>
        <v>28</v>
      </c>
      <c r="BK1228">
        <v>0</v>
      </c>
      <c r="BL1228">
        <v>0</v>
      </c>
      <c r="BM1228" t="s">
        <v>47</v>
      </c>
      <c r="BN1228" t="s">
        <v>913</v>
      </c>
      <c r="BO1228" t="s">
        <v>564</v>
      </c>
      <c r="BQ1228" t="s">
        <v>47</v>
      </c>
      <c r="BR1228" t="s">
        <v>87</v>
      </c>
      <c r="BS1228" t="s">
        <v>572</v>
      </c>
      <c r="BT1228" t="s">
        <v>1252</v>
      </c>
      <c r="BU1228" t="s">
        <v>87</v>
      </c>
      <c r="BV1228">
        <v>1</v>
      </c>
      <c r="BW1228">
        <v>1</v>
      </c>
      <c r="BX1228">
        <v>0</v>
      </c>
      <c r="BY1228">
        <v>0</v>
      </c>
      <c r="BZ1228">
        <v>-3</v>
      </c>
      <c r="CA1228">
        <v>0</v>
      </c>
      <c r="CB1228">
        <v>3</v>
      </c>
      <c r="CC1228" t="e">
        <v>#VALUE!</v>
      </c>
      <c r="CD1228">
        <v>3</v>
      </c>
      <c r="CE1228">
        <v>0</v>
      </c>
      <c r="CF1228">
        <v>0</v>
      </c>
      <c r="CH1228">
        <f t="shared" si="96"/>
        <v>1</v>
      </c>
      <c r="CI1228" t="s">
        <v>1405</v>
      </c>
      <c r="CJ1228">
        <v>1</v>
      </c>
      <c r="CK1228" t="s">
        <v>1399</v>
      </c>
      <c r="CL1228">
        <f t="shared" si="97"/>
        <v>0</v>
      </c>
      <c r="CM1228">
        <f t="shared" si="98"/>
        <v>1</v>
      </c>
      <c r="CN1228">
        <f t="shared" si="99"/>
        <v>1</v>
      </c>
    </row>
    <row r="1229" spans="1:92" x14ac:dyDescent="0.25">
      <c r="A1229">
        <v>260</v>
      </c>
      <c r="B1229" t="s">
        <v>564</v>
      </c>
      <c r="C1229" t="s">
        <v>564</v>
      </c>
      <c r="D1229">
        <v>1877864</v>
      </c>
      <c r="E1229">
        <v>5</v>
      </c>
      <c r="F1229" s="107">
        <v>40919</v>
      </c>
      <c r="G1229" s="107">
        <v>40925</v>
      </c>
      <c r="H1229">
        <v>1877864</v>
      </c>
      <c r="I1229" s="107">
        <v>40920</v>
      </c>
      <c r="J1229" s="107">
        <v>40925</v>
      </c>
      <c r="K1229">
        <v>2000</v>
      </c>
      <c r="L1229" t="s">
        <v>566</v>
      </c>
      <c r="N1229" t="s">
        <v>564</v>
      </c>
      <c r="O1229" t="s">
        <v>913</v>
      </c>
      <c r="P1229" t="s">
        <v>38</v>
      </c>
      <c r="Q1229">
        <v>6</v>
      </c>
      <c r="R1229">
        <v>7</v>
      </c>
      <c r="S1229">
        <v>2</v>
      </c>
      <c r="T1229">
        <v>5</v>
      </c>
      <c r="AD1229" s="107">
        <v>30804</v>
      </c>
      <c r="AE1229" t="s">
        <v>31</v>
      </c>
      <c r="AF1229" t="s">
        <v>32</v>
      </c>
      <c r="AG1229" t="s">
        <v>868</v>
      </c>
      <c r="AH1229" t="s">
        <v>30</v>
      </c>
      <c r="AI1229" t="s">
        <v>33</v>
      </c>
      <c r="AJ1229" t="s">
        <v>88</v>
      </c>
      <c r="AK1229">
        <v>2</v>
      </c>
      <c r="AL1229" t="s">
        <v>987</v>
      </c>
      <c r="AN1229">
        <v>6</v>
      </c>
      <c r="AP1229" t="s">
        <v>42</v>
      </c>
      <c r="AR1229" t="s">
        <v>43</v>
      </c>
      <c r="AS1229" t="s">
        <v>44</v>
      </c>
      <c r="BC1229" t="s">
        <v>37</v>
      </c>
      <c r="BF1229">
        <v>6</v>
      </c>
      <c r="BG1229">
        <v>6</v>
      </c>
      <c r="BH1229">
        <v>7</v>
      </c>
      <c r="BI1229">
        <v>27.636612021857925</v>
      </c>
      <c r="BJ1229">
        <f t="shared" si="95"/>
        <v>28</v>
      </c>
      <c r="BK1229">
        <v>0</v>
      </c>
      <c r="BL1229">
        <v>0</v>
      </c>
      <c r="BM1229" t="s">
        <v>1050</v>
      </c>
      <c r="BN1229" t="s">
        <v>913</v>
      </c>
      <c r="BO1229" t="s">
        <v>564</v>
      </c>
      <c r="BQ1229" t="s">
        <v>1050</v>
      </c>
      <c r="BR1229" t="s">
        <v>87</v>
      </c>
      <c r="BS1229" t="s">
        <v>572</v>
      </c>
      <c r="BT1229" t="s">
        <v>1252</v>
      </c>
      <c r="BU1229" t="s">
        <v>87</v>
      </c>
      <c r="BV1229">
        <v>0.8571428571428571</v>
      </c>
      <c r="BW1229">
        <v>1</v>
      </c>
      <c r="BX1229">
        <v>0.1428571428571429</v>
      </c>
      <c r="BY1229">
        <v>0</v>
      </c>
      <c r="BZ1229">
        <v>-6</v>
      </c>
      <c r="CA1229">
        <v>0</v>
      </c>
      <c r="CB1229">
        <v>6</v>
      </c>
      <c r="CC1229" t="e">
        <v>#VALUE!</v>
      </c>
      <c r="CD1229">
        <v>6</v>
      </c>
      <c r="CE1229">
        <v>0</v>
      </c>
      <c r="CF1229">
        <v>0</v>
      </c>
      <c r="CH1229">
        <f t="shared" si="96"/>
        <v>1</v>
      </c>
      <c r="CI1229" t="s">
        <v>1405</v>
      </c>
      <c r="CJ1229">
        <v>1</v>
      </c>
      <c r="CK1229" t="s">
        <v>1399</v>
      </c>
      <c r="CL1229">
        <f t="shared" si="97"/>
        <v>0</v>
      </c>
      <c r="CM1229">
        <f t="shared" si="98"/>
        <v>1</v>
      </c>
      <c r="CN1229">
        <f t="shared" si="99"/>
        <v>1</v>
      </c>
    </row>
    <row r="1230" spans="1:92" x14ac:dyDescent="0.25">
      <c r="A1230">
        <v>783</v>
      </c>
      <c r="B1230" t="s">
        <v>564</v>
      </c>
      <c r="C1230" t="s">
        <v>564</v>
      </c>
      <c r="D1230">
        <v>1877940</v>
      </c>
      <c r="E1230">
        <v>6</v>
      </c>
      <c r="F1230" s="107">
        <v>40939</v>
      </c>
      <c r="G1230" s="107">
        <v>40939</v>
      </c>
      <c r="H1230">
        <v>1877940</v>
      </c>
      <c r="I1230" s="107">
        <v>40939</v>
      </c>
      <c r="J1230" s="107">
        <v>40939</v>
      </c>
      <c r="K1230">
        <v>5000</v>
      </c>
      <c r="L1230" t="s">
        <v>567</v>
      </c>
      <c r="N1230" t="s">
        <v>564</v>
      </c>
      <c r="O1230" t="s">
        <v>913</v>
      </c>
      <c r="P1230" t="s">
        <v>38</v>
      </c>
      <c r="Q1230">
        <v>1</v>
      </c>
      <c r="R1230">
        <v>1</v>
      </c>
      <c r="S1230">
        <v>2</v>
      </c>
      <c r="T1230">
        <v>2</v>
      </c>
      <c r="U1230">
        <v>1</v>
      </c>
      <c r="AD1230" s="107">
        <v>29988</v>
      </c>
      <c r="AE1230" t="s">
        <v>31</v>
      </c>
      <c r="AF1230" t="s">
        <v>32</v>
      </c>
      <c r="AG1230" t="s">
        <v>868</v>
      </c>
      <c r="AH1230" t="s">
        <v>30</v>
      </c>
      <c r="AI1230" t="s">
        <v>79</v>
      </c>
      <c r="AJ1230" t="s">
        <v>88</v>
      </c>
      <c r="AK1230">
        <v>1</v>
      </c>
      <c r="AL1230" t="s">
        <v>361</v>
      </c>
      <c r="AM1230">
        <v>2</v>
      </c>
      <c r="AP1230" t="s">
        <v>223</v>
      </c>
      <c r="AR1230" t="s">
        <v>66</v>
      </c>
      <c r="AS1230" t="s">
        <v>63</v>
      </c>
      <c r="AT1230" t="s">
        <v>1207</v>
      </c>
      <c r="BC1230" t="s">
        <v>78</v>
      </c>
      <c r="BF1230">
        <v>1</v>
      </c>
      <c r="BG1230">
        <v>1</v>
      </c>
      <c r="BH1230">
        <v>1</v>
      </c>
      <c r="BI1230">
        <v>29.920765027322403</v>
      </c>
      <c r="BJ1230">
        <f t="shared" si="95"/>
        <v>30</v>
      </c>
      <c r="BK1230">
        <v>0</v>
      </c>
      <c r="BL1230">
        <v>0</v>
      </c>
      <c r="BM1230" t="s">
        <v>1050</v>
      </c>
      <c r="BN1230" t="s">
        <v>913</v>
      </c>
      <c r="BO1230" t="s">
        <v>564</v>
      </c>
      <c r="BQ1230" t="s">
        <v>1050</v>
      </c>
      <c r="BR1230" t="s">
        <v>87</v>
      </c>
      <c r="BS1230" t="s">
        <v>572</v>
      </c>
      <c r="BT1230" t="s">
        <v>1252</v>
      </c>
      <c r="BU1230" t="s">
        <v>87</v>
      </c>
      <c r="BV1230">
        <v>1</v>
      </c>
      <c r="BW1230">
        <v>1</v>
      </c>
      <c r="BX1230">
        <v>0</v>
      </c>
      <c r="BY1230">
        <v>0</v>
      </c>
      <c r="BZ1230">
        <v>-1</v>
      </c>
      <c r="CA1230">
        <v>0</v>
      </c>
      <c r="CB1230">
        <v>1</v>
      </c>
      <c r="CC1230" t="e">
        <v>#VALUE!</v>
      </c>
      <c r="CD1230">
        <v>1</v>
      </c>
      <c r="CE1230">
        <v>0</v>
      </c>
      <c r="CF1230">
        <v>0</v>
      </c>
      <c r="CH1230">
        <f t="shared" si="96"/>
        <v>1</v>
      </c>
      <c r="CI1230" t="s">
        <v>1405</v>
      </c>
      <c r="CJ1230">
        <v>1</v>
      </c>
      <c r="CK1230" t="s">
        <v>1399</v>
      </c>
      <c r="CL1230">
        <f t="shared" si="97"/>
        <v>0</v>
      </c>
      <c r="CM1230">
        <f t="shared" si="98"/>
        <v>1</v>
      </c>
      <c r="CN1230">
        <f t="shared" si="99"/>
        <v>1</v>
      </c>
    </row>
    <row r="1231" spans="1:92" x14ac:dyDescent="0.25">
      <c r="A1231">
        <v>420</v>
      </c>
      <c r="B1231" t="s">
        <v>564</v>
      </c>
      <c r="C1231" t="s">
        <v>564</v>
      </c>
      <c r="D1231">
        <v>1877954</v>
      </c>
      <c r="E1231">
        <v>6</v>
      </c>
      <c r="F1231" s="107">
        <v>40926</v>
      </c>
      <c r="G1231" s="107">
        <v>41183</v>
      </c>
      <c r="H1231">
        <v>1877954</v>
      </c>
      <c r="I1231" s="107">
        <v>41178</v>
      </c>
      <c r="J1231" s="107">
        <v>41183</v>
      </c>
      <c r="K1231">
        <v>30000</v>
      </c>
      <c r="L1231" t="s">
        <v>570</v>
      </c>
      <c r="N1231" t="s">
        <v>564</v>
      </c>
      <c r="O1231" t="s">
        <v>913</v>
      </c>
      <c r="P1231" t="s">
        <v>38</v>
      </c>
      <c r="Q1231">
        <v>6</v>
      </c>
      <c r="R1231">
        <v>258</v>
      </c>
      <c r="S1231">
        <v>0</v>
      </c>
      <c r="T1231">
        <v>0</v>
      </c>
      <c r="AD1231" s="107">
        <v>30134</v>
      </c>
      <c r="AE1231" t="s">
        <v>31</v>
      </c>
      <c r="AF1231" t="s">
        <v>68</v>
      </c>
      <c r="AG1231" t="s">
        <v>870</v>
      </c>
      <c r="AH1231" t="s">
        <v>30</v>
      </c>
      <c r="AI1231" t="s">
        <v>82</v>
      </c>
      <c r="AJ1231" t="s">
        <v>88</v>
      </c>
      <c r="AK1231">
        <v>2</v>
      </c>
      <c r="AL1231" t="s">
        <v>361</v>
      </c>
      <c r="AM1231">
        <v>2</v>
      </c>
      <c r="AP1231" t="s">
        <v>172</v>
      </c>
      <c r="AR1231" t="s">
        <v>49</v>
      </c>
      <c r="AS1231" t="s">
        <v>125</v>
      </c>
      <c r="BC1231" t="s">
        <v>37</v>
      </c>
      <c r="BF1231">
        <v>6</v>
      </c>
      <c r="BG1231">
        <v>6</v>
      </c>
      <c r="BH1231">
        <v>258</v>
      </c>
      <c r="BI1231">
        <v>29.486338797814209</v>
      </c>
      <c r="BJ1231">
        <f t="shared" si="95"/>
        <v>30</v>
      </c>
      <c r="BK1231">
        <v>0</v>
      </c>
      <c r="BL1231">
        <v>0</v>
      </c>
      <c r="BM1231" t="s">
        <v>1050</v>
      </c>
      <c r="BN1231" t="s">
        <v>913</v>
      </c>
      <c r="BO1231" t="s">
        <v>564</v>
      </c>
      <c r="BQ1231" t="s">
        <v>1050</v>
      </c>
      <c r="BR1231" t="s">
        <v>87</v>
      </c>
      <c r="BS1231" t="s">
        <v>572</v>
      </c>
      <c r="BT1231" t="s">
        <v>1252</v>
      </c>
      <c r="BU1231" t="s">
        <v>564</v>
      </c>
      <c r="BV1231">
        <v>2.3255813953488372E-2</v>
      </c>
      <c r="BW1231">
        <v>1</v>
      </c>
      <c r="BX1231">
        <v>0.97674418604651159</v>
      </c>
      <c r="BY1231">
        <v>0</v>
      </c>
      <c r="BZ1231">
        <v>-6</v>
      </c>
      <c r="CA1231">
        <v>0</v>
      </c>
      <c r="CB1231">
        <v>6</v>
      </c>
      <c r="CC1231" t="e">
        <v>#VALUE!</v>
      </c>
      <c r="CD1231">
        <v>6</v>
      </c>
      <c r="CE1231">
        <v>0</v>
      </c>
      <c r="CF1231">
        <v>0</v>
      </c>
      <c r="CH1231">
        <f t="shared" si="96"/>
        <v>0</v>
      </c>
      <c r="CI1231" t="s">
        <v>1405</v>
      </c>
      <c r="CJ1231">
        <v>1</v>
      </c>
      <c r="CK1231" t="s">
        <v>1399</v>
      </c>
      <c r="CL1231">
        <f t="shared" si="97"/>
        <v>0</v>
      </c>
      <c r="CM1231">
        <f t="shared" si="98"/>
        <v>0</v>
      </c>
      <c r="CN1231">
        <f t="shared" si="99"/>
        <v>0</v>
      </c>
    </row>
    <row r="1232" spans="1:92" x14ac:dyDescent="0.25">
      <c r="A1232">
        <v>639</v>
      </c>
      <c r="B1232" t="s">
        <v>564</v>
      </c>
      <c r="C1232" t="s">
        <v>564</v>
      </c>
      <c r="D1232">
        <v>1879208</v>
      </c>
      <c r="E1232">
        <v>6</v>
      </c>
      <c r="F1232" s="107">
        <v>40934</v>
      </c>
      <c r="G1232" s="107">
        <v>40988</v>
      </c>
      <c r="H1232">
        <v>1879208</v>
      </c>
      <c r="I1232" s="107">
        <v>40939</v>
      </c>
      <c r="J1232" s="107">
        <v>40988</v>
      </c>
      <c r="K1232">
        <v>10000</v>
      </c>
      <c r="L1232" t="s">
        <v>568</v>
      </c>
      <c r="N1232" t="s">
        <v>564</v>
      </c>
      <c r="O1232" t="s">
        <v>913</v>
      </c>
      <c r="P1232" t="s">
        <v>38</v>
      </c>
      <c r="Q1232">
        <v>50</v>
      </c>
      <c r="R1232">
        <v>55</v>
      </c>
      <c r="S1232">
        <v>4</v>
      </c>
      <c r="T1232">
        <v>6</v>
      </c>
      <c r="U1232">
        <v>2</v>
      </c>
      <c r="AD1232" s="107">
        <v>30803</v>
      </c>
      <c r="AE1232" t="s">
        <v>31</v>
      </c>
      <c r="AF1232" t="s">
        <v>32</v>
      </c>
      <c r="AG1232" t="s">
        <v>868</v>
      </c>
      <c r="AH1232" t="s">
        <v>30</v>
      </c>
      <c r="AI1232" t="s">
        <v>89</v>
      </c>
      <c r="AJ1232" t="s">
        <v>88</v>
      </c>
      <c r="AK1232">
        <v>5</v>
      </c>
      <c r="AL1232" t="s">
        <v>361</v>
      </c>
      <c r="AM1232">
        <v>1</v>
      </c>
      <c r="AP1232" t="s">
        <v>234</v>
      </c>
      <c r="AR1232" t="s">
        <v>43</v>
      </c>
      <c r="AS1232" t="s">
        <v>63</v>
      </c>
      <c r="BC1232" t="s">
        <v>37</v>
      </c>
      <c r="BF1232">
        <v>50</v>
      </c>
      <c r="BG1232">
        <v>50</v>
      </c>
      <c r="BH1232">
        <v>55</v>
      </c>
      <c r="BI1232">
        <v>27.680327868852459</v>
      </c>
      <c r="BJ1232">
        <f t="shared" si="95"/>
        <v>28</v>
      </c>
      <c r="BK1232">
        <v>0</v>
      </c>
      <c r="BL1232">
        <v>0</v>
      </c>
      <c r="BM1232" t="s">
        <v>1050</v>
      </c>
      <c r="BN1232" t="s">
        <v>913</v>
      </c>
      <c r="BO1232" t="s">
        <v>564</v>
      </c>
      <c r="BQ1232" t="s">
        <v>1050</v>
      </c>
      <c r="BR1232" t="s">
        <v>87</v>
      </c>
      <c r="BS1232" t="s">
        <v>572</v>
      </c>
      <c r="BT1232" t="s">
        <v>1252</v>
      </c>
      <c r="BU1232" t="s">
        <v>87</v>
      </c>
      <c r="BV1232">
        <v>0.90909090909090906</v>
      </c>
      <c r="BW1232">
        <v>1</v>
      </c>
      <c r="BX1232">
        <v>9.0909090909090939E-2</v>
      </c>
      <c r="BY1232">
        <v>0</v>
      </c>
      <c r="BZ1232">
        <v>-50</v>
      </c>
      <c r="CA1232">
        <v>0</v>
      </c>
      <c r="CB1232">
        <v>50</v>
      </c>
      <c r="CC1232" t="e">
        <v>#VALUE!</v>
      </c>
      <c r="CD1232">
        <v>50</v>
      </c>
      <c r="CE1232">
        <v>0</v>
      </c>
      <c r="CF1232">
        <v>0</v>
      </c>
      <c r="CH1232">
        <f t="shared" si="96"/>
        <v>1</v>
      </c>
      <c r="CI1232" t="s">
        <v>1401</v>
      </c>
      <c r="CJ1232">
        <v>3</v>
      </c>
      <c r="CK1232" t="s">
        <v>1399</v>
      </c>
      <c r="CL1232">
        <f t="shared" si="97"/>
        <v>0</v>
      </c>
      <c r="CM1232">
        <f t="shared" si="98"/>
        <v>1</v>
      </c>
      <c r="CN1232">
        <f t="shared" si="99"/>
        <v>1</v>
      </c>
    </row>
    <row r="1233" spans="1:92" x14ac:dyDescent="0.25">
      <c r="A1233">
        <v>395</v>
      </c>
      <c r="B1233" t="s">
        <v>564</v>
      </c>
      <c r="C1233" t="s">
        <v>564</v>
      </c>
      <c r="D1233">
        <v>1879297</v>
      </c>
      <c r="E1233">
        <v>1</v>
      </c>
      <c r="F1233" s="107">
        <v>40925</v>
      </c>
      <c r="G1233" s="107">
        <v>41016</v>
      </c>
      <c r="H1233">
        <v>1879297</v>
      </c>
      <c r="I1233" s="107">
        <v>40925</v>
      </c>
      <c r="J1233" s="107">
        <v>40929</v>
      </c>
      <c r="K1233">
        <v>10000</v>
      </c>
      <c r="L1233" t="s">
        <v>568</v>
      </c>
      <c r="M1233" s="107">
        <v>40929</v>
      </c>
      <c r="N1233" t="s">
        <v>87</v>
      </c>
      <c r="O1233" t="s">
        <v>75</v>
      </c>
      <c r="P1233" t="s">
        <v>122</v>
      </c>
      <c r="Q1233">
        <v>5</v>
      </c>
      <c r="R1233">
        <v>92</v>
      </c>
      <c r="S1233">
        <v>1</v>
      </c>
      <c r="T1233">
        <v>3</v>
      </c>
      <c r="AD1233" s="107">
        <v>30349</v>
      </c>
      <c r="AE1233" t="s">
        <v>45</v>
      </c>
      <c r="AF1233" t="s">
        <v>32</v>
      </c>
      <c r="AG1233" t="s">
        <v>868</v>
      </c>
      <c r="AH1233" t="s">
        <v>57</v>
      </c>
      <c r="AI1233" t="s">
        <v>89</v>
      </c>
      <c r="AJ1233" t="s">
        <v>122</v>
      </c>
      <c r="AK1233">
        <v>5</v>
      </c>
      <c r="AL1233" t="s">
        <v>122</v>
      </c>
      <c r="AP1233" t="s">
        <v>202</v>
      </c>
      <c r="AR1233" t="s">
        <v>91</v>
      </c>
      <c r="AS1233" t="s">
        <v>73</v>
      </c>
      <c r="BC1233" t="s">
        <v>51</v>
      </c>
      <c r="BF1233">
        <v>5</v>
      </c>
      <c r="BG1233">
        <v>92</v>
      </c>
      <c r="BH1233">
        <v>92</v>
      </c>
      <c r="BI1233">
        <v>28.896174863387976</v>
      </c>
      <c r="BJ1233">
        <f t="shared" si="95"/>
        <v>29</v>
      </c>
      <c r="BK1233">
        <v>0</v>
      </c>
      <c r="BL1233">
        <v>-87</v>
      </c>
      <c r="BM1233" t="s">
        <v>1051</v>
      </c>
      <c r="BN1233" t="s">
        <v>75</v>
      </c>
      <c r="BO1233" t="s">
        <v>87</v>
      </c>
      <c r="BQ1233" t="s">
        <v>1051</v>
      </c>
      <c r="BR1233" t="s">
        <v>87</v>
      </c>
      <c r="BS1233" t="s">
        <v>573</v>
      </c>
      <c r="BT1233" t="s">
        <v>1252</v>
      </c>
      <c r="BU1233" t="s">
        <v>87</v>
      </c>
      <c r="BV1233">
        <v>5.434782608695652E-2</v>
      </c>
      <c r="BW1233">
        <v>5.434782608695652E-2</v>
      </c>
      <c r="BX1233">
        <v>0</v>
      </c>
      <c r="BY1233">
        <v>0</v>
      </c>
      <c r="BZ1233">
        <v>-5</v>
      </c>
      <c r="CA1233">
        <v>0</v>
      </c>
      <c r="CB1233">
        <v>5</v>
      </c>
      <c r="CC1233" t="e">
        <v>#VALUE!</v>
      </c>
      <c r="CD1233">
        <v>5</v>
      </c>
      <c r="CE1233">
        <v>0</v>
      </c>
      <c r="CF1233">
        <v>87</v>
      </c>
      <c r="CH1233">
        <f t="shared" si="96"/>
        <v>1</v>
      </c>
      <c r="CI1233" t="s">
        <v>1405</v>
      </c>
      <c r="CJ1233">
        <v>1</v>
      </c>
      <c r="CK1233" t="s">
        <v>1399</v>
      </c>
      <c r="CL1233">
        <f t="shared" si="97"/>
        <v>1</v>
      </c>
      <c r="CM1233">
        <f t="shared" si="98"/>
        <v>1</v>
      </c>
      <c r="CN1233">
        <f t="shared" si="99"/>
        <v>1</v>
      </c>
    </row>
    <row r="1234" spans="1:92" x14ac:dyDescent="0.25">
      <c r="A1234">
        <v>2730</v>
      </c>
      <c r="B1234" t="s">
        <v>564</v>
      </c>
      <c r="C1234" t="s">
        <v>564</v>
      </c>
      <c r="D1234">
        <v>1879579</v>
      </c>
      <c r="E1234">
        <v>2</v>
      </c>
      <c r="F1234" s="107">
        <v>41010</v>
      </c>
      <c r="G1234" s="107">
        <v>41614</v>
      </c>
      <c r="H1234">
        <v>1879579</v>
      </c>
      <c r="I1234" s="107">
        <v>41016</v>
      </c>
      <c r="J1234" s="107">
        <v>41614</v>
      </c>
      <c r="K1234" t="s">
        <v>562</v>
      </c>
      <c r="L1234" t="s">
        <v>562</v>
      </c>
      <c r="N1234" t="s">
        <v>564</v>
      </c>
      <c r="O1234" t="s">
        <v>913</v>
      </c>
      <c r="P1234" t="s">
        <v>587</v>
      </c>
      <c r="Q1234">
        <v>599</v>
      </c>
      <c r="R1234">
        <v>605</v>
      </c>
      <c r="S1234">
        <v>3</v>
      </c>
      <c r="T1234">
        <v>0</v>
      </c>
      <c r="U1234">
        <v>1</v>
      </c>
      <c r="AD1234" s="107">
        <v>30498</v>
      </c>
      <c r="AE1234" t="s">
        <v>31</v>
      </c>
      <c r="AF1234" t="s">
        <v>32</v>
      </c>
      <c r="AG1234" t="s">
        <v>868</v>
      </c>
      <c r="AH1234" t="s">
        <v>30</v>
      </c>
      <c r="AI1234" t="s">
        <v>71</v>
      </c>
      <c r="AJ1234" t="s">
        <v>47</v>
      </c>
      <c r="AK1234">
        <v>11</v>
      </c>
      <c r="AL1234" t="s">
        <v>47</v>
      </c>
      <c r="AP1234" t="s">
        <v>104</v>
      </c>
      <c r="AR1234" t="s">
        <v>91</v>
      </c>
      <c r="AS1234" t="s">
        <v>105</v>
      </c>
      <c r="BC1234" t="s">
        <v>51</v>
      </c>
      <c r="BF1234">
        <v>599</v>
      </c>
      <c r="BG1234">
        <v>599</v>
      </c>
      <c r="BH1234">
        <v>605</v>
      </c>
      <c r="BI1234">
        <v>28.721311475409838</v>
      </c>
      <c r="BJ1234">
        <f t="shared" si="95"/>
        <v>29</v>
      </c>
      <c r="BK1234">
        <v>0</v>
      </c>
      <c r="BL1234">
        <v>0</v>
      </c>
      <c r="BM1234" t="s">
        <v>47</v>
      </c>
      <c r="BN1234" t="s">
        <v>913</v>
      </c>
      <c r="BO1234" t="s">
        <v>564</v>
      </c>
      <c r="BQ1234" t="s">
        <v>47</v>
      </c>
      <c r="BR1234" t="s">
        <v>87</v>
      </c>
      <c r="BS1234" t="s">
        <v>572</v>
      </c>
      <c r="BT1234" t="s">
        <v>1252</v>
      </c>
      <c r="BU1234" t="s">
        <v>87</v>
      </c>
      <c r="BV1234">
        <v>0.99008264462809914</v>
      </c>
      <c r="BW1234">
        <v>1</v>
      </c>
      <c r="BX1234">
        <v>9.91735537190086E-3</v>
      </c>
      <c r="BY1234">
        <v>0</v>
      </c>
      <c r="BZ1234">
        <v>-599</v>
      </c>
      <c r="CA1234">
        <v>0</v>
      </c>
      <c r="CB1234">
        <v>599</v>
      </c>
      <c r="CC1234" t="e">
        <v>#VALUE!</v>
      </c>
      <c r="CD1234">
        <v>599</v>
      </c>
      <c r="CE1234">
        <v>0</v>
      </c>
      <c r="CF1234">
        <v>0</v>
      </c>
      <c r="CH1234">
        <f t="shared" si="96"/>
        <v>1</v>
      </c>
      <c r="CI1234" t="s">
        <v>1406</v>
      </c>
      <c r="CJ1234">
        <v>0</v>
      </c>
      <c r="CK1234" t="s">
        <v>1399</v>
      </c>
      <c r="CL1234">
        <f t="shared" si="97"/>
        <v>0</v>
      </c>
      <c r="CM1234">
        <f t="shared" si="98"/>
        <v>1</v>
      </c>
      <c r="CN1234">
        <f t="shared" si="99"/>
        <v>0</v>
      </c>
    </row>
    <row r="1235" spans="1:92" x14ac:dyDescent="0.25">
      <c r="A1235">
        <v>806</v>
      </c>
      <c r="B1235" t="s">
        <v>564</v>
      </c>
      <c r="C1235" t="s">
        <v>564</v>
      </c>
      <c r="D1235">
        <v>1880759</v>
      </c>
      <c r="E1235">
        <v>4</v>
      </c>
      <c r="F1235" s="107">
        <v>40868</v>
      </c>
      <c r="G1235" s="107">
        <v>40977</v>
      </c>
      <c r="H1235">
        <v>1880759</v>
      </c>
      <c r="I1235" s="107">
        <v>40868</v>
      </c>
      <c r="J1235" s="107">
        <v>40869</v>
      </c>
      <c r="K1235">
        <v>5000</v>
      </c>
      <c r="L1235" t="s">
        <v>567</v>
      </c>
      <c r="M1235" s="107">
        <v>40869</v>
      </c>
      <c r="N1235" t="s">
        <v>87</v>
      </c>
      <c r="O1235" t="s">
        <v>75</v>
      </c>
      <c r="P1235" t="s">
        <v>76</v>
      </c>
      <c r="Q1235">
        <v>2</v>
      </c>
      <c r="R1235">
        <v>110</v>
      </c>
      <c r="S1235">
        <v>2</v>
      </c>
      <c r="T1235">
        <v>2</v>
      </c>
      <c r="V1235">
        <v>1</v>
      </c>
      <c r="AD1235" s="107">
        <v>29390</v>
      </c>
      <c r="AE1235" t="s">
        <v>45</v>
      </c>
      <c r="AF1235" t="s">
        <v>68</v>
      </c>
      <c r="AG1235" t="s">
        <v>870</v>
      </c>
      <c r="AH1235" t="s">
        <v>30</v>
      </c>
      <c r="AI1235" t="s">
        <v>64</v>
      </c>
      <c r="AJ1235" t="s">
        <v>88</v>
      </c>
      <c r="AK1235">
        <v>6</v>
      </c>
      <c r="AL1235" t="s">
        <v>986</v>
      </c>
      <c r="AO1235">
        <v>270</v>
      </c>
      <c r="AP1235" t="s">
        <v>42</v>
      </c>
      <c r="AR1235" t="s">
        <v>43</v>
      </c>
      <c r="AS1235" t="s">
        <v>44</v>
      </c>
      <c r="BC1235" t="s">
        <v>37</v>
      </c>
      <c r="BF1235">
        <v>2</v>
      </c>
      <c r="BG1235">
        <v>110</v>
      </c>
      <c r="BH1235">
        <v>110</v>
      </c>
      <c r="BI1235">
        <v>31.360655737704917</v>
      </c>
      <c r="BJ1235">
        <f t="shared" si="95"/>
        <v>31</v>
      </c>
      <c r="BK1235">
        <v>0</v>
      </c>
      <c r="BL1235">
        <v>-108</v>
      </c>
      <c r="BM1235" t="s">
        <v>1050</v>
      </c>
      <c r="BN1235" t="s">
        <v>75</v>
      </c>
      <c r="BO1235" t="s">
        <v>87</v>
      </c>
      <c r="BQ1235" t="s">
        <v>1050</v>
      </c>
      <c r="BR1235" t="s">
        <v>87</v>
      </c>
      <c r="BS1235" t="s">
        <v>573</v>
      </c>
      <c r="BT1235" t="s">
        <v>1252</v>
      </c>
      <c r="BU1235" t="s">
        <v>87</v>
      </c>
      <c r="BV1235">
        <v>1.8181818181818181E-2</v>
      </c>
      <c r="BW1235">
        <v>1.8181818181818181E-2</v>
      </c>
      <c r="BX1235">
        <v>0</v>
      </c>
      <c r="BY1235">
        <v>0</v>
      </c>
      <c r="BZ1235">
        <v>-2</v>
      </c>
      <c r="CA1235">
        <v>0</v>
      </c>
      <c r="CB1235">
        <v>2</v>
      </c>
      <c r="CC1235" t="e">
        <v>#VALUE!</v>
      </c>
      <c r="CD1235">
        <v>2</v>
      </c>
      <c r="CE1235">
        <v>0</v>
      </c>
      <c r="CF1235">
        <v>108</v>
      </c>
      <c r="CH1235">
        <f t="shared" si="96"/>
        <v>1</v>
      </c>
      <c r="CI1235" t="s">
        <v>1405</v>
      </c>
      <c r="CJ1235">
        <v>1</v>
      </c>
      <c r="CK1235" t="s">
        <v>1399</v>
      </c>
      <c r="CL1235">
        <f t="shared" si="97"/>
        <v>1</v>
      </c>
      <c r="CM1235">
        <f t="shared" si="98"/>
        <v>1</v>
      </c>
      <c r="CN1235">
        <f t="shared" si="99"/>
        <v>1</v>
      </c>
    </row>
    <row r="1236" spans="1:92" x14ac:dyDescent="0.25">
      <c r="A1236">
        <v>2483</v>
      </c>
      <c r="B1236" t="s">
        <v>564</v>
      </c>
      <c r="C1236" t="s">
        <v>564</v>
      </c>
      <c r="D1236">
        <v>1880773</v>
      </c>
      <c r="E1236">
        <v>1</v>
      </c>
      <c r="F1236" s="107">
        <v>41002</v>
      </c>
      <c r="G1236" s="107">
        <v>41087</v>
      </c>
      <c r="H1236">
        <v>1880773</v>
      </c>
      <c r="I1236" s="107">
        <v>41003</v>
      </c>
      <c r="J1236" s="107">
        <v>41087</v>
      </c>
      <c r="K1236" t="s">
        <v>562</v>
      </c>
      <c r="L1236" t="s">
        <v>562</v>
      </c>
      <c r="N1236" t="s">
        <v>564</v>
      </c>
      <c r="O1236" t="s">
        <v>913</v>
      </c>
      <c r="P1236" t="s">
        <v>122</v>
      </c>
      <c r="Q1236">
        <v>85</v>
      </c>
      <c r="R1236">
        <v>86</v>
      </c>
      <c r="S1236">
        <v>7</v>
      </c>
      <c r="T1236">
        <v>4</v>
      </c>
      <c r="U1236">
        <v>6</v>
      </c>
      <c r="AD1236" s="107">
        <v>30366</v>
      </c>
      <c r="AE1236" t="s">
        <v>31</v>
      </c>
      <c r="AF1236" t="s">
        <v>32</v>
      </c>
      <c r="AG1236" t="s">
        <v>868</v>
      </c>
      <c r="AH1236" t="s">
        <v>30</v>
      </c>
      <c r="AI1236" t="s">
        <v>86</v>
      </c>
      <c r="AJ1236" t="s">
        <v>122</v>
      </c>
      <c r="AK1236">
        <v>5</v>
      </c>
      <c r="AL1236" t="s">
        <v>122</v>
      </c>
      <c r="AP1236" t="s">
        <v>149</v>
      </c>
      <c r="AR1236" t="s">
        <v>66</v>
      </c>
      <c r="AS1236" t="s">
        <v>73</v>
      </c>
      <c r="BC1236" t="s">
        <v>37</v>
      </c>
      <c r="BF1236">
        <v>85</v>
      </c>
      <c r="BG1236">
        <v>85</v>
      </c>
      <c r="BH1236">
        <v>86</v>
      </c>
      <c r="BI1236">
        <v>29.060109289617486</v>
      </c>
      <c r="BJ1236">
        <f t="shared" si="95"/>
        <v>29</v>
      </c>
      <c r="BK1236">
        <v>0</v>
      </c>
      <c r="BL1236">
        <v>0</v>
      </c>
      <c r="BM1236" t="s">
        <v>1051</v>
      </c>
      <c r="BN1236" t="s">
        <v>913</v>
      </c>
      <c r="BO1236" t="s">
        <v>564</v>
      </c>
      <c r="BQ1236" t="s">
        <v>1051</v>
      </c>
      <c r="BR1236" t="s">
        <v>87</v>
      </c>
      <c r="BS1236" t="s">
        <v>572</v>
      </c>
      <c r="BT1236" t="s">
        <v>1252</v>
      </c>
      <c r="BU1236" t="s">
        <v>87</v>
      </c>
      <c r="BV1236">
        <v>0.98837209302325579</v>
      </c>
      <c r="BW1236">
        <v>1</v>
      </c>
      <c r="BX1236">
        <v>1.1627906976744207E-2</v>
      </c>
      <c r="BY1236">
        <v>0</v>
      </c>
      <c r="BZ1236">
        <v>-85</v>
      </c>
      <c r="CA1236">
        <v>0</v>
      </c>
      <c r="CB1236">
        <v>85</v>
      </c>
      <c r="CC1236" t="e">
        <v>#VALUE!</v>
      </c>
      <c r="CD1236">
        <v>85</v>
      </c>
      <c r="CE1236">
        <v>0</v>
      </c>
      <c r="CF1236">
        <v>0</v>
      </c>
      <c r="CH1236">
        <f t="shared" si="96"/>
        <v>1</v>
      </c>
      <c r="CI1236" t="s">
        <v>1402</v>
      </c>
      <c r="CJ1236">
        <v>4</v>
      </c>
      <c r="CK1236" t="s">
        <v>1399</v>
      </c>
      <c r="CL1236">
        <f t="shared" si="97"/>
        <v>0</v>
      </c>
      <c r="CM1236">
        <f t="shared" si="98"/>
        <v>1</v>
      </c>
      <c r="CN1236">
        <f t="shared" si="99"/>
        <v>1</v>
      </c>
    </row>
    <row r="1237" spans="1:92" x14ac:dyDescent="0.25">
      <c r="A1237">
        <v>2211</v>
      </c>
      <c r="B1237" t="s">
        <v>564</v>
      </c>
      <c r="C1237" t="s">
        <v>87</v>
      </c>
      <c r="D1237">
        <v>1882503</v>
      </c>
      <c r="E1237">
        <v>5</v>
      </c>
      <c r="F1237" s="107">
        <v>40992</v>
      </c>
      <c r="G1237" s="107">
        <v>41165</v>
      </c>
      <c r="H1237">
        <v>1882503</v>
      </c>
      <c r="I1237" s="107">
        <v>40992</v>
      </c>
      <c r="J1237" s="107">
        <v>41003</v>
      </c>
      <c r="K1237">
        <v>50000</v>
      </c>
      <c r="L1237" t="s">
        <v>570</v>
      </c>
      <c r="M1237" s="107">
        <v>41003</v>
      </c>
      <c r="N1237" t="s">
        <v>87</v>
      </c>
      <c r="O1237" t="s">
        <v>75</v>
      </c>
      <c r="P1237" t="s">
        <v>38</v>
      </c>
      <c r="Q1237">
        <v>18</v>
      </c>
      <c r="R1237">
        <v>174</v>
      </c>
      <c r="S1237">
        <v>1</v>
      </c>
      <c r="T1237">
        <v>0</v>
      </c>
      <c r="U1237">
        <v>1</v>
      </c>
      <c r="AD1237" s="107">
        <v>30035</v>
      </c>
      <c r="AE1237" t="s">
        <v>31</v>
      </c>
      <c r="AF1237" t="s">
        <v>32</v>
      </c>
      <c r="AG1237" t="s">
        <v>868</v>
      </c>
      <c r="AH1237" t="s">
        <v>30</v>
      </c>
      <c r="AI1237" t="s">
        <v>140</v>
      </c>
      <c r="AJ1237" t="s">
        <v>88</v>
      </c>
      <c r="AK1237">
        <v>10</v>
      </c>
      <c r="AL1237" t="s">
        <v>987</v>
      </c>
      <c r="AN1237">
        <v>12</v>
      </c>
      <c r="AP1237" t="s">
        <v>55</v>
      </c>
      <c r="AR1237" t="s">
        <v>49</v>
      </c>
      <c r="AS1237" t="s">
        <v>56</v>
      </c>
      <c r="AT1237" t="s">
        <v>413</v>
      </c>
      <c r="AV1237" t="s">
        <v>87</v>
      </c>
      <c r="AW1237" t="s">
        <v>757</v>
      </c>
      <c r="BA1237">
        <v>41330</v>
      </c>
      <c r="BB1237">
        <v>235</v>
      </c>
      <c r="BC1237" t="s">
        <v>37</v>
      </c>
      <c r="BF1237">
        <v>18</v>
      </c>
      <c r="BG1237">
        <v>174</v>
      </c>
      <c r="BH1237">
        <v>174</v>
      </c>
      <c r="BI1237">
        <v>29.937158469945356</v>
      </c>
      <c r="BJ1237">
        <f t="shared" si="95"/>
        <v>30</v>
      </c>
      <c r="BK1237">
        <v>0</v>
      </c>
      <c r="BL1237">
        <v>-162</v>
      </c>
      <c r="BM1237" t="s">
        <v>1050</v>
      </c>
      <c r="BN1237" t="s">
        <v>75</v>
      </c>
      <c r="BO1237" t="s">
        <v>564</v>
      </c>
      <c r="BQ1237" t="s">
        <v>1050</v>
      </c>
      <c r="BR1237" t="s">
        <v>87</v>
      </c>
      <c r="BS1237" t="s">
        <v>572</v>
      </c>
      <c r="BT1237" t="s">
        <v>1252</v>
      </c>
      <c r="BU1237" t="s">
        <v>87</v>
      </c>
      <c r="BV1237">
        <v>0.10344827586206896</v>
      </c>
      <c r="BW1237">
        <v>6.8965517241379309E-2</v>
      </c>
      <c r="BX1237">
        <v>-3.4482758620689655E-2</v>
      </c>
      <c r="BY1237">
        <v>0</v>
      </c>
      <c r="BZ1237">
        <v>-12</v>
      </c>
      <c r="CA1237">
        <v>6</v>
      </c>
      <c r="CB1237">
        <v>174</v>
      </c>
      <c r="CC1237">
        <v>18</v>
      </c>
      <c r="CD1237">
        <v>174</v>
      </c>
      <c r="CE1237">
        <v>162</v>
      </c>
      <c r="CF1237">
        <v>162</v>
      </c>
      <c r="CH1237">
        <f t="shared" si="96"/>
        <v>1</v>
      </c>
      <c r="CI1237" t="s">
        <v>1404</v>
      </c>
      <c r="CJ1237">
        <v>2</v>
      </c>
      <c r="CK1237" t="s">
        <v>1399</v>
      </c>
      <c r="CL1237">
        <f t="shared" si="97"/>
        <v>1</v>
      </c>
      <c r="CM1237">
        <f t="shared" si="98"/>
        <v>1</v>
      </c>
      <c r="CN1237">
        <f t="shared" si="99"/>
        <v>0</v>
      </c>
    </row>
    <row r="1238" spans="1:92" x14ac:dyDescent="0.25">
      <c r="A1238">
        <v>2660</v>
      </c>
      <c r="B1238" t="s">
        <v>564</v>
      </c>
      <c r="C1238" t="s">
        <v>564</v>
      </c>
      <c r="D1238">
        <v>1882775</v>
      </c>
      <c r="E1238">
        <v>6</v>
      </c>
      <c r="F1238" s="107">
        <v>41007</v>
      </c>
      <c r="G1238" s="107">
        <v>41100</v>
      </c>
      <c r="H1238">
        <v>1882775</v>
      </c>
      <c r="I1238" s="107">
        <v>41008</v>
      </c>
      <c r="J1238" s="107">
        <v>41100</v>
      </c>
      <c r="K1238" t="s">
        <v>562</v>
      </c>
      <c r="L1238" t="s">
        <v>562</v>
      </c>
      <c r="N1238" t="s">
        <v>564</v>
      </c>
      <c r="O1238" t="s">
        <v>913</v>
      </c>
      <c r="P1238" t="s">
        <v>38</v>
      </c>
      <c r="Q1238">
        <v>93</v>
      </c>
      <c r="R1238">
        <v>94</v>
      </c>
      <c r="S1238">
        <v>6</v>
      </c>
      <c r="T1238">
        <v>2</v>
      </c>
      <c r="U1238">
        <v>5</v>
      </c>
      <c r="AD1238" s="107">
        <v>30634</v>
      </c>
      <c r="AE1238" t="s">
        <v>31</v>
      </c>
      <c r="AF1238" t="s">
        <v>68</v>
      </c>
      <c r="AG1238" t="s">
        <v>870</v>
      </c>
      <c r="AH1238" t="s">
        <v>30</v>
      </c>
      <c r="AI1238" t="s">
        <v>94</v>
      </c>
      <c r="AJ1238" t="s">
        <v>88</v>
      </c>
      <c r="AK1238">
        <v>4</v>
      </c>
      <c r="AL1238" t="s">
        <v>361</v>
      </c>
      <c r="AM1238">
        <v>3</v>
      </c>
      <c r="AP1238" t="s">
        <v>72</v>
      </c>
      <c r="AR1238" t="s">
        <v>49</v>
      </c>
      <c r="AS1238" t="s">
        <v>73</v>
      </c>
      <c r="BC1238" t="s">
        <v>37</v>
      </c>
      <c r="BF1238">
        <v>93</v>
      </c>
      <c r="BG1238">
        <v>93</v>
      </c>
      <c r="BH1238">
        <v>94</v>
      </c>
      <c r="BI1238">
        <v>28.34153005464481</v>
      </c>
      <c r="BJ1238">
        <f t="shared" si="95"/>
        <v>28</v>
      </c>
      <c r="BK1238">
        <v>0</v>
      </c>
      <c r="BL1238">
        <v>0</v>
      </c>
      <c r="BM1238" t="s">
        <v>1050</v>
      </c>
      <c r="BN1238" t="s">
        <v>913</v>
      </c>
      <c r="BO1238" t="s">
        <v>564</v>
      </c>
      <c r="BQ1238" t="s">
        <v>1050</v>
      </c>
      <c r="BR1238" t="s">
        <v>87</v>
      </c>
      <c r="BS1238" t="s">
        <v>572</v>
      </c>
      <c r="BT1238" t="s">
        <v>1252</v>
      </c>
      <c r="BU1238" t="s">
        <v>87</v>
      </c>
      <c r="BV1238">
        <v>0.98936170212765961</v>
      </c>
      <c r="BW1238">
        <v>1</v>
      </c>
      <c r="BX1238">
        <v>1.0638297872340385E-2</v>
      </c>
      <c r="BY1238">
        <v>0</v>
      </c>
      <c r="BZ1238">
        <v>-93</v>
      </c>
      <c r="CA1238">
        <v>0</v>
      </c>
      <c r="CB1238">
        <v>93</v>
      </c>
      <c r="CC1238" t="e">
        <v>#VALUE!</v>
      </c>
      <c r="CD1238">
        <v>93</v>
      </c>
      <c r="CE1238">
        <v>0</v>
      </c>
      <c r="CF1238">
        <v>0</v>
      </c>
      <c r="CH1238">
        <f t="shared" si="96"/>
        <v>1</v>
      </c>
      <c r="CI1238" t="s">
        <v>1408</v>
      </c>
      <c r="CJ1238">
        <v>0</v>
      </c>
      <c r="CK1238" t="s">
        <v>1399</v>
      </c>
      <c r="CL1238">
        <f t="shared" si="97"/>
        <v>0</v>
      </c>
      <c r="CM1238">
        <f t="shared" si="98"/>
        <v>1</v>
      </c>
      <c r="CN1238">
        <f t="shared" si="99"/>
        <v>1</v>
      </c>
    </row>
    <row r="1239" spans="1:92" x14ac:dyDescent="0.25">
      <c r="A1239">
        <v>352</v>
      </c>
      <c r="B1239" t="s">
        <v>564</v>
      </c>
      <c r="C1239" t="s">
        <v>564</v>
      </c>
      <c r="D1239">
        <v>1882787</v>
      </c>
      <c r="E1239">
        <v>6</v>
      </c>
      <c r="F1239" s="107">
        <v>40922</v>
      </c>
      <c r="G1239" s="107">
        <v>41676</v>
      </c>
      <c r="H1239">
        <v>1882787</v>
      </c>
      <c r="I1239" s="107">
        <v>41438</v>
      </c>
      <c r="J1239" s="107">
        <v>41676</v>
      </c>
      <c r="K1239">
        <v>40000</v>
      </c>
      <c r="L1239" t="s">
        <v>570</v>
      </c>
      <c r="N1239" t="s">
        <v>564</v>
      </c>
      <c r="O1239" t="s">
        <v>913</v>
      </c>
      <c r="P1239" t="s">
        <v>1344</v>
      </c>
      <c r="Q1239">
        <v>239</v>
      </c>
      <c r="R1239">
        <v>755</v>
      </c>
      <c r="S1239">
        <v>1</v>
      </c>
      <c r="T1239">
        <v>2</v>
      </c>
      <c r="U1239">
        <v>1</v>
      </c>
      <c r="AD1239" s="107">
        <v>30242</v>
      </c>
      <c r="AE1239" t="s">
        <v>31</v>
      </c>
      <c r="AF1239" t="s">
        <v>32</v>
      </c>
      <c r="AG1239" t="s">
        <v>868</v>
      </c>
      <c r="AH1239" t="s">
        <v>57</v>
      </c>
      <c r="AI1239" t="s">
        <v>140</v>
      </c>
      <c r="AJ1239" t="s">
        <v>88</v>
      </c>
      <c r="AK1239">
        <v>28</v>
      </c>
      <c r="AL1239" t="s">
        <v>361</v>
      </c>
      <c r="AM1239">
        <v>33</v>
      </c>
      <c r="AP1239" t="s">
        <v>104</v>
      </c>
      <c r="AR1239" t="s">
        <v>91</v>
      </c>
      <c r="AS1239" t="s">
        <v>105</v>
      </c>
      <c r="AT1239" t="s">
        <v>1351</v>
      </c>
      <c r="AU1239" t="s">
        <v>1352</v>
      </c>
      <c r="BC1239" t="s">
        <v>37</v>
      </c>
      <c r="BF1239">
        <v>239</v>
      </c>
      <c r="BG1239">
        <v>239</v>
      </c>
      <c r="BH1239">
        <v>755</v>
      </c>
      <c r="BI1239">
        <v>29.180327868852459</v>
      </c>
      <c r="BJ1239">
        <f t="shared" si="95"/>
        <v>31</v>
      </c>
      <c r="BK1239">
        <v>-41676</v>
      </c>
      <c r="BL1239">
        <v>0</v>
      </c>
      <c r="BM1239" t="s">
        <v>1050</v>
      </c>
      <c r="BN1239" t="s">
        <v>913</v>
      </c>
      <c r="BO1239" t="s">
        <v>564</v>
      </c>
      <c r="BQ1239" t="s">
        <v>1050</v>
      </c>
      <c r="BR1239" t="s">
        <v>87</v>
      </c>
      <c r="BS1239" t="s">
        <v>572</v>
      </c>
      <c r="BT1239" t="s">
        <v>1252</v>
      </c>
      <c r="BU1239" t="s">
        <v>87</v>
      </c>
      <c r="BV1239">
        <v>0.31655629139072849</v>
      </c>
      <c r="BW1239">
        <v>0.31659999999999999</v>
      </c>
      <c r="BX1239">
        <v>0</v>
      </c>
      <c r="BY1239">
        <v>0</v>
      </c>
      <c r="BZ1239">
        <v>-239</v>
      </c>
      <c r="CA1239">
        <v>0</v>
      </c>
      <c r="CB1239">
        <v>239</v>
      </c>
      <c r="CC1239" t="e">
        <v>#VALUE!</v>
      </c>
      <c r="CD1239">
        <v>239</v>
      </c>
      <c r="CE1239">
        <v>0</v>
      </c>
      <c r="CF1239">
        <v>0</v>
      </c>
      <c r="CH1239">
        <f t="shared" si="96"/>
        <v>1</v>
      </c>
      <c r="CI1239" t="s">
        <v>1403</v>
      </c>
      <c r="CJ1239">
        <v>6</v>
      </c>
      <c r="CK1239" t="s">
        <v>1399</v>
      </c>
      <c r="CL1239">
        <f t="shared" si="97"/>
        <v>0</v>
      </c>
      <c r="CM1239">
        <f t="shared" si="98"/>
        <v>1</v>
      </c>
      <c r="CN1239">
        <f t="shared" si="99"/>
        <v>1</v>
      </c>
    </row>
    <row r="1240" spans="1:92" x14ac:dyDescent="0.25">
      <c r="A1240">
        <v>873</v>
      </c>
      <c r="B1240" t="s">
        <v>564</v>
      </c>
      <c r="C1240" t="s">
        <v>564</v>
      </c>
      <c r="D1240">
        <v>1883526</v>
      </c>
      <c r="E1240">
        <v>5</v>
      </c>
      <c r="F1240" s="107">
        <v>40941</v>
      </c>
      <c r="G1240" s="107">
        <v>41026</v>
      </c>
      <c r="H1240">
        <v>1883526</v>
      </c>
      <c r="I1240" s="107">
        <v>40947</v>
      </c>
      <c r="J1240" s="107">
        <v>41026</v>
      </c>
      <c r="K1240">
        <v>5000</v>
      </c>
      <c r="L1240" t="s">
        <v>567</v>
      </c>
      <c r="N1240" t="s">
        <v>564</v>
      </c>
      <c r="O1240" t="s">
        <v>913</v>
      </c>
      <c r="P1240" t="s">
        <v>38</v>
      </c>
      <c r="Q1240">
        <v>80</v>
      </c>
      <c r="R1240">
        <v>86</v>
      </c>
      <c r="S1240">
        <v>5</v>
      </c>
      <c r="T1240">
        <v>3</v>
      </c>
      <c r="U1240">
        <v>4</v>
      </c>
      <c r="AB1240" t="s">
        <v>111</v>
      </c>
      <c r="AD1240" s="107">
        <v>29443</v>
      </c>
      <c r="AE1240" t="s">
        <v>31</v>
      </c>
      <c r="AF1240" t="s">
        <v>39</v>
      </c>
      <c r="AG1240" t="s">
        <v>40</v>
      </c>
      <c r="AH1240" t="s">
        <v>30</v>
      </c>
      <c r="AI1240" t="s">
        <v>61</v>
      </c>
      <c r="AJ1240" t="s">
        <v>88</v>
      </c>
      <c r="AK1240">
        <v>7</v>
      </c>
      <c r="AL1240" t="s">
        <v>987</v>
      </c>
      <c r="AN1240">
        <v>7</v>
      </c>
      <c r="AP1240" t="s">
        <v>59</v>
      </c>
      <c r="AR1240" t="s">
        <v>43</v>
      </c>
      <c r="AS1240" t="s">
        <v>60</v>
      </c>
      <c r="BC1240" t="s">
        <v>37</v>
      </c>
      <c r="BF1240">
        <v>80</v>
      </c>
      <c r="BG1240">
        <v>80</v>
      </c>
      <c r="BH1240">
        <v>86</v>
      </c>
      <c r="BI1240">
        <v>31.415300546448087</v>
      </c>
      <c r="BJ1240">
        <f t="shared" si="95"/>
        <v>32</v>
      </c>
      <c r="BK1240">
        <v>0</v>
      </c>
      <c r="BL1240">
        <v>0</v>
      </c>
      <c r="BM1240" t="s">
        <v>1050</v>
      </c>
      <c r="BN1240" t="s">
        <v>913</v>
      </c>
      <c r="BO1240" t="s">
        <v>564</v>
      </c>
      <c r="BQ1240" t="s">
        <v>1050</v>
      </c>
      <c r="BR1240" t="s">
        <v>87</v>
      </c>
      <c r="BS1240" t="s">
        <v>572</v>
      </c>
      <c r="BT1240" t="s">
        <v>1252</v>
      </c>
      <c r="BU1240" t="s">
        <v>87</v>
      </c>
      <c r="BV1240">
        <v>0.93023255813953487</v>
      </c>
      <c r="BW1240">
        <v>1</v>
      </c>
      <c r="BX1240">
        <v>6.9767441860465129E-2</v>
      </c>
      <c r="BY1240">
        <v>0</v>
      </c>
      <c r="BZ1240">
        <v>-80</v>
      </c>
      <c r="CA1240">
        <v>0</v>
      </c>
      <c r="CB1240">
        <v>80</v>
      </c>
      <c r="CC1240" t="e">
        <v>#VALUE!</v>
      </c>
      <c r="CD1240">
        <v>80</v>
      </c>
      <c r="CE1240">
        <v>0</v>
      </c>
      <c r="CF1240">
        <v>0</v>
      </c>
      <c r="CH1240">
        <f t="shared" si="96"/>
        <v>1</v>
      </c>
      <c r="CI1240" t="s">
        <v>1402</v>
      </c>
      <c r="CJ1240">
        <v>4</v>
      </c>
      <c r="CK1240" t="s">
        <v>1399</v>
      </c>
      <c r="CL1240">
        <f t="shared" si="97"/>
        <v>0</v>
      </c>
      <c r="CM1240">
        <f t="shared" si="98"/>
        <v>1</v>
      </c>
      <c r="CN1240">
        <f t="shared" si="99"/>
        <v>1</v>
      </c>
    </row>
    <row r="1241" spans="1:92" x14ac:dyDescent="0.25">
      <c r="A1241">
        <v>2924</v>
      </c>
      <c r="B1241" t="s">
        <v>564</v>
      </c>
      <c r="C1241" t="s">
        <v>564</v>
      </c>
      <c r="D1241">
        <v>1885305</v>
      </c>
      <c r="E1241">
        <v>1</v>
      </c>
      <c r="F1241" s="107">
        <v>41017</v>
      </c>
      <c r="G1241" s="107">
        <v>41018</v>
      </c>
      <c r="H1241">
        <v>1885305</v>
      </c>
      <c r="I1241" s="107">
        <v>41017</v>
      </c>
      <c r="J1241" s="107">
        <v>41018</v>
      </c>
      <c r="K1241" t="s">
        <v>562</v>
      </c>
      <c r="L1241" t="s">
        <v>562</v>
      </c>
      <c r="N1241" t="s">
        <v>564</v>
      </c>
      <c r="O1241" t="s">
        <v>913</v>
      </c>
      <c r="P1241" t="s">
        <v>54</v>
      </c>
      <c r="Q1241">
        <v>2</v>
      </c>
      <c r="R1241">
        <v>2</v>
      </c>
      <c r="S1241">
        <v>2</v>
      </c>
      <c r="T1241">
        <v>5</v>
      </c>
      <c r="AD1241" s="107">
        <v>30421</v>
      </c>
      <c r="AE1241" t="s">
        <v>31</v>
      </c>
      <c r="AF1241" t="s">
        <v>68</v>
      </c>
      <c r="AG1241" t="s">
        <v>870</v>
      </c>
      <c r="AH1241" t="s">
        <v>57</v>
      </c>
      <c r="AI1241" t="s">
        <v>86</v>
      </c>
      <c r="AJ1241" t="s">
        <v>54</v>
      </c>
      <c r="AK1241">
        <v>1</v>
      </c>
      <c r="AL1241" t="s">
        <v>54</v>
      </c>
      <c r="AP1241" t="s">
        <v>149</v>
      </c>
      <c r="AR1241" t="s">
        <v>66</v>
      </c>
      <c r="AS1241" t="s">
        <v>73</v>
      </c>
      <c r="AT1241" t="s">
        <v>500</v>
      </c>
      <c r="BC1241" t="s">
        <v>37</v>
      </c>
      <c r="BF1241">
        <v>2</v>
      </c>
      <c r="BG1241">
        <v>2</v>
      </c>
      <c r="BH1241">
        <v>2</v>
      </c>
      <c r="BI1241">
        <v>28.950819672131146</v>
      </c>
      <c r="BJ1241">
        <f t="shared" si="95"/>
        <v>29</v>
      </c>
      <c r="BK1241">
        <v>0</v>
      </c>
      <c r="BL1241">
        <v>0</v>
      </c>
      <c r="BM1241" t="s">
        <v>1051</v>
      </c>
      <c r="BN1241" t="s">
        <v>913</v>
      </c>
      <c r="BO1241" t="s">
        <v>564</v>
      </c>
      <c r="BQ1241" t="s">
        <v>1051</v>
      </c>
      <c r="BR1241" t="s">
        <v>87</v>
      </c>
      <c r="BS1241" t="s">
        <v>572</v>
      </c>
      <c r="BT1241" t="s">
        <v>1252</v>
      </c>
      <c r="BU1241" t="s">
        <v>87</v>
      </c>
      <c r="BV1241">
        <v>1</v>
      </c>
      <c r="BW1241">
        <v>1</v>
      </c>
      <c r="BX1241">
        <v>0</v>
      </c>
      <c r="BY1241">
        <v>0</v>
      </c>
      <c r="BZ1241">
        <v>-2</v>
      </c>
      <c r="CA1241">
        <v>0</v>
      </c>
      <c r="CB1241">
        <v>2</v>
      </c>
      <c r="CC1241" t="e">
        <v>#VALUE!</v>
      </c>
      <c r="CD1241">
        <v>2</v>
      </c>
      <c r="CE1241">
        <v>0</v>
      </c>
      <c r="CF1241">
        <v>0</v>
      </c>
      <c r="CH1241">
        <f t="shared" si="96"/>
        <v>1</v>
      </c>
      <c r="CI1241" t="s">
        <v>1405</v>
      </c>
      <c r="CJ1241">
        <v>1</v>
      </c>
      <c r="CK1241" t="s">
        <v>1399</v>
      </c>
      <c r="CL1241">
        <f t="shared" si="97"/>
        <v>0</v>
      </c>
      <c r="CM1241">
        <f t="shared" si="98"/>
        <v>1</v>
      </c>
      <c r="CN1241">
        <f t="shared" si="99"/>
        <v>1</v>
      </c>
    </row>
    <row r="1242" spans="1:92" x14ac:dyDescent="0.25">
      <c r="A1242">
        <v>1291</v>
      </c>
      <c r="B1242" t="s">
        <v>564</v>
      </c>
      <c r="C1242" t="s">
        <v>564</v>
      </c>
      <c r="D1242">
        <v>1887021</v>
      </c>
      <c r="E1242">
        <v>5</v>
      </c>
      <c r="F1242" s="107">
        <v>40956</v>
      </c>
      <c r="G1242" s="107">
        <v>40974</v>
      </c>
      <c r="H1242">
        <v>1887021</v>
      </c>
      <c r="I1242" s="107">
        <v>40956</v>
      </c>
      <c r="J1242" s="107">
        <v>40974</v>
      </c>
      <c r="K1242">
        <v>15000</v>
      </c>
      <c r="L1242" t="s">
        <v>569</v>
      </c>
      <c r="N1242" t="s">
        <v>564</v>
      </c>
      <c r="O1242" t="s">
        <v>913</v>
      </c>
      <c r="P1242" t="s">
        <v>38</v>
      </c>
      <c r="Q1242">
        <v>19</v>
      </c>
      <c r="R1242">
        <v>19</v>
      </c>
      <c r="S1242">
        <v>2</v>
      </c>
      <c r="T1242">
        <v>3</v>
      </c>
      <c r="U1242">
        <v>2</v>
      </c>
      <c r="AB1242" t="s">
        <v>111</v>
      </c>
      <c r="AD1242" s="107">
        <v>26672</v>
      </c>
      <c r="AE1242" t="s">
        <v>31</v>
      </c>
      <c r="AF1242" t="s">
        <v>39</v>
      </c>
      <c r="AG1242" t="s">
        <v>40</v>
      </c>
      <c r="AH1242" t="s">
        <v>30</v>
      </c>
      <c r="AI1242" t="s">
        <v>89</v>
      </c>
      <c r="AJ1242" t="s">
        <v>88</v>
      </c>
      <c r="AK1242">
        <v>2</v>
      </c>
      <c r="AL1242" t="s">
        <v>987</v>
      </c>
      <c r="AN1242">
        <v>6</v>
      </c>
      <c r="AP1242" t="s">
        <v>42</v>
      </c>
      <c r="AR1242" t="s">
        <v>43</v>
      </c>
      <c r="AS1242" t="s">
        <v>44</v>
      </c>
      <c r="BC1242" t="s">
        <v>51</v>
      </c>
      <c r="BF1242">
        <v>19</v>
      </c>
      <c r="BG1242">
        <v>19</v>
      </c>
      <c r="BH1242">
        <v>19</v>
      </c>
      <c r="BI1242">
        <v>39.027322404371581</v>
      </c>
      <c r="BJ1242">
        <f t="shared" si="95"/>
        <v>39</v>
      </c>
      <c r="BK1242">
        <v>0</v>
      </c>
      <c r="BL1242">
        <v>0</v>
      </c>
      <c r="BM1242" t="s">
        <v>1050</v>
      </c>
      <c r="BN1242" t="s">
        <v>913</v>
      </c>
      <c r="BO1242" t="s">
        <v>564</v>
      </c>
      <c r="BQ1242" t="s">
        <v>1050</v>
      </c>
      <c r="BR1242" t="s">
        <v>87</v>
      </c>
      <c r="BS1242" t="s">
        <v>572</v>
      </c>
      <c r="BT1242" t="s">
        <v>1252</v>
      </c>
      <c r="BU1242" t="s">
        <v>87</v>
      </c>
      <c r="BV1242">
        <v>1</v>
      </c>
      <c r="BW1242">
        <v>1</v>
      </c>
      <c r="BX1242">
        <v>0</v>
      </c>
      <c r="BY1242">
        <v>0</v>
      </c>
      <c r="BZ1242">
        <v>-19</v>
      </c>
      <c r="CA1242">
        <v>0</v>
      </c>
      <c r="CB1242">
        <v>19</v>
      </c>
      <c r="CC1242" t="e">
        <v>#VALUE!</v>
      </c>
      <c r="CD1242">
        <v>19</v>
      </c>
      <c r="CE1242">
        <v>0</v>
      </c>
      <c r="CF1242">
        <v>0</v>
      </c>
      <c r="CH1242">
        <f t="shared" si="96"/>
        <v>1</v>
      </c>
      <c r="CI1242" t="s">
        <v>1404</v>
      </c>
      <c r="CJ1242">
        <v>2</v>
      </c>
      <c r="CK1242" t="s">
        <v>1399</v>
      </c>
      <c r="CL1242">
        <f t="shared" si="97"/>
        <v>0</v>
      </c>
      <c r="CM1242">
        <f t="shared" si="98"/>
        <v>1</v>
      </c>
      <c r="CN1242">
        <f t="shared" si="99"/>
        <v>1</v>
      </c>
    </row>
    <row r="1243" spans="1:92" x14ac:dyDescent="0.25">
      <c r="A1243">
        <v>1372</v>
      </c>
      <c r="B1243" t="s">
        <v>564</v>
      </c>
      <c r="C1243" t="s">
        <v>564</v>
      </c>
      <c r="D1243">
        <v>1887772</v>
      </c>
      <c r="E1243">
        <v>1</v>
      </c>
      <c r="F1243" s="107">
        <v>40959</v>
      </c>
      <c r="G1243" s="107">
        <v>40975</v>
      </c>
      <c r="H1243">
        <v>1887772</v>
      </c>
      <c r="I1243" s="107">
        <v>40962</v>
      </c>
      <c r="J1243" s="107">
        <v>40975</v>
      </c>
      <c r="K1243">
        <v>20000</v>
      </c>
      <c r="L1243" t="s">
        <v>569</v>
      </c>
      <c r="N1243" t="s">
        <v>564</v>
      </c>
      <c r="O1243" t="s">
        <v>913</v>
      </c>
      <c r="P1243" t="s">
        <v>122</v>
      </c>
      <c r="Q1243">
        <v>14</v>
      </c>
      <c r="R1243">
        <v>17</v>
      </c>
      <c r="S1243">
        <v>0</v>
      </c>
      <c r="T1243">
        <v>2</v>
      </c>
      <c r="AB1243" t="s">
        <v>111</v>
      </c>
      <c r="AD1243" s="107">
        <v>28743</v>
      </c>
      <c r="AE1243" t="s">
        <v>45</v>
      </c>
      <c r="AF1243" t="s">
        <v>39</v>
      </c>
      <c r="AG1243" t="s">
        <v>40</v>
      </c>
      <c r="AH1243" t="s">
        <v>30</v>
      </c>
      <c r="AI1243" t="s">
        <v>96</v>
      </c>
      <c r="AJ1243" t="s">
        <v>122</v>
      </c>
      <c r="AK1243">
        <v>3</v>
      </c>
      <c r="AL1243" t="s">
        <v>122</v>
      </c>
      <c r="AP1243" t="s">
        <v>325</v>
      </c>
      <c r="AR1243" t="s">
        <v>43</v>
      </c>
      <c r="AS1243" t="s">
        <v>63</v>
      </c>
      <c r="BC1243" t="s">
        <v>37</v>
      </c>
      <c r="BF1243">
        <v>14</v>
      </c>
      <c r="BG1243">
        <v>14</v>
      </c>
      <c r="BH1243">
        <v>17</v>
      </c>
      <c r="BI1243">
        <v>33.377049180327866</v>
      </c>
      <c r="BJ1243">
        <f t="shared" si="95"/>
        <v>33</v>
      </c>
      <c r="BK1243">
        <v>0</v>
      </c>
      <c r="BL1243">
        <v>0</v>
      </c>
      <c r="BM1243" t="s">
        <v>1051</v>
      </c>
      <c r="BN1243" t="s">
        <v>913</v>
      </c>
      <c r="BO1243" t="s">
        <v>564</v>
      </c>
      <c r="BQ1243" t="s">
        <v>1051</v>
      </c>
      <c r="BR1243" t="s">
        <v>87</v>
      </c>
      <c r="BS1243" t="s">
        <v>572</v>
      </c>
      <c r="BT1243" t="s">
        <v>1252</v>
      </c>
      <c r="BU1243" t="s">
        <v>564</v>
      </c>
      <c r="BV1243">
        <v>0.82352941176470584</v>
      </c>
      <c r="BW1243">
        <v>1</v>
      </c>
      <c r="BX1243">
        <v>0.17647058823529416</v>
      </c>
      <c r="BY1243">
        <v>0</v>
      </c>
      <c r="BZ1243">
        <v>-14</v>
      </c>
      <c r="CA1243">
        <v>0</v>
      </c>
      <c r="CB1243">
        <v>14</v>
      </c>
      <c r="CC1243" t="e">
        <v>#VALUE!</v>
      </c>
      <c r="CD1243">
        <v>14</v>
      </c>
      <c r="CE1243">
        <v>0</v>
      </c>
      <c r="CF1243">
        <v>0</v>
      </c>
      <c r="CH1243">
        <f t="shared" si="96"/>
        <v>1</v>
      </c>
      <c r="CI1243" t="s">
        <v>1404</v>
      </c>
      <c r="CJ1243">
        <v>2</v>
      </c>
      <c r="CK1243" t="s">
        <v>1399</v>
      </c>
      <c r="CL1243">
        <f t="shared" si="97"/>
        <v>0</v>
      </c>
      <c r="CM1243">
        <f t="shared" si="98"/>
        <v>0</v>
      </c>
      <c r="CN1243">
        <f t="shared" si="99"/>
        <v>1</v>
      </c>
    </row>
    <row r="1244" spans="1:92" x14ac:dyDescent="0.25">
      <c r="A1244">
        <v>821</v>
      </c>
      <c r="B1244" t="s">
        <v>564</v>
      </c>
      <c r="C1244" t="s">
        <v>564</v>
      </c>
      <c r="D1244">
        <v>1889272</v>
      </c>
      <c r="E1244">
        <v>5</v>
      </c>
      <c r="F1244" s="107">
        <v>40940</v>
      </c>
      <c r="G1244" s="107">
        <v>41026</v>
      </c>
      <c r="H1244">
        <v>1889272</v>
      </c>
      <c r="I1244" s="107">
        <v>40940</v>
      </c>
      <c r="J1244" s="107">
        <v>41026</v>
      </c>
      <c r="K1244">
        <v>40000</v>
      </c>
      <c r="L1244" t="s">
        <v>570</v>
      </c>
      <c r="N1244" t="s">
        <v>564</v>
      </c>
      <c r="O1244" t="s">
        <v>913</v>
      </c>
      <c r="P1244" t="s">
        <v>38</v>
      </c>
      <c r="Q1244">
        <v>87</v>
      </c>
      <c r="R1244">
        <v>87</v>
      </c>
      <c r="S1244">
        <v>2</v>
      </c>
      <c r="T1244">
        <v>9</v>
      </c>
      <c r="AD1244" s="107">
        <v>30490</v>
      </c>
      <c r="AE1244" t="s">
        <v>31</v>
      </c>
      <c r="AF1244" t="s">
        <v>32</v>
      </c>
      <c r="AG1244" t="s">
        <v>868</v>
      </c>
      <c r="AH1244" t="s">
        <v>57</v>
      </c>
      <c r="AI1244" t="s">
        <v>61</v>
      </c>
      <c r="AJ1244" t="s">
        <v>88</v>
      </c>
      <c r="AK1244">
        <v>4</v>
      </c>
      <c r="AL1244" t="s">
        <v>987</v>
      </c>
      <c r="AN1244">
        <v>6</v>
      </c>
      <c r="AP1244" t="s">
        <v>42</v>
      </c>
      <c r="AR1244" t="s">
        <v>43</v>
      </c>
      <c r="AS1244" t="s">
        <v>44</v>
      </c>
      <c r="BC1244" t="s">
        <v>37</v>
      </c>
      <c r="BF1244">
        <v>87</v>
      </c>
      <c r="BG1244">
        <v>87</v>
      </c>
      <c r="BH1244">
        <v>87</v>
      </c>
      <c r="BI1244">
        <v>28.551912568306012</v>
      </c>
      <c r="BJ1244">
        <f t="shared" si="95"/>
        <v>29</v>
      </c>
      <c r="BK1244">
        <v>0</v>
      </c>
      <c r="BL1244">
        <v>0</v>
      </c>
      <c r="BM1244" t="s">
        <v>1050</v>
      </c>
      <c r="BN1244" t="s">
        <v>913</v>
      </c>
      <c r="BO1244" t="s">
        <v>564</v>
      </c>
      <c r="BQ1244" t="s">
        <v>1050</v>
      </c>
      <c r="BR1244" t="s">
        <v>87</v>
      </c>
      <c r="BS1244" t="s">
        <v>572</v>
      </c>
      <c r="BT1244" t="s">
        <v>1252</v>
      </c>
      <c r="BU1244" t="s">
        <v>87</v>
      </c>
      <c r="BV1244">
        <v>1</v>
      </c>
      <c r="BW1244">
        <v>1</v>
      </c>
      <c r="BX1244">
        <v>0</v>
      </c>
      <c r="BY1244">
        <v>0</v>
      </c>
      <c r="BZ1244">
        <v>-87</v>
      </c>
      <c r="CA1244">
        <v>0</v>
      </c>
      <c r="CB1244">
        <v>87</v>
      </c>
      <c r="CC1244" t="e">
        <v>#VALUE!</v>
      </c>
      <c r="CD1244">
        <v>87</v>
      </c>
      <c r="CE1244">
        <v>0</v>
      </c>
      <c r="CF1244">
        <v>0</v>
      </c>
      <c r="CH1244">
        <f t="shared" si="96"/>
        <v>1</v>
      </c>
      <c r="CI1244" t="s">
        <v>1402</v>
      </c>
      <c r="CJ1244">
        <v>4</v>
      </c>
      <c r="CK1244" t="s">
        <v>1399</v>
      </c>
      <c r="CL1244">
        <f t="shared" si="97"/>
        <v>0</v>
      </c>
      <c r="CM1244">
        <f t="shared" si="98"/>
        <v>1</v>
      </c>
      <c r="CN1244">
        <f t="shared" si="99"/>
        <v>1</v>
      </c>
    </row>
    <row r="1245" spans="1:92" x14ac:dyDescent="0.25">
      <c r="A1245">
        <v>1491</v>
      </c>
      <c r="B1245" t="s">
        <v>564</v>
      </c>
      <c r="C1245" t="s">
        <v>564</v>
      </c>
      <c r="D1245">
        <v>1890532</v>
      </c>
      <c r="E1245">
        <v>2</v>
      </c>
      <c r="F1245" s="107">
        <v>40963</v>
      </c>
      <c r="G1245" s="107">
        <v>40966</v>
      </c>
      <c r="H1245">
        <v>1890532</v>
      </c>
      <c r="I1245" s="107">
        <v>40963</v>
      </c>
      <c r="J1245" s="107">
        <v>40966</v>
      </c>
      <c r="K1245" t="s">
        <v>562</v>
      </c>
      <c r="L1245" t="s">
        <v>562</v>
      </c>
      <c r="N1245" t="s">
        <v>564</v>
      </c>
      <c r="O1245" t="s">
        <v>913</v>
      </c>
      <c r="P1245" t="s">
        <v>587</v>
      </c>
      <c r="Q1245">
        <v>4</v>
      </c>
      <c r="R1245">
        <v>4</v>
      </c>
      <c r="S1245">
        <v>0</v>
      </c>
      <c r="T1245">
        <v>3</v>
      </c>
      <c r="AD1245" s="107">
        <v>30239</v>
      </c>
      <c r="AE1245" t="s">
        <v>31</v>
      </c>
      <c r="AF1245" t="s">
        <v>32</v>
      </c>
      <c r="AG1245" t="s">
        <v>868</v>
      </c>
      <c r="AH1245" t="s">
        <v>57</v>
      </c>
      <c r="AI1245" t="s">
        <v>117</v>
      </c>
      <c r="AJ1245" t="s">
        <v>47</v>
      </c>
      <c r="AK1245">
        <v>1</v>
      </c>
      <c r="AL1245" t="s">
        <v>47</v>
      </c>
      <c r="AP1245" t="s">
        <v>149</v>
      </c>
      <c r="AR1245" t="s">
        <v>66</v>
      </c>
      <c r="AS1245" t="s">
        <v>73</v>
      </c>
      <c r="BC1245" t="s">
        <v>37</v>
      </c>
      <c r="BF1245">
        <v>4</v>
      </c>
      <c r="BG1245">
        <v>4</v>
      </c>
      <c r="BH1245">
        <v>4</v>
      </c>
      <c r="BI1245">
        <v>29.300546448087431</v>
      </c>
      <c r="BJ1245">
        <f t="shared" si="95"/>
        <v>29</v>
      </c>
      <c r="BK1245">
        <v>0</v>
      </c>
      <c r="BL1245">
        <v>0</v>
      </c>
      <c r="BM1245" t="s">
        <v>47</v>
      </c>
      <c r="BN1245" t="s">
        <v>913</v>
      </c>
      <c r="BO1245" t="s">
        <v>564</v>
      </c>
      <c r="BQ1245" t="s">
        <v>47</v>
      </c>
      <c r="BR1245" t="s">
        <v>87</v>
      </c>
      <c r="BS1245" t="s">
        <v>572</v>
      </c>
      <c r="BT1245" t="s">
        <v>1252</v>
      </c>
      <c r="BU1245" t="s">
        <v>564</v>
      </c>
      <c r="BV1245">
        <v>1</v>
      </c>
      <c r="BW1245">
        <v>1</v>
      </c>
      <c r="BX1245">
        <v>0</v>
      </c>
      <c r="BY1245">
        <v>0</v>
      </c>
      <c r="BZ1245">
        <v>-4</v>
      </c>
      <c r="CA1245">
        <v>0</v>
      </c>
      <c r="CB1245">
        <v>4</v>
      </c>
      <c r="CC1245" t="e">
        <v>#VALUE!</v>
      </c>
      <c r="CD1245">
        <v>4</v>
      </c>
      <c r="CE1245">
        <v>0</v>
      </c>
      <c r="CF1245">
        <v>0</v>
      </c>
      <c r="CH1245">
        <f t="shared" si="96"/>
        <v>1</v>
      </c>
      <c r="CI1245" t="s">
        <v>1405</v>
      </c>
      <c r="CJ1245">
        <v>1</v>
      </c>
      <c r="CK1245" t="s">
        <v>1399</v>
      </c>
      <c r="CL1245">
        <f t="shared" si="97"/>
        <v>0</v>
      </c>
      <c r="CM1245">
        <f t="shared" si="98"/>
        <v>0</v>
      </c>
      <c r="CN1245">
        <f t="shared" si="99"/>
        <v>1</v>
      </c>
    </row>
    <row r="1246" spans="1:92" x14ac:dyDescent="0.25">
      <c r="A1246">
        <v>993</v>
      </c>
      <c r="B1246" t="s">
        <v>87</v>
      </c>
      <c r="C1246" t="s">
        <v>87</v>
      </c>
      <c r="D1246">
        <v>1891866</v>
      </c>
      <c r="E1246">
        <v>6</v>
      </c>
      <c r="F1246" s="107">
        <v>40946</v>
      </c>
      <c r="G1246" s="107">
        <v>41375</v>
      </c>
      <c r="H1246">
        <v>1891866</v>
      </c>
      <c r="I1246" s="107">
        <v>40973</v>
      </c>
      <c r="J1246" s="107">
        <v>41125</v>
      </c>
      <c r="K1246">
        <v>35000</v>
      </c>
      <c r="L1246" t="s">
        <v>570</v>
      </c>
      <c r="M1246" s="107">
        <v>41125</v>
      </c>
      <c r="N1246" t="s">
        <v>87</v>
      </c>
      <c r="O1246" t="s">
        <v>75</v>
      </c>
      <c r="P1246" t="s">
        <v>38</v>
      </c>
      <c r="Q1246">
        <v>292</v>
      </c>
      <c r="R1246">
        <v>430</v>
      </c>
      <c r="S1246">
        <v>6</v>
      </c>
      <c r="T1246">
        <v>8</v>
      </c>
      <c r="U1246">
        <v>2</v>
      </c>
      <c r="AD1246" s="107">
        <v>30959</v>
      </c>
      <c r="AE1246" t="s">
        <v>31</v>
      </c>
      <c r="AF1246" t="s">
        <v>32</v>
      </c>
      <c r="AG1246" t="s">
        <v>868</v>
      </c>
      <c r="AH1246" t="s">
        <v>57</v>
      </c>
      <c r="AI1246" t="s">
        <v>58</v>
      </c>
      <c r="AJ1246" t="s">
        <v>30</v>
      </c>
      <c r="AK1246">
        <v>9</v>
      </c>
      <c r="AL1246" t="s">
        <v>361</v>
      </c>
      <c r="AM1246">
        <v>2</v>
      </c>
      <c r="AP1246" t="s">
        <v>55</v>
      </c>
      <c r="AR1246" t="s">
        <v>49</v>
      </c>
      <c r="AS1246" t="s">
        <v>56</v>
      </c>
      <c r="AT1246" t="s">
        <v>941</v>
      </c>
      <c r="AU1246" t="s">
        <v>942</v>
      </c>
      <c r="AX1246" t="s">
        <v>50</v>
      </c>
      <c r="BC1246" t="s">
        <v>37</v>
      </c>
      <c r="BD1246" t="s">
        <v>1134</v>
      </c>
      <c r="BF1246">
        <v>292</v>
      </c>
      <c r="BG1246">
        <v>403</v>
      </c>
      <c r="BH1246">
        <v>430</v>
      </c>
      <c r="BI1246">
        <v>27.28688524590164</v>
      </c>
      <c r="BJ1246">
        <f t="shared" si="95"/>
        <v>27</v>
      </c>
      <c r="BK1246">
        <v>0</v>
      </c>
      <c r="BL1246">
        <v>-250</v>
      </c>
      <c r="BM1246" t="s">
        <v>1050</v>
      </c>
      <c r="BN1246" t="s">
        <v>75</v>
      </c>
      <c r="BO1246" t="s">
        <v>564</v>
      </c>
      <c r="BQ1246" t="s">
        <v>1050</v>
      </c>
      <c r="BR1246" t="s">
        <v>87</v>
      </c>
      <c r="BS1246" t="s">
        <v>572</v>
      </c>
      <c r="BT1246" t="s">
        <v>1252</v>
      </c>
      <c r="BU1246" t="s">
        <v>87</v>
      </c>
      <c r="BV1246">
        <v>0.67906976744186043</v>
      </c>
      <c r="BW1246">
        <v>0.37965260545905705</v>
      </c>
      <c r="BX1246">
        <v>-0.29941716198280338</v>
      </c>
      <c r="BY1246">
        <v>0</v>
      </c>
      <c r="BZ1246">
        <v>-153</v>
      </c>
      <c r="CA1246">
        <v>139</v>
      </c>
      <c r="CB1246">
        <v>403</v>
      </c>
      <c r="CC1246">
        <v>292</v>
      </c>
      <c r="CD1246">
        <v>403</v>
      </c>
      <c r="CE1246">
        <v>250</v>
      </c>
      <c r="CF1246">
        <v>250</v>
      </c>
      <c r="CH1246">
        <f t="shared" si="96"/>
        <v>1</v>
      </c>
      <c r="CI1246" t="s">
        <v>1403</v>
      </c>
      <c r="CJ1246">
        <v>6</v>
      </c>
      <c r="CK1246" t="s">
        <v>1399</v>
      </c>
      <c r="CL1246">
        <f t="shared" si="97"/>
        <v>1</v>
      </c>
      <c r="CM1246">
        <f t="shared" si="98"/>
        <v>1</v>
      </c>
      <c r="CN1246">
        <f t="shared" si="99"/>
        <v>1</v>
      </c>
    </row>
    <row r="1247" spans="1:92" x14ac:dyDescent="0.25">
      <c r="A1247">
        <v>2452</v>
      </c>
      <c r="B1247" t="s">
        <v>564</v>
      </c>
      <c r="C1247" t="s">
        <v>564</v>
      </c>
      <c r="D1247">
        <v>1893414</v>
      </c>
      <c r="E1247">
        <v>2</v>
      </c>
      <c r="F1247" s="107">
        <v>41001</v>
      </c>
      <c r="G1247" s="107">
        <v>41079</v>
      </c>
      <c r="H1247">
        <v>1893414</v>
      </c>
      <c r="I1247" s="107">
        <v>41009</v>
      </c>
      <c r="J1247" s="107">
        <v>41009</v>
      </c>
      <c r="K1247">
        <v>2000</v>
      </c>
      <c r="L1247" t="s">
        <v>566</v>
      </c>
      <c r="M1247" s="107">
        <v>41009</v>
      </c>
      <c r="N1247" t="s">
        <v>87</v>
      </c>
      <c r="O1247" t="s">
        <v>583</v>
      </c>
      <c r="P1247" t="s">
        <v>587</v>
      </c>
      <c r="Q1247">
        <v>1</v>
      </c>
      <c r="R1247">
        <v>79</v>
      </c>
      <c r="S1247">
        <v>0</v>
      </c>
      <c r="T1247">
        <v>0</v>
      </c>
      <c r="AD1247" s="107">
        <v>29661</v>
      </c>
      <c r="AE1247" t="s">
        <v>31</v>
      </c>
      <c r="AF1247" t="s">
        <v>137</v>
      </c>
      <c r="AG1247" t="s">
        <v>869</v>
      </c>
      <c r="AH1247" t="s">
        <v>57</v>
      </c>
      <c r="AI1247" t="s">
        <v>89</v>
      </c>
      <c r="AJ1247" t="s">
        <v>47</v>
      </c>
      <c r="AK1247">
        <v>6</v>
      </c>
      <c r="AL1247" t="s">
        <v>47</v>
      </c>
      <c r="AP1247" t="s">
        <v>126</v>
      </c>
      <c r="AR1247" t="s">
        <v>43</v>
      </c>
      <c r="AS1247" t="s">
        <v>81</v>
      </c>
      <c r="BC1247" t="s">
        <v>51</v>
      </c>
      <c r="BF1247">
        <v>1</v>
      </c>
      <c r="BG1247">
        <v>71</v>
      </c>
      <c r="BH1247">
        <v>79</v>
      </c>
      <c r="BI1247">
        <v>30.983606557377048</v>
      </c>
      <c r="BJ1247">
        <f t="shared" si="95"/>
        <v>31</v>
      </c>
      <c r="BK1247">
        <v>0</v>
      </c>
      <c r="BL1247">
        <v>-70</v>
      </c>
      <c r="BM1247" t="s">
        <v>47</v>
      </c>
      <c r="BN1247" t="s">
        <v>75</v>
      </c>
      <c r="BO1247" t="s">
        <v>87</v>
      </c>
      <c r="BQ1247" t="s">
        <v>47</v>
      </c>
      <c r="BR1247" t="s">
        <v>87</v>
      </c>
      <c r="BS1247" t="s">
        <v>573</v>
      </c>
      <c r="BT1247" t="s">
        <v>1252</v>
      </c>
      <c r="BU1247" t="s">
        <v>564</v>
      </c>
      <c r="BV1247">
        <v>1.2658227848101266E-2</v>
      </c>
      <c r="BW1247">
        <v>1.4084507042253521E-2</v>
      </c>
      <c r="BX1247">
        <v>1.4262791941522558E-3</v>
      </c>
      <c r="BY1247">
        <v>0</v>
      </c>
      <c r="BZ1247">
        <v>-1</v>
      </c>
      <c r="CA1247">
        <v>0</v>
      </c>
      <c r="CB1247">
        <v>1</v>
      </c>
      <c r="CC1247" t="e">
        <v>#VALUE!</v>
      </c>
      <c r="CD1247">
        <v>1</v>
      </c>
      <c r="CE1247">
        <v>0</v>
      </c>
      <c r="CF1247">
        <v>70</v>
      </c>
      <c r="CH1247">
        <f t="shared" si="96"/>
        <v>0</v>
      </c>
      <c r="CI1247" t="s">
        <v>1405</v>
      </c>
      <c r="CJ1247">
        <v>1</v>
      </c>
      <c r="CK1247" t="s">
        <v>1399</v>
      </c>
      <c r="CL1247">
        <f t="shared" si="97"/>
        <v>1</v>
      </c>
      <c r="CM1247">
        <f t="shared" si="98"/>
        <v>0</v>
      </c>
      <c r="CN1247">
        <f t="shared" si="99"/>
        <v>0</v>
      </c>
    </row>
    <row r="1248" spans="1:92" x14ac:dyDescent="0.25">
      <c r="A1248">
        <v>1668</v>
      </c>
      <c r="B1248" t="s">
        <v>564</v>
      </c>
      <c r="C1248" t="s">
        <v>87</v>
      </c>
      <c r="D1248">
        <v>1893933</v>
      </c>
      <c r="E1248">
        <v>5</v>
      </c>
      <c r="F1248" s="107">
        <v>40970</v>
      </c>
      <c r="G1248" s="107">
        <v>41109</v>
      </c>
      <c r="H1248">
        <v>1893933</v>
      </c>
      <c r="I1248" s="107">
        <v>40990</v>
      </c>
      <c r="J1248" s="107">
        <v>41109</v>
      </c>
      <c r="K1248">
        <v>15000</v>
      </c>
      <c r="L1248" t="s">
        <v>569</v>
      </c>
      <c r="M1248" s="107">
        <v>40975</v>
      </c>
      <c r="N1248" t="s">
        <v>87</v>
      </c>
      <c r="O1248" t="s">
        <v>75</v>
      </c>
      <c r="P1248" t="s">
        <v>38</v>
      </c>
      <c r="Q1248">
        <v>120</v>
      </c>
      <c r="R1248">
        <v>140</v>
      </c>
      <c r="S1248">
        <v>3</v>
      </c>
      <c r="T1248">
        <v>0</v>
      </c>
      <c r="U1248">
        <v>1</v>
      </c>
      <c r="AD1248" s="107">
        <v>26543</v>
      </c>
      <c r="AE1248" t="s">
        <v>31</v>
      </c>
      <c r="AF1248" t="s">
        <v>68</v>
      </c>
      <c r="AG1248" t="s">
        <v>870</v>
      </c>
      <c r="AH1248" t="s">
        <v>57</v>
      </c>
      <c r="AI1248" t="s">
        <v>71</v>
      </c>
      <c r="AJ1248" t="s">
        <v>88</v>
      </c>
      <c r="AK1248">
        <v>7</v>
      </c>
      <c r="AL1248" t="s">
        <v>987</v>
      </c>
      <c r="AN1248">
        <v>12</v>
      </c>
      <c r="AP1248" t="s">
        <v>141</v>
      </c>
      <c r="AR1248" t="s">
        <v>43</v>
      </c>
      <c r="AS1248" t="s">
        <v>63</v>
      </c>
      <c r="AV1248" t="s">
        <v>87</v>
      </c>
      <c r="AW1248" t="s">
        <v>730</v>
      </c>
      <c r="BA1248">
        <v>41031</v>
      </c>
      <c r="BB1248">
        <v>235</v>
      </c>
      <c r="BC1248" t="s">
        <v>37</v>
      </c>
      <c r="BF1248">
        <v>120</v>
      </c>
      <c r="BG1248">
        <v>120</v>
      </c>
      <c r="BH1248">
        <v>140</v>
      </c>
      <c r="BI1248">
        <v>39.418032786885249</v>
      </c>
      <c r="BJ1248">
        <f t="shared" si="95"/>
        <v>40</v>
      </c>
      <c r="BK1248">
        <v>0</v>
      </c>
      <c r="BL1248">
        <v>0</v>
      </c>
      <c r="BM1248" t="s">
        <v>1050</v>
      </c>
      <c r="BN1248" t="s">
        <v>75</v>
      </c>
      <c r="BO1248" t="s">
        <v>87</v>
      </c>
      <c r="BQ1248" t="s">
        <v>1050</v>
      </c>
      <c r="BR1248" t="s">
        <v>87</v>
      </c>
      <c r="BS1248" t="s">
        <v>572</v>
      </c>
      <c r="BT1248" t="s">
        <v>1252</v>
      </c>
      <c r="BU1248" t="s">
        <v>87</v>
      </c>
      <c r="BV1248">
        <v>0.8571428571428571</v>
      </c>
      <c r="BW1248">
        <v>1</v>
      </c>
      <c r="BX1248">
        <v>0.1428571428571429</v>
      </c>
      <c r="BY1248">
        <v>0</v>
      </c>
      <c r="BZ1248">
        <v>-120</v>
      </c>
      <c r="CA1248">
        <v>0</v>
      </c>
      <c r="CB1248">
        <v>120</v>
      </c>
      <c r="CC1248" t="e">
        <v>#VALUE!</v>
      </c>
      <c r="CD1248">
        <v>120</v>
      </c>
      <c r="CE1248">
        <v>0</v>
      </c>
      <c r="CF1248">
        <v>0</v>
      </c>
      <c r="CH1248">
        <f t="shared" si="96"/>
        <v>1</v>
      </c>
      <c r="CI1248" t="s">
        <v>1408</v>
      </c>
      <c r="CJ1248">
        <v>0</v>
      </c>
      <c r="CK1248" t="s">
        <v>1399</v>
      </c>
      <c r="CL1248">
        <f t="shared" si="97"/>
        <v>1</v>
      </c>
      <c r="CM1248">
        <f t="shared" si="98"/>
        <v>1</v>
      </c>
      <c r="CN1248">
        <f t="shared" si="99"/>
        <v>0</v>
      </c>
    </row>
    <row r="1249" spans="1:92" x14ac:dyDescent="0.25">
      <c r="A1249">
        <v>464</v>
      </c>
      <c r="B1249" t="s">
        <v>564</v>
      </c>
      <c r="C1249" t="s">
        <v>564</v>
      </c>
      <c r="D1249">
        <v>1896243</v>
      </c>
      <c r="E1249">
        <v>1</v>
      </c>
      <c r="F1249" s="107">
        <v>40927</v>
      </c>
      <c r="G1249" s="107">
        <v>41022</v>
      </c>
      <c r="H1249">
        <v>1896243</v>
      </c>
      <c r="I1249" s="107">
        <v>40928</v>
      </c>
      <c r="J1249" s="107">
        <v>40936</v>
      </c>
      <c r="K1249">
        <v>30000</v>
      </c>
      <c r="L1249" t="s">
        <v>570</v>
      </c>
      <c r="M1249" s="107">
        <v>40936</v>
      </c>
      <c r="N1249" t="s">
        <v>87</v>
      </c>
      <c r="O1249" t="s">
        <v>75</v>
      </c>
      <c r="P1249" t="s">
        <v>122</v>
      </c>
      <c r="Q1249">
        <v>9</v>
      </c>
      <c r="R1249">
        <v>96</v>
      </c>
      <c r="S1249">
        <v>3</v>
      </c>
      <c r="T1249">
        <v>1</v>
      </c>
      <c r="U1249">
        <v>2</v>
      </c>
      <c r="AD1249" s="107">
        <v>30684</v>
      </c>
      <c r="AE1249" t="s">
        <v>31</v>
      </c>
      <c r="AF1249" t="s">
        <v>32</v>
      </c>
      <c r="AG1249" t="s">
        <v>868</v>
      </c>
      <c r="AH1249" t="s">
        <v>57</v>
      </c>
      <c r="AI1249" t="s">
        <v>94</v>
      </c>
      <c r="AJ1249" t="s">
        <v>122</v>
      </c>
      <c r="AK1249">
        <v>5</v>
      </c>
      <c r="AL1249" t="s">
        <v>122</v>
      </c>
      <c r="AP1249" t="s">
        <v>208</v>
      </c>
      <c r="AR1249" t="s">
        <v>91</v>
      </c>
      <c r="AS1249" t="s">
        <v>105</v>
      </c>
      <c r="BC1249" t="s">
        <v>51</v>
      </c>
      <c r="BF1249">
        <v>9</v>
      </c>
      <c r="BG1249">
        <v>95</v>
      </c>
      <c r="BH1249">
        <v>96</v>
      </c>
      <c r="BI1249">
        <v>27.986338797814209</v>
      </c>
      <c r="BJ1249">
        <f t="shared" si="95"/>
        <v>28</v>
      </c>
      <c r="BK1249">
        <v>0</v>
      </c>
      <c r="BL1249">
        <v>-86</v>
      </c>
      <c r="BM1249" t="s">
        <v>1051</v>
      </c>
      <c r="BN1249" t="s">
        <v>75</v>
      </c>
      <c r="BO1249" t="s">
        <v>87</v>
      </c>
      <c r="BQ1249" t="s">
        <v>1051</v>
      </c>
      <c r="BR1249" t="s">
        <v>87</v>
      </c>
      <c r="BS1249" t="s">
        <v>573</v>
      </c>
      <c r="BT1249" t="s">
        <v>1252</v>
      </c>
      <c r="BU1249" t="s">
        <v>87</v>
      </c>
      <c r="BV1249">
        <v>9.375E-2</v>
      </c>
      <c r="BW1249">
        <v>9.4736842105263161E-2</v>
      </c>
      <c r="BX1249">
        <v>9.8684210526316096E-4</v>
      </c>
      <c r="BY1249">
        <v>0</v>
      </c>
      <c r="BZ1249">
        <v>-9</v>
      </c>
      <c r="CA1249">
        <v>0</v>
      </c>
      <c r="CB1249">
        <v>9</v>
      </c>
      <c r="CC1249" t="e">
        <v>#VALUE!</v>
      </c>
      <c r="CD1249">
        <v>9</v>
      </c>
      <c r="CE1249">
        <v>0</v>
      </c>
      <c r="CF1249">
        <v>86</v>
      </c>
      <c r="CH1249">
        <f t="shared" si="96"/>
        <v>1</v>
      </c>
      <c r="CI1249" t="s">
        <v>1405</v>
      </c>
      <c r="CJ1249">
        <v>1</v>
      </c>
      <c r="CK1249" t="s">
        <v>1399</v>
      </c>
      <c r="CL1249">
        <f t="shared" si="97"/>
        <v>1</v>
      </c>
      <c r="CM1249">
        <f t="shared" si="98"/>
        <v>1</v>
      </c>
      <c r="CN1249">
        <f t="shared" si="99"/>
        <v>1</v>
      </c>
    </row>
    <row r="1250" spans="1:92" x14ac:dyDescent="0.25">
      <c r="A1250">
        <v>2226</v>
      </c>
      <c r="B1250" t="s">
        <v>564</v>
      </c>
      <c r="C1250" t="s">
        <v>564</v>
      </c>
      <c r="D1250">
        <v>1896630</v>
      </c>
      <c r="E1250">
        <v>2</v>
      </c>
      <c r="F1250" s="107">
        <v>40992</v>
      </c>
      <c r="G1250" s="107">
        <v>41023</v>
      </c>
      <c r="H1250">
        <v>1896630</v>
      </c>
      <c r="I1250" s="107">
        <v>40993</v>
      </c>
      <c r="J1250" s="107">
        <v>40993</v>
      </c>
      <c r="K1250">
        <v>20000</v>
      </c>
      <c r="L1250" t="s">
        <v>569</v>
      </c>
      <c r="M1250" s="107">
        <v>40993</v>
      </c>
      <c r="N1250" t="s">
        <v>87</v>
      </c>
      <c r="O1250" t="s">
        <v>75</v>
      </c>
      <c r="P1250" t="s">
        <v>587</v>
      </c>
      <c r="Q1250">
        <v>1</v>
      </c>
      <c r="R1250">
        <v>32</v>
      </c>
      <c r="S1250">
        <v>0</v>
      </c>
      <c r="T1250">
        <v>2</v>
      </c>
      <c r="AB1250" t="s">
        <v>111</v>
      </c>
      <c r="AD1250" s="107">
        <v>30889</v>
      </c>
      <c r="AE1250" t="s">
        <v>31</v>
      </c>
      <c r="AF1250" t="s">
        <v>39</v>
      </c>
      <c r="AG1250" t="s">
        <v>40</v>
      </c>
      <c r="AH1250" t="s">
        <v>30</v>
      </c>
      <c r="AI1250" t="s">
        <v>41</v>
      </c>
      <c r="AJ1250" t="s">
        <v>47</v>
      </c>
      <c r="AK1250">
        <v>2</v>
      </c>
      <c r="AL1250" t="s">
        <v>47</v>
      </c>
      <c r="AP1250" t="s">
        <v>92</v>
      </c>
      <c r="AR1250" t="s">
        <v>66</v>
      </c>
      <c r="AS1250" t="s">
        <v>44</v>
      </c>
      <c r="BC1250" t="s">
        <v>51</v>
      </c>
      <c r="BF1250">
        <v>1</v>
      </c>
      <c r="BG1250">
        <v>31</v>
      </c>
      <c r="BH1250">
        <v>32</v>
      </c>
      <c r="BI1250">
        <v>27.603825136612024</v>
      </c>
      <c r="BJ1250">
        <f t="shared" si="95"/>
        <v>28</v>
      </c>
      <c r="BK1250">
        <v>0</v>
      </c>
      <c r="BL1250">
        <v>-30</v>
      </c>
      <c r="BM1250" t="s">
        <v>47</v>
      </c>
      <c r="BN1250" t="s">
        <v>75</v>
      </c>
      <c r="BO1250" t="s">
        <v>87</v>
      </c>
      <c r="BQ1250" t="s">
        <v>47</v>
      </c>
      <c r="BR1250" t="s">
        <v>87</v>
      </c>
      <c r="BS1250" t="s">
        <v>573</v>
      </c>
      <c r="BT1250" t="s">
        <v>1252</v>
      </c>
      <c r="BU1250" t="s">
        <v>564</v>
      </c>
      <c r="BV1250">
        <v>3.125E-2</v>
      </c>
      <c r="BW1250">
        <v>3.2258064516129031E-2</v>
      </c>
      <c r="BX1250">
        <v>1.0080645161290314E-3</v>
      </c>
      <c r="BY1250">
        <v>0</v>
      </c>
      <c r="BZ1250">
        <v>-1</v>
      </c>
      <c r="CA1250">
        <v>0</v>
      </c>
      <c r="CB1250">
        <v>1</v>
      </c>
      <c r="CC1250" t="e">
        <v>#VALUE!</v>
      </c>
      <c r="CD1250">
        <v>1</v>
      </c>
      <c r="CE1250">
        <v>0</v>
      </c>
      <c r="CF1250">
        <v>30</v>
      </c>
      <c r="CH1250">
        <f t="shared" si="96"/>
        <v>1</v>
      </c>
      <c r="CI1250" t="s">
        <v>1405</v>
      </c>
      <c r="CJ1250">
        <v>1</v>
      </c>
      <c r="CK1250" t="s">
        <v>1399</v>
      </c>
      <c r="CL1250">
        <f t="shared" si="97"/>
        <v>1</v>
      </c>
      <c r="CM1250">
        <f t="shared" si="98"/>
        <v>0</v>
      </c>
      <c r="CN1250">
        <f t="shared" si="99"/>
        <v>1</v>
      </c>
    </row>
    <row r="1251" spans="1:92" x14ac:dyDescent="0.25">
      <c r="A1251">
        <v>1940</v>
      </c>
      <c r="B1251" t="s">
        <v>564</v>
      </c>
      <c r="C1251" t="s">
        <v>87</v>
      </c>
      <c r="D1251">
        <v>1897986</v>
      </c>
      <c r="E1251">
        <v>6</v>
      </c>
      <c r="F1251" s="107">
        <v>40981</v>
      </c>
      <c r="G1251" s="107">
        <v>41143</v>
      </c>
      <c r="H1251">
        <v>1897986</v>
      </c>
      <c r="I1251" s="107">
        <v>40982</v>
      </c>
      <c r="J1251" s="107">
        <v>40994</v>
      </c>
      <c r="K1251">
        <v>10000</v>
      </c>
      <c r="L1251" t="s">
        <v>568</v>
      </c>
      <c r="M1251" s="107">
        <v>40994</v>
      </c>
      <c r="N1251" t="s">
        <v>87</v>
      </c>
      <c r="O1251" t="s">
        <v>583</v>
      </c>
      <c r="P1251" t="s">
        <v>38</v>
      </c>
      <c r="Q1251">
        <v>110</v>
      </c>
      <c r="R1251">
        <v>163</v>
      </c>
      <c r="S1251">
        <v>3</v>
      </c>
      <c r="T1251">
        <v>4</v>
      </c>
      <c r="AD1251" s="107">
        <v>29430</v>
      </c>
      <c r="AE1251" t="s">
        <v>45</v>
      </c>
      <c r="AF1251" t="s">
        <v>32</v>
      </c>
      <c r="AG1251" t="s">
        <v>868</v>
      </c>
      <c r="AH1251" t="s">
        <v>57</v>
      </c>
      <c r="AI1251" t="s">
        <v>41</v>
      </c>
      <c r="AJ1251" t="s">
        <v>88</v>
      </c>
      <c r="AK1251">
        <v>7</v>
      </c>
      <c r="AL1251" t="s">
        <v>361</v>
      </c>
      <c r="AM1251">
        <v>2</v>
      </c>
      <c r="AP1251" t="s">
        <v>92</v>
      </c>
      <c r="AR1251" t="s">
        <v>66</v>
      </c>
      <c r="AS1251" t="s">
        <v>44</v>
      </c>
      <c r="AU1251" t="s">
        <v>746</v>
      </c>
      <c r="AX1251" t="s">
        <v>87</v>
      </c>
      <c r="BC1251" t="s">
        <v>51</v>
      </c>
      <c r="BF1251">
        <v>110</v>
      </c>
      <c r="BG1251">
        <v>162</v>
      </c>
      <c r="BH1251">
        <v>163</v>
      </c>
      <c r="BI1251">
        <v>31.560109289617486</v>
      </c>
      <c r="BJ1251">
        <f t="shared" si="95"/>
        <v>32</v>
      </c>
      <c r="BK1251">
        <v>0</v>
      </c>
      <c r="BL1251">
        <v>-149</v>
      </c>
      <c r="BM1251" t="s">
        <v>1050</v>
      </c>
      <c r="BN1251" t="s">
        <v>75</v>
      </c>
      <c r="BO1251" t="s">
        <v>87</v>
      </c>
      <c r="BQ1251" t="s">
        <v>1050</v>
      </c>
      <c r="BR1251" t="s">
        <v>87</v>
      </c>
      <c r="BS1251" t="s">
        <v>572</v>
      </c>
      <c r="BT1251" t="s">
        <v>1252</v>
      </c>
      <c r="BU1251" t="s">
        <v>87</v>
      </c>
      <c r="BV1251">
        <v>0.67484662576687116</v>
      </c>
      <c r="BW1251">
        <v>8.0246913580246909E-2</v>
      </c>
      <c r="BX1251">
        <v>-0.59459971218662422</v>
      </c>
      <c r="BY1251">
        <v>0</v>
      </c>
      <c r="BZ1251">
        <v>-13</v>
      </c>
      <c r="CA1251">
        <v>97</v>
      </c>
      <c r="CB1251">
        <v>162</v>
      </c>
      <c r="CC1251">
        <v>110</v>
      </c>
      <c r="CD1251">
        <v>162</v>
      </c>
      <c r="CE1251">
        <v>149</v>
      </c>
      <c r="CF1251">
        <v>149</v>
      </c>
      <c r="CH1251">
        <f t="shared" si="96"/>
        <v>1</v>
      </c>
      <c r="CI1251" t="s">
        <v>1408</v>
      </c>
      <c r="CJ1251">
        <v>0</v>
      </c>
      <c r="CK1251" t="s">
        <v>1399</v>
      </c>
      <c r="CL1251">
        <f t="shared" si="97"/>
        <v>1</v>
      </c>
      <c r="CM1251">
        <f t="shared" si="98"/>
        <v>1</v>
      </c>
      <c r="CN1251">
        <f t="shared" si="99"/>
        <v>1</v>
      </c>
    </row>
    <row r="1252" spans="1:92" x14ac:dyDescent="0.25">
      <c r="A1252">
        <v>2352</v>
      </c>
      <c r="B1252" t="s">
        <v>564</v>
      </c>
      <c r="C1252" t="s">
        <v>564</v>
      </c>
      <c r="D1252">
        <v>1898102</v>
      </c>
      <c r="E1252">
        <v>5</v>
      </c>
      <c r="F1252" s="107">
        <v>40997</v>
      </c>
      <c r="G1252" s="107">
        <v>41109</v>
      </c>
      <c r="H1252">
        <v>1898102</v>
      </c>
      <c r="I1252" s="107" t="s">
        <v>560</v>
      </c>
      <c r="J1252" s="107" t="s">
        <v>560</v>
      </c>
      <c r="K1252">
        <v>2000</v>
      </c>
      <c r="L1252" t="s">
        <v>566</v>
      </c>
      <c r="M1252" s="107">
        <v>41038</v>
      </c>
      <c r="N1252" t="s">
        <v>87</v>
      </c>
      <c r="O1252" t="s">
        <v>75</v>
      </c>
      <c r="P1252" t="s">
        <v>38</v>
      </c>
      <c r="Q1252">
        <v>0</v>
      </c>
      <c r="R1252">
        <v>113</v>
      </c>
      <c r="S1252">
        <v>1</v>
      </c>
      <c r="T1252">
        <v>3</v>
      </c>
      <c r="AD1252" s="107">
        <v>29234</v>
      </c>
      <c r="AE1252" t="s">
        <v>45</v>
      </c>
      <c r="AF1252" t="s">
        <v>32</v>
      </c>
      <c r="AG1252" t="s">
        <v>868</v>
      </c>
      <c r="AH1252" t="s">
        <v>30</v>
      </c>
      <c r="AI1252" t="s">
        <v>89</v>
      </c>
      <c r="AJ1252" t="s">
        <v>88</v>
      </c>
      <c r="AK1252">
        <v>7</v>
      </c>
      <c r="AL1252" t="s">
        <v>987</v>
      </c>
      <c r="AN1252">
        <v>9</v>
      </c>
      <c r="AP1252" t="s">
        <v>59</v>
      </c>
      <c r="AR1252" t="s">
        <v>43</v>
      </c>
      <c r="AS1252" t="s">
        <v>60</v>
      </c>
      <c r="AT1252" t="s">
        <v>843</v>
      </c>
      <c r="BC1252" t="s">
        <v>51</v>
      </c>
      <c r="BF1252">
        <v>0</v>
      </c>
      <c r="BG1252">
        <v>0</v>
      </c>
      <c r="BH1252">
        <v>113</v>
      </c>
      <c r="BI1252">
        <v>32.139344262295083</v>
      </c>
      <c r="BJ1252" t="e">
        <f t="shared" si="95"/>
        <v>#VALUE!</v>
      </c>
      <c r="BK1252" t="e">
        <v>#VALUE!</v>
      </c>
      <c r="BL1252" t="e">
        <v>#VALUE!</v>
      </c>
      <c r="BM1252" t="s">
        <v>1050</v>
      </c>
      <c r="BN1252" t="s">
        <v>75</v>
      </c>
      <c r="BO1252" t="s">
        <v>87</v>
      </c>
      <c r="BQ1252" t="s">
        <v>1050</v>
      </c>
      <c r="BR1252">
        <v>0</v>
      </c>
      <c r="BS1252" t="s">
        <v>573</v>
      </c>
      <c r="BT1252" t="s">
        <v>1252</v>
      </c>
      <c r="BU1252" t="s">
        <v>87</v>
      </c>
      <c r="BV1252">
        <v>0</v>
      </c>
      <c r="BW1252">
        <v>0</v>
      </c>
      <c r="BX1252">
        <v>0</v>
      </c>
      <c r="BY1252">
        <v>0</v>
      </c>
      <c r="BZ1252" t="e">
        <v>#VALUE!</v>
      </c>
      <c r="CA1252" t="e">
        <v>#VALUE!</v>
      </c>
      <c r="CB1252" t="e">
        <v>#VALUE!</v>
      </c>
      <c r="CC1252">
        <v>0</v>
      </c>
      <c r="CE1252" t="e">
        <v>#VALUE!</v>
      </c>
      <c r="CF1252" t="e">
        <v>#VALUE!</v>
      </c>
      <c r="CH1252">
        <f t="shared" si="96"/>
        <v>1</v>
      </c>
      <c r="CI1252" t="s">
        <v>1405</v>
      </c>
      <c r="CJ1252">
        <v>1</v>
      </c>
      <c r="CK1252" t="s">
        <v>1400</v>
      </c>
      <c r="CL1252">
        <f t="shared" si="97"/>
        <v>1</v>
      </c>
      <c r="CM1252">
        <f t="shared" si="98"/>
        <v>1</v>
      </c>
      <c r="CN1252">
        <f t="shared" si="99"/>
        <v>1</v>
      </c>
    </row>
    <row r="1253" spans="1:92" x14ac:dyDescent="0.25">
      <c r="A1253">
        <v>505</v>
      </c>
      <c r="B1253" t="s">
        <v>564</v>
      </c>
      <c r="C1253" t="s">
        <v>564</v>
      </c>
      <c r="D1253">
        <v>1899332</v>
      </c>
      <c r="E1253">
        <v>2</v>
      </c>
      <c r="F1253" s="107">
        <v>40929</v>
      </c>
      <c r="G1253" s="107">
        <v>41037</v>
      </c>
      <c r="H1253">
        <v>1899332</v>
      </c>
      <c r="I1253" s="107">
        <v>40929</v>
      </c>
      <c r="J1253" s="107">
        <v>40930</v>
      </c>
      <c r="K1253">
        <v>5000</v>
      </c>
      <c r="L1253" t="s">
        <v>567</v>
      </c>
      <c r="M1253" s="107">
        <v>40930</v>
      </c>
      <c r="N1253" t="s">
        <v>87</v>
      </c>
      <c r="O1253" t="s">
        <v>75</v>
      </c>
      <c r="P1253" t="s">
        <v>587</v>
      </c>
      <c r="Q1253">
        <v>2</v>
      </c>
      <c r="R1253">
        <v>109</v>
      </c>
      <c r="S1253">
        <v>0</v>
      </c>
      <c r="T1253">
        <v>2</v>
      </c>
      <c r="AB1253" t="s">
        <v>111</v>
      </c>
      <c r="AD1253" s="107">
        <v>30237</v>
      </c>
      <c r="AE1253" t="s">
        <v>31</v>
      </c>
      <c r="AF1253" t="s">
        <v>39</v>
      </c>
      <c r="AG1253" t="s">
        <v>40</v>
      </c>
      <c r="AH1253" t="s">
        <v>30</v>
      </c>
      <c r="AI1253" t="s">
        <v>96</v>
      </c>
      <c r="AJ1253" t="s">
        <v>47</v>
      </c>
      <c r="AK1253">
        <v>5</v>
      </c>
      <c r="AL1253" t="s">
        <v>47</v>
      </c>
      <c r="AP1253" t="s">
        <v>42</v>
      </c>
      <c r="AR1253" t="s">
        <v>43</v>
      </c>
      <c r="AS1253" t="s">
        <v>44</v>
      </c>
      <c r="BC1253" t="s">
        <v>51</v>
      </c>
      <c r="BF1253">
        <v>2</v>
      </c>
      <c r="BG1253">
        <v>109</v>
      </c>
      <c r="BH1253">
        <v>109</v>
      </c>
      <c r="BI1253">
        <v>29.21311475409836</v>
      </c>
      <c r="BJ1253">
        <f t="shared" si="95"/>
        <v>29</v>
      </c>
      <c r="BK1253">
        <v>0</v>
      </c>
      <c r="BL1253">
        <v>-107</v>
      </c>
      <c r="BM1253" t="s">
        <v>47</v>
      </c>
      <c r="BN1253" t="s">
        <v>75</v>
      </c>
      <c r="BO1253" t="s">
        <v>87</v>
      </c>
      <c r="BQ1253" t="s">
        <v>47</v>
      </c>
      <c r="BR1253" t="s">
        <v>87</v>
      </c>
      <c r="BS1253" t="s">
        <v>573</v>
      </c>
      <c r="BT1253" t="s">
        <v>1252</v>
      </c>
      <c r="BU1253" t="s">
        <v>564</v>
      </c>
      <c r="BV1253">
        <v>1.834862385321101E-2</v>
      </c>
      <c r="BW1253">
        <v>1.834862385321101E-2</v>
      </c>
      <c r="BX1253">
        <v>0</v>
      </c>
      <c r="BY1253">
        <v>0</v>
      </c>
      <c r="BZ1253">
        <v>-2</v>
      </c>
      <c r="CA1253">
        <v>0</v>
      </c>
      <c r="CB1253">
        <v>2</v>
      </c>
      <c r="CC1253" t="e">
        <v>#VALUE!</v>
      </c>
      <c r="CD1253">
        <v>2</v>
      </c>
      <c r="CE1253">
        <v>0</v>
      </c>
      <c r="CF1253">
        <v>107</v>
      </c>
      <c r="CH1253">
        <f t="shared" si="96"/>
        <v>1</v>
      </c>
      <c r="CI1253" t="s">
        <v>1405</v>
      </c>
      <c r="CJ1253">
        <v>1</v>
      </c>
      <c r="CK1253" t="s">
        <v>1399</v>
      </c>
      <c r="CL1253">
        <f t="shared" si="97"/>
        <v>1</v>
      </c>
      <c r="CM1253">
        <f t="shared" si="98"/>
        <v>0</v>
      </c>
      <c r="CN1253">
        <f t="shared" si="99"/>
        <v>1</v>
      </c>
    </row>
    <row r="1254" spans="1:92" x14ac:dyDescent="0.25">
      <c r="A1254">
        <v>2771</v>
      </c>
      <c r="B1254" t="s">
        <v>564</v>
      </c>
      <c r="C1254" t="s">
        <v>564</v>
      </c>
      <c r="D1254">
        <v>1900491</v>
      </c>
      <c r="E1254">
        <v>2</v>
      </c>
      <c r="F1254" s="107">
        <v>41011</v>
      </c>
      <c r="G1254" s="107">
        <v>41015</v>
      </c>
      <c r="H1254">
        <v>1900491</v>
      </c>
      <c r="I1254" s="107">
        <v>41012</v>
      </c>
      <c r="J1254" s="107">
        <v>41015</v>
      </c>
      <c r="K1254">
        <v>15000</v>
      </c>
      <c r="L1254" t="s">
        <v>569</v>
      </c>
      <c r="N1254" t="s">
        <v>564</v>
      </c>
      <c r="O1254" t="s">
        <v>913</v>
      </c>
      <c r="P1254" t="s">
        <v>587</v>
      </c>
      <c r="Q1254">
        <v>4</v>
      </c>
      <c r="R1254">
        <v>5</v>
      </c>
      <c r="S1254">
        <v>2</v>
      </c>
      <c r="T1254">
        <v>0</v>
      </c>
      <c r="AD1254" s="107">
        <v>26471</v>
      </c>
      <c r="AE1254" t="s">
        <v>31</v>
      </c>
      <c r="AF1254" t="s">
        <v>68</v>
      </c>
      <c r="AG1254" t="s">
        <v>870</v>
      </c>
      <c r="AH1254" t="s">
        <v>57</v>
      </c>
      <c r="AI1254" t="s">
        <v>112</v>
      </c>
      <c r="AJ1254" t="s">
        <v>47</v>
      </c>
      <c r="AK1254">
        <v>1</v>
      </c>
      <c r="AL1254" t="s">
        <v>47</v>
      </c>
      <c r="AP1254" t="s">
        <v>42</v>
      </c>
      <c r="AR1254" t="s">
        <v>43</v>
      </c>
      <c r="AS1254" t="s">
        <v>44</v>
      </c>
      <c r="AT1254" t="s">
        <v>487</v>
      </c>
      <c r="BC1254" t="s">
        <v>37</v>
      </c>
      <c r="BF1254">
        <v>4</v>
      </c>
      <c r="BG1254">
        <v>4</v>
      </c>
      <c r="BH1254">
        <v>5</v>
      </c>
      <c r="BI1254">
        <v>39.72677595628415</v>
      </c>
      <c r="BJ1254">
        <f t="shared" si="95"/>
        <v>40</v>
      </c>
      <c r="BK1254">
        <v>0</v>
      </c>
      <c r="BL1254">
        <v>0</v>
      </c>
      <c r="BM1254" t="s">
        <v>47</v>
      </c>
      <c r="BN1254" t="s">
        <v>913</v>
      </c>
      <c r="BO1254" t="s">
        <v>564</v>
      </c>
      <c r="BQ1254" t="s">
        <v>47</v>
      </c>
      <c r="BR1254" t="s">
        <v>87</v>
      </c>
      <c r="BS1254" t="s">
        <v>572</v>
      </c>
      <c r="BT1254" t="s">
        <v>1252</v>
      </c>
      <c r="BU1254" t="s">
        <v>87</v>
      </c>
      <c r="BV1254">
        <v>0.8</v>
      </c>
      <c r="BW1254">
        <v>1</v>
      </c>
      <c r="BX1254">
        <v>0.19999999999999996</v>
      </c>
      <c r="BY1254">
        <v>0</v>
      </c>
      <c r="BZ1254">
        <v>-4</v>
      </c>
      <c r="CA1254">
        <v>0</v>
      </c>
      <c r="CB1254">
        <v>4</v>
      </c>
      <c r="CC1254" t="e">
        <v>#VALUE!</v>
      </c>
      <c r="CD1254">
        <v>4</v>
      </c>
      <c r="CE1254">
        <v>0</v>
      </c>
      <c r="CF1254">
        <v>0</v>
      </c>
      <c r="CH1254">
        <f t="shared" si="96"/>
        <v>1</v>
      </c>
      <c r="CI1254" t="s">
        <v>1405</v>
      </c>
      <c r="CJ1254">
        <v>1</v>
      </c>
      <c r="CK1254" t="s">
        <v>1399</v>
      </c>
      <c r="CL1254">
        <f t="shared" si="97"/>
        <v>0</v>
      </c>
      <c r="CM1254">
        <f t="shared" si="98"/>
        <v>1</v>
      </c>
      <c r="CN1254">
        <f t="shared" si="99"/>
        <v>0</v>
      </c>
    </row>
    <row r="1255" spans="1:92" x14ac:dyDescent="0.25">
      <c r="A1255">
        <v>988</v>
      </c>
      <c r="B1255" t="s">
        <v>564</v>
      </c>
      <c r="C1255" t="s">
        <v>564</v>
      </c>
      <c r="D1255">
        <v>1904348</v>
      </c>
      <c r="E1255">
        <v>6</v>
      </c>
      <c r="F1255" s="107">
        <v>40945</v>
      </c>
      <c r="G1255" s="107">
        <v>40947</v>
      </c>
      <c r="H1255">
        <v>1904348</v>
      </c>
      <c r="I1255" s="107">
        <v>40946</v>
      </c>
      <c r="J1255" s="107">
        <v>40947</v>
      </c>
      <c r="K1255">
        <v>10000</v>
      </c>
      <c r="L1255" t="s">
        <v>568</v>
      </c>
      <c r="N1255" t="s">
        <v>564</v>
      </c>
      <c r="O1255" t="s">
        <v>913</v>
      </c>
      <c r="P1255" t="s">
        <v>38</v>
      </c>
      <c r="Q1255">
        <v>2</v>
      </c>
      <c r="R1255">
        <v>3</v>
      </c>
      <c r="S1255">
        <v>1</v>
      </c>
      <c r="T1255">
        <v>4</v>
      </c>
      <c r="U1255">
        <v>1</v>
      </c>
      <c r="AD1255" s="107">
        <v>29916</v>
      </c>
      <c r="AE1255" t="s">
        <v>31</v>
      </c>
      <c r="AF1255" t="s">
        <v>68</v>
      </c>
      <c r="AG1255" t="s">
        <v>870</v>
      </c>
      <c r="AH1255" t="s">
        <v>57</v>
      </c>
      <c r="AI1255" t="s">
        <v>84</v>
      </c>
      <c r="AJ1255" t="s">
        <v>88</v>
      </c>
      <c r="AK1255">
        <v>1</v>
      </c>
      <c r="AL1255" t="s">
        <v>361</v>
      </c>
      <c r="AM1255">
        <v>5</v>
      </c>
      <c r="AP1255" t="s">
        <v>65</v>
      </c>
      <c r="AR1255" t="s">
        <v>66</v>
      </c>
      <c r="AS1255" t="s">
        <v>67</v>
      </c>
      <c r="BC1255" t="s">
        <v>37</v>
      </c>
      <c r="BF1255">
        <v>2</v>
      </c>
      <c r="BG1255">
        <v>2</v>
      </c>
      <c r="BH1255">
        <v>3</v>
      </c>
      <c r="BI1255">
        <v>30.133879781420767</v>
      </c>
      <c r="BJ1255">
        <f t="shared" si="95"/>
        <v>30</v>
      </c>
      <c r="BK1255">
        <v>0</v>
      </c>
      <c r="BL1255">
        <v>0</v>
      </c>
      <c r="BM1255" t="s">
        <v>1050</v>
      </c>
      <c r="BN1255" t="s">
        <v>913</v>
      </c>
      <c r="BO1255" t="s">
        <v>564</v>
      </c>
      <c r="BQ1255" t="s">
        <v>1050</v>
      </c>
      <c r="BR1255" t="s">
        <v>87</v>
      </c>
      <c r="BS1255" t="s">
        <v>572</v>
      </c>
      <c r="BT1255" t="s">
        <v>1252</v>
      </c>
      <c r="BU1255" t="s">
        <v>87</v>
      </c>
      <c r="BV1255">
        <v>0.66666666666666663</v>
      </c>
      <c r="BW1255">
        <v>1</v>
      </c>
      <c r="BX1255">
        <v>0.33333333333333337</v>
      </c>
      <c r="BY1255">
        <v>0</v>
      </c>
      <c r="BZ1255">
        <v>-2</v>
      </c>
      <c r="CA1255">
        <v>0</v>
      </c>
      <c r="CB1255">
        <v>2</v>
      </c>
      <c r="CC1255" t="e">
        <v>#VALUE!</v>
      </c>
      <c r="CD1255">
        <v>2</v>
      </c>
      <c r="CE1255">
        <v>0</v>
      </c>
      <c r="CF1255">
        <v>0</v>
      </c>
      <c r="CH1255">
        <f t="shared" si="96"/>
        <v>1</v>
      </c>
      <c r="CI1255" t="s">
        <v>1405</v>
      </c>
      <c r="CJ1255">
        <v>1</v>
      </c>
      <c r="CK1255" t="s">
        <v>1399</v>
      </c>
      <c r="CL1255">
        <f t="shared" si="97"/>
        <v>0</v>
      </c>
      <c r="CM1255">
        <f t="shared" si="98"/>
        <v>1</v>
      </c>
      <c r="CN1255">
        <f t="shared" si="99"/>
        <v>1</v>
      </c>
    </row>
    <row r="1256" spans="1:92" x14ac:dyDescent="0.25">
      <c r="A1256">
        <v>185</v>
      </c>
      <c r="B1256" t="s">
        <v>564</v>
      </c>
      <c r="C1256" t="s">
        <v>564</v>
      </c>
      <c r="D1256">
        <v>1904595</v>
      </c>
      <c r="E1256">
        <v>2</v>
      </c>
      <c r="F1256" s="107">
        <v>40917</v>
      </c>
      <c r="G1256" s="107">
        <v>40970</v>
      </c>
      <c r="H1256">
        <v>1904595</v>
      </c>
      <c r="I1256" s="107">
        <v>40917</v>
      </c>
      <c r="J1256" s="107">
        <v>40970</v>
      </c>
      <c r="K1256">
        <v>5000</v>
      </c>
      <c r="L1256" t="s">
        <v>567</v>
      </c>
      <c r="N1256" t="s">
        <v>564</v>
      </c>
      <c r="O1256" t="s">
        <v>913</v>
      </c>
      <c r="P1256" t="s">
        <v>587</v>
      </c>
      <c r="Q1256">
        <v>54</v>
      </c>
      <c r="R1256">
        <v>54</v>
      </c>
      <c r="S1256">
        <v>1</v>
      </c>
      <c r="T1256">
        <v>1</v>
      </c>
      <c r="V1256">
        <v>1</v>
      </c>
      <c r="AD1256" s="107">
        <v>29354</v>
      </c>
      <c r="AE1256" t="s">
        <v>45</v>
      </c>
      <c r="AF1256" t="s">
        <v>68</v>
      </c>
      <c r="AG1256" t="s">
        <v>870</v>
      </c>
      <c r="AH1256" t="s">
        <v>30</v>
      </c>
      <c r="AI1256" t="s">
        <v>94</v>
      </c>
      <c r="AJ1256" t="s">
        <v>47</v>
      </c>
      <c r="AK1256">
        <v>4</v>
      </c>
      <c r="AL1256" t="s">
        <v>47</v>
      </c>
      <c r="AP1256" t="s">
        <v>92</v>
      </c>
      <c r="AR1256" t="s">
        <v>66</v>
      </c>
      <c r="AS1256" t="s">
        <v>44</v>
      </c>
      <c r="BC1256" t="s">
        <v>37</v>
      </c>
      <c r="BF1256">
        <v>54</v>
      </c>
      <c r="BG1256">
        <v>54</v>
      </c>
      <c r="BH1256">
        <v>54</v>
      </c>
      <c r="BI1256">
        <v>31.592896174863387</v>
      </c>
      <c r="BJ1256">
        <f t="shared" si="95"/>
        <v>32</v>
      </c>
      <c r="BK1256">
        <v>0</v>
      </c>
      <c r="BL1256">
        <v>0</v>
      </c>
      <c r="BM1256" t="s">
        <v>47</v>
      </c>
      <c r="BN1256" t="s">
        <v>913</v>
      </c>
      <c r="BO1256" t="s">
        <v>564</v>
      </c>
      <c r="BQ1256" t="s">
        <v>47</v>
      </c>
      <c r="BR1256" t="s">
        <v>87</v>
      </c>
      <c r="BS1256" t="s">
        <v>572</v>
      </c>
      <c r="BT1256" t="s">
        <v>1252</v>
      </c>
      <c r="BU1256" t="s">
        <v>87</v>
      </c>
      <c r="BV1256">
        <v>1</v>
      </c>
      <c r="BW1256">
        <v>1</v>
      </c>
      <c r="BX1256">
        <v>0</v>
      </c>
      <c r="BY1256">
        <v>0</v>
      </c>
      <c r="BZ1256">
        <v>-54</v>
      </c>
      <c r="CA1256">
        <v>0</v>
      </c>
      <c r="CB1256">
        <v>54</v>
      </c>
      <c r="CC1256" t="e">
        <v>#VALUE!</v>
      </c>
      <c r="CD1256">
        <v>54</v>
      </c>
      <c r="CE1256">
        <v>0</v>
      </c>
      <c r="CF1256">
        <v>0</v>
      </c>
      <c r="CH1256">
        <f t="shared" si="96"/>
        <v>1</v>
      </c>
      <c r="CI1256" t="s">
        <v>1401</v>
      </c>
      <c r="CJ1256">
        <v>3</v>
      </c>
      <c r="CK1256" t="s">
        <v>1399</v>
      </c>
      <c r="CL1256">
        <f t="shared" si="97"/>
        <v>0</v>
      </c>
      <c r="CM1256">
        <f t="shared" si="98"/>
        <v>1</v>
      </c>
      <c r="CN1256">
        <f t="shared" si="99"/>
        <v>1</v>
      </c>
    </row>
    <row r="1257" spans="1:92" x14ac:dyDescent="0.25">
      <c r="A1257">
        <v>1236</v>
      </c>
      <c r="B1257" t="s">
        <v>564</v>
      </c>
      <c r="C1257" t="s">
        <v>564</v>
      </c>
      <c r="D1257">
        <v>1904676</v>
      </c>
      <c r="E1257">
        <v>2</v>
      </c>
      <c r="F1257" s="107">
        <v>40954</v>
      </c>
      <c r="G1257" s="107">
        <v>41116</v>
      </c>
      <c r="H1257">
        <v>1904676</v>
      </c>
      <c r="I1257" s="107">
        <v>40954</v>
      </c>
      <c r="J1257" s="107">
        <v>40955</v>
      </c>
      <c r="K1257">
        <v>20000</v>
      </c>
      <c r="L1257" t="s">
        <v>569</v>
      </c>
      <c r="M1257" s="107">
        <v>40955</v>
      </c>
      <c r="N1257" t="s">
        <v>87</v>
      </c>
      <c r="O1257" t="s">
        <v>583</v>
      </c>
      <c r="P1257" t="s">
        <v>587</v>
      </c>
      <c r="Q1257">
        <v>2</v>
      </c>
      <c r="R1257">
        <v>163</v>
      </c>
      <c r="S1257">
        <v>1</v>
      </c>
      <c r="T1257">
        <v>4</v>
      </c>
      <c r="U1257">
        <v>1</v>
      </c>
      <c r="AD1257" s="107">
        <v>31012</v>
      </c>
      <c r="AE1257" t="s">
        <v>45</v>
      </c>
      <c r="AF1257" t="s">
        <v>68</v>
      </c>
      <c r="AG1257" t="s">
        <v>870</v>
      </c>
      <c r="AH1257" t="s">
        <v>30</v>
      </c>
      <c r="AI1257" t="s">
        <v>69</v>
      </c>
      <c r="AJ1257" t="s">
        <v>47</v>
      </c>
      <c r="AK1257">
        <v>8</v>
      </c>
      <c r="AL1257" t="s">
        <v>47</v>
      </c>
      <c r="AP1257" t="s">
        <v>92</v>
      </c>
      <c r="AR1257" t="s">
        <v>66</v>
      </c>
      <c r="AS1257" t="s">
        <v>44</v>
      </c>
      <c r="BC1257" t="s">
        <v>51</v>
      </c>
      <c r="BF1257">
        <v>2</v>
      </c>
      <c r="BG1257">
        <v>163</v>
      </c>
      <c r="BH1257">
        <v>163</v>
      </c>
      <c r="BI1257">
        <v>27.16393442622951</v>
      </c>
      <c r="BJ1257">
        <f t="shared" si="95"/>
        <v>27</v>
      </c>
      <c r="BK1257">
        <v>0</v>
      </c>
      <c r="BL1257">
        <v>-161</v>
      </c>
      <c r="BM1257" t="s">
        <v>47</v>
      </c>
      <c r="BN1257" t="s">
        <v>75</v>
      </c>
      <c r="BO1257" t="s">
        <v>87</v>
      </c>
      <c r="BQ1257" t="s">
        <v>47</v>
      </c>
      <c r="BR1257" t="s">
        <v>87</v>
      </c>
      <c r="BS1257" t="s">
        <v>573</v>
      </c>
      <c r="BT1257" t="s">
        <v>1252</v>
      </c>
      <c r="BU1257" t="s">
        <v>87</v>
      </c>
      <c r="BV1257">
        <v>1.2269938650306749E-2</v>
      </c>
      <c r="BW1257">
        <v>1.2269938650306749E-2</v>
      </c>
      <c r="BX1257">
        <v>0</v>
      </c>
      <c r="BY1257">
        <v>0</v>
      </c>
      <c r="BZ1257">
        <v>-2</v>
      </c>
      <c r="CA1257">
        <v>0</v>
      </c>
      <c r="CB1257">
        <v>2</v>
      </c>
      <c r="CC1257" t="e">
        <v>#VALUE!</v>
      </c>
      <c r="CD1257">
        <v>2</v>
      </c>
      <c r="CE1257">
        <v>0</v>
      </c>
      <c r="CF1257">
        <v>161</v>
      </c>
      <c r="CH1257">
        <f t="shared" si="96"/>
        <v>1</v>
      </c>
      <c r="CI1257" t="s">
        <v>1405</v>
      </c>
      <c r="CJ1257">
        <v>1</v>
      </c>
      <c r="CK1257" t="s">
        <v>1399</v>
      </c>
      <c r="CL1257">
        <f t="shared" si="97"/>
        <v>1</v>
      </c>
      <c r="CM1257">
        <f t="shared" si="98"/>
        <v>1</v>
      </c>
      <c r="CN1257">
        <f t="shared" si="99"/>
        <v>1</v>
      </c>
    </row>
    <row r="1258" spans="1:92" x14ac:dyDescent="0.25">
      <c r="A1258">
        <v>307</v>
      </c>
      <c r="B1258" t="s">
        <v>564</v>
      </c>
      <c r="C1258" t="s">
        <v>564</v>
      </c>
      <c r="D1258">
        <v>1907541</v>
      </c>
      <c r="E1258">
        <v>5</v>
      </c>
      <c r="F1258" s="107">
        <v>40921</v>
      </c>
      <c r="G1258" s="107">
        <v>41127</v>
      </c>
      <c r="H1258">
        <v>1907541</v>
      </c>
      <c r="I1258" s="107">
        <v>41045</v>
      </c>
      <c r="J1258" s="107">
        <v>41127</v>
      </c>
      <c r="K1258" t="s">
        <v>562</v>
      </c>
      <c r="L1258" t="s">
        <v>562</v>
      </c>
      <c r="N1258" t="s">
        <v>564</v>
      </c>
      <c r="O1258" t="s">
        <v>913</v>
      </c>
      <c r="P1258" t="s">
        <v>38</v>
      </c>
      <c r="Q1258">
        <v>83</v>
      </c>
      <c r="R1258">
        <v>207</v>
      </c>
      <c r="S1258">
        <v>4</v>
      </c>
      <c r="T1258">
        <v>2</v>
      </c>
      <c r="U1258">
        <v>4</v>
      </c>
      <c r="AD1258" s="107">
        <v>30550</v>
      </c>
      <c r="AE1258" t="s">
        <v>31</v>
      </c>
      <c r="AF1258" t="s">
        <v>39</v>
      </c>
      <c r="AG1258" t="s">
        <v>40</v>
      </c>
      <c r="AH1258" t="s">
        <v>40</v>
      </c>
      <c r="AI1258" t="s">
        <v>69</v>
      </c>
      <c r="AJ1258" t="s">
        <v>88</v>
      </c>
      <c r="AK1258">
        <v>4</v>
      </c>
      <c r="AL1258" t="s">
        <v>987</v>
      </c>
      <c r="AN1258">
        <v>13</v>
      </c>
      <c r="AP1258" t="s">
        <v>108</v>
      </c>
      <c r="AR1258" t="s">
        <v>66</v>
      </c>
      <c r="AS1258" t="s">
        <v>60</v>
      </c>
      <c r="BC1258" t="s">
        <v>37</v>
      </c>
      <c r="BF1258">
        <v>83</v>
      </c>
      <c r="BG1258">
        <v>83</v>
      </c>
      <c r="BH1258">
        <v>207</v>
      </c>
      <c r="BI1258">
        <v>28.33606557377049</v>
      </c>
      <c r="BJ1258">
        <f t="shared" si="95"/>
        <v>29</v>
      </c>
      <c r="BK1258">
        <v>0</v>
      </c>
      <c r="BL1258">
        <v>0</v>
      </c>
      <c r="BM1258" t="s">
        <v>1050</v>
      </c>
      <c r="BN1258" t="s">
        <v>913</v>
      </c>
      <c r="BO1258" t="s">
        <v>564</v>
      </c>
      <c r="BQ1258" t="s">
        <v>1050</v>
      </c>
      <c r="BR1258" t="s">
        <v>87</v>
      </c>
      <c r="BS1258" t="s">
        <v>572</v>
      </c>
      <c r="BT1258" t="s">
        <v>1252</v>
      </c>
      <c r="BU1258" t="s">
        <v>87</v>
      </c>
      <c r="BV1258">
        <v>0.40096618357487923</v>
      </c>
      <c r="BW1258">
        <v>1</v>
      </c>
      <c r="BX1258">
        <v>0.59903381642512077</v>
      </c>
      <c r="BY1258">
        <v>0</v>
      </c>
      <c r="BZ1258">
        <v>-83</v>
      </c>
      <c r="CA1258">
        <v>0</v>
      </c>
      <c r="CB1258">
        <v>83</v>
      </c>
      <c r="CC1258" t="e">
        <v>#VALUE!</v>
      </c>
      <c r="CD1258">
        <v>83</v>
      </c>
      <c r="CE1258">
        <v>0</v>
      </c>
      <c r="CF1258">
        <v>0</v>
      </c>
      <c r="CH1258">
        <f t="shared" si="96"/>
        <v>1</v>
      </c>
      <c r="CI1258" t="s">
        <v>1402</v>
      </c>
      <c r="CJ1258">
        <v>4</v>
      </c>
      <c r="CK1258" t="s">
        <v>1399</v>
      </c>
      <c r="CL1258">
        <f t="shared" si="97"/>
        <v>0</v>
      </c>
      <c r="CM1258">
        <f t="shared" si="98"/>
        <v>1</v>
      </c>
      <c r="CN1258">
        <f t="shared" si="99"/>
        <v>1</v>
      </c>
    </row>
    <row r="1259" spans="1:92" x14ac:dyDescent="0.25">
      <c r="A1259">
        <v>2028</v>
      </c>
      <c r="B1259" t="s">
        <v>564</v>
      </c>
      <c r="C1259" t="s">
        <v>564</v>
      </c>
      <c r="D1259">
        <v>1908313</v>
      </c>
      <c r="E1259">
        <v>2</v>
      </c>
      <c r="F1259" s="107">
        <v>40985</v>
      </c>
      <c r="G1259" s="107">
        <v>41143</v>
      </c>
      <c r="H1259">
        <v>1908313</v>
      </c>
      <c r="I1259" s="107">
        <v>40985</v>
      </c>
      <c r="J1259" s="107">
        <v>40986</v>
      </c>
      <c r="K1259">
        <v>2000</v>
      </c>
      <c r="L1259" t="s">
        <v>566</v>
      </c>
      <c r="M1259" s="107">
        <v>40986</v>
      </c>
      <c r="N1259" t="s">
        <v>87</v>
      </c>
      <c r="O1259" t="s">
        <v>75</v>
      </c>
      <c r="P1259" t="s">
        <v>587</v>
      </c>
      <c r="Q1259">
        <v>2</v>
      </c>
      <c r="R1259">
        <v>159</v>
      </c>
      <c r="S1259">
        <v>0</v>
      </c>
      <c r="T1259">
        <v>4</v>
      </c>
      <c r="AD1259" s="107">
        <v>28548</v>
      </c>
      <c r="AE1259" t="s">
        <v>31</v>
      </c>
      <c r="AF1259" t="s">
        <v>32</v>
      </c>
      <c r="AG1259" t="s">
        <v>868</v>
      </c>
      <c r="AH1259" t="s">
        <v>57</v>
      </c>
      <c r="AI1259" t="s">
        <v>33</v>
      </c>
      <c r="AJ1259" t="s">
        <v>47</v>
      </c>
      <c r="AK1259">
        <v>7</v>
      </c>
      <c r="AL1259" t="s">
        <v>47</v>
      </c>
      <c r="AP1259" t="s">
        <v>42</v>
      </c>
      <c r="AR1259" t="s">
        <v>43</v>
      </c>
      <c r="AS1259" t="s">
        <v>44</v>
      </c>
      <c r="BC1259" t="s">
        <v>51</v>
      </c>
      <c r="BF1259">
        <v>2</v>
      </c>
      <c r="BG1259">
        <v>159</v>
      </c>
      <c r="BH1259">
        <v>159</v>
      </c>
      <c r="BI1259">
        <v>33.980874316939889</v>
      </c>
      <c r="BJ1259">
        <f t="shared" si="95"/>
        <v>34</v>
      </c>
      <c r="BK1259">
        <v>0</v>
      </c>
      <c r="BL1259">
        <v>-157</v>
      </c>
      <c r="BM1259" t="s">
        <v>47</v>
      </c>
      <c r="BN1259" t="s">
        <v>75</v>
      </c>
      <c r="BO1259" t="s">
        <v>87</v>
      </c>
      <c r="BQ1259" t="s">
        <v>47</v>
      </c>
      <c r="BR1259" t="s">
        <v>87</v>
      </c>
      <c r="BS1259" t="s">
        <v>573</v>
      </c>
      <c r="BT1259" t="s">
        <v>1252</v>
      </c>
      <c r="BU1259" t="s">
        <v>564</v>
      </c>
      <c r="BV1259">
        <v>1.2578616352201259E-2</v>
      </c>
      <c r="BW1259">
        <v>1.2578616352201259E-2</v>
      </c>
      <c r="BX1259">
        <v>0</v>
      </c>
      <c r="BY1259">
        <v>0</v>
      </c>
      <c r="BZ1259">
        <v>-2</v>
      </c>
      <c r="CA1259">
        <v>0</v>
      </c>
      <c r="CB1259">
        <v>2</v>
      </c>
      <c r="CC1259" t="e">
        <v>#VALUE!</v>
      </c>
      <c r="CD1259">
        <v>2</v>
      </c>
      <c r="CE1259">
        <v>0</v>
      </c>
      <c r="CF1259">
        <v>157</v>
      </c>
      <c r="CH1259">
        <f t="shared" si="96"/>
        <v>1</v>
      </c>
      <c r="CI1259" t="s">
        <v>1405</v>
      </c>
      <c r="CJ1259">
        <v>1</v>
      </c>
      <c r="CK1259" t="s">
        <v>1399</v>
      </c>
      <c r="CL1259">
        <f t="shared" si="97"/>
        <v>1</v>
      </c>
      <c r="CM1259">
        <f t="shared" si="98"/>
        <v>0</v>
      </c>
      <c r="CN1259">
        <f t="shared" si="99"/>
        <v>1</v>
      </c>
    </row>
    <row r="1260" spans="1:92" x14ac:dyDescent="0.25">
      <c r="A1260">
        <v>2630</v>
      </c>
      <c r="B1260" t="s">
        <v>564</v>
      </c>
      <c r="C1260" t="s">
        <v>564</v>
      </c>
      <c r="D1260">
        <v>1908981</v>
      </c>
      <c r="E1260">
        <v>6</v>
      </c>
      <c r="F1260" s="107">
        <v>41006</v>
      </c>
      <c r="G1260" s="107">
        <v>41086</v>
      </c>
      <c r="H1260">
        <v>1908981</v>
      </c>
      <c r="I1260" s="107">
        <v>41006</v>
      </c>
      <c r="J1260" s="107">
        <v>41086</v>
      </c>
      <c r="K1260">
        <v>10000</v>
      </c>
      <c r="L1260" t="s">
        <v>568</v>
      </c>
      <c r="N1260" t="s">
        <v>564</v>
      </c>
      <c r="O1260" t="s">
        <v>913</v>
      </c>
      <c r="P1260" t="s">
        <v>38</v>
      </c>
      <c r="Q1260">
        <v>81</v>
      </c>
      <c r="R1260">
        <v>81</v>
      </c>
      <c r="S1260">
        <v>0</v>
      </c>
      <c r="T1260">
        <v>4</v>
      </c>
      <c r="AD1260" s="107">
        <v>30046</v>
      </c>
      <c r="AE1260" t="s">
        <v>31</v>
      </c>
      <c r="AF1260" t="s">
        <v>32</v>
      </c>
      <c r="AG1260" t="s">
        <v>868</v>
      </c>
      <c r="AH1260" t="s">
        <v>30</v>
      </c>
      <c r="AI1260" t="s">
        <v>70</v>
      </c>
      <c r="AJ1260" t="s">
        <v>88</v>
      </c>
      <c r="AK1260">
        <v>4</v>
      </c>
      <c r="AL1260" t="s">
        <v>361</v>
      </c>
      <c r="AM1260">
        <v>3</v>
      </c>
      <c r="AP1260" t="s">
        <v>100</v>
      </c>
      <c r="AR1260" t="s">
        <v>66</v>
      </c>
      <c r="AS1260" t="s">
        <v>63</v>
      </c>
      <c r="BC1260" t="s">
        <v>37</v>
      </c>
      <c r="BF1260">
        <v>81</v>
      </c>
      <c r="BG1260">
        <v>81</v>
      </c>
      <c r="BH1260">
        <v>81</v>
      </c>
      <c r="BI1260">
        <v>29.94535519125683</v>
      </c>
      <c r="BJ1260">
        <f t="shared" si="95"/>
        <v>30</v>
      </c>
      <c r="BK1260">
        <v>0</v>
      </c>
      <c r="BL1260">
        <v>0</v>
      </c>
      <c r="BM1260" t="s">
        <v>1050</v>
      </c>
      <c r="BN1260" t="s">
        <v>913</v>
      </c>
      <c r="BO1260" t="s">
        <v>564</v>
      </c>
      <c r="BQ1260" t="s">
        <v>1050</v>
      </c>
      <c r="BR1260" t="s">
        <v>87</v>
      </c>
      <c r="BS1260" t="s">
        <v>572</v>
      </c>
      <c r="BT1260" t="s">
        <v>1252</v>
      </c>
      <c r="BU1260" t="s">
        <v>564</v>
      </c>
      <c r="BV1260">
        <v>1</v>
      </c>
      <c r="BW1260">
        <v>1</v>
      </c>
      <c r="BX1260">
        <v>0</v>
      </c>
      <c r="BY1260">
        <v>0</v>
      </c>
      <c r="BZ1260">
        <v>-81</v>
      </c>
      <c r="CA1260">
        <v>0</v>
      </c>
      <c r="CB1260">
        <v>81</v>
      </c>
      <c r="CC1260" t="e">
        <v>#VALUE!</v>
      </c>
      <c r="CD1260">
        <v>81</v>
      </c>
      <c r="CE1260">
        <v>0</v>
      </c>
      <c r="CF1260">
        <v>0</v>
      </c>
      <c r="CH1260">
        <f t="shared" si="96"/>
        <v>1</v>
      </c>
      <c r="CI1260" t="s">
        <v>1402</v>
      </c>
      <c r="CJ1260">
        <v>4</v>
      </c>
      <c r="CK1260" t="s">
        <v>1399</v>
      </c>
      <c r="CL1260">
        <f t="shared" si="97"/>
        <v>0</v>
      </c>
      <c r="CM1260">
        <f t="shared" si="98"/>
        <v>0</v>
      </c>
      <c r="CN1260">
        <f t="shared" si="99"/>
        <v>1</v>
      </c>
    </row>
    <row r="1261" spans="1:92" x14ac:dyDescent="0.25">
      <c r="A1261">
        <v>2213</v>
      </c>
      <c r="B1261" t="s">
        <v>564</v>
      </c>
      <c r="C1261" t="s">
        <v>564</v>
      </c>
      <c r="D1261">
        <v>1910014</v>
      </c>
      <c r="E1261">
        <v>6</v>
      </c>
      <c r="F1261" s="107">
        <v>40992</v>
      </c>
      <c r="G1261" s="107">
        <v>41151</v>
      </c>
      <c r="H1261">
        <v>1910014</v>
      </c>
      <c r="I1261" s="107">
        <v>40992</v>
      </c>
      <c r="J1261" s="107">
        <v>41151</v>
      </c>
      <c r="K1261" t="s">
        <v>562</v>
      </c>
      <c r="L1261" t="s">
        <v>562</v>
      </c>
      <c r="N1261" t="s">
        <v>564</v>
      </c>
      <c r="O1261" t="s">
        <v>913</v>
      </c>
      <c r="P1261" t="s">
        <v>38</v>
      </c>
      <c r="Q1261">
        <v>160</v>
      </c>
      <c r="R1261">
        <v>160</v>
      </c>
      <c r="S1261">
        <v>2</v>
      </c>
      <c r="T1261">
        <v>2</v>
      </c>
      <c r="U1261">
        <v>2</v>
      </c>
      <c r="AD1261" s="107">
        <v>31213</v>
      </c>
      <c r="AE1261" t="s">
        <v>31</v>
      </c>
      <c r="AF1261" t="s">
        <v>32</v>
      </c>
      <c r="AG1261" t="s">
        <v>868</v>
      </c>
      <c r="AH1261" t="s">
        <v>57</v>
      </c>
      <c r="AI1261" t="s">
        <v>94</v>
      </c>
      <c r="AJ1261" t="s">
        <v>88</v>
      </c>
      <c r="AK1261">
        <v>7</v>
      </c>
      <c r="AL1261" t="s">
        <v>361</v>
      </c>
      <c r="AM1261">
        <v>5</v>
      </c>
      <c r="AP1261" t="s">
        <v>136</v>
      </c>
      <c r="AR1261" t="s">
        <v>66</v>
      </c>
      <c r="AS1261" t="s">
        <v>63</v>
      </c>
      <c r="AT1261" t="s">
        <v>414</v>
      </c>
      <c r="AU1261" t="s">
        <v>841</v>
      </c>
      <c r="BC1261" t="s">
        <v>98</v>
      </c>
      <c r="BF1261">
        <v>160</v>
      </c>
      <c r="BG1261">
        <v>160</v>
      </c>
      <c r="BH1261">
        <v>160</v>
      </c>
      <c r="BI1261">
        <v>26.718579234972676</v>
      </c>
      <c r="BJ1261">
        <f t="shared" si="95"/>
        <v>27</v>
      </c>
      <c r="BK1261">
        <v>0</v>
      </c>
      <c r="BL1261">
        <v>0</v>
      </c>
      <c r="BM1261" t="s">
        <v>1050</v>
      </c>
      <c r="BN1261" t="s">
        <v>913</v>
      </c>
      <c r="BO1261" t="s">
        <v>564</v>
      </c>
      <c r="BQ1261" t="s">
        <v>1050</v>
      </c>
      <c r="BR1261" t="s">
        <v>87</v>
      </c>
      <c r="BS1261" t="s">
        <v>572</v>
      </c>
      <c r="BT1261" t="s">
        <v>1252</v>
      </c>
      <c r="BU1261" t="s">
        <v>87</v>
      </c>
      <c r="BV1261">
        <v>1</v>
      </c>
      <c r="BW1261">
        <v>1</v>
      </c>
      <c r="BX1261">
        <v>0</v>
      </c>
      <c r="BY1261">
        <v>0</v>
      </c>
      <c r="BZ1261">
        <v>-160</v>
      </c>
      <c r="CA1261">
        <v>0</v>
      </c>
      <c r="CB1261">
        <v>160</v>
      </c>
      <c r="CC1261" t="e">
        <v>#VALUE!</v>
      </c>
      <c r="CD1261">
        <v>160</v>
      </c>
      <c r="CE1261">
        <v>0</v>
      </c>
      <c r="CF1261">
        <v>0</v>
      </c>
      <c r="CH1261">
        <f t="shared" si="96"/>
        <v>1</v>
      </c>
      <c r="CI1261" t="s">
        <v>1403</v>
      </c>
      <c r="CJ1261">
        <v>6</v>
      </c>
      <c r="CK1261" t="s">
        <v>1399</v>
      </c>
      <c r="CL1261">
        <f t="shared" si="97"/>
        <v>0</v>
      </c>
      <c r="CM1261">
        <f t="shared" si="98"/>
        <v>1</v>
      </c>
      <c r="CN1261">
        <f t="shared" si="99"/>
        <v>1</v>
      </c>
    </row>
    <row r="1262" spans="1:92" x14ac:dyDescent="0.25">
      <c r="A1262">
        <v>2537</v>
      </c>
      <c r="B1262" t="s">
        <v>564</v>
      </c>
      <c r="C1262" t="s">
        <v>564</v>
      </c>
      <c r="D1262">
        <v>1910352</v>
      </c>
      <c r="E1262">
        <v>2</v>
      </c>
      <c r="F1262" s="107">
        <v>41003</v>
      </c>
      <c r="G1262" s="107">
        <v>41129</v>
      </c>
      <c r="H1262">
        <v>1910352</v>
      </c>
      <c r="I1262" s="107">
        <v>41004</v>
      </c>
      <c r="J1262" s="107">
        <v>41005</v>
      </c>
      <c r="K1262">
        <v>2000</v>
      </c>
      <c r="L1262" t="s">
        <v>566</v>
      </c>
      <c r="M1262" s="107">
        <v>41005</v>
      </c>
      <c r="N1262" t="s">
        <v>87</v>
      </c>
      <c r="O1262" t="s">
        <v>75</v>
      </c>
      <c r="P1262" t="s">
        <v>587</v>
      </c>
      <c r="Q1262">
        <v>2</v>
      </c>
      <c r="R1262">
        <v>127</v>
      </c>
      <c r="S1262">
        <v>0</v>
      </c>
      <c r="T1262">
        <v>0</v>
      </c>
      <c r="AD1262" s="107">
        <v>30112</v>
      </c>
      <c r="AE1262" t="s">
        <v>45</v>
      </c>
      <c r="AF1262" t="s">
        <v>32</v>
      </c>
      <c r="AG1262" t="s">
        <v>868</v>
      </c>
      <c r="AH1262" t="s">
        <v>57</v>
      </c>
      <c r="AI1262" t="s">
        <v>94</v>
      </c>
      <c r="AJ1262" t="s">
        <v>47</v>
      </c>
      <c r="AK1262">
        <v>6</v>
      </c>
      <c r="AL1262" t="s">
        <v>47</v>
      </c>
      <c r="AP1262" t="s">
        <v>107</v>
      </c>
      <c r="AR1262" t="s">
        <v>43</v>
      </c>
      <c r="AS1262" t="s">
        <v>60</v>
      </c>
      <c r="BC1262" t="s">
        <v>51</v>
      </c>
      <c r="BF1262">
        <v>2</v>
      </c>
      <c r="BG1262">
        <v>126</v>
      </c>
      <c r="BH1262">
        <v>127</v>
      </c>
      <c r="BI1262">
        <v>29.756830601092897</v>
      </c>
      <c r="BJ1262">
        <f t="shared" si="95"/>
        <v>30</v>
      </c>
      <c r="BK1262">
        <v>0</v>
      </c>
      <c r="BL1262">
        <v>-124</v>
      </c>
      <c r="BM1262" t="s">
        <v>47</v>
      </c>
      <c r="BN1262" t="s">
        <v>75</v>
      </c>
      <c r="BO1262" t="s">
        <v>87</v>
      </c>
      <c r="BQ1262" t="s">
        <v>47</v>
      </c>
      <c r="BR1262" t="s">
        <v>87</v>
      </c>
      <c r="BS1262" t="s">
        <v>573</v>
      </c>
      <c r="BT1262" t="s">
        <v>1252</v>
      </c>
      <c r="BU1262" t="s">
        <v>564</v>
      </c>
      <c r="BV1262">
        <v>1.5748031496062992E-2</v>
      </c>
      <c r="BW1262">
        <v>1.5873015873015872E-2</v>
      </c>
      <c r="BX1262">
        <v>1.2498437695288023E-4</v>
      </c>
      <c r="BY1262">
        <v>0</v>
      </c>
      <c r="BZ1262">
        <v>-2</v>
      </c>
      <c r="CA1262">
        <v>0</v>
      </c>
      <c r="CB1262">
        <v>2</v>
      </c>
      <c r="CC1262" t="e">
        <v>#VALUE!</v>
      </c>
      <c r="CD1262">
        <v>2</v>
      </c>
      <c r="CE1262">
        <v>0</v>
      </c>
      <c r="CF1262">
        <v>124</v>
      </c>
      <c r="CH1262">
        <f t="shared" si="96"/>
        <v>0</v>
      </c>
      <c r="CI1262" t="s">
        <v>1405</v>
      </c>
      <c r="CJ1262">
        <v>1</v>
      </c>
      <c r="CK1262" t="s">
        <v>1399</v>
      </c>
      <c r="CL1262">
        <f t="shared" si="97"/>
        <v>1</v>
      </c>
      <c r="CM1262">
        <f t="shared" si="98"/>
        <v>0</v>
      </c>
      <c r="CN1262">
        <f t="shared" si="99"/>
        <v>0</v>
      </c>
    </row>
    <row r="1263" spans="1:92" x14ac:dyDescent="0.25">
      <c r="A1263">
        <v>2759</v>
      </c>
      <c r="B1263" t="s">
        <v>564</v>
      </c>
      <c r="C1263" t="s">
        <v>564</v>
      </c>
      <c r="D1263">
        <v>1910621</v>
      </c>
      <c r="E1263">
        <v>5</v>
      </c>
      <c r="F1263" s="107">
        <v>41011</v>
      </c>
      <c r="G1263" s="107">
        <v>41050</v>
      </c>
      <c r="H1263">
        <v>1910621</v>
      </c>
      <c r="I1263" s="107">
        <v>41011</v>
      </c>
      <c r="J1263" s="107">
        <v>41021</v>
      </c>
      <c r="K1263">
        <v>15000</v>
      </c>
      <c r="L1263" t="s">
        <v>569</v>
      </c>
      <c r="M1263" s="107">
        <v>41021</v>
      </c>
      <c r="N1263" t="s">
        <v>87</v>
      </c>
      <c r="O1263" t="s">
        <v>75</v>
      </c>
      <c r="P1263" t="s">
        <v>38</v>
      </c>
      <c r="Q1263">
        <v>11</v>
      </c>
      <c r="R1263">
        <v>40</v>
      </c>
      <c r="S1263">
        <v>11</v>
      </c>
      <c r="T1263">
        <v>5</v>
      </c>
      <c r="U1263">
        <v>5</v>
      </c>
      <c r="AD1263" s="107">
        <v>30595</v>
      </c>
      <c r="AE1263" t="s">
        <v>45</v>
      </c>
      <c r="AF1263" t="s">
        <v>39</v>
      </c>
      <c r="AG1263" t="s">
        <v>40</v>
      </c>
      <c r="AH1263" t="s">
        <v>40</v>
      </c>
      <c r="AI1263" t="s">
        <v>69</v>
      </c>
      <c r="AJ1263" t="s">
        <v>88</v>
      </c>
      <c r="AK1263">
        <v>4</v>
      </c>
      <c r="AL1263" t="s">
        <v>987</v>
      </c>
      <c r="AN1263">
        <v>8</v>
      </c>
      <c r="AP1263" t="s">
        <v>42</v>
      </c>
      <c r="AR1263" t="s">
        <v>43</v>
      </c>
      <c r="AS1263" t="s">
        <v>44</v>
      </c>
      <c r="BC1263" t="s">
        <v>37</v>
      </c>
      <c r="BF1263">
        <v>11</v>
      </c>
      <c r="BG1263">
        <v>40</v>
      </c>
      <c r="BH1263">
        <v>40</v>
      </c>
      <c r="BI1263">
        <v>28.459016393442624</v>
      </c>
      <c r="BJ1263">
        <f t="shared" si="95"/>
        <v>29</v>
      </c>
      <c r="BK1263">
        <v>0</v>
      </c>
      <c r="BL1263">
        <v>-29</v>
      </c>
      <c r="BM1263" t="s">
        <v>1050</v>
      </c>
      <c r="BN1263" t="s">
        <v>75</v>
      </c>
      <c r="BO1263" t="s">
        <v>87</v>
      </c>
      <c r="BQ1263" t="s">
        <v>1050</v>
      </c>
      <c r="BR1263" t="s">
        <v>87</v>
      </c>
      <c r="BS1263" t="s">
        <v>573</v>
      </c>
      <c r="BT1263" t="s">
        <v>1252</v>
      </c>
      <c r="BU1263" t="s">
        <v>87</v>
      </c>
      <c r="BV1263">
        <v>0.27500000000000002</v>
      </c>
      <c r="BW1263">
        <v>0.27500000000000002</v>
      </c>
      <c r="BX1263">
        <v>0</v>
      </c>
      <c r="BY1263">
        <v>0</v>
      </c>
      <c r="BZ1263">
        <v>-11</v>
      </c>
      <c r="CA1263">
        <v>0</v>
      </c>
      <c r="CB1263">
        <v>11</v>
      </c>
      <c r="CC1263" t="e">
        <v>#VALUE!</v>
      </c>
      <c r="CD1263">
        <v>11</v>
      </c>
      <c r="CE1263">
        <v>0</v>
      </c>
      <c r="CF1263">
        <v>29</v>
      </c>
      <c r="CH1263">
        <f t="shared" si="96"/>
        <v>1</v>
      </c>
      <c r="CI1263" t="s">
        <v>1404</v>
      </c>
      <c r="CJ1263">
        <v>2</v>
      </c>
      <c r="CK1263" t="s">
        <v>1399</v>
      </c>
      <c r="CL1263">
        <f t="shared" si="97"/>
        <v>1</v>
      </c>
      <c r="CM1263">
        <f t="shared" si="98"/>
        <v>1</v>
      </c>
      <c r="CN1263">
        <f t="shared" si="99"/>
        <v>1</v>
      </c>
    </row>
    <row r="1264" spans="1:92" x14ac:dyDescent="0.25">
      <c r="A1264">
        <v>1885</v>
      </c>
      <c r="B1264" t="s">
        <v>564</v>
      </c>
      <c r="C1264" t="s">
        <v>564</v>
      </c>
      <c r="D1264">
        <v>1910694</v>
      </c>
      <c r="E1264">
        <v>6</v>
      </c>
      <c r="F1264" s="107">
        <v>40978</v>
      </c>
      <c r="G1264" s="107">
        <v>41117</v>
      </c>
      <c r="H1264">
        <v>1910694</v>
      </c>
      <c r="I1264" s="107">
        <v>40978</v>
      </c>
      <c r="J1264" s="107">
        <v>41117</v>
      </c>
      <c r="K1264">
        <v>40000</v>
      </c>
      <c r="L1264" t="s">
        <v>570</v>
      </c>
      <c r="N1264" t="s">
        <v>564</v>
      </c>
      <c r="O1264" t="s">
        <v>913</v>
      </c>
      <c r="P1264" t="s">
        <v>38</v>
      </c>
      <c r="Q1264">
        <v>140</v>
      </c>
      <c r="R1264">
        <v>140</v>
      </c>
      <c r="S1264">
        <v>2</v>
      </c>
      <c r="T1264">
        <v>3</v>
      </c>
      <c r="U1264">
        <v>1</v>
      </c>
      <c r="V1264">
        <v>1</v>
      </c>
      <c r="AD1264" s="107">
        <v>24838</v>
      </c>
      <c r="AE1264" t="s">
        <v>31</v>
      </c>
      <c r="AF1264" t="s">
        <v>32</v>
      </c>
      <c r="AG1264" t="s">
        <v>868</v>
      </c>
      <c r="AH1264" t="s">
        <v>30</v>
      </c>
      <c r="AI1264" t="s">
        <v>46</v>
      </c>
      <c r="AJ1264" t="s">
        <v>88</v>
      </c>
      <c r="AK1264">
        <v>8</v>
      </c>
      <c r="AL1264" t="s">
        <v>361</v>
      </c>
      <c r="AM1264">
        <v>4</v>
      </c>
      <c r="AP1264" t="s">
        <v>65</v>
      </c>
      <c r="AR1264" t="s">
        <v>66</v>
      </c>
      <c r="AS1264" t="s">
        <v>67</v>
      </c>
      <c r="BC1264" t="s">
        <v>51</v>
      </c>
      <c r="BF1264">
        <v>140</v>
      </c>
      <c r="BG1264">
        <v>140</v>
      </c>
      <c r="BH1264">
        <v>140</v>
      </c>
      <c r="BI1264">
        <v>44.098360655737707</v>
      </c>
      <c r="BJ1264">
        <f t="shared" si="95"/>
        <v>44</v>
      </c>
      <c r="BK1264">
        <v>0</v>
      </c>
      <c r="BL1264">
        <v>0</v>
      </c>
      <c r="BM1264" t="s">
        <v>1050</v>
      </c>
      <c r="BN1264" t="s">
        <v>913</v>
      </c>
      <c r="BO1264" t="s">
        <v>564</v>
      </c>
      <c r="BQ1264" t="s">
        <v>1050</v>
      </c>
      <c r="BR1264" t="s">
        <v>87</v>
      </c>
      <c r="BS1264" t="s">
        <v>572</v>
      </c>
      <c r="BT1264" t="s">
        <v>1252</v>
      </c>
      <c r="BU1264" t="s">
        <v>87</v>
      </c>
      <c r="BV1264">
        <v>1</v>
      </c>
      <c r="BW1264">
        <v>1</v>
      </c>
      <c r="BX1264">
        <v>0</v>
      </c>
      <c r="BY1264">
        <v>0</v>
      </c>
      <c r="BZ1264">
        <v>-140</v>
      </c>
      <c r="CA1264">
        <v>0</v>
      </c>
      <c r="CB1264">
        <v>140</v>
      </c>
      <c r="CC1264" t="e">
        <v>#VALUE!</v>
      </c>
      <c r="CD1264">
        <v>140</v>
      </c>
      <c r="CE1264">
        <v>0</v>
      </c>
      <c r="CF1264">
        <v>0</v>
      </c>
      <c r="CH1264">
        <f t="shared" si="96"/>
        <v>1</v>
      </c>
      <c r="CI1264" t="s">
        <v>1403</v>
      </c>
      <c r="CJ1264">
        <v>6</v>
      </c>
      <c r="CK1264" t="s">
        <v>1399</v>
      </c>
      <c r="CL1264">
        <f t="shared" si="97"/>
        <v>0</v>
      </c>
      <c r="CM1264">
        <f t="shared" si="98"/>
        <v>1</v>
      </c>
      <c r="CN1264">
        <f t="shared" si="99"/>
        <v>1</v>
      </c>
    </row>
    <row r="1265" spans="1:92" x14ac:dyDescent="0.25">
      <c r="A1265">
        <v>2695</v>
      </c>
      <c r="B1265" t="s">
        <v>564</v>
      </c>
      <c r="C1265" t="s">
        <v>564</v>
      </c>
      <c r="D1265">
        <v>1912829</v>
      </c>
      <c r="E1265">
        <v>6</v>
      </c>
      <c r="F1265" s="107">
        <v>41009</v>
      </c>
      <c r="G1265" s="107">
        <v>41186</v>
      </c>
      <c r="H1265">
        <v>1912829</v>
      </c>
      <c r="I1265" s="107">
        <v>41015</v>
      </c>
      <c r="J1265" s="107">
        <v>41186</v>
      </c>
      <c r="K1265" t="s">
        <v>562</v>
      </c>
      <c r="L1265" t="s">
        <v>562</v>
      </c>
      <c r="N1265" t="s">
        <v>564</v>
      </c>
      <c r="O1265" t="s">
        <v>913</v>
      </c>
      <c r="P1265" t="s">
        <v>38</v>
      </c>
      <c r="Q1265">
        <v>172</v>
      </c>
      <c r="R1265">
        <v>178</v>
      </c>
      <c r="S1265">
        <v>0</v>
      </c>
      <c r="T1265">
        <v>1</v>
      </c>
      <c r="AD1265" s="107">
        <v>27566</v>
      </c>
      <c r="AE1265" t="s">
        <v>31</v>
      </c>
      <c r="AF1265" t="s">
        <v>39</v>
      </c>
      <c r="AG1265" t="s">
        <v>40</v>
      </c>
      <c r="AH1265" t="s">
        <v>40</v>
      </c>
      <c r="AI1265" t="s">
        <v>46</v>
      </c>
      <c r="AJ1265" t="s">
        <v>88</v>
      </c>
      <c r="AK1265">
        <v>6</v>
      </c>
      <c r="AL1265" t="s">
        <v>361</v>
      </c>
      <c r="AM1265">
        <v>2</v>
      </c>
      <c r="AP1265" t="s">
        <v>55</v>
      </c>
      <c r="AR1265" t="s">
        <v>49</v>
      </c>
      <c r="AS1265" t="s">
        <v>56</v>
      </c>
      <c r="BC1265" t="s">
        <v>37</v>
      </c>
      <c r="BF1265">
        <v>172</v>
      </c>
      <c r="BG1265">
        <v>172</v>
      </c>
      <c r="BH1265">
        <v>178</v>
      </c>
      <c r="BI1265">
        <v>36.729508196721312</v>
      </c>
      <c r="BJ1265">
        <f t="shared" si="95"/>
        <v>37</v>
      </c>
      <c r="BK1265">
        <v>0</v>
      </c>
      <c r="BL1265">
        <v>0</v>
      </c>
      <c r="BM1265" t="s">
        <v>1050</v>
      </c>
      <c r="BN1265" t="s">
        <v>913</v>
      </c>
      <c r="BO1265" t="s">
        <v>564</v>
      </c>
      <c r="BQ1265" t="s">
        <v>1050</v>
      </c>
      <c r="BR1265" t="s">
        <v>87</v>
      </c>
      <c r="BS1265" t="s">
        <v>572</v>
      </c>
      <c r="BT1265" t="s">
        <v>1252</v>
      </c>
      <c r="BU1265" t="s">
        <v>564</v>
      </c>
      <c r="BV1265">
        <v>0.9662921348314607</v>
      </c>
      <c r="BW1265">
        <v>1</v>
      </c>
      <c r="BX1265">
        <v>3.3707865168539297E-2</v>
      </c>
      <c r="BY1265">
        <v>0</v>
      </c>
      <c r="BZ1265">
        <v>-172</v>
      </c>
      <c r="CA1265">
        <v>0</v>
      </c>
      <c r="CB1265">
        <v>172</v>
      </c>
      <c r="CC1265" t="e">
        <v>#VALUE!</v>
      </c>
      <c r="CD1265">
        <v>172</v>
      </c>
      <c r="CE1265">
        <v>0</v>
      </c>
      <c r="CF1265">
        <v>0</v>
      </c>
      <c r="CH1265">
        <f t="shared" si="96"/>
        <v>1</v>
      </c>
      <c r="CI1265" t="s">
        <v>1403</v>
      </c>
      <c r="CJ1265">
        <v>6</v>
      </c>
      <c r="CK1265" t="s">
        <v>1399</v>
      </c>
      <c r="CL1265">
        <f t="shared" si="97"/>
        <v>0</v>
      </c>
      <c r="CM1265">
        <f t="shared" si="98"/>
        <v>0</v>
      </c>
      <c r="CN1265">
        <f t="shared" si="99"/>
        <v>1</v>
      </c>
    </row>
    <row r="1266" spans="1:92" x14ac:dyDescent="0.25">
      <c r="A1266">
        <v>264</v>
      </c>
      <c r="B1266" t="s">
        <v>564</v>
      </c>
      <c r="C1266" t="s">
        <v>564</v>
      </c>
      <c r="D1266">
        <v>1913651</v>
      </c>
      <c r="E1266">
        <v>4</v>
      </c>
      <c r="F1266" s="107">
        <v>40920</v>
      </c>
      <c r="G1266" s="107">
        <v>40945</v>
      </c>
      <c r="H1266">
        <v>1913651</v>
      </c>
      <c r="I1266" s="107">
        <v>40920</v>
      </c>
      <c r="J1266" s="107">
        <v>40945</v>
      </c>
      <c r="K1266">
        <v>5000</v>
      </c>
      <c r="L1266" t="s">
        <v>567</v>
      </c>
      <c r="N1266" t="s">
        <v>564</v>
      </c>
      <c r="O1266" t="s">
        <v>913</v>
      </c>
      <c r="P1266" t="s">
        <v>38</v>
      </c>
      <c r="Q1266">
        <v>26</v>
      </c>
      <c r="R1266">
        <v>26</v>
      </c>
      <c r="S1266">
        <v>1</v>
      </c>
      <c r="T1266">
        <v>20</v>
      </c>
      <c r="U1266">
        <v>1</v>
      </c>
      <c r="AD1266" s="107">
        <v>30290</v>
      </c>
      <c r="AE1266" t="s">
        <v>31</v>
      </c>
      <c r="AF1266" t="s">
        <v>39</v>
      </c>
      <c r="AG1266" t="s">
        <v>40</v>
      </c>
      <c r="AH1266" t="s">
        <v>40</v>
      </c>
      <c r="AI1266" t="s">
        <v>33</v>
      </c>
      <c r="AJ1266" t="s">
        <v>88</v>
      </c>
      <c r="AK1266">
        <v>2</v>
      </c>
      <c r="AL1266" t="s">
        <v>986</v>
      </c>
      <c r="AO1266">
        <v>335</v>
      </c>
      <c r="AP1266" t="s">
        <v>183</v>
      </c>
      <c r="AR1266" t="s">
        <v>43</v>
      </c>
      <c r="AS1266" t="s">
        <v>63</v>
      </c>
      <c r="BC1266" t="s">
        <v>37</v>
      </c>
      <c r="BF1266">
        <v>26</v>
      </c>
      <c r="BG1266">
        <v>26</v>
      </c>
      <c r="BH1266">
        <v>26</v>
      </c>
      <c r="BI1266">
        <v>29.043715846994534</v>
      </c>
      <c r="BJ1266">
        <f t="shared" si="95"/>
        <v>29</v>
      </c>
      <c r="BK1266">
        <v>0</v>
      </c>
      <c r="BL1266">
        <v>0</v>
      </c>
      <c r="BM1266" t="s">
        <v>1050</v>
      </c>
      <c r="BN1266" t="s">
        <v>913</v>
      </c>
      <c r="BO1266" t="s">
        <v>564</v>
      </c>
      <c r="BQ1266" t="s">
        <v>1050</v>
      </c>
      <c r="BR1266" t="s">
        <v>87</v>
      </c>
      <c r="BS1266" t="s">
        <v>572</v>
      </c>
      <c r="BT1266" t="s">
        <v>1252</v>
      </c>
      <c r="BU1266" t="s">
        <v>87</v>
      </c>
      <c r="BV1266">
        <v>1</v>
      </c>
      <c r="BW1266">
        <v>1</v>
      </c>
      <c r="BX1266">
        <v>0</v>
      </c>
      <c r="BY1266">
        <v>0</v>
      </c>
      <c r="BZ1266">
        <v>-26</v>
      </c>
      <c r="CA1266">
        <v>0</v>
      </c>
      <c r="CB1266">
        <v>26</v>
      </c>
      <c r="CC1266" t="e">
        <v>#VALUE!</v>
      </c>
      <c r="CD1266">
        <v>26</v>
      </c>
      <c r="CE1266">
        <v>0</v>
      </c>
      <c r="CF1266">
        <v>0</v>
      </c>
      <c r="CH1266">
        <f t="shared" si="96"/>
        <v>1</v>
      </c>
      <c r="CI1266" t="s">
        <v>1404</v>
      </c>
      <c r="CJ1266">
        <v>2</v>
      </c>
      <c r="CK1266" t="s">
        <v>1399</v>
      </c>
      <c r="CL1266">
        <f t="shared" si="97"/>
        <v>0</v>
      </c>
      <c r="CM1266">
        <f t="shared" si="98"/>
        <v>1</v>
      </c>
      <c r="CN1266">
        <f t="shared" si="99"/>
        <v>1</v>
      </c>
    </row>
    <row r="1267" spans="1:92" x14ac:dyDescent="0.25">
      <c r="A1267">
        <v>3070</v>
      </c>
      <c r="B1267" t="s">
        <v>564</v>
      </c>
      <c r="C1267" t="s">
        <v>564</v>
      </c>
      <c r="D1267">
        <v>1913693</v>
      </c>
      <c r="E1267">
        <v>5</v>
      </c>
      <c r="F1267" s="107">
        <v>41023</v>
      </c>
      <c r="G1267" s="107">
        <v>41093</v>
      </c>
      <c r="H1267">
        <v>1913693</v>
      </c>
      <c r="I1267" s="107">
        <v>41023</v>
      </c>
      <c r="J1267" s="107">
        <v>41093</v>
      </c>
      <c r="K1267">
        <v>5000</v>
      </c>
      <c r="L1267" t="s">
        <v>567</v>
      </c>
      <c r="N1267" t="s">
        <v>564</v>
      </c>
      <c r="O1267" t="s">
        <v>913</v>
      </c>
      <c r="P1267" t="s">
        <v>38</v>
      </c>
      <c r="Q1267">
        <v>71</v>
      </c>
      <c r="R1267">
        <v>71</v>
      </c>
      <c r="S1267">
        <v>5</v>
      </c>
      <c r="T1267">
        <v>5</v>
      </c>
      <c r="U1267">
        <v>1</v>
      </c>
      <c r="AD1267" s="107">
        <v>28948</v>
      </c>
      <c r="AE1267" t="s">
        <v>31</v>
      </c>
      <c r="AF1267" t="s">
        <v>68</v>
      </c>
      <c r="AG1267" t="s">
        <v>870</v>
      </c>
      <c r="AH1267" t="s">
        <v>57</v>
      </c>
      <c r="AI1267" t="s">
        <v>89</v>
      </c>
      <c r="AJ1267" t="s">
        <v>88</v>
      </c>
      <c r="AK1267">
        <v>4</v>
      </c>
      <c r="AL1267" t="s">
        <v>987</v>
      </c>
      <c r="AN1267">
        <v>7</v>
      </c>
      <c r="AP1267" t="s">
        <v>150</v>
      </c>
      <c r="AR1267" t="s">
        <v>66</v>
      </c>
      <c r="AS1267" t="s">
        <v>63</v>
      </c>
      <c r="BC1267" t="s">
        <v>37</v>
      </c>
      <c r="BF1267">
        <v>71</v>
      </c>
      <c r="BG1267">
        <v>71</v>
      </c>
      <c r="BH1267">
        <v>71</v>
      </c>
      <c r="BI1267">
        <v>32.991803278688522</v>
      </c>
      <c r="BJ1267">
        <f t="shared" si="95"/>
        <v>33</v>
      </c>
      <c r="BK1267">
        <v>0</v>
      </c>
      <c r="BL1267">
        <v>0</v>
      </c>
      <c r="BM1267" t="s">
        <v>1050</v>
      </c>
      <c r="BN1267" t="s">
        <v>913</v>
      </c>
      <c r="BO1267" t="s">
        <v>564</v>
      </c>
      <c r="BQ1267" t="s">
        <v>1050</v>
      </c>
      <c r="BR1267" t="s">
        <v>87</v>
      </c>
      <c r="BS1267" t="s">
        <v>572</v>
      </c>
      <c r="BT1267" t="s">
        <v>1252</v>
      </c>
      <c r="BU1267" t="s">
        <v>87</v>
      </c>
      <c r="BV1267">
        <v>1</v>
      </c>
      <c r="BW1267">
        <v>1</v>
      </c>
      <c r="BX1267">
        <v>0</v>
      </c>
      <c r="BY1267">
        <v>0</v>
      </c>
      <c r="BZ1267">
        <v>-71</v>
      </c>
      <c r="CA1267">
        <v>0</v>
      </c>
      <c r="CB1267">
        <v>71</v>
      </c>
      <c r="CC1267" t="e">
        <v>#VALUE!</v>
      </c>
      <c r="CD1267">
        <v>71</v>
      </c>
      <c r="CE1267">
        <v>0</v>
      </c>
      <c r="CF1267">
        <v>0</v>
      </c>
      <c r="CH1267">
        <f t="shared" si="96"/>
        <v>1</v>
      </c>
      <c r="CI1267" t="s">
        <v>1402</v>
      </c>
      <c r="CJ1267">
        <v>4</v>
      </c>
      <c r="CK1267" t="s">
        <v>1399</v>
      </c>
      <c r="CL1267">
        <f t="shared" si="97"/>
        <v>0</v>
      </c>
      <c r="CM1267">
        <f t="shared" si="98"/>
        <v>1</v>
      </c>
      <c r="CN1267">
        <f t="shared" si="99"/>
        <v>1</v>
      </c>
    </row>
    <row r="1268" spans="1:92" x14ac:dyDescent="0.25">
      <c r="A1268">
        <v>3222</v>
      </c>
      <c r="B1268" t="s">
        <v>564</v>
      </c>
      <c r="C1268" t="s">
        <v>564</v>
      </c>
      <c r="D1268">
        <v>1915330</v>
      </c>
      <c r="E1268">
        <v>5</v>
      </c>
      <c r="F1268" s="107">
        <v>41027</v>
      </c>
      <c r="G1268" s="107">
        <v>41029</v>
      </c>
      <c r="H1268">
        <v>1915330</v>
      </c>
      <c r="I1268" s="107">
        <v>41028</v>
      </c>
      <c r="J1268" s="107">
        <v>41029</v>
      </c>
      <c r="K1268">
        <v>15000</v>
      </c>
      <c r="L1268" t="s">
        <v>569</v>
      </c>
      <c r="N1268" t="s">
        <v>564</v>
      </c>
      <c r="O1268" t="s">
        <v>913</v>
      </c>
      <c r="P1268" t="s">
        <v>38</v>
      </c>
      <c r="Q1268">
        <v>2</v>
      </c>
      <c r="R1268">
        <v>3</v>
      </c>
      <c r="S1268">
        <v>4</v>
      </c>
      <c r="T1268">
        <v>7</v>
      </c>
      <c r="U1268">
        <v>2</v>
      </c>
      <c r="AD1268" s="107">
        <v>30680</v>
      </c>
      <c r="AE1268" t="s">
        <v>31</v>
      </c>
      <c r="AF1268" t="s">
        <v>32</v>
      </c>
      <c r="AG1268" t="s">
        <v>868</v>
      </c>
      <c r="AH1268" t="s">
        <v>30</v>
      </c>
      <c r="AI1268" t="s">
        <v>140</v>
      </c>
      <c r="AJ1268" t="s">
        <v>88</v>
      </c>
      <c r="AK1268">
        <v>2</v>
      </c>
      <c r="AL1268" t="s">
        <v>987</v>
      </c>
      <c r="AN1268">
        <v>10</v>
      </c>
      <c r="AP1268" t="s">
        <v>126</v>
      </c>
      <c r="AR1268" t="s">
        <v>43</v>
      </c>
      <c r="AS1268" t="s">
        <v>81</v>
      </c>
      <c r="BC1268" t="s">
        <v>37</v>
      </c>
      <c r="BF1268">
        <v>2</v>
      </c>
      <c r="BG1268">
        <v>2</v>
      </c>
      <c r="BH1268">
        <v>3</v>
      </c>
      <c r="BI1268">
        <v>28.270491803278688</v>
      </c>
      <c r="BJ1268">
        <f t="shared" si="95"/>
        <v>28</v>
      </c>
      <c r="BK1268">
        <v>0</v>
      </c>
      <c r="BL1268">
        <v>0</v>
      </c>
      <c r="BM1268" t="s">
        <v>1050</v>
      </c>
      <c r="BN1268" t="s">
        <v>913</v>
      </c>
      <c r="BO1268" t="s">
        <v>564</v>
      </c>
      <c r="BQ1268" t="s">
        <v>1050</v>
      </c>
      <c r="BR1268" t="s">
        <v>87</v>
      </c>
      <c r="BS1268" t="s">
        <v>572</v>
      </c>
      <c r="BT1268" t="s">
        <v>1252</v>
      </c>
      <c r="BU1268" t="s">
        <v>87</v>
      </c>
      <c r="BV1268">
        <v>0.66666666666666663</v>
      </c>
      <c r="BW1268">
        <v>1</v>
      </c>
      <c r="BX1268">
        <v>0.33333333333333337</v>
      </c>
      <c r="BY1268">
        <v>0</v>
      </c>
      <c r="BZ1268">
        <v>-2</v>
      </c>
      <c r="CA1268">
        <v>0</v>
      </c>
      <c r="CB1268">
        <v>2</v>
      </c>
      <c r="CC1268" t="e">
        <v>#VALUE!</v>
      </c>
      <c r="CD1268">
        <v>2</v>
      </c>
      <c r="CE1268">
        <v>0</v>
      </c>
      <c r="CF1268">
        <v>0</v>
      </c>
      <c r="CH1268">
        <f t="shared" si="96"/>
        <v>1</v>
      </c>
      <c r="CI1268" t="s">
        <v>1405</v>
      </c>
      <c r="CJ1268">
        <v>1</v>
      </c>
      <c r="CK1268" t="s">
        <v>1399</v>
      </c>
      <c r="CL1268">
        <f t="shared" si="97"/>
        <v>0</v>
      </c>
      <c r="CM1268">
        <f t="shared" si="98"/>
        <v>1</v>
      </c>
      <c r="CN1268">
        <f t="shared" si="99"/>
        <v>1</v>
      </c>
    </row>
    <row r="1269" spans="1:92" x14ac:dyDescent="0.25">
      <c r="A1269">
        <v>248</v>
      </c>
      <c r="B1269" t="s">
        <v>564</v>
      </c>
      <c r="C1269" t="s">
        <v>564</v>
      </c>
      <c r="D1269">
        <v>1918160</v>
      </c>
      <c r="E1269">
        <v>4</v>
      </c>
      <c r="F1269" s="107">
        <v>40919</v>
      </c>
      <c r="G1269" s="107">
        <v>41053</v>
      </c>
      <c r="H1269">
        <v>1918160</v>
      </c>
      <c r="I1269" s="107">
        <v>40938</v>
      </c>
      <c r="J1269" s="107">
        <v>40939</v>
      </c>
      <c r="K1269">
        <v>15000</v>
      </c>
      <c r="L1269" t="s">
        <v>569</v>
      </c>
      <c r="M1269" s="107">
        <v>40939</v>
      </c>
      <c r="N1269" t="s">
        <v>87</v>
      </c>
      <c r="O1269" t="s">
        <v>75</v>
      </c>
      <c r="P1269" t="s">
        <v>38</v>
      </c>
      <c r="Q1269">
        <v>2</v>
      </c>
      <c r="R1269">
        <v>135</v>
      </c>
      <c r="S1269">
        <v>6</v>
      </c>
      <c r="T1269">
        <v>3</v>
      </c>
      <c r="U1269">
        <v>2</v>
      </c>
      <c r="AD1269" s="107">
        <v>30365</v>
      </c>
      <c r="AE1269" t="s">
        <v>31</v>
      </c>
      <c r="AF1269" t="s">
        <v>68</v>
      </c>
      <c r="AG1269" t="s">
        <v>870</v>
      </c>
      <c r="AH1269" t="s">
        <v>30</v>
      </c>
      <c r="AI1269" t="s">
        <v>79</v>
      </c>
      <c r="AJ1269" t="s">
        <v>88</v>
      </c>
      <c r="AK1269">
        <v>5</v>
      </c>
      <c r="AL1269" t="s">
        <v>986</v>
      </c>
      <c r="AO1269">
        <v>120</v>
      </c>
      <c r="AP1269" t="s">
        <v>59</v>
      </c>
      <c r="AR1269" t="s">
        <v>43</v>
      </c>
      <c r="AS1269" t="s">
        <v>60</v>
      </c>
      <c r="BC1269" t="s">
        <v>51</v>
      </c>
      <c r="BF1269">
        <v>2</v>
      </c>
      <c r="BG1269">
        <v>116</v>
      </c>
      <c r="BH1269">
        <v>135</v>
      </c>
      <c r="BI1269">
        <v>28.83606557377049</v>
      </c>
      <c r="BJ1269">
        <f t="shared" si="95"/>
        <v>29</v>
      </c>
      <c r="BK1269">
        <v>0</v>
      </c>
      <c r="BL1269">
        <v>-114</v>
      </c>
      <c r="BM1269" t="s">
        <v>1050</v>
      </c>
      <c r="BN1269" t="s">
        <v>75</v>
      </c>
      <c r="BO1269" t="s">
        <v>87</v>
      </c>
      <c r="BQ1269" t="s">
        <v>1050</v>
      </c>
      <c r="BR1269" t="s">
        <v>87</v>
      </c>
      <c r="BS1269" t="s">
        <v>573</v>
      </c>
      <c r="BT1269" t="s">
        <v>1252</v>
      </c>
      <c r="BU1269" t="s">
        <v>87</v>
      </c>
      <c r="BV1269">
        <v>1.4814814814814815E-2</v>
      </c>
      <c r="BW1269">
        <v>1.7241379310344827E-2</v>
      </c>
      <c r="BX1269">
        <v>2.426564495530012E-3</v>
      </c>
      <c r="BY1269">
        <v>0</v>
      </c>
      <c r="BZ1269">
        <v>-2</v>
      </c>
      <c r="CA1269">
        <v>0</v>
      </c>
      <c r="CB1269">
        <v>2</v>
      </c>
      <c r="CC1269" t="e">
        <v>#VALUE!</v>
      </c>
      <c r="CD1269">
        <v>2</v>
      </c>
      <c r="CE1269">
        <v>0</v>
      </c>
      <c r="CF1269">
        <v>114</v>
      </c>
      <c r="CH1269">
        <f t="shared" si="96"/>
        <v>1</v>
      </c>
      <c r="CI1269" t="s">
        <v>1405</v>
      </c>
      <c r="CJ1269">
        <v>1</v>
      </c>
      <c r="CK1269" t="s">
        <v>1399</v>
      </c>
      <c r="CL1269">
        <f t="shared" si="97"/>
        <v>1</v>
      </c>
      <c r="CM1269">
        <f t="shared" si="98"/>
        <v>1</v>
      </c>
      <c r="CN1269">
        <f t="shared" si="99"/>
        <v>1</v>
      </c>
    </row>
    <row r="1270" spans="1:92" x14ac:dyDescent="0.25">
      <c r="A1270">
        <v>2973</v>
      </c>
      <c r="B1270" t="s">
        <v>564</v>
      </c>
      <c r="C1270" t="s">
        <v>564</v>
      </c>
      <c r="D1270">
        <v>1918360</v>
      </c>
      <c r="E1270">
        <v>1</v>
      </c>
      <c r="F1270" s="107">
        <v>41018</v>
      </c>
      <c r="G1270" s="107">
        <v>41080</v>
      </c>
      <c r="H1270">
        <v>1918360</v>
      </c>
      <c r="I1270" s="107">
        <v>41018</v>
      </c>
      <c r="J1270" s="107">
        <v>41080</v>
      </c>
      <c r="K1270">
        <v>50000</v>
      </c>
      <c r="L1270" t="s">
        <v>570</v>
      </c>
      <c r="N1270" t="s">
        <v>564</v>
      </c>
      <c r="O1270" t="s">
        <v>913</v>
      </c>
      <c r="P1270" t="s">
        <v>122</v>
      </c>
      <c r="Q1270">
        <v>63</v>
      </c>
      <c r="R1270">
        <v>63</v>
      </c>
      <c r="S1270">
        <v>9</v>
      </c>
      <c r="T1270">
        <v>9</v>
      </c>
      <c r="U1270">
        <v>5</v>
      </c>
      <c r="AD1270" s="107">
        <v>31084</v>
      </c>
      <c r="AE1270" t="s">
        <v>31</v>
      </c>
      <c r="AF1270" t="s">
        <v>39</v>
      </c>
      <c r="AG1270" t="s">
        <v>40</v>
      </c>
      <c r="AH1270" t="s">
        <v>40</v>
      </c>
      <c r="AI1270" t="s">
        <v>86</v>
      </c>
      <c r="AJ1270" t="s">
        <v>122</v>
      </c>
      <c r="AK1270">
        <v>3</v>
      </c>
      <c r="AL1270" t="s">
        <v>122</v>
      </c>
      <c r="AP1270" t="s">
        <v>124</v>
      </c>
      <c r="AR1270" t="s">
        <v>49</v>
      </c>
      <c r="AS1270" t="s">
        <v>125</v>
      </c>
      <c r="BC1270" t="s">
        <v>37</v>
      </c>
      <c r="BF1270">
        <v>63</v>
      </c>
      <c r="BG1270">
        <v>63</v>
      </c>
      <c r="BH1270">
        <v>63</v>
      </c>
      <c r="BI1270">
        <v>27.142076502732241</v>
      </c>
      <c r="BJ1270">
        <f t="shared" si="95"/>
        <v>27</v>
      </c>
      <c r="BK1270">
        <v>0</v>
      </c>
      <c r="BL1270">
        <v>0</v>
      </c>
      <c r="BM1270" t="s">
        <v>1051</v>
      </c>
      <c r="BN1270" t="s">
        <v>913</v>
      </c>
      <c r="BO1270" t="s">
        <v>564</v>
      </c>
      <c r="BQ1270" t="s">
        <v>1051</v>
      </c>
      <c r="BR1270" t="s">
        <v>87</v>
      </c>
      <c r="BS1270" t="s">
        <v>572</v>
      </c>
      <c r="BT1270" t="s">
        <v>1252</v>
      </c>
      <c r="BU1270" t="s">
        <v>87</v>
      </c>
      <c r="BV1270">
        <v>1</v>
      </c>
      <c r="BW1270">
        <v>1</v>
      </c>
      <c r="BX1270">
        <v>0</v>
      </c>
      <c r="BY1270">
        <v>0</v>
      </c>
      <c r="BZ1270">
        <v>-63</v>
      </c>
      <c r="CA1270">
        <v>0</v>
      </c>
      <c r="CB1270">
        <v>63</v>
      </c>
      <c r="CC1270" t="e">
        <v>#VALUE!</v>
      </c>
      <c r="CD1270">
        <v>63</v>
      </c>
      <c r="CE1270">
        <v>0</v>
      </c>
      <c r="CF1270">
        <v>0</v>
      </c>
      <c r="CH1270">
        <f t="shared" si="96"/>
        <v>1</v>
      </c>
      <c r="CI1270" t="s">
        <v>1402</v>
      </c>
      <c r="CJ1270">
        <v>4</v>
      </c>
      <c r="CK1270" t="s">
        <v>1399</v>
      </c>
      <c r="CL1270">
        <f t="shared" si="97"/>
        <v>0</v>
      </c>
      <c r="CM1270">
        <f t="shared" si="98"/>
        <v>1</v>
      </c>
      <c r="CN1270">
        <f t="shared" si="99"/>
        <v>1</v>
      </c>
    </row>
    <row r="1271" spans="1:92" x14ac:dyDescent="0.25">
      <c r="A1271">
        <v>1230</v>
      </c>
      <c r="B1271" t="s">
        <v>564</v>
      </c>
      <c r="C1271" t="s">
        <v>87</v>
      </c>
      <c r="D1271">
        <v>1918392</v>
      </c>
      <c r="E1271">
        <v>1</v>
      </c>
      <c r="F1271" s="107">
        <v>40953</v>
      </c>
      <c r="G1271" s="107">
        <v>42031</v>
      </c>
      <c r="H1271">
        <v>1918392</v>
      </c>
      <c r="I1271" s="107">
        <v>40954</v>
      </c>
      <c r="J1271" s="107">
        <v>40961</v>
      </c>
      <c r="K1271">
        <v>50000</v>
      </c>
      <c r="L1271" t="s">
        <v>570</v>
      </c>
      <c r="M1271" s="107">
        <v>40961</v>
      </c>
      <c r="N1271" t="s">
        <v>87</v>
      </c>
      <c r="O1271" t="s">
        <v>583</v>
      </c>
      <c r="P1271" t="s">
        <v>1353</v>
      </c>
      <c r="Q1271">
        <v>8</v>
      </c>
      <c r="R1271">
        <v>1076</v>
      </c>
      <c r="S1271">
        <v>2</v>
      </c>
      <c r="T1271">
        <v>0</v>
      </c>
      <c r="U1271">
        <v>2</v>
      </c>
      <c r="AD1271" s="107">
        <v>30470</v>
      </c>
      <c r="AE1271" t="s">
        <v>31</v>
      </c>
      <c r="AF1271" t="s">
        <v>32</v>
      </c>
      <c r="AG1271" t="s">
        <v>868</v>
      </c>
      <c r="AH1271" t="s">
        <v>30</v>
      </c>
      <c r="AI1271" t="s">
        <v>52</v>
      </c>
      <c r="AJ1271" t="s">
        <v>54</v>
      </c>
      <c r="AK1271">
        <v>15</v>
      </c>
      <c r="AL1271" t="s">
        <v>54</v>
      </c>
      <c r="AP1271" t="s">
        <v>147</v>
      </c>
      <c r="AR1271" t="s">
        <v>66</v>
      </c>
      <c r="AS1271" t="s">
        <v>44</v>
      </c>
      <c r="AT1271" t="s">
        <v>1416</v>
      </c>
      <c r="AU1271" t="s">
        <v>1354</v>
      </c>
      <c r="AX1271" t="s">
        <v>87</v>
      </c>
      <c r="BC1271" t="s">
        <v>51</v>
      </c>
      <c r="BF1271">
        <v>74</v>
      </c>
      <c r="BH1271">
        <v>1076</v>
      </c>
      <c r="BI1271">
        <v>28.642076502732241</v>
      </c>
      <c r="BJ1271">
        <f t="shared" si="95"/>
        <v>29</v>
      </c>
      <c r="BK1271">
        <v>0</v>
      </c>
      <c r="BL1271">
        <v>-1070</v>
      </c>
      <c r="BM1271" t="s">
        <v>1051</v>
      </c>
      <c r="BN1271" t="s">
        <v>75</v>
      </c>
      <c r="BO1271" t="s">
        <v>87</v>
      </c>
      <c r="BQ1271" t="s">
        <v>1051</v>
      </c>
      <c r="BR1271" t="s">
        <v>87</v>
      </c>
      <c r="BS1271" t="s">
        <v>573</v>
      </c>
      <c r="BT1271" t="s">
        <v>1252</v>
      </c>
      <c r="BU1271" t="s">
        <v>87</v>
      </c>
      <c r="BV1271">
        <v>6.8699999999999997E-2</v>
      </c>
      <c r="BX1271">
        <v>0</v>
      </c>
      <c r="BY1271">
        <v>-66</v>
      </c>
      <c r="BZ1271">
        <v>-8</v>
      </c>
      <c r="CA1271">
        <v>66</v>
      </c>
      <c r="CB1271">
        <v>8</v>
      </c>
      <c r="CC1271" t="e">
        <v>#VALUE!</v>
      </c>
      <c r="CD1271">
        <v>74</v>
      </c>
      <c r="CF1271">
        <v>1070</v>
      </c>
      <c r="CH1271">
        <f t="shared" si="96"/>
        <v>1</v>
      </c>
      <c r="CI1271" t="s">
        <v>1402</v>
      </c>
      <c r="CJ1271">
        <v>4</v>
      </c>
      <c r="CK1271" t="s">
        <v>1399</v>
      </c>
      <c r="CL1271">
        <f t="shared" si="97"/>
        <v>1</v>
      </c>
      <c r="CM1271">
        <f t="shared" si="98"/>
        <v>1</v>
      </c>
      <c r="CN1271">
        <f t="shared" si="99"/>
        <v>0</v>
      </c>
    </row>
    <row r="1272" spans="1:92" x14ac:dyDescent="0.25">
      <c r="A1272">
        <v>1346</v>
      </c>
      <c r="B1272" t="s">
        <v>564</v>
      </c>
      <c r="C1272" t="s">
        <v>564</v>
      </c>
      <c r="D1272">
        <v>1918923</v>
      </c>
      <c r="E1272">
        <v>1</v>
      </c>
      <c r="F1272" s="107">
        <v>40957</v>
      </c>
      <c r="G1272" s="107">
        <v>41031</v>
      </c>
      <c r="H1272">
        <v>1918923</v>
      </c>
      <c r="I1272" s="107">
        <v>40957</v>
      </c>
      <c r="J1272" s="107">
        <v>40967</v>
      </c>
      <c r="K1272">
        <v>30000</v>
      </c>
      <c r="L1272" t="s">
        <v>570</v>
      </c>
      <c r="M1272" s="107">
        <v>40967</v>
      </c>
      <c r="N1272" t="s">
        <v>87</v>
      </c>
      <c r="O1272" t="s">
        <v>583</v>
      </c>
      <c r="P1272" t="s">
        <v>54</v>
      </c>
      <c r="Q1272">
        <v>11</v>
      </c>
      <c r="R1272">
        <v>75</v>
      </c>
      <c r="S1272">
        <v>5</v>
      </c>
      <c r="T1272">
        <v>2</v>
      </c>
      <c r="U1272">
        <v>1</v>
      </c>
      <c r="AD1272" s="107">
        <v>30529</v>
      </c>
      <c r="AE1272" t="s">
        <v>31</v>
      </c>
      <c r="AF1272" t="s">
        <v>32</v>
      </c>
      <c r="AG1272" t="s">
        <v>868</v>
      </c>
      <c r="AH1272" t="s">
        <v>30</v>
      </c>
      <c r="AI1272" t="s">
        <v>52</v>
      </c>
      <c r="AJ1272" t="s">
        <v>54</v>
      </c>
      <c r="AK1272">
        <v>5</v>
      </c>
      <c r="AL1272" t="s">
        <v>54</v>
      </c>
      <c r="AP1272" t="s">
        <v>42</v>
      </c>
      <c r="AR1272" t="s">
        <v>43</v>
      </c>
      <c r="AS1272" t="s">
        <v>44</v>
      </c>
      <c r="AT1272" t="s">
        <v>323</v>
      </c>
      <c r="BC1272" t="s">
        <v>51</v>
      </c>
      <c r="BF1272">
        <v>11</v>
      </c>
      <c r="BG1272">
        <v>75</v>
      </c>
      <c r="BH1272">
        <v>75</v>
      </c>
      <c r="BI1272">
        <v>28.491803278688526</v>
      </c>
      <c r="BJ1272">
        <f t="shared" si="95"/>
        <v>29</v>
      </c>
      <c r="BK1272">
        <v>0</v>
      </c>
      <c r="BL1272">
        <v>-64</v>
      </c>
      <c r="BM1272" t="s">
        <v>1051</v>
      </c>
      <c r="BN1272" t="s">
        <v>75</v>
      </c>
      <c r="BO1272" t="s">
        <v>87</v>
      </c>
      <c r="BQ1272" t="s">
        <v>1051</v>
      </c>
      <c r="BR1272" t="s">
        <v>87</v>
      </c>
      <c r="BS1272" t="s">
        <v>573</v>
      </c>
      <c r="BT1272" t="s">
        <v>1252</v>
      </c>
      <c r="BU1272" t="s">
        <v>87</v>
      </c>
      <c r="BV1272">
        <v>0.14666666666666667</v>
      </c>
      <c r="BW1272">
        <v>0.14666666666666667</v>
      </c>
      <c r="BX1272">
        <v>0</v>
      </c>
      <c r="BY1272">
        <v>0</v>
      </c>
      <c r="BZ1272">
        <v>-11</v>
      </c>
      <c r="CA1272">
        <v>0</v>
      </c>
      <c r="CB1272">
        <v>11</v>
      </c>
      <c r="CC1272" t="e">
        <v>#VALUE!</v>
      </c>
      <c r="CD1272">
        <v>11</v>
      </c>
      <c r="CE1272">
        <v>0</v>
      </c>
      <c r="CF1272">
        <v>64</v>
      </c>
      <c r="CH1272">
        <f t="shared" si="96"/>
        <v>1</v>
      </c>
      <c r="CI1272" t="s">
        <v>1404</v>
      </c>
      <c r="CJ1272">
        <v>2</v>
      </c>
      <c r="CK1272" t="s">
        <v>1399</v>
      </c>
      <c r="CL1272">
        <f t="shared" si="97"/>
        <v>1</v>
      </c>
      <c r="CM1272">
        <f t="shared" si="98"/>
        <v>1</v>
      </c>
      <c r="CN1272">
        <f t="shared" si="99"/>
        <v>1</v>
      </c>
    </row>
    <row r="1273" spans="1:92" x14ac:dyDescent="0.25">
      <c r="A1273">
        <v>924</v>
      </c>
      <c r="B1273" t="s">
        <v>564</v>
      </c>
      <c r="C1273" t="s">
        <v>564</v>
      </c>
      <c r="D1273">
        <v>1920027</v>
      </c>
      <c r="E1273">
        <v>2</v>
      </c>
      <c r="F1273" s="107">
        <v>40943</v>
      </c>
      <c r="G1273" s="107">
        <v>41108</v>
      </c>
      <c r="H1273">
        <v>1920027</v>
      </c>
      <c r="I1273" s="107">
        <v>40943</v>
      </c>
      <c r="J1273" s="107">
        <v>40948</v>
      </c>
      <c r="K1273">
        <v>20000</v>
      </c>
      <c r="L1273" t="s">
        <v>569</v>
      </c>
      <c r="M1273" s="107">
        <v>40948</v>
      </c>
      <c r="N1273" t="s">
        <v>87</v>
      </c>
      <c r="O1273" t="s">
        <v>583</v>
      </c>
      <c r="P1273" t="s">
        <v>587</v>
      </c>
      <c r="Q1273">
        <v>6</v>
      </c>
      <c r="R1273">
        <v>166</v>
      </c>
      <c r="S1273">
        <v>0</v>
      </c>
      <c r="T1273">
        <v>2</v>
      </c>
      <c r="AD1273" s="107">
        <v>28947</v>
      </c>
      <c r="AE1273" t="s">
        <v>31</v>
      </c>
      <c r="AF1273" t="s">
        <v>39</v>
      </c>
      <c r="AG1273" t="s">
        <v>40</v>
      </c>
      <c r="AH1273" t="s">
        <v>40</v>
      </c>
      <c r="AI1273" t="s">
        <v>69</v>
      </c>
      <c r="AJ1273" t="s">
        <v>47</v>
      </c>
      <c r="AK1273">
        <v>8</v>
      </c>
      <c r="AL1273" t="s">
        <v>47</v>
      </c>
      <c r="AP1273" t="s">
        <v>131</v>
      </c>
      <c r="AR1273" t="s">
        <v>91</v>
      </c>
      <c r="AS1273" t="s">
        <v>81</v>
      </c>
      <c r="BC1273" t="s">
        <v>51</v>
      </c>
      <c r="BF1273">
        <v>6</v>
      </c>
      <c r="BG1273">
        <v>166</v>
      </c>
      <c r="BH1273">
        <v>166</v>
      </c>
      <c r="BI1273">
        <v>32.775956284153004</v>
      </c>
      <c r="BJ1273">
        <f t="shared" si="95"/>
        <v>33</v>
      </c>
      <c r="BK1273">
        <v>0</v>
      </c>
      <c r="BL1273">
        <v>-160</v>
      </c>
      <c r="BM1273" t="s">
        <v>47</v>
      </c>
      <c r="BN1273" t="s">
        <v>75</v>
      </c>
      <c r="BO1273" t="s">
        <v>87</v>
      </c>
      <c r="BQ1273" t="s">
        <v>47</v>
      </c>
      <c r="BR1273" t="s">
        <v>87</v>
      </c>
      <c r="BS1273" t="s">
        <v>573</v>
      </c>
      <c r="BT1273" t="s">
        <v>1252</v>
      </c>
      <c r="BU1273" t="s">
        <v>564</v>
      </c>
      <c r="BV1273">
        <v>3.614457831325301E-2</v>
      </c>
      <c r="BW1273">
        <v>3.614457831325301E-2</v>
      </c>
      <c r="BX1273">
        <v>0</v>
      </c>
      <c r="BY1273">
        <v>0</v>
      </c>
      <c r="BZ1273">
        <v>-6</v>
      </c>
      <c r="CA1273">
        <v>0</v>
      </c>
      <c r="CB1273">
        <v>6</v>
      </c>
      <c r="CC1273" t="e">
        <v>#VALUE!</v>
      </c>
      <c r="CD1273">
        <v>6</v>
      </c>
      <c r="CE1273">
        <v>0</v>
      </c>
      <c r="CF1273">
        <v>160</v>
      </c>
      <c r="CH1273">
        <f t="shared" si="96"/>
        <v>1</v>
      </c>
      <c r="CI1273" t="s">
        <v>1405</v>
      </c>
      <c r="CJ1273">
        <v>1</v>
      </c>
      <c r="CK1273" t="s">
        <v>1399</v>
      </c>
      <c r="CL1273">
        <f t="shared" si="97"/>
        <v>1</v>
      </c>
      <c r="CM1273">
        <f t="shared" si="98"/>
        <v>0</v>
      </c>
      <c r="CN1273">
        <f t="shared" si="99"/>
        <v>1</v>
      </c>
    </row>
    <row r="1274" spans="1:92" x14ac:dyDescent="0.25">
      <c r="A1274">
        <v>2581</v>
      </c>
      <c r="B1274" t="s">
        <v>564</v>
      </c>
      <c r="C1274" t="s">
        <v>564</v>
      </c>
      <c r="D1274">
        <v>1920111</v>
      </c>
      <c r="E1274">
        <v>4</v>
      </c>
      <c r="F1274" s="107">
        <v>41005</v>
      </c>
      <c r="G1274" s="107">
        <v>41008</v>
      </c>
      <c r="H1274">
        <v>1920111</v>
      </c>
      <c r="I1274" s="107">
        <v>41005</v>
      </c>
      <c r="J1274" s="107">
        <v>41008</v>
      </c>
      <c r="K1274">
        <v>5000</v>
      </c>
      <c r="L1274" t="s">
        <v>567</v>
      </c>
      <c r="N1274" t="s">
        <v>564</v>
      </c>
      <c r="O1274" t="s">
        <v>913</v>
      </c>
      <c r="P1274" t="s">
        <v>38</v>
      </c>
      <c r="Q1274">
        <v>4</v>
      </c>
      <c r="R1274">
        <v>4</v>
      </c>
      <c r="S1274">
        <v>3</v>
      </c>
      <c r="T1274">
        <v>4</v>
      </c>
      <c r="U1274">
        <v>1</v>
      </c>
      <c r="AD1274" s="107">
        <v>30068</v>
      </c>
      <c r="AE1274" t="s">
        <v>45</v>
      </c>
      <c r="AF1274" t="s">
        <v>32</v>
      </c>
      <c r="AG1274" t="s">
        <v>868</v>
      </c>
      <c r="AH1274" t="s">
        <v>30</v>
      </c>
      <c r="AI1274" t="s">
        <v>46</v>
      </c>
      <c r="AJ1274" t="s">
        <v>88</v>
      </c>
      <c r="AK1274">
        <v>1</v>
      </c>
      <c r="AL1274" t="s">
        <v>986</v>
      </c>
      <c r="AO1274">
        <v>180</v>
      </c>
      <c r="AP1274" t="s">
        <v>59</v>
      </c>
      <c r="AR1274" t="s">
        <v>43</v>
      </c>
      <c r="AS1274" t="s">
        <v>60</v>
      </c>
      <c r="BC1274" t="s">
        <v>37</v>
      </c>
      <c r="BF1274">
        <v>4</v>
      </c>
      <c r="BG1274">
        <v>4</v>
      </c>
      <c r="BH1274">
        <v>4</v>
      </c>
      <c r="BI1274">
        <v>29.882513661202186</v>
      </c>
      <c r="BJ1274">
        <f t="shared" si="95"/>
        <v>30</v>
      </c>
      <c r="BK1274">
        <v>0</v>
      </c>
      <c r="BL1274">
        <v>0</v>
      </c>
      <c r="BM1274" t="s">
        <v>1050</v>
      </c>
      <c r="BN1274" t="s">
        <v>913</v>
      </c>
      <c r="BO1274" t="s">
        <v>564</v>
      </c>
      <c r="BQ1274" t="s">
        <v>1050</v>
      </c>
      <c r="BR1274" t="s">
        <v>87</v>
      </c>
      <c r="BS1274" t="s">
        <v>572</v>
      </c>
      <c r="BT1274" t="s">
        <v>1252</v>
      </c>
      <c r="BU1274" t="s">
        <v>87</v>
      </c>
      <c r="BV1274">
        <v>1</v>
      </c>
      <c r="BW1274">
        <v>1</v>
      </c>
      <c r="BX1274">
        <v>0</v>
      </c>
      <c r="BY1274">
        <v>0</v>
      </c>
      <c r="BZ1274">
        <v>-4</v>
      </c>
      <c r="CA1274">
        <v>0</v>
      </c>
      <c r="CB1274">
        <v>4</v>
      </c>
      <c r="CC1274" t="e">
        <v>#VALUE!</v>
      </c>
      <c r="CD1274">
        <v>4</v>
      </c>
      <c r="CE1274">
        <v>0</v>
      </c>
      <c r="CF1274">
        <v>0</v>
      </c>
      <c r="CH1274">
        <f t="shared" si="96"/>
        <v>1</v>
      </c>
      <c r="CI1274" t="s">
        <v>1405</v>
      </c>
      <c r="CJ1274">
        <v>1</v>
      </c>
      <c r="CK1274" t="s">
        <v>1399</v>
      </c>
      <c r="CL1274">
        <f t="shared" si="97"/>
        <v>0</v>
      </c>
      <c r="CM1274">
        <f t="shared" si="98"/>
        <v>1</v>
      </c>
      <c r="CN1274">
        <f t="shared" si="99"/>
        <v>1</v>
      </c>
    </row>
    <row r="1275" spans="1:92" x14ac:dyDescent="0.25">
      <c r="A1275">
        <v>2931</v>
      </c>
      <c r="B1275" t="s">
        <v>564</v>
      </c>
      <c r="C1275" t="s">
        <v>564</v>
      </c>
      <c r="D1275">
        <v>1920178</v>
      </c>
      <c r="E1275">
        <v>5</v>
      </c>
      <c r="F1275" s="107">
        <v>41017</v>
      </c>
      <c r="G1275" s="107">
        <v>41051</v>
      </c>
      <c r="H1275">
        <v>1920178</v>
      </c>
      <c r="I1275" s="107">
        <v>41017</v>
      </c>
      <c r="J1275" s="107">
        <v>41051</v>
      </c>
      <c r="K1275">
        <v>5000</v>
      </c>
      <c r="L1275" t="s">
        <v>567</v>
      </c>
      <c r="N1275" t="s">
        <v>564</v>
      </c>
      <c r="O1275" t="s">
        <v>913</v>
      </c>
      <c r="P1275" t="s">
        <v>38</v>
      </c>
      <c r="Q1275">
        <v>35</v>
      </c>
      <c r="R1275">
        <v>35</v>
      </c>
      <c r="S1275">
        <v>2</v>
      </c>
      <c r="T1275">
        <v>2</v>
      </c>
      <c r="AD1275" s="107">
        <v>29820</v>
      </c>
      <c r="AE1275" t="s">
        <v>31</v>
      </c>
      <c r="AF1275" t="s">
        <v>32</v>
      </c>
      <c r="AG1275" t="s">
        <v>868</v>
      </c>
      <c r="AH1275" t="s">
        <v>57</v>
      </c>
      <c r="AI1275" t="s">
        <v>96</v>
      </c>
      <c r="AJ1275" t="s">
        <v>88</v>
      </c>
      <c r="AK1275">
        <v>4</v>
      </c>
      <c r="AL1275" t="s">
        <v>987</v>
      </c>
      <c r="AN1275">
        <v>6</v>
      </c>
      <c r="AP1275" t="s">
        <v>42</v>
      </c>
      <c r="AR1275" t="s">
        <v>43</v>
      </c>
      <c r="AS1275" t="s">
        <v>44</v>
      </c>
      <c r="BC1275" t="s">
        <v>37</v>
      </c>
      <c r="BF1275">
        <v>35</v>
      </c>
      <c r="BG1275">
        <v>35</v>
      </c>
      <c r="BH1275">
        <v>35</v>
      </c>
      <c r="BI1275">
        <v>30.592896174863387</v>
      </c>
      <c r="BJ1275">
        <f t="shared" si="95"/>
        <v>31</v>
      </c>
      <c r="BK1275">
        <v>0</v>
      </c>
      <c r="BL1275">
        <v>0</v>
      </c>
      <c r="BM1275" t="s">
        <v>1050</v>
      </c>
      <c r="BN1275" t="s">
        <v>913</v>
      </c>
      <c r="BO1275" t="s">
        <v>564</v>
      </c>
      <c r="BQ1275" t="s">
        <v>1050</v>
      </c>
      <c r="BR1275" t="s">
        <v>87</v>
      </c>
      <c r="BS1275" t="s">
        <v>572</v>
      </c>
      <c r="BT1275" t="s">
        <v>1252</v>
      </c>
      <c r="BU1275" t="s">
        <v>87</v>
      </c>
      <c r="BV1275">
        <v>1</v>
      </c>
      <c r="BW1275">
        <v>1</v>
      </c>
      <c r="BX1275">
        <v>0</v>
      </c>
      <c r="BY1275">
        <v>0</v>
      </c>
      <c r="BZ1275">
        <v>-35</v>
      </c>
      <c r="CA1275">
        <v>0</v>
      </c>
      <c r="CB1275">
        <v>35</v>
      </c>
      <c r="CC1275" t="e">
        <v>#VALUE!</v>
      </c>
      <c r="CD1275">
        <v>35</v>
      </c>
      <c r="CE1275">
        <v>0</v>
      </c>
      <c r="CF1275">
        <v>0</v>
      </c>
      <c r="CH1275">
        <f t="shared" si="96"/>
        <v>1</v>
      </c>
      <c r="CI1275" t="s">
        <v>1401</v>
      </c>
      <c r="CJ1275">
        <v>3</v>
      </c>
      <c r="CK1275" t="s">
        <v>1399</v>
      </c>
      <c r="CL1275">
        <f t="shared" si="97"/>
        <v>0</v>
      </c>
      <c r="CM1275">
        <f t="shared" si="98"/>
        <v>1</v>
      </c>
      <c r="CN1275">
        <f t="shared" si="99"/>
        <v>1</v>
      </c>
    </row>
    <row r="1276" spans="1:92" x14ac:dyDescent="0.25">
      <c r="A1276">
        <v>2982</v>
      </c>
      <c r="B1276" t="s">
        <v>564</v>
      </c>
      <c r="C1276" t="s">
        <v>564</v>
      </c>
      <c r="D1276">
        <v>1920777</v>
      </c>
      <c r="E1276">
        <v>5</v>
      </c>
      <c r="F1276" s="107">
        <v>41018</v>
      </c>
      <c r="G1276" s="107">
        <v>41022</v>
      </c>
      <c r="H1276">
        <v>1920777</v>
      </c>
      <c r="I1276" s="107">
        <v>41019</v>
      </c>
      <c r="J1276" s="107">
        <v>41022</v>
      </c>
      <c r="K1276">
        <v>15000</v>
      </c>
      <c r="L1276" t="s">
        <v>569</v>
      </c>
      <c r="N1276" t="s">
        <v>564</v>
      </c>
      <c r="O1276" t="s">
        <v>913</v>
      </c>
      <c r="P1276" t="s">
        <v>38</v>
      </c>
      <c r="Q1276">
        <v>4</v>
      </c>
      <c r="R1276">
        <v>5</v>
      </c>
      <c r="S1276">
        <v>4</v>
      </c>
      <c r="T1276">
        <v>1</v>
      </c>
      <c r="U1276">
        <v>2</v>
      </c>
      <c r="AD1276" s="107">
        <v>30105</v>
      </c>
      <c r="AE1276" t="s">
        <v>31</v>
      </c>
      <c r="AF1276" t="s">
        <v>32</v>
      </c>
      <c r="AG1276" t="s">
        <v>868</v>
      </c>
      <c r="AH1276" t="s">
        <v>57</v>
      </c>
      <c r="AI1276" t="s">
        <v>140</v>
      </c>
      <c r="AJ1276" t="s">
        <v>88</v>
      </c>
      <c r="AK1276">
        <v>1</v>
      </c>
      <c r="AL1276" t="s">
        <v>987</v>
      </c>
      <c r="AN1276">
        <v>6</v>
      </c>
      <c r="AP1276" t="s">
        <v>59</v>
      </c>
      <c r="AR1276" t="s">
        <v>43</v>
      </c>
      <c r="AS1276" t="s">
        <v>60</v>
      </c>
      <c r="BC1276" t="s">
        <v>37</v>
      </c>
      <c r="BF1276">
        <v>4</v>
      </c>
      <c r="BG1276">
        <v>4</v>
      </c>
      <c r="BH1276">
        <v>5</v>
      </c>
      <c r="BI1276">
        <v>29.816939890710383</v>
      </c>
      <c r="BJ1276">
        <f t="shared" si="95"/>
        <v>30</v>
      </c>
      <c r="BK1276">
        <v>0</v>
      </c>
      <c r="BL1276">
        <v>0</v>
      </c>
      <c r="BM1276" t="s">
        <v>1050</v>
      </c>
      <c r="BN1276" t="s">
        <v>913</v>
      </c>
      <c r="BO1276" t="s">
        <v>564</v>
      </c>
      <c r="BQ1276" t="s">
        <v>1050</v>
      </c>
      <c r="BR1276" t="s">
        <v>87</v>
      </c>
      <c r="BS1276" t="s">
        <v>572</v>
      </c>
      <c r="BT1276" t="s">
        <v>1252</v>
      </c>
      <c r="BU1276" t="s">
        <v>87</v>
      </c>
      <c r="BV1276">
        <v>0.8</v>
      </c>
      <c r="BW1276">
        <v>1</v>
      </c>
      <c r="BX1276">
        <v>0.19999999999999996</v>
      </c>
      <c r="BY1276">
        <v>0</v>
      </c>
      <c r="BZ1276">
        <v>-4</v>
      </c>
      <c r="CA1276">
        <v>0</v>
      </c>
      <c r="CB1276">
        <v>4</v>
      </c>
      <c r="CC1276" t="e">
        <v>#VALUE!</v>
      </c>
      <c r="CD1276">
        <v>4</v>
      </c>
      <c r="CE1276">
        <v>0</v>
      </c>
      <c r="CF1276">
        <v>0</v>
      </c>
      <c r="CH1276">
        <f t="shared" si="96"/>
        <v>1</v>
      </c>
      <c r="CI1276" t="s">
        <v>1405</v>
      </c>
      <c r="CJ1276">
        <v>1</v>
      </c>
      <c r="CK1276" t="s">
        <v>1399</v>
      </c>
      <c r="CL1276">
        <f t="shared" si="97"/>
        <v>0</v>
      </c>
      <c r="CM1276">
        <f t="shared" si="98"/>
        <v>1</v>
      </c>
      <c r="CN1276">
        <f t="shared" si="99"/>
        <v>1</v>
      </c>
    </row>
    <row r="1277" spans="1:92" x14ac:dyDescent="0.25">
      <c r="A1277">
        <v>1753</v>
      </c>
      <c r="B1277" t="s">
        <v>564</v>
      </c>
      <c r="C1277" t="s">
        <v>564</v>
      </c>
      <c r="D1277">
        <v>1923102</v>
      </c>
      <c r="E1277">
        <v>2</v>
      </c>
      <c r="F1277" s="107">
        <v>40974</v>
      </c>
      <c r="G1277" s="107">
        <v>41011</v>
      </c>
      <c r="H1277">
        <v>1923102</v>
      </c>
      <c r="I1277" s="107">
        <v>40974</v>
      </c>
      <c r="J1277" s="107">
        <v>40977</v>
      </c>
      <c r="K1277">
        <v>10000</v>
      </c>
      <c r="L1277" t="s">
        <v>568</v>
      </c>
      <c r="M1277" s="107">
        <v>40977</v>
      </c>
      <c r="N1277" t="s">
        <v>87</v>
      </c>
      <c r="O1277" t="s">
        <v>75</v>
      </c>
      <c r="P1277" t="s">
        <v>587</v>
      </c>
      <c r="Q1277">
        <v>4</v>
      </c>
      <c r="R1277">
        <v>38</v>
      </c>
      <c r="S1277">
        <v>0</v>
      </c>
      <c r="T1277">
        <v>0</v>
      </c>
      <c r="AD1277" s="107">
        <v>30322</v>
      </c>
      <c r="AE1277" t="s">
        <v>31</v>
      </c>
      <c r="AF1277" t="s">
        <v>68</v>
      </c>
      <c r="AG1277" t="s">
        <v>870</v>
      </c>
      <c r="AH1277" t="s">
        <v>57</v>
      </c>
      <c r="AI1277" t="s">
        <v>84</v>
      </c>
      <c r="AJ1277" t="s">
        <v>47</v>
      </c>
      <c r="AK1277">
        <v>5</v>
      </c>
      <c r="AL1277" t="s">
        <v>47</v>
      </c>
      <c r="AP1277" t="s">
        <v>107</v>
      </c>
      <c r="AR1277" t="s">
        <v>43</v>
      </c>
      <c r="AS1277" t="s">
        <v>60</v>
      </c>
      <c r="BC1277" t="s">
        <v>37</v>
      </c>
      <c r="BF1277">
        <v>4</v>
      </c>
      <c r="BG1277">
        <v>38</v>
      </c>
      <c r="BH1277">
        <v>38</v>
      </c>
      <c r="BI1277">
        <v>29.103825136612024</v>
      </c>
      <c r="BJ1277">
        <f t="shared" si="95"/>
        <v>29</v>
      </c>
      <c r="BK1277">
        <v>0</v>
      </c>
      <c r="BL1277">
        <v>-34</v>
      </c>
      <c r="BM1277" t="s">
        <v>47</v>
      </c>
      <c r="BN1277" t="s">
        <v>75</v>
      </c>
      <c r="BO1277" t="s">
        <v>87</v>
      </c>
      <c r="BQ1277" t="s">
        <v>47</v>
      </c>
      <c r="BR1277" t="s">
        <v>87</v>
      </c>
      <c r="BS1277" t="s">
        <v>573</v>
      </c>
      <c r="BT1277" t="s">
        <v>1252</v>
      </c>
      <c r="BU1277" t="s">
        <v>564</v>
      </c>
      <c r="BV1277">
        <v>0.10526315789473684</v>
      </c>
      <c r="BW1277">
        <v>0.10526315789473684</v>
      </c>
      <c r="BX1277">
        <v>0</v>
      </c>
      <c r="BY1277">
        <v>0</v>
      </c>
      <c r="BZ1277">
        <v>-4</v>
      </c>
      <c r="CA1277">
        <v>0</v>
      </c>
      <c r="CB1277">
        <v>4</v>
      </c>
      <c r="CC1277" t="e">
        <v>#VALUE!</v>
      </c>
      <c r="CD1277">
        <v>4</v>
      </c>
      <c r="CE1277">
        <v>0</v>
      </c>
      <c r="CF1277">
        <v>34</v>
      </c>
      <c r="CH1277">
        <f t="shared" si="96"/>
        <v>0</v>
      </c>
      <c r="CI1277" t="s">
        <v>1405</v>
      </c>
      <c r="CJ1277">
        <v>1</v>
      </c>
      <c r="CK1277" t="s">
        <v>1399</v>
      </c>
      <c r="CL1277">
        <f t="shared" si="97"/>
        <v>1</v>
      </c>
      <c r="CM1277">
        <f t="shared" si="98"/>
        <v>0</v>
      </c>
      <c r="CN1277">
        <f t="shared" si="99"/>
        <v>0</v>
      </c>
    </row>
    <row r="1278" spans="1:92" x14ac:dyDescent="0.25">
      <c r="A1278">
        <v>2978</v>
      </c>
      <c r="B1278" t="s">
        <v>87</v>
      </c>
      <c r="C1278" t="s">
        <v>564</v>
      </c>
      <c r="D1278">
        <v>1924291</v>
      </c>
      <c r="E1278">
        <v>4</v>
      </c>
      <c r="F1278" s="107">
        <v>41018</v>
      </c>
      <c r="G1278" s="107">
        <v>41354</v>
      </c>
      <c r="H1278">
        <v>1924291</v>
      </c>
      <c r="I1278" s="107">
        <v>41058</v>
      </c>
      <c r="J1278" s="107">
        <v>41112</v>
      </c>
      <c r="K1278">
        <v>15000</v>
      </c>
      <c r="L1278" t="s">
        <v>569</v>
      </c>
      <c r="M1278" s="107">
        <v>41112</v>
      </c>
      <c r="N1278" t="s">
        <v>87</v>
      </c>
      <c r="O1278" t="s">
        <v>75</v>
      </c>
      <c r="P1278" t="s">
        <v>38</v>
      </c>
      <c r="Q1278">
        <v>111</v>
      </c>
      <c r="R1278">
        <v>337</v>
      </c>
      <c r="S1278">
        <v>7</v>
      </c>
      <c r="T1278">
        <v>3</v>
      </c>
      <c r="U1278">
        <v>5</v>
      </c>
      <c r="AD1278" s="107">
        <v>30941</v>
      </c>
      <c r="AE1278" t="s">
        <v>31</v>
      </c>
      <c r="AF1278" t="s">
        <v>32</v>
      </c>
      <c r="AG1278" t="s">
        <v>868</v>
      </c>
      <c r="AH1278" t="s">
        <v>30</v>
      </c>
      <c r="AI1278" t="s">
        <v>61</v>
      </c>
      <c r="AJ1278" t="s">
        <v>88</v>
      </c>
      <c r="AK1278">
        <v>17</v>
      </c>
      <c r="AL1278" t="s">
        <v>986</v>
      </c>
      <c r="AO1278">
        <v>365</v>
      </c>
      <c r="AP1278" t="s">
        <v>97</v>
      </c>
      <c r="AR1278" t="s">
        <v>43</v>
      </c>
      <c r="AS1278" t="s">
        <v>63</v>
      </c>
      <c r="AT1278" t="s">
        <v>1272</v>
      </c>
      <c r="BC1278" t="s">
        <v>37</v>
      </c>
      <c r="BD1278" t="s">
        <v>1273</v>
      </c>
      <c r="BF1278">
        <v>111</v>
      </c>
      <c r="BG1278">
        <v>297</v>
      </c>
      <c r="BH1278">
        <v>337</v>
      </c>
      <c r="BI1278">
        <v>27.532786885245901</v>
      </c>
      <c r="BJ1278">
        <f t="shared" si="95"/>
        <v>28</v>
      </c>
      <c r="BK1278">
        <v>0</v>
      </c>
      <c r="BL1278">
        <v>-242</v>
      </c>
      <c r="BM1278" t="s">
        <v>1050</v>
      </c>
      <c r="BN1278" t="s">
        <v>75</v>
      </c>
      <c r="BO1278" t="s">
        <v>87</v>
      </c>
      <c r="BQ1278" t="s">
        <v>1050</v>
      </c>
      <c r="BR1278" t="s">
        <v>87</v>
      </c>
      <c r="BS1278" t="s">
        <v>572</v>
      </c>
      <c r="BT1278" t="s">
        <v>1252</v>
      </c>
      <c r="BU1278" t="s">
        <v>87</v>
      </c>
      <c r="BV1278">
        <v>0.32937685459940652</v>
      </c>
      <c r="BW1278">
        <v>0.18518518518518517</v>
      </c>
      <c r="BX1278">
        <v>-0.14419166941422135</v>
      </c>
      <c r="BY1278">
        <v>0</v>
      </c>
      <c r="BZ1278">
        <v>-55</v>
      </c>
      <c r="CA1278">
        <v>56</v>
      </c>
      <c r="CB1278">
        <v>297</v>
      </c>
      <c r="CC1278">
        <v>111</v>
      </c>
      <c r="CD1278">
        <v>297</v>
      </c>
      <c r="CE1278">
        <v>242</v>
      </c>
      <c r="CF1278" t="s">
        <v>1319</v>
      </c>
      <c r="CH1278">
        <f t="shared" si="96"/>
        <v>1</v>
      </c>
      <c r="CI1278" t="s">
        <v>1408</v>
      </c>
      <c r="CJ1278">
        <v>0</v>
      </c>
      <c r="CK1278" t="s">
        <v>1399</v>
      </c>
      <c r="CL1278">
        <f t="shared" si="97"/>
        <v>1</v>
      </c>
      <c r="CM1278">
        <f t="shared" si="98"/>
        <v>1</v>
      </c>
      <c r="CN1278">
        <f t="shared" si="99"/>
        <v>1</v>
      </c>
    </row>
    <row r="1279" spans="1:92" x14ac:dyDescent="0.25">
      <c r="A1279">
        <v>968</v>
      </c>
      <c r="B1279" t="s">
        <v>564</v>
      </c>
      <c r="C1279" t="s">
        <v>564</v>
      </c>
      <c r="D1279">
        <v>1924559</v>
      </c>
      <c r="E1279">
        <v>4</v>
      </c>
      <c r="F1279" s="107">
        <v>40944</v>
      </c>
      <c r="G1279" s="107">
        <v>40946</v>
      </c>
      <c r="H1279">
        <v>1924559</v>
      </c>
      <c r="I1279" s="107">
        <v>40944</v>
      </c>
      <c r="J1279" s="107">
        <v>40946</v>
      </c>
      <c r="K1279">
        <v>20000</v>
      </c>
      <c r="L1279" t="s">
        <v>569</v>
      </c>
      <c r="N1279" t="s">
        <v>564</v>
      </c>
      <c r="O1279" t="s">
        <v>913</v>
      </c>
      <c r="P1279" t="s">
        <v>38</v>
      </c>
      <c r="Q1279">
        <v>3</v>
      </c>
      <c r="R1279">
        <v>3</v>
      </c>
      <c r="S1279">
        <v>3</v>
      </c>
      <c r="T1279">
        <v>1</v>
      </c>
      <c r="U1279">
        <v>2</v>
      </c>
      <c r="AD1279" s="107">
        <v>30688</v>
      </c>
      <c r="AE1279" t="s">
        <v>45</v>
      </c>
      <c r="AF1279" t="s">
        <v>32</v>
      </c>
      <c r="AG1279" t="s">
        <v>868</v>
      </c>
      <c r="AH1279" t="s">
        <v>57</v>
      </c>
      <c r="AI1279" t="s">
        <v>61</v>
      </c>
      <c r="AJ1279" t="s">
        <v>88</v>
      </c>
      <c r="AK1279">
        <v>2</v>
      </c>
      <c r="AL1279" t="s">
        <v>986</v>
      </c>
      <c r="AO1279">
        <v>120</v>
      </c>
      <c r="AP1279" t="s">
        <v>42</v>
      </c>
      <c r="AR1279" t="s">
        <v>43</v>
      </c>
      <c r="AS1279" t="s">
        <v>44</v>
      </c>
      <c r="BC1279" t="s">
        <v>37</v>
      </c>
      <c r="BF1279">
        <v>3</v>
      </c>
      <c r="BG1279">
        <v>3</v>
      </c>
      <c r="BH1279">
        <v>3</v>
      </c>
      <c r="BI1279">
        <v>28.021857923497269</v>
      </c>
      <c r="BJ1279">
        <f t="shared" si="95"/>
        <v>28</v>
      </c>
      <c r="BK1279">
        <v>0</v>
      </c>
      <c r="BL1279">
        <v>0</v>
      </c>
      <c r="BM1279" t="s">
        <v>1050</v>
      </c>
      <c r="BN1279" t="s">
        <v>913</v>
      </c>
      <c r="BO1279" t="s">
        <v>564</v>
      </c>
      <c r="BQ1279" t="s">
        <v>1050</v>
      </c>
      <c r="BR1279" t="s">
        <v>87</v>
      </c>
      <c r="BS1279" t="s">
        <v>572</v>
      </c>
      <c r="BT1279" t="s">
        <v>1252</v>
      </c>
      <c r="BU1279" t="s">
        <v>87</v>
      </c>
      <c r="BV1279">
        <v>1</v>
      </c>
      <c r="BW1279">
        <v>1</v>
      </c>
      <c r="BX1279">
        <v>0</v>
      </c>
      <c r="BY1279">
        <v>0</v>
      </c>
      <c r="BZ1279">
        <v>-3</v>
      </c>
      <c r="CA1279">
        <v>0</v>
      </c>
      <c r="CB1279">
        <v>3</v>
      </c>
      <c r="CC1279" t="e">
        <v>#VALUE!</v>
      </c>
      <c r="CD1279">
        <v>3</v>
      </c>
      <c r="CE1279">
        <v>0</v>
      </c>
      <c r="CH1279">
        <f t="shared" si="96"/>
        <v>1</v>
      </c>
      <c r="CI1279" t="s">
        <v>1405</v>
      </c>
      <c r="CJ1279">
        <v>1</v>
      </c>
      <c r="CK1279" t="s">
        <v>1399</v>
      </c>
      <c r="CL1279">
        <f t="shared" si="97"/>
        <v>0</v>
      </c>
      <c r="CM1279">
        <f t="shared" si="98"/>
        <v>1</v>
      </c>
      <c r="CN1279">
        <f t="shared" si="99"/>
        <v>1</v>
      </c>
    </row>
    <row r="1280" spans="1:92" x14ac:dyDescent="0.25">
      <c r="A1280">
        <v>1183</v>
      </c>
      <c r="B1280" t="s">
        <v>564</v>
      </c>
      <c r="C1280" t="s">
        <v>564</v>
      </c>
      <c r="D1280">
        <v>1925193</v>
      </c>
      <c r="E1280">
        <v>4</v>
      </c>
      <c r="F1280" s="107">
        <v>40952</v>
      </c>
      <c r="G1280" s="107">
        <v>41344</v>
      </c>
      <c r="H1280">
        <v>1925193</v>
      </c>
      <c r="I1280" s="107">
        <v>40952</v>
      </c>
      <c r="J1280" s="107">
        <v>40956</v>
      </c>
      <c r="K1280">
        <v>10000</v>
      </c>
      <c r="L1280" t="s">
        <v>568</v>
      </c>
      <c r="M1280" s="107">
        <v>40956</v>
      </c>
      <c r="N1280" t="s">
        <v>87</v>
      </c>
      <c r="O1280" t="s">
        <v>75</v>
      </c>
      <c r="P1280" t="s">
        <v>38</v>
      </c>
      <c r="Q1280">
        <v>5</v>
      </c>
      <c r="R1280">
        <v>393</v>
      </c>
      <c r="S1280">
        <v>1</v>
      </c>
      <c r="T1280">
        <v>0</v>
      </c>
      <c r="U1280">
        <v>1</v>
      </c>
      <c r="AD1280" s="107">
        <v>30018</v>
      </c>
      <c r="AE1280" t="s">
        <v>31</v>
      </c>
      <c r="AF1280" t="s">
        <v>32</v>
      </c>
      <c r="AG1280" t="s">
        <v>868</v>
      </c>
      <c r="AH1280" t="s">
        <v>57</v>
      </c>
      <c r="AI1280" t="s">
        <v>79</v>
      </c>
      <c r="AJ1280" t="s">
        <v>88</v>
      </c>
      <c r="AK1280">
        <v>10</v>
      </c>
      <c r="AL1280" t="s">
        <v>986</v>
      </c>
      <c r="AO1280">
        <v>120</v>
      </c>
      <c r="AP1280" t="s">
        <v>135</v>
      </c>
      <c r="AR1280" t="s">
        <v>66</v>
      </c>
      <c r="AS1280" t="s">
        <v>63</v>
      </c>
      <c r="BC1280" t="s">
        <v>51</v>
      </c>
      <c r="BF1280">
        <v>5</v>
      </c>
      <c r="BG1280">
        <v>393</v>
      </c>
      <c r="BH1280">
        <v>393</v>
      </c>
      <c r="BI1280">
        <v>29.874316939890711</v>
      </c>
      <c r="BJ1280">
        <f t="shared" si="95"/>
        <v>30</v>
      </c>
      <c r="BK1280">
        <v>0</v>
      </c>
      <c r="BL1280">
        <v>-388</v>
      </c>
      <c r="BM1280" t="s">
        <v>1050</v>
      </c>
      <c r="BN1280" t="s">
        <v>75</v>
      </c>
      <c r="BO1280" t="s">
        <v>87</v>
      </c>
      <c r="BQ1280" t="s">
        <v>1050</v>
      </c>
      <c r="BR1280" t="s">
        <v>87</v>
      </c>
      <c r="BS1280" t="s">
        <v>573</v>
      </c>
      <c r="BT1280" t="s">
        <v>1252</v>
      </c>
      <c r="BU1280" t="s">
        <v>87</v>
      </c>
      <c r="BV1280">
        <v>1.2722646310432569E-2</v>
      </c>
      <c r="BW1280">
        <v>1.2722646310432569E-2</v>
      </c>
      <c r="BX1280">
        <v>0</v>
      </c>
      <c r="BY1280">
        <v>0</v>
      </c>
      <c r="BZ1280">
        <v>-5</v>
      </c>
      <c r="CA1280">
        <v>0</v>
      </c>
      <c r="CB1280">
        <v>5</v>
      </c>
      <c r="CC1280" t="e">
        <v>#VALUE!</v>
      </c>
      <c r="CD1280">
        <v>5</v>
      </c>
      <c r="CE1280">
        <v>0</v>
      </c>
      <c r="CH1280">
        <f t="shared" si="96"/>
        <v>1</v>
      </c>
      <c r="CI1280" t="s">
        <v>1405</v>
      </c>
      <c r="CJ1280">
        <v>1</v>
      </c>
      <c r="CK1280" t="s">
        <v>1399</v>
      </c>
      <c r="CL1280">
        <f t="shared" si="97"/>
        <v>1</v>
      </c>
      <c r="CM1280">
        <f t="shared" si="98"/>
        <v>1</v>
      </c>
      <c r="CN1280">
        <f t="shared" si="99"/>
        <v>0</v>
      </c>
    </row>
    <row r="1281" spans="1:92" x14ac:dyDescent="0.25">
      <c r="A1281">
        <v>212</v>
      </c>
      <c r="B1281" t="s">
        <v>564</v>
      </c>
      <c r="C1281" t="s">
        <v>564</v>
      </c>
      <c r="D1281">
        <v>1925210</v>
      </c>
      <c r="E1281">
        <v>1</v>
      </c>
      <c r="F1281" s="107">
        <v>40918</v>
      </c>
      <c r="G1281" s="107">
        <v>41032</v>
      </c>
      <c r="H1281">
        <v>1925210</v>
      </c>
      <c r="I1281" s="107">
        <v>40920</v>
      </c>
      <c r="J1281" s="107">
        <v>40921</v>
      </c>
      <c r="K1281">
        <v>10000</v>
      </c>
      <c r="L1281" t="s">
        <v>568</v>
      </c>
      <c r="M1281" s="107">
        <v>40921</v>
      </c>
      <c r="N1281" t="s">
        <v>87</v>
      </c>
      <c r="O1281" t="s">
        <v>583</v>
      </c>
      <c r="P1281" t="s">
        <v>54</v>
      </c>
      <c r="Q1281">
        <v>2</v>
      </c>
      <c r="R1281">
        <v>115</v>
      </c>
      <c r="S1281">
        <v>0</v>
      </c>
      <c r="T1281">
        <v>0</v>
      </c>
      <c r="AD1281" s="107">
        <v>29905</v>
      </c>
      <c r="AE1281" t="s">
        <v>45</v>
      </c>
      <c r="AF1281" t="s">
        <v>68</v>
      </c>
      <c r="AG1281" t="s">
        <v>870</v>
      </c>
      <c r="AH1281" t="s">
        <v>30</v>
      </c>
      <c r="AI1281" t="s">
        <v>89</v>
      </c>
      <c r="AJ1281" t="s">
        <v>54</v>
      </c>
      <c r="AK1281">
        <v>8</v>
      </c>
      <c r="AL1281" t="s">
        <v>54</v>
      </c>
      <c r="AP1281" t="s">
        <v>55</v>
      </c>
      <c r="AR1281" t="s">
        <v>49</v>
      </c>
      <c r="AS1281" t="s">
        <v>56</v>
      </c>
      <c r="AT1281" t="s">
        <v>171</v>
      </c>
      <c r="BC1281" t="s">
        <v>51</v>
      </c>
      <c r="BF1281">
        <v>2</v>
      </c>
      <c r="BG1281">
        <v>113</v>
      </c>
      <c r="BH1281">
        <v>115</v>
      </c>
      <c r="BI1281">
        <v>30.090163934426229</v>
      </c>
      <c r="BJ1281">
        <f t="shared" si="95"/>
        <v>30</v>
      </c>
      <c r="BK1281">
        <v>0</v>
      </c>
      <c r="BL1281">
        <v>-111</v>
      </c>
      <c r="BM1281" t="s">
        <v>1051</v>
      </c>
      <c r="BN1281" t="s">
        <v>75</v>
      </c>
      <c r="BO1281" t="s">
        <v>87</v>
      </c>
      <c r="BQ1281" t="s">
        <v>1051</v>
      </c>
      <c r="BR1281" t="s">
        <v>87</v>
      </c>
      <c r="BS1281" t="s">
        <v>573</v>
      </c>
      <c r="BT1281" t="s">
        <v>1252</v>
      </c>
      <c r="BU1281" t="s">
        <v>564</v>
      </c>
      <c r="BV1281">
        <v>1.7391304347826087E-2</v>
      </c>
      <c r="BW1281">
        <v>1.7699115044247787E-2</v>
      </c>
      <c r="BX1281">
        <v>3.078106964217002E-4</v>
      </c>
      <c r="BY1281">
        <v>0</v>
      </c>
      <c r="BZ1281">
        <v>-2</v>
      </c>
      <c r="CA1281">
        <v>0</v>
      </c>
      <c r="CB1281">
        <v>2</v>
      </c>
      <c r="CC1281" t="e">
        <v>#VALUE!</v>
      </c>
      <c r="CD1281">
        <v>2</v>
      </c>
      <c r="CE1281">
        <v>0</v>
      </c>
      <c r="CH1281">
        <f t="shared" si="96"/>
        <v>0</v>
      </c>
      <c r="CI1281" t="s">
        <v>1405</v>
      </c>
      <c r="CJ1281">
        <v>1</v>
      </c>
      <c r="CK1281" t="s">
        <v>1399</v>
      </c>
      <c r="CL1281">
        <f t="shared" si="97"/>
        <v>1</v>
      </c>
      <c r="CM1281">
        <f t="shared" si="98"/>
        <v>0</v>
      </c>
      <c r="CN1281">
        <f t="shared" si="99"/>
        <v>0</v>
      </c>
    </row>
    <row r="1282" spans="1:92" x14ac:dyDescent="0.25">
      <c r="A1282">
        <v>2861</v>
      </c>
      <c r="B1282" t="s">
        <v>564</v>
      </c>
      <c r="C1282" t="s">
        <v>564</v>
      </c>
      <c r="D1282">
        <v>1925765</v>
      </c>
      <c r="E1282">
        <v>6</v>
      </c>
      <c r="F1282" s="107">
        <v>41014</v>
      </c>
      <c r="G1282" s="107">
        <v>41019</v>
      </c>
      <c r="H1282">
        <v>1925765</v>
      </c>
      <c r="I1282" s="107">
        <v>41015</v>
      </c>
      <c r="J1282" s="107">
        <v>41019</v>
      </c>
      <c r="K1282">
        <v>20000</v>
      </c>
      <c r="L1282" t="s">
        <v>569</v>
      </c>
      <c r="N1282" t="s">
        <v>564</v>
      </c>
      <c r="O1282" t="s">
        <v>913</v>
      </c>
      <c r="P1282" t="s">
        <v>38</v>
      </c>
      <c r="Q1282">
        <v>5</v>
      </c>
      <c r="R1282">
        <v>6</v>
      </c>
      <c r="S1282">
        <v>5</v>
      </c>
      <c r="T1282">
        <v>3</v>
      </c>
      <c r="U1282">
        <v>1</v>
      </c>
      <c r="V1282">
        <v>1</v>
      </c>
      <c r="AD1282" s="107">
        <v>30579</v>
      </c>
      <c r="AE1282" t="s">
        <v>31</v>
      </c>
      <c r="AF1282" t="s">
        <v>32</v>
      </c>
      <c r="AG1282" t="s">
        <v>868</v>
      </c>
      <c r="AH1282" t="s">
        <v>57</v>
      </c>
      <c r="AI1282" t="s">
        <v>94</v>
      </c>
      <c r="AJ1282" t="s">
        <v>88</v>
      </c>
      <c r="AK1282">
        <v>2</v>
      </c>
      <c r="AL1282" t="s">
        <v>361</v>
      </c>
      <c r="AM1282">
        <v>2</v>
      </c>
      <c r="AP1282" t="s">
        <v>48</v>
      </c>
      <c r="AR1282" t="s">
        <v>49</v>
      </c>
      <c r="AS1282" t="s">
        <v>44</v>
      </c>
      <c r="AT1282" t="s">
        <v>1207</v>
      </c>
      <c r="BC1282" t="s">
        <v>78</v>
      </c>
      <c r="BF1282">
        <v>5</v>
      </c>
      <c r="BG1282">
        <v>5</v>
      </c>
      <c r="BH1282">
        <v>6</v>
      </c>
      <c r="BI1282">
        <v>28.510928961748633</v>
      </c>
      <c r="BJ1282">
        <f t="shared" si="95"/>
        <v>29</v>
      </c>
      <c r="BK1282">
        <v>0</v>
      </c>
      <c r="BL1282">
        <v>0</v>
      </c>
      <c r="BM1282" t="s">
        <v>1050</v>
      </c>
      <c r="BN1282" t="s">
        <v>913</v>
      </c>
      <c r="BO1282" t="s">
        <v>564</v>
      </c>
      <c r="BQ1282" t="s">
        <v>1050</v>
      </c>
      <c r="BR1282" t="s">
        <v>87</v>
      </c>
      <c r="BS1282" t="s">
        <v>572</v>
      </c>
      <c r="BT1282" t="s">
        <v>1252</v>
      </c>
      <c r="BU1282" t="s">
        <v>87</v>
      </c>
      <c r="BV1282">
        <v>0.83333333333333337</v>
      </c>
      <c r="BW1282">
        <v>1</v>
      </c>
      <c r="BX1282">
        <v>0.16666666666666663</v>
      </c>
      <c r="BY1282">
        <v>0</v>
      </c>
      <c r="BZ1282">
        <v>-5</v>
      </c>
      <c r="CA1282">
        <v>0</v>
      </c>
      <c r="CB1282">
        <v>5</v>
      </c>
      <c r="CC1282" t="e">
        <v>#VALUE!</v>
      </c>
      <c r="CD1282">
        <v>5</v>
      </c>
      <c r="CE1282">
        <v>0</v>
      </c>
      <c r="CH1282">
        <f t="shared" si="96"/>
        <v>1</v>
      </c>
      <c r="CI1282" t="s">
        <v>1405</v>
      </c>
      <c r="CJ1282">
        <v>1</v>
      </c>
      <c r="CK1282" t="s">
        <v>1399</v>
      </c>
      <c r="CL1282">
        <f t="shared" si="97"/>
        <v>0</v>
      </c>
      <c r="CM1282">
        <f t="shared" si="98"/>
        <v>1</v>
      </c>
      <c r="CN1282">
        <f t="shared" si="99"/>
        <v>1</v>
      </c>
    </row>
    <row r="1283" spans="1:92" x14ac:dyDescent="0.25">
      <c r="A1283">
        <v>1366</v>
      </c>
      <c r="B1283" t="s">
        <v>564</v>
      </c>
      <c r="C1283" t="s">
        <v>564</v>
      </c>
      <c r="D1283">
        <v>1926110</v>
      </c>
      <c r="E1283">
        <v>6</v>
      </c>
      <c r="F1283" s="107">
        <v>40958</v>
      </c>
      <c r="G1283" s="107">
        <v>41003</v>
      </c>
      <c r="H1283">
        <v>1926110</v>
      </c>
      <c r="I1283" s="107">
        <v>40959</v>
      </c>
      <c r="J1283" s="107">
        <v>41003</v>
      </c>
      <c r="K1283" t="s">
        <v>562</v>
      </c>
      <c r="L1283" t="s">
        <v>562</v>
      </c>
      <c r="N1283" t="s">
        <v>564</v>
      </c>
      <c r="O1283" t="s">
        <v>913</v>
      </c>
      <c r="P1283" t="s">
        <v>38</v>
      </c>
      <c r="Q1283">
        <v>45</v>
      </c>
      <c r="R1283">
        <v>46</v>
      </c>
      <c r="S1283">
        <v>3</v>
      </c>
      <c r="T1283">
        <v>8</v>
      </c>
      <c r="U1283">
        <v>3</v>
      </c>
      <c r="AD1283" s="107">
        <v>30700</v>
      </c>
      <c r="AE1283" t="s">
        <v>31</v>
      </c>
      <c r="AF1283" t="s">
        <v>32</v>
      </c>
      <c r="AG1283" t="s">
        <v>868</v>
      </c>
      <c r="AH1283" t="s">
        <v>57</v>
      </c>
      <c r="AI1283" t="s">
        <v>70</v>
      </c>
      <c r="AJ1283" t="s">
        <v>88</v>
      </c>
      <c r="AK1283">
        <v>4</v>
      </c>
      <c r="AL1283" t="s">
        <v>361</v>
      </c>
      <c r="AM1283">
        <v>3</v>
      </c>
      <c r="AP1283" t="s">
        <v>48</v>
      </c>
      <c r="AR1283" t="s">
        <v>49</v>
      </c>
      <c r="AS1283" t="s">
        <v>44</v>
      </c>
      <c r="BC1283" t="s">
        <v>37</v>
      </c>
      <c r="BF1283">
        <v>45</v>
      </c>
      <c r="BG1283">
        <v>45</v>
      </c>
      <c r="BH1283">
        <v>46</v>
      </c>
      <c r="BI1283">
        <v>28.027322404371585</v>
      </c>
      <c r="BJ1283">
        <f t="shared" ref="BJ1283:BJ1346" si="100">ROUND((I1283-AD1283)/365,0)</f>
        <v>28</v>
      </c>
      <c r="BK1283">
        <v>0</v>
      </c>
      <c r="BL1283">
        <v>0</v>
      </c>
      <c r="BM1283" t="s">
        <v>1050</v>
      </c>
      <c r="BN1283" t="s">
        <v>913</v>
      </c>
      <c r="BO1283" t="s">
        <v>564</v>
      </c>
      <c r="BQ1283" t="s">
        <v>1050</v>
      </c>
      <c r="BR1283" t="s">
        <v>87</v>
      </c>
      <c r="BS1283" t="s">
        <v>572</v>
      </c>
      <c r="BT1283" t="s">
        <v>1252</v>
      </c>
      <c r="BU1283" t="s">
        <v>87</v>
      </c>
      <c r="BV1283">
        <v>0.97826086956521741</v>
      </c>
      <c r="BW1283">
        <v>1</v>
      </c>
      <c r="BX1283">
        <v>2.1739130434782594E-2</v>
      </c>
      <c r="BY1283">
        <v>0</v>
      </c>
      <c r="BZ1283">
        <v>-45</v>
      </c>
      <c r="CA1283">
        <v>0</v>
      </c>
      <c r="CB1283">
        <v>45</v>
      </c>
      <c r="CC1283" t="e">
        <v>#VALUE!</v>
      </c>
      <c r="CD1283">
        <v>45</v>
      </c>
      <c r="CE1283">
        <v>0</v>
      </c>
      <c r="CH1283">
        <f t="shared" ref="CH1283:CH1346" si="101">IF(CM1283+CN1283&gt;0,1,0)</f>
        <v>1</v>
      </c>
      <c r="CI1283" t="s">
        <v>1401</v>
      </c>
      <c r="CJ1283">
        <v>3</v>
      </c>
      <c r="CK1283" t="s">
        <v>1399</v>
      </c>
      <c r="CL1283">
        <f t="shared" ref="CL1283:CL1346" si="102">IF(BN1283="None",0,1)</f>
        <v>0</v>
      </c>
      <c r="CM1283">
        <f t="shared" ref="CM1283:CM1346" si="103">IF(S1283&gt;0,1,0)</f>
        <v>1</v>
      </c>
      <c r="CN1283">
        <f t="shared" ref="CN1283:CN1346" si="104">IF(T1283&gt;0,1,0)</f>
        <v>1</v>
      </c>
    </row>
    <row r="1284" spans="1:92" x14ac:dyDescent="0.25">
      <c r="A1284">
        <v>2612</v>
      </c>
      <c r="B1284" t="s">
        <v>564</v>
      </c>
      <c r="C1284" t="s">
        <v>564</v>
      </c>
      <c r="D1284">
        <v>1926701</v>
      </c>
      <c r="E1284">
        <v>6</v>
      </c>
      <c r="F1284" s="107">
        <v>41005</v>
      </c>
      <c r="G1284" s="107">
        <v>41121</v>
      </c>
      <c r="H1284">
        <v>1926701</v>
      </c>
      <c r="I1284" s="107">
        <v>41006</v>
      </c>
      <c r="J1284" s="107">
        <v>41121</v>
      </c>
      <c r="K1284" t="s">
        <v>562</v>
      </c>
      <c r="L1284" t="s">
        <v>562</v>
      </c>
      <c r="N1284" t="s">
        <v>564</v>
      </c>
      <c r="O1284" t="s">
        <v>913</v>
      </c>
      <c r="P1284" t="s">
        <v>38</v>
      </c>
      <c r="Q1284">
        <v>116</v>
      </c>
      <c r="R1284">
        <v>117</v>
      </c>
      <c r="S1284">
        <v>5</v>
      </c>
      <c r="T1284">
        <v>4</v>
      </c>
      <c r="U1284">
        <v>4</v>
      </c>
      <c r="AD1284" s="107">
        <v>30641</v>
      </c>
      <c r="AE1284" t="s">
        <v>31</v>
      </c>
      <c r="AF1284" t="s">
        <v>32</v>
      </c>
      <c r="AG1284" t="s">
        <v>868</v>
      </c>
      <c r="AH1284" t="s">
        <v>57</v>
      </c>
      <c r="AI1284" t="s">
        <v>82</v>
      </c>
      <c r="AJ1284" t="s">
        <v>88</v>
      </c>
      <c r="AK1284">
        <v>4</v>
      </c>
      <c r="AL1284" t="s">
        <v>361</v>
      </c>
      <c r="AM1284">
        <v>4</v>
      </c>
      <c r="AP1284" t="s">
        <v>92</v>
      </c>
      <c r="AR1284" t="s">
        <v>66</v>
      </c>
      <c r="AS1284" t="s">
        <v>44</v>
      </c>
      <c r="BC1284" t="s">
        <v>51</v>
      </c>
      <c r="BF1284">
        <v>116</v>
      </c>
      <c r="BG1284">
        <v>116</v>
      </c>
      <c r="BH1284">
        <v>117</v>
      </c>
      <c r="BI1284">
        <v>28.316939890710383</v>
      </c>
      <c r="BJ1284">
        <f t="shared" si="100"/>
        <v>28</v>
      </c>
      <c r="BK1284">
        <v>0</v>
      </c>
      <c r="BL1284">
        <v>0</v>
      </c>
      <c r="BM1284" t="s">
        <v>1050</v>
      </c>
      <c r="BN1284" t="s">
        <v>913</v>
      </c>
      <c r="BO1284" t="s">
        <v>564</v>
      </c>
      <c r="BQ1284" t="s">
        <v>1050</v>
      </c>
      <c r="BR1284" t="s">
        <v>87</v>
      </c>
      <c r="BS1284" t="s">
        <v>572</v>
      </c>
      <c r="BT1284" t="s">
        <v>1252</v>
      </c>
      <c r="BU1284" t="s">
        <v>87</v>
      </c>
      <c r="BV1284">
        <v>0.99145299145299148</v>
      </c>
      <c r="BW1284">
        <v>1</v>
      </c>
      <c r="BX1284">
        <v>8.5470085470085166E-3</v>
      </c>
      <c r="BY1284">
        <v>0</v>
      </c>
      <c r="BZ1284">
        <v>-116</v>
      </c>
      <c r="CA1284">
        <v>0</v>
      </c>
      <c r="CB1284">
        <v>116</v>
      </c>
      <c r="CC1284" t="e">
        <v>#VALUE!</v>
      </c>
      <c r="CD1284">
        <v>116</v>
      </c>
      <c r="CE1284">
        <v>0</v>
      </c>
      <c r="CH1284">
        <f t="shared" si="101"/>
        <v>1</v>
      </c>
      <c r="CI1284" t="s">
        <v>1408</v>
      </c>
      <c r="CJ1284">
        <v>0</v>
      </c>
      <c r="CK1284" t="s">
        <v>1399</v>
      </c>
      <c r="CL1284">
        <f t="shared" si="102"/>
        <v>0</v>
      </c>
      <c r="CM1284">
        <f t="shared" si="103"/>
        <v>1</v>
      </c>
      <c r="CN1284">
        <f t="shared" si="104"/>
        <v>1</v>
      </c>
    </row>
    <row r="1285" spans="1:92" x14ac:dyDescent="0.25">
      <c r="A1285">
        <v>209</v>
      </c>
      <c r="B1285" t="s">
        <v>564</v>
      </c>
      <c r="C1285" t="s">
        <v>87</v>
      </c>
      <c r="D1285">
        <v>1927441</v>
      </c>
      <c r="E1285">
        <v>6</v>
      </c>
      <c r="F1285" s="107">
        <v>40918</v>
      </c>
      <c r="G1285" s="107">
        <v>41570</v>
      </c>
      <c r="H1285">
        <v>1927441</v>
      </c>
      <c r="I1285" s="107">
        <v>40928</v>
      </c>
      <c r="J1285" s="107">
        <v>40941</v>
      </c>
      <c r="K1285">
        <v>150000</v>
      </c>
      <c r="L1285" t="s">
        <v>570</v>
      </c>
      <c r="M1285" s="107">
        <v>40941</v>
      </c>
      <c r="N1285" t="s">
        <v>87</v>
      </c>
      <c r="O1285" t="s">
        <v>75</v>
      </c>
      <c r="P1285" t="s">
        <v>38</v>
      </c>
      <c r="Q1285">
        <v>634</v>
      </c>
      <c r="R1285">
        <v>653</v>
      </c>
      <c r="S1285">
        <v>3</v>
      </c>
      <c r="T1285">
        <v>6</v>
      </c>
      <c r="U1285">
        <v>3</v>
      </c>
      <c r="AD1285" s="107">
        <v>30719</v>
      </c>
      <c r="AE1285" t="s">
        <v>31</v>
      </c>
      <c r="AF1285" t="s">
        <v>68</v>
      </c>
      <c r="AG1285" t="s">
        <v>870</v>
      </c>
      <c r="AH1285" t="s">
        <v>30</v>
      </c>
      <c r="AI1285" t="s">
        <v>58</v>
      </c>
      <c r="AJ1285" t="s">
        <v>88</v>
      </c>
      <c r="AK1285">
        <v>19</v>
      </c>
      <c r="AL1285" t="s">
        <v>361</v>
      </c>
      <c r="AM1285">
        <v>10</v>
      </c>
      <c r="AP1285" t="s">
        <v>149</v>
      </c>
      <c r="AR1285" t="s">
        <v>66</v>
      </c>
      <c r="AS1285" t="s">
        <v>73</v>
      </c>
      <c r="AU1285" t="s">
        <v>685</v>
      </c>
      <c r="AX1285" t="s">
        <v>87</v>
      </c>
      <c r="BC1285" t="s">
        <v>51</v>
      </c>
      <c r="BF1285">
        <v>634</v>
      </c>
      <c r="BG1285">
        <v>643</v>
      </c>
      <c r="BH1285">
        <v>653</v>
      </c>
      <c r="BI1285">
        <v>27.866120218579233</v>
      </c>
      <c r="BJ1285">
        <f t="shared" si="100"/>
        <v>28</v>
      </c>
      <c r="BK1285">
        <v>0</v>
      </c>
      <c r="BL1285">
        <v>-629</v>
      </c>
      <c r="BM1285" t="s">
        <v>1050</v>
      </c>
      <c r="BN1285" t="s">
        <v>75</v>
      </c>
      <c r="BO1285" t="s">
        <v>564</v>
      </c>
      <c r="BQ1285" t="s">
        <v>1050</v>
      </c>
      <c r="BR1285" t="s">
        <v>87</v>
      </c>
      <c r="BS1285" t="s">
        <v>572</v>
      </c>
      <c r="BT1285" t="s">
        <v>1252</v>
      </c>
      <c r="BU1285" t="s">
        <v>87</v>
      </c>
      <c r="BV1285">
        <v>0.9709035222052067</v>
      </c>
      <c r="BW1285">
        <v>2.177293934681182E-2</v>
      </c>
      <c r="BX1285">
        <v>-0.94913058285839491</v>
      </c>
      <c r="BY1285">
        <v>0</v>
      </c>
      <c r="BZ1285">
        <v>-14</v>
      </c>
      <c r="CA1285">
        <v>620</v>
      </c>
      <c r="CB1285">
        <v>643</v>
      </c>
      <c r="CC1285">
        <v>634</v>
      </c>
      <c r="CD1285">
        <v>643</v>
      </c>
      <c r="CE1285">
        <v>629</v>
      </c>
      <c r="CH1285">
        <f t="shared" si="101"/>
        <v>1</v>
      </c>
      <c r="CI1285" t="s">
        <v>1406</v>
      </c>
      <c r="CJ1285">
        <v>0</v>
      </c>
      <c r="CK1285" t="s">
        <v>1399</v>
      </c>
      <c r="CL1285">
        <f t="shared" si="102"/>
        <v>1</v>
      </c>
      <c r="CM1285">
        <f t="shared" si="103"/>
        <v>1</v>
      </c>
      <c r="CN1285">
        <f t="shared" si="104"/>
        <v>1</v>
      </c>
    </row>
    <row r="1286" spans="1:92" x14ac:dyDescent="0.25">
      <c r="A1286">
        <v>489</v>
      </c>
      <c r="B1286" t="s">
        <v>564</v>
      </c>
      <c r="C1286" t="s">
        <v>564</v>
      </c>
      <c r="D1286">
        <v>1927743</v>
      </c>
      <c r="E1286">
        <v>6</v>
      </c>
      <c r="F1286" s="107">
        <v>40928</v>
      </c>
      <c r="G1286" s="107">
        <v>41453</v>
      </c>
      <c r="H1286">
        <v>1927743</v>
      </c>
      <c r="I1286" s="107">
        <v>40929</v>
      </c>
      <c r="J1286" s="107">
        <v>41453</v>
      </c>
      <c r="K1286">
        <v>70000</v>
      </c>
      <c r="L1286" t="s">
        <v>570</v>
      </c>
      <c r="N1286" t="s">
        <v>564</v>
      </c>
      <c r="O1286" t="s">
        <v>913</v>
      </c>
      <c r="P1286" t="s">
        <v>38</v>
      </c>
      <c r="Q1286">
        <v>525</v>
      </c>
      <c r="R1286">
        <v>526</v>
      </c>
      <c r="S1286">
        <v>3</v>
      </c>
      <c r="T1286">
        <v>2</v>
      </c>
      <c r="U1286">
        <v>3</v>
      </c>
      <c r="AB1286" t="s">
        <v>111</v>
      </c>
      <c r="AD1286" s="107">
        <v>30322</v>
      </c>
      <c r="AE1286" t="s">
        <v>31</v>
      </c>
      <c r="AF1286" t="s">
        <v>39</v>
      </c>
      <c r="AG1286" t="s">
        <v>40</v>
      </c>
      <c r="AH1286" t="s">
        <v>30</v>
      </c>
      <c r="AI1286" t="s">
        <v>79</v>
      </c>
      <c r="AJ1286" t="s">
        <v>88</v>
      </c>
      <c r="AK1286">
        <v>16</v>
      </c>
      <c r="AL1286" t="s">
        <v>361</v>
      </c>
      <c r="AM1286">
        <v>10</v>
      </c>
      <c r="AP1286" t="s">
        <v>107</v>
      </c>
      <c r="AR1286" t="s">
        <v>43</v>
      </c>
      <c r="AS1286" t="s">
        <v>60</v>
      </c>
      <c r="BC1286" t="s">
        <v>37</v>
      </c>
      <c r="BF1286">
        <v>525</v>
      </c>
      <c r="BG1286">
        <v>525</v>
      </c>
      <c r="BH1286">
        <v>526</v>
      </c>
      <c r="BI1286">
        <v>28.978142076502731</v>
      </c>
      <c r="BJ1286">
        <f t="shared" si="100"/>
        <v>29</v>
      </c>
      <c r="BK1286">
        <v>0</v>
      </c>
      <c r="BL1286">
        <v>0</v>
      </c>
      <c r="BM1286" t="s">
        <v>1050</v>
      </c>
      <c r="BN1286" t="s">
        <v>913</v>
      </c>
      <c r="BO1286" t="s">
        <v>564</v>
      </c>
      <c r="BQ1286" t="s">
        <v>1050</v>
      </c>
      <c r="BR1286" t="s">
        <v>87</v>
      </c>
      <c r="BS1286" t="s">
        <v>572</v>
      </c>
      <c r="BT1286" t="s">
        <v>1252</v>
      </c>
      <c r="BU1286" t="s">
        <v>87</v>
      </c>
      <c r="BV1286">
        <v>0.99809885931558939</v>
      </c>
      <c r="BW1286">
        <v>1</v>
      </c>
      <c r="BX1286">
        <v>1.9011406844106071E-3</v>
      </c>
      <c r="BY1286">
        <v>0</v>
      </c>
      <c r="BZ1286">
        <v>-525</v>
      </c>
      <c r="CA1286">
        <v>0</v>
      </c>
      <c r="CB1286">
        <v>525</v>
      </c>
      <c r="CC1286" t="e">
        <v>#VALUE!</v>
      </c>
      <c r="CD1286">
        <v>525</v>
      </c>
      <c r="CE1286">
        <v>0</v>
      </c>
      <c r="CH1286">
        <f t="shared" si="101"/>
        <v>1</v>
      </c>
      <c r="CI1286" t="s">
        <v>1406</v>
      </c>
      <c r="CJ1286">
        <v>0</v>
      </c>
      <c r="CK1286" t="s">
        <v>1399</v>
      </c>
      <c r="CL1286">
        <f t="shared" si="102"/>
        <v>0</v>
      </c>
      <c r="CM1286">
        <f t="shared" si="103"/>
        <v>1</v>
      </c>
      <c r="CN1286">
        <f t="shared" si="104"/>
        <v>1</v>
      </c>
    </row>
    <row r="1287" spans="1:92" x14ac:dyDescent="0.25">
      <c r="A1287">
        <v>3033</v>
      </c>
      <c r="B1287" t="s">
        <v>564</v>
      </c>
      <c r="C1287" t="s">
        <v>564</v>
      </c>
      <c r="D1287">
        <v>1927918</v>
      </c>
      <c r="E1287">
        <v>2</v>
      </c>
      <c r="F1287" s="107">
        <v>41021</v>
      </c>
      <c r="G1287" s="107">
        <v>41263</v>
      </c>
      <c r="H1287">
        <v>1927918</v>
      </c>
      <c r="I1287" s="107">
        <v>41021</v>
      </c>
      <c r="J1287" s="107">
        <v>41022</v>
      </c>
      <c r="K1287">
        <v>2000</v>
      </c>
      <c r="L1287" t="s">
        <v>566</v>
      </c>
      <c r="M1287" s="107">
        <v>41022</v>
      </c>
      <c r="N1287" t="s">
        <v>87</v>
      </c>
      <c r="O1287" t="s">
        <v>75</v>
      </c>
      <c r="P1287" t="s">
        <v>587</v>
      </c>
      <c r="Q1287">
        <v>2</v>
      </c>
      <c r="R1287">
        <v>243</v>
      </c>
      <c r="S1287">
        <v>1</v>
      </c>
      <c r="T1287">
        <v>0</v>
      </c>
      <c r="V1287">
        <v>1</v>
      </c>
      <c r="AD1287" s="107">
        <v>27414</v>
      </c>
      <c r="AE1287" t="s">
        <v>45</v>
      </c>
      <c r="AF1287" t="s">
        <v>39</v>
      </c>
      <c r="AG1287" t="s">
        <v>40</v>
      </c>
      <c r="AH1287" t="s">
        <v>40</v>
      </c>
      <c r="AI1287" t="s">
        <v>46</v>
      </c>
      <c r="AJ1287" t="s">
        <v>47</v>
      </c>
      <c r="AK1287">
        <v>10</v>
      </c>
      <c r="AL1287" t="s">
        <v>47</v>
      </c>
      <c r="AP1287" t="s">
        <v>42</v>
      </c>
      <c r="AR1287" t="s">
        <v>43</v>
      </c>
      <c r="AS1287" t="s">
        <v>44</v>
      </c>
      <c r="BC1287" t="s">
        <v>51</v>
      </c>
      <c r="BF1287">
        <v>2</v>
      </c>
      <c r="BG1287">
        <v>243</v>
      </c>
      <c r="BH1287">
        <v>243</v>
      </c>
      <c r="BI1287">
        <v>37.177595628415304</v>
      </c>
      <c r="BJ1287">
        <f t="shared" si="100"/>
        <v>37</v>
      </c>
      <c r="BK1287">
        <v>0</v>
      </c>
      <c r="BL1287">
        <v>-241</v>
      </c>
      <c r="BM1287" t="s">
        <v>47</v>
      </c>
      <c r="BN1287" t="s">
        <v>75</v>
      </c>
      <c r="BO1287" t="s">
        <v>87</v>
      </c>
      <c r="BQ1287" t="s">
        <v>47</v>
      </c>
      <c r="BR1287" t="s">
        <v>87</v>
      </c>
      <c r="BS1287" t="s">
        <v>573</v>
      </c>
      <c r="BT1287" t="s">
        <v>1252</v>
      </c>
      <c r="BU1287" t="s">
        <v>87</v>
      </c>
      <c r="BV1287">
        <v>8.23045267489712E-3</v>
      </c>
      <c r="BW1287">
        <v>8.23045267489712E-3</v>
      </c>
      <c r="BX1287">
        <v>0</v>
      </c>
      <c r="BY1287">
        <v>0</v>
      </c>
      <c r="BZ1287">
        <v>-2</v>
      </c>
      <c r="CA1287">
        <v>0</v>
      </c>
      <c r="CB1287">
        <v>2</v>
      </c>
      <c r="CC1287" t="e">
        <v>#VALUE!</v>
      </c>
      <c r="CD1287">
        <v>2</v>
      </c>
      <c r="CE1287">
        <v>0</v>
      </c>
      <c r="CH1287">
        <f t="shared" si="101"/>
        <v>1</v>
      </c>
      <c r="CI1287" t="s">
        <v>1405</v>
      </c>
      <c r="CJ1287">
        <v>1</v>
      </c>
      <c r="CK1287" t="s">
        <v>1399</v>
      </c>
      <c r="CL1287">
        <f t="shared" si="102"/>
        <v>1</v>
      </c>
      <c r="CM1287">
        <f t="shared" si="103"/>
        <v>1</v>
      </c>
      <c r="CN1287">
        <f t="shared" si="104"/>
        <v>0</v>
      </c>
    </row>
    <row r="1288" spans="1:92" x14ac:dyDescent="0.25">
      <c r="A1288">
        <v>2556</v>
      </c>
      <c r="B1288" t="s">
        <v>564</v>
      </c>
      <c r="C1288" t="s">
        <v>564</v>
      </c>
      <c r="D1288">
        <v>1928137</v>
      </c>
      <c r="E1288">
        <v>2</v>
      </c>
      <c r="F1288" s="107">
        <v>41004</v>
      </c>
      <c r="G1288" s="107">
        <v>41117</v>
      </c>
      <c r="H1288">
        <v>1928137</v>
      </c>
      <c r="I1288" s="107">
        <v>41005</v>
      </c>
      <c r="J1288" s="107">
        <v>41005</v>
      </c>
      <c r="K1288">
        <v>5000</v>
      </c>
      <c r="L1288" t="s">
        <v>567</v>
      </c>
      <c r="M1288" s="107">
        <v>41005</v>
      </c>
      <c r="N1288" t="s">
        <v>87</v>
      </c>
      <c r="O1288" t="s">
        <v>75</v>
      </c>
      <c r="P1288" t="s">
        <v>587</v>
      </c>
      <c r="Q1288">
        <v>1</v>
      </c>
      <c r="R1288">
        <v>114</v>
      </c>
      <c r="S1288">
        <v>0</v>
      </c>
      <c r="T1288">
        <v>0</v>
      </c>
      <c r="AD1288" s="107">
        <v>29590</v>
      </c>
      <c r="AE1288" t="s">
        <v>31</v>
      </c>
      <c r="AF1288" t="s">
        <v>32</v>
      </c>
      <c r="AG1288" t="s">
        <v>868</v>
      </c>
      <c r="AH1288" t="s">
        <v>57</v>
      </c>
      <c r="AI1288" t="s">
        <v>113</v>
      </c>
      <c r="AJ1288" t="s">
        <v>47</v>
      </c>
      <c r="AK1288">
        <v>5</v>
      </c>
      <c r="AL1288" t="s">
        <v>47</v>
      </c>
      <c r="AP1288" t="s">
        <v>116</v>
      </c>
      <c r="AR1288" t="s">
        <v>66</v>
      </c>
      <c r="AS1288" t="s">
        <v>44</v>
      </c>
      <c r="BC1288" t="s">
        <v>37</v>
      </c>
      <c r="BF1288">
        <v>1</v>
      </c>
      <c r="BG1288">
        <v>113</v>
      </c>
      <c r="BH1288">
        <v>114</v>
      </c>
      <c r="BI1288">
        <v>31.185792349726775</v>
      </c>
      <c r="BJ1288">
        <f t="shared" si="100"/>
        <v>31</v>
      </c>
      <c r="BK1288">
        <v>0</v>
      </c>
      <c r="BL1288">
        <v>-112</v>
      </c>
      <c r="BM1288" t="s">
        <v>47</v>
      </c>
      <c r="BN1288" t="s">
        <v>75</v>
      </c>
      <c r="BO1288" t="s">
        <v>87</v>
      </c>
      <c r="BQ1288" t="s">
        <v>47</v>
      </c>
      <c r="BR1288" t="s">
        <v>87</v>
      </c>
      <c r="BS1288" t="s">
        <v>573</v>
      </c>
      <c r="BT1288" t="s">
        <v>1252</v>
      </c>
      <c r="BU1288" t="s">
        <v>564</v>
      </c>
      <c r="BV1288">
        <v>8.771929824561403E-3</v>
      </c>
      <c r="BW1288">
        <v>8.8495575221238937E-3</v>
      </c>
      <c r="BX1288">
        <v>7.7627697562490661E-5</v>
      </c>
      <c r="BY1288">
        <v>0</v>
      </c>
      <c r="BZ1288">
        <v>-1</v>
      </c>
      <c r="CA1288">
        <v>0</v>
      </c>
      <c r="CB1288">
        <v>1</v>
      </c>
      <c r="CC1288" t="e">
        <v>#VALUE!</v>
      </c>
      <c r="CD1288">
        <v>1</v>
      </c>
      <c r="CE1288">
        <v>0</v>
      </c>
      <c r="CH1288">
        <f t="shared" si="101"/>
        <v>0</v>
      </c>
      <c r="CI1288" t="s">
        <v>1405</v>
      </c>
      <c r="CJ1288">
        <v>1</v>
      </c>
      <c r="CK1288" t="s">
        <v>1399</v>
      </c>
      <c r="CL1288">
        <f t="shared" si="102"/>
        <v>1</v>
      </c>
      <c r="CM1288">
        <f t="shared" si="103"/>
        <v>0</v>
      </c>
      <c r="CN1288">
        <f t="shared" si="104"/>
        <v>0</v>
      </c>
    </row>
    <row r="1289" spans="1:92" x14ac:dyDescent="0.25">
      <c r="A1289">
        <v>890</v>
      </c>
      <c r="B1289" t="s">
        <v>564</v>
      </c>
      <c r="C1289" t="s">
        <v>564</v>
      </c>
      <c r="D1289">
        <v>1928731</v>
      </c>
      <c r="E1289">
        <v>6</v>
      </c>
      <c r="F1289" s="107">
        <v>40941</v>
      </c>
      <c r="G1289" s="107">
        <v>40952</v>
      </c>
      <c r="H1289">
        <v>1928731</v>
      </c>
      <c r="I1289" s="107">
        <v>40942</v>
      </c>
      <c r="J1289" s="107">
        <v>40952</v>
      </c>
      <c r="K1289" t="s">
        <v>562</v>
      </c>
      <c r="L1289" t="s">
        <v>562</v>
      </c>
      <c r="N1289" t="s">
        <v>564</v>
      </c>
      <c r="O1289" t="s">
        <v>913</v>
      </c>
      <c r="P1289" t="s">
        <v>38</v>
      </c>
      <c r="Q1289">
        <v>11</v>
      </c>
      <c r="R1289">
        <v>12</v>
      </c>
      <c r="S1289">
        <v>4</v>
      </c>
      <c r="T1289">
        <v>2</v>
      </c>
      <c r="U1289">
        <v>3</v>
      </c>
      <c r="AD1289" s="107">
        <v>30735</v>
      </c>
      <c r="AE1289" t="s">
        <v>31</v>
      </c>
      <c r="AF1289" t="s">
        <v>32</v>
      </c>
      <c r="AG1289" t="s">
        <v>868</v>
      </c>
      <c r="AH1289" t="s">
        <v>30</v>
      </c>
      <c r="AI1289" t="s">
        <v>58</v>
      </c>
      <c r="AJ1289" t="s">
        <v>88</v>
      </c>
      <c r="AK1289">
        <v>2</v>
      </c>
      <c r="AL1289" t="s">
        <v>361</v>
      </c>
      <c r="AM1289">
        <v>7</v>
      </c>
      <c r="AP1289" t="s">
        <v>48</v>
      </c>
      <c r="AR1289" t="s">
        <v>49</v>
      </c>
      <c r="AS1289" t="s">
        <v>44</v>
      </c>
      <c r="BC1289" t="s">
        <v>37</v>
      </c>
      <c r="BF1289">
        <v>11</v>
      </c>
      <c r="BG1289">
        <v>11</v>
      </c>
      <c r="BH1289">
        <v>12</v>
      </c>
      <c r="BI1289">
        <v>27.885245901639344</v>
      </c>
      <c r="BJ1289">
        <f t="shared" si="100"/>
        <v>28</v>
      </c>
      <c r="BK1289">
        <v>0</v>
      </c>
      <c r="BL1289">
        <v>0</v>
      </c>
      <c r="BM1289" t="s">
        <v>1050</v>
      </c>
      <c r="BN1289" t="s">
        <v>913</v>
      </c>
      <c r="BO1289" t="s">
        <v>564</v>
      </c>
      <c r="BQ1289" t="s">
        <v>1050</v>
      </c>
      <c r="BR1289" t="s">
        <v>87</v>
      </c>
      <c r="BS1289" t="s">
        <v>572</v>
      </c>
      <c r="BT1289" t="s">
        <v>1252</v>
      </c>
      <c r="BU1289" t="s">
        <v>87</v>
      </c>
      <c r="BV1289">
        <v>0.91666666666666663</v>
      </c>
      <c r="BW1289">
        <v>1</v>
      </c>
      <c r="BX1289">
        <v>8.333333333333337E-2</v>
      </c>
      <c r="BY1289">
        <v>0</v>
      </c>
      <c r="BZ1289">
        <v>-11</v>
      </c>
      <c r="CA1289">
        <v>0</v>
      </c>
      <c r="CB1289">
        <v>11</v>
      </c>
      <c r="CC1289" t="e">
        <v>#VALUE!</v>
      </c>
      <c r="CD1289">
        <v>11</v>
      </c>
      <c r="CE1289">
        <v>0</v>
      </c>
      <c r="CH1289">
        <f t="shared" si="101"/>
        <v>1</v>
      </c>
      <c r="CI1289" t="s">
        <v>1404</v>
      </c>
      <c r="CJ1289">
        <v>2</v>
      </c>
      <c r="CK1289" t="s">
        <v>1399</v>
      </c>
      <c r="CL1289">
        <f t="shared" si="102"/>
        <v>0</v>
      </c>
      <c r="CM1289">
        <f t="shared" si="103"/>
        <v>1</v>
      </c>
      <c r="CN1289">
        <f t="shared" si="104"/>
        <v>1</v>
      </c>
    </row>
    <row r="1290" spans="1:92" x14ac:dyDescent="0.25">
      <c r="A1290">
        <v>2001</v>
      </c>
      <c r="B1290" t="s">
        <v>564</v>
      </c>
      <c r="C1290" t="s">
        <v>564</v>
      </c>
      <c r="D1290">
        <v>1931056</v>
      </c>
      <c r="E1290">
        <v>4</v>
      </c>
      <c r="F1290" s="107">
        <v>40984</v>
      </c>
      <c r="G1290" s="107">
        <v>41197</v>
      </c>
      <c r="H1290">
        <v>1931056</v>
      </c>
      <c r="I1290" s="107">
        <v>40984</v>
      </c>
      <c r="J1290" s="107">
        <v>40990</v>
      </c>
      <c r="K1290">
        <v>20000</v>
      </c>
      <c r="L1290" t="s">
        <v>569</v>
      </c>
      <c r="M1290" s="107">
        <v>40990</v>
      </c>
      <c r="N1290" t="s">
        <v>87</v>
      </c>
      <c r="O1290" t="s">
        <v>75</v>
      </c>
      <c r="P1290" t="s">
        <v>38</v>
      </c>
      <c r="Q1290">
        <v>7</v>
      </c>
      <c r="R1290">
        <v>214</v>
      </c>
      <c r="S1290">
        <v>8</v>
      </c>
      <c r="T1290">
        <v>1</v>
      </c>
      <c r="U1290">
        <v>4</v>
      </c>
      <c r="V1290">
        <v>1</v>
      </c>
      <c r="AD1290" s="107">
        <v>31082</v>
      </c>
      <c r="AE1290" t="s">
        <v>45</v>
      </c>
      <c r="AF1290" t="s">
        <v>32</v>
      </c>
      <c r="AG1290" t="s">
        <v>868</v>
      </c>
      <c r="AH1290" t="s">
        <v>57</v>
      </c>
      <c r="AI1290" t="s">
        <v>58</v>
      </c>
      <c r="AJ1290" t="s">
        <v>88</v>
      </c>
      <c r="AK1290">
        <v>10</v>
      </c>
      <c r="AL1290" t="s">
        <v>986</v>
      </c>
      <c r="AO1290">
        <v>10</v>
      </c>
      <c r="AP1290" t="s">
        <v>190</v>
      </c>
      <c r="AR1290" t="s">
        <v>49</v>
      </c>
      <c r="AS1290" t="s">
        <v>81</v>
      </c>
      <c r="BC1290" t="s">
        <v>51</v>
      </c>
      <c r="BF1290">
        <v>7</v>
      </c>
      <c r="BG1290">
        <v>214</v>
      </c>
      <c r="BH1290">
        <v>214</v>
      </c>
      <c r="BI1290">
        <v>27.05464480874317</v>
      </c>
      <c r="BJ1290">
        <f t="shared" si="100"/>
        <v>27</v>
      </c>
      <c r="BK1290">
        <v>0</v>
      </c>
      <c r="BL1290">
        <v>-207</v>
      </c>
      <c r="BM1290" t="s">
        <v>1050</v>
      </c>
      <c r="BN1290" t="s">
        <v>75</v>
      </c>
      <c r="BO1290" t="s">
        <v>87</v>
      </c>
      <c r="BQ1290" t="s">
        <v>1050</v>
      </c>
      <c r="BR1290" t="s">
        <v>87</v>
      </c>
      <c r="BS1290" t="s">
        <v>573</v>
      </c>
      <c r="BT1290" t="s">
        <v>1252</v>
      </c>
      <c r="BU1290" t="s">
        <v>87</v>
      </c>
      <c r="BV1290">
        <v>3.2710280373831772E-2</v>
      </c>
      <c r="BW1290">
        <v>3.2710280373831772E-2</v>
      </c>
      <c r="BX1290">
        <v>0</v>
      </c>
      <c r="BY1290">
        <v>0</v>
      </c>
      <c r="BZ1290">
        <v>-7</v>
      </c>
      <c r="CA1290">
        <v>0</v>
      </c>
      <c r="CB1290">
        <v>7</v>
      </c>
      <c r="CC1290" t="e">
        <v>#VALUE!</v>
      </c>
      <c r="CD1290">
        <v>7</v>
      </c>
      <c r="CE1290">
        <v>0</v>
      </c>
      <c r="CH1290">
        <f t="shared" si="101"/>
        <v>1</v>
      </c>
      <c r="CI1290" t="s">
        <v>1405</v>
      </c>
      <c r="CJ1290">
        <v>1</v>
      </c>
      <c r="CK1290" t="s">
        <v>1399</v>
      </c>
      <c r="CL1290">
        <f t="shared" si="102"/>
        <v>1</v>
      </c>
      <c r="CM1290">
        <f t="shared" si="103"/>
        <v>1</v>
      </c>
      <c r="CN1290">
        <f t="shared" si="104"/>
        <v>1</v>
      </c>
    </row>
    <row r="1291" spans="1:92" x14ac:dyDescent="0.25">
      <c r="A1291">
        <v>526</v>
      </c>
      <c r="B1291" t="s">
        <v>564</v>
      </c>
      <c r="C1291" t="s">
        <v>564</v>
      </c>
      <c r="D1291">
        <v>1931347</v>
      </c>
      <c r="E1291">
        <v>5</v>
      </c>
      <c r="F1291" s="107">
        <v>40929</v>
      </c>
      <c r="G1291" s="107">
        <v>40941</v>
      </c>
      <c r="H1291">
        <v>1931347</v>
      </c>
      <c r="I1291" s="107">
        <v>40930</v>
      </c>
      <c r="J1291" s="107">
        <v>40941</v>
      </c>
      <c r="K1291" t="s">
        <v>562</v>
      </c>
      <c r="L1291" t="s">
        <v>562</v>
      </c>
      <c r="N1291" t="s">
        <v>564</v>
      </c>
      <c r="O1291" t="s">
        <v>913</v>
      </c>
      <c r="P1291" t="s">
        <v>38</v>
      </c>
      <c r="Q1291">
        <v>12</v>
      </c>
      <c r="R1291">
        <v>13</v>
      </c>
      <c r="S1291">
        <v>5</v>
      </c>
      <c r="T1291">
        <v>3</v>
      </c>
      <c r="U1291">
        <v>5</v>
      </c>
      <c r="AD1291" s="107">
        <v>29709</v>
      </c>
      <c r="AE1291" t="s">
        <v>31</v>
      </c>
      <c r="AF1291" t="s">
        <v>32</v>
      </c>
      <c r="AG1291" t="s">
        <v>868</v>
      </c>
      <c r="AH1291" t="s">
        <v>57</v>
      </c>
      <c r="AI1291" t="s">
        <v>96</v>
      </c>
      <c r="AJ1291" t="s">
        <v>88</v>
      </c>
      <c r="AK1291">
        <v>2</v>
      </c>
      <c r="AL1291" t="s">
        <v>987</v>
      </c>
      <c r="AN1291">
        <v>8</v>
      </c>
      <c r="AP1291" t="s">
        <v>106</v>
      </c>
      <c r="AR1291" t="s">
        <v>43</v>
      </c>
      <c r="AS1291" t="s">
        <v>56</v>
      </c>
      <c r="BC1291" t="s">
        <v>37</v>
      </c>
      <c r="BF1291">
        <v>12</v>
      </c>
      <c r="BG1291">
        <v>12</v>
      </c>
      <c r="BH1291">
        <v>13</v>
      </c>
      <c r="BI1291">
        <v>30.655737704918032</v>
      </c>
      <c r="BJ1291">
        <f t="shared" si="100"/>
        <v>31</v>
      </c>
      <c r="BK1291">
        <v>0</v>
      </c>
      <c r="BL1291">
        <v>0</v>
      </c>
      <c r="BM1291" t="s">
        <v>1050</v>
      </c>
      <c r="BN1291" t="s">
        <v>913</v>
      </c>
      <c r="BO1291" t="s">
        <v>564</v>
      </c>
      <c r="BQ1291" t="s">
        <v>1050</v>
      </c>
      <c r="BR1291" t="s">
        <v>87</v>
      </c>
      <c r="BS1291" t="s">
        <v>572</v>
      </c>
      <c r="BT1291" t="s">
        <v>1252</v>
      </c>
      <c r="BU1291" t="s">
        <v>87</v>
      </c>
      <c r="BV1291">
        <v>0.92307692307692313</v>
      </c>
      <c r="BW1291">
        <v>1</v>
      </c>
      <c r="BX1291">
        <v>7.6923076923076872E-2</v>
      </c>
      <c r="BY1291">
        <v>0</v>
      </c>
      <c r="BZ1291">
        <v>-12</v>
      </c>
      <c r="CA1291">
        <v>0</v>
      </c>
      <c r="CB1291">
        <v>12</v>
      </c>
      <c r="CC1291" t="e">
        <v>#VALUE!</v>
      </c>
      <c r="CD1291">
        <v>12</v>
      </c>
      <c r="CE1291">
        <v>0</v>
      </c>
      <c r="CH1291">
        <f t="shared" si="101"/>
        <v>1</v>
      </c>
      <c r="CI1291" t="s">
        <v>1404</v>
      </c>
      <c r="CJ1291">
        <v>2</v>
      </c>
      <c r="CK1291" t="s">
        <v>1399</v>
      </c>
      <c r="CL1291">
        <f t="shared" si="102"/>
        <v>0</v>
      </c>
      <c r="CM1291">
        <f t="shared" si="103"/>
        <v>1</v>
      </c>
      <c r="CN1291">
        <f t="shared" si="104"/>
        <v>1</v>
      </c>
    </row>
    <row r="1292" spans="1:92" x14ac:dyDescent="0.25">
      <c r="A1292">
        <v>443</v>
      </c>
      <c r="B1292" t="s">
        <v>564</v>
      </c>
      <c r="C1292" t="s">
        <v>564</v>
      </c>
      <c r="D1292">
        <v>1931744</v>
      </c>
      <c r="E1292">
        <v>1</v>
      </c>
      <c r="F1292" s="107">
        <v>40927</v>
      </c>
      <c r="G1292" s="107">
        <v>41089</v>
      </c>
      <c r="H1292">
        <v>1931744</v>
      </c>
      <c r="I1292" s="107">
        <v>40927</v>
      </c>
      <c r="J1292" s="107">
        <v>40928</v>
      </c>
      <c r="K1292">
        <v>20000</v>
      </c>
      <c r="L1292" t="s">
        <v>569</v>
      </c>
      <c r="M1292" s="107">
        <v>40928</v>
      </c>
      <c r="N1292" t="s">
        <v>87</v>
      </c>
      <c r="O1292" t="s">
        <v>75</v>
      </c>
      <c r="P1292" t="s">
        <v>54</v>
      </c>
      <c r="Q1292">
        <v>2</v>
      </c>
      <c r="R1292">
        <v>163</v>
      </c>
      <c r="S1292">
        <v>3</v>
      </c>
      <c r="T1292">
        <v>4</v>
      </c>
      <c r="U1292">
        <v>2</v>
      </c>
      <c r="AD1292" s="107">
        <v>30623</v>
      </c>
      <c r="AE1292" t="s">
        <v>31</v>
      </c>
      <c r="AF1292" t="s">
        <v>32</v>
      </c>
      <c r="AG1292" t="s">
        <v>868</v>
      </c>
      <c r="AH1292" t="s">
        <v>57</v>
      </c>
      <c r="AI1292" t="s">
        <v>112</v>
      </c>
      <c r="AJ1292" t="s">
        <v>54</v>
      </c>
      <c r="AK1292">
        <v>9</v>
      </c>
      <c r="AL1292" t="s">
        <v>54</v>
      </c>
      <c r="AP1292" t="s">
        <v>206</v>
      </c>
      <c r="AR1292" t="s">
        <v>91</v>
      </c>
      <c r="AS1292" t="s">
        <v>81</v>
      </c>
      <c r="BC1292" t="s">
        <v>51</v>
      </c>
      <c r="BF1292">
        <v>2</v>
      </c>
      <c r="BG1292">
        <v>163</v>
      </c>
      <c r="BH1292">
        <v>163</v>
      </c>
      <c r="BI1292">
        <v>28.153005464480874</v>
      </c>
      <c r="BJ1292">
        <f t="shared" si="100"/>
        <v>28</v>
      </c>
      <c r="BK1292">
        <v>0</v>
      </c>
      <c r="BL1292">
        <v>-161</v>
      </c>
      <c r="BM1292" t="s">
        <v>1051</v>
      </c>
      <c r="BN1292" t="s">
        <v>75</v>
      </c>
      <c r="BO1292" t="s">
        <v>87</v>
      </c>
      <c r="BQ1292" t="s">
        <v>1051</v>
      </c>
      <c r="BR1292" t="s">
        <v>87</v>
      </c>
      <c r="BS1292" t="s">
        <v>573</v>
      </c>
      <c r="BT1292" t="s">
        <v>1252</v>
      </c>
      <c r="BU1292" t="s">
        <v>87</v>
      </c>
      <c r="BV1292">
        <v>1.2269938650306749E-2</v>
      </c>
      <c r="BW1292">
        <v>1.2269938650306749E-2</v>
      </c>
      <c r="BX1292">
        <v>0</v>
      </c>
      <c r="BY1292">
        <v>0</v>
      </c>
      <c r="BZ1292">
        <v>-2</v>
      </c>
      <c r="CA1292">
        <v>0</v>
      </c>
      <c r="CB1292">
        <v>2</v>
      </c>
      <c r="CC1292" t="e">
        <v>#VALUE!</v>
      </c>
      <c r="CD1292">
        <v>2</v>
      </c>
      <c r="CE1292">
        <v>0</v>
      </c>
      <c r="CH1292">
        <f t="shared" si="101"/>
        <v>1</v>
      </c>
      <c r="CI1292" t="s">
        <v>1405</v>
      </c>
      <c r="CJ1292">
        <v>1</v>
      </c>
      <c r="CK1292" t="s">
        <v>1399</v>
      </c>
      <c r="CL1292">
        <f t="shared" si="102"/>
        <v>1</v>
      </c>
      <c r="CM1292">
        <f t="shared" si="103"/>
        <v>1</v>
      </c>
      <c r="CN1292">
        <f t="shared" si="104"/>
        <v>1</v>
      </c>
    </row>
    <row r="1293" spans="1:92" x14ac:dyDescent="0.25">
      <c r="A1293">
        <v>1379</v>
      </c>
      <c r="B1293" t="s">
        <v>564</v>
      </c>
      <c r="C1293" t="s">
        <v>564</v>
      </c>
      <c r="D1293">
        <v>1931800</v>
      </c>
      <c r="E1293">
        <v>5</v>
      </c>
      <c r="F1293" s="107">
        <v>40959</v>
      </c>
      <c r="G1293" s="107">
        <v>41075</v>
      </c>
      <c r="H1293">
        <v>1931800</v>
      </c>
      <c r="I1293" s="107">
        <v>40960</v>
      </c>
      <c r="J1293" s="107">
        <v>40971</v>
      </c>
      <c r="K1293">
        <v>15000</v>
      </c>
      <c r="L1293" t="s">
        <v>569</v>
      </c>
      <c r="M1293" s="107">
        <v>40971</v>
      </c>
      <c r="N1293" t="s">
        <v>87</v>
      </c>
      <c r="O1293" t="s">
        <v>75</v>
      </c>
      <c r="P1293" t="s">
        <v>38</v>
      </c>
      <c r="Q1293">
        <v>12</v>
      </c>
      <c r="R1293">
        <v>117</v>
      </c>
      <c r="S1293">
        <v>4</v>
      </c>
      <c r="T1293">
        <v>7</v>
      </c>
      <c r="U1293">
        <v>2</v>
      </c>
      <c r="V1293">
        <v>1</v>
      </c>
      <c r="AD1293" s="107">
        <v>31066</v>
      </c>
      <c r="AE1293" t="s">
        <v>31</v>
      </c>
      <c r="AF1293" t="s">
        <v>32</v>
      </c>
      <c r="AG1293" t="s">
        <v>868</v>
      </c>
      <c r="AH1293" t="s">
        <v>57</v>
      </c>
      <c r="AI1293" t="s">
        <v>33</v>
      </c>
      <c r="AJ1293" t="s">
        <v>88</v>
      </c>
      <c r="AK1293">
        <v>7</v>
      </c>
      <c r="AL1293" t="s">
        <v>987</v>
      </c>
      <c r="AN1293">
        <v>10</v>
      </c>
      <c r="AP1293" t="s">
        <v>59</v>
      </c>
      <c r="AR1293" t="s">
        <v>43</v>
      </c>
      <c r="AS1293" t="s">
        <v>60</v>
      </c>
      <c r="AT1293" t="s">
        <v>326</v>
      </c>
      <c r="BC1293" t="s">
        <v>37</v>
      </c>
      <c r="BF1293">
        <v>12</v>
      </c>
      <c r="BG1293">
        <v>116</v>
      </c>
      <c r="BH1293">
        <v>117</v>
      </c>
      <c r="BI1293">
        <v>27.030054644808743</v>
      </c>
      <c r="BJ1293">
        <f t="shared" si="100"/>
        <v>27</v>
      </c>
      <c r="BK1293">
        <v>0</v>
      </c>
      <c r="BL1293">
        <v>-104</v>
      </c>
      <c r="BM1293" t="s">
        <v>1050</v>
      </c>
      <c r="BN1293" t="s">
        <v>75</v>
      </c>
      <c r="BO1293" t="s">
        <v>87</v>
      </c>
      <c r="BQ1293" t="s">
        <v>1050</v>
      </c>
      <c r="BR1293" t="s">
        <v>87</v>
      </c>
      <c r="BS1293" t="s">
        <v>573</v>
      </c>
      <c r="BT1293" t="s">
        <v>1252</v>
      </c>
      <c r="BU1293" t="s">
        <v>87</v>
      </c>
      <c r="BV1293">
        <v>0.10256410256410256</v>
      </c>
      <c r="BW1293">
        <v>0.10344827586206896</v>
      </c>
      <c r="BX1293">
        <v>8.8417329796640354E-4</v>
      </c>
      <c r="BY1293">
        <v>0</v>
      </c>
      <c r="BZ1293">
        <v>-12</v>
      </c>
      <c r="CA1293">
        <v>0</v>
      </c>
      <c r="CB1293">
        <v>12</v>
      </c>
      <c r="CC1293" t="e">
        <v>#VALUE!</v>
      </c>
      <c r="CD1293">
        <v>12</v>
      </c>
      <c r="CE1293">
        <v>0</v>
      </c>
      <c r="CH1293">
        <f t="shared" si="101"/>
        <v>1</v>
      </c>
      <c r="CI1293" t="s">
        <v>1404</v>
      </c>
      <c r="CJ1293">
        <v>2</v>
      </c>
      <c r="CK1293" t="s">
        <v>1399</v>
      </c>
      <c r="CL1293">
        <f t="shared" si="102"/>
        <v>1</v>
      </c>
      <c r="CM1293">
        <f t="shared" si="103"/>
        <v>1</v>
      </c>
      <c r="CN1293">
        <f t="shared" si="104"/>
        <v>1</v>
      </c>
    </row>
    <row r="1294" spans="1:92" x14ac:dyDescent="0.25">
      <c r="A1294">
        <v>3087</v>
      </c>
      <c r="B1294" t="s">
        <v>564</v>
      </c>
      <c r="C1294" t="s">
        <v>564</v>
      </c>
      <c r="D1294">
        <v>1931816</v>
      </c>
      <c r="E1294">
        <v>4</v>
      </c>
      <c r="F1294" s="107">
        <v>41023</v>
      </c>
      <c r="G1294" s="107">
        <v>41096</v>
      </c>
      <c r="H1294">
        <v>1931816</v>
      </c>
      <c r="I1294" s="107">
        <v>41053</v>
      </c>
      <c r="J1294" s="107">
        <v>41096</v>
      </c>
      <c r="K1294">
        <v>20000</v>
      </c>
      <c r="L1294" t="s">
        <v>569</v>
      </c>
      <c r="N1294" t="s">
        <v>564</v>
      </c>
      <c r="O1294" t="s">
        <v>913</v>
      </c>
      <c r="P1294" t="s">
        <v>38</v>
      </c>
      <c r="Q1294">
        <v>44</v>
      </c>
      <c r="R1294">
        <v>74</v>
      </c>
      <c r="S1294">
        <v>3</v>
      </c>
      <c r="T1294">
        <v>3</v>
      </c>
      <c r="U1294">
        <v>1</v>
      </c>
      <c r="AD1294" s="107">
        <v>23102</v>
      </c>
      <c r="AE1294" t="s">
        <v>31</v>
      </c>
      <c r="AF1294" t="s">
        <v>32</v>
      </c>
      <c r="AG1294" t="s">
        <v>868</v>
      </c>
      <c r="AH1294" t="s">
        <v>30</v>
      </c>
      <c r="AI1294" t="s">
        <v>61</v>
      </c>
      <c r="AJ1294" t="s">
        <v>88</v>
      </c>
      <c r="AK1294">
        <v>3</v>
      </c>
      <c r="AL1294" t="s">
        <v>986</v>
      </c>
      <c r="AO1294">
        <v>240</v>
      </c>
      <c r="AP1294" t="s">
        <v>130</v>
      </c>
      <c r="AR1294" t="s">
        <v>49</v>
      </c>
      <c r="AS1294" t="s">
        <v>105</v>
      </c>
      <c r="BC1294" t="s">
        <v>37</v>
      </c>
      <c r="BF1294">
        <v>44</v>
      </c>
      <c r="BG1294">
        <v>44</v>
      </c>
      <c r="BH1294">
        <v>74</v>
      </c>
      <c r="BI1294">
        <v>48.964480874316941</v>
      </c>
      <c r="BJ1294">
        <f t="shared" si="100"/>
        <v>49</v>
      </c>
      <c r="BK1294">
        <v>0</v>
      </c>
      <c r="BL1294">
        <v>0</v>
      </c>
      <c r="BM1294" t="s">
        <v>1050</v>
      </c>
      <c r="BN1294" t="s">
        <v>913</v>
      </c>
      <c r="BO1294" t="s">
        <v>564</v>
      </c>
      <c r="BQ1294" t="s">
        <v>1050</v>
      </c>
      <c r="BR1294" t="s">
        <v>87</v>
      </c>
      <c r="BS1294" t="s">
        <v>572</v>
      </c>
      <c r="BT1294" t="s">
        <v>1252</v>
      </c>
      <c r="BU1294" t="s">
        <v>87</v>
      </c>
      <c r="BV1294">
        <v>0.59459459459459463</v>
      </c>
      <c r="BW1294">
        <v>1</v>
      </c>
      <c r="BX1294">
        <v>0.40540540540540537</v>
      </c>
      <c r="BY1294">
        <v>0</v>
      </c>
      <c r="BZ1294">
        <v>-44</v>
      </c>
      <c r="CA1294">
        <v>0</v>
      </c>
      <c r="CB1294">
        <v>44</v>
      </c>
      <c r="CC1294" t="e">
        <v>#VALUE!</v>
      </c>
      <c r="CD1294">
        <v>44</v>
      </c>
      <c r="CE1294">
        <v>0</v>
      </c>
      <c r="CH1294">
        <f t="shared" si="101"/>
        <v>1</v>
      </c>
      <c r="CI1294" t="s">
        <v>1401</v>
      </c>
      <c r="CJ1294">
        <v>3</v>
      </c>
      <c r="CK1294" t="s">
        <v>1399</v>
      </c>
      <c r="CL1294">
        <f t="shared" si="102"/>
        <v>0</v>
      </c>
      <c r="CM1294">
        <f t="shared" si="103"/>
        <v>1</v>
      </c>
      <c r="CN1294">
        <f t="shared" si="104"/>
        <v>1</v>
      </c>
    </row>
    <row r="1295" spans="1:92" x14ac:dyDescent="0.25">
      <c r="A1295">
        <v>3015</v>
      </c>
      <c r="B1295" t="s">
        <v>564</v>
      </c>
      <c r="C1295" t="s">
        <v>564</v>
      </c>
      <c r="D1295">
        <v>1932515</v>
      </c>
      <c r="E1295">
        <v>6</v>
      </c>
      <c r="F1295" s="107">
        <v>41020</v>
      </c>
      <c r="G1295" s="107">
        <v>41306</v>
      </c>
      <c r="H1295">
        <v>1932515</v>
      </c>
      <c r="I1295" s="107">
        <v>41020</v>
      </c>
      <c r="J1295" s="107">
        <v>41023</v>
      </c>
      <c r="K1295">
        <v>10000</v>
      </c>
      <c r="L1295" t="s">
        <v>568</v>
      </c>
      <c r="M1295" s="107">
        <v>41023</v>
      </c>
      <c r="N1295" t="s">
        <v>87</v>
      </c>
      <c r="O1295" t="s">
        <v>583</v>
      </c>
      <c r="P1295" t="s">
        <v>38</v>
      </c>
      <c r="Q1295">
        <v>4</v>
      </c>
      <c r="R1295">
        <v>287</v>
      </c>
      <c r="S1295">
        <v>1</v>
      </c>
      <c r="T1295">
        <v>1</v>
      </c>
      <c r="U1295">
        <v>1</v>
      </c>
      <c r="AD1295" s="107">
        <v>30601</v>
      </c>
      <c r="AE1295" t="s">
        <v>31</v>
      </c>
      <c r="AF1295" t="s">
        <v>32</v>
      </c>
      <c r="AG1295" t="s">
        <v>868</v>
      </c>
      <c r="AH1295" t="s">
        <v>30</v>
      </c>
      <c r="AI1295" t="s">
        <v>86</v>
      </c>
      <c r="AJ1295" t="s">
        <v>88</v>
      </c>
      <c r="AK1295">
        <v>13</v>
      </c>
      <c r="AL1295" t="s">
        <v>361</v>
      </c>
      <c r="AM1295">
        <v>2</v>
      </c>
      <c r="AP1295" t="s">
        <v>100</v>
      </c>
      <c r="AR1295" t="s">
        <v>66</v>
      </c>
      <c r="AS1295" t="s">
        <v>63</v>
      </c>
      <c r="BC1295" t="s">
        <v>37</v>
      </c>
      <c r="BF1295">
        <v>4</v>
      </c>
      <c r="BG1295">
        <v>287</v>
      </c>
      <c r="BH1295">
        <v>287</v>
      </c>
      <c r="BI1295">
        <v>28.467213114754099</v>
      </c>
      <c r="BJ1295">
        <f t="shared" si="100"/>
        <v>29</v>
      </c>
      <c r="BK1295">
        <v>0</v>
      </c>
      <c r="BL1295">
        <v>-283</v>
      </c>
      <c r="BM1295" t="s">
        <v>1050</v>
      </c>
      <c r="BN1295" t="s">
        <v>75</v>
      </c>
      <c r="BO1295" t="s">
        <v>87</v>
      </c>
      <c r="BQ1295" t="s">
        <v>1050</v>
      </c>
      <c r="BR1295" t="s">
        <v>87</v>
      </c>
      <c r="BS1295" t="s">
        <v>573</v>
      </c>
      <c r="BT1295" t="s">
        <v>1252</v>
      </c>
      <c r="BU1295" t="s">
        <v>87</v>
      </c>
      <c r="BV1295">
        <v>1.3937282229965157E-2</v>
      </c>
      <c r="BW1295">
        <v>1.3937282229965157E-2</v>
      </c>
      <c r="BX1295">
        <v>0</v>
      </c>
      <c r="BY1295">
        <v>0</v>
      </c>
      <c r="BZ1295">
        <v>-4</v>
      </c>
      <c r="CA1295">
        <v>0</v>
      </c>
      <c r="CB1295">
        <v>4</v>
      </c>
      <c r="CC1295" t="e">
        <v>#VALUE!</v>
      </c>
      <c r="CD1295">
        <v>4</v>
      </c>
      <c r="CE1295">
        <v>0</v>
      </c>
      <c r="CH1295">
        <f t="shared" si="101"/>
        <v>1</v>
      </c>
      <c r="CI1295" t="s">
        <v>1405</v>
      </c>
      <c r="CJ1295">
        <v>1</v>
      </c>
      <c r="CK1295" t="s">
        <v>1399</v>
      </c>
      <c r="CL1295">
        <f t="shared" si="102"/>
        <v>1</v>
      </c>
      <c r="CM1295">
        <f t="shared" si="103"/>
        <v>1</v>
      </c>
      <c r="CN1295">
        <f t="shared" si="104"/>
        <v>1</v>
      </c>
    </row>
    <row r="1296" spans="1:92" x14ac:dyDescent="0.25">
      <c r="A1296">
        <v>1383</v>
      </c>
      <c r="B1296" t="s">
        <v>564</v>
      </c>
      <c r="C1296" t="s">
        <v>564</v>
      </c>
      <c r="D1296">
        <v>1934177</v>
      </c>
      <c r="E1296">
        <v>2</v>
      </c>
      <c r="F1296" s="107">
        <v>40960</v>
      </c>
      <c r="G1296" s="107">
        <v>40962</v>
      </c>
      <c r="H1296">
        <v>1934177</v>
      </c>
      <c r="I1296" s="107">
        <v>40960</v>
      </c>
      <c r="J1296" s="107">
        <v>40962</v>
      </c>
      <c r="K1296">
        <v>2000</v>
      </c>
      <c r="L1296" t="s">
        <v>566</v>
      </c>
      <c r="N1296" t="s">
        <v>564</v>
      </c>
      <c r="O1296" t="s">
        <v>913</v>
      </c>
      <c r="P1296" t="s">
        <v>587</v>
      </c>
      <c r="Q1296">
        <v>3</v>
      </c>
      <c r="R1296">
        <v>3</v>
      </c>
      <c r="S1296">
        <v>0</v>
      </c>
      <c r="T1296">
        <v>0</v>
      </c>
      <c r="AD1296" s="107">
        <v>29478</v>
      </c>
      <c r="AE1296" t="s">
        <v>31</v>
      </c>
      <c r="AF1296" t="s">
        <v>68</v>
      </c>
      <c r="AG1296" t="s">
        <v>870</v>
      </c>
      <c r="AH1296" t="s">
        <v>30</v>
      </c>
      <c r="AI1296" t="s">
        <v>52</v>
      </c>
      <c r="AJ1296" t="s">
        <v>47</v>
      </c>
      <c r="AK1296">
        <v>2</v>
      </c>
      <c r="AL1296" t="s">
        <v>47</v>
      </c>
      <c r="AP1296" t="s">
        <v>262</v>
      </c>
      <c r="AR1296" t="s">
        <v>43</v>
      </c>
      <c r="AS1296" t="s">
        <v>81</v>
      </c>
      <c r="BC1296" t="s">
        <v>37</v>
      </c>
      <c r="BF1296">
        <v>3</v>
      </c>
      <c r="BG1296">
        <v>3</v>
      </c>
      <c r="BH1296">
        <v>3</v>
      </c>
      <c r="BI1296">
        <v>31.371584699453553</v>
      </c>
      <c r="BJ1296">
        <f t="shared" si="100"/>
        <v>31</v>
      </c>
      <c r="BK1296">
        <v>0</v>
      </c>
      <c r="BL1296">
        <v>0</v>
      </c>
      <c r="BM1296" t="s">
        <v>47</v>
      </c>
      <c r="BN1296" t="s">
        <v>913</v>
      </c>
      <c r="BO1296" t="s">
        <v>564</v>
      </c>
      <c r="BQ1296" t="s">
        <v>47</v>
      </c>
      <c r="BR1296" t="s">
        <v>87</v>
      </c>
      <c r="BS1296" t="s">
        <v>572</v>
      </c>
      <c r="BT1296" t="s">
        <v>1252</v>
      </c>
      <c r="BU1296" t="s">
        <v>564</v>
      </c>
      <c r="BV1296">
        <v>1</v>
      </c>
      <c r="BW1296">
        <v>1</v>
      </c>
      <c r="BX1296">
        <v>0</v>
      </c>
      <c r="BY1296">
        <v>0</v>
      </c>
      <c r="BZ1296">
        <v>-3</v>
      </c>
      <c r="CA1296">
        <v>0</v>
      </c>
      <c r="CB1296">
        <v>3</v>
      </c>
      <c r="CC1296" t="e">
        <v>#VALUE!</v>
      </c>
      <c r="CD1296">
        <v>3</v>
      </c>
      <c r="CE1296">
        <v>0</v>
      </c>
      <c r="CH1296">
        <f t="shared" si="101"/>
        <v>0</v>
      </c>
      <c r="CI1296" t="s">
        <v>1405</v>
      </c>
      <c r="CJ1296">
        <v>1</v>
      </c>
      <c r="CK1296" t="s">
        <v>1399</v>
      </c>
      <c r="CL1296">
        <f t="shared" si="102"/>
        <v>0</v>
      </c>
      <c r="CM1296">
        <f t="shared" si="103"/>
        <v>0</v>
      </c>
      <c r="CN1296">
        <f t="shared" si="104"/>
        <v>0</v>
      </c>
    </row>
    <row r="1297" spans="1:92" x14ac:dyDescent="0.25">
      <c r="A1297">
        <v>296</v>
      </c>
      <c r="B1297" t="s">
        <v>564</v>
      </c>
      <c r="C1297" t="s">
        <v>564</v>
      </c>
      <c r="D1297">
        <v>1934818</v>
      </c>
      <c r="E1297">
        <v>5</v>
      </c>
      <c r="F1297" s="107">
        <v>40920</v>
      </c>
      <c r="G1297" s="107">
        <v>41122</v>
      </c>
      <c r="H1297">
        <v>1934818</v>
      </c>
      <c r="I1297" s="107">
        <v>40921</v>
      </c>
      <c r="J1297" s="107">
        <v>40956</v>
      </c>
      <c r="K1297">
        <v>10000</v>
      </c>
      <c r="L1297" t="s">
        <v>568</v>
      </c>
      <c r="M1297" s="107">
        <v>40956</v>
      </c>
      <c r="N1297" t="s">
        <v>87</v>
      </c>
      <c r="O1297" t="s">
        <v>583</v>
      </c>
      <c r="P1297" t="s">
        <v>38</v>
      </c>
      <c r="Q1297">
        <v>36</v>
      </c>
      <c r="R1297">
        <v>203</v>
      </c>
      <c r="S1297">
        <v>3</v>
      </c>
      <c r="T1297">
        <v>3</v>
      </c>
      <c r="U1297">
        <v>1</v>
      </c>
      <c r="AD1297" s="107">
        <v>30984</v>
      </c>
      <c r="AE1297" t="s">
        <v>31</v>
      </c>
      <c r="AF1297" t="s">
        <v>32</v>
      </c>
      <c r="AG1297" t="s">
        <v>868</v>
      </c>
      <c r="AH1297" t="s">
        <v>57</v>
      </c>
      <c r="AI1297" t="s">
        <v>70</v>
      </c>
      <c r="AJ1297" t="s">
        <v>88</v>
      </c>
      <c r="AK1297">
        <v>10</v>
      </c>
      <c r="AL1297" t="s">
        <v>987</v>
      </c>
      <c r="AN1297">
        <v>6</v>
      </c>
      <c r="AP1297" t="s">
        <v>42</v>
      </c>
      <c r="AR1297" t="s">
        <v>43</v>
      </c>
      <c r="AS1297" t="s">
        <v>44</v>
      </c>
      <c r="BC1297" t="s">
        <v>51</v>
      </c>
      <c r="BF1297">
        <v>36</v>
      </c>
      <c r="BG1297">
        <v>202</v>
      </c>
      <c r="BH1297">
        <v>203</v>
      </c>
      <c r="BI1297">
        <v>27.147540983606557</v>
      </c>
      <c r="BJ1297">
        <f t="shared" si="100"/>
        <v>27</v>
      </c>
      <c r="BK1297">
        <v>0</v>
      </c>
      <c r="BL1297">
        <v>-166</v>
      </c>
      <c r="BM1297" t="s">
        <v>1050</v>
      </c>
      <c r="BN1297" t="s">
        <v>75</v>
      </c>
      <c r="BO1297" t="s">
        <v>87</v>
      </c>
      <c r="BQ1297" t="s">
        <v>1050</v>
      </c>
      <c r="BR1297" t="s">
        <v>87</v>
      </c>
      <c r="BS1297" t="s">
        <v>573</v>
      </c>
      <c r="BT1297" t="s">
        <v>1252</v>
      </c>
      <c r="BU1297" t="s">
        <v>87</v>
      </c>
      <c r="BV1297">
        <v>0.17733990147783252</v>
      </c>
      <c r="BW1297">
        <v>0.17821782178217821</v>
      </c>
      <c r="BX1297">
        <v>8.7792030434569179E-4</v>
      </c>
      <c r="BY1297">
        <v>0</v>
      </c>
      <c r="BZ1297">
        <v>-36</v>
      </c>
      <c r="CA1297">
        <v>0</v>
      </c>
      <c r="CB1297">
        <v>36</v>
      </c>
      <c r="CC1297" t="e">
        <v>#VALUE!</v>
      </c>
      <c r="CD1297">
        <v>36</v>
      </c>
      <c r="CE1297">
        <v>0</v>
      </c>
      <c r="CH1297">
        <f t="shared" si="101"/>
        <v>1</v>
      </c>
      <c r="CI1297" t="s">
        <v>1401</v>
      </c>
      <c r="CJ1297">
        <v>3</v>
      </c>
      <c r="CK1297" t="s">
        <v>1399</v>
      </c>
      <c r="CL1297">
        <f t="shared" si="102"/>
        <v>1</v>
      </c>
      <c r="CM1297">
        <f t="shared" si="103"/>
        <v>1</v>
      </c>
      <c r="CN1297">
        <f t="shared" si="104"/>
        <v>1</v>
      </c>
    </row>
    <row r="1298" spans="1:92" x14ac:dyDescent="0.25">
      <c r="A1298">
        <v>119</v>
      </c>
      <c r="B1298" t="s">
        <v>564</v>
      </c>
      <c r="C1298" t="s">
        <v>564</v>
      </c>
      <c r="D1298">
        <v>1935656</v>
      </c>
      <c r="E1298">
        <v>1</v>
      </c>
      <c r="F1298" s="107">
        <v>40913</v>
      </c>
      <c r="G1298" s="107">
        <v>40966</v>
      </c>
      <c r="H1298">
        <v>1935656</v>
      </c>
      <c r="I1298" s="107">
        <v>40914</v>
      </c>
      <c r="J1298" s="107">
        <v>40966</v>
      </c>
      <c r="K1298" t="s">
        <v>562</v>
      </c>
      <c r="L1298" t="s">
        <v>562</v>
      </c>
      <c r="N1298" t="s">
        <v>564</v>
      </c>
      <c r="O1298" t="s">
        <v>913</v>
      </c>
      <c r="P1298" t="s">
        <v>54</v>
      </c>
      <c r="Q1298">
        <v>53</v>
      </c>
      <c r="R1298">
        <v>54</v>
      </c>
      <c r="S1298">
        <v>1</v>
      </c>
      <c r="T1298">
        <v>2</v>
      </c>
      <c r="V1298">
        <v>2</v>
      </c>
      <c r="AD1298" s="107">
        <v>31078</v>
      </c>
      <c r="AE1298" t="s">
        <v>31</v>
      </c>
      <c r="AF1298" t="s">
        <v>32</v>
      </c>
      <c r="AG1298" t="s">
        <v>868</v>
      </c>
      <c r="AH1298" t="s">
        <v>57</v>
      </c>
      <c r="AI1298" t="s">
        <v>112</v>
      </c>
      <c r="AJ1298" t="s">
        <v>54</v>
      </c>
      <c r="AK1298">
        <v>4</v>
      </c>
      <c r="AL1298" t="s">
        <v>54</v>
      </c>
      <c r="AP1298" t="s">
        <v>135</v>
      </c>
      <c r="AR1298" t="s">
        <v>66</v>
      </c>
      <c r="AS1298" t="s">
        <v>63</v>
      </c>
      <c r="BC1298" t="s">
        <v>37</v>
      </c>
      <c r="BF1298">
        <v>53</v>
      </c>
      <c r="BG1298">
        <v>53</v>
      </c>
      <c r="BH1298">
        <v>54</v>
      </c>
      <c r="BI1298">
        <v>26.871584699453553</v>
      </c>
      <c r="BJ1298">
        <f t="shared" si="100"/>
        <v>27</v>
      </c>
      <c r="BK1298">
        <v>0</v>
      </c>
      <c r="BL1298">
        <v>0</v>
      </c>
      <c r="BM1298" t="s">
        <v>1051</v>
      </c>
      <c r="BN1298" t="s">
        <v>913</v>
      </c>
      <c r="BO1298" t="s">
        <v>564</v>
      </c>
      <c r="BQ1298" t="s">
        <v>1051</v>
      </c>
      <c r="BR1298" t="s">
        <v>87</v>
      </c>
      <c r="BS1298" t="s">
        <v>572</v>
      </c>
      <c r="BT1298" t="s">
        <v>1252</v>
      </c>
      <c r="BU1298" t="s">
        <v>87</v>
      </c>
      <c r="BV1298">
        <v>0.98148148148148151</v>
      </c>
      <c r="BW1298">
        <v>1</v>
      </c>
      <c r="BX1298">
        <v>1.851851851851849E-2</v>
      </c>
      <c r="BY1298">
        <v>0</v>
      </c>
      <c r="BZ1298">
        <v>-53</v>
      </c>
      <c r="CA1298">
        <v>0</v>
      </c>
      <c r="CB1298">
        <v>53</v>
      </c>
      <c r="CC1298" t="e">
        <v>#VALUE!</v>
      </c>
      <c r="CD1298">
        <v>53</v>
      </c>
      <c r="CE1298">
        <v>0</v>
      </c>
      <c r="CH1298">
        <f t="shared" si="101"/>
        <v>1</v>
      </c>
      <c r="CI1298" t="s">
        <v>1401</v>
      </c>
      <c r="CJ1298">
        <v>3</v>
      </c>
      <c r="CK1298" t="s">
        <v>1399</v>
      </c>
      <c r="CL1298">
        <f t="shared" si="102"/>
        <v>0</v>
      </c>
      <c r="CM1298">
        <f t="shared" si="103"/>
        <v>1</v>
      </c>
      <c r="CN1298">
        <f t="shared" si="104"/>
        <v>1</v>
      </c>
    </row>
    <row r="1299" spans="1:92" x14ac:dyDescent="0.25">
      <c r="A1299">
        <v>2063</v>
      </c>
      <c r="B1299" t="s">
        <v>564</v>
      </c>
      <c r="C1299" t="s">
        <v>564</v>
      </c>
      <c r="D1299">
        <v>1936138</v>
      </c>
      <c r="E1299">
        <v>2</v>
      </c>
      <c r="F1299" s="107">
        <v>40986</v>
      </c>
      <c r="G1299" s="107">
        <v>41122</v>
      </c>
      <c r="H1299">
        <v>1936138</v>
      </c>
      <c r="I1299" s="107" t="s">
        <v>560</v>
      </c>
      <c r="J1299" s="107" t="s">
        <v>560</v>
      </c>
      <c r="K1299">
        <v>5000</v>
      </c>
      <c r="L1299" t="s">
        <v>567</v>
      </c>
      <c r="M1299" s="107">
        <v>40988</v>
      </c>
      <c r="N1299" t="s">
        <v>87</v>
      </c>
      <c r="O1299" t="s">
        <v>75</v>
      </c>
      <c r="P1299" t="s">
        <v>587</v>
      </c>
      <c r="Q1299">
        <v>0</v>
      </c>
      <c r="R1299">
        <v>137</v>
      </c>
      <c r="S1299">
        <v>0</v>
      </c>
      <c r="T1299">
        <v>1</v>
      </c>
      <c r="AD1299" s="107">
        <v>29326</v>
      </c>
      <c r="AE1299" t="s">
        <v>45</v>
      </c>
      <c r="AF1299" t="s">
        <v>32</v>
      </c>
      <c r="AG1299" t="s">
        <v>868</v>
      </c>
      <c r="AH1299" t="s">
        <v>57</v>
      </c>
      <c r="AI1299" t="s">
        <v>117</v>
      </c>
      <c r="AJ1299" t="s">
        <v>47</v>
      </c>
      <c r="AK1299">
        <v>5</v>
      </c>
      <c r="AL1299" t="s">
        <v>47</v>
      </c>
      <c r="AP1299" t="s">
        <v>92</v>
      </c>
      <c r="AR1299" t="s">
        <v>66</v>
      </c>
      <c r="AS1299" t="s">
        <v>44</v>
      </c>
      <c r="BC1299" t="s">
        <v>51</v>
      </c>
      <c r="BF1299">
        <v>0</v>
      </c>
      <c r="BG1299">
        <v>0</v>
      </c>
      <c r="BH1299">
        <v>137</v>
      </c>
      <c r="BI1299">
        <v>31.857923497267759</v>
      </c>
      <c r="BJ1299" t="e">
        <f t="shared" si="100"/>
        <v>#VALUE!</v>
      </c>
      <c r="BK1299" t="e">
        <v>#VALUE!</v>
      </c>
      <c r="BL1299" t="e">
        <v>#VALUE!</v>
      </c>
      <c r="BM1299" t="s">
        <v>47</v>
      </c>
      <c r="BN1299" t="s">
        <v>75</v>
      </c>
      <c r="BO1299" t="s">
        <v>87</v>
      </c>
      <c r="BQ1299" t="s">
        <v>47</v>
      </c>
      <c r="BR1299">
        <v>0</v>
      </c>
      <c r="BS1299" t="s">
        <v>573</v>
      </c>
      <c r="BT1299" t="s">
        <v>1252</v>
      </c>
      <c r="BU1299" t="s">
        <v>564</v>
      </c>
      <c r="BV1299">
        <v>0</v>
      </c>
      <c r="BW1299">
        <v>0</v>
      </c>
      <c r="BX1299">
        <v>0</v>
      </c>
      <c r="BY1299">
        <v>0</v>
      </c>
      <c r="BZ1299" t="e">
        <v>#VALUE!</v>
      </c>
      <c r="CA1299" t="e">
        <v>#VALUE!</v>
      </c>
      <c r="CB1299" t="e">
        <v>#VALUE!</v>
      </c>
      <c r="CC1299">
        <v>0</v>
      </c>
      <c r="CD1299">
        <v>0</v>
      </c>
      <c r="CE1299">
        <v>0</v>
      </c>
      <c r="CH1299">
        <f t="shared" si="101"/>
        <v>1</v>
      </c>
      <c r="CI1299" t="s">
        <v>1405</v>
      </c>
      <c r="CJ1299">
        <v>1</v>
      </c>
      <c r="CK1299" t="s">
        <v>1400</v>
      </c>
      <c r="CL1299">
        <f t="shared" si="102"/>
        <v>1</v>
      </c>
      <c r="CM1299">
        <f t="shared" si="103"/>
        <v>0</v>
      </c>
      <c r="CN1299">
        <f t="shared" si="104"/>
        <v>1</v>
      </c>
    </row>
    <row r="1300" spans="1:92" x14ac:dyDescent="0.25">
      <c r="A1300">
        <v>1245</v>
      </c>
      <c r="B1300" t="s">
        <v>564</v>
      </c>
      <c r="C1300" t="s">
        <v>564</v>
      </c>
      <c r="D1300">
        <v>1936361</v>
      </c>
      <c r="E1300">
        <v>6</v>
      </c>
      <c r="F1300" s="107">
        <v>40954</v>
      </c>
      <c r="G1300" s="107">
        <v>41191</v>
      </c>
      <c r="H1300">
        <v>1936361</v>
      </c>
      <c r="I1300" s="107">
        <v>40954</v>
      </c>
      <c r="J1300" s="107">
        <v>41191</v>
      </c>
      <c r="K1300">
        <v>30000</v>
      </c>
      <c r="L1300" t="s">
        <v>570</v>
      </c>
      <c r="N1300" t="s">
        <v>564</v>
      </c>
      <c r="O1300" t="s">
        <v>913</v>
      </c>
      <c r="P1300" t="s">
        <v>38</v>
      </c>
      <c r="Q1300">
        <v>238</v>
      </c>
      <c r="R1300">
        <v>238</v>
      </c>
      <c r="S1300">
        <v>0</v>
      </c>
      <c r="T1300">
        <v>3</v>
      </c>
      <c r="AD1300" s="107">
        <v>28601</v>
      </c>
      <c r="AE1300" t="s">
        <v>45</v>
      </c>
      <c r="AF1300" t="s">
        <v>32</v>
      </c>
      <c r="AG1300" t="s">
        <v>868</v>
      </c>
      <c r="AH1300" t="s">
        <v>57</v>
      </c>
      <c r="AI1300" t="s">
        <v>99</v>
      </c>
      <c r="AJ1300" t="s">
        <v>88</v>
      </c>
      <c r="AK1300">
        <v>8</v>
      </c>
      <c r="AL1300" t="s">
        <v>361</v>
      </c>
      <c r="AM1300">
        <v>8</v>
      </c>
      <c r="AP1300" t="s">
        <v>90</v>
      </c>
      <c r="AR1300" t="s">
        <v>91</v>
      </c>
      <c r="AS1300" t="s">
        <v>73</v>
      </c>
      <c r="BC1300" t="s">
        <v>37</v>
      </c>
      <c r="BF1300">
        <v>238</v>
      </c>
      <c r="BG1300">
        <v>238</v>
      </c>
      <c r="BH1300">
        <v>238</v>
      </c>
      <c r="BI1300">
        <v>33.751366120218577</v>
      </c>
      <c r="BJ1300">
        <f t="shared" si="100"/>
        <v>34</v>
      </c>
      <c r="BK1300">
        <v>0</v>
      </c>
      <c r="BL1300">
        <v>0</v>
      </c>
      <c r="BM1300" t="s">
        <v>1050</v>
      </c>
      <c r="BN1300" t="s">
        <v>913</v>
      </c>
      <c r="BO1300" t="s">
        <v>564</v>
      </c>
      <c r="BQ1300" t="s">
        <v>1050</v>
      </c>
      <c r="BR1300" t="s">
        <v>87</v>
      </c>
      <c r="BS1300" t="s">
        <v>572</v>
      </c>
      <c r="BT1300" t="s">
        <v>1252</v>
      </c>
      <c r="BU1300" t="s">
        <v>564</v>
      </c>
      <c r="BV1300">
        <v>1</v>
      </c>
      <c r="BW1300">
        <v>1</v>
      </c>
      <c r="BX1300">
        <v>0</v>
      </c>
      <c r="BY1300">
        <v>0</v>
      </c>
      <c r="BZ1300">
        <v>-238</v>
      </c>
      <c r="CA1300">
        <v>0</v>
      </c>
      <c r="CB1300">
        <v>238</v>
      </c>
      <c r="CC1300" t="e">
        <v>#VALUE!</v>
      </c>
      <c r="CD1300">
        <v>238</v>
      </c>
      <c r="CE1300">
        <v>0</v>
      </c>
      <c r="CH1300">
        <f t="shared" si="101"/>
        <v>1</v>
      </c>
      <c r="CI1300" t="s">
        <v>1403</v>
      </c>
      <c r="CJ1300">
        <v>6</v>
      </c>
      <c r="CK1300" t="s">
        <v>1399</v>
      </c>
      <c r="CL1300">
        <f t="shared" si="102"/>
        <v>0</v>
      </c>
      <c r="CM1300">
        <f t="shared" si="103"/>
        <v>0</v>
      </c>
      <c r="CN1300">
        <f t="shared" si="104"/>
        <v>1</v>
      </c>
    </row>
    <row r="1301" spans="1:92" x14ac:dyDescent="0.25">
      <c r="A1301">
        <v>275</v>
      </c>
      <c r="B1301" t="s">
        <v>564</v>
      </c>
      <c r="C1301" t="s">
        <v>564</v>
      </c>
      <c r="D1301">
        <v>1936546</v>
      </c>
      <c r="E1301">
        <v>3</v>
      </c>
      <c r="F1301" s="107">
        <v>40920</v>
      </c>
      <c r="G1301" s="107">
        <v>41144</v>
      </c>
      <c r="H1301">
        <v>1936546</v>
      </c>
      <c r="I1301" s="107">
        <v>40920</v>
      </c>
      <c r="J1301" s="107">
        <v>40922</v>
      </c>
      <c r="K1301">
        <v>10000</v>
      </c>
      <c r="L1301" t="s">
        <v>568</v>
      </c>
      <c r="M1301" s="107">
        <v>40922</v>
      </c>
      <c r="N1301" t="s">
        <v>87</v>
      </c>
      <c r="O1301" t="s">
        <v>75</v>
      </c>
      <c r="P1301" t="s">
        <v>38</v>
      </c>
      <c r="Q1301">
        <v>3</v>
      </c>
      <c r="R1301">
        <v>225</v>
      </c>
      <c r="S1301">
        <v>0</v>
      </c>
      <c r="T1301">
        <v>7</v>
      </c>
      <c r="AD1301" s="107">
        <v>31070</v>
      </c>
      <c r="AE1301" t="s">
        <v>31</v>
      </c>
      <c r="AF1301" t="s">
        <v>68</v>
      </c>
      <c r="AG1301" t="s">
        <v>870</v>
      </c>
      <c r="AH1301" t="s">
        <v>57</v>
      </c>
      <c r="AI1301" t="s">
        <v>117</v>
      </c>
      <c r="AJ1301" t="s">
        <v>88</v>
      </c>
      <c r="AK1301">
        <v>8</v>
      </c>
      <c r="AL1301" t="s">
        <v>184</v>
      </c>
      <c r="AP1301" t="s">
        <v>65</v>
      </c>
      <c r="AR1301" t="s">
        <v>66</v>
      </c>
      <c r="AS1301" t="s">
        <v>67</v>
      </c>
      <c r="BC1301" t="s">
        <v>51</v>
      </c>
      <c r="BF1301">
        <v>3</v>
      </c>
      <c r="BG1301">
        <v>225</v>
      </c>
      <c r="BH1301">
        <v>225</v>
      </c>
      <c r="BI1301">
        <v>26.912568306010929</v>
      </c>
      <c r="BJ1301">
        <f t="shared" si="100"/>
        <v>27</v>
      </c>
      <c r="BK1301">
        <v>0</v>
      </c>
      <c r="BL1301">
        <v>-222</v>
      </c>
      <c r="BM1301" t="s">
        <v>1050</v>
      </c>
      <c r="BN1301" t="s">
        <v>75</v>
      </c>
      <c r="BO1301" t="s">
        <v>87</v>
      </c>
      <c r="BQ1301" t="s">
        <v>1050</v>
      </c>
      <c r="BR1301" t="s">
        <v>87</v>
      </c>
      <c r="BS1301" t="s">
        <v>573</v>
      </c>
      <c r="BT1301" t="s">
        <v>1252</v>
      </c>
      <c r="BU1301" t="s">
        <v>564</v>
      </c>
      <c r="BV1301">
        <v>1.3333333333333334E-2</v>
      </c>
      <c r="BW1301">
        <v>1.3333333333333334E-2</v>
      </c>
      <c r="BX1301">
        <v>0</v>
      </c>
      <c r="BY1301">
        <v>0</v>
      </c>
      <c r="BZ1301">
        <v>-3</v>
      </c>
      <c r="CA1301">
        <v>0</v>
      </c>
      <c r="CB1301">
        <v>3</v>
      </c>
      <c r="CC1301" t="e">
        <v>#VALUE!</v>
      </c>
      <c r="CD1301">
        <v>3</v>
      </c>
      <c r="CE1301">
        <v>0</v>
      </c>
      <c r="CH1301">
        <f t="shared" si="101"/>
        <v>1</v>
      </c>
      <c r="CI1301" t="s">
        <v>1405</v>
      </c>
      <c r="CJ1301">
        <v>1</v>
      </c>
      <c r="CK1301" t="s">
        <v>1399</v>
      </c>
      <c r="CL1301">
        <f t="shared" si="102"/>
        <v>1</v>
      </c>
      <c r="CM1301">
        <f t="shared" si="103"/>
        <v>0</v>
      </c>
      <c r="CN1301">
        <f t="shared" si="104"/>
        <v>1</v>
      </c>
    </row>
    <row r="1302" spans="1:92" x14ac:dyDescent="0.25">
      <c r="A1302">
        <v>1052</v>
      </c>
      <c r="B1302" t="s">
        <v>564</v>
      </c>
      <c r="C1302" t="s">
        <v>564</v>
      </c>
      <c r="D1302">
        <v>1936667</v>
      </c>
      <c r="E1302">
        <v>2</v>
      </c>
      <c r="F1302" s="107">
        <v>40947</v>
      </c>
      <c r="G1302" s="107">
        <v>40949</v>
      </c>
      <c r="H1302">
        <v>1936667</v>
      </c>
      <c r="I1302" s="107">
        <v>40948</v>
      </c>
      <c r="J1302" s="107">
        <v>40949</v>
      </c>
      <c r="K1302">
        <v>20000</v>
      </c>
      <c r="L1302" t="s">
        <v>569</v>
      </c>
      <c r="N1302" t="s">
        <v>564</v>
      </c>
      <c r="O1302" t="s">
        <v>913</v>
      </c>
      <c r="P1302" t="s">
        <v>587</v>
      </c>
      <c r="Q1302">
        <v>2</v>
      </c>
      <c r="R1302">
        <v>3</v>
      </c>
      <c r="S1302">
        <v>2</v>
      </c>
      <c r="T1302">
        <v>3</v>
      </c>
      <c r="U1302">
        <v>1</v>
      </c>
      <c r="AD1302" s="107">
        <v>30645</v>
      </c>
      <c r="AE1302" t="s">
        <v>45</v>
      </c>
      <c r="AF1302" t="s">
        <v>32</v>
      </c>
      <c r="AG1302" t="s">
        <v>868</v>
      </c>
      <c r="AH1302" t="s">
        <v>30</v>
      </c>
      <c r="AI1302" t="s">
        <v>82</v>
      </c>
      <c r="AJ1302" t="s">
        <v>47</v>
      </c>
      <c r="AK1302">
        <v>1</v>
      </c>
      <c r="AL1302" t="s">
        <v>47</v>
      </c>
      <c r="AP1302" t="s">
        <v>48</v>
      </c>
      <c r="AR1302" t="s">
        <v>49</v>
      </c>
      <c r="AS1302" t="s">
        <v>44</v>
      </c>
      <c r="BC1302" t="s">
        <v>37</v>
      </c>
      <c r="BF1302">
        <v>2</v>
      </c>
      <c r="BG1302">
        <v>2</v>
      </c>
      <c r="BH1302">
        <v>3</v>
      </c>
      <c r="BI1302">
        <v>28.147540983606557</v>
      </c>
      <c r="BJ1302">
        <f t="shared" si="100"/>
        <v>28</v>
      </c>
      <c r="BK1302">
        <v>0</v>
      </c>
      <c r="BL1302">
        <v>0</v>
      </c>
      <c r="BM1302" t="s">
        <v>47</v>
      </c>
      <c r="BN1302" t="s">
        <v>913</v>
      </c>
      <c r="BO1302" t="s">
        <v>564</v>
      </c>
      <c r="BQ1302" t="s">
        <v>47</v>
      </c>
      <c r="BR1302" t="s">
        <v>87</v>
      </c>
      <c r="BS1302" t="s">
        <v>572</v>
      </c>
      <c r="BT1302" t="s">
        <v>1252</v>
      </c>
      <c r="BU1302" t="s">
        <v>87</v>
      </c>
      <c r="BV1302">
        <v>0.66666666666666663</v>
      </c>
      <c r="BW1302">
        <v>1</v>
      </c>
      <c r="BX1302">
        <v>0.33333333333333337</v>
      </c>
      <c r="BY1302">
        <v>0</v>
      </c>
      <c r="BZ1302">
        <v>-2</v>
      </c>
      <c r="CA1302">
        <v>0</v>
      </c>
      <c r="CB1302">
        <v>2</v>
      </c>
      <c r="CC1302" t="e">
        <v>#VALUE!</v>
      </c>
      <c r="CD1302">
        <v>2</v>
      </c>
      <c r="CE1302">
        <v>0</v>
      </c>
      <c r="CH1302">
        <f t="shared" si="101"/>
        <v>1</v>
      </c>
      <c r="CI1302" t="s">
        <v>1405</v>
      </c>
      <c r="CJ1302">
        <v>1</v>
      </c>
      <c r="CK1302" t="s">
        <v>1399</v>
      </c>
      <c r="CL1302">
        <f t="shared" si="102"/>
        <v>0</v>
      </c>
      <c r="CM1302">
        <f t="shared" si="103"/>
        <v>1</v>
      </c>
      <c r="CN1302">
        <f t="shared" si="104"/>
        <v>1</v>
      </c>
    </row>
    <row r="1303" spans="1:92" x14ac:dyDescent="0.25">
      <c r="A1303">
        <v>2447</v>
      </c>
      <c r="B1303" t="s">
        <v>564</v>
      </c>
      <c r="C1303" t="s">
        <v>564</v>
      </c>
      <c r="D1303">
        <v>1937128</v>
      </c>
      <c r="E1303">
        <v>5</v>
      </c>
      <c r="F1303" s="107">
        <v>41001</v>
      </c>
      <c r="G1303" s="107">
        <v>41003</v>
      </c>
      <c r="H1303">
        <v>1937128</v>
      </c>
      <c r="I1303" s="107">
        <v>41001</v>
      </c>
      <c r="J1303" s="107">
        <v>41003</v>
      </c>
      <c r="K1303">
        <v>10000</v>
      </c>
      <c r="L1303" t="s">
        <v>568</v>
      </c>
      <c r="N1303" t="s">
        <v>564</v>
      </c>
      <c r="O1303" t="s">
        <v>913</v>
      </c>
      <c r="P1303" t="s">
        <v>38</v>
      </c>
      <c r="Q1303">
        <v>3</v>
      </c>
      <c r="R1303">
        <v>3</v>
      </c>
      <c r="S1303">
        <v>0</v>
      </c>
      <c r="T1303">
        <v>4</v>
      </c>
      <c r="AB1303" t="s">
        <v>111</v>
      </c>
      <c r="AD1303" s="107">
        <v>30872</v>
      </c>
      <c r="AE1303" t="s">
        <v>31</v>
      </c>
      <c r="AF1303" t="s">
        <v>39</v>
      </c>
      <c r="AG1303" t="s">
        <v>40</v>
      </c>
      <c r="AH1303" t="s">
        <v>30</v>
      </c>
      <c r="AI1303" t="s">
        <v>99</v>
      </c>
      <c r="AJ1303" t="s">
        <v>88</v>
      </c>
      <c r="AK1303">
        <v>1</v>
      </c>
      <c r="AL1303" t="s">
        <v>987</v>
      </c>
      <c r="AN1303">
        <v>8</v>
      </c>
      <c r="AP1303" t="s">
        <v>196</v>
      </c>
      <c r="AR1303" t="s">
        <v>43</v>
      </c>
      <c r="AS1303" t="s">
        <v>60</v>
      </c>
      <c r="BC1303" t="s">
        <v>37</v>
      </c>
      <c r="BF1303">
        <v>3</v>
      </c>
      <c r="BG1303">
        <v>3</v>
      </c>
      <c r="BH1303">
        <v>3</v>
      </c>
      <c r="BI1303">
        <v>27.674863387978142</v>
      </c>
      <c r="BJ1303">
        <f t="shared" si="100"/>
        <v>28</v>
      </c>
      <c r="BK1303">
        <v>0</v>
      </c>
      <c r="BL1303">
        <v>0</v>
      </c>
      <c r="BM1303" t="s">
        <v>1050</v>
      </c>
      <c r="BN1303" t="s">
        <v>913</v>
      </c>
      <c r="BO1303" t="s">
        <v>564</v>
      </c>
      <c r="BQ1303" t="s">
        <v>1050</v>
      </c>
      <c r="BR1303" t="s">
        <v>87</v>
      </c>
      <c r="BS1303" t="s">
        <v>572</v>
      </c>
      <c r="BT1303" t="s">
        <v>1252</v>
      </c>
      <c r="BU1303" t="s">
        <v>564</v>
      </c>
      <c r="BV1303">
        <v>1</v>
      </c>
      <c r="BW1303">
        <v>1</v>
      </c>
      <c r="BX1303">
        <v>0</v>
      </c>
      <c r="BY1303">
        <v>0</v>
      </c>
      <c r="BZ1303">
        <v>-3</v>
      </c>
      <c r="CA1303">
        <v>0</v>
      </c>
      <c r="CB1303">
        <v>3</v>
      </c>
      <c r="CC1303" t="e">
        <v>#VALUE!</v>
      </c>
      <c r="CD1303">
        <v>3</v>
      </c>
      <c r="CE1303">
        <v>0</v>
      </c>
      <c r="CH1303">
        <f t="shared" si="101"/>
        <v>1</v>
      </c>
      <c r="CI1303" t="s">
        <v>1405</v>
      </c>
      <c r="CJ1303">
        <v>1</v>
      </c>
      <c r="CK1303" t="s">
        <v>1399</v>
      </c>
      <c r="CL1303">
        <f t="shared" si="102"/>
        <v>0</v>
      </c>
      <c r="CM1303">
        <f t="shared" si="103"/>
        <v>0</v>
      </c>
      <c r="CN1303">
        <f t="shared" si="104"/>
        <v>1</v>
      </c>
    </row>
    <row r="1304" spans="1:92" x14ac:dyDescent="0.25">
      <c r="A1304">
        <v>596</v>
      </c>
      <c r="B1304" t="s">
        <v>564</v>
      </c>
      <c r="C1304" t="s">
        <v>564</v>
      </c>
      <c r="D1304">
        <v>1937203</v>
      </c>
      <c r="E1304">
        <v>4</v>
      </c>
      <c r="F1304" s="107">
        <v>40932</v>
      </c>
      <c r="G1304" s="107">
        <v>41193</v>
      </c>
      <c r="H1304">
        <v>1937203</v>
      </c>
      <c r="I1304" s="107">
        <v>40932</v>
      </c>
      <c r="J1304" s="107">
        <v>41193</v>
      </c>
      <c r="K1304">
        <v>2000</v>
      </c>
      <c r="L1304" t="s">
        <v>566</v>
      </c>
      <c r="N1304" t="s">
        <v>564</v>
      </c>
      <c r="O1304" t="s">
        <v>913</v>
      </c>
      <c r="P1304" t="s">
        <v>38</v>
      </c>
      <c r="Q1304">
        <v>262</v>
      </c>
      <c r="R1304">
        <v>262</v>
      </c>
      <c r="S1304">
        <v>0</v>
      </c>
      <c r="T1304">
        <v>2</v>
      </c>
      <c r="AD1304" s="107">
        <v>28006</v>
      </c>
      <c r="AE1304" t="s">
        <v>31</v>
      </c>
      <c r="AF1304" t="s">
        <v>32</v>
      </c>
      <c r="AG1304" t="s">
        <v>868</v>
      </c>
      <c r="AH1304" t="s">
        <v>57</v>
      </c>
      <c r="AI1304" t="s">
        <v>140</v>
      </c>
      <c r="AJ1304" t="s">
        <v>88</v>
      </c>
      <c r="AK1304">
        <v>8</v>
      </c>
      <c r="AL1304" t="s">
        <v>986</v>
      </c>
      <c r="AO1304">
        <v>200</v>
      </c>
      <c r="AP1304" t="s">
        <v>103</v>
      </c>
      <c r="AR1304" t="s">
        <v>43</v>
      </c>
      <c r="AS1304" t="s">
        <v>63</v>
      </c>
      <c r="AT1304" t="s">
        <v>1274</v>
      </c>
      <c r="BC1304" t="s">
        <v>37</v>
      </c>
      <c r="BF1304">
        <v>262</v>
      </c>
      <c r="BG1304">
        <v>262</v>
      </c>
      <c r="BH1304">
        <v>262</v>
      </c>
      <c r="BI1304">
        <v>35.31693989071038</v>
      </c>
      <c r="BJ1304">
        <f t="shared" si="100"/>
        <v>35</v>
      </c>
      <c r="BK1304">
        <v>0</v>
      </c>
      <c r="BL1304">
        <v>0</v>
      </c>
      <c r="BM1304" t="s">
        <v>1050</v>
      </c>
      <c r="BN1304" t="s">
        <v>913</v>
      </c>
      <c r="BO1304" t="s">
        <v>564</v>
      </c>
      <c r="BQ1304" t="s">
        <v>1050</v>
      </c>
      <c r="BR1304" t="s">
        <v>87</v>
      </c>
      <c r="BS1304" t="s">
        <v>572</v>
      </c>
      <c r="BT1304" t="s">
        <v>1252</v>
      </c>
      <c r="BU1304" t="s">
        <v>564</v>
      </c>
      <c r="BV1304">
        <v>1</v>
      </c>
      <c r="BW1304">
        <v>1</v>
      </c>
      <c r="BX1304">
        <v>0</v>
      </c>
      <c r="BY1304">
        <v>0</v>
      </c>
      <c r="BZ1304">
        <v>-262</v>
      </c>
      <c r="CA1304">
        <v>0</v>
      </c>
      <c r="CB1304">
        <v>262</v>
      </c>
      <c r="CC1304" t="e">
        <v>#VALUE!</v>
      </c>
      <c r="CD1304">
        <v>262</v>
      </c>
      <c r="CE1304">
        <v>0</v>
      </c>
      <c r="CH1304">
        <f t="shared" si="101"/>
        <v>1</v>
      </c>
      <c r="CI1304" t="s">
        <v>1403</v>
      </c>
      <c r="CJ1304">
        <v>6</v>
      </c>
      <c r="CK1304" t="s">
        <v>1399</v>
      </c>
      <c r="CL1304">
        <f t="shared" si="102"/>
        <v>0</v>
      </c>
      <c r="CM1304">
        <f t="shared" si="103"/>
        <v>0</v>
      </c>
      <c r="CN1304">
        <f t="shared" si="104"/>
        <v>1</v>
      </c>
    </row>
    <row r="1305" spans="1:92" x14ac:dyDescent="0.25">
      <c r="A1305">
        <v>2550</v>
      </c>
      <c r="B1305" t="s">
        <v>564</v>
      </c>
      <c r="C1305" t="s">
        <v>564</v>
      </c>
      <c r="D1305">
        <v>1938906</v>
      </c>
      <c r="E1305">
        <v>6</v>
      </c>
      <c r="F1305" s="107">
        <v>41004</v>
      </c>
      <c r="G1305" s="107">
        <v>41169</v>
      </c>
      <c r="H1305">
        <v>1938906</v>
      </c>
      <c r="I1305" s="107">
        <v>41023</v>
      </c>
      <c r="J1305" s="107">
        <v>41025</v>
      </c>
      <c r="K1305">
        <v>10000</v>
      </c>
      <c r="L1305" t="s">
        <v>568</v>
      </c>
      <c r="M1305" s="107">
        <v>41025</v>
      </c>
      <c r="N1305" t="s">
        <v>87</v>
      </c>
      <c r="O1305" t="s">
        <v>75</v>
      </c>
      <c r="P1305" t="s">
        <v>38</v>
      </c>
      <c r="Q1305">
        <v>3</v>
      </c>
      <c r="R1305">
        <v>166</v>
      </c>
      <c r="S1305">
        <v>1</v>
      </c>
      <c r="T1305">
        <v>4</v>
      </c>
      <c r="V1305">
        <v>1</v>
      </c>
      <c r="AD1305" s="107">
        <v>30571</v>
      </c>
      <c r="AE1305" t="s">
        <v>31</v>
      </c>
      <c r="AF1305" t="s">
        <v>39</v>
      </c>
      <c r="AG1305" t="s">
        <v>40</v>
      </c>
      <c r="AH1305" t="s">
        <v>40</v>
      </c>
      <c r="AI1305" t="s">
        <v>117</v>
      </c>
      <c r="AJ1305" t="s">
        <v>88</v>
      </c>
      <c r="AK1305">
        <v>5</v>
      </c>
      <c r="AL1305" t="s">
        <v>361</v>
      </c>
      <c r="AM1305">
        <v>10</v>
      </c>
      <c r="AP1305" t="s">
        <v>131</v>
      </c>
      <c r="AR1305" t="s">
        <v>91</v>
      </c>
      <c r="AS1305" t="s">
        <v>81</v>
      </c>
      <c r="BC1305" t="s">
        <v>51</v>
      </c>
      <c r="BF1305">
        <v>3</v>
      </c>
      <c r="BG1305">
        <v>147</v>
      </c>
      <c r="BH1305">
        <v>166</v>
      </c>
      <c r="BI1305">
        <v>28.505464480874316</v>
      </c>
      <c r="BJ1305">
        <f t="shared" si="100"/>
        <v>29</v>
      </c>
      <c r="BK1305">
        <v>0</v>
      </c>
      <c r="BL1305">
        <v>-144</v>
      </c>
      <c r="BM1305" t="s">
        <v>1050</v>
      </c>
      <c r="BN1305" t="s">
        <v>75</v>
      </c>
      <c r="BO1305" t="s">
        <v>87</v>
      </c>
      <c r="BQ1305" t="s">
        <v>1050</v>
      </c>
      <c r="BR1305" t="s">
        <v>87</v>
      </c>
      <c r="BS1305" t="s">
        <v>573</v>
      </c>
      <c r="BT1305" t="s">
        <v>1252</v>
      </c>
      <c r="BU1305" t="s">
        <v>87</v>
      </c>
      <c r="BV1305">
        <v>1.8072289156626505E-2</v>
      </c>
      <c r="BW1305">
        <v>2.0408163265306121E-2</v>
      </c>
      <c r="BX1305">
        <v>2.3358741086796156E-3</v>
      </c>
      <c r="BY1305">
        <v>0</v>
      </c>
      <c r="BZ1305">
        <v>-3</v>
      </c>
      <c r="CA1305">
        <v>0</v>
      </c>
      <c r="CB1305">
        <v>3</v>
      </c>
      <c r="CC1305" t="e">
        <v>#VALUE!</v>
      </c>
      <c r="CD1305">
        <v>3</v>
      </c>
      <c r="CE1305">
        <v>0</v>
      </c>
      <c r="CH1305">
        <f t="shared" si="101"/>
        <v>1</v>
      </c>
      <c r="CI1305" t="s">
        <v>1405</v>
      </c>
      <c r="CJ1305">
        <v>1</v>
      </c>
      <c r="CK1305" t="s">
        <v>1399</v>
      </c>
      <c r="CL1305">
        <f t="shared" si="102"/>
        <v>1</v>
      </c>
      <c r="CM1305">
        <f t="shared" si="103"/>
        <v>1</v>
      </c>
      <c r="CN1305">
        <f t="shared" si="104"/>
        <v>1</v>
      </c>
    </row>
    <row r="1306" spans="1:92" x14ac:dyDescent="0.25">
      <c r="A1306">
        <v>1744</v>
      </c>
      <c r="B1306" t="s">
        <v>564</v>
      </c>
      <c r="C1306" t="s">
        <v>564</v>
      </c>
      <c r="D1306">
        <v>1939518</v>
      </c>
      <c r="E1306">
        <v>6</v>
      </c>
      <c r="F1306" s="107">
        <v>40973</v>
      </c>
      <c r="G1306" s="107">
        <v>41177</v>
      </c>
      <c r="H1306">
        <v>1939518</v>
      </c>
      <c r="I1306" s="107" t="s">
        <v>560</v>
      </c>
      <c r="J1306" s="107" t="s">
        <v>560</v>
      </c>
      <c r="K1306">
        <v>20000</v>
      </c>
      <c r="L1306" t="s">
        <v>569</v>
      </c>
      <c r="M1306" s="107">
        <v>40976</v>
      </c>
      <c r="N1306" t="s">
        <v>87</v>
      </c>
      <c r="O1306" t="s">
        <v>583</v>
      </c>
      <c r="P1306" t="s">
        <v>38</v>
      </c>
      <c r="Q1306">
        <v>0</v>
      </c>
      <c r="R1306">
        <v>205</v>
      </c>
      <c r="S1306">
        <v>1</v>
      </c>
      <c r="T1306">
        <v>1</v>
      </c>
      <c r="U1306">
        <v>1</v>
      </c>
      <c r="AD1306" s="107">
        <v>30839</v>
      </c>
      <c r="AE1306" t="s">
        <v>31</v>
      </c>
      <c r="AF1306" t="s">
        <v>32</v>
      </c>
      <c r="AG1306" t="s">
        <v>868</v>
      </c>
      <c r="AH1306" t="s">
        <v>57</v>
      </c>
      <c r="AI1306" t="s">
        <v>89</v>
      </c>
      <c r="AJ1306" t="s">
        <v>88</v>
      </c>
      <c r="AK1306">
        <v>8</v>
      </c>
      <c r="AL1306" t="s">
        <v>361</v>
      </c>
      <c r="AM1306">
        <v>6</v>
      </c>
      <c r="AP1306" t="s">
        <v>110</v>
      </c>
      <c r="AR1306" t="s">
        <v>66</v>
      </c>
      <c r="AS1306" t="s">
        <v>44</v>
      </c>
      <c r="BC1306" t="s">
        <v>51</v>
      </c>
      <c r="BF1306">
        <v>0</v>
      </c>
      <c r="BG1306">
        <v>0</v>
      </c>
      <c r="BH1306">
        <v>205</v>
      </c>
      <c r="BI1306">
        <v>27.688524590163933</v>
      </c>
      <c r="BJ1306" t="e">
        <f t="shared" si="100"/>
        <v>#VALUE!</v>
      </c>
      <c r="BK1306" t="e">
        <v>#VALUE!</v>
      </c>
      <c r="BL1306" t="e">
        <v>#VALUE!</v>
      </c>
      <c r="BM1306" t="s">
        <v>1050</v>
      </c>
      <c r="BN1306" t="s">
        <v>75</v>
      </c>
      <c r="BO1306" t="s">
        <v>87</v>
      </c>
      <c r="BQ1306" t="s">
        <v>1050</v>
      </c>
      <c r="BR1306">
        <v>0</v>
      </c>
      <c r="BS1306" t="s">
        <v>573</v>
      </c>
      <c r="BT1306" t="s">
        <v>1252</v>
      </c>
      <c r="BU1306" t="s">
        <v>87</v>
      </c>
      <c r="BV1306">
        <v>0</v>
      </c>
      <c r="BW1306">
        <v>0</v>
      </c>
      <c r="BX1306">
        <v>0</v>
      </c>
      <c r="BY1306">
        <v>0</v>
      </c>
      <c r="BZ1306" t="e">
        <v>#VALUE!</v>
      </c>
      <c r="CA1306" t="e">
        <v>#VALUE!</v>
      </c>
      <c r="CB1306" t="e">
        <v>#VALUE!</v>
      </c>
      <c r="CC1306">
        <v>0</v>
      </c>
      <c r="CD1306">
        <v>0</v>
      </c>
      <c r="CE1306">
        <v>0</v>
      </c>
      <c r="CH1306">
        <f t="shared" si="101"/>
        <v>1</v>
      </c>
      <c r="CI1306" t="s">
        <v>1405</v>
      </c>
      <c r="CJ1306">
        <v>1</v>
      </c>
      <c r="CK1306" t="s">
        <v>1400</v>
      </c>
      <c r="CL1306">
        <f t="shared" si="102"/>
        <v>1</v>
      </c>
      <c r="CM1306">
        <f t="shared" si="103"/>
        <v>1</v>
      </c>
      <c r="CN1306">
        <f t="shared" si="104"/>
        <v>1</v>
      </c>
    </row>
    <row r="1307" spans="1:92" x14ac:dyDescent="0.25">
      <c r="A1307">
        <v>159</v>
      </c>
      <c r="B1307" t="s">
        <v>564</v>
      </c>
      <c r="C1307" t="s">
        <v>564</v>
      </c>
      <c r="D1307">
        <v>1940060</v>
      </c>
      <c r="E1307">
        <v>2</v>
      </c>
      <c r="F1307" s="107">
        <v>40915</v>
      </c>
      <c r="G1307" s="107">
        <v>40918</v>
      </c>
      <c r="H1307">
        <v>1940060</v>
      </c>
      <c r="I1307" s="107">
        <v>40915</v>
      </c>
      <c r="J1307" s="107">
        <v>40918</v>
      </c>
      <c r="K1307" t="s">
        <v>562</v>
      </c>
      <c r="L1307" t="s">
        <v>562</v>
      </c>
      <c r="N1307" t="s">
        <v>564</v>
      </c>
      <c r="O1307" t="s">
        <v>913</v>
      </c>
      <c r="P1307" t="s">
        <v>587</v>
      </c>
      <c r="Q1307">
        <v>4</v>
      </c>
      <c r="R1307">
        <v>4</v>
      </c>
      <c r="S1307">
        <v>0</v>
      </c>
      <c r="T1307">
        <v>3</v>
      </c>
      <c r="AD1307" s="107">
        <v>30462</v>
      </c>
      <c r="AE1307" t="s">
        <v>45</v>
      </c>
      <c r="AF1307" t="s">
        <v>32</v>
      </c>
      <c r="AG1307" t="s">
        <v>868</v>
      </c>
      <c r="AH1307" t="s">
        <v>57</v>
      </c>
      <c r="AI1307" t="s">
        <v>140</v>
      </c>
      <c r="AJ1307" t="s">
        <v>47</v>
      </c>
      <c r="AK1307">
        <v>2</v>
      </c>
      <c r="AL1307" t="s">
        <v>47</v>
      </c>
      <c r="AP1307" t="s">
        <v>62</v>
      </c>
      <c r="AR1307" t="s">
        <v>43</v>
      </c>
      <c r="AS1307" t="s">
        <v>63</v>
      </c>
      <c r="BC1307" t="s">
        <v>37</v>
      </c>
      <c r="BF1307">
        <v>4</v>
      </c>
      <c r="BG1307">
        <v>4</v>
      </c>
      <c r="BH1307">
        <v>4</v>
      </c>
      <c r="BI1307">
        <v>28.560109289617486</v>
      </c>
      <c r="BJ1307">
        <f t="shared" si="100"/>
        <v>29</v>
      </c>
      <c r="BK1307">
        <v>0</v>
      </c>
      <c r="BL1307">
        <v>0</v>
      </c>
      <c r="BM1307" t="s">
        <v>47</v>
      </c>
      <c r="BN1307" t="s">
        <v>913</v>
      </c>
      <c r="BO1307" t="s">
        <v>564</v>
      </c>
      <c r="BQ1307" t="s">
        <v>47</v>
      </c>
      <c r="BR1307" t="s">
        <v>87</v>
      </c>
      <c r="BS1307" t="s">
        <v>572</v>
      </c>
      <c r="BT1307" t="s">
        <v>1252</v>
      </c>
      <c r="BU1307" t="s">
        <v>564</v>
      </c>
      <c r="BV1307">
        <v>1</v>
      </c>
      <c r="BW1307">
        <v>1</v>
      </c>
      <c r="BX1307">
        <v>0</v>
      </c>
      <c r="BY1307">
        <v>0</v>
      </c>
      <c r="BZ1307">
        <v>-4</v>
      </c>
      <c r="CA1307">
        <v>0</v>
      </c>
      <c r="CB1307">
        <v>4</v>
      </c>
      <c r="CC1307" t="e">
        <v>#VALUE!</v>
      </c>
      <c r="CD1307">
        <v>4</v>
      </c>
      <c r="CE1307">
        <v>0</v>
      </c>
      <c r="CH1307">
        <f t="shared" si="101"/>
        <v>1</v>
      </c>
      <c r="CI1307" t="s">
        <v>1405</v>
      </c>
      <c r="CJ1307">
        <v>1</v>
      </c>
      <c r="CK1307" t="s">
        <v>1399</v>
      </c>
      <c r="CL1307">
        <f t="shared" si="102"/>
        <v>0</v>
      </c>
      <c r="CM1307">
        <f t="shared" si="103"/>
        <v>0</v>
      </c>
      <c r="CN1307">
        <f t="shared" si="104"/>
        <v>1</v>
      </c>
    </row>
    <row r="1308" spans="1:92" x14ac:dyDescent="0.25">
      <c r="A1308">
        <v>1684</v>
      </c>
      <c r="B1308" t="s">
        <v>564</v>
      </c>
      <c r="C1308" t="s">
        <v>564</v>
      </c>
      <c r="D1308">
        <v>1940220</v>
      </c>
      <c r="E1308">
        <v>2</v>
      </c>
      <c r="F1308" s="107">
        <v>40971</v>
      </c>
      <c r="G1308" s="107">
        <v>41172</v>
      </c>
      <c r="H1308">
        <v>1940220</v>
      </c>
      <c r="I1308" s="107">
        <v>41043</v>
      </c>
      <c r="J1308" s="107">
        <v>41045</v>
      </c>
      <c r="K1308">
        <v>5000</v>
      </c>
      <c r="L1308" t="s">
        <v>567</v>
      </c>
      <c r="M1308" s="107">
        <v>41045</v>
      </c>
      <c r="N1308" t="s">
        <v>87</v>
      </c>
      <c r="O1308" t="s">
        <v>583</v>
      </c>
      <c r="P1308" t="s">
        <v>587</v>
      </c>
      <c r="Q1308">
        <v>3</v>
      </c>
      <c r="R1308">
        <v>202</v>
      </c>
      <c r="S1308">
        <v>1</v>
      </c>
      <c r="T1308">
        <v>3</v>
      </c>
      <c r="V1308">
        <v>1</v>
      </c>
      <c r="AD1308" s="107">
        <v>30740</v>
      </c>
      <c r="AE1308" t="s">
        <v>31</v>
      </c>
      <c r="AF1308" t="s">
        <v>32</v>
      </c>
      <c r="AG1308" t="s">
        <v>868</v>
      </c>
      <c r="AH1308" t="s">
        <v>57</v>
      </c>
      <c r="AI1308" t="s">
        <v>70</v>
      </c>
      <c r="AJ1308" t="s">
        <v>47</v>
      </c>
      <c r="AK1308">
        <v>11</v>
      </c>
      <c r="AL1308" t="s">
        <v>47</v>
      </c>
      <c r="AP1308" t="s">
        <v>92</v>
      </c>
      <c r="AR1308" t="s">
        <v>66</v>
      </c>
      <c r="AS1308" t="s">
        <v>44</v>
      </c>
      <c r="BC1308" t="s">
        <v>51</v>
      </c>
      <c r="BF1308">
        <v>3</v>
      </c>
      <c r="BG1308">
        <v>130</v>
      </c>
      <c r="BH1308">
        <v>202</v>
      </c>
      <c r="BI1308">
        <v>27.953551912568305</v>
      </c>
      <c r="BJ1308">
        <f t="shared" si="100"/>
        <v>28</v>
      </c>
      <c r="BK1308">
        <v>0</v>
      </c>
      <c r="BL1308">
        <v>-127</v>
      </c>
      <c r="BM1308" t="s">
        <v>47</v>
      </c>
      <c r="BN1308" t="s">
        <v>75</v>
      </c>
      <c r="BO1308" t="s">
        <v>87</v>
      </c>
      <c r="BQ1308" t="s">
        <v>47</v>
      </c>
      <c r="BR1308" t="s">
        <v>87</v>
      </c>
      <c r="BS1308" t="s">
        <v>573</v>
      </c>
      <c r="BT1308" t="s">
        <v>1252</v>
      </c>
      <c r="BU1308" t="s">
        <v>87</v>
      </c>
      <c r="BV1308">
        <v>1.4851485148514851E-2</v>
      </c>
      <c r="BW1308">
        <v>2.3076923076923078E-2</v>
      </c>
      <c r="BX1308">
        <v>8.2254379284082274E-3</v>
      </c>
      <c r="BY1308">
        <v>0</v>
      </c>
      <c r="BZ1308">
        <v>-3</v>
      </c>
      <c r="CA1308">
        <v>0</v>
      </c>
      <c r="CB1308">
        <v>3</v>
      </c>
      <c r="CC1308" t="e">
        <v>#VALUE!</v>
      </c>
      <c r="CD1308">
        <v>3</v>
      </c>
      <c r="CE1308">
        <v>0</v>
      </c>
      <c r="CH1308">
        <f t="shared" si="101"/>
        <v>1</v>
      </c>
      <c r="CI1308" t="s">
        <v>1405</v>
      </c>
      <c r="CJ1308">
        <v>1</v>
      </c>
      <c r="CK1308" t="s">
        <v>1399</v>
      </c>
      <c r="CL1308">
        <f t="shared" si="102"/>
        <v>1</v>
      </c>
      <c r="CM1308">
        <f t="shared" si="103"/>
        <v>1</v>
      </c>
      <c r="CN1308">
        <f t="shared" si="104"/>
        <v>1</v>
      </c>
    </row>
    <row r="1309" spans="1:92" x14ac:dyDescent="0.25">
      <c r="A1309">
        <v>152</v>
      </c>
      <c r="B1309" t="s">
        <v>564</v>
      </c>
      <c r="C1309" t="s">
        <v>87</v>
      </c>
      <c r="D1309">
        <v>1940225</v>
      </c>
      <c r="E1309">
        <v>6</v>
      </c>
      <c r="F1309" s="107">
        <v>40915</v>
      </c>
      <c r="G1309" s="107">
        <v>41194</v>
      </c>
      <c r="H1309">
        <v>1940225</v>
      </c>
      <c r="I1309" s="107">
        <v>40915</v>
      </c>
      <c r="J1309" s="107">
        <v>40992</v>
      </c>
      <c r="K1309">
        <v>20000</v>
      </c>
      <c r="L1309" t="s">
        <v>569</v>
      </c>
      <c r="M1309" s="107">
        <v>40992</v>
      </c>
      <c r="N1309" t="s">
        <v>87</v>
      </c>
      <c r="O1309" t="s">
        <v>75</v>
      </c>
      <c r="P1309" t="s">
        <v>38</v>
      </c>
      <c r="Q1309">
        <v>196</v>
      </c>
      <c r="R1309">
        <v>280</v>
      </c>
      <c r="S1309">
        <v>1</v>
      </c>
      <c r="T1309">
        <v>2</v>
      </c>
      <c r="U1309">
        <v>1</v>
      </c>
      <c r="AD1309" s="107">
        <v>30147</v>
      </c>
      <c r="AE1309" t="s">
        <v>31</v>
      </c>
      <c r="AF1309" t="s">
        <v>32</v>
      </c>
      <c r="AG1309" t="s">
        <v>868</v>
      </c>
      <c r="AH1309" t="s">
        <v>30</v>
      </c>
      <c r="AI1309" t="s">
        <v>99</v>
      </c>
      <c r="AJ1309" t="s">
        <v>88</v>
      </c>
      <c r="AK1309">
        <v>12</v>
      </c>
      <c r="AL1309" t="s">
        <v>361</v>
      </c>
      <c r="AM1309">
        <v>3</v>
      </c>
      <c r="AP1309" t="s">
        <v>55</v>
      </c>
      <c r="AR1309" t="s">
        <v>49</v>
      </c>
      <c r="AS1309" t="s">
        <v>56</v>
      </c>
      <c r="AU1309" t="s">
        <v>682</v>
      </c>
      <c r="AX1309" t="s">
        <v>87</v>
      </c>
      <c r="BC1309" t="s">
        <v>37</v>
      </c>
      <c r="BF1309">
        <v>196</v>
      </c>
      <c r="BG1309">
        <v>280</v>
      </c>
      <c r="BH1309">
        <v>280</v>
      </c>
      <c r="BI1309">
        <v>29.420765027322403</v>
      </c>
      <c r="BJ1309">
        <f t="shared" si="100"/>
        <v>30</v>
      </c>
      <c r="BK1309">
        <v>0</v>
      </c>
      <c r="BL1309">
        <v>-202</v>
      </c>
      <c r="BM1309" t="s">
        <v>1050</v>
      </c>
      <c r="BN1309" t="s">
        <v>75</v>
      </c>
      <c r="BO1309" t="s">
        <v>87</v>
      </c>
      <c r="BQ1309" t="s">
        <v>1050</v>
      </c>
      <c r="BR1309" t="s">
        <v>87</v>
      </c>
      <c r="BS1309" t="s">
        <v>572</v>
      </c>
      <c r="BT1309" t="s">
        <v>1252</v>
      </c>
      <c r="BU1309" t="s">
        <v>87</v>
      </c>
      <c r="BV1309">
        <v>0.7</v>
      </c>
      <c r="BW1309">
        <v>0.27857142857142858</v>
      </c>
      <c r="BX1309">
        <v>-0.42142857142857137</v>
      </c>
      <c r="BY1309">
        <v>0</v>
      </c>
      <c r="BZ1309">
        <v>-78</v>
      </c>
      <c r="CA1309">
        <v>118</v>
      </c>
      <c r="CB1309">
        <v>280</v>
      </c>
      <c r="CC1309">
        <v>196</v>
      </c>
      <c r="CD1309">
        <v>280</v>
      </c>
      <c r="CE1309">
        <v>202</v>
      </c>
      <c r="CH1309">
        <f t="shared" si="101"/>
        <v>1</v>
      </c>
      <c r="CI1309" t="s">
        <v>1403</v>
      </c>
      <c r="CJ1309">
        <v>6</v>
      </c>
      <c r="CK1309" t="s">
        <v>1399</v>
      </c>
      <c r="CL1309">
        <f t="shared" si="102"/>
        <v>1</v>
      </c>
      <c r="CM1309">
        <f t="shared" si="103"/>
        <v>1</v>
      </c>
      <c r="CN1309">
        <f t="shared" si="104"/>
        <v>1</v>
      </c>
    </row>
    <row r="1310" spans="1:92" x14ac:dyDescent="0.25">
      <c r="A1310">
        <v>133</v>
      </c>
      <c r="B1310" t="s">
        <v>564</v>
      </c>
      <c r="C1310" t="s">
        <v>87</v>
      </c>
      <c r="D1310">
        <v>1940385</v>
      </c>
      <c r="E1310">
        <v>6</v>
      </c>
      <c r="F1310" s="107">
        <v>40914</v>
      </c>
      <c r="G1310" s="107">
        <v>41207</v>
      </c>
      <c r="H1310">
        <v>1940385</v>
      </c>
      <c r="I1310" s="107">
        <v>40914</v>
      </c>
      <c r="J1310" s="107">
        <v>40962</v>
      </c>
      <c r="K1310">
        <v>30000</v>
      </c>
      <c r="L1310" t="s">
        <v>570</v>
      </c>
      <c r="M1310" s="107">
        <v>40962</v>
      </c>
      <c r="N1310" t="s">
        <v>87</v>
      </c>
      <c r="O1310" t="s">
        <v>75</v>
      </c>
      <c r="P1310" t="s">
        <v>38</v>
      </c>
      <c r="Q1310">
        <v>49</v>
      </c>
      <c r="R1310">
        <v>294</v>
      </c>
      <c r="S1310">
        <v>8</v>
      </c>
      <c r="T1310">
        <v>4</v>
      </c>
      <c r="U1310">
        <v>5</v>
      </c>
      <c r="AD1310" s="107">
        <v>30797</v>
      </c>
      <c r="AE1310" t="s">
        <v>31</v>
      </c>
      <c r="AF1310" t="s">
        <v>32</v>
      </c>
      <c r="AG1310" t="s">
        <v>868</v>
      </c>
      <c r="AH1310" t="s">
        <v>57</v>
      </c>
      <c r="AI1310" t="s">
        <v>58</v>
      </c>
      <c r="AJ1310" t="s">
        <v>88</v>
      </c>
      <c r="AK1310">
        <v>6</v>
      </c>
      <c r="AL1310" t="s">
        <v>361</v>
      </c>
      <c r="AM1310">
        <v>5</v>
      </c>
      <c r="AP1310" t="s">
        <v>131</v>
      </c>
      <c r="AR1310" t="s">
        <v>91</v>
      </c>
      <c r="AS1310" t="s">
        <v>81</v>
      </c>
      <c r="AU1310" t="s">
        <v>801</v>
      </c>
      <c r="AX1310" t="s">
        <v>87</v>
      </c>
      <c r="BC1310" t="s">
        <v>98</v>
      </c>
      <c r="BF1310">
        <v>49</v>
      </c>
      <c r="BG1310">
        <v>294</v>
      </c>
      <c r="BH1310">
        <v>294</v>
      </c>
      <c r="BI1310">
        <v>27.642076502732241</v>
      </c>
      <c r="BJ1310">
        <f t="shared" si="100"/>
        <v>28</v>
      </c>
      <c r="BK1310">
        <v>0</v>
      </c>
      <c r="BL1310">
        <v>-245</v>
      </c>
      <c r="BM1310" t="s">
        <v>1050</v>
      </c>
      <c r="BN1310" t="s">
        <v>75</v>
      </c>
      <c r="BO1310" t="s">
        <v>87</v>
      </c>
      <c r="BQ1310" t="s">
        <v>1050</v>
      </c>
      <c r="BR1310" t="s">
        <v>87</v>
      </c>
      <c r="BS1310" t="s">
        <v>573</v>
      </c>
      <c r="BT1310" t="s">
        <v>1252</v>
      </c>
      <c r="BU1310" t="s">
        <v>87</v>
      </c>
      <c r="BV1310">
        <v>0.16666666666666666</v>
      </c>
      <c r="BW1310">
        <v>0.16666666666666666</v>
      </c>
      <c r="BX1310">
        <v>0</v>
      </c>
      <c r="BY1310">
        <v>0</v>
      </c>
      <c r="BZ1310">
        <v>-49</v>
      </c>
      <c r="CA1310">
        <v>0</v>
      </c>
      <c r="CB1310">
        <v>49</v>
      </c>
      <c r="CC1310" t="e">
        <v>#VALUE!</v>
      </c>
      <c r="CE1310">
        <v>245</v>
      </c>
      <c r="CH1310">
        <f t="shared" si="101"/>
        <v>1</v>
      </c>
      <c r="CI1310" t="s">
        <v>1401</v>
      </c>
      <c r="CJ1310">
        <v>3</v>
      </c>
      <c r="CK1310" t="s">
        <v>1399</v>
      </c>
      <c r="CL1310">
        <f t="shared" si="102"/>
        <v>1</v>
      </c>
      <c r="CM1310">
        <f t="shared" si="103"/>
        <v>1</v>
      </c>
      <c r="CN1310">
        <f t="shared" si="104"/>
        <v>1</v>
      </c>
    </row>
    <row r="1311" spans="1:92" x14ac:dyDescent="0.25">
      <c r="A1311">
        <v>799</v>
      </c>
      <c r="B1311" t="s">
        <v>564</v>
      </c>
      <c r="C1311" t="s">
        <v>564</v>
      </c>
      <c r="D1311">
        <v>1940405</v>
      </c>
      <c r="E1311">
        <v>1</v>
      </c>
      <c r="F1311" s="107">
        <v>40939</v>
      </c>
      <c r="G1311" s="107">
        <v>40941</v>
      </c>
      <c r="H1311">
        <v>1940405</v>
      </c>
      <c r="I1311" s="107">
        <v>40940</v>
      </c>
      <c r="J1311" s="107">
        <v>40941</v>
      </c>
      <c r="K1311">
        <v>5000</v>
      </c>
      <c r="L1311" t="s">
        <v>567</v>
      </c>
      <c r="N1311" t="s">
        <v>564</v>
      </c>
      <c r="O1311" t="s">
        <v>913</v>
      </c>
      <c r="P1311" t="s">
        <v>54</v>
      </c>
      <c r="Q1311">
        <v>2</v>
      </c>
      <c r="R1311">
        <v>3</v>
      </c>
      <c r="S1311">
        <v>2</v>
      </c>
      <c r="T1311">
        <v>3</v>
      </c>
      <c r="U1311">
        <v>1</v>
      </c>
      <c r="AD1311" s="107">
        <v>31062</v>
      </c>
      <c r="AE1311" t="s">
        <v>31</v>
      </c>
      <c r="AF1311" t="s">
        <v>32</v>
      </c>
      <c r="AG1311" t="s">
        <v>868</v>
      </c>
      <c r="AH1311" t="s">
        <v>30</v>
      </c>
      <c r="AI1311">
        <v>232</v>
      </c>
      <c r="AJ1311" t="s">
        <v>54</v>
      </c>
      <c r="AK1311">
        <v>1</v>
      </c>
      <c r="AL1311" t="s">
        <v>54</v>
      </c>
      <c r="AP1311" t="s">
        <v>42</v>
      </c>
      <c r="AR1311" t="s">
        <v>43</v>
      </c>
      <c r="AS1311" t="s">
        <v>44</v>
      </c>
      <c r="BC1311" t="s">
        <v>98</v>
      </c>
      <c r="BF1311">
        <v>2</v>
      </c>
      <c r="BG1311">
        <v>2</v>
      </c>
      <c r="BH1311">
        <v>3</v>
      </c>
      <c r="BI1311">
        <v>26.986338797814209</v>
      </c>
      <c r="BJ1311">
        <f t="shared" si="100"/>
        <v>27</v>
      </c>
      <c r="BK1311">
        <v>0</v>
      </c>
      <c r="BL1311">
        <v>0</v>
      </c>
      <c r="BM1311" t="s">
        <v>1051</v>
      </c>
      <c r="BN1311" t="s">
        <v>913</v>
      </c>
      <c r="BO1311" t="s">
        <v>564</v>
      </c>
      <c r="BQ1311" t="s">
        <v>1051</v>
      </c>
      <c r="BR1311" t="s">
        <v>87</v>
      </c>
      <c r="BS1311" t="s">
        <v>572</v>
      </c>
      <c r="BT1311" t="s">
        <v>1252</v>
      </c>
      <c r="BU1311" t="s">
        <v>87</v>
      </c>
      <c r="BV1311">
        <v>0.66666666666666663</v>
      </c>
      <c r="BW1311">
        <v>1</v>
      </c>
      <c r="BX1311">
        <v>0.33333333333333337</v>
      </c>
      <c r="BY1311">
        <v>0</v>
      </c>
      <c r="BZ1311">
        <v>-2</v>
      </c>
      <c r="CA1311">
        <v>0</v>
      </c>
      <c r="CB1311">
        <v>2</v>
      </c>
      <c r="CC1311" t="e">
        <v>#VALUE!</v>
      </c>
      <c r="CD1311">
        <v>2</v>
      </c>
      <c r="CE1311">
        <v>0</v>
      </c>
      <c r="CH1311">
        <f t="shared" si="101"/>
        <v>1</v>
      </c>
      <c r="CI1311" t="s">
        <v>1405</v>
      </c>
      <c r="CJ1311">
        <v>1</v>
      </c>
      <c r="CK1311" t="s">
        <v>1399</v>
      </c>
      <c r="CL1311">
        <f t="shared" si="102"/>
        <v>0</v>
      </c>
      <c r="CM1311">
        <f t="shared" si="103"/>
        <v>1</v>
      </c>
      <c r="CN1311">
        <f t="shared" si="104"/>
        <v>1</v>
      </c>
    </row>
    <row r="1312" spans="1:92" x14ac:dyDescent="0.25">
      <c r="A1312">
        <v>2202</v>
      </c>
      <c r="B1312" t="s">
        <v>564</v>
      </c>
      <c r="C1312" t="s">
        <v>564</v>
      </c>
      <c r="D1312">
        <v>1941014</v>
      </c>
      <c r="E1312">
        <v>1</v>
      </c>
      <c r="F1312" s="107">
        <v>40991</v>
      </c>
      <c r="G1312" s="107">
        <v>41023</v>
      </c>
      <c r="H1312">
        <v>1941014</v>
      </c>
      <c r="I1312" s="107">
        <v>40991</v>
      </c>
      <c r="J1312" s="107">
        <v>41023</v>
      </c>
      <c r="K1312">
        <v>20000</v>
      </c>
      <c r="L1312" t="s">
        <v>569</v>
      </c>
      <c r="N1312" t="s">
        <v>564</v>
      </c>
      <c r="O1312" t="s">
        <v>913</v>
      </c>
      <c r="P1312" t="s">
        <v>54</v>
      </c>
      <c r="Q1312">
        <v>33</v>
      </c>
      <c r="R1312">
        <v>33</v>
      </c>
      <c r="S1312">
        <v>3</v>
      </c>
      <c r="T1312">
        <v>6</v>
      </c>
      <c r="U1312">
        <v>1</v>
      </c>
      <c r="AD1312" s="107">
        <v>30373</v>
      </c>
      <c r="AE1312" t="s">
        <v>31</v>
      </c>
      <c r="AF1312" t="s">
        <v>32</v>
      </c>
      <c r="AG1312" t="s">
        <v>868</v>
      </c>
      <c r="AH1312" t="s">
        <v>57</v>
      </c>
      <c r="AI1312" t="s">
        <v>46</v>
      </c>
      <c r="AJ1312" t="s">
        <v>54</v>
      </c>
      <c r="AK1312">
        <v>2</v>
      </c>
      <c r="AL1312" t="s">
        <v>54</v>
      </c>
      <c r="AP1312" t="s">
        <v>55</v>
      </c>
      <c r="AR1312" t="s">
        <v>49</v>
      </c>
      <c r="AS1312" t="s">
        <v>56</v>
      </c>
      <c r="AT1312" t="s">
        <v>646</v>
      </c>
      <c r="BC1312" t="s">
        <v>37</v>
      </c>
      <c r="BF1312">
        <v>33</v>
      </c>
      <c r="BG1312">
        <v>33</v>
      </c>
      <c r="BH1312">
        <v>33</v>
      </c>
      <c r="BI1312">
        <v>29.010928961748633</v>
      </c>
      <c r="BJ1312">
        <f t="shared" si="100"/>
        <v>29</v>
      </c>
      <c r="BK1312">
        <v>0</v>
      </c>
      <c r="BL1312">
        <v>0</v>
      </c>
      <c r="BM1312" t="s">
        <v>1051</v>
      </c>
      <c r="BN1312" t="s">
        <v>913</v>
      </c>
      <c r="BO1312" t="s">
        <v>564</v>
      </c>
      <c r="BQ1312" t="s">
        <v>1051</v>
      </c>
      <c r="BR1312" t="s">
        <v>87</v>
      </c>
      <c r="BS1312" t="s">
        <v>572</v>
      </c>
      <c r="BT1312" t="s">
        <v>1252</v>
      </c>
      <c r="BU1312" t="s">
        <v>87</v>
      </c>
      <c r="BV1312">
        <v>1</v>
      </c>
      <c r="BW1312">
        <v>1</v>
      </c>
      <c r="BX1312">
        <v>0</v>
      </c>
      <c r="BY1312">
        <v>0</v>
      </c>
      <c r="BZ1312">
        <v>-33</v>
      </c>
      <c r="CA1312">
        <v>0</v>
      </c>
      <c r="CB1312">
        <v>33</v>
      </c>
      <c r="CC1312" t="e">
        <v>#VALUE!</v>
      </c>
      <c r="CD1312">
        <v>33</v>
      </c>
      <c r="CE1312">
        <v>0</v>
      </c>
      <c r="CH1312">
        <f t="shared" si="101"/>
        <v>1</v>
      </c>
      <c r="CI1312" t="s">
        <v>1401</v>
      </c>
      <c r="CJ1312">
        <v>3</v>
      </c>
      <c r="CK1312" t="s">
        <v>1399</v>
      </c>
      <c r="CL1312">
        <f t="shared" si="102"/>
        <v>0</v>
      </c>
      <c r="CM1312">
        <f t="shared" si="103"/>
        <v>1</v>
      </c>
      <c r="CN1312">
        <f t="shared" si="104"/>
        <v>1</v>
      </c>
    </row>
    <row r="1313" spans="1:92" x14ac:dyDescent="0.25">
      <c r="A1313">
        <v>1877</v>
      </c>
      <c r="B1313" t="s">
        <v>564</v>
      </c>
      <c r="C1313" t="s">
        <v>564</v>
      </c>
      <c r="D1313">
        <v>1941706</v>
      </c>
      <c r="E1313">
        <v>2</v>
      </c>
      <c r="F1313" s="107">
        <v>40978</v>
      </c>
      <c r="G1313" s="107">
        <v>40981</v>
      </c>
      <c r="H1313">
        <v>1941706</v>
      </c>
      <c r="I1313" s="107">
        <v>40978</v>
      </c>
      <c r="J1313" s="107">
        <v>40981</v>
      </c>
      <c r="K1313">
        <v>15000</v>
      </c>
      <c r="L1313" t="s">
        <v>569</v>
      </c>
      <c r="N1313" t="s">
        <v>564</v>
      </c>
      <c r="O1313" t="s">
        <v>913</v>
      </c>
      <c r="P1313" t="s">
        <v>587</v>
      </c>
      <c r="Q1313">
        <v>4</v>
      </c>
      <c r="R1313">
        <v>4</v>
      </c>
      <c r="S1313">
        <v>1</v>
      </c>
      <c r="T1313">
        <v>2</v>
      </c>
      <c r="U1313">
        <v>1</v>
      </c>
      <c r="AD1313" s="107">
        <v>30756</v>
      </c>
      <c r="AE1313" t="s">
        <v>31</v>
      </c>
      <c r="AF1313" t="s">
        <v>68</v>
      </c>
      <c r="AG1313" t="s">
        <v>870</v>
      </c>
      <c r="AH1313" t="s">
        <v>30</v>
      </c>
      <c r="AI1313" t="s">
        <v>113</v>
      </c>
      <c r="AJ1313" t="s">
        <v>47</v>
      </c>
      <c r="AK1313">
        <v>2</v>
      </c>
      <c r="AL1313" t="s">
        <v>47</v>
      </c>
      <c r="AP1313" t="s">
        <v>42</v>
      </c>
      <c r="AR1313" t="s">
        <v>43</v>
      </c>
      <c r="AS1313" t="s">
        <v>44</v>
      </c>
      <c r="BC1313" t="s">
        <v>37</v>
      </c>
      <c r="BF1313">
        <v>4</v>
      </c>
      <c r="BG1313">
        <v>4</v>
      </c>
      <c r="BH1313">
        <v>4</v>
      </c>
      <c r="BI1313">
        <v>27.928961748633881</v>
      </c>
      <c r="BJ1313">
        <f t="shared" si="100"/>
        <v>28</v>
      </c>
      <c r="BK1313">
        <v>0</v>
      </c>
      <c r="BL1313">
        <v>0</v>
      </c>
      <c r="BM1313" t="s">
        <v>47</v>
      </c>
      <c r="BN1313" t="s">
        <v>913</v>
      </c>
      <c r="BO1313" t="s">
        <v>564</v>
      </c>
      <c r="BQ1313" t="s">
        <v>47</v>
      </c>
      <c r="BR1313" t="s">
        <v>87</v>
      </c>
      <c r="BS1313" t="s">
        <v>572</v>
      </c>
      <c r="BT1313" t="s">
        <v>1252</v>
      </c>
      <c r="BU1313" t="s">
        <v>87</v>
      </c>
      <c r="BV1313">
        <v>1</v>
      </c>
      <c r="BW1313">
        <v>1</v>
      </c>
      <c r="BX1313">
        <v>0</v>
      </c>
      <c r="BY1313">
        <v>0</v>
      </c>
      <c r="BZ1313">
        <v>-4</v>
      </c>
      <c r="CA1313">
        <v>0</v>
      </c>
      <c r="CB1313">
        <v>4</v>
      </c>
      <c r="CC1313" t="e">
        <v>#VALUE!</v>
      </c>
      <c r="CD1313">
        <v>4</v>
      </c>
      <c r="CE1313">
        <v>0</v>
      </c>
      <c r="CH1313">
        <f t="shared" si="101"/>
        <v>1</v>
      </c>
      <c r="CI1313" t="s">
        <v>1405</v>
      </c>
      <c r="CJ1313">
        <v>1</v>
      </c>
      <c r="CK1313" t="s">
        <v>1399</v>
      </c>
      <c r="CL1313">
        <f t="shared" si="102"/>
        <v>0</v>
      </c>
      <c r="CM1313">
        <f t="shared" si="103"/>
        <v>1</v>
      </c>
      <c r="CN1313">
        <f t="shared" si="104"/>
        <v>1</v>
      </c>
    </row>
    <row r="1314" spans="1:92" x14ac:dyDescent="0.25">
      <c r="A1314">
        <v>1153</v>
      </c>
      <c r="B1314" t="s">
        <v>564</v>
      </c>
      <c r="C1314" t="s">
        <v>564</v>
      </c>
      <c r="D1314">
        <v>1941827</v>
      </c>
      <c r="E1314">
        <v>4</v>
      </c>
      <c r="F1314" s="107">
        <v>40950</v>
      </c>
      <c r="G1314" s="107">
        <v>41179</v>
      </c>
      <c r="H1314">
        <v>1941827</v>
      </c>
      <c r="I1314" s="107">
        <v>40950</v>
      </c>
      <c r="J1314" s="107">
        <v>40953</v>
      </c>
      <c r="K1314">
        <v>15000</v>
      </c>
      <c r="L1314" t="s">
        <v>569</v>
      </c>
      <c r="M1314" s="107">
        <v>40953</v>
      </c>
      <c r="N1314" t="s">
        <v>87</v>
      </c>
      <c r="O1314" t="s">
        <v>75</v>
      </c>
      <c r="P1314" t="s">
        <v>38</v>
      </c>
      <c r="Q1314">
        <v>4</v>
      </c>
      <c r="R1314">
        <v>230</v>
      </c>
      <c r="S1314">
        <v>0</v>
      </c>
      <c r="T1314">
        <v>0</v>
      </c>
      <c r="AD1314" s="107">
        <v>30581</v>
      </c>
      <c r="AE1314" t="s">
        <v>31</v>
      </c>
      <c r="AF1314" t="s">
        <v>68</v>
      </c>
      <c r="AG1314" t="s">
        <v>870</v>
      </c>
      <c r="AH1314" t="s">
        <v>30</v>
      </c>
      <c r="AI1314" t="s">
        <v>61</v>
      </c>
      <c r="AJ1314" t="s">
        <v>88</v>
      </c>
      <c r="AK1314">
        <v>8</v>
      </c>
      <c r="AL1314" t="s">
        <v>986</v>
      </c>
      <c r="AO1314">
        <v>90</v>
      </c>
      <c r="AP1314" t="s">
        <v>92</v>
      </c>
      <c r="AR1314" t="s">
        <v>66</v>
      </c>
      <c r="AS1314" t="s">
        <v>44</v>
      </c>
      <c r="BC1314" t="s">
        <v>51</v>
      </c>
      <c r="BF1314">
        <v>4</v>
      </c>
      <c r="BG1314">
        <v>230</v>
      </c>
      <c r="BH1314">
        <v>230</v>
      </c>
      <c r="BI1314">
        <v>28.330601092896174</v>
      </c>
      <c r="BJ1314">
        <f t="shared" si="100"/>
        <v>28</v>
      </c>
      <c r="BK1314">
        <v>0</v>
      </c>
      <c r="BL1314">
        <v>-226</v>
      </c>
      <c r="BM1314" t="s">
        <v>1050</v>
      </c>
      <c r="BN1314" t="s">
        <v>75</v>
      </c>
      <c r="BO1314" t="s">
        <v>87</v>
      </c>
      <c r="BQ1314" t="s">
        <v>1050</v>
      </c>
      <c r="BR1314" t="s">
        <v>87</v>
      </c>
      <c r="BS1314" t="s">
        <v>573</v>
      </c>
      <c r="BT1314" t="s">
        <v>1252</v>
      </c>
      <c r="BU1314" t="s">
        <v>564</v>
      </c>
      <c r="BV1314">
        <v>1.7391304347826087E-2</v>
      </c>
      <c r="BW1314">
        <v>1.7391304347826087E-2</v>
      </c>
      <c r="BX1314">
        <v>0</v>
      </c>
      <c r="BY1314">
        <v>0</v>
      </c>
      <c r="BZ1314">
        <v>-4</v>
      </c>
      <c r="CA1314">
        <v>0</v>
      </c>
      <c r="CB1314">
        <v>4</v>
      </c>
      <c r="CC1314" t="e">
        <v>#VALUE!</v>
      </c>
      <c r="CD1314">
        <v>4</v>
      </c>
      <c r="CE1314">
        <v>0</v>
      </c>
      <c r="CH1314">
        <f t="shared" si="101"/>
        <v>0</v>
      </c>
      <c r="CI1314" t="s">
        <v>1405</v>
      </c>
      <c r="CJ1314">
        <v>1</v>
      </c>
      <c r="CK1314" t="s">
        <v>1399</v>
      </c>
      <c r="CL1314">
        <f t="shared" si="102"/>
        <v>1</v>
      </c>
      <c r="CM1314">
        <f t="shared" si="103"/>
        <v>0</v>
      </c>
      <c r="CN1314">
        <f t="shared" si="104"/>
        <v>0</v>
      </c>
    </row>
    <row r="1315" spans="1:92" x14ac:dyDescent="0.25">
      <c r="A1315">
        <v>1113</v>
      </c>
      <c r="B1315" t="s">
        <v>564</v>
      </c>
      <c r="C1315" t="s">
        <v>564</v>
      </c>
      <c r="D1315">
        <v>1943401</v>
      </c>
      <c r="E1315">
        <v>6</v>
      </c>
      <c r="F1315" s="107">
        <v>40949</v>
      </c>
      <c r="G1315" s="107">
        <v>40952</v>
      </c>
      <c r="H1315">
        <v>1943401</v>
      </c>
      <c r="I1315" s="107">
        <v>40949</v>
      </c>
      <c r="J1315" s="107">
        <v>40952</v>
      </c>
      <c r="K1315">
        <v>15000</v>
      </c>
      <c r="L1315" t="s">
        <v>569</v>
      </c>
      <c r="N1315" t="s">
        <v>564</v>
      </c>
      <c r="O1315" t="s">
        <v>913</v>
      </c>
      <c r="P1315" t="s">
        <v>38</v>
      </c>
      <c r="Q1315">
        <v>4</v>
      </c>
      <c r="R1315">
        <v>4</v>
      </c>
      <c r="S1315">
        <v>6</v>
      </c>
      <c r="T1315">
        <v>8</v>
      </c>
      <c r="U1315">
        <v>4</v>
      </c>
      <c r="AD1315" s="107">
        <v>30057</v>
      </c>
      <c r="AE1315" t="s">
        <v>31</v>
      </c>
      <c r="AF1315" t="s">
        <v>32</v>
      </c>
      <c r="AG1315" t="s">
        <v>868</v>
      </c>
      <c r="AH1315" t="s">
        <v>30</v>
      </c>
      <c r="AI1315" t="s">
        <v>117</v>
      </c>
      <c r="AJ1315" t="s">
        <v>88</v>
      </c>
      <c r="AK1315">
        <v>1</v>
      </c>
      <c r="AL1315" t="s">
        <v>361</v>
      </c>
      <c r="AM1315">
        <v>1</v>
      </c>
      <c r="AP1315" t="s">
        <v>289</v>
      </c>
      <c r="AR1315" t="s">
        <v>49</v>
      </c>
      <c r="AS1315" t="s">
        <v>63</v>
      </c>
      <c r="BC1315" t="s">
        <v>37</v>
      </c>
      <c r="BF1315">
        <v>4</v>
      </c>
      <c r="BG1315">
        <v>4</v>
      </c>
      <c r="BH1315">
        <v>4</v>
      </c>
      <c r="BI1315">
        <v>29.759562841530055</v>
      </c>
      <c r="BJ1315">
        <f t="shared" si="100"/>
        <v>30</v>
      </c>
      <c r="BK1315">
        <v>0</v>
      </c>
      <c r="BL1315">
        <v>0</v>
      </c>
      <c r="BM1315" t="s">
        <v>1050</v>
      </c>
      <c r="BN1315" t="s">
        <v>913</v>
      </c>
      <c r="BO1315" t="s">
        <v>564</v>
      </c>
      <c r="BQ1315" t="s">
        <v>1050</v>
      </c>
      <c r="BR1315" t="s">
        <v>87</v>
      </c>
      <c r="BS1315" t="s">
        <v>572</v>
      </c>
      <c r="BT1315" t="s">
        <v>1252</v>
      </c>
      <c r="BU1315" t="s">
        <v>87</v>
      </c>
      <c r="BV1315">
        <v>1</v>
      </c>
      <c r="BW1315">
        <v>1</v>
      </c>
      <c r="BX1315">
        <v>0</v>
      </c>
      <c r="BY1315">
        <v>0</v>
      </c>
      <c r="BZ1315">
        <v>-4</v>
      </c>
      <c r="CA1315">
        <v>0</v>
      </c>
      <c r="CB1315">
        <v>4</v>
      </c>
      <c r="CC1315" t="e">
        <v>#VALUE!</v>
      </c>
      <c r="CD1315">
        <v>4</v>
      </c>
      <c r="CE1315">
        <v>0</v>
      </c>
      <c r="CH1315">
        <f t="shared" si="101"/>
        <v>1</v>
      </c>
      <c r="CI1315" t="s">
        <v>1405</v>
      </c>
      <c r="CJ1315">
        <v>1</v>
      </c>
      <c r="CK1315" t="s">
        <v>1399</v>
      </c>
      <c r="CL1315">
        <f t="shared" si="102"/>
        <v>0</v>
      </c>
      <c r="CM1315">
        <f t="shared" si="103"/>
        <v>1</v>
      </c>
      <c r="CN1315">
        <f t="shared" si="104"/>
        <v>1</v>
      </c>
    </row>
    <row r="1316" spans="1:92" x14ac:dyDescent="0.25">
      <c r="A1316">
        <v>2627</v>
      </c>
      <c r="B1316" t="s">
        <v>564</v>
      </c>
      <c r="C1316" t="s">
        <v>564</v>
      </c>
      <c r="D1316">
        <v>1944335</v>
      </c>
      <c r="E1316">
        <v>4</v>
      </c>
      <c r="F1316" s="107">
        <v>41006</v>
      </c>
      <c r="G1316" s="107">
        <v>41122</v>
      </c>
      <c r="H1316">
        <v>1944335</v>
      </c>
      <c r="I1316" s="107">
        <v>41007</v>
      </c>
      <c r="J1316" s="107">
        <v>41122</v>
      </c>
      <c r="K1316">
        <v>20000</v>
      </c>
      <c r="L1316" t="s">
        <v>569</v>
      </c>
      <c r="N1316" t="s">
        <v>564</v>
      </c>
      <c r="O1316" t="s">
        <v>913</v>
      </c>
      <c r="P1316" t="s">
        <v>38</v>
      </c>
      <c r="Q1316">
        <v>116</v>
      </c>
      <c r="R1316">
        <v>117</v>
      </c>
      <c r="S1316">
        <v>3</v>
      </c>
      <c r="T1316">
        <v>2</v>
      </c>
      <c r="U1316">
        <v>1</v>
      </c>
      <c r="AD1316" s="107">
        <v>29829</v>
      </c>
      <c r="AE1316" t="s">
        <v>31</v>
      </c>
      <c r="AF1316" t="s">
        <v>32</v>
      </c>
      <c r="AG1316" t="s">
        <v>868</v>
      </c>
      <c r="AH1316" t="s">
        <v>57</v>
      </c>
      <c r="AI1316" t="s">
        <v>96</v>
      </c>
      <c r="AJ1316" t="s">
        <v>88</v>
      </c>
      <c r="AK1316">
        <v>5</v>
      </c>
      <c r="AL1316" t="s">
        <v>986</v>
      </c>
      <c r="AO1316">
        <v>365</v>
      </c>
      <c r="AP1316" t="s">
        <v>149</v>
      </c>
      <c r="AR1316" t="s">
        <v>66</v>
      </c>
      <c r="AS1316" t="s">
        <v>73</v>
      </c>
      <c r="AT1316" t="s">
        <v>463</v>
      </c>
      <c r="BC1316" t="s">
        <v>37</v>
      </c>
      <c r="BF1316">
        <v>116</v>
      </c>
      <c r="BG1316">
        <v>116</v>
      </c>
      <c r="BH1316">
        <v>117</v>
      </c>
      <c r="BI1316">
        <v>30.538251366120218</v>
      </c>
      <c r="BJ1316">
        <f t="shared" si="100"/>
        <v>31</v>
      </c>
      <c r="BK1316">
        <v>0</v>
      </c>
      <c r="BL1316">
        <v>0</v>
      </c>
      <c r="BM1316" t="s">
        <v>1050</v>
      </c>
      <c r="BN1316" t="s">
        <v>913</v>
      </c>
      <c r="BO1316" t="s">
        <v>564</v>
      </c>
      <c r="BQ1316" t="s">
        <v>1050</v>
      </c>
      <c r="BR1316" t="s">
        <v>87</v>
      </c>
      <c r="BS1316" t="s">
        <v>572</v>
      </c>
      <c r="BT1316" t="s">
        <v>1252</v>
      </c>
      <c r="BU1316" t="s">
        <v>87</v>
      </c>
      <c r="BV1316">
        <v>0.99145299145299148</v>
      </c>
      <c r="BW1316">
        <v>1</v>
      </c>
      <c r="BX1316">
        <v>8.5470085470085166E-3</v>
      </c>
      <c r="BY1316">
        <v>0</v>
      </c>
      <c r="BZ1316">
        <v>-116</v>
      </c>
      <c r="CA1316">
        <v>0</v>
      </c>
      <c r="CB1316">
        <v>116</v>
      </c>
      <c r="CC1316" t="e">
        <v>#VALUE!</v>
      </c>
      <c r="CD1316">
        <v>116</v>
      </c>
      <c r="CE1316">
        <v>0</v>
      </c>
      <c r="CH1316">
        <f t="shared" si="101"/>
        <v>1</v>
      </c>
      <c r="CI1316" t="s">
        <v>1408</v>
      </c>
      <c r="CJ1316">
        <v>0</v>
      </c>
      <c r="CK1316" t="s">
        <v>1399</v>
      </c>
      <c r="CL1316">
        <f t="shared" si="102"/>
        <v>0</v>
      </c>
      <c r="CM1316">
        <f t="shared" si="103"/>
        <v>1</v>
      </c>
      <c r="CN1316">
        <f t="shared" si="104"/>
        <v>1</v>
      </c>
    </row>
    <row r="1317" spans="1:92" x14ac:dyDescent="0.25">
      <c r="A1317">
        <v>1660</v>
      </c>
      <c r="B1317" t="s">
        <v>564</v>
      </c>
      <c r="C1317" t="s">
        <v>564</v>
      </c>
      <c r="D1317">
        <v>1946238</v>
      </c>
      <c r="E1317">
        <v>4</v>
      </c>
      <c r="F1317" s="107">
        <v>40974</v>
      </c>
      <c r="G1317" s="107">
        <v>40980</v>
      </c>
      <c r="H1317">
        <v>1946238</v>
      </c>
      <c r="I1317" s="107">
        <v>40975</v>
      </c>
      <c r="J1317" s="107">
        <v>40980</v>
      </c>
      <c r="K1317" t="s">
        <v>562</v>
      </c>
      <c r="L1317" t="s">
        <v>562</v>
      </c>
      <c r="N1317" t="s">
        <v>564</v>
      </c>
      <c r="O1317" t="s">
        <v>913</v>
      </c>
      <c r="P1317" t="s">
        <v>38</v>
      </c>
      <c r="Q1317">
        <v>6</v>
      </c>
      <c r="R1317">
        <v>7</v>
      </c>
      <c r="S1317">
        <v>1</v>
      </c>
      <c r="T1317">
        <v>3</v>
      </c>
      <c r="AD1317" s="107">
        <v>30730</v>
      </c>
      <c r="AE1317" t="s">
        <v>45</v>
      </c>
      <c r="AF1317" t="s">
        <v>32</v>
      </c>
      <c r="AG1317" t="s">
        <v>868</v>
      </c>
      <c r="AH1317" t="s">
        <v>57</v>
      </c>
      <c r="AI1317" t="s">
        <v>64</v>
      </c>
      <c r="AJ1317" t="s">
        <v>88</v>
      </c>
      <c r="AK1317">
        <v>2</v>
      </c>
      <c r="AL1317" t="s">
        <v>986</v>
      </c>
      <c r="AO1317">
        <v>365</v>
      </c>
      <c r="AP1317" t="s">
        <v>360</v>
      </c>
      <c r="AR1317" t="s">
        <v>66</v>
      </c>
      <c r="AS1317" t="s">
        <v>63</v>
      </c>
      <c r="BC1317" t="s">
        <v>37</v>
      </c>
      <c r="BF1317">
        <v>6</v>
      </c>
      <c r="BG1317">
        <v>6</v>
      </c>
      <c r="BH1317">
        <v>7</v>
      </c>
      <c r="BI1317">
        <v>27.989071038251367</v>
      </c>
      <c r="BJ1317">
        <f t="shared" si="100"/>
        <v>28</v>
      </c>
      <c r="BK1317">
        <v>0</v>
      </c>
      <c r="BL1317">
        <v>0</v>
      </c>
      <c r="BM1317" t="s">
        <v>1050</v>
      </c>
      <c r="BN1317" t="s">
        <v>913</v>
      </c>
      <c r="BO1317" t="s">
        <v>564</v>
      </c>
      <c r="BQ1317" t="s">
        <v>1050</v>
      </c>
      <c r="BR1317" t="s">
        <v>87</v>
      </c>
      <c r="BS1317" t="s">
        <v>572</v>
      </c>
      <c r="BT1317" t="s">
        <v>1252</v>
      </c>
      <c r="BU1317" t="s">
        <v>87</v>
      </c>
      <c r="BV1317">
        <v>0.8571428571428571</v>
      </c>
      <c r="BW1317">
        <v>1</v>
      </c>
      <c r="BX1317">
        <v>0.1428571428571429</v>
      </c>
      <c r="BY1317">
        <v>0</v>
      </c>
      <c r="BZ1317">
        <v>-6</v>
      </c>
      <c r="CA1317">
        <v>0</v>
      </c>
      <c r="CB1317">
        <v>6</v>
      </c>
      <c r="CC1317" t="e">
        <v>#VALUE!</v>
      </c>
      <c r="CD1317">
        <v>6</v>
      </c>
      <c r="CE1317">
        <v>0</v>
      </c>
      <c r="CH1317">
        <f t="shared" si="101"/>
        <v>1</v>
      </c>
      <c r="CI1317" t="s">
        <v>1405</v>
      </c>
      <c r="CJ1317">
        <v>1</v>
      </c>
      <c r="CK1317" t="s">
        <v>1399</v>
      </c>
      <c r="CL1317">
        <f t="shared" si="102"/>
        <v>0</v>
      </c>
      <c r="CM1317">
        <f t="shared" si="103"/>
        <v>1</v>
      </c>
      <c r="CN1317">
        <f t="shared" si="104"/>
        <v>1</v>
      </c>
    </row>
    <row r="1318" spans="1:92" x14ac:dyDescent="0.25">
      <c r="A1318">
        <v>2684</v>
      </c>
      <c r="B1318" t="s">
        <v>564</v>
      </c>
      <c r="C1318" t="s">
        <v>564</v>
      </c>
      <c r="D1318">
        <v>1947118</v>
      </c>
      <c r="E1318">
        <v>3</v>
      </c>
      <c r="F1318" s="107">
        <v>41008</v>
      </c>
      <c r="G1318" s="107">
        <v>41303</v>
      </c>
      <c r="H1318">
        <v>1947118</v>
      </c>
      <c r="I1318" s="107">
        <v>41009</v>
      </c>
      <c r="J1318" s="107">
        <v>41010</v>
      </c>
      <c r="K1318">
        <v>5000</v>
      </c>
      <c r="L1318" t="s">
        <v>567</v>
      </c>
      <c r="M1318" s="107">
        <v>41010</v>
      </c>
      <c r="N1318" t="s">
        <v>87</v>
      </c>
      <c r="O1318" t="s">
        <v>75</v>
      </c>
      <c r="P1318" t="s">
        <v>657</v>
      </c>
      <c r="Q1318">
        <v>2</v>
      </c>
      <c r="R1318">
        <v>296</v>
      </c>
      <c r="S1318">
        <v>1</v>
      </c>
      <c r="T1318">
        <v>2</v>
      </c>
      <c r="AD1318" s="107">
        <v>30961</v>
      </c>
      <c r="AE1318" t="s">
        <v>31</v>
      </c>
      <c r="AF1318" t="s">
        <v>32</v>
      </c>
      <c r="AG1318" t="s">
        <v>868</v>
      </c>
      <c r="AH1318" t="s">
        <v>30</v>
      </c>
      <c r="AI1318" t="s">
        <v>84</v>
      </c>
      <c r="AJ1318" t="s">
        <v>88</v>
      </c>
      <c r="AK1318">
        <v>13</v>
      </c>
      <c r="AL1318" t="s">
        <v>184</v>
      </c>
      <c r="AO1318">
        <v>90</v>
      </c>
      <c r="AP1318" t="s">
        <v>42</v>
      </c>
      <c r="AR1318" t="s">
        <v>43</v>
      </c>
      <c r="AS1318" t="s">
        <v>44</v>
      </c>
      <c r="BC1318" t="s">
        <v>51</v>
      </c>
      <c r="BF1318">
        <v>2</v>
      </c>
      <c r="BG1318">
        <v>295</v>
      </c>
      <c r="BH1318">
        <v>296</v>
      </c>
      <c r="BI1318">
        <v>27.450819672131146</v>
      </c>
      <c r="BJ1318">
        <f t="shared" si="100"/>
        <v>28</v>
      </c>
      <c r="BK1318">
        <v>0</v>
      </c>
      <c r="BL1318">
        <v>-293</v>
      </c>
      <c r="BM1318" t="s">
        <v>1050</v>
      </c>
      <c r="BN1318" t="s">
        <v>75</v>
      </c>
      <c r="BO1318" t="s">
        <v>87</v>
      </c>
      <c r="BQ1318" t="s">
        <v>1050</v>
      </c>
      <c r="BR1318" t="s">
        <v>87</v>
      </c>
      <c r="BS1318" t="s">
        <v>573</v>
      </c>
      <c r="BT1318" t="s">
        <v>1252</v>
      </c>
      <c r="BU1318" t="s">
        <v>87</v>
      </c>
      <c r="BV1318">
        <v>6.7567567567567571E-3</v>
      </c>
      <c r="BW1318">
        <v>6.7796610169491523E-3</v>
      </c>
      <c r="BX1318">
        <v>2.2904260192395214E-5</v>
      </c>
      <c r="BY1318">
        <v>0</v>
      </c>
      <c r="BZ1318">
        <v>-2</v>
      </c>
      <c r="CA1318">
        <v>0</v>
      </c>
      <c r="CB1318">
        <v>2</v>
      </c>
      <c r="CC1318" t="e">
        <v>#VALUE!</v>
      </c>
      <c r="CD1318">
        <v>2</v>
      </c>
      <c r="CE1318">
        <v>0</v>
      </c>
      <c r="CH1318">
        <f t="shared" si="101"/>
        <v>1</v>
      </c>
      <c r="CI1318" t="s">
        <v>1405</v>
      </c>
      <c r="CJ1318">
        <v>1</v>
      </c>
      <c r="CK1318" t="s">
        <v>1399</v>
      </c>
      <c r="CL1318">
        <f t="shared" si="102"/>
        <v>1</v>
      </c>
      <c r="CM1318">
        <f t="shared" si="103"/>
        <v>1</v>
      </c>
      <c r="CN1318">
        <f t="shared" si="104"/>
        <v>1</v>
      </c>
    </row>
    <row r="1319" spans="1:92" x14ac:dyDescent="0.25">
      <c r="A1319">
        <v>931</v>
      </c>
      <c r="B1319" t="s">
        <v>564</v>
      </c>
      <c r="C1319" t="s">
        <v>564</v>
      </c>
      <c r="D1319">
        <v>1947508</v>
      </c>
      <c r="E1319">
        <v>6</v>
      </c>
      <c r="F1319" s="107">
        <v>40943</v>
      </c>
      <c r="G1319" s="107">
        <v>41023</v>
      </c>
      <c r="H1319">
        <v>1947508</v>
      </c>
      <c r="I1319" s="107" t="s">
        <v>560</v>
      </c>
      <c r="J1319" s="107"/>
      <c r="K1319">
        <v>20000</v>
      </c>
      <c r="L1319" t="s">
        <v>569</v>
      </c>
      <c r="M1319" s="107">
        <v>40944</v>
      </c>
      <c r="N1319" t="s">
        <v>87</v>
      </c>
      <c r="O1319" t="s">
        <v>75</v>
      </c>
      <c r="P1319" t="s">
        <v>38</v>
      </c>
      <c r="Q1319">
        <v>0</v>
      </c>
      <c r="R1319">
        <v>81</v>
      </c>
      <c r="S1319">
        <v>1</v>
      </c>
      <c r="T1319">
        <v>0</v>
      </c>
      <c r="U1319">
        <v>1</v>
      </c>
      <c r="AD1319" s="107">
        <v>29629</v>
      </c>
      <c r="AE1319" t="s">
        <v>31</v>
      </c>
      <c r="AF1319" t="s">
        <v>39</v>
      </c>
      <c r="AG1319" t="s">
        <v>40</v>
      </c>
      <c r="AH1319" t="s">
        <v>40</v>
      </c>
      <c r="AI1319" t="s">
        <v>112</v>
      </c>
      <c r="AJ1319" t="s">
        <v>88</v>
      </c>
      <c r="AK1319">
        <v>5</v>
      </c>
      <c r="AL1319" t="s">
        <v>361</v>
      </c>
      <c r="AM1319">
        <v>5</v>
      </c>
      <c r="AP1319" t="s">
        <v>48</v>
      </c>
      <c r="AR1319" t="s">
        <v>49</v>
      </c>
      <c r="AS1319" t="s">
        <v>44</v>
      </c>
      <c r="BC1319" t="s">
        <v>51</v>
      </c>
      <c r="BF1319">
        <v>0</v>
      </c>
      <c r="BG1319">
        <v>0</v>
      </c>
      <c r="BH1319">
        <v>81</v>
      </c>
      <c r="BI1319">
        <v>30.912568306010929</v>
      </c>
      <c r="BJ1319" t="e">
        <f t="shared" si="100"/>
        <v>#VALUE!</v>
      </c>
      <c r="BK1319">
        <v>40944</v>
      </c>
      <c r="BL1319">
        <v>-41023</v>
      </c>
      <c r="BM1319" t="s">
        <v>1050</v>
      </c>
      <c r="BN1319" t="s">
        <v>75</v>
      </c>
      <c r="BO1319" t="s">
        <v>87</v>
      </c>
      <c r="BQ1319" t="s">
        <v>1050</v>
      </c>
      <c r="BR1319">
        <v>0</v>
      </c>
      <c r="BS1319" t="s">
        <v>573</v>
      </c>
      <c r="BT1319" t="s">
        <v>1252</v>
      </c>
      <c r="BU1319" t="s">
        <v>87</v>
      </c>
      <c r="BV1319">
        <v>0</v>
      </c>
      <c r="BW1319">
        <v>0</v>
      </c>
      <c r="BX1319">
        <v>0</v>
      </c>
      <c r="BY1319">
        <v>0</v>
      </c>
      <c r="BZ1319" t="e">
        <v>#VALUE!</v>
      </c>
      <c r="CA1319" t="e">
        <v>#VALUE!</v>
      </c>
      <c r="CB1319" t="e">
        <v>#VALUE!</v>
      </c>
      <c r="CC1319">
        <v>0</v>
      </c>
      <c r="CD1319">
        <v>0</v>
      </c>
      <c r="CE1319">
        <v>0</v>
      </c>
      <c r="CH1319">
        <f t="shared" si="101"/>
        <v>1</v>
      </c>
      <c r="CI1319" t="s">
        <v>1405</v>
      </c>
      <c r="CJ1319">
        <v>1</v>
      </c>
      <c r="CK1319" t="s">
        <v>1400</v>
      </c>
      <c r="CL1319">
        <f t="shared" si="102"/>
        <v>1</v>
      </c>
      <c r="CM1319">
        <f t="shared" si="103"/>
        <v>1</v>
      </c>
      <c r="CN1319">
        <f t="shared" si="104"/>
        <v>0</v>
      </c>
    </row>
    <row r="1320" spans="1:92" x14ac:dyDescent="0.25">
      <c r="A1320">
        <v>3202</v>
      </c>
      <c r="B1320" t="s">
        <v>564</v>
      </c>
      <c r="C1320" t="s">
        <v>564</v>
      </c>
      <c r="D1320">
        <v>1948297</v>
      </c>
      <c r="E1320">
        <v>2</v>
      </c>
      <c r="F1320" s="107">
        <v>41026</v>
      </c>
      <c r="G1320" s="107">
        <v>41241</v>
      </c>
      <c r="H1320">
        <v>1948297</v>
      </c>
      <c r="I1320" s="107" t="s">
        <v>560</v>
      </c>
      <c r="J1320" s="107" t="s">
        <v>560</v>
      </c>
      <c r="K1320">
        <v>5000</v>
      </c>
      <c r="L1320" t="s">
        <v>567</v>
      </c>
      <c r="M1320" s="107">
        <v>41030</v>
      </c>
      <c r="N1320" t="s">
        <v>87</v>
      </c>
      <c r="O1320" t="s">
        <v>75</v>
      </c>
      <c r="P1320" t="s">
        <v>587</v>
      </c>
      <c r="Q1320">
        <v>0</v>
      </c>
      <c r="R1320">
        <v>216</v>
      </c>
      <c r="S1320">
        <v>0</v>
      </c>
      <c r="T1320">
        <v>0</v>
      </c>
      <c r="AD1320" s="107">
        <v>27164</v>
      </c>
      <c r="AE1320" t="s">
        <v>45</v>
      </c>
      <c r="AF1320" t="s">
        <v>68</v>
      </c>
      <c r="AG1320" t="s">
        <v>870</v>
      </c>
      <c r="AH1320" t="s">
        <v>30</v>
      </c>
      <c r="AI1320" t="s">
        <v>117</v>
      </c>
      <c r="AJ1320" t="s">
        <v>47</v>
      </c>
      <c r="AK1320">
        <v>8</v>
      </c>
      <c r="AL1320" t="s">
        <v>47</v>
      </c>
      <c r="AP1320" t="s">
        <v>42</v>
      </c>
      <c r="AR1320" t="s">
        <v>43</v>
      </c>
      <c r="AS1320" t="s">
        <v>44</v>
      </c>
      <c r="BC1320" t="s">
        <v>51</v>
      </c>
      <c r="BF1320">
        <v>0</v>
      </c>
      <c r="BG1320">
        <v>0</v>
      </c>
      <c r="BH1320">
        <v>216</v>
      </c>
      <c r="BI1320">
        <v>37.874316939890711</v>
      </c>
      <c r="BJ1320" t="e">
        <f t="shared" si="100"/>
        <v>#VALUE!</v>
      </c>
      <c r="BK1320" t="e">
        <v>#VALUE!</v>
      </c>
      <c r="BL1320" t="e">
        <v>#VALUE!</v>
      </c>
      <c r="BM1320" t="s">
        <v>47</v>
      </c>
      <c r="BN1320" t="s">
        <v>75</v>
      </c>
      <c r="BO1320" t="s">
        <v>87</v>
      </c>
      <c r="BQ1320" t="s">
        <v>47</v>
      </c>
      <c r="BR1320">
        <v>0</v>
      </c>
      <c r="BS1320" t="s">
        <v>573</v>
      </c>
      <c r="BT1320" t="s">
        <v>1252</v>
      </c>
      <c r="BU1320" t="s">
        <v>564</v>
      </c>
      <c r="BV1320">
        <v>0</v>
      </c>
      <c r="BW1320">
        <v>0</v>
      </c>
      <c r="BX1320">
        <v>0</v>
      </c>
      <c r="BY1320">
        <v>0</v>
      </c>
      <c r="BZ1320" t="e">
        <v>#VALUE!</v>
      </c>
      <c r="CA1320" t="e">
        <v>#VALUE!</v>
      </c>
      <c r="CB1320" t="e">
        <v>#VALUE!</v>
      </c>
      <c r="CC1320">
        <v>0</v>
      </c>
      <c r="CD1320">
        <v>0</v>
      </c>
      <c r="CE1320">
        <v>0</v>
      </c>
      <c r="CH1320">
        <f t="shared" si="101"/>
        <v>0</v>
      </c>
      <c r="CI1320" t="s">
        <v>1405</v>
      </c>
      <c r="CJ1320">
        <v>1</v>
      </c>
      <c r="CK1320" t="s">
        <v>1400</v>
      </c>
      <c r="CL1320">
        <f t="shared" si="102"/>
        <v>1</v>
      </c>
      <c r="CM1320">
        <f t="shared" si="103"/>
        <v>0</v>
      </c>
      <c r="CN1320">
        <f t="shared" si="104"/>
        <v>0</v>
      </c>
    </row>
    <row r="1321" spans="1:92" x14ac:dyDescent="0.25">
      <c r="A1321">
        <v>1584</v>
      </c>
      <c r="B1321" t="s">
        <v>564</v>
      </c>
      <c r="C1321" t="s">
        <v>87</v>
      </c>
      <c r="D1321">
        <v>1948460</v>
      </c>
      <c r="E1321">
        <v>6</v>
      </c>
      <c r="F1321" s="107">
        <v>40967</v>
      </c>
      <c r="G1321" s="107">
        <v>41185</v>
      </c>
      <c r="H1321">
        <v>1948460</v>
      </c>
      <c r="I1321" s="107">
        <v>40968</v>
      </c>
      <c r="J1321" s="107">
        <v>40998</v>
      </c>
      <c r="K1321">
        <v>60000</v>
      </c>
      <c r="L1321" t="s">
        <v>570</v>
      </c>
      <c r="M1321" s="107">
        <v>40998</v>
      </c>
      <c r="N1321" t="s">
        <v>87</v>
      </c>
      <c r="O1321" t="s">
        <v>583</v>
      </c>
      <c r="P1321" t="s">
        <v>38</v>
      </c>
      <c r="Q1321">
        <v>31</v>
      </c>
      <c r="R1321">
        <v>219</v>
      </c>
      <c r="S1321">
        <v>4</v>
      </c>
      <c r="T1321">
        <v>0</v>
      </c>
      <c r="U1321">
        <v>3</v>
      </c>
      <c r="AD1321" s="107">
        <v>31366</v>
      </c>
      <c r="AE1321" t="s">
        <v>31</v>
      </c>
      <c r="AF1321" t="s">
        <v>32</v>
      </c>
      <c r="AG1321" t="s">
        <v>868</v>
      </c>
      <c r="AH1321" t="s">
        <v>57</v>
      </c>
      <c r="AI1321" t="s">
        <v>89</v>
      </c>
      <c r="AJ1321" t="s">
        <v>88</v>
      </c>
      <c r="AK1321">
        <v>10</v>
      </c>
      <c r="AL1321" t="s">
        <v>361</v>
      </c>
      <c r="AM1321">
        <v>9</v>
      </c>
      <c r="AP1321" t="s">
        <v>131</v>
      </c>
      <c r="AR1321" t="s">
        <v>91</v>
      </c>
      <c r="AS1321" t="s">
        <v>81</v>
      </c>
      <c r="AU1321" t="s">
        <v>831</v>
      </c>
      <c r="AX1321" t="s">
        <v>87</v>
      </c>
      <c r="BC1321" t="s">
        <v>51</v>
      </c>
      <c r="BF1321">
        <v>31</v>
      </c>
      <c r="BG1321">
        <v>218</v>
      </c>
      <c r="BH1321">
        <v>219</v>
      </c>
      <c r="BI1321">
        <v>26.23224043715847</v>
      </c>
      <c r="BJ1321">
        <f t="shared" si="100"/>
        <v>26</v>
      </c>
      <c r="BK1321">
        <v>0</v>
      </c>
      <c r="BL1321">
        <v>-187</v>
      </c>
      <c r="BM1321" t="s">
        <v>1050</v>
      </c>
      <c r="BN1321" t="s">
        <v>75</v>
      </c>
      <c r="BO1321" t="s">
        <v>87</v>
      </c>
      <c r="BQ1321" t="s">
        <v>1050</v>
      </c>
      <c r="BR1321" t="s">
        <v>87</v>
      </c>
      <c r="BS1321" t="s">
        <v>573</v>
      </c>
      <c r="BT1321" t="s">
        <v>1252</v>
      </c>
      <c r="BU1321" t="s">
        <v>87</v>
      </c>
      <c r="BV1321">
        <v>0.14155251141552511</v>
      </c>
      <c r="BW1321">
        <v>0.14220183486238533</v>
      </c>
      <c r="BX1321">
        <v>6.493234468602227E-4</v>
      </c>
      <c r="BY1321">
        <v>0</v>
      </c>
      <c r="BZ1321">
        <v>-31</v>
      </c>
      <c r="CA1321">
        <v>0</v>
      </c>
      <c r="CB1321">
        <v>31</v>
      </c>
      <c r="CC1321" t="e">
        <v>#VALUE!</v>
      </c>
      <c r="CE1321">
        <v>187</v>
      </c>
      <c r="CH1321">
        <f t="shared" si="101"/>
        <v>1</v>
      </c>
      <c r="CI1321" t="s">
        <v>1401</v>
      </c>
      <c r="CJ1321">
        <v>3</v>
      </c>
      <c r="CK1321" t="s">
        <v>1399</v>
      </c>
      <c r="CL1321">
        <f t="shared" si="102"/>
        <v>1</v>
      </c>
      <c r="CM1321">
        <f t="shared" si="103"/>
        <v>1</v>
      </c>
      <c r="CN1321">
        <f t="shared" si="104"/>
        <v>0</v>
      </c>
    </row>
    <row r="1322" spans="1:92" x14ac:dyDescent="0.25">
      <c r="A1322">
        <v>3041</v>
      </c>
      <c r="B1322" t="s">
        <v>564</v>
      </c>
      <c r="C1322" t="s">
        <v>564</v>
      </c>
      <c r="D1322">
        <v>1948614</v>
      </c>
      <c r="E1322">
        <v>1</v>
      </c>
      <c r="F1322" s="107">
        <v>41021</v>
      </c>
      <c r="G1322" s="107">
        <v>41163</v>
      </c>
      <c r="H1322">
        <v>1948614</v>
      </c>
      <c r="I1322" s="107" t="s">
        <v>560</v>
      </c>
      <c r="J1322" s="107" t="s">
        <v>560</v>
      </c>
      <c r="K1322">
        <v>2000</v>
      </c>
      <c r="L1322" t="s">
        <v>566</v>
      </c>
      <c r="M1322" s="107">
        <v>41022</v>
      </c>
      <c r="N1322" t="s">
        <v>87</v>
      </c>
      <c r="O1322" t="s">
        <v>75</v>
      </c>
      <c r="P1322" t="s">
        <v>54</v>
      </c>
      <c r="Q1322">
        <v>0</v>
      </c>
      <c r="R1322">
        <v>143</v>
      </c>
      <c r="S1322">
        <v>0</v>
      </c>
      <c r="T1322">
        <v>1</v>
      </c>
      <c r="AB1322" t="s">
        <v>111</v>
      </c>
      <c r="AD1322" s="107">
        <v>30749</v>
      </c>
      <c r="AE1322" t="s">
        <v>31</v>
      </c>
      <c r="AF1322" t="s">
        <v>39</v>
      </c>
      <c r="AG1322" t="s">
        <v>40</v>
      </c>
      <c r="AH1322" t="s">
        <v>30</v>
      </c>
      <c r="AI1322" t="s">
        <v>117</v>
      </c>
      <c r="AJ1322" t="s">
        <v>54</v>
      </c>
      <c r="AK1322">
        <v>5</v>
      </c>
      <c r="AL1322" t="s">
        <v>54</v>
      </c>
      <c r="AP1322" t="s">
        <v>97</v>
      </c>
      <c r="AR1322" t="s">
        <v>43</v>
      </c>
      <c r="AS1322" t="s">
        <v>63</v>
      </c>
      <c r="BC1322" t="s">
        <v>51</v>
      </c>
      <c r="BF1322">
        <v>0</v>
      </c>
      <c r="BG1322">
        <v>0</v>
      </c>
      <c r="BH1322">
        <v>143</v>
      </c>
      <c r="BI1322">
        <v>28.065573770491802</v>
      </c>
      <c r="BJ1322" t="e">
        <f t="shared" si="100"/>
        <v>#VALUE!</v>
      </c>
      <c r="BK1322" t="e">
        <v>#VALUE!</v>
      </c>
      <c r="BL1322" t="e">
        <v>#VALUE!</v>
      </c>
      <c r="BM1322" t="s">
        <v>1051</v>
      </c>
      <c r="BN1322" t="s">
        <v>75</v>
      </c>
      <c r="BO1322" t="s">
        <v>87</v>
      </c>
      <c r="BQ1322" t="s">
        <v>1051</v>
      </c>
      <c r="BR1322">
        <v>0</v>
      </c>
      <c r="BS1322" t="s">
        <v>573</v>
      </c>
      <c r="BT1322" t="s">
        <v>1252</v>
      </c>
      <c r="BU1322" t="s">
        <v>564</v>
      </c>
      <c r="BV1322">
        <v>0</v>
      </c>
      <c r="BW1322">
        <v>0</v>
      </c>
      <c r="BX1322">
        <v>0</v>
      </c>
      <c r="BY1322">
        <v>0</v>
      </c>
      <c r="BZ1322" t="e">
        <v>#VALUE!</v>
      </c>
      <c r="CA1322" t="e">
        <v>#VALUE!</v>
      </c>
      <c r="CB1322" t="e">
        <v>#VALUE!</v>
      </c>
      <c r="CC1322">
        <v>0</v>
      </c>
      <c r="CD1322">
        <v>0</v>
      </c>
      <c r="CE1322">
        <v>0</v>
      </c>
      <c r="CH1322">
        <f t="shared" si="101"/>
        <v>1</v>
      </c>
      <c r="CI1322" t="s">
        <v>1405</v>
      </c>
      <c r="CJ1322">
        <v>1</v>
      </c>
      <c r="CK1322" t="s">
        <v>1400</v>
      </c>
      <c r="CL1322">
        <f t="shared" si="102"/>
        <v>1</v>
      </c>
      <c r="CM1322">
        <f t="shared" si="103"/>
        <v>0</v>
      </c>
      <c r="CN1322">
        <f t="shared" si="104"/>
        <v>1</v>
      </c>
    </row>
    <row r="1323" spans="1:92" x14ac:dyDescent="0.25">
      <c r="A1323">
        <v>3171</v>
      </c>
      <c r="B1323" t="s">
        <v>564</v>
      </c>
      <c r="C1323" t="s">
        <v>564</v>
      </c>
      <c r="D1323">
        <v>1948625</v>
      </c>
      <c r="E1323">
        <v>6</v>
      </c>
      <c r="F1323" s="107">
        <v>41025</v>
      </c>
      <c r="G1323" s="107">
        <v>41442</v>
      </c>
      <c r="H1323">
        <v>1948625</v>
      </c>
      <c r="I1323" s="107">
        <v>41033</v>
      </c>
      <c r="J1323" s="107">
        <v>41442</v>
      </c>
      <c r="K1323">
        <v>75000</v>
      </c>
      <c r="L1323" t="s">
        <v>570</v>
      </c>
      <c r="N1323" t="s">
        <v>564</v>
      </c>
      <c r="O1323" t="s">
        <v>913</v>
      </c>
      <c r="P1323" t="s">
        <v>38</v>
      </c>
      <c r="Q1323">
        <v>410</v>
      </c>
      <c r="R1323">
        <v>418</v>
      </c>
      <c r="S1323">
        <v>5</v>
      </c>
      <c r="T1323">
        <v>8</v>
      </c>
      <c r="U1323">
        <v>4</v>
      </c>
      <c r="AB1323" t="s">
        <v>111</v>
      </c>
      <c r="AD1323" s="107">
        <v>30934</v>
      </c>
      <c r="AE1323" t="s">
        <v>31</v>
      </c>
      <c r="AF1323" t="s">
        <v>39</v>
      </c>
      <c r="AG1323" t="s">
        <v>40</v>
      </c>
      <c r="AH1323" t="s">
        <v>30</v>
      </c>
      <c r="AI1323" t="s">
        <v>86</v>
      </c>
      <c r="AJ1323" t="s">
        <v>88</v>
      </c>
      <c r="AK1323">
        <v>10</v>
      </c>
      <c r="AL1323" t="s">
        <v>361</v>
      </c>
      <c r="AM1323">
        <v>15</v>
      </c>
      <c r="AP1323" t="s">
        <v>129</v>
      </c>
      <c r="AR1323" t="s">
        <v>91</v>
      </c>
      <c r="AS1323" t="s">
        <v>56</v>
      </c>
      <c r="BC1323" t="s">
        <v>37</v>
      </c>
      <c r="BF1323">
        <v>410</v>
      </c>
      <c r="BG1323">
        <v>410</v>
      </c>
      <c r="BH1323">
        <v>418</v>
      </c>
      <c r="BI1323">
        <v>27.571038251366119</v>
      </c>
      <c r="BJ1323">
        <f t="shared" si="100"/>
        <v>28</v>
      </c>
      <c r="BK1323">
        <v>0</v>
      </c>
      <c r="BL1323">
        <v>0</v>
      </c>
      <c r="BM1323" t="s">
        <v>1050</v>
      </c>
      <c r="BN1323" t="s">
        <v>913</v>
      </c>
      <c r="BQ1323" t="s">
        <v>1050</v>
      </c>
      <c r="BR1323" t="s">
        <v>87</v>
      </c>
      <c r="BS1323" t="s">
        <v>572</v>
      </c>
      <c r="BT1323" t="s">
        <v>1252</v>
      </c>
      <c r="BU1323" t="s">
        <v>87</v>
      </c>
      <c r="BV1323">
        <v>0.98086124401913877</v>
      </c>
      <c r="BW1323">
        <v>1</v>
      </c>
      <c r="BX1323">
        <v>1.9138755980861233E-2</v>
      </c>
      <c r="BY1323">
        <v>0</v>
      </c>
      <c r="BZ1323">
        <v>-410</v>
      </c>
      <c r="CA1323">
        <v>0</v>
      </c>
      <c r="CB1323">
        <v>410</v>
      </c>
      <c r="CC1323" t="e">
        <v>#VALUE!</v>
      </c>
      <c r="CD1323">
        <v>410</v>
      </c>
      <c r="CE1323">
        <v>0</v>
      </c>
      <c r="CH1323">
        <f t="shared" si="101"/>
        <v>1</v>
      </c>
      <c r="CI1323" t="s">
        <v>1406</v>
      </c>
      <c r="CJ1323">
        <v>0</v>
      </c>
      <c r="CK1323" t="s">
        <v>1399</v>
      </c>
      <c r="CL1323">
        <f t="shared" si="102"/>
        <v>0</v>
      </c>
      <c r="CM1323">
        <f t="shared" si="103"/>
        <v>1</v>
      </c>
      <c r="CN1323">
        <f t="shared" si="104"/>
        <v>1</v>
      </c>
    </row>
    <row r="1324" spans="1:92" x14ac:dyDescent="0.25">
      <c r="A1324">
        <v>484</v>
      </c>
      <c r="B1324" t="s">
        <v>564</v>
      </c>
      <c r="C1324" t="s">
        <v>564</v>
      </c>
      <c r="D1324">
        <v>1949284</v>
      </c>
      <c r="E1324">
        <v>2</v>
      </c>
      <c r="F1324" s="107">
        <v>40928</v>
      </c>
      <c r="G1324" s="107">
        <v>40987</v>
      </c>
      <c r="H1324">
        <v>1949284</v>
      </c>
      <c r="I1324" s="107">
        <v>40973</v>
      </c>
      <c r="J1324" s="107">
        <v>40987</v>
      </c>
      <c r="K1324" t="s">
        <v>562</v>
      </c>
      <c r="L1324" t="s">
        <v>562</v>
      </c>
      <c r="N1324" t="s">
        <v>564</v>
      </c>
      <c r="O1324" t="s">
        <v>913</v>
      </c>
      <c r="P1324" t="s">
        <v>587</v>
      </c>
      <c r="Q1324">
        <v>15</v>
      </c>
      <c r="R1324">
        <v>60</v>
      </c>
      <c r="S1324">
        <v>0</v>
      </c>
      <c r="T1324">
        <v>1</v>
      </c>
      <c r="AB1324" t="s">
        <v>111</v>
      </c>
      <c r="AD1324" s="107">
        <v>29467</v>
      </c>
      <c r="AE1324" t="s">
        <v>31</v>
      </c>
      <c r="AF1324" t="s">
        <v>39</v>
      </c>
      <c r="AG1324" t="s">
        <v>40</v>
      </c>
      <c r="AH1324" t="s">
        <v>30</v>
      </c>
      <c r="AI1324" t="s">
        <v>41</v>
      </c>
      <c r="AJ1324" t="s">
        <v>47</v>
      </c>
      <c r="AK1324">
        <v>4</v>
      </c>
      <c r="AL1324" t="s">
        <v>47</v>
      </c>
      <c r="AP1324" t="s">
        <v>214</v>
      </c>
      <c r="AR1324" t="s">
        <v>43</v>
      </c>
      <c r="AS1324" t="s">
        <v>63</v>
      </c>
      <c r="BC1324" t="s">
        <v>51</v>
      </c>
      <c r="BF1324">
        <v>15</v>
      </c>
      <c r="BG1324">
        <v>15</v>
      </c>
      <c r="BH1324">
        <v>60</v>
      </c>
      <c r="BI1324">
        <v>31.314207650273225</v>
      </c>
      <c r="BJ1324">
        <f t="shared" si="100"/>
        <v>32</v>
      </c>
      <c r="BK1324">
        <v>0</v>
      </c>
      <c r="BL1324">
        <v>0</v>
      </c>
      <c r="BM1324" t="s">
        <v>47</v>
      </c>
      <c r="BN1324" t="s">
        <v>913</v>
      </c>
      <c r="BO1324" t="s">
        <v>564</v>
      </c>
      <c r="BQ1324" t="s">
        <v>47</v>
      </c>
      <c r="BR1324" t="s">
        <v>87</v>
      </c>
      <c r="BS1324" t="s">
        <v>572</v>
      </c>
      <c r="BT1324" t="s">
        <v>1252</v>
      </c>
      <c r="BU1324" t="s">
        <v>564</v>
      </c>
      <c r="BV1324">
        <v>0.25</v>
      </c>
      <c r="BW1324">
        <v>1</v>
      </c>
      <c r="BX1324">
        <v>0.75</v>
      </c>
      <c r="BY1324">
        <v>0</v>
      </c>
      <c r="BZ1324">
        <v>-15</v>
      </c>
      <c r="CA1324">
        <v>0</v>
      </c>
      <c r="CB1324">
        <v>15</v>
      </c>
      <c r="CC1324" t="e">
        <v>#VALUE!</v>
      </c>
      <c r="CD1324">
        <v>15</v>
      </c>
      <c r="CE1324">
        <v>0</v>
      </c>
      <c r="CH1324">
        <f t="shared" si="101"/>
        <v>1</v>
      </c>
      <c r="CI1324" t="s">
        <v>1404</v>
      </c>
      <c r="CJ1324">
        <v>2</v>
      </c>
      <c r="CK1324" t="s">
        <v>1399</v>
      </c>
      <c r="CL1324">
        <f t="shared" si="102"/>
        <v>0</v>
      </c>
      <c r="CM1324">
        <f t="shared" si="103"/>
        <v>0</v>
      </c>
      <c r="CN1324">
        <f t="shared" si="104"/>
        <v>1</v>
      </c>
    </row>
    <row r="1325" spans="1:92" x14ac:dyDescent="0.25">
      <c r="A1325">
        <v>1805</v>
      </c>
      <c r="B1325" t="s">
        <v>564</v>
      </c>
      <c r="C1325" t="s">
        <v>564</v>
      </c>
      <c r="D1325">
        <v>1950112</v>
      </c>
      <c r="E1325">
        <v>4</v>
      </c>
      <c r="F1325" s="107">
        <v>40976</v>
      </c>
      <c r="G1325" s="107">
        <v>40980</v>
      </c>
      <c r="H1325">
        <v>1950112</v>
      </c>
      <c r="I1325" s="107">
        <v>40976</v>
      </c>
      <c r="J1325" s="107">
        <v>40980</v>
      </c>
      <c r="K1325">
        <v>15000</v>
      </c>
      <c r="L1325" t="s">
        <v>569</v>
      </c>
      <c r="N1325" t="s">
        <v>564</v>
      </c>
      <c r="O1325" t="s">
        <v>913</v>
      </c>
      <c r="P1325" t="s">
        <v>38</v>
      </c>
      <c r="Q1325">
        <v>5</v>
      </c>
      <c r="R1325">
        <v>5</v>
      </c>
      <c r="S1325">
        <v>3</v>
      </c>
      <c r="T1325">
        <v>1</v>
      </c>
      <c r="U1325">
        <v>3</v>
      </c>
      <c r="AD1325" s="107">
        <v>31253</v>
      </c>
      <c r="AE1325" t="s">
        <v>31</v>
      </c>
      <c r="AF1325" t="s">
        <v>32</v>
      </c>
      <c r="AG1325" t="s">
        <v>868</v>
      </c>
      <c r="AH1325" t="s">
        <v>57</v>
      </c>
      <c r="AI1325" t="s">
        <v>99</v>
      </c>
      <c r="AJ1325" t="s">
        <v>88</v>
      </c>
      <c r="AK1325">
        <v>2</v>
      </c>
      <c r="AL1325" t="s">
        <v>986</v>
      </c>
      <c r="AO1325">
        <v>365</v>
      </c>
      <c r="AP1325" t="s">
        <v>42</v>
      </c>
      <c r="AR1325" t="s">
        <v>43</v>
      </c>
      <c r="AS1325" t="s">
        <v>44</v>
      </c>
      <c r="BC1325" t="s">
        <v>37</v>
      </c>
      <c r="BF1325">
        <v>5</v>
      </c>
      <c r="BG1325">
        <v>5</v>
      </c>
      <c r="BH1325">
        <v>5</v>
      </c>
      <c r="BI1325">
        <v>26.565573770491802</v>
      </c>
      <c r="BJ1325">
        <f t="shared" si="100"/>
        <v>27</v>
      </c>
      <c r="BK1325">
        <v>0</v>
      </c>
      <c r="BL1325">
        <v>0</v>
      </c>
      <c r="BM1325" t="s">
        <v>1050</v>
      </c>
      <c r="BN1325" t="s">
        <v>913</v>
      </c>
      <c r="BO1325" t="s">
        <v>564</v>
      </c>
      <c r="BQ1325" t="s">
        <v>1050</v>
      </c>
      <c r="BR1325" t="s">
        <v>87</v>
      </c>
      <c r="BS1325" t="s">
        <v>572</v>
      </c>
      <c r="BT1325" t="s">
        <v>1252</v>
      </c>
      <c r="BU1325" t="s">
        <v>87</v>
      </c>
      <c r="BV1325">
        <v>1</v>
      </c>
      <c r="BW1325">
        <v>1</v>
      </c>
      <c r="BX1325">
        <v>0</v>
      </c>
      <c r="BY1325">
        <v>0</v>
      </c>
      <c r="BZ1325">
        <v>-5</v>
      </c>
      <c r="CA1325">
        <v>0</v>
      </c>
      <c r="CB1325">
        <v>5</v>
      </c>
      <c r="CC1325" t="e">
        <v>#VALUE!</v>
      </c>
      <c r="CD1325">
        <v>5</v>
      </c>
      <c r="CE1325">
        <v>0</v>
      </c>
      <c r="CH1325">
        <f t="shared" si="101"/>
        <v>1</v>
      </c>
      <c r="CI1325" t="s">
        <v>1405</v>
      </c>
      <c r="CJ1325">
        <v>1</v>
      </c>
      <c r="CK1325" t="s">
        <v>1399</v>
      </c>
      <c r="CL1325">
        <f t="shared" si="102"/>
        <v>0</v>
      </c>
      <c r="CM1325">
        <f t="shared" si="103"/>
        <v>1</v>
      </c>
      <c r="CN1325">
        <f t="shared" si="104"/>
        <v>1</v>
      </c>
    </row>
    <row r="1326" spans="1:92" x14ac:dyDescent="0.25">
      <c r="A1326">
        <v>875</v>
      </c>
      <c r="B1326" t="s">
        <v>564</v>
      </c>
      <c r="C1326" t="s">
        <v>564</v>
      </c>
      <c r="D1326">
        <v>1953389</v>
      </c>
      <c r="E1326">
        <v>2</v>
      </c>
      <c r="F1326" s="107">
        <v>40941</v>
      </c>
      <c r="G1326" s="107">
        <v>41712</v>
      </c>
      <c r="H1326">
        <v>1953389</v>
      </c>
      <c r="I1326" s="107" t="s">
        <v>560</v>
      </c>
      <c r="J1326" s="107" t="s">
        <v>560</v>
      </c>
      <c r="K1326">
        <v>2000</v>
      </c>
      <c r="L1326" t="s">
        <v>566</v>
      </c>
      <c r="M1326" s="107">
        <v>41538</v>
      </c>
      <c r="N1326" t="s">
        <v>87</v>
      </c>
      <c r="O1326" t="s">
        <v>75</v>
      </c>
      <c r="P1326" t="s">
        <v>587</v>
      </c>
      <c r="Q1326">
        <v>0</v>
      </c>
      <c r="R1326">
        <v>772</v>
      </c>
      <c r="S1326">
        <v>0</v>
      </c>
      <c r="T1326">
        <v>0</v>
      </c>
      <c r="AD1326" s="107">
        <v>30369</v>
      </c>
      <c r="AE1326" t="s">
        <v>31</v>
      </c>
      <c r="AF1326" t="s">
        <v>68</v>
      </c>
      <c r="AG1326" t="s">
        <v>870</v>
      </c>
      <c r="AH1326" t="s">
        <v>30</v>
      </c>
      <c r="AI1326" t="s">
        <v>69</v>
      </c>
      <c r="AJ1326" t="s">
        <v>47</v>
      </c>
      <c r="AK1326">
        <v>8</v>
      </c>
      <c r="AL1326" t="s">
        <v>47</v>
      </c>
      <c r="AP1326" t="s">
        <v>107</v>
      </c>
      <c r="AR1326" t="s">
        <v>43</v>
      </c>
      <c r="AS1326" t="s">
        <v>60</v>
      </c>
      <c r="BC1326" t="s">
        <v>37</v>
      </c>
      <c r="BF1326">
        <v>0</v>
      </c>
      <c r="BG1326">
        <v>0</v>
      </c>
      <c r="BH1326">
        <v>772</v>
      </c>
      <c r="BI1326">
        <v>28.885245901639344</v>
      </c>
      <c r="BJ1326" t="e">
        <f t="shared" si="100"/>
        <v>#VALUE!</v>
      </c>
      <c r="BK1326" t="e">
        <v>#VALUE!</v>
      </c>
      <c r="BL1326">
        <v>0</v>
      </c>
      <c r="BM1326" t="s">
        <v>47</v>
      </c>
      <c r="BN1326" t="s">
        <v>75</v>
      </c>
      <c r="BO1326" t="s">
        <v>87</v>
      </c>
      <c r="BQ1326" t="s">
        <v>47</v>
      </c>
      <c r="BR1326">
        <v>0</v>
      </c>
      <c r="BS1326" t="s">
        <v>573</v>
      </c>
      <c r="BT1326" t="s">
        <v>1252</v>
      </c>
      <c r="BU1326" t="s">
        <v>564</v>
      </c>
      <c r="BV1326">
        <v>0</v>
      </c>
      <c r="BW1326">
        <v>0</v>
      </c>
      <c r="BX1326">
        <v>0</v>
      </c>
      <c r="BY1326">
        <v>0</v>
      </c>
      <c r="BZ1326" t="e">
        <v>#VALUE!</v>
      </c>
      <c r="CA1326" t="e">
        <v>#VALUE!</v>
      </c>
      <c r="CB1326" t="e">
        <v>#VALUE!</v>
      </c>
      <c r="CC1326" t="e">
        <v>#VALUE!</v>
      </c>
      <c r="CD1326">
        <v>0</v>
      </c>
      <c r="CH1326">
        <f t="shared" si="101"/>
        <v>0</v>
      </c>
      <c r="CI1326" t="s">
        <v>1405</v>
      </c>
      <c r="CJ1326">
        <v>1</v>
      </c>
      <c r="CK1326" t="s">
        <v>1400</v>
      </c>
      <c r="CL1326">
        <f t="shared" si="102"/>
        <v>1</v>
      </c>
      <c r="CM1326">
        <f t="shared" si="103"/>
        <v>0</v>
      </c>
      <c r="CN1326">
        <f t="shared" si="104"/>
        <v>0</v>
      </c>
    </row>
    <row r="1327" spans="1:92" x14ac:dyDescent="0.25">
      <c r="A1327">
        <v>3105</v>
      </c>
      <c r="B1327" t="s">
        <v>564</v>
      </c>
      <c r="C1327" t="s">
        <v>564</v>
      </c>
      <c r="D1327">
        <v>1953469</v>
      </c>
      <c r="E1327">
        <v>6</v>
      </c>
      <c r="F1327" s="107">
        <v>41023</v>
      </c>
      <c r="G1327" s="107">
        <v>41110</v>
      </c>
      <c r="H1327">
        <v>1953469</v>
      </c>
      <c r="I1327" s="107">
        <v>41024</v>
      </c>
      <c r="J1327" s="107">
        <v>41110</v>
      </c>
      <c r="K1327">
        <v>5000</v>
      </c>
      <c r="L1327" t="s">
        <v>567</v>
      </c>
      <c r="N1327" t="s">
        <v>564</v>
      </c>
      <c r="O1327" t="s">
        <v>913</v>
      </c>
      <c r="P1327" t="s">
        <v>38</v>
      </c>
      <c r="Q1327">
        <v>87</v>
      </c>
      <c r="R1327">
        <v>88</v>
      </c>
      <c r="S1327">
        <v>4</v>
      </c>
      <c r="T1327">
        <v>2</v>
      </c>
      <c r="U1327">
        <v>2</v>
      </c>
      <c r="AD1327" s="107">
        <v>30853</v>
      </c>
      <c r="AE1327" t="s">
        <v>31</v>
      </c>
      <c r="AF1327" t="s">
        <v>68</v>
      </c>
      <c r="AG1327" t="s">
        <v>870</v>
      </c>
      <c r="AH1327" t="s">
        <v>30</v>
      </c>
      <c r="AI1327" t="s">
        <v>86</v>
      </c>
      <c r="AJ1327" t="s">
        <v>88</v>
      </c>
      <c r="AK1327">
        <v>5</v>
      </c>
      <c r="AL1327" t="s">
        <v>361</v>
      </c>
      <c r="AM1327">
        <v>2</v>
      </c>
      <c r="AP1327" t="s">
        <v>120</v>
      </c>
      <c r="AR1327" t="s">
        <v>43</v>
      </c>
      <c r="AS1327" t="s">
        <v>121</v>
      </c>
      <c r="BC1327" t="s">
        <v>51</v>
      </c>
      <c r="BF1327">
        <v>87</v>
      </c>
      <c r="BG1327">
        <v>87</v>
      </c>
      <c r="BH1327">
        <v>88</v>
      </c>
      <c r="BI1327">
        <v>27.78688524590164</v>
      </c>
      <c r="BJ1327">
        <f t="shared" si="100"/>
        <v>28</v>
      </c>
      <c r="BK1327">
        <v>0</v>
      </c>
      <c r="BL1327">
        <v>0</v>
      </c>
      <c r="BM1327" t="s">
        <v>1050</v>
      </c>
      <c r="BN1327" t="s">
        <v>913</v>
      </c>
      <c r="BO1327" t="s">
        <v>564</v>
      </c>
      <c r="BQ1327" t="s">
        <v>1050</v>
      </c>
      <c r="BR1327" t="s">
        <v>87</v>
      </c>
      <c r="BS1327" t="s">
        <v>572</v>
      </c>
      <c r="BT1327" t="s">
        <v>1252</v>
      </c>
      <c r="BU1327" t="s">
        <v>87</v>
      </c>
      <c r="BV1327">
        <v>0.98863636363636365</v>
      </c>
      <c r="BW1327">
        <v>1</v>
      </c>
      <c r="BX1327">
        <v>1.1363636363636354E-2</v>
      </c>
      <c r="BY1327">
        <v>0</v>
      </c>
      <c r="BZ1327">
        <v>-87</v>
      </c>
      <c r="CA1327">
        <v>0</v>
      </c>
      <c r="CB1327">
        <v>87</v>
      </c>
      <c r="CC1327" t="e">
        <v>#VALUE!</v>
      </c>
      <c r="CD1327">
        <v>87</v>
      </c>
      <c r="CE1327">
        <v>0</v>
      </c>
      <c r="CH1327">
        <f t="shared" si="101"/>
        <v>1</v>
      </c>
      <c r="CI1327" t="s">
        <v>1402</v>
      </c>
      <c r="CJ1327">
        <v>4</v>
      </c>
      <c r="CK1327" t="s">
        <v>1399</v>
      </c>
      <c r="CL1327">
        <f t="shared" si="102"/>
        <v>0</v>
      </c>
      <c r="CM1327">
        <f t="shared" si="103"/>
        <v>1</v>
      </c>
      <c r="CN1327">
        <f t="shared" si="104"/>
        <v>1</v>
      </c>
    </row>
    <row r="1328" spans="1:92" x14ac:dyDescent="0.25">
      <c r="A1328">
        <v>2965</v>
      </c>
      <c r="B1328" t="s">
        <v>564</v>
      </c>
      <c r="C1328" t="s">
        <v>564</v>
      </c>
      <c r="D1328">
        <v>1954511</v>
      </c>
      <c r="E1328">
        <v>5</v>
      </c>
      <c r="F1328" s="107">
        <v>41018</v>
      </c>
      <c r="G1328" s="107">
        <v>41019</v>
      </c>
      <c r="H1328">
        <v>1954511</v>
      </c>
      <c r="I1328" s="107">
        <v>41018</v>
      </c>
      <c r="J1328" s="107">
        <v>41019</v>
      </c>
      <c r="K1328">
        <v>15000</v>
      </c>
      <c r="L1328" t="s">
        <v>569</v>
      </c>
      <c r="N1328" t="s">
        <v>564</v>
      </c>
      <c r="O1328" t="s">
        <v>913</v>
      </c>
      <c r="P1328" t="s">
        <v>38</v>
      </c>
      <c r="Q1328">
        <v>2</v>
      </c>
      <c r="R1328">
        <v>2</v>
      </c>
      <c r="S1328">
        <v>2</v>
      </c>
      <c r="T1328">
        <v>2</v>
      </c>
      <c r="U1328">
        <v>4</v>
      </c>
      <c r="AD1328" s="107">
        <v>26610</v>
      </c>
      <c r="AE1328" t="s">
        <v>31</v>
      </c>
      <c r="AF1328" t="s">
        <v>68</v>
      </c>
      <c r="AG1328" t="s">
        <v>870</v>
      </c>
      <c r="AH1328" t="s">
        <v>30</v>
      </c>
      <c r="AI1328" t="s">
        <v>41</v>
      </c>
      <c r="AJ1328" t="s">
        <v>88</v>
      </c>
      <c r="AK1328">
        <v>1</v>
      </c>
      <c r="AL1328" t="s">
        <v>987</v>
      </c>
      <c r="AN1328">
        <v>6</v>
      </c>
      <c r="AP1328" t="s">
        <v>42</v>
      </c>
      <c r="AR1328" t="s">
        <v>43</v>
      </c>
      <c r="AS1328" t="s">
        <v>44</v>
      </c>
      <c r="BC1328" t="s">
        <v>37</v>
      </c>
      <c r="BF1328">
        <v>2</v>
      </c>
      <c r="BG1328">
        <v>2</v>
      </c>
      <c r="BH1328">
        <v>2</v>
      </c>
      <c r="BI1328">
        <v>39.366120218579233</v>
      </c>
      <c r="BJ1328">
        <f t="shared" si="100"/>
        <v>39</v>
      </c>
      <c r="BK1328">
        <v>0</v>
      </c>
      <c r="BL1328">
        <v>0</v>
      </c>
      <c r="BM1328" t="s">
        <v>1050</v>
      </c>
      <c r="BN1328" t="s">
        <v>913</v>
      </c>
      <c r="BO1328" t="s">
        <v>564</v>
      </c>
      <c r="BQ1328" t="s">
        <v>1050</v>
      </c>
      <c r="BR1328" t="s">
        <v>87</v>
      </c>
      <c r="BS1328" t="s">
        <v>572</v>
      </c>
      <c r="BT1328" t="s">
        <v>1252</v>
      </c>
      <c r="BU1328" t="s">
        <v>87</v>
      </c>
      <c r="BV1328">
        <v>1</v>
      </c>
      <c r="BW1328">
        <v>1</v>
      </c>
      <c r="BX1328">
        <v>0</v>
      </c>
      <c r="BY1328">
        <v>0</v>
      </c>
      <c r="BZ1328">
        <v>-2</v>
      </c>
      <c r="CA1328">
        <v>0</v>
      </c>
      <c r="CB1328">
        <v>2</v>
      </c>
      <c r="CC1328" t="e">
        <v>#VALUE!</v>
      </c>
      <c r="CD1328">
        <v>2</v>
      </c>
      <c r="CE1328">
        <v>0</v>
      </c>
      <c r="CH1328">
        <f t="shared" si="101"/>
        <v>1</v>
      </c>
      <c r="CI1328" t="s">
        <v>1405</v>
      </c>
      <c r="CJ1328">
        <v>1</v>
      </c>
      <c r="CK1328" t="s">
        <v>1399</v>
      </c>
      <c r="CL1328">
        <f t="shared" si="102"/>
        <v>0</v>
      </c>
      <c r="CM1328">
        <f t="shared" si="103"/>
        <v>1</v>
      </c>
      <c r="CN1328">
        <f t="shared" si="104"/>
        <v>1</v>
      </c>
    </row>
    <row r="1329" spans="1:92" x14ac:dyDescent="0.25">
      <c r="A1329">
        <v>449</v>
      </c>
      <c r="B1329" t="s">
        <v>564</v>
      </c>
      <c r="C1329" t="s">
        <v>564</v>
      </c>
      <c r="D1329">
        <v>1955962</v>
      </c>
      <c r="E1329">
        <v>6</v>
      </c>
      <c r="F1329" s="107">
        <v>40927</v>
      </c>
      <c r="G1329" s="107">
        <v>41353</v>
      </c>
      <c r="H1329">
        <v>1955962</v>
      </c>
      <c r="I1329" s="107">
        <v>40935</v>
      </c>
      <c r="J1329" s="107">
        <v>41353</v>
      </c>
      <c r="K1329">
        <v>500000</v>
      </c>
      <c r="L1329" t="s">
        <v>570</v>
      </c>
      <c r="N1329" t="s">
        <v>564</v>
      </c>
      <c r="O1329" t="s">
        <v>913</v>
      </c>
      <c r="P1329" t="s">
        <v>38</v>
      </c>
      <c r="Q1329">
        <v>419</v>
      </c>
      <c r="R1329">
        <v>427</v>
      </c>
      <c r="S1329">
        <v>1</v>
      </c>
      <c r="T1329">
        <v>7</v>
      </c>
      <c r="AD1329" s="107">
        <v>31289</v>
      </c>
      <c r="AE1329" t="s">
        <v>31</v>
      </c>
      <c r="AF1329" t="s">
        <v>32</v>
      </c>
      <c r="AG1329" t="s">
        <v>868</v>
      </c>
      <c r="AH1329" t="s">
        <v>30</v>
      </c>
      <c r="AI1329" t="s">
        <v>70</v>
      </c>
      <c r="AJ1329" t="s">
        <v>88</v>
      </c>
      <c r="AK1329">
        <v>16</v>
      </c>
      <c r="AL1329" t="s">
        <v>361</v>
      </c>
      <c r="AM1329">
        <v>20</v>
      </c>
      <c r="AP1329" t="s">
        <v>104</v>
      </c>
      <c r="AR1329" t="s">
        <v>91</v>
      </c>
      <c r="AS1329" t="s">
        <v>105</v>
      </c>
      <c r="BC1329" t="s">
        <v>98</v>
      </c>
      <c r="BF1329">
        <v>419</v>
      </c>
      <c r="BG1329">
        <v>419</v>
      </c>
      <c r="BH1329">
        <v>427</v>
      </c>
      <c r="BI1329">
        <v>26.333333333333332</v>
      </c>
      <c r="BJ1329">
        <f t="shared" si="100"/>
        <v>26</v>
      </c>
      <c r="BK1329">
        <v>0</v>
      </c>
      <c r="BL1329">
        <v>0</v>
      </c>
      <c r="BM1329" t="s">
        <v>1050</v>
      </c>
      <c r="BN1329" t="s">
        <v>913</v>
      </c>
      <c r="BO1329" t="s">
        <v>564</v>
      </c>
      <c r="BQ1329" t="s">
        <v>1050</v>
      </c>
      <c r="BR1329" t="s">
        <v>87</v>
      </c>
      <c r="BS1329" t="s">
        <v>572</v>
      </c>
      <c r="BT1329" t="s">
        <v>1252</v>
      </c>
      <c r="BU1329" t="s">
        <v>87</v>
      </c>
      <c r="BV1329">
        <v>0.9812646370023419</v>
      </c>
      <c r="BW1329">
        <v>1</v>
      </c>
      <c r="BX1329">
        <v>1.87353629976581E-2</v>
      </c>
      <c r="BY1329">
        <v>0</v>
      </c>
      <c r="BZ1329">
        <v>-419</v>
      </c>
      <c r="CA1329">
        <v>0</v>
      </c>
      <c r="CB1329">
        <v>419</v>
      </c>
      <c r="CC1329" t="e">
        <v>#VALUE!</v>
      </c>
      <c r="CD1329">
        <v>419</v>
      </c>
      <c r="CE1329">
        <v>0</v>
      </c>
      <c r="CH1329">
        <f t="shared" si="101"/>
        <v>1</v>
      </c>
      <c r="CI1329" t="s">
        <v>1406</v>
      </c>
      <c r="CJ1329">
        <v>0</v>
      </c>
      <c r="CK1329" t="s">
        <v>1399</v>
      </c>
      <c r="CL1329">
        <f t="shared" si="102"/>
        <v>0</v>
      </c>
      <c r="CM1329">
        <f t="shared" si="103"/>
        <v>1</v>
      </c>
      <c r="CN1329">
        <f t="shared" si="104"/>
        <v>1</v>
      </c>
    </row>
    <row r="1330" spans="1:92" x14ac:dyDescent="0.25">
      <c r="A1330">
        <v>2275</v>
      </c>
      <c r="B1330" t="s">
        <v>564</v>
      </c>
      <c r="C1330" t="s">
        <v>564</v>
      </c>
      <c r="D1330">
        <v>1957734</v>
      </c>
      <c r="E1330">
        <v>5</v>
      </c>
      <c r="F1330" s="107">
        <v>40995</v>
      </c>
      <c r="G1330" s="107">
        <v>41072</v>
      </c>
      <c r="H1330">
        <v>1957734</v>
      </c>
      <c r="I1330" s="107">
        <v>40995</v>
      </c>
      <c r="J1330" s="107">
        <v>41072</v>
      </c>
      <c r="K1330">
        <v>15000</v>
      </c>
      <c r="L1330" t="s">
        <v>569</v>
      </c>
      <c r="N1330" t="s">
        <v>564</v>
      </c>
      <c r="O1330" t="s">
        <v>913</v>
      </c>
      <c r="P1330" t="s">
        <v>38</v>
      </c>
      <c r="Q1330">
        <v>78</v>
      </c>
      <c r="R1330">
        <v>78</v>
      </c>
      <c r="S1330">
        <v>3</v>
      </c>
      <c r="T1330">
        <v>6</v>
      </c>
      <c r="U1330">
        <v>2</v>
      </c>
      <c r="AD1330" s="107">
        <v>31227</v>
      </c>
      <c r="AE1330" t="s">
        <v>31</v>
      </c>
      <c r="AF1330" t="s">
        <v>68</v>
      </c>
      <c r="AG1330" t="s">
        <v>870</v>
      </c>
      <c r="AH1330" t="s">
        <v>30</v>
      </c>
      <c r="AI1330" t="s">
        <v>71</v>
      </c>
      <c r="AJ1330" t="s">
        <v>88</v>
      </c>
      <c r="AK1330">
        <v>3</v>
      </c>
      <c r="AL1330" t="s">
        <v>987</v>
      </c>
      <c r="AN1330">
        <v>6</v>
      </c>
      <c r="AP1330" t="s">
        <v>42</v>
      </c>
      <c r="AR1330" t="s">
        <v>43</v>
      </c>
      <c r="AS1330" t="s">
        <v>44</v>
      </c>
      <c r="BC1330" t="s">
        <v>37</v>
      </c>
      <c r="BF1330">
        <v>78</v>
      </c>
      <c r="BG1330">
        <v>78</v>
      </c>
      <c r="BH1330">
        <v>78</v>
      </c>
      <c r="BI1330">
        <v>26.688524590163933</v>
      </c>
      <c r="BJ1330">
        <f t="shared" si="100"/>
        <v>27</v>
      </c>
      <c r="BK1330">
        <v>0</v>
      </c>
      <c r="BL1330">
        <v>0</v>
      </c>
      <c r="BM1330" t="s">
        <v>1050</v>
      </c>
      <c r="BN1330" t="s">
        <v>913</v>
      </c>
      <c r="BO1330" t="s">
        <v>564</v>
      </c>
      <c r="BQ1330" t="s">
        <v>1050</v>
      </c>
      <c r="BR1330" t="s">
        <v>87</v>
      </c>
      <c r="BS1330" t="s">
        <v>572</v>
      </c>
      <c r="BT1330" t="s">
        <v>1252</v>
      </c>
      <c r="BU1330" t="s">
        <v>87</v>
      </c>
      <c r="BV1330">
        <v>1</v>
      </c>
      <c r="BW1330">
        <v>1</v>
      </c>
      <c r="BX1330">
        <v>0</v>
      </c>
      <c r="BY1330">
        <v>0</v>
      </c>
      <c r="BZ1330">
        <v>-78</v>
      </c>
      <c r="CA1330">
        <v>0</v>
      </c>
      <c r="CB1330">
        <v>78</v>
      </c>
      <c r="CC1330" t="e">
        <v>#VALUE!</v>
      </c>
      <c r="CD1330">
        <v>78</v>
      </c>
      <c r="CE1330">
        <v>0</v>
      </c>
      <c r="CH1330">
        <f t="shared" si="101"/>
        <v>1</v>
      </c>
      <c r="CI1330" t="s">
        <v>1402</v>
      </c>
      <c r="CJ1330">
        <v>4</v>
      </c>
      <c r="CK1330" t="s">
        <v>1399</v>
      </c>
      <c r="CL1330">
        <f t="shared" si="102"/>
        <v>0</v>
      </c>
      <c r="CM1330">
        <f t="shared" si="103"/>
        <v>1</v>
      </c>
      <c r="CN1330">
        <f t="shared" si="104"/>
        <v>1</v>
      </c>
    </row>
    <row r="1331" spans="1:92" x14ac:dyDescent="0.25">
      <c r="A1331">
        <v>3008</v>
      </c>
      <c r="B1331" t="s">
        <v>564</v>
      </c>
      <c r="C1331" t="s">
        <v>564</v>
      </c>
      <c r="D1331">
        <v>1958599</v>
      </c>
      <c r="E1331">
        <v>2</v>
      </c>
      <c r="F1331" s="107">
        <v>41019</v>
      </c>
      <c r="G1331" s="107">
        <v>41144</v>
      </c>
      <c r="H1331">
        <v>1958599</v>
      </c>
      <c r="I1331" s="107">
        <v>41020</v>
      </c>
      <c r="J1331" s="107">
        <v>41021</v>
      </c>
      <c r="K1331">
        <v>2000</v>
      </c>
      <c r="L1331" t="s">
        <v>566</v>
      </c>
      <c r="M1331" s="107">
        <v>41021</v>
      </c>
      <c r="N1331" t="s">
        <v>87</v>
      </c>
      <c r="O1331" t="s">
        <v>75</v>
      </c>
      <c r="P1331" t="s">
        <v>587</v>
      </c>
      <c r="Q1331">
        <v>2</v>
      </c>
      <c r="R1331">
        <v>126</v>
      </c>
      <c r="S1331">
        <v>0</v>
      </c>
      <c r="T1331">
        <v>2</v>
      </c>
      <c r="AD1331" s="107">
        <v>30334</v>
      </c>
      <c r="AE1331" t="s">
        <v>45</v>
      </c>
      <c r="AF1331" t="s">
        <v>32</v>
      </c>
      <c r="AG1331" t="s">
        <v>868</v>
      </c>
      <c r="AH1331" t="s">
        <v>30</v>
      </c>
      <c r="AI1331" t="s">
        <v>94</v>
      </c>
      <c r="AJ1331" t="s">
        <v>47</v>
      </c>
      <c r="AK1331">
        <v>5</v>
      </c>
      <c r="AL1331" t="s">
        <v>47</v>
      </c>
      <c r="AP1331" t="s">
        <v>138</v>
      </c>
      <c r="AR1331" t="s">
        <v>43</v>
      </c>
      <c r="AS1331" t="s">
        <v>63</v>
      </c>
      <c r="BC1331" t="s">
        <v>51</v>
      </c>
      <c r="BF1331">
        <v>2</v>
      </c>
      <c r="BG1331">
        <v>125</v>
      </c>
      <c r="BH1331">
        <v>126</v>
      </c>
      <c r="BI1331">
        <v>29.193989071038253</v>
      </c>
      <c r="BJ1331">
        <f t="shared" si="100"/>
        <v>29</v>
      </c>
      <c r="BK1331">
        <v>0</v>
      </c>
      <c r="BL1331">
        <v>-123</v>
      </c>
      <c r="BM1331" t="s">
        <v>47</v>
      </c>
      <c r="BN1331" t="s">
        <v>75</v>
      </c>
      <c r="BO1331" t="s">
        <v>87</v>
      </c>
      <c r="BQ1331" t="s">
        <v>47</v>
      </c>
      <c r="BR1331" t="s">
        <v>87</v>
      </c>
      <c r="BS1331" t="s">
        <v>573</v>
      </c>
      <c r="BT1331" t="s">
        <v>1252</v>
      </c>
      <c r="BU1331" t="s">
        <v>564</v>
      </c>
      <c r="BV1331">
        <v>1.5873015873015872E-2</v>
      </c>
      <c r="BW1331">
        <v>1.6E-2</v>
      </c>
      <c r="BX1331">
        <v>1.269841269841282E-4</v>
      </c>
      <c r="BY1331">
        <v>0</v>
      </c>
      <c r="BZ1331">
        <v>-2</v>
      </c>
      <c r="CA1331">
        <v>0</v>
      </c>
      <c r="CB1331">
        <v>2</v>
      </c>
      <c r="CC1331" t="e">
        <v>#VALUE!</v>
      </c>
      <c r="CD1331">
        <v>2</v>
      </c>
      <c r="CE1331">
        <v>0</v>
      </c>
      <c r="CH1331">
        <f t="shared" si="101"/>
        <v>1</v>
      </c>
      <c r="CI1331" t="s">
        <v>1405</v>
      </c>
      <c r="CJ1331">
        <v>1</v>
      </c>
      <c r="CK1331" t="s">
        <v>1399</v>
      </c>
      <c r="CL1331">
        <f t="shared" si="102"/>
        <v>1</v>
      </c>
      <c r="CM1331">
        <f t="shared" si="103"/>
        <v>0</v>
      </c>
      <c r="CN1331">
        <f t="shared" si="104"/>
        <v>1</v>
      </c>
    </row>
    <row r="1332" spans="1:92" x14ac:dyDescent="0.25">
      <c r="A1332">
        <v>1062</v>
      </c>
      <c r="B1332" t="s">
        <v>564</v>
      </c>
      <c r="C1332" t="s">
        <v>564</v>
      </c>
      <c r="D1332">
        <v>1958608</v>
      </c>
      <c r="E1332">
        <v>4</v>
      </c>
      <c r="F1332" s="107">
        <v>40948</v>
      </c>
      <c r="G1332" s="107">
        <v>41096</v>
      </c>
      <c r="H1332">
        <v>1958608</v>
      </c>
      <c r="I1332" s="107">
        <v>40948</v>
      </c>
      <c r="J1332" s="107">
        <v>40956</v>
      </c>
      <c r="K1332">
        <v>5000</v>
      </c>
      <c r="L1332" t="s">
        <v>567</v>
      </c>
      <c r="M1332" s="107">
        <v>40956</v>
      </c>
      <c r="N1332" t="s">
        <v>87</v>
      </c>
      <c r="O1332" t="s">
        <v>583</v>
      </c>
      <c r="P1332" t="s">
        <v>38</v>
      </c>
      <c r="Q1332">
        <v>9</v>
      </c>
      <c r="R1332">
        <v>149</v>
      </c>
      <c r="S1332">
        <v>0</v>
      </c>
      <c r="T1332">
        <v>1</v>
      </c>
      <c r="AD1332" s="107">
        <v>22660</v>
      </c>
      <c r="AE1332" t="s">
        <v>31</v>
      </c>
      <c r="AF1332" t="s">
        <v>68</v>
      </c>
      <c r="AG1332" t="s">
        <v>870</v>
      </c>
      <c r="AH1332" t="s">
        <v>30</v>
      </c>
      <c r="AI1332" t="s">
        <v>61</v>
      </c>
      <c r="AJ1332" t="s">
        <v>88</v>
      </c>
      <c r="AK1332">
        <v>6</v>
      </c>
      <c r="AL1332" t="s">
        <v>986</v>
      </c>
      <c r="AO1332">
        <v>90</v>
      </c>
      <c r="AP1332" t="s">
        <v>65</v>
      </c>
      <c r="AR1332" t="s">
        <v>66</v>
      </c>
      <c r="AS1332" t="s">
        <v>67</v>
      </c>
      <c r="BC1332" t="s">
        <v>37</v>
      </c>
      <c r="BF1332">
        <v>9</v>
      </c>
      <c r="BG1332">
        <v>149</v>
      </c>
      <c r="BH1332">
        <v>149</v>
      </c>
      <c r="BI1332">
        <v>49.967213114754095</v>
      </c>
      <c r="BJ1332">
        <f t="shared" si="100"/>
        <v>50</v>
      </c>
      <c r="BK1332">
        <v>0</v>
      </c>
      <c r="BL1332">
        <v>-140</v>
      </c>
      <c r="BM1332" t="s">
        <v>1050</v>
      </c>
      <c r="BN1332" t="s">
        <v>75</v>
      </c>
      <c r="BO1332" t="s">
        <v>87</v>
      </c>
      <c r="BQ1332" t="s">
        <v>1050</v>
      </c>
      <c r="BR1332" t="s">
        <v>87</v>
      </c>
      <c r="BS1332" t="s">
        <v>573</v>
      </c>
      <c r="BT1332" t="s">
        <v>1252</v>
      </c>
      <c r="BU1332" t="s">
        <v>564</v>
      </c>
      <c r="BV1332">
        <v>6.0402684563758392E-2</v>
      </c>
      <c r="BW1332">
        <v>6.0402684563758392E-2</v>
      </c>
      <c r="BX1332">
        <v>0</v>
      </c>
      <c r="BY1332">
        <v>0</v>
      </c>
      <c r="BZ1332">
        <v>-9</v>
      </c>
      <c r="CA1332">
        <v>0</v>
      </c>
      <c r="CB1332">
        <v>9</v>
      </c>
      <c r="CC1332" t="e">
        <v>#VALUE!</v>
      </c>
      <c r="CD1332">
        <v>9</v>
      </c>
      <c r="CE1332">
        <v>0</v>
      </c>
      <c r="CH1332">
        <f t="shared" si="101"/>
        <v>1</v>
      </c>
      <c r="CI1332" t="s">
        <v>1405</v>
      </c>
      <c r="CJ1332">
        <v>1</v>
      </c>
      <c r="CK1332" t="s">
        <v>1399</v>
      </c>
      <c r="CL1332">
        <f t="shared" si="102"/>
        <v>1</v>
      </c>
      <c r="CM1332">
        <f t="shared" si="103"/>
        <v>0</v>
      </c>
      <c r="CN1332">
        <f t="shared" si="104"/>
        <v>1</v>
      </c>
    </row>
    <row r="1333" spans="1:92" x14ac:dyDescent="0.25">
      <c r="A1333">
        <v>3036</v>
      </c>
      <c r="B1333" t="s">
        <v>87</v>
      </c>
      <c r="C1333" t="s">
        <v>87</v>
      </c>
      <c r="D1333">
        <v>1959517</v>
      </c>
      <c r="E1333">
        <v>2</v>
      </c>
      <c r="F1333" s="107">
        <v>41021</v>
      </c>
      <c r="G1333" s="107">
        <v>41660</v>
      </c>
      <c r="H1333">
        <v>1959517</v>
      </c>
      <c r="I1333" s="107">
        <v>41021</v>
      </c>
      <c r="J1333" s="107">
        <v>41025</v>
      </c>
      <c r="K1333">
        <v>15000</v>
      </c>
      <c r="L1333" t="s">
        <v>569</v>
      </c>
      <c r="M1333" s="107">
        <v>41025</v>
      </c>
      <c r="N1333" t="s">
        <v>87</v>
      </c>
      <c r="O1333" t="s">
        <v>75</v>
      </c>
      <c r="P1333" t="s">
        <v>587</v>
      </c>
      <c r="Q1333">
        <v>137</v>
      </c>
      <c r="R1333">
        <v>640</v>
      </c>
      <c r="S1333">
        <v>2</v>
      </c>
      <c r="T1333">
        <v>0</v>
      </c>
      <c r="AD1333" s="107">
        <v>21181</v>
      </c>
      <c r="AE1333" t="s">
        <v>31</v>
      </c>
      <c r="AF1333" t="s">
        <v>32</v>
      </c>
      <c r="AG1333" t="s">
        <v>868</v>
      </c>
      <c r="AH1333" t="s">
        <v>57</v>
      </c>
      <c r="AI1333" t="s">
        <v>94</v>
      </c>
      <c r="AJ1333" t="s">
        <v>47</v>
      </c>
      <c r="AK1333">
        <v>16</v>
      </c>
      <c r="AL1333" t="s">
        <v>47</v>
      </c>
      <c r="AP1333" t="s">
        <v>42</v>
      </c>
      <c r="AR1333" t="s">
        <v>43</v>
      </c>
      <c r="AS1333" t="s">
        <v>44</v>
      </c>
      <c r="AT1333" t="s">
        <v>1355</v>
      </c>
      <c r="AU1333" t="s">
        <v>1356</v>
      </c>
      <c r="AX1333" t="s">
        <v>87</v>
      </c>
      <c r="BC1333" t="s">
        <v>37</v>
      </c>
      <c r="BD1333" t="s">
        <v>1357</v>
      </c>
      <c r="BF1333">
        <v>137</v>
      </c>
      <c r="BG1333">
        <v>640</v>
      </c>
      <c r="BH1333">
        <v>640</v>
      </c>
      <c r="BI1333">
        <v>54.207650273224047</v>
      </c>
      <c r="BJ1333">
        <f t="shared" si="100"/>
        <v>54</v>
      </c>
      <c r="BK1333">
        <v>0</v>
      </c>
      <c r="BL1333">
        <v>-635</v>
      </c>
      <c r="BM1333" t="s">
        <v>47</v>
      </c>
      <c r="BN1333" t="s">
        <v>75</v>
      </c>
      <c r="BO1333" t="s">
        <v>87</v>
      </c>
      <c r="BQ1333" t="s">
        <v>47</v>
      </c>
      <c r="BR1333" t="s">
        <v>87</v>
      </c>
      <c r="BS1333" t="s">
        <v>573</v>
      </c>
      <c r="BT1333" t="s">
        <v>1252</v>
      </c>
      <c r="BU1333" t="s">
        <v>87</v>
      </c>
      <c r="BV1333">
        <v>0.21406249999999999</v>
      </c>
      <c r="BW1333">
        <v>0.21410000000000001</v>
      </c>
      <c r="BX1333">
        <v>0</v>
      </c>
      <c r="BY1333">
        <v>0</v>
      </c>
      <c r="BZ1333">
        <v>-5</v>
      </c>
      <c r="CA1333">
        <v>132</v>
      </c>
      <c r="CB1333">
        <v>137</v>
      </c>
      <c r="CC1333" t="e">
        <v>#VALUE!</v>
      </c>
      <c r="CD1333">
        <v>137</v>
      </c>
      <c r="CH1333">
        <f t="shared" si="101"/>
        <v>1</v>
      </c>
      <c r="CI1333" t="s">
        <v>1403</v>
      </c>
      <c r="CJ1333">
        <v>6</v>
      </c>
      <c r="CK1333" t="s">
        <v>1399</v>
      </c>
      <c r="CL1333">
        <f t="shared" si="102"/>
        <v>1</v>
      </c>
      <c r="CM1333">
        <f t="shared" si="103"/>
        <v>1</v>
      </c>
      <c r="CN1333">
        <f t="shared" si="104"/>
        <v>0</v>
      </c>
    </row>
    <row r="1334" spans="1:92" x14ac:dyDescent="0.25">
      <c r="A1334">
        <v>1246</v>
      </c>
      <c r="B1334" t="s">
        <v>564</v>
      </c>
      <c r="C1334" t="s">
        <v>564</v>
      </c>
      <c r="D1334">
        <v>1960356</v>
      </c>
      <c r="E1334">
        <v>6</v>
      </c>
      <c r="F1334" s="107">
        <v>40954</v>
      </c>
      <c r="G1334" s="107">
        <v>40956</v>
      </c>
      <c r="H1334">
        <v>1960356</v>
      </c>
      <c r="I1334" s="107">
        <v>40955</v>
      </c>
      <c r="J1334" s="107">
        <v>40956</v>
      </c>
      <c r="K1334">
        <v>15000</v>
      </c>
      <c r="L1334" t="s">
        <v>569</v>
      </c>
      <c r="N1334" t="s">
        <v>564</v>
      </c>
      <c r="O1334" t="s">
        <v>913</v>
      </c>
      <c r="P1334" t="s">
        <v>38</v>
      </c>
      <c r="Q1334">
        <v>2</v>
      </c>
      <c r="R1334">
        <v>3</v>
      </c>
      <c r="S1334">
        <v>6</v>
      </c>
      <c r="T1334">
        <v>11</v>
      </c>
      <c r="U1334">
        <v>4</v>
      </c>
      <c r="AD1334" s="107">
        <v>30485</v>
      </c>
      <c r="AE1334" t="s">
        <v>31</v>
      </c>
      <c r="AF1334" t="s">
        <v>39</v>
      </c>
      <c r="AG1334" t="s">
        <v>40</v>
      </c>
      <c r="AH1334" t="s">
        <v>40</v>
      </c>
      <c r="AI1334" t="s">
        <v>113</v>
      </c>
      <c r="AJ1334" t="s">
        <v>88</v>
      </c>
      <c r="AK1334">
        <v>1</v>
      </c>
      <c r="AL1334" t="s">
        <v>361</v>
      </c>
      <c r="AM1334">
        <v>2</v>
      </c>
      <c r="AP1334" t="s">
        <v>106</v>
      </c>
      <c r="AR1334" t="s">
        <v>43</v>
      </c>
      <c r="AS1334" t="s">
        <v>56</v>
      </c>
      <c r="BC1334" t="s">
        <v>37</v>
      </c>
      <c r="BF1334">
        <v>2</v>
      </c>
      <c r="BG1334">
        <v>2</v>
      </c>
      <c r="BH1334">
        <v>3</v>
      </c>
      <c r="BI1334">
        <v>28.603825136612024</v>
      </c>
      <c r="BJ1334">
        <f t="shared" si="100"/>
        <v>29</v>
      </c>
      <c r="BK1334">
        <v>0</v>
      </c>
      <c r="BL1334">
        <v>0</v>
      </c>
      <c r="BM1334" t="s">
        <v>1050</v>
      </c>
      <c r="BN1334" t="s">
        <v>913</v>
      </c>
      <c r="BO1334" t="s">
        <v>564</v>
      </c>
      <c r="BQ1334" t="s">
        <v>1050</v>
      </c>
      <c r="BR1334" t="s">
        <v>87</v>
      </c>
      <c r="BS1334" t="s">
        <v>572</v>
      </c>
      <c r="BT1334" t="s">
        <v>1252</v>
      </c>
      <c r="BU1334" t="s">
        <v>87</v>
      </c>
      <c r="BV1334">
        <v>0.66666666666666663</v>
      </c>
      <c r="BW1334">
        <v>1</v>
      </c>
      <c r="BX1334">
        <v>0.33333333333333337</v>
      </c>
      <c r="BY1334">
        <v>0</v>
      </c>
      <c r="BZ1334">
        <v>-2</v>
      </c>
      <c r="CA1334">
        <v>0</v>
      </c>
      <c r="CB1334">
        <v>2</v>
      </c>
      <c r="CC1334" t="e">
        <v>#VALUE!</v>
      </c>
      <c r="CD1334">
        <v>2</v>
      </c>
      <c r="CE1334">
        <v>0</v>
      </c>
      <c r="CH1334">
        <f t="shared" si="101"/>
        <v>1</v>
      </c>
      <c r="CI1334" t="s">
        <v>1405</v>
      </c>
      <c r="CJ1334">
        <v>1</v>
      </c>
      <c r="CK1334" t="s">
        <v>1399</v>
      </c>
      <c r="CL1334">
        <f t="shared" si="102"/>
        <v>0</v>
      </c>
      <c r="CM1334">
        <f t="shared" si="103"/>
        <v>1</v>
      </c>
      <c r="CN1334">
        <f t="shared" si="104"/>
        <v>1</v>
      </c>
    </row>
    <row r="1335" spans="1:92" x14ac:dyDescent="0.25">
      <c r="A1335">
        <v>559</v>
      </c>
      <c r="B1335" t="s">
        <v>564</v>
      </c>
      <c r="C1335" t="s">
        <v>564</v>
      </c>
      <c r="D1335">
        <v>1961234</v>
      </c>
      <c r="E1335">
        <v>6</v>
      </c>
      <c r="F1335" s="107">
        <v>40931</v>
      </c>
      <c r="G1335" s="107">
        <v>41108</v>
      </c>
      <c r="H1335">
        <v>1961234</v>
      </c>
      <c r="I1335" s="107">
        <v>40931</v>
      </c>
      <c r="J1335" s="107">
        <v>41108</v>
      </c>
      <c r="K1335" t="s">
        <v>562</v>
      </c>
      <c r="L1335" t="s">
        <v>562</v>
      </c>
      <c r="N1335" t="s">
        <v>564</v>
      </c>
      <c r="O1335" t="s">
        <v>913</v>
      </c>
      <c r="P1335" t="s">
        <v>38</v>
      </c>
      <c r="Q1335">
        <v>178</v>
      </c>
      <c r="R1335">
        <v>178</v>
      </c>
      <c r="S1335">
        <v>3</v>
      </c>
      <c r="T1335">
        <v>5</v>
      </c>
      <c r="U1335">
        <v>3</v>
      </c>
      <c r="AD1335" s="107">
        <v>30775</v>
      </c>
      <c r="AE1335" t="s">
        <v>31</v>
      </c>
      <c r="AF1335" t="s">
        <v>32</v>
      </c>
      <c r="AG1335" t="s">
        <v>868</v>
      </c>
      <c r="AH1335" t="s">
        <v>57</v>
      </c>
      <c r="AI1335" t="s">
        <v>113</v>
      </c>
      <c r="AJ1335" t="s">
        <v>88</v>
      </c>
      <c r="AK1335">
        <v>9</v>
      </c>
      <c r="AL1335" t="s">
        <v>361</v>
      </c>
      <c r="AM1335">
        <v>5</v>
      </c>
      <c r="AP1335" t="s">
        <v>104</v>
      </c>
      <c r="AR1335" t="s">
        <v>91</v>
      </c>
      <c r="AS1335" t="s">
        <v>105</v>
      </c>
      <c r="BC1335" t="s">
        <v>51</v>
      </c>
      <c r="BF1335">
        <v>178</v>
      </c>
      <c r="BG1335">
        <v>178</v>
      </c>
      <c r="BH1335">
        <v>178</v>
      </c>
      <c r="BI1335">
        <v>27.748633879781419</v>
      </c>
      <c r="BJ1335">
        <f t="shared" si="100"/>
        <v>28</v>
      </c>
      <c r="BK1335">
        <v>0</v>
      </c>
      <c r="BL1335">
        <v>0</v>
      </c>
      <c r="BM1335" t="s">
        <v>1050</v>
      </c>
      <c r="BN1335" t="s">
        <v>913</v>
      </c>
      <c r="BO1335" t="s">
        <v>564</v>
      </c>
      <c r="BQ1335" t="s">
        <v>1050</v>
      </c>
      <c r="BR1335" t="s">
        <v>87</v>
      </c>
      <c r="BS1335" t="s">
        <v>572</v>
      </c>
      <c r="BT1335" t="s">
        <v>1252</v>
      </c>
      <c r="BU1335" t="s">
        <v>87</v>
      </c>
      <c r="BV1335">
        <v>1</v>
      </c>
      <c r="BW1335">
        <v>1</v>
      </c>
      <c r="BX1335">
        <v>0</v>
      </c>
      <c r="BY1335">
        <v>0</v>
      </c>
      <c r="BZ1335">
        <v>-178</v>
      </c>
      <c r="CA1335">
        <v>0</v>
      </c>
      <c r="CB1335">
        <v>178</v>
      </c>
      <c r="CC1335" t="e">
        <v>#VALUE!</v>
      </c>
      <c r="CD1335">
        <v>178</v>
      </c>
      <c r="CE1335">
        <v>0</v>
      </c>
      <c r="CH1335">
        <f t="shared" si="101"/>
        <v>1</v>
      </c>
      <c r="CI1335" t="s">
        <v>1403</v>
      </c>
      <c r="CJ1335">
        <v>6</v>
      </c>
      <c r="CK1335" t="s">
        <v>1399</v>
      </c>
      <c r="CL1335">
        <f t="shared" si="102"/>
        <v>0</v>
      </c>
      <c r="CM1335">
        <f t="shared" si="103"/>
        <v>1</v>
      </c>
      <c r="CN1335">
        <f t="shared" si="104"/>
        <v>1</v>
      </c>
    </row>
    <row r="1336" spans="1:92" x14ac:dyDescent="0.25">
      <c r="A1336">
        <v>1794</v>
      </c>
      <c r="B1336" t="s">
        <v>564</v>
      </c>
      <c r="C1336" t="s">
        <v>564</v>
      </c>
      <c r="D1336">
        <v>1962217</v>
      </c>
      <c r="E1336">
        <v>2</v>
      </c>
      <c r="F1336" s="107">
        <v>40975</v>
      </c>
      <c r="G1336" s="107">
        <v>41073</v>
      </c>
      <c r="H1336">
        <v>1962217</v>
      </c>
      <c r="I1336" s="107">
        <v>40976</v>
      </c>
      <c r="J1336" s="107">
        <v>40977</v>
      </c>
      <c r="K1336">
        <v>2000</v>
      </c>
      <c r="L1336" t="s">
        <v>566</v>
      </c>
      <c r="M1336" s="107">
        <v>40977</v>
      </c>
      <c r="N1336" t="s">
        <v>87</v>
      </c>
      <c r="O1336" t="s">
        <v>583</v>
      </c>
      <c r="P1336" t="s">
        <v>587</v>
      </c>
      <c r="Q1336">
        <v>2</v>
      </c>
      <c r="R1336">
        <v>99</v>
      </c>
      <c r="S1336">
        <v>1</v>
      </c>
      <c r="T1336">
        <v>3</v>
      </c>
      <c r="V1336">
        <v>1</v>
      </c>
      <c r="AD1336" s="107">
        <v>30450</v>
      </c>
      <c r="AE1336" t="s">
        <v>45</v>
      </c>
      <c r="AF1336" t="s">
        <v>32</v>
      </c>
      <c r="AG1336" t="s">
        <v>868</v>
      </c>
      <c r="AH1336" t="s">
        <v>30</v>
      </c>
      <c r="AI1336" t="s">
        <v>70</v>
      </c>
      <c r="AJ1336" t="s">
        <v>47</v>
      </c>
      <c r="AK1336">
        <v>4</v>
      </c>
      <c r="AL1336" t="s">
        <v>47</v>
      </c>
      <c r="AP1336" t="s">
        <v>59</v>
      </c>
      <c r="AR1336" t="s">
        <v>43</v>
      </c>
      <c r="AS1336" t="s">
        <v>60</v>
      </c>
      <c r="BC1336" t="s">
        <v>37</v>
      </c>
      <c r="BF1336">
        <v>2</v>
      </c>
      <c r="BG1336">
        <v>98</v>
      </c>
      <c r="BH1336">
        <v>99</v>
      </c>
      <c r="BI1336">
        <v>28.756830601092897</v>
      </c>
      <c r="BJ1336">
        <f t="shared" si="100"/>
        <v>29</v>
      </c>
      <c r="BK1336">
        <v>0</v>
      </c>
      <c r="BL1336">
        <v>-96</v>
      </c>
      <c r="BM1336" t="s">
        <v>47</v>
      </c>
      <c r="BN1336" t="s">
        <v>75</v>
      </c>
      <c r="BO1336" t="s">
        <v>87</v>
      </c>
      <c r="BQ1336" t="s">
        <v>47</v>
      </c>
      <c r="BR1336" t="s">
        <v>87</v>
      </c>
      <c r="BS1336" t="s">
        <v>573</v>
      </c>
      <c r="BT1336" t="s">
        <v>1252</v>
      </c>
      <c r="BU1336" t="s">
        <v>87</v>
      </c>
      <c r="BV1336">
        <v>2.0202020202020204E-2</v>
      </c>
      <c r="BW1336">
        <v>2.0408163265306121E-2</v>
      </c>
      <c r="BX1336">
        <v>2.0614306328591708E-4</v>
      </c>
      <c r="BY1336">
        <v>0</v>
      </c>
      <c r="BZ1336">
        <v>-2</v>
      </c>
      <c r="CA1336">
        <v>0</v>
      </c>
      <c r="CB1336">
        <v>2</v>
      </c>
      <c r="CC1336" t="e">
        <v>#VALUE!</v>
      </c>
      <c r="CD1336">
        <v>2</v>
      </c>
      <c r="CE1336">
        <v>0</v>
      </c>
      <c r="CH1336">
        <f t="shared" si="101"/>
        <v>1</v>
      </c>
      <c r="CI1336" t="s">
        <v>1405</v>
      </c>
      <c r="CJ1336">
        <v>1</v>
      </c>
      <c r="CK1336" t="s">
        <v>1399</v>
      </c>
      <c r="CL1336">
        <f t="shared" si="102"/>
        <v>1</v>
      </c>
      <c r="CM1336">
        <f t="shared" si="103"/>
        <v>1</v>
      </c>
      <c r="CN1336">
        <f t="shared" si="104"/>
        <v>1</v>
      </c>
    </row>
    <row r="1337" spans="1:92" x14ac:dyDescent="0.25">
      <c r="A1337">
        <v>2002</v>
      </c>
      <c r="B1337" t="s">
        <v>564</v>
      </c>
      <c r="C1337" t="s">
        <v>564</v>
      </c>
      <c r="D1337">
        <v>1962643</v>
      </c>
      <c r="E1337">
        <v>5</v>
      </c>
      <c r="F1337" s="107">
        <v>40984</v>
      </c>
      <c r="G1337" s="107">
        <v>41004</v>
      </c>
      <c r="H1337">
        <v>1962643</v>
      </c>
      <c r="I1337" s="107">
        <v>40984</v>
      </c>
      <c r="J1337" s="107">
        <v>41004</v>
      </c>
      <c r="K1337">
        <v>10000</v>
      </c>
      <c r="L1337" t="s">
        <v>568</v>
      </c>
      <c r="N1337" t="s">
        <v>564</v>
      </c>
      <c r="O1337" t="s">
        <v>913</v>
      </c>
      <c r="P1337" t="s">
        <v>38</v>
      </c>
      <c r="Q1337">
        <v>21</v>
      </c>
      <c r="R1337">
        <v>21</v>
      </c>
      <c r="S1337">
        <v>2</v>
      </c>
      <c r="T1337">
        <v>4</v>
      </c>
      <c r="U1337">
        <v>1</v>
      </c>
      <c r="AD1337" s="107">
        <v>30936</v>
      </c>
      <c r="AE1337" t="s">
        <v>31</v>
      </c>
      <c r="AF1337" t="s">
        <v>32</v>
      </c>
      <c r="AG1337" t="s">
        <v>868</v>
      </c>
      <c r="AH1337" t="s">
        <v>30</v>
      </c>
      <c r="AI1337" t="s">
        <v>64</v>
      </c>
      <c r="AJ1337" t="s">
        <v>88</v>
      </c>
      <c r="AK1337">
        <v>2</v>
      </c>
      <c r="AL1337" t="s">
        <v>987</v>
      </c>
      <c r="AN1337">
        <v>6</v>
      </c>
      <c r="AP1337" t="s">
        <v>42</v>
      </c>
      <c r="AR1337" t="s">
        <v>43</v>
      </c>
      <c r="AS1337" t="s">
        <v>44</v>
      </c>
      <c r="BC1337" t="s">
        <v>37</v>
      </c>
      <c r="BF1337">
        <v>21</v>
      </c>
      <c r="BG1337">
        <v>21</v>
      </c>
      <c r="BH1337">
        <v>21</v>
      </c>
      <c r="BI1337">
        <v>27.453551912568305</v>
      </c>
      <c r="BJ1337">
        <f t="shared" si="100"/>
        <v>28</v>
      </c>
      <c r="BK1337">
        <v>0</v>
      </c>
      <c r="BL1337">
        <v>0</v>
      </c>
      <c r="BM1337" t="s">
        <v>1050</v>
      </c>
      <c r="BN1337" t="s">
        <v>913</v>
      </c>
      <c r="BO1337" t="s">
        <v>564</v>
      </c>
      <c r="BQ1337" t="s">
        <v>1050</v>
      </c>
      <c r="BR1337" t="s">
        <v>87</v>
      </c>
      <c r="BS1337" t="s">
        <v>572</v>
      </c>
      <c r="BT1337" t="s">
        <v>1252</v>
      </c>
      <c r="BU1337" t="s">
        <v>87</v>
      </c>
      <c r="BV1337">
        <v>1</v>
      </c>
      <c r="BW1337">
        <v>1</v>
      </c>
      <c r="BX1337">
        <v>0</v>
      </c>
      <c r="BY1337">
        <v>0</v>
      </c>
      <c r="BZ1337">
        <v>-21</v>
      </c>
      <c r="CA1337">
        <v>0</v>
      </c>
      <c r="CB1337">
        <v>21</v>
      </c>
      <c r="CC1337" t="e">
        <v>#VALUE!</v>
      </c>
      <c r="CD1337">
        <v>21</v>
      </c>
      <c r="CE1337">
        <v>0</v>
      </c>
      <c r="CH1337">
        <f t="shared" si="101"/>
        <v>1</v>
      </c>
      <c r="CI1337" t="s">
        <v>1404</v>
      </c>
      <c r="CJ1337">
        <v>2</v>
      </c>
      <c r="CK1337" t="s">
        <v>1399</v>
      </c>
      <c r="CL1337">
        <f t="shared" si="102"/>
        <v>0</v>
      </c>
      <c r="CM1337">
        <f t="shared" si="103"/>
        <v>1</v>
      </c>
      <c r="CN1337">
        <f t="shared" si="104"/>
        <v>1</v>
      </c>
    </row>
    <row r="1338" spans="1:92" x14ac:dyDescent="0.25">
      <c r="A1338">
        <v>733</v>
      </c>
      <c r="B1338" t="s">
        <v>564</v>
      </c>
      <c r="C1338" t="s">
        <v>564</v>
      </c>
      <c r="D1338">
        <v>1963694</v>
      </c>
      <c r="E1338">
        <v>6</v>
      </c>
      <c r="F1338" s="107">
        <v>40937</v>
      </c>
      <c r="G1338" s="107">
        <v>41032</v>
      </c>
      <c r="H1338">
        <v>1963694</v>
      </c>
      <c r="I1338" s="107">
        <v>40937</v>
      </c>
      <c r="J1338" s="107">
        <v>41032</v>
      </c>
      <c r="K1338" t="s">
        <v>562</v>
      </c>
      <c r="L1338" t="s">
        <v>562</v>
      </c>
      <c r="N1338" t="s">
        <v>564</v>
      </c>
      <c r="O1338" t="s">
        <v>913</v>
      </c>
      <c r="P1338" t="s">
        <v>38</v>
      </c>
      <c r="Q1338">
        <v>96</v>
      </c>
      <c r="R1338">
        <v>96</v>
      </c>
      <c r="S1338">
        <v>1</v>
      </c>
      <c r="T1338">
        <v>4</v>
      </c>
      <c r="U1338">
        <v>1</v>
      </c>
      <c r="AB1338" t="s">
        <v>111</v>
      </c>
      <c r="AD1338" s="107">
        <v>30924</v>
      </c>
      <c r="AE1338" t="s">
        <v>31</v>
      </c>
      <c r="AF1338" t="s">
        <v>39</v>
      </c>
      <c r="AG1338" t="s">
        <v>40</v>
      </c>
      <c r="AH1338" t="s">
        <v>57</v>
      </c>
      <c r="AI1338" t="s">
        <v>33</v>
      </c>
      <c r="AJ1338" t="s">
        <v>88</v>
      </c>
      <c r="AK1338">
        <v>5</v>
      </c>
      <c r="AL1338" t="s">
        <v>361</v>
      </c>
      <c r="AM1338">
        <v>4</v>
      </c>
      <c r="AP1338" t="s">
        <v>65</v>
      </c>
      <c r="AR1338" t="s">
        <v>66</v>
      </c>
      <c r="AS1338" t="s">
        <v>67</v>
      </c>
      <c r="BC1338" t="s">
        <v>51</v>
      </c>
      <c r="BF1338">
        <v>96</v>
      </c>
      <c r="BG1338">
        <v>96</v>
      </c>
      <c r="BH1338">
        <v>96</v>
      </c>
      <c r="BI1338">
        <v>27.357923497267759</v>
      </c>
      <c r="BJ1338">
        <f t="shared" si="100"/>
        <v>27</v>
      </c>
      <c r="BK1338">
        <v>0</v>
      </c>
      <c r="BL1338">
        <v>0</v>
      </c>
      <c r="BM1338" t="s">
        <v>1050</v>
      </c>
      <c r="BN1338" t="s">
        <v>913</v>
      </c>
      <c r="BO1338" t="s">
        <v>564</v>
      </c>
      <c r="BQ1338" t="s">
        <v>1050</v>
      </c>
      <c r="BR1338" t="s">
        <v>87</v>
      </c>
      <c r="BS1338" t="s">
        <v>572</v>
      </c>
      <c r="BT1338" t="s">
        <v>1252</v>
      </c>
      <c r="BU1338" t="s">
        <v>87</v>
      </c>
      <c r="BV1338">
        <v>1</v>
      </c>
      <c r="BW1338">
        <v>1</v>
      </c>
      <c r="BX1338">
        <v>0</v>
      </c>
      <c r="BY1338">
        <v>0</v>
      </c>
      <c r="BZ1338">
        <v>-96</v>
      </c>
      <c r="CA1338">
        <v>0</v>
      </c>
      <c r="CB1338">
        <v>96</v>
      </c>
      <c r="CC1338" t="e">
        <v>#VALUE!</v>
      </c>
      <c r="CD1338">
        <v>96</v>
      </c>
      <c r="CE1338">
        <v>0</v>
      </c>
      <c r="CH1338">
        <f t="shared" si="101"/>
        <v>1</v>
      </c>
      <c r="CI1338" t="s">
        <v>1408</v>
      </c>
      <c r="CJ1338">
        <v>0</v>
      </c>
      <c r="CK1338" t="s">
        <v>1399</v>
      </c>
      <c r="CL1338">
        <f t="shared" si="102"/>
        <v>0</v>
      </c>
      <c r="CM1338">
        <f t="shared" si="103"/>
        <v>1</v>
      </c>
      <c r="CN1338">
        <f t="shared" si="104"/>
        <v>1</v>
      </c>
    </row>
    <row r="1339" spans="1:92" x14ac:dyDescent="0.25">
      <c r="A1339">
        <v>2789</v>
      </c>
      <c r="B1339" t="s">
        <v>564</v>
      </c>
      <c r="C1339" t="s">
        <v>564</v>
      </c>
      <c r="D1339">
        <v>1964522</v>
      </c>
      <c r="E1339">
        <v>6</v>
      </c>
      <c r="F1339" s="107">
        <v>41012</v>
      </c>
      <c r="G1339" s="107">
        <v>41040</v>
      </c>
      <c r="H1339">
        <v>1964522</v>
      </c>
      <c r="I1339" s="107">
        <v>41012</v>
      </c>
      <c r="J1339" s="107">
        <v>41040</v>
      </c>
      <c r="K1339">
        <v>20000</v>
      </c>
      <c r="L1339" t="s">
        <v>569</v>
      </c>
      <c r="N1339" t="s">
        <v>564</v>
      </c>
      <c r="O1339" t="s">
        <v>913</v>
      </c>
      <c r="P1339" t="s">
        <v>38</v>
      </c>
      <c r="Q1339">
        <v>29</v>
      </c>
      <c r="R1339">
        <v>29</v>
      </c>
      <c r="S1339">
        <v>1</v>
      </c>
      <c r="T1339">
        <v>2</v>
      </c>
      <c r="U1339">
        <v>1</v>
      </c>
      <c r="AB1339" t="s">
        <v>111</v>
      </c>
      <c r="AD1339" s="107">
        <v>30664</v>
      </c>
      <c r="AE1339" t="s">
        <v>31</v>
      </c>
      <c r="AF1339" t="s">
        <v>39</v>
      </c>
      <c r="AG1339" t="s">
        <v>40</v>
      </c>
      <c r="AH1339" t="s">
        <v>30</v>
      </c>
      <c r="AI1339" t="s">
        <v>64</v>
      </c>
      <c r="AJ1339" t="s">
        <v>88</v>
      </c>
      <c r="AK1339">
        <v>2</v>
      </c>
      <c r="AL1339" t="s">
        <v>361</v>
      </c>
      <c r="AM1339">
        <v>3</v>
      </c>
      <c r="AP1339" t="s">
        <v>48</v>
      </c>
      <c r="AR1339" t="s">
        <v>49</v>
      </c>
      <c r="AS1339" t="s">
        <v>44</v>
      </c>
      <c r="BC1339" t="s">
        <v>37</v>
      </c>
      <c r="BF1339">
        <v>29</v>
      </c>
      <c r="BG1339">
        <v>29</v>
      </c>
      <c r="BH1339">
        <v>29</v>
      </c>
      <c r="BI1339">
        <v>28.273224043715846</v>
      </c>
      <c r="BJ1339">
        <f t="shared" si="100"/>
        <v>28</v>
      </c>
      <c r="BK1339">
        <v>0</v>
      </c>
      <c r="BL1339">
        <v>0</v>
      </c>
      <c r="BM1339" t="s">
        <v>1050</v>
      </c>
      <c r="BN1339" t="s">
        <v>913</v>
      </c>
      <c r="BO1339" t="s">
        <v>564</v>
      </c>
      <c r="BQ1339" t="s">
        <v>1050</v>
      </c>
      <c r="BR1339" t="s">
        <v>87</v>
      </c>
      <c r="BS1339" t="s">
        <v>572</v>
      </c>
      <c r="BT1339" t="s">
        <v>1252</v>
      </c>
      <c r="BU1339" t="s">
        <v>87</v>
      </c>
      <c r="BV1339">
        <v>1</v>
      </c>
      <c r="BW1339">
        <v>1</v>
      </c>
      <c r="BX1339">
        <v>0</v>
      </c>
      <c r="BY1339">
        <v>0</v>
      </c>
      <c r="BZ1339">
        <v>-29</v>
      </c>
      <c r="CA1339">
        <v>0</v>
      </c>
      <c r="CB1339">
        <v>29</v>
      </c>
      <c r="CC1339" t="e">
        <v>#VALUE!</v>
      </c>
      <c r="CD1339">
        <v>29</v>
      </c>
      <c r="CE1339">
        <v>0</v>
      </c>
      <c r="CH1339">
        <f t="shared" si="101"/>
        <v>1</v>
      </c>
      <c r="CI1339" t="s">
        <v>1404</v>
      </c>
      <c r="CJ1339">
        <v>2</v>
      </c>
      <c r="CK1339" t="s">
        <v>1399</v>
      </c>
      <c r="CL1339">
        <f t="shared" si="102"/>
        <v>0</v>
      </c>
      <c r="CM1339">
        <f t="shared" si="103"/>
        <v>1</v>
      </c>
      <c r="CN1339">
        <f t="shared" si="104"/>
        <v>1</v>
      </c>
    </row>
    <row r="1340" spans="1:92" x14ac:dyDescent="0.25">
      <c r="A1340">
        <v>1637</v>
      </c>
      <c r="B1340" t="s">
        <v>564</v>
      </c>
      <c r="C1340" t="s">
        <v>564</v>
      </c>
      <c r="D1340">
        <v>1964789</v>
      </c>
      <c r="E1340">
        <v>5</v>
      </c>
      <c r="F1340" s="107">
        <v>40969</v>
      </c>
      <c r="G1340" s="107">
        <v>41025</v>
      </c>
      <c r="H1340">
        <v>1964789</v>
      </c>
      <c r="I1340" s="107">
        <v>40969</v>
      </c>
      <c r="J1340" s="107">
        <v>41025</v>
      </c>
      <c r="K1340" t="s">
        <v>562</v>
      </c>
      <c r="L1340" t="s">
        <v>562</v>
      </c>
      <c r="N1340" t="s">
        <v>564</v>
      </c>
      <c r="O1340" t="s">
        <v>913</v>
      </c>
      <c r="P1340" t="s">
        <v>38</v>
      </c>
      <c r="Q1340">
        <v>57</v>
      </c>
      <c r="R1340">
        <v>57</v>
      </c>
      <c r="S1340">
        <v>1</v>
      </c>
      <c r="T1340">
        <v>1</v>
      </c>
      <c r="U1340">
        <v>1</v>
      </c>
      <c r="AD1340" s="107">
        <v>30088</v>
      </c>
      <c r="AE1340" t="s">
        <v>31</v>
      </c>
      <c r="AF1340" t="s">
        <v>68</v>
      </c>
      <c r="AG1340" t="s">
        <v>870</v>
      </c>
      <c r="AH1340" t="s">
        <v>30</v>
      </c>
      <c r="AI1340" t="s">
        <v>117</v>
      </c>
      <c r="AJ1340" t="s">
        <v>88</v>
      </c>
      <c r="AK1340">
        <v>3</v>
      </c>
      <c r="AL1340" t="s">
        <v>987</v>
      </c>
      <c r="AN1340">
        <v>7</v>
      </c>
      <c r="AP1340" t="s">
        <v>62</v>
      </c>
      <c r="AR1340" t="s">
        <v>43</v>
      </c>
      <c r="AS1340" t="s">
        <v>63</v>
      </c>
      <c r="BC1340" t="s">
        <v>37</v>
      </c>
      <c r="BF1340">
        <v>57</v>
      </c>
      <c r="BG1340">
        <v>57</v>
      </c>
      <c r="BH1340">
        <v>57</v>
      </c>
      <c r="BI1340">
        <v>29.729508196721312</v>
      </c>
      <c r="BJ1340">
        <f t="shared" si="100"/>
        <v>30</v>
      </c>
      <c r="BK1340">
        <v>0</v>
      </c>
      <c r="BL1340">
        <v>0</v>
      </c>
      <c r="BM1340" t="s">
        <v>1050</v>
      </c>
      <c r="BN1340" t="s">
        <v>913</v>
      </c>
      <c r="BO1340" t="s">
        <v>564</v>
      </c>
      <c r="BQ1340" t="s">
        <v>1050</v>
      </c>
      <c r="BR1340" t="s">
        <v>87</v>
      </c>
      <c r="BS1340" t="s">
        <v>572</v>
      </c>
      <c r="BT1340" t="s">
        <v>1252</v>
      </c>
      <c r="BU1340" t="s">
        <v>87</v>
      </c>
      <c r="BV1340">
        <v>1</v>
      </c>
      <c r="BW1340">
        <v>1</v>
      </c>
      <c r="BX1340">
        <v>0</v>
      </c>
      <c r="BY1340">
        <v>0</v>
      </c>
      <c r="BZ1340">
        <v>-57</v>
      </c>
      <c r="CA1340">
        <v>0</v>
      </c>
      <c r="CB1340">
        <v>57</v>
      </c>
      <c r="CC1340" t="e">
        <v>#VALUE!</v>
      </c>
      <c r="CD1340">
        <v>57</v>
      </c>
      <c r="CE1340">
        <v>0</v>
      </c>
      <c r="CH1340">
        <f t="shared" si="101"/>
        <v>1</v>
      </c>
      <c r="CI1340" t="s">
        <v>1401</v>
      </c>
      <c r="CJ1340">
        <v>3</v>
      </c>
      <c r="CK1340" t="s">
        <v>1399</v>
      </c>
      <c r="CL1340">
        <f t="shared" si="102"/>
        <v>0</v>
      </c>
      <c r="CM1340">
        <f t="shared" si="103"/>
        <v>1</v>
      </c>
      <c r="CN1340">
        <f t="shared" si="104"/>
        <v>1</v>
      </c>
    </row>
    <row r="1341" spans="1:92" x14ac:dyDescent="0.25">
      <c r="A1341">
        <v>3111</v>
      </c>
      <c r="B1341" t="s">
        <v>564</v>
      </c>
      <c r="C1341" t="s">
        <v>564</v>
      </c>
      <c r="D1341">
        <v>1964879</v>
      </c>
      <c r="E1341">
        <v>5</v>
      </c>
      <c r="F1341" s="107">
        <v>41024</v>
      </c>
      <c r="G1341" s="107">
        <v>41185</v>
      </c>
      <c r="H1341">
        <v>1964879</v>
      </c>
      <c r="I1341" s="107" t="s">
        <v>560</v>
      </c>
      <c r="J1341" s="107" t="s">
        <v>560</v>
      </c>
      <c r="K1341">
        <v>5000</v>
      </c>
      <c r="L1341" t="s">
        <v>567</v>
      </c>
      <c r="M1341" s="107">
        <v>41025</v>
      </c>
      <c r="N1341" t="s">
        <v>87</v>
      </c>
      <c r="O1341" t="s">
        <v>75</v>
      </c>
      <c r="P1341" t="s">
        <v>38</v>
      </c>
      <c r="Q1341">
        <v>0</v>
      </c>
      <c r="R1341">
        <v>162</v>
      </c>
      <c r="S1341">
        <v>1</v>
      </c>
      <c r="T1341">
        <v>3</v>
      </c>
      <c r="U1341">
        <v>1</v>
      </c>
      <c r="AB1341" t="s">
        <v>111</v>
      </c>
      <c r="AD1341" s="107">
        <v>29293</v>
      </c>
      <c r="AE1341" t="s">
        <v>31</v>
      </c>
      <c r="AF1341" t="s">
        <v>39</v>
      </c>
      <c r="AG1341" t="s">
        <v>40</v>
      </c>
      <c r="AH1341" t="s">
        <v>30</v>
      </c>
      <c r="AI1341" t="s">
        <v>71</v>
      </c>
      <c r="AJ1341" t="s">
        <v>88</v>
      </c>
      <c r="AK1341">
        <v>6</v>
      </c>
      <c r="AL1341" t="s">
        <v>987</v>
      </c>
      <c r="AN1341">
        <v>7</v>
      </c>
      <c r="AP1341" t="s">
        <v>100</v>
      </c>
      <c r="AR1341" t="s">
        <v>66</v>
      </c>
      <c r="AS1341" t="s">
        <v>63</v>
      </c>
      <c r="BC1341" t="s">
        <v>51</v>
      </c>
      <c r="BF1341">
        <v>0</v>
      </c>
      <c r="BG1341">
        <v>0</v>
      </c>
      <c r="BH1341">
        <v>162</v>
      </c>
      <c r="BI1341">
        <v>32.051912568306008</v>
      </c>
      <c r="BJ1341" t="e">
        <f t="shared" si="100"/>
        <v>#VALUE!</v>
      </c>
      <c r="BK1341" t="e">
        <v>#VALUE!</v>
      </c>
      <c r="BL1341" t="e">
        <v>#VALUE!</v>
      </c>
      <c r="BM1341" t="s">
        <v>1050</v>
      </c>
      <c r="BN1341" t="s">
        <v>75</v>
      </c>
      <c r="BO1341" t="s">
        <v>87</v>
      </c>
      <c r="BQ1341" t="s">
        <v>1050</v>
      </c>
      <c r="BR1341">
        <v>0</v>
      </c>
      <c r="BS1341" t="s">
        <v>573</v>
      </c>
      <c r="BT1341" t="s">
        <v>1252</v>
      </c>
      <c r="BU1341" t="s">
        <v>87</v>
      </c>
      <c r="BV1341">
        <v>0</v>
      </c>
      <c r="BW1341">
        <v>0</v>
      </c>
      <c r="BX1341">
        <v>0</v>
      </c>
      <c r="BY1341">
        <v>0</v>
      </c>
      <c r="BZ1341" t="e">
        <v>#VALUE!</v>
      </c>
      <c r="CA1341" t="e">
        <v>#VALUE!</v>
      </c>
      <c r="CB1341" t="e">
        <v>#VALUE!</v>
      </c>
      <c r="CC1341">
        <v>0</v>
      </c>
      <c r="CD1341">
        <v>0</v>
      </c>
      <c r="CE1341">
        <v>0</v>
      </c>
      <c r="CH1341">
        <f t="shared" si="101"/>
        <v>1</v>
      </c>
      <c r="CI1341" t="s">
        <v>1405</v>
      </c>
      <c r="CJ1341">
        <v>1</v>
      </c>
      <c r="CK1341" t="s">
        <v>1400</v>
      </c>
      <c r="CL1341">
        <f t="shared" si="102"/>
        <v>1</v>
      </c>
      <c r="CM1341">
        <f t="shared" si="103"/>
        <v>1</v>
      </c>
      <c r="CN1341">
        <f t="shared" si="104"/>
        <v>1</v>
      </c>
    </row>
    <row r="1342" spans="1:92" x14ac:dyDescent="0.25">
      <c r="A1342">
        <v>2853</v>
      </c>
      <c r="B1342" t="s">
        <v>564</v>
      </c>
      <c r="C1342" t="s">
        <v>564</v>
      </c>
      <c r="D1342">
        <v>1965302</v>
      </c>
      <c r="E1342">
        <v>3</v>
      </c>
      <c r="F1342" s="107">
        <v>41014</v>
      </c>
      <c r="G1342" s="107">
        <v>41253</v>
      </c>
      <c r="H1342">
        <v>1965302</v>
      </c>
      <c r="I1342" s="107">
        <v>41014</v>
      </c>
      <c r="J1342" s="107">
        <v>41015</v>
      </c>
      <c r="K1342">
        <v>10000</v>
      </c>
      <c r="L1342" t="s">
        <v>568</v>
      </c>
      <c r="M1342" s="107">
        <v>41015</v>
      </c>
      <c r="N1342" t="s">
        <v>87</v>
      </c>
      <c r="O1342" t="s">
        <v>583</v>
      </c>
      <c r="P1342" t="s">
        <v>38</v>
      </c>
      <c r="Q1342">
        <v>2</v>
      </c>
      <c r="R1342">
        <v>240</v>
      </c>
      <c r="S1342">
        <v>0</v>
      </c>
      <c r="T1342">
        <v>0</v>
      </c>
      <c r="AD1342" s="107">
        <v>27866</v>
      </c>
      <c r="AE1342" t="s">
        <v>31</v>
      </c>
      <c r="AF1342" t="s">
        <v>68</v>
      </c>
      <c r="AG1342" t="s">
        <v>870</v>
      </c>
      <c r="AH1342" t="s">
        <v>30</v>
      </c>
      <c r="AI1342" t="s">
        <v>33</v>
      </c>
      <c r="AJ1342" t="s">
        <v>88</v>
      </c>
      <c r="AK1342">
        <v>8</v>
      </c>
      <c r="AL1342" t="s">
        <v>184</v>
      </c>
      <c r="AO1342">
        <v>365</v>
      </c>
      <c r="AP1342" t="s">
        <v>235</v>
      </c>
      <c r="AR1342" t="s">
        <v>66</v>
      </c>
      <c r="AS1342" t="s">
        <v>73</v>
      </c>
      <c r="BC1342" t="s">
        <v>51</v>
      </c>
      <c r="BF1342">
        <v>2</v>
      </c>
      <c r="BG1342">
        <v>240</v>
      </c>
      <c r="BH1342">
        <v>240</v>
      </c>
      <c r="BI1342">
        <v>35.923497267759565</v>
      </c>
      <c r="BJ1342">
        <f t="shared" si="100"/>
        <v>36</v>
      </c>
      <c r="BK1342">
        <v>0</v>
      </c>
      <c r="BL1342">
        <v>-238</v>
      </c>
      <c r="BM1342" t="s">
        <v>1050</v>
      </c>
      <c r="BN1342" t="s">
        <v>75</v>
      </c>
      <c r="BO1342" t="s">
        <v>87</v>
      </c>
      <c r="BQ1342" t="s">
        <v>1050</v>
      </c>
      <c r="BR1342" t="s">
        <v>87</v>
      </c>
      <c r="BS1342" t="s">
        <v>573</v>
      </c>
      <c r="BT1342" t="s">
        <v>1252</v>
      </c>
      <c r="BU1342" t="s">
        <v>564</v>
      </c>
      <c r="BV1342">
        <v>8.3333333333333332E-3</v>
      </c>
      <c r="BW1342">
        <v>8.3333333333333332E-3</v>
      </c>
      <c r="BX1342">
        <v>0</v>
      </c>
      <c r="BY1342">
        <v>0</v>
      </c>
      <c r="BZ1342">
        <v>-2</v>
      </c>
      <c r="CA1342">
        <v>0</v>
      </c>
      <c r="CB1342">
        <v>2</v>
      </c>
      <c r="CC1342" t="e">
        <v>#VALUE!</v>
      </c>
      <c r="CD1342">
        <v>2</v>
      </c>
      <c r="CE1342">
        <v>0</v>
      </c>
      <c r="CH1342">
        <f t="shared" si="101"/>
        <v>0</v>
      </c>
      <c r="CI1342" t="s">
        <v>1405</v>
      </c>
      <c r="CJ1342">
        <v>1</v>
      </c>
      <c r="CK1342" t="s">
        <v>1399</v>
      </c>
      <c r="CL1342">
        <f t="shared" si="102"/>
        <v>1</v>
      </c>
      <c r="CM1342">
        <f t="shared" si="103"/>
        <v>0</v>
      </c>
      <c r="CN1342">
        <f t="shared" si="104"/>
        <v>0</v>
      </c>
    </row>
    <row r="1343" spans="1:92" x14ac:dyDescent="0.25">
      <c r="A1343">
        <v>1492</v>
      </c>
      <c r="B1343" t="s">
        <v>564</v>
      </c>
      <c r="C1343" t="s">
        <v>564</v>
      </c>
      <c r="D1343">
        <v>1965582</v>
      </c>
      <c r="E1343">
        <v>5</v>
      </c>
      <c r="F1343" s="107">
        <v>40963</v>
      </c>
      <c r="G1343" s="107">
        <v>40966</v>
      </c>
      <c r="H1343">
        <v>1965582</v>
      </c>
      <c r="I1343" s="107">
        <v>40964</v>
      </c>
      <c r="J1343" s="107">
        <v>40966</v>
      </c>
      <c r="K1343">
        <v>30000</v>
      </c>
      <c r="L1343" t="s">
        <v>570</v>
      </c>
      <c r="N1343" t="s">
        <v>564</v>
      </c>
      <c r="O1343" t="s">
        <v>913</v>
      </c>
      <c r="P1343" t="s">
        <v>38</v>
      </c>
      <c r="Q1343">
        <v>3</v>
      </c>
      <c r="R1343">
        <v>4</v>
      </c>
      <c r="S1343">
        <v>2</v>
      </c>
      <c r="T1343">
        <v>4</v>
      </c>
      <c r="U1343">
        <v>2</v>
      </c>
      <c r="AD1343" s="107">
        <v>29456</v>
      </c>
      <c r="AE1343" t="s">
        <v>31</v>
      </c>
      <c r="AF1343" t="s">
        <v>32</v>
      </c>
      <c r="AG1343" t="s">
        <v>868</v>
      </c>
      <c r="AH1343" t="s">
        <v>30</v>
      </c>
      <c r="AI1343" t="s">
        <v>46</v>
      </c>
      <c r="AJ1343" t="s">
        <v>88</v>
      </c>
      <c r="AK1343">
        <v>1</v>
      </c>
      <c r="AL1343" t="s">
        <v>987</v>
      </c>
      <c r="AN1343">
        <v>6</v>
      </c>
      <c r="AP1343" t="s">
        <v>42</v>
      </c>
      <c r="AR1343" t="s">
        <v>43</v>
      </c>
      <c r="AS1343" t="s">
        <v>44</v>
      </c>
      <c r="BC1343" t="s">
        <v>37</v>
      </c>
      <c r="BF1343">
        <v>3</v>
      </c>
      <c r="BG1343">
        <v>3</v>
      </c>
      <c r="BH1343">
        <v>4</v>
      </c>
      <c r="BI1343">
        <v>31.439890710382514</v>
      </c>
      <c r="BJ1343">
        <f t="shared" si="100"/>
        <v>32</v>
      </c>
      <c r="BK1343">
        <v>0</v>
      </c>
      <c r="BL1343">
        <v>0</v>
      </c>
      <c r="BM1343" t="s">
        <v>1050</v>
      </c>
      <c r="BN1343" t="s">
        <v>913</v>
      </c>
      <c r="BO1343" t="s">
        <v>564</v>
      </c>
      <c r="BQ1343" t="s">
        <v>1050</v>
      </c>
      <c r="BR1343" t="s">
        <v>87</v>
      </c>
      <c r="BS1343" t="s">
        <v>572</v>
      </c>
      <c r="BT1343" t="s">
        <v>1252</v>
      </c>
      <c r="BU1343" t="s">
        <v>87</v>
      </c>
      <c r="BV1343">
        <v>0.75</v>
      </c>
      <c r="BW1343">
        <v>1</v>
      </c>
      <c r="BX1343">
        <v>0.25</v>
      </c>
      <c r="BY1343">
        <v>0</v>
      </c>
      <c r="BZ1343">
        <v>-3</v>
      </c>
      <c r="CA1343">
        <v>0</v>
      </c>
      <c r="CB1343">
        <v>3</v>
      </c>
      <c r="CC1343" t="e">
        <v>#VALUE!</v>
      </c>
      <c r="CD1343">
        <v>3</v>
      </c>
      <c r="CE1343">
        <v>0</v>
      </c>
      <c r="CH1343">
        <f t="shared" si="101"/>
        <v>1</v>
      </c>
      <c r="CI1343" t="s">
        <v>1405</v>
      </c>
      <c r="CJ1343">
        <v>1</v>
      </c>
      <c r="CK1343" t="s">
        <v>1399</v>
      </c>
      <c r="CL1343">
        <f t="shared" si="102"/>
        <v>0</v>
      </c>
      <c r="CM1343">
        <f t="shared" si="103"/>
        <v>1</v>
      </c>
      <c r="CN1343">
        <f t="shared" si="104"/>
        <v>1</v>
      </c>
    </row>
    <row r="1344" spans="1:92" x14ac:dyDescent="0.25">
      <c r="A1344">
        <v>1835</v>
      </c>
      <c r="B1344" t="s">
        <v>564</v>
      </c>
      <c r="C1344" t="s">
        <v>564</v>
      </c>
      <c r="D1344">
        <v>1966845</v>
      </c>
      <c r="E1344">
        <v>5</v>
      </c>
      <c r="F1344" s="107">
        <v>40976</v>
      </c>
      <c r="G1344" s="107">
        <v>40995</v>
      </c>
      <c r="H1344">
        <v>1966845</v>
      </c>
      <c r="I1344" s="107">
        <v>40977</v>
      </c>
      <c r="J1344" s="107">
        <v>40995</v>
      </c>
      <c r="K1344">
        <v>15000</v>
      </c>
      <c r="L1344" t="s">
        <v>569</v>
      </c>
      <c r="N1344" t="s">
        <v>564</v>
      </c>
      <c r="O1344" t="s">
        <v>913</v>
      </c>
      <c r="P1344" t="s">
        <v>38</v>
      </c>
      <c r="Q1344">
        <v>19</v>
      </c>
      <c r="R1344">
        <v>20</v>
      </c>
      <c r="S1344">
        <v>3</v>
      </c>
      <c r="T1344">
        <v>10</v>
      </c>
      <c r="U1344">
        <v>1</v>
      </c>
      <c r="AD1344" s="107">
        <v>30981</v>
      </c>
      <c r="AE1344" t="s">
        <v>31</v>
      </c>
      <c r="AF1344" t="s">
        <v>68</v>
      </c>
      <c r="AG1344" t="s">
        <v>870</v>
      </c>
      <c r="AH1344" t="s">
        <v>57</v>
      </c>
      <c r="AI1344" t="s">
        <v>140</v>
      </c>
      <c r="AJ1344" t="s">
        <v>88</v>
      </c>
      <c r="AK1344">
        <v>2</v>
      </c>
      <c r="AL1344" t="s">
        <v>987</v>
      </c>
      <c r="AN1344">
        <v>6</v>
      </c>
      <c r="AP1344" t="s">
        <v>59</v>
      </c>
      <c r="AR1344" t="s">
        <v>43</v>
      </c>
      <c r="AS1344" t="s">
        <v>60</v>
      </c>
      <c r="BC1344" t="s">
        <v>37</v>
      </c>
      <c r="BF1344">
        <v>19</v>
      </c>
      <c r="BG1344">
        <v>19</v>
      </c>
      <c r="BH1344">
        <v>20</v>
      </c>
      <c r="BI1344">
        <v>27.308743169398905</v>
      </c>
      <c r="BJ1344">
        <f t="shared" si="100"/>
        <v>27</v>
      </c>
      <c r="BK1344">
        <v>0</v>
      </c>
      <c r="BL1344">
        <v>0</v>
      </c>
      <c r="BM1344" t="s">
        <v>1050</v>
      </c>
      <c r="BN1344" t="s">
        <v>913</v>
      </c>
      <c r="BO1344" t="s">
        <v>564</v>
      </c>
      <c r="BQ1344" t="s">
        <v>1050</v>
      </c>
      <c r="BR1344" t="s">
        <v>87</v>
      </c>
      <c r="BS1344" t="s">
        <v>572</v>
      </c>
      <c r="BT1344" t="s">
        <v>1252</v>
      </c>
      <c r="BU1344" t="s">
        <v>87</v>
      </c>
      <c r="BV1344">
        <v>0.95</v>
      </c>
      <c r="BW1344">
        <v>1</v>
      </c>
      <c r="BX1344">
        <v>5.0000000000000044E-2</v>
      </c>
      <c r="BY1344">
        <v>0</v>
      </c>
      <c r="BZ1344">
        <v>-19</v>
      </c>
      <c r="CA1344">
        <v>0</v>
      </c>
      <c r="CB1344">
        <v>19</v>
      </c>
      <c r="CC1344" t="e">
        <v>#VALUE!</v>
      </c>
      <c r="CD1344">
        <v>19</v>
      </c>
      <c r="CE1344">
        <v>0</v>
      </c>
      <c r="CH1344">
        <f t="shared" si="101"/>
        <v>1</v>
      </c>
      <c r="CI1344" t="s">
        <v>1404</v>
      </c>
      <c r="CJ1344">
        <v>2</v>
      </c>
      <c r="CK1344" t="s">
        <v>1399</v>
      </c>
      <c r="CL1344">
        <f t="shared" si="102"/>
        <v>0</v>
      </c>
      <c r="CM1344">
        <f t="shared" si="103"/>
        <v>1</v>
      </c>
      <c r="CN1344">
        <f t="shared" si="104"/>
        <v>1</v>
      </c>
    </row>
    <row r="1345" spans="1:92" x14ac:dyDescent="0.25">
      <c r="A1345">
        <v>435</v>
      </c>
      <c r="B1345" t="s">
        <v>564</v>
      </c>
      <c r="C1345" t="s">
        <v>564</v>
      </c>
      <c r="D1345">
        <v>1967024</v>
      </c>
      <c r="E1345">
        <v>5</v>
      </c>
      <c r="F1345" s="107">
        <v>40926</v>
      </c>
      <c r="G1345" s="107">
        <v>41045</v>
      </c>
      <c r="H1345">
        <v>1967024</v>
      </c>
      <c r="I1345" s="107">
        <v>40927</v>
      </c>
      <c r="J1345" s="107">
        <v>41045</v>
      </c>
      <c r="K1345">
        <v>15000</v>
      </c>
      <c r="L1345" t="s">
        <v>569</v>
      </c>
      <c r="N1345" t="s">
        <v>564</v>
      </c>
      <c r="O1345" t="s">
        <v>913</v>
      </c>
      <c r="P1345" t="s">
        <v>38</v>
      </c>
      <c r="Q1345">
        <v>119</v>
      </c>
      <c r="R1345">
        <v>120</v>
      </c>
      <c r="S1345">
        <v>8</v>
      </c>
      <c r="T1345">
        <v>4</v>
      </c>
      <c r="U1345">
        <v>3</v>
      </c>
      <c r="V1345">
        <v>3</v>
      </c>
      <c r="AD1345" s="107">
        <v>30619</v>
      </c>
      <c r="AE1345" t="s">
        <v>31</v>
      </c>
      <c r="AF1345" t="s">
        <v>32</v>
      </c>
      <c r="AG1345" t="s">
        <v>868</v>
      </c>
      <c r="AH1345" t="s">
        <v>57</v>
      </c>
      <c r="AI1345" t="s">
        <v>46</v>
      </c>
      <c r="AJ1345" t="s">
        <v>88</v>
      </c>
      <c r="AK1345">
        <v>7</v>
      </c>
      <c r="AL1345" t="s">
        <v>987</v>
      </c>
      <c r="AN1345">
        <v>6</v>
      </c>
      <c r="AP1345" t="s">
        <v>174</v>
      </c>
      <c r="AR1345" t="s">
        <v>43</v>
      </c>
      <c r="AS1345" t="s">
        <v>44</v>
      </c>
      <c r="BC1345" t="s">
        <v>51</v>
      </c>
      <c r="BF1345">
        <v>119</v>
      </c>
      <c r="BG1345">
        <v>119</v>
      </c>
      <c r="BH1345">
        <v>120</v>
      </c>
      <c r="BI1345">
        <v>28.161202185792348</v>
      </c>
      <c r="BJ1345">
        <f t="shared" si="100"/>
        <v>28</v>
      </c>
      <c r="BK1345">
        <v>0</v>
      </c>
      <c r="BL1345">
        <v>0</v>
      </c>
      <c r="BM1345" t="s">
        <v>1050</v>
      </c>
      <c r="BN1345" t="s">
        <v>913</v>
      </c>
      <c r="BO1345" t="s">
        <v>564</v>
      </c>
      <c r="BQ1345" t="s">
        <v>1050</v>
      </c>
      <c r="BR1345" t="s">
        <v>87</v>
      </c>
      <c r="BS1345" t="s">
        <v>572</v>
      </c>
      <c r="BT1345" t="s">
        <v>1252</v>
      </c>
      <c r="BU1345" t="s">
        <v>87</v>
      </c>
      <c r="BV1345">
        <v>0.9916666666666667</v>
      </c>
      <c r="BW1345">
        <v>1</v>
      </c>
      <c r="BX1345">
        <v>8.3333333333333037E-3</v>
      </c>
      <c r="BY1345">
        <v>0</v>
      </c>
      <c r="BZ1345">
        <v>-119</v>
      </c>
      <c r="CA1345">
        <v>0</v>
      </c>
      <c r="CB1345">
        <v>119</v>
      </c>
      <c r="CC1345" t="e">
        <v>#VALUE!</v>
      </c>
      <c r="CD1345">
        <v>119</v>
      </c>
      <c r="CE1345">
        <v>0</v>
      </c>
      <c r="CH1345">
        <f t="shared" si="101"/>
        <v>1</v>
      </c>
      <c r="CI1345" t="s">
        <v>1408</v>
      </c>
      <c r="CJ1345">
        <v>0</v>
      </c>
      <c r="CK1345" t="s">
        <v>1399</v>
      </c>
      <c r="CL1345">
        <f t="shared" si="102"/>
        <v>0</v>
      </c>
      <c r="CM1345">
        <f t="shared" si="103"/>
        <v>1</v>
      </c>
      <c r="CN1345">
        <f t="shared" si="104"/>
        <v>1</v>
      </c>
    </row>
    <row r="1346" spans="1:92" x14ac:dyDescent="0.25">
      <c r="A1346">
        <v>1750</v>
      </c>
      <c r="B1346" t="s">
        <v>564</v>
      </c>
      <c r="C1346" t="s">
        <v>564</v>
      </c>
      <c r="D1346">
        <v>1967041</v>
      </c>
      <c r="E1346">
        <v>1</v>
      </c>
      <c r="F1346" s="107">
        <v>40974</v>
      </c>
      <c r="G1346" s="107">
        <v>41136</v>
      </c>
      <c r="H1346">
        <v>1967041</v>
      </c>
      <c r="I1346" s="107">
        <v>40977</v>
      </c>
      <c r="J1346" s="107">
        <v>40978</v>
      </c>
      <c r="K1346">
        <v>20000</v>
      </c>
      <c r="L1346" t="s">
        <v>569</v>
      </c>
      <c r="M1346" s="107">
        <v>40978</v>
      </c>
      <c r="N1346" t="s">
        <v>87</v>
      </c>
      <c r="O1346" t="s">
        <v>581</v>
      </c>
      <c r="P1346" t="s">
        <v>54</v>
      </c>
      <c r="Q1346">
        <v>2</v>
      </c>
      <c r="R1346">
        <v>163</v>
      </c>
      <c r="S1346">
        <v>0</v>
      </c>
      <c r="T1346">
        <v>2</v>
      </c>
      <c r="AD1346" s="107">
        <v>27649</v>
      </c>
      <c r="AE1346" t="s">
        <v>31</v>
      </c>
      <c r="AF1346" t="s">
        <v>68</v>
      </c>
      <c r="AG1346" t="s">
        <v>870</v>
      </c>
      <c r="AH1346" t="s">
        <v>30</v>
      </c>
      <c r="AI1346" t="s">
        <v>61</v>
      </c>
      <c r="AJ1346" t="s">
        <v>54</v>
      </c>
      <c r="AK1346">
        <v>8</v>
      </c>
      <c r="AL1346" t="s">
        <v>54</v>
      </c>
      <c r="AP1346" t="s">
        <v>55</v>
      </c>
      <c r="AR1346" t="s">
        <v>49</v>
      </c>
      <c r="AS1346" t="s">
        <v>56</v>
      </c>
      <c r="BC1346" t="s">
        <v>51</v>
      </c>
      <c r="BF1346">
        <v>2</v>
      </c>
      <c r="BG1346">
        <v>160</v>
      </c>
      <c r="BH1346">
        <v>163</v>
      </c>
      <c r="BI1346">
        <v>36.407103825136609</v>
      </c>
      <c r="BJ1346">
        <f t="shared" si="100"/>
        <v>37</v>
      </c>
      <c r="BK1346">
        <v>0</v>
      </c>
      <c r="BL1346">
        <v>-158</v>
      </c>
      <c r="BM1346" t="s">
        <v>1051</v>
      </c>
      <c r="BN1346" t="s">
        <v>581</v>
      </c>
      <c r="BO1346" t="s">
        <v>87</v>
      </c>
      <c r="BQ1346" t="s">
        <v>1051</v>
      </c>
      <c r="BR1346" t="s">
        <v>87</v>
      </c>
      <c r="BS1346" t="s">
        <v>573</v>
      </c>
      <c r="BT1346" t="s">
        <v>1252</v>
      </c>
      <c r="BU1346" t="s">
        <v>564</v>
      </c>
      <c r="BV1346">
        <v>1.2269938650306749E-2</v>
      </c>
      <c r="BW1346">
        <v>1.2500000000000001E-2</v>
      </c>
      <c r="BX1346">
        <v>2.3006134969325194E-4</v>
      </c>
      <c r="BY1346">
        <v>0</v>
      </c>
      <c r="BZ1346">
        <v>-2</v>
      </c>
      <c r="CA1346">
        <v>0</v>
      </c>
      <c r="CB1346">
        <v>2</v>
      </c>
      <c r="CC1346" t="e">
        <v>#VALUE!</v>
      </c>
      <c r="CD1346">
        <v>2</v>
      </c>
      <c r="CE1346">
        <v>0</v>
      </c>
      <c r="CH1346">
        <f t="shared" si="101"/>
        <v>1</v>
      </c>
      <c r="CI1346" t="s">
        <v>1405</v>
      </c>
      <c r="CJ1346">
        <v>1</v>
      </c>
      <c r="CK1346" t="s">
        <v>1399</v>
      </c>
      <c r="CL1346">
        <f t="shared" si="102"/>
        <v>1</v>
      </c>
      <c r="CM1346">
        <f t="shared" si="103"/>
        <v>0</v>
      </c>
      <c r="CN1346">
        <f t="shared" si="104"/>
        <v>1</v>
      </c>
    </row>
    <row r="1347" spans="1:92" x14ac:dyDescent="0.25">
      <c r="A1347">
        <v>1804</v>
      </c>
      <c r="B1347" t="s">
        <v>564</v>
      </c>
      <c r="C1347" t="s">
        <v>87</v>
      </c>
      <c r="D1347">
        <v>1968091</v>
      </c>
      <c r="E1347">
        <v>6</v>
      </c>
      <c r="F1347" s="107">
        <v>40976</v>
      </c>
      <c r="G1347" s="107">
        <v>41173</v>
      </c>
      <c r="H1347">
        <v>1968091</v>
      </c>
      <c r="I1347" s="107">
        <v>40976</v>
      </c>
      <c r="J1347" s="107">
        <v>40999</v>
      </c>
      <c r="K1347">
        <v>50000</v>
      </c>
      <c r="L1347" t="s">
        <v>570</v>
      </c>
      <c r="M1347" s="107">
        <v>40999</v>
      </c>
      <c r="N1347" t="s">
        <v>87</v>
      </c>
      <c r="O1347" t="s">
        <v>583</v>
      </c>
      <c r="P1347" t="s">
        <v>38</v>
      </c>
      <c r="Q1347">
        <v>24</v>
      </c>
      <c r="R1347">
        <v>198</v>
      </c>
      <c r="S1347">
        <v>5</v>
      </c>
      <c r="T1347">
        <v>6</v>
      </c>
      <c r="U1347">
        <v>3</v>
      </c>
      <c r="AD1347" s="107">
        <v>31337</v>
      </c>
      <c r="AE1347" t="s">
        <v>31</v>
      </c>
      <c r="AF1347" t="s">
        <v>32</v>
      </c>
      <c r="AG1347" t="s">
        <v>868</v>
      </c>
      <c r="AH1347" t="s">
        <v>57</v>
      </c>
      <c r="AI1347" t="s">
        <v>89</v>
      </c>
      <c r="AJ1347" t="s">
        <v>88</v>
      </c>
      <c r="AK1347">
        <v>10</v>
      </c>
      <c r="AL1347" t="s">
        <v>361</v>
      </c>
      <c r="AM1347">
        <v>2</v>
      </c>
      <c r="AP1347" t="s">
        <v>100</v>
      </c>
      <c r="AR1347" t="s">
        <v>66</v>
      </c>
      <c r="AS1347" t="s">
        <v>63</v>
      </c>
      <c r="AU1347" t="s">
        <v>736</v>
      </c>
      <c r="AX1347" t="s">
        <v>87</v>
      </c>
      <c r="BC1347" t="s">
        <v>51</v>
      </c>
      <c r="BF1347">
        <v>24</v>
      </c>
      <c r="BG1347">
        <v>198</v>
      </c>
      <c r="BH1347">
        <v>198</v>
      </c>
      <c r="BI1347">
        <v>26.33606557377049</v>
      </c>
      <c r="BJ1347">
        <f t="shared" ref="BJ1347:BJ1410" si="105">ROUND((I1347-AD1347)/365,0)</f>
        <v>26</v>
      </c>
      <c r="BK1347">
        <v>0</v>
      </c>
      <c r="BL1347">
        <v>-174</v>
      </c>
      <c r="BM1347" t="s">
        <v>1050</v>
      </c>
      <c r="BN1347" t="s">
        <v>75</v>
      </c>
      <c r="BO1347" t="s">
        <v>87</v>
      </c>
      <c r="BQ1347" t="s">
        <v>1050</v>
      </c>
      <c r="BR1347" t="s">
        <v>87</v>
      </c>
      <c r="BS1347" t="s">
        <v>573</v>
      </c>
      <c r="BT1347" t="s">
        <v>1252</v>
      </c>
      <c r="BU1347" t="s">
        <v>87</v>
      </c>
      <c r="BV1347">
        <v>0.12121212121212122</v>
      </c>
      <c r="BW1347">
        <v>0.12121212121212122</v>
      </c>
      <c r="BX1347">
        <v>0</v>
      </c>
      <c r="BY1347">
        <v>0</v>
      </c>
      <c r="BZ1347">
        <v>-24</v>
      </c>
      <c r="CA1347">
        <v>0</v>
      </c>
      <c r="CB1347">
        <v>24</v>
      </c>
      <c r="CC1347" t="e">
        <v>#VALUE!</v>
      </c>
      <c r="CE1347">
        <v>174</v>
      </c>
      <c r="CH1347">
        <f t="shared" ref="CH1347:CH1410" si="106">IF(CM1347+CN1347&gt;0,1,0)</f>
        <v>1</v>
      </c>
      <c r="CI1347" t="s">
        <v>1404</v>
      </c>
      <c r="CJ1347">
        <v>2</v>
      </c>
      <c r="CK1347" t="s">
        <v>1399</v>
      </c>
      <c r="CL1347">
        <f t="shared" ref="CL1347:CL1410" si="107">IF(BN1347="None",0,1)</f>
        <v>1</v>
      </c>
      <c r="CM1347">
        <f t="shared" ref="CM1347:CM1410" si="108">IF(S1347&gt;0,1,0)</f>
        <v>1</v>
      </c>
      <c r="CN1347">
        <f t="shared" ref="CN1347:CN1410" si="109">IF(T1347&gt;0,1,0)</f>
        <v>1</v>
      </c>
    </row>
    <row r="1348" spans="1:92" x14ac:dyDescent="0.25">
      <c r="A1348">
        <v>997</v>
      </c>
      <c r="B1348" t="s">
        <v>564</v>
      </c>
      <c r="C1348" t="s">
        <v>564</v>
      </c>
      <c r="D1348">
        <v>1968581</v>
      </c>
      <c r="E1348">
        <v>2</v>
      </c>
      <c r="F1348" s="107">
        <v>40946</v>
      </c>
      <c r="G1348" s="107">
        <v>41081</v>
      </c>
      <c r="H1348">
        <v>1968581</v>
      </c>
      <c r="I1348" s="107">
        <v>40946</v>
      </c>
      <c r="J1348" s="107">
        <v>40948</v>
      </c>
      <c r="K1348">
        <v>2000</v>
      </c>
      <c r="L1348" t="s">
        <v>566</v>
      </c>
      <c r="M1348" s="107">
        <v>40948</v>
      </c>
      <c r="N1348" t="s">
        <v>87</v>
      </c>
      <c r="O1348" t="s">
        <v>583</v>
      </c>
      <c r="P1348" t="s">
        <v>587</v>
      </c>
      <c r="Q1348">
        <v>3</v>
      </c>
      <c r="R1348">
        <v>136</v>
      </c>
      <c r="S1348">
        <v>1</v>
      </c>
      <c r="T1348">
        <v>0</v>
      </c>
      <c r="AD1348" s="107">
        <v>30677</v>
      </c>
      <c r="AE1348" t="s">
        <v>31</v>
      </c>
      <c r="AF1348" t="s">
        <v>32</v>
      </c>
      <c r="AG1348" t="s">
        <v>868</v>
      </c>
      <c r="AH1348" t="s">
        <v>30</v>
      </c>
      <c r="AI1348" t="s">
        <v>89</v>
      </c>
      <c r="AJ1348" t="s">
        <v>47</v>
      </c>
      <c r="AK1348">
        <v>8</v>
      </c>
      <c r="AL1348" t="s">
        <v>47</v>
      </c>
      <c r="AP1348" t="s">
        <v>174</v>
      </c>
      <c r="AR1348" t="s">
        <v>43</v>
      </c>
      <c r="AS1348" t="s">
        <v>44</v>
      </c>
      <c r="BC1348" t="s">
        <v>51</v>
      </c>
      <c r="BF1348">
        <v>3</v>
      </c>
      <c r="BG1348">
        <v>136</v>
      </c>
      <c r="BH1348">
        <v>136</v>
      </c>
      <c r="BI1348">
        <v>28.057377049180328</v>
      </c>
      <c r="BJ1348">
        <f t="shared" si="105"/>
        <v>28</v>
      </c>
      <c r="BK1348">
        <v>0</v>
      </c>
      <c r="BL1348">
        <v>-133</v>
      </c>
      <c r="BM1348" t="s">
        <v>47</v>
      </c>
      <c r="BN1348" t="s">
        <v>75</v>
      </c>
      <c r="BO1348" t="s">
        <v>87</v>
      </c>
      <c r="BQ1348" t="s">
        <v>47</v>
      </c>
      <c r="BR1348" t="s">
        <v>87</v>
      </c>
      <c r="BS1348" t="s">
        <v>573</v>
      </c>
      <c r="BT1348" t="s">
        <v>1252</v>
      </c>
      <c r="BU1348" t="s">
        <v>87</v>
      </c>
      <c r="BV1348">
        <v>2.2058823529411766E-2</v>
      </c>
      <c r="BW1348">
        <v>2.2058823529411766E-2</v>
      </c>
      <c r="BX1348">
        <v>0</v>
      </c>
      <c r="BY1348">
        <v>0</v>
      </c>
      <c r="BZ1348">
        <v>-3</v>
      </c>
      <c r="CA1348">
        <v>0</v>
      </c>
      <c r="CB1348">
        <v>3</v>
      </c>
      <c r="CC1348" t="e">
        <v>#VALUE!</v>
      </c>
      <c r="CD1348">
        <v>3</v>
      </c>
      <c r="CE1348">
        <v>0</v>
      </c>
      <c r="CH1348">
        <f t="shared" si="106"/>
        <v>1</v>
      </c>
      <c r="CI1348" t="s">
        <v>1405</v>
      </c>
      <c r="CJ1348">
        <v>1</v>
      </c>
      <c r="CK1348" t="s">
        <v>1399</v>
      </c>
      <c r="CL1348">
        <f t="shared" si="107"/>
        <v>1</v>
      </c>
      <c r="CM1348">
        <f t="shared" si="108"/>
        <v>1</v>
      </c>
      <c r="CN1348">
        <f t="shared" si="109"/>
        <v>0</v>
      </c>
    </row>
    <row r="1349" spans="1:92" x14ac:dyDescent="0.25">
      <c r="A1349">
        <v>3130</v>
      </c>
      <c r="B1349" t="s">
        <v>564</v>
      </c>
      <c r="C1349" t="s">
        <v>564</v>
      </c>
      <c r="D1349">
        <v>1969203</v>
      </c>
      <c r="E1349">
        <v>1</v>
      </c>
      <c r="F1349" s="107">
        <v>41024</v>
      </c>
      <c r="G1349" s="107">
        <v>41026</v>
      </c>
      <c r="H1349">
        <v>1969203</v>
      </c>
      <c r="I1349" s="107">
        <v>41024</v>
      </c>
      <c r="J1349" s="107">
        <v>41026</v>
      </c>
      <c r="K1349">
        <v>10000</v>
      </c>
      <c r="L1349" t="s">
        <v>568</v>
      </c>
      <c r="N1349" t="s">
        <v>564</v>
      </c>
      <c r="O1349" t="s">
        <v>913</v>
      </c>
      <c r="P1349" t="s">
        <v>54</v>
      </c>
      <c r="Q1349">
        <v>3</v>
      </c>
      <c r="R1349">
        <v>3</v>
      </c>
      <c r="S1349">
        <v>3</v>
      </c>
      <c r="T1349">
        <v>1</v>
      </c>
      <c r="U1349">
        <v>2</v>
      </c>
      <c r="AD1349" s="107">
        <v>27773</v>
      </c>
      <c r="AE1349" t="s">
        <v>31</v>
      </c>
      <c r="AF1349" t="s">
        <v>32</v>
      </c>
      <c r="AG1349" t="s">
        <v>868</v>
      </c>
      <c r="AH1349" t="s">
        <v>57</v>
      </c>
      <c r="AI1349" t="s">
        <v>94</v>
      </c>
      <c r="AJ1349" t="s">
        <v>54</v>
      </c>
      <c r="AK1349">
        <v>1</v>
      </c>
      <c r="AL1349" t="s">
        <v>54</v>
      </c>
      <c r="AP1349" t="s">
        <v>135</v>
      </c>
      <c r="AR1349" t="s">
        <v>66</v>
      </c>
      <c r="AS1349" t="s">
        <v>63</v>
      </c>
      <c r="BC1349" t="s">
        <v>78</v>
      </c>
      <c r="BF1349">
        <v>3</v>
      </c>
      <c r="BG1349">
        <v>3</v>
      </c>
      <c r="BH1349">
        <v>3</v>
      </c>
      <c r="BI1349">
        <v>36.204918032786885</v>
      </c>
      <c r="BJ1349">
        <f t="shared" si="105"/>
        <v>36</v>
      </c>
      <c r="BK1349">
        <v>0</v>
      </c>
      <c r="BL1349">
        <v>0</v>
      </c>
      <c r="BM1349" t="s">
        <v>1051</v>
      </c>
      <c r="BN1349" t="s">
        <v>913</v>
      </c>
      <c r="BO1349" t="s">
        <v>564</v>
      </c>
      <c r="BQ1349" t="s">
        <v>1051</v>
      </c>
      <c r="BR1349" t="s">
        <v>87</v>
      </c>
      <c r="BS1349" t="s">
        <v>572</v>
      </c>
      <c r="BT1349" t="s">
        <v>1252</v>
      </c>
      <c r="BU1349" t="s">
        <v>87</v>
      </c>
      <c r="BV1349">
        <v>1</v>
      </c>
      <c r="BW1349">
        <v>1</v>
      </c>
      <c r="BX1349">
        <v>0</v>
      </c>
      <c r="BY1349">
        <v>0</v>
      </c>
      <c r="BZ1349">
        <v>-3</v>
      </c>
      <c r="CA1349">
        <v>0</v>
      </c>
      <c r="CB1349">
        <v>3</v>
      </c>
      <c r="CC1349" t="e">
        <v>#VALUE!</v>
      </c>
      <c r="CD1349">
        <v>3</v>
      </c>
      <c r="CE1349">
        <v>0</v>
      </c>
      <c r="CH1349">
        <f t="shared" si="106"/>
        <v>1</v>
      </c>
      <c r="CI1349" t="s">
        <v>1405</v>
      </c>
      <c r="CJ1349">
        <v>1</v>
      </c>
      <c r="CK1349" t="s">
        <v>1399</v>
      </c>
      <c r="CL1349">
        <f t="shared" si="107"/>
        <v>0</v>
      </c>
      <c r="CM1349">
        <f t="shared" si="108"/>
        <v>1</v>
      </c>
      <c r="CN1349">
        <f t="shared" si="109"/>
        <v>1</v>
      </c>
    </row>
    <row r="1350" spans="1:92" x14ac:dyDescent="0.25">
      <c r="A1350">
        <v>1784</v>
      </c>
      <c r="B1350" t="s">
        <v>564</v>
      </c>
      <c r="C1350" t="s">
        <v>564</v>
      </c>
      <c r="D1350">
        <v>1970810</v>
      </c>
      <c r="E1350">
        <v>6</v>
      </c>
      <c r="F1350" s="107">
        <v>40975</v>
      </c>
      <c r="G1350" s="107">
        <v>41618</v>
      </c>
      <c r="H1350">
        <v>1970810</v>
      </c>
      <c r="I1350" s="107">
        <v>40976</v>
      </c>
      <c r="J1350" s="107">
        <v>41618</v>
      </c>
      <c r="K1350">
        <v>200000</v>
      </c>
      <c r="L1350" t="s">
        <v>570</v>
      </c>
      <c r="N1350" t="s">
        <v>564</v>
      </c>
      <c r="O1350" t="s">
        <v>913</v>
      </c>
      <c r="P1350" t="s">
        <v>38</v>
      </c>
      <c r="Q1350">
        <v>643</v>
      </c>
      <c r="R1350">
        <v>644</v>
      </c>
      <c r="S1350">
        <v>1</v>
      </c>
      <c r="T1350">
        <v>1</v>
      </c>
      <c r="U1350">
        <v>1</v>
      </c>
      <c r="AB1350" t="s">
        <v>111</v>
      </c>
      <c r="AD1350" s="107">
        <v>24875</v>
      </c>
      <c r="AE1350" t="s">
        <v>31</v>
      </c>
      <c r="AF1350" t="s">
        <v>39</v>
      </c>
      <c r="AG1350" t="s">
        <v>40</v>
      </c>
      <c r="AH1350" t="s">
        <v>30</v>
      </c>
      <c r="AI1350" t="s">
        <v>79</v>
      </c>
      <c r="AJ1350" t="s">
        <v>88</v>
      </c>
      <c r="AK1350">
        <v>19</v>
      </c>
      <c r="AL1350" t="s">
        <v>361</v>
      </c>
      <c r="AM1350">
        <v>2</v>
      </c>
      <c r="AP1350" t="s">
        <v>72</v>
      </c>
      <c r="AR1350" t="s">
        <v>49</v>
      </c>
      <c r="AS1350" t="s">
        <v>73</v>
      </c>
      <c r="BC1350" t="s">
        <v>37</v>
      </c>
      <c r="BF1350">
        <v>643</v>
      </c>
      <c r="BG1350">
        <v>643</v>
      </c>
      <c r="BH1350">
        <v>644</v>
      </c>
      <c r="BI1350">
        <v>43.989071038251367</v>
      </c>
      <c r="BJ1350">
        <f t="shared" si="105"/>
        <v>44</v>
      </c>
      <c r="BK1350">
        <v>0</v>
      </c>
      <c r="BL1350">
        <v>0</v>
      </c>
      <c r="BM1350" t="s">
        <v>1050</v>
      </c>
      <c r="BN1350" t="s">
        <v>913</v>
      </c>
      <c r="BO1350" t="s">
        <v>87</v>
      </c>
      <c r="BQ1350" t="s">
        <v>1050</v>
      </c>
      <c r="BR1350" t="s">
        <v>87</v>
      </c>
      <c r="BS1350" t="s">
        <v>572</v>
      </c>
      <c r="BT1350" t="s">
        <v>1252</v>
      </c>
      <c r="BU1350" t="s">
        <v>87</v>
      </c>
      <c r="BV1350">
        <v>0.99844720496894412</v>
      </c>
      <c r="BW1350">
        <v>1</v>
      </c>
      <c r="BX1350">
        <v>1.5527950310558758E-3</v>
      </c>
      <c r="BY1350">
        <v>0</v>
      </c>
      <c r="BZ1350">
        <v>-643</v>
      </c>
      <c r="CA1350">
        <v>0</v>
      </c>
      <c r="CB1350">
        <v>643</v>
      </c>
      <c r="CC1350" t="e">
        <v>#VALUE!</v>
      </c>
      <c r="CD1350">
        <v>643</v>
      </c>
      <c r="CE1350">
        <v>0</v>
      </c>
      <c r="CH1350">
        <f t="shared" si="106"/>
        <v>1</v>
      </c>
      <c r="CI1350" t="s">
        <v>1406</v>
      </c>
      <c r="CJ1350">
        <v>0</v>
      </c>
      <c r="CK1350" t="s">
        <v>1399</v>
      </c>
      <c r="CL1350">
        <f t="shared" si="107"/>
        <v>0</v>
      </c>
      <c r="CM1350">
        <f t="shared" si="108"/>
        <v>1</v>
      </c>
      <c r="CN1350">
        <f t="shared" si="109"/>
        <v>1</v>
      </c>
    </row>
    <row r="1351" spans="1:92" x14ac:dyDescent="0.25">
      <c r="A1351">
        <v>2156</v>
      </c>
      <c r="B1351" t="s">
        <v>564</v>
      </c>
      <c r="C1351" t="s">
        <v>564</v>
      </c>
      <c r="D1351">
        <v>1971109</v>
      </c>
      <c r="E1351">
        <v>5</v>
      </c>
      <c r="F1351" s="107">
        <v>40990</v>
      </c>
      <c r="G1351" s="107">
        <v>41052</v>
      </c>
      <c r="H1351">
        <v>1971109</v>
      </c>
      <c r="I1351" s="107">
        <v>40990</v>
      </c>
      <c r="J1351" s="107">
        <v>41052</v>
      </c>
      <c r="K1351">
        <v>15000</v>
      </c>
      <c r="L1351" t="s">
        <v>569</v>
      </c>
      <c r="N1351" t="s">
        <v>564</v>
      </c>
      <c r="O1351" t="s">
        <v>913</v>
      </c>
      <c r="P1351" t="s">
        <v>38</v>
      </c>
      <c r="Q1351">
        <v>63</v>
      </c>
      <c r="R1351">
        <v>63</v>
      </c>
      <c r="S1351">
        <v>11</v>
      </c>
      <c r="T1351">
        <v>8</v>
      </c>
      <c r="U1351">
        <v>5</v>
      </c>
      <c r="AD1351" s="107">
        <v>31214</v>
      </c>
      <c r="AE1351" t="s">
        <v>45</v>
      </c>
      <c r="AF1351" t="s">
        <v>32</v>
      </c>
      <c r="AG1351" t="s">
        <v>868</v>
      </c>
      <c r="AH1351" t="s">
        <v>57</v>
      </c>
      <c r="AI1351" t="s">
        <v>70</v>
      </c>
      <c r="AJ1351" t="s">
        <v>88</v>
      </c>
      <c r="AK1351">
        <v>5</v>
      </c>
      <c r="AL1351" t="s">
        <v>987</v>
      </c>
      <c r="AN1351">
        <v>6</v>
      </c>
      <c r="AP1351" t="s">
        <v>115</v>
      </c>
      <c r="AR1351" t="s">
        <v>43</v>
      </c>
      <c r="AS1351" t="s">
        <v>63</v>
      </c>
      <c r="BC1351" t="s">
        <v>37</v>
      </c>
      <c r="BF1351">
        <v>63</v>
      </c>
      <c r="BG1351">
        <v>63</v>
      </c>
      <c r="BH1351">
        <v>63</v>
      </c>
      <c r="BI1351">
        <v>26.710382513661202</v>
      </c>
      <c r="BJ1351">
        <f t="shared" si="105"/>
        <v>27</v>
      </c>
      <c r="BK1351">
        <v>0</v>
      </c>
      <c r="BL1351">
        <v>0</v>
      </c>
      <c r="BM1351" t="s">
        <v>1050</v>
      </c>
      <c r="BN1351" t="s">
        <v>913</v>
      </c>
      <c r="BO1351" t="s">
        <v>564</v>
      </c>
      <c r="BQ1351" t="s">
        <v>1050</v>
      </c>
      <c r="BR1351" t="s">
        <v>87</v>
      </c>
      <c r="BS1351" t="s">
        <v>572</v>
      </c>
      <c r="BT1351" t="s">
        <v>1252</v>
      </c>
      <c r="BU1351" t="s">
        <v>87</v>
      </c>
      <c r="BV1351">
        <v>1</v>
      </c>
      <c r="BW1351">
        <v>1</v>
      </c>
      <c r="BX1351">
        <v>0</v>
      </c>
      <c r="BY1351">
        <v>0</v>
      </c>
      <c r="BZ1351">
        <v>-63</v>
      </c>
      <c r="CA1351">
        <v>0</v>
      </c>
      <c r="CB1351">
        <v>63</v>
      </c>
      <c r="CC1351" t="e">
        <v>#VALUE!</v>
      </c>
      <c r="CD1351">
        <v>63</v>
      </c>
      <c r="CE1351">
        <v>0</v>
      </c>
      <c r="CH1351">
        <f t="shared" si="106"/>
        <v>1</v>
      </c>
      <c r="CI1351" t="s">
        <v>1402</v>
      </c>
      <c r="CJ1351">
        <v>4</v>
      </c>
      <c r="CK1351" t="s">
        <v>1399</v>
      </c>
      <c r="CL1351">
        <f t="shared" si="107"/>
        <v>0</v>
      </c>
      <c r="CM1351">
        <f t="shared" si="108"/>
        <v>1</v>
      </c>
      <c r="CN1351">
        <f t="shared" si="109"/>
        <v>1</v>
      </c>
    </row>
    <row r="1352" spans="1:92" x14ac:dyDescent="0.25">
      <c r="A1352">
        <v>1808</v>
      </c>
      <c r="B1352" t="s">
        <v>564</v>
      </c>
      <c r="C1352" t="s">
        <v>87</v>
      </c>
      <c r="D1352">
        <v>1971682</v>
      </c>
      <c r="E1352">
        <v>2</v>
      </c>
      <c r="F1352" s="107">
        <v>40976</v>
      </c>
      <c r="G1352" s="107">
        <v>41019</v>
      </c>
      <c r="H1352">
        <v>1971682</v>
      </c>
      <c r="I1352" s="107">
        <v>40998</v>
      </c>
      <c r="J1352" s="107">
        <v>41019</v>
      </c>
      <c r="K1352">
        <v>2000</v>
      </c>
      <c r="L1352" t="s">
        <v>566</v>
      </c>
      <c r="M1352" s="107">
        <v>40977</v>
      </c>
      <c r="N1352" t="s">
        <v>87</v>
      </c>
      <c r="O1352" t="s">
        <v>583</v>
      </c>
      <c r="P1352" t="s">
        <v>587</v>
      </c>
      <c r="Q1352">
        <v>22</v>
      </c>
      <c r="R1352">
        <v>44</v>
      </c>
      <c r="S1352">
        <v>0</v>
      </c>
      <c r="T1352">
        <v>0</v>
      </c>
      <c r="AB1352" t="s">
        <v>111</v>
      </c>
      <c r="AD1352" s="107">
        <v>29097</v>
      </c>
      <c r="AE1352" t="s">
        <v>31</v>
      </c>
      <c r="AF1352" t="s">
        <v>39</v>
      </c>
      <c r="AG1352" t="s">
        <v>40</v>
      </c>
      <c r="AH1352" t="s">
        <v>30</v>
      </c>
      <c r="AI1352" t="s">
        <v>41</v>
      </c>
      <c r="AJ1352" t="s">
        <v>47</v>
      </c>
      <c r="AK1352">
        <v>3</v>
      </c>
      <c r="AL1352" t="s">
        <v>47</v>
      </c>
      <c r="AP1352" t="s">
        <v>42</v>
      </c>
      <c r="AR1352" t="s">
        <v>43</v>
      </c>
      <c r="AS1352" t="s">
        <v>44</v>
      </c>
      <c r="AU1352" t="s">
        <v>738</v>
      </c>
      <c r="AX1352" t="s">
        <v>87</v>
      </c>
      <c r="BC1352" t="s">
        <v>37</v>
      </c>
      <c r="BF1352">
        <v>22</v>
      </c>
      <c r="BG1352">
        <v>22</v>
      </c>
      <c r="BH1352">
        <v>44</v>
      </c>
      <c r="BI1352">
        <v>32.456284153005463</v>
      </c>
      <c r="BJ1352">
        <f t="shared" si="105"/>
        <v>33</v>
      </c>
      <c r="BK1352">
        <v>0</v>
      </c>
      <c r="BL1352">
        <v>0</v>
      </c>
      <c r="BM1352" t="s">
        <v>47</v>
      </c>
      <c r="BN1352" t="s">
        <v>75</v>
      </c>
      <c r="BO1352" t="s">
        <v>87</v>
      </c>
      <c r="BQ1352" t="s">
        <v>47</v>
      </c>
      <c r="BR1352" t="s">
        <v>87</v>
      </c>
      <c r="BS1352" t="s">
        <v>572</v>
      </c>
      <c r="BT1352" t="s">
        <v>1252</v>
      </c>
      <c r="BU1352" t="s">
        <v>564</v>
      </c>
      <c r="BV1352">
        <v>0.5</v>
      </c>
      <c r="BW1352">
        <v>1</v>
      </c>
      <c r="BX1352">
        <v>0.5</v>
      </c>
      <c r="BY1352">
        <v>0</v>
      </c>
      <c r="BZ1352">
        <v>-22</v>
      </c>
      <c r="CA1352">
        <v>0</v>
      </c>
      <c r="CB1352">
        <v>22</v>
      </c>
      <c r="CC1352" t="e">
        <v>#VALUE!</v>
      </c>
      <c r="CD1352">
        <v>22</v>
      </c>
      <c r="CE1352">
        <v>0</v>
      </c>
      <c r="CH1352">
        <f t="shared" si="106"/>
        <v>0</v>
      </c>
      <c r="CI1352" t="s">
        <v>1404</v>
      </c>
      <c r="CJ1352">
        <v>2</v>
      </c>
      <c r="CK1352" t="s">
        <v>1399</v>
      </c>
      <c r="CL1352">
        <f t="shared" si="107"/>
        <v>1</v>
      </c>
      <c r="CM1352">
        <f t="shared" si="108"/>
        <v>0</v>
      </c>
      <c r="CN1352">
        <f t="shared" si="109"/>
        <v>0</v>
      </c>
    </row>
    <row r="1353" spans="1:92" x14ac:dyDescent="0.25">
      <c r="A1353">
        <v>1176</v>
      </c>
      <c r="B1353" t="s">
        <v>564</v>
      </c>
      <c r="C1353" t="s">
        <v>564</v>
      </c>
      <c r="D1353">
        <v>1971833</v>
      </c>
      <c r="E1353">
        <v>6</v>
      </c>
      <c r="F1353" s="107">
        <v>40951</v>
      </c>
      <c r="G1353" s="107">
        <v>40953</v>
      </c>
      <c r="H1353">
        <v>1971833</v>
      </c>
      <c r="I1353" s="107">
        <v>40951</v>
      </c>
      <c r="J1353" s="107">
        <v>40953</v>
      </c>
      <c r="K1353">
        <v>25000</v>
      </c>
      <c r="L1353" t="s">
        <v>570</v>
      </c>
      <c r="N1353" t="s">
        <v>564</v>
      </c>
      <c r="O1353" t="s">
        <v>913</v>
      </c>
      <c r="P1353" t="s">
        <v>38</v>
      </c>
      <c r="Q1353">
        <v>3</v>
      </c>
      <c r="R1353">
        <v>3</v>
      </c>
      <c r="S1353">
        <v>5</v>
      </c>
      <c r="T1353">
        <v>1</v>
      </c>
      <c r="U1353">
        <v>4</v>
      </c>
      <c r="AD1353" s="107">
        <v>30433</v>
      </c>
      <c r="AE1353" t="s">
        <v>31</v>
      </c>
      <c r="AF1353" t="s">
        <v>32</v>
      </c>
      <c r="AG1353" t="s">
        <v>868</v>
      </c>
      <c r="AH1353" t="s">
        <v>57</v>
      </c>
      <c r="AI1353" t="s">
        <v>99</v>
      </c>
      <c r="AJ1353" t="s">
        <v>88</v>
      </c>
      <c r="AK1353">
        <v>1</v>
      </c>
      <c r="AL1353" t="s">
        <v>361</v>
      </c>
      <c r="AM1353">
        <v>2</v>
      </c>
      <c r="AP1353" t="s">
        <v>147</v>
      </c>
      <c r="AR1353" t="s">
        <v>66</v>
      </c>
      <c r="AS1353" t="s">
        <v>44</v>
      </c>
      <c r="BC1353" t="s">
        <v>37</v>
      </c>
      <c r="BF1353">
        <v>3</v>
      </c>
      <c r="BG1353">
        <v>3</v>
      </c>
      <c r="BH1353">
        <v>3</v>
      </c>
      <c r="BI1353">
        <v>28.737704918032787</v>
      </c>
      <c r="BJ1353">
        <f t="shared" si="105"/>
        <v>29</v>
      </c>
      <c r="BK1353">
        <v>0</v>
      </c>
      <c r="BL1353">
        <v>0</v>
      </c>
      <c r="BM1353" t="s">
        <v>1050</v>
      </c>
      <c r="BN1353" t="s">
        <v>913</v>
      </c>
      <c r="BO1353" t="s">
        <v>564</v>
      </c>
      <c r="BQ1353" t="s">
        <v>1050</v>
      </c>
      <c r="BR1353" t="s">
        <v>87</v>
      </c>
      <c r="BS1353" t="s">
        <v>572</v>
      </c>
      <c r="BT1353" t="s">
        <v>1252</v>
      </c>
      <c r="BU1353" t="s">
        <v>87</v>
      </c>
      <c r="BV1353">
        <v>1</v>
      </c>
      <c r="BW1353">
        <v>1</v>
      </c>
      <c r="BX1353">
        <v>0</v>
      </c>
      <c r="BY1353">
        <v>0</v>
      </c>
      <c r="BZ1353">
        <v>-3</v>
      </c>
      <c r="CA1353">
        <v>0</v>
      </c>
      <c r="CB1353">
        <v>3</v>
      </c>
      <c r="CC1353" t="e">
        <v>#VALUE!</v>
      </c>
      <c r="CD1353">
        <v>3</v>
      </c>
      <c r="CE1353">
        <v>0</v>
      </c>
      <c r="CH1353">
        <f t="shared" si="106"/>
        <v>1</v>
      </c>
      <c r="CI1353" t="s">
        <v>1405</v>
      </c>
      <c r="CJ1353">
        <v>1</v>
      </c>
      <c r="CK1353" t="s">
        <v>1399</v>
      </c>
      <c r="CL1353">
        <f t="shared" si="107"/>
        <v>0</v>
      </c>
      <c r="CM1353">
        <f t="shared" si="108"/>
        <v>1</v>
      </c>
      <c r="CN1353">
        <f t="shared" si="109"/>
        <v>1</v>
      </c>
    </row>
    <row r="1354" spans="1:92" x14ac:dyDescent="0.25">
      <c r="A1354">
        <v>848</v>
      </c>
      <c r="B1354" t="s">
        <v>564</v>
      </c>
      <c r="C1354" t="s">
        <v>564</v>
      </c>
      <c r="D1354">
        <v>1972382</v>
      </c>
      <c r="E1354">
        <v>5</v>
      </c>
      <c r="F1354" s="107">
        <v>40940</v>
      </c>
      <c r="G1354" s="107">
        <v>40942</v>
      </c>
      <c r="H1354">
        <v>1972382</v>
      </c>
      <c r="I1354" s="107">
        <v>40941</v>
      </c>
      <c r="J1354" s="107">
        <v>40942</v>
      </c>
      <c r="K1354">
        <v>10000</v>
      </c>
      <c r="L1354" t="s">
        <v>568</v>
      </c>
      <c r="N1354" t="s">
        <v>564</v>
      </c>
      <c r="O1354" t="s">
        <v>913</v>
      </c>
      <c r="P1354" t="s">
        <v>38</v>
      </c>
      <c r="Q1354">
        <v>2</v>
      </c>
      <c r="R1354">
        <v>3</v>
      </c>
      <c r="S1354">
        <v>4</v>
      </c>
      <c r="T1354">
        <v>4</v>
      </c>
      <c r="U1354">
        <v>3</v>
      </c>
      <c r="AD1354" s="107">
        <v>31318</v>
      </c>
      <c r="AE1354" t="s">
        <v>31</v>
      </c>
      <c r="AF1354" t="s">
        <v>32</v>
      </c>
      <c r="AG1354" t="s">
        <v>868</v>
      </c>
      <c r="AH1354" t="s">
        <v>57</v>
      </c>
      <c r="AI1354" t="s">
        <v>64</v>
      </c>
      <c r="AJ1354" t="s">
        <v>88</v>
      </c>
      <c r="AK1354">
        <v>1</v>
      </c>
      <c r="AL1354" t="s">
        <v>987</v>
      </c>
      <c r="AN1354">
        <v>8</v>
      </c>
      <c r="AP1354" t="s">
        <v>42</v>
      </c>
      <c r="AR1354" t="s">
        <v>43</v>
      </c>
      <c r="AS1354" t="s">
        <v>44</v>
      </c>
      <c r="BC1354" t="s">
        <v>37</v>
      </c>
      <c r="BF1354">
        <v>2</v>
      </c>
      <c r="BG1354">
        <v>2</v>
      </c>
      <c r="BH1354">
        <v>3</v>
      </c>
      <c r="BI1354">
        <v>26.289617486338798</v>
      </c>
      <c r="BJ1354">
        <f t="shared" si="105"/>
        <v>26</v>
      </c>
      <c r="BK1354">
        <v>0</v>
      </c>
      <c r="BL1354">
        <v>0</v>
      </c>
      <c r="BM1354" t="s">
        <v>1050</v>
      </c>
      <c r="BN1354" t="s">
        <v>913</v>
      </c>
      <c r="BO1354" t="s">
        <v>564</v>
      </c>
      <c r="BQ1354" t="s">
        <v>1050</v>
      </c>
      <c r="BR1354" t="s">
        <v>87</v>
      </c>
      <c r="BS1354" t="s">
        <v>572</v>
      </c>
      <c r="BT1354" t="s">
        <v>1252</v>
      </c>
      <c r="BU1354" t="s">
        <v>87</v>
      </c>
      <c r="BV1354">
        <v>0.66666666666666663</v>
      </c>
      <c r="BW1354">
        <v>1</v>
      </c>
      <c r="BX1354">
        <v>0.33333333333333337</v>
      </c>
      <c r="BY1354">
        <v>0</v>
      </c>
      <c r="BZ1354">
        <v>-2</v>
      </c>
      <c r="CA1354">
        <v>0</v>
      </c>
      <c r="CB1354">
        <v>2</v>
      </c>
      <c r="CC1354" t="e">
        <v>#VALUE!</v>
      </c>
      <c r="CD1354">
        <v>2</v>
      </c>
      <c r="CE1354">
        <v>0</v>
      </c>
      <c r="CH1354">
        <f t="shared" si="106"/>
        <v>1</v>
      </c>
      <c r="CI1354" t="s">
        <v>1405</v>
      </c>
      <c r="CJ1354">
        <v>1</v>
      </c>
      <c r="CK1354" t="s">
        <v>1399</v>
      </c>
      <c r="CL1354">
        <f t="shared" si="107"/>
        <v>0</v>
      </c>
      <c r="CM1354">
        <f t="shared" si="108"/>
        <v>1</v>
      </c>
      <c r="CN1354">
        <f t="shared" si="109"/>
        <v>1</v>
      </c>
    </row>
    <row r="1355" spans="1:92" x14ac:dyDescent="0.25">
      <c r="A1355">
        <v>223</v>
      </c>
      <c r="B1355" t="s">
        <v>564</v>
      </c>
      <c r="C1355" t="s">
        <v>564</v>
      </c>
      <c r="D1355">
        <v>1973125</v>
      </c>
      <c r="E1355">
        <v>2</v>
      </c>
      <c r="F1355" s="107">
        <v>40918</v>
      </c>
      <c r="G1355" s="107">
        <v>40920</v>
      </c>
      <c r="H1355">
        <v>1973125</v>
      </c>
      <c r="I1355" s="107">
        <v>40919</v>
      </c>
      <c r="J1355" s="107">
        <v>40920</v>
      </c>
      <c r="K1355">
        <v>10000</v>
      </c>
      <c r="L1355" t="s">
        <v>568</v>
      </c>
      <c r="N1355" t="s">
        <v>564</v>
      </c>
      <c r="O1355" t="s">
        <v>913</v>
      </c>
      <c r="P1355" t="s">
        <v>587</v>
      </c>
      <c r="Q1355">
        <v>2</v>
      </c>
      <c r="R1355">
        <v>3</v>
      </c>
      <c r="S1355">
        <v>2</v>
      </c>
      <c r="T1355">
        <v>7</v>
      </c>
      <c r="AB1355" t="s">
        <v>111</v>
      </c>
      <c r="AD1355" s="107">
        <v>31057</v>
      </c>
      <c r="AE1355" t="s">
        <v>31</v>
      </c>
      <c r="AF1355" t="s">
        <v>39</v>
      </c>
      <c r="AG1355" t="s">
        <v>40</v>
      </c>
      <c r="AH1355" t="s">
        <v>30</v>
      </c>
      <c r="AI1355" t="s">
        <v>113</v>
      </c>
      <c r="AJ1355" t="s">
        <v>47</v>
      </c>
      <c r="AK1355">
        <v>1</v>
      </c>
      <c r="AL1355" t="s">
        <v>47</v>
      </c>
      <c r="AP1355" t="s">
        <v>174</v>
      </c>
      <c r="AR1355" t="s">
        <v>43</v>
      </c>
      <c r="AS1355" t="s">
        <v>44</v>
      </c>
      <c r="BC1355" t="s">
        <v>51</v>
      </c>
      <c r="BF1355">
        <v>2</v>
      </c>
      <c r="BG1355">
        <v>2</v>
      </c>
      <c r="BH1355">
        <v>3</v>
      </c>
      <c r="BI1355">
        <v>26.942622950819672</v>
      </c>
      <c r="BJ1355">
        <f t="shared" si="105"/>
        <v>27</v>
      </c>
      <c r="BK1355">
        <v>0</v>
      </c>
      <c r="BL1355">
        <v>0</v>
      </c>
      <c r="BM1355" t="s">
        <v>47</v>
      </c>
      <c r="BN1355" t="s">
        <v>913</v>
      </c>
      <c r="BO1355" t="s">
        <v>564</v>
      </c>
      <c r="BQ1355" t="s">
        <v>47</v>
      </c>
      <c r="BR1355" t="s">
        <v>87</v>
      </c>
      <c r="BS1355" t="s">
        <v>572</v>
      </c>
      <c r="BT1355" t="s">
        <v>1252</v>
      </c>
      <c r="BU1355" t="s">
        <v>87</v>
      </c>
      <c r="BV1355">
        <v>0.66666666666666663</v>
      </c>
      <c r="BW1355">
        <v>1</v>
      </c>
      <c r="BX1355">
        <v>0.33333333333333337</v>
      </c>
      <c r="BY1355">
        <v>0</v>
      </c>
      <c r="BZ1355">
        <v>-2</v>
      </c>
      <c r="CA1355">
        <v>0</v>
      </c>
      <c r="CB1355">
        <v>2</v>
      </c>
      <c r="CC1355" t="e">
        <v>#VALUE!</v>
      </c>
      <c r="CD1355">
        <v>2</v>
      </c>
      <c r="CE1355">
        <v>0</v>
      </c>
      <c r="CH1355">
        <f t="shared" si="106"/>
        <v>1</v>
      </c>
      <c r="CI1355" t="s">
        <v>1405</v>
      </c>
      <c r="CJ1355">
        <v>1</v>
      </c>
      <c r="CK1355" t="s">
        <v>1399</v>
      </c>
      <c r="CL1355">
        <f t="shared" si="107"/>
        <v>0</v>
      </c>
      <c r="CM1355">
        <f t="shared" si="108"/>
        <v>1</v>
      </c>
      <c r="CN1355">
        <f t="shared" si="109"/>
        <v>1</v>
      </c>
    </row>
    <row r="1356" spans="1:92" x14ac:dyDescent="0.25">
      <c r="A1356">
        <v>767</v>
      </c>
      <c r="B1356" t="s">
        <v>564</v>
      </c>
      <c r="C1356" t="s">
        <v>564</v>
      </c>
      <c r="D1356">
        <v>1973529</v>
      </c>
      <c r="E1356">
        <v>5</v>
      </c>
      <c r="F1356" s="107">
        <v>40938</v>
      </c>
      <c r="G1356" s="107">
        <v>40940</v>
      </c>
      <c r="H1356">
        <v>1973529</v>
      </c>
      <c r="I1356" s="107">
        <v>40939</v>
      </c>
      <c r="J1356" s="107">
        <v>40940</v>
      </c>
      <c r="K1356">
        <v>10000</v>
      </c>
      <c r="L1356" t="s">
        <v>568</v>
      </c>
      <c r="N1356" t="s">
        <v>564</v>
      </c>
      <c r="O1356" t="s">
        <v>913</v>
      </c>
      <c r="P1356" t="s">
        <v>38</v>
      </c>
      <c r="Q1356">
        <v>2</v>
      </c>
      <c r="R1356">
        <v>3</v>
      </c>
      <c r="S1356">
        <v>4</v>
      </c>
      <c r="T1356">
        <v>1</v>
      </c>
      <c r="U1356">
        <v>1</v>
      </c>
      <c r="AD1356" s="107">
        <v>30858</v>
      </c>
      <c r="AE1356" t="s">
        <v>31</v>
      </c>
      <c r="AF1356" t="s">
        <v>32</v>
      </c>
      <c r="AG1356" t="s">
        <v>868</v>
      </c>
      <c r="AH1356" t="s">
        <v>57</v>
      </c>
      <c r="AI1356" t="s">
        <v>96</v>
      </c>
      <c r="AJ1356" t="s">
        <v>88</v>
      </c>
      <c r="AK1356">
        <v>1</v>
      </c>
      <c r="AL1356" t="s">
        <v>987</v>
      </c>
      <c r="AN1356">
        <v>9</v>
      </c>
      <c r="AP1356" t="s">
        <v>42</v>
      </c>
      <c r="AR1356" t="s">
        <v>43</v>
      </c>
      <c r="AS1356" t="s">
        <v>44</v>
      </c>
      <c r="BC1356" t="s">
        <v>98</v>
      </c>
      <c r="BF1356">
        <v>2</v>
      </c>
      <c r="BG1356">
        <v>2</v>
      </c>
      <c r="BH1356">
        <v>3</v>
      </c>
      <c r="BI1356">
        <v>27.540983606557376</v>
      </c>
      <c r="BJ1356">
        <f t="shared" si="105"/>
        <v>28</v>
      </c>
      <c r="BK1356">
        <v>0</v>
      </c>
      <c r="BL1356">
        <v>0</v>
      </c>
      <c r="BM1356" t="s">
        <v>1050</v>
      </c>
      <c r="BN1356" t="s">
        <v>913</v>
      </c>
      <c r="BO1356" t="s">
        <v>564</v>
      </c>
      <c r="BQ1356" t="s">
        <v>1050</v>
      </c>
      <c r="BR1356" t="s">
        <v>87</v>
      </c>
      <c r="BS1356" t="s">
        <v>572</v>
      </c>
      <c r="BT1356" t="s">
        <v>1252</v>
      </c>
      <c r="BU1356" t="s">
        <v>87</v>
      </c>
      <c r="BV1356">
        <v>0.66666666666666663</v>
      </c>
      <c r="BW1356">
        <v>1</v>
      </c>
      <c r="BX1356">
        <v>0.33333333333333337</v>
      </c>
      <c r="BY1356">
        <v>0</v>
      </c>
      <c r="BZ1356">
        <v>-2</v>
      </c>
      <c r="CA1356">
        <v>0</v>
      </c>
      <c r="CB1356">
        <v>2</v>
      </c>
      <c r="CC1356" t="e">
        <v>#VALUE!</v>
      </c>
      <c r="CD1356">
        <v>2</v>
      </c>
      <c r="CE1356">
        <v>0</v>
      </c>
      <c r="CH1356">
        <f t="shared" si="106"/>
        <v>1</v>
      </c>
      <c r="CI1356" t="s">
        <v>1405</v>
      </c>
      <c r="CJ1356">
        <v>1</v>
      </c>
      <c r="CK1356" t="s">
        <v>1399</v>
      </c>
      <c r="CL1356">
        <f t="shared" si="107"/>
        <v>0</v>
      </c>
      <c r="CM1356">
        <f t="shared" si="108"/>
        <v>1</v>
      </c>
      <c r="CN1356">
        <f t="shared" si="109"/>
        <v>1</v>
      </c>
    </row>
    <row r="1357" spans="1:92" x14ac:dyDescent="0.25">
      <c r="A1357">
        <v>1721</v>
      </c>
      <c r="B1357" t="s">
        <v>564</v>
      </c>
      <c r="C1357" t="s">
        <v>564</v>
      </c>
      <c r="D1357">
        <v>1979453</v>
      </c>
      <c r="E1357">
        <v>5</v>
      </c>
      <c r="F1357" s="107">
        <v>40972</v>
      </c>
      <c r="G1357" s="107">
        <v>40976</v>
      </c>
      <c r="H1357">
        <v>1979453</v>
      </c>
      <c r="I1357" s="107">
        <v>40973</v>
      </c>
      <c r="J1357" s="107">
        <v>40976</v>
      </c>
      <c r="K1357">
        <v>20000</v>
      </c>
      <c r="L1357" t="s">
        <v>569</v>
      </c>
      <c r="N1357" t="s">
        <v>564</v>
      </c>
      <c r="O1357" t="s">
        <v>913</v>
      </c>
      <c r="P1357" t="s">
        <v>38</v>
      </c>
      <c r="Q1357">
        <v>4</v>
      </c>
      <c r="R1357">
        <v>5</v>
      </c>
      <c r="S1357">
        <v>3</v>
      </c>
      <c r="T1357">
        <v>4</v>
      </c>
      <c r="U1357">
        <v>1</v>
      </c>
      <c r="AD1357" s="107">
        <v>31115</v>
      </c>
      <c r="AE1357" t="s">
        <v>31</v>
      </c>
      <c r="AF1357" t="s">
        <v>39</v>
      </c>
      <c r="AG1357" t="s">
        <v>40</v>
      </c>
      <c r="AH1357" t="s">
        <v>40</v>
      </c>
      <c r="AI1357" t="s">
        <v>33</v>
      </c>
      <c r="AJ1357" t="s">
        <v>88</v>
      </c>
      <c r="AK1357">
        <v>3</v>
      </c>
      <c r="AL1357" t="s">
        <v>987</v>
      </c>
      <c r="AN1357">
        <v>7</v>
      </c>
      <c r="AP1357" t="s">
        <v>196</v>
      </c>
      <c r="AR1357" t="s">
        <v>43</v>
      </c>
      <c r="AS1357" t="s">
        <v>60</v>
      </c>
      <c r="BC1357" t="s">
        <v>37</v>
      </c>
      <c r="BF1357">
        <v>4</v>
      </c>
      <c r="BG1357">
        <v>4</v>
      </c>
      <c r="BH1357">
        <v>5</v>
      </c>
      <c r="BI1357">
        <v>26.931693989071039</v>
      </c>
      <c r="BJ1357">
        <f t="shared" si="105"/>
        <v>27</v>
      </c>
      <c r="BK1357">
        <v>0</v>
      </c>
      <c r="BL1357">
        <v>0</v>
      </c>
      <c r="BM1357" t="s">
        <v>1050</v>
      </c>
      <c r="BN1357" t="s">
        <v>913</v>
      </c>
      <c r="BO1357" t="s">
        <v>564</v>
      </c>
      <c r="BQ1357" t="s">
        <v>1050</v>
      </c>
      <c r="BR1357" t="s">
        <v>87</v>
      </c>
      <c r="BS1357" t="s">
        <v>572</v>
      </c>
      <c r="BT1357" t="s">
        <v>1252</v>
      </c>
      <c r="BU1357" t="s">
        <v>87</v>
      </c>
      <c r="BV1357">
        <v>0.8</v>
      </c>
      <c r="BW1357">
        <v>1</v>
      </c>
      <c r="BX1357">
        <v>0.19999999999999996</v>
      </c>
      <c r="BY1357">
        <v>0</v>
      </c>
      <c r="BZ1357">
        <v>-4</v>
      </c>
      <c r="CA1357">
        <v>0</v>
      </c>
      <c r="CB1357">
        <v>4</v>
      </c>
      <c r="CC1357" t="e">
        <v>#VALUE!</v>
      </c>
      <c r="CD1357">
        <v>4</v>
      </c>
      <c r="CE1357">
        <v>0</v>
      </c>
      <c r="CH1357">
        <f t="shared" si="106"/>
        <v>1</v>
      </c>
      <c r="CI1357" t="s">
        <v>1405</v>
      </c>
      <c r="CJ1357">
        <v>1</v>
      </c>
      <c r="CK1357" t="s">
        <v>1399</v>
      </c>
      <c r="CL1357">
        <f t="shared" si="107"/>
        <v>0</v>
      </c>
      <c r="CM1357">
        <f t="shared" si="108"/>
        <v>1</v>
      </c>
      <c r="CN1357">
        <f t="shared" si="109"/>
        <v>1</v>
      </c>
    </row>
    <row r="1358" spans="1:92" x14ac:dyDescent="0.25">
      <c r="A1358">
        <v>2031</v>
      </c>
      <c r="B1358" t="s">
        <v>564</v>
      </c>
      <c r="C1358" t="s">
        <v>87</v>
      </c>
      <c r="D1358">
        <v>1979863</v>
      </c>
      <c r="E1358">
        <v>4</v>
      </c>
      <c r="F1358" s="107">
        <v>40985</v>
      </c>
      <c r="G1358" s="107">
        <v>41537</v>
      </c>
      <c r="H1358">
        <v>1979863</v>
      </c>
      <c r="I1358" s="107">
        <v>40985</v>
      </c>
      <c r="J1358" s="107">
        <v>40986</v>
      </c>
      <c r="K1358">
        <v>35000</v>
      </c>
      <c r="L1358" t="s">
        <v>570</v>
      </c>
      <c r="M1358" s="107">
        <v>40986</v>
      </c>
      <c r="N1358" t="s">
        <v>87</v>
      </c>
      <c r="O1358" t="s">
        <v>583</v>
      </c>
      <c r="P1358" t="s">
        <v>38</v>
      </c>
      <c r="Q1358">
        <v>5</v>
      </c>
      <c r="R1358">
        <v>553</v>
      </c>
      <c r="S1358">
        <v>0</v>
      </c>
      <c r="T1358">
        <v>1</v>
      </c>
      <c r="AD1358" s="107">
        <v>27465</v>
      </c>
      <c r="AE1358" t="s">
        <v>31</v>
      </c>
      <c r="AF1358" t="s">
        <v>68</v>
      </c>
      <c r="AG1358" t="s">
        <v>870</v>
      </c>
      <c r="AH1358" t="s">
        <v>57</v>
      </c>
      <c r="AI1358" t="s">
        <v>140</v>
      </c>
      <c r="AJ1358" t="s">
        <v>88</v>
      </c>
      <c r="AK1358">
        <v>13</v>
      </c>
      <c r="AL1358" t="s">
        <v>986</v>
      </c>
      <c r="AO1358">
        <v>180</v>
      </c>
      <c r="AP1358" t="s">
        <v>65</v>
      </c>
      <c r="AR1358" t="s">
        <v>66</v>
      </c>
      <c r="AS1358" t="s">
        <v>67</v>
      </c>
      <c r="AU1358">
        <v>41473</v>
      </c>
      <c r="AX1358" t="s">
        <v>87</v>
      </c>
      <c r="BC1358" t="s">
        <v>51</v>
      </c>
      <c r="BF1358">
        <v>5</v>
      </c>
      <c r="BG1358">
        <v>553</v>
      </c>
      <c r="BH1358">
        <v>553</v>
      </c>
      <c r="BI1358">
        <v>36.939890710382514</v>
      </c>
      <c r="BJ1358">
        <f t="shared" si="105"/>
        <v>37</v>
      </c>
      <c r="BK1358">
        <v>0</v>
      </c>
      <c r="BL1358">
        <v>-551</v>
      </c>
      <c r="BM1358" t="s">
        <v>1050</v>
      </c>
      <c r="BN1358" t="s">
        <v>75</v>
      </c>
      <c r="BO1358" t="s">
        <v>564</v>
      </c>
      <c r="BQ1358" t="s">
        <v>1050</v>
      </c>
      <c r="BR1358" t="s">
        <v>87</v>
      </c>
      <c r="BS1358" t="s">
        <v>573</v>
      </c>
      <c r="BT1358" t="s">
        <v>1252</v>
      </c>
      <c r="BU1358" t="s">
        <v>564</v>
      </c>
      <c r="BV1358">
        <v>9.0415913200723331E-3</v>
      </c>
      <c r="BW1358">
        <v>3.616636528028933E-3</v>
      </c>
      <c r="BX1358">
        <v>-5.4249547920434005E-3</v>
      </c>
      <c r="BY1358">
        <v>0</v>
      </c>
      <c r="BZ1358">
        <v>-2</v>
      </c>
      <c r="CA1358">
        <v>3</v>
      </c>
      <c r="CB1358">
        <v>2</v>
      </c>
      <c r="CC1358">
        <v>5</v>
      </c>
      <c r="CE1358">
        <v>551</v>
      </c>
      <c r="CH1358">
        <f t="shared" si="106"/>
        <v>1</v>
      </c>
      <c r="CI1358" t="s">
        <v>1405</v>
      </c>
      <c r="CJ1358">
        <v>1</v>
      </c>
      <c r="CK1358" t="s">
        <v>1399</v>
      </c>
      <c r="CL1358">
        <f t="shared" si="107"/>
        <v>1</v>
      </c>
      <c r="CM1358">
        <f t="shared" si="108"/>
        <v>0</v>
      </c>
      <c r="CN1358">
        <f t="shared" si="109"/>
        <v>1</v>
      </c>
    </row>
    <row r="1359" spans="1:92" x14ac:dyDescent="0.25">
      <c r="A1359">
        <v>771</v>
      </c>
      <c r="B1359" t="s">
        <v>564</v>
      </c>
      <c r="C1359" t="s">
        <v>564</v>
      </c>
      <c r="D1359">
        <v>1979971</v>
      </c>
      <c r="E1359">
        <v>2</v>
      </c>
      <c r="F1359" s="107">
        <v>40939</v>
      </c>
      <c r="G1359" s="107">
        <v>41403</v>
      </c>
      <c r="H1359">
        <v>1979971</v>
      </c>
      <c r="I1359" s="107">
        <v>40939</v>
      </c>
      <c r="J1359" s="107">
        <v>40946</v>
      </c>
      <c r="K1359">
        <v>30000</v>
      </c>
      <c r="L1359" t="s">
        <v>570</v>
      </c>
      <c r="M1359" s="107">
        <v>40946</v>
      </c>
      <c r="N1359" t="s">
        <v>87</v>
      </c>
      <c r="O1359" t="s">
        <v>583</v>
      </c>
      <c r="P1359" t="s">
        <v>587</v>
      </c>
      <c r="Q1359">
        <v>8</v>
      </c>
      <c r="R1359">
        <v>465</v>
      </c>
      <c r="S1359">
        <v>1</v>
      </c>
      <c r="T1359">
        <v>8</v>
      </c>
      <c r="V1359">
        <v>1</v>
      </c>
      <c r="AB1359" t="s">
        <v>111</v>
      </c>
      <c r="AD1359" s="107">
        <v>30292</v>
      </c>
      <c r="AE1359" t="s">
        <v>31</v>
      </c>
      <c r="AF1359" t="s">
        <v>39</v>
      </c>
      <c r="AG1359" t="s">
        <v>40</v>
      </c>
      <c r="AH1359" t="s">
        <v>30</v>
      </c>
      <c r="AI1359" t="s">
        <v>94</v>
      </c>
      <c r="AJ1359" t="s">
        <v>47</v>
      </c>
      <c r="AK1359">
        <v>17</v>
      </c>
      <c r="AL1359" t="s">
        <v>47</v>
      </c>
      <c r="AP1359" t="s">
        <v>131</v>
      </c>
      <c r="AR1359" t="s">
        <v>91</v>
      </c>
      <c r="AS1359" t="s">
        <v>81</v>
      </c>
      <c r="BC1359" t="s">
        <v>51</v>
      </c>
      <c r="BF1359">
        <v>8</v>
      </c>
      <c r="BG1359">
        <v>465</v>
      </c>
      <c r="BH1359">
        <v>465</v>
      </c>
      <c r="BI1359">
        <v>29.090163934426229</v>
      </c>
      <c r="BJ1359">
        <f t="shared" si="105"/>
        <v>29</v>
      </c>
      <c r="BK1359">
        <v>0</v>
      </c>
      <c r="BL1359">
        <v>-457</v>
      </c>
      <c r="BM1359" t="s">
        <v>47</v>
      </c>
      <c r="BN1359" t="s">
        <v>75</v>
      </c>
      <c r="BO1359" t="s">
        <v>87</v>
      </c>
      <c r="BQ1359" t="s">
        <v>47</v>
      </c>
      <c r="BR1359" t="s">
        <v>87</v>
      </c>
      <c r="BS1359" t="s">
        <v>573</v>
      </c>
      <c r="BT1359" t="s">
        <v>1252</v>
      </c>
      <c r="BU1359" t="s">
        <v>87</v>
      </c>
      <c r="BV1359">
        <v>1.7204301075268817E-2</v>
      </c>
      <c r="BW1359">
        <v>1.7204301075268817E-2</v>
      </c>
      <c r="BX1359">
        <v>0</v>
      </c>
      <c r="BY1359">
        <v>0</v>
      </c>
      <c r="BZ1359">
        <v>-8</v>
      </c>
      <c r="CA1359">
        <v>0</v>
      </c>
      <c r="CB1359">
        <v>8</v>
      </c>
      <c r="CC1359" t="e">
        <v>#VALUE!</v>
      </c>
      <c r="CD1359">
        <v>8</v>
      </c>
      <c r="CE1359">
        <v>0</v>
      </c>
      <c r="CH1359">
        <f t="shared" si="106"/>
        <v>1</v>
      </c>
      <c r="CI1359" t="s">
        <v>1405</v>
      </c>
      <c r="CJ1359">
        <v>1</v>
      </c>
      <c r="CK1359" t="s">
        <v>1399</v>
      </c>
      <c r="CL1359">
        <f t="shared" si="107"/>
        <v>1</v>
      </c>
      <c r="CM1359">
        <f t="shared" si="108"/>
        <v>1</v>
      </c>
      <c r="CN1359">
        <f t="shared" si="109"/>
        <v>1</v>
      </c>
    </row>
    <row r="1360" spans="1:92" x14ac:dyDescent="0.25">
      <c r="A1360">
        <v>2073</v>
      </c>
      <c r="B1360" t="s">
        <v>564</v>
      </c>
      <c r="C1360" t="s">
        <v>564</v>
      </c>
      <c r="D1360">
        <v>1980366</v>
      </c>
      <c r="E1360">
        <v>1</v>
      </c>
      <c r="F1360" s="107">
        <v>40987</v>
      </c>
      <c r="G1360" s="107">
        <v>41052</v>
      </c>
      <c r="H1360">
        <v>1980366</v>
      </c>
      <c r="I1360" s="107">
        <v>40987</v>
      </c>
      <c r="J1360" s="107">
        <v>40990</v>
      </c>
      <c r="K1360">
        <v>5000</v>
      </c>
      <c r="L1360" t="s">
        <v>567</v>
      </c>
      <c r="M1360" s="107">
        <v>40990</v>
      </c>
      <c r="N1360" t="s">
        <v>87</v>
      </c>
      <c r="O1360" t="s">
        <v>75</v>
      </c>
      <c r="P1360" t="s">
        <v>122</v>
      </c>
      <c r="Q1360">
        <v>4</v>
      </c>
      <c r="R1360">
        <v>66</v>
      </c>
      <c r="S1360">
        <v>0</v>
      </c>
      <c r="T1360">
        <v>0</v>
      </c>
      <c r="AD1360" s="107">
        <v>27345</v>
      </c>
      <c r="AE1360" t="s">
        <v>45</v>
      </c>
      <c r="AF1360" t="s">
        <v>39</v>
      </c>
      <c r="AG1360" t="s">
        <v>40</v>
      </c>
      <c r="AH1360" t="s">
        <v>40</v>
      </c>
      <c r="AI1360" t="s">
        <v>82</v>
      </c>
      <c r="AJ1360" t="s">
        <v>122</v>
      </c>
      <c r="AK1360">
        <v>3</v>
      </c>
      <c r="AL1360" t="s">
        <v>122</v>
      </c>
      <c r="AP1360" t="s">
        <v>92</v>
      </c>
      <c r="AR1360" t="s">
        <v>66</v>
      </c>
      <c r="AS1360" t="s">
        <v>44</v>
      </c>
      <c r="BC1360" t="s">
        <v>51</v>
      </c>
      <c r="BF1360">
        <v>4</v>
      </c>
      <c r="BG1360">
        <v>66</v>
      </c>
      <c r="BH1360">
        <v>66</v>
      </c>
      <c r="BI1360">
        <v>37.27322404371585</v>
      </c>
      <c r="BJ1360">
        <f t="shared" si="105"/>
        <v>37</v>
      </c>
      <c r="BK1360">
        <v>0</v>
      </c>
      <c r="BL1360">
        <v>-62</v>
      </c>
      <c r="BM1360" t="s">
        <v>1051</v>
      </c>
      <c r="BN1360" t="s">
        <v>75</v>
      </c>
      <c r="BO1360" t="s">
        <v>87</v>
      </c>
      <c r="BQ1360" t="s">
        <v>1051</v>
      </c>
      <c r="BR1360" t="s">
        <v>87</v>
      </c>
      <c r="BS1360" t="s">
        <v>573</v>
      </c>
      <c r="BT1360" t="s">
        <v>1252</v>
      </c>
      <c r="BU1360" t="s">
        <v>564</v>
      </c>
      <c r="BV1360">
        <v>6.0606060606060608E-2</v>
      </c>
      <c r="BW1360">
        <v>6.0606060606060608E-2</v>
      </c>
      <c r="BX1360">
        <v>0</v>
      </c>
      <c r="BY1360">
        <v>0</v>
      </c>
      <c r="BZ1360">
        <v>-4</v>
      </c>
      <c r="CA1360">
        <v>0</v>
      </c>
      <c r="CB1360">
        <v>4</v>
      </c>
      <c r="CC1360" t="e">
        <v>#VALUE!</v>
      </c>
      <c r="CD1360">
        <v>4</v>
      </c>
      <c r="CE1360">
        <v>0</v>
      </c>
      <c r="CH1360">
        <f t="shared" si="106"/>
        <v>0</v>
      </c>
      <c r="CI1360" t="s">
        <v>1405</v>
      </c>
      <c r="CJ1360">
        <v>1</v>
      </c>
      <c r="CK1360" t="s">
        <v>1399</v>
      </c>
      <c r="CL1360">
        <f t="shared" si="107"/>
        <v>1</v>
      </c>
      <c r="CM1360">
        <f t="shared" si="108"/>
        <v>0</v>
      </c>
      <c r="CN1360">
        <f t="shared" si="109"/>
        <v>0</v>
      </c>
    </row>
    <row r="1361" spans="1:92" x14ac:dyDescent="0.25">
      <c r="A1361">
        <v>2984</v>
      </c>
      <c r="B1361" t="s">
        <v>564</v>
      </c>
      <c r="C1361" t="s">
        <v>87</v>
      </c>
      <c r="D1361">
        <v>1980559</v>
      </c>
      <c r="E1361">
        <v>5</v>
      </c>
      <c r="F1361" s="107">
        <v>41019</v>
      </c>
      <c r="G1361" s="107">
        <v>41285</v>
      </c>
      <c r="H1361">
        <v>1980559</v>
      </c>
      <c r="I1361" s="107">
        <v>41019</v>
      </c>
      <c r="J1361" s="107">
        <v>41023</v>
      </c>
      <c r="K1361">
        <v>25000</v>
      </c>
      <c r="L1361" t="s">
        <v>570</v>
      </c>
      <c r="M1361" s="107">
        <v>41023</v>
      </c>
      <c r="N1361" t="s">
        <v>87</v>
      </c>
      <c r="O1361" t="s">
        <v>75</v>
      </c>
      <c r="P1361" t="s">
        <v>38</v>
      </c>
      <c r="Q1361">
        <v>131</v>
      </c>
      <c r="R1361">
        <v>267</v>
      </c>
      <c r="S1361">
        <v>3</v>
      </c>
      <c r="T1361">
        <v>6</v>
      </c>
      <c r="V1361">
        <v>1</v>
      </c>
      <c r="AD1361" s="107">
        <v>30628</v>
      </c>
      <c r="AE1361" t="s">
        <v>31</v>
      </c>
      <c r="AF1361" t="s">
        <v>39</v>
      </c>
      <c r="AG1361" t="s">
        <v>40</v>
      </c>
      <c r="AH1361" t="s">
        <v>40</v>
      </c>
      <c r="AI1361" t="s">
        <v>94</v>
      </c>
      <c r="AJ1361" t="s">
        <v>88</v>
      </c>
      <c r="AK1361">
        <v>10</v>
      </c>
      <c r="AL1361" t="s">
        <v>987</v>
      </c>
      <c r="AN1361">
        <v>10</v>
      </c>
      <c r="AP1361" t="s">
        <v>185</v>
      </c>
      <c r="AR1361" t="s">
        <v>49</v>
      </c>
      <c r="AS1361" t="s">
        <v>105</v>
      </c>
      <c r="AT1361" t="s">
        <v>660</v>
      </c>
      <c r="AU1361" t="s">
        <v>785</v>
      </c>
      <c r="AX1361" t="s">
        <v>87</v>
      </c>
      <c r="BC1361" t="s">
        <v>51</v>
      </c>
      <c r="BF1361">
        <v>131</v>
      </c>
      <c r="BG1361">
        <v>267</v>
      </c>
      <c r="BH1361">
        <v>267</v>
      </c>
      <c r="BI1361">
        <v>28.39071038251366</v>
      </c>
      <c r="BJ1361">
        <f t="shared" si="105"/>
        <v>28</v>
      </c>
      <c r="BK1361">
        <v>0</v>
      </c>
      <c r="BL1361">
        <v>-262</v>
      </c>
      <c r="BM1361" t="s">
        <v>1050</v>
      </c>
      <c r="BN1361" t="s">
        <v>75</v>
      </c>
      <c r="BO1361" t="s">
        <v>87</v>
      </c>
      <c r="BQ1361" t="s">
        <v>1050</v>
      </c>
      <c r="BR1361" t="s">
        <v>87</v>
      </c>
      <c r="BS1361" t="s">
        <v>572</v>
      </c>
      <c r="BT1361" t="s">
        <v>1252</v>
      </c>
      <c r="BU1361" t="s">
        <v>87</v>
      </c>
      <c r="BV1361">
        <v>0.49063670411985016</v>
      </c>
      <c r="BW1361">
        <v>1.8726591760299626E-2</v>
      </c>
      <c r="BX1361">
        <v>-0.47191011235955055</v>
      </c>
      <c r="BY1361">
        <v>0</v>
      </c>
      <c r="BZ1361">
        <v>-5</v>
      </c>
      <c r="CA1361">
        <v>126</v>
      </c>
      <c r="CB1361">
        <v>267</v>
      </c>
      <c r="CC1361">
        <v>131</v>
      </c>
      <c r="CD1361">
        <v>267</v>
      </c>
      <c r="CE1361">
        <v>262</v>
      </c>
      <c r="CH1361">
        <f t="shared" si="106"/>
        <v>1</v>
      </c>
      <c r="CI1361" t="s">
        <v>1403</v>
      </c>
      <c r="CJ1361">
        <v>6</v>
      </c>
      <c r="CK1361" t="s">
        <v>1399</v>
      </c>
      <c r="CL1361">
        <f t="shared" si="107"/>
        <v>1</v>
      </c>
      <c r="CM1361">
        <f t="shared" si="108"/>
        <v>1</v>
      </c>
      <c r="CN1361">
        <f t="shared" si="109"/>
        <v>1</v>
      </c>
    </row>
    <row r="1362" spans="1:92" x14ac:dyDescent="0.25">
      <c r="A1362">
        <v>310</v>
      </c>
      <c r="B1362" t="s">
        <v>564</v>
      </c>
      <c r="C1362" t="s">
        <v>564</v>
      </c>
      <c r="D1362">
        <v>1981681</v>
      </c>
      <c r="E1362">
        <v>2</v>
      </c>
      <c r="F1362" s="107">
        <v>40921</v>
      </c>
      <c r="G1362" s="107">
        <v>40925</v>
      </c>
      <c r="H1362">
        <v>1981681</v>
      </c>
      <c r="I1362" s="107">
        <v>40921</v>
      </c>
      <c r="J1362" s="107">
        <v>40925</v>
      </c>
      <c r="K1362">
        <v>2000</v>
      </c>
      <c r="L1362" t="s">
        <v>566</v>
      </c>
      <c r="N1362" t="s">
        <v>564</v>
      </c>
      <c r="O1362" t="s">
        <v>913</v>
      </c>
      <c r="P1362" t="s">
        <v>587</v>
      </c>
      <c r="Q1362">
        <v>5</v>
      </c>
      <c r="R1362">
        <v>5</v>
      </c>
      <c r="S1362">
        <v>1</v>
      </c>
      <c r="T1362">
        <v>1</v>
      </c>
      <c r="V1362">
        <v>1</v>
      </c>
      <c r="AD1362" s="107">
        <v>22588</v>
      </c>
      <c r="AE1362" t="s">
        <v>31</v>
      </c>
      <c r="AF1362" t="s">
        <v>32</v>
      </c>
      <c r="AG1362" t="s">
        <v>868</v>
      </c>
      <c r="AH1362" t="s">
        <v>30</v>
      </c>
      <c r="AI1362" t="s">
        <v>33</v>
      </c>
      <c r="AJ1362" t="s">
        <v>47</v>
      </c>
      <c r="AK1362">
        <v>1</v>
      </c>
      <c r="AL1362" t="s">
        <v>47</v>
      </c>
      <c r="AP1362" t="s">
        <v>42</v>
      </c>
      <c r="AR1362" t="s">
        <v>43</v>
      </c>
      <c r="AS1362" t="s">
        <v>44</v>
      </c>
      <c r="BC1362" t="s">
        <v>37</v>
      </c>
      <c r="BF1362">
        <v>5</v>
      </c>
      <c r="BG1362">
        <v>5</v>
      </c>
      <c r="BH1362">
        <v>5</v>
      </c>
      <c r="BI1362">
        <v>50.090163934426229</v>
      </c>
      <c r="BJ1362">
        <f t="shared" si="105"/>
        <v>50</v>
      </c>
      <c r="BK1362">
        <v>0</v>
      </c>
      <c r="BL1362">
        <v>0</v>
      </c>
      <c r="BM1362" t="s">
        <v>47</v>
      </c>
      <c r="BN1362" t="s">
        <v>913</v>
      </c>
      <c r="BO1362" t="s">
        <v>564</v>
      </c>
      <c r="BQ1362" t="s">
        <v>47</v>
      </c>
      <c r="BR1362" t="s">
        <v>87</v>
      </c>
      <c r="BS1362" t="s">
        <v>572</v>
      </c>
      <c r="BT1362" t="s">
        <v>1252</v>
      </c>
      <c r="BU1362" t="s">
        <v>87</v>
      </c>
      <c r="BV1362">
        <v>1</v>
      </c>
      <c r="BW1362">
        <v>1</v>
      </c>
      <c r="BX1362">
        <v>0</v>
      </c>
      <c r="BY1362">
        <v>0</v>
      </c>
      <c r="BZ1362">
        <v>-5</v>
      </c>
      <c r="CA1362">
        <v>0</v>
      </c>
      <c r="CB1362">
        <v>5</v>
      </c>
      <c r="CC1362" t="e">
        <v>#VALUE!</v>
      </c>
      <c r="CD1362">
        <v>5</v>
      </c>
      <c r="CE1362">
        <v>0</v>
      </c>
      <c r="CH1362">
        <f t="shared" si="106"/>
        <v>1</v>
      </c>
      <c r="CI1362" t="s">
        <v>1405</v>
      </c>
      <c r="CJ1362">
        <v>1</v>
      </c>
      <c r="CK1362" t="s">
        <v>1399</v>
      </c>
      <c r="CL1362">
        <f t="shared" si="107"/>
        <v>0</v>
      </c>
      <c r="CM1362">
        <f t="shared" si="108"/>
        <v>1</v>
      </c>
      <c r="CN1362">
        <f t="shared" si="109"/>
        <v>1</v>
      </c>
    </row>
    <row r="1363" spans="1:92" x14ac:dyDescent="0.25">
      <c r="A1363">
        <v>116</v>
      </c>
      <c r="B1363" t="s">
        <v>564</v>
      </c>
      <c r="C1363" t="s">
        <v>564</v>
      </c>
      <c r="D1363">
        <v>1982037</v>
      </c>
      <c r="E1363">
        <v>5</v>
      </c>
      <c r="F1363" s="107">
        <v>40914</v>
      </c>
      <c r="G1363" s="107">
        <v>41037</v>
      </c>
      <c r="H1363">
        <v>1982037</v>
      </c>
      <c r="I1363" s="107">
        <v>40914</v>
      </c>
      <c r="J1363" s="107">
        <v>40926</v>
      </c>
      <c r="K1363">
        <v>15000</v>
      </c>
      <c r="L1363" t="s">
        <v>569</v>
      </c>
      <c r="M1363" s="107">
        <v>40926</v>
      </c>
      <c r="N1363" t="s">
        <v>87</v>
      </c>
      <c r="O1363" t="s">
        <v>75</v>
      </c>
      <c r="P1363" t="s">
        <v>38</v>
      </c>
      <c r="Q1363">
        <v>13</v>
      </c>
      <c r="R1363">
        <v>124</v>
      </c>
      <c r="S1363">
        <v>6</v>
      </c>
      <c r="T1363">
        <v>3</v>
      </c>
      <c r="U1363">
        <v>4</v>
      </c>
      <c r="AD1363" s="107">
        <v>28970</v>
      </c>
      <c r="AE1363" t="s">
        <v>45</v>
      </c>
      <c r="AF1363" t="s">
        <v>68</v>
      </c>
      <c r="AG1363" t="s">
        <v>870</v>
      </c>
      <c r="AH1363" t="s">
        <v>57</v>
      </c>
      <c r="AI1363" t="s">
        <v>33</v>
      </c>
      <c r="AJ1363" t="s">
        <v>88</v>
      </c>
      <c r="AK1363">
        <v>5</v>
      </c>
      <c r="AL1363" t="s">
        <v>987</v>
      </c>
      <c r="AN1363">
        <v>6</v>
      </c>
      <c r="AP1363" t="s">
        <v>42</v>
      </c>
      <c r="AR1363" t="s">
        <v>43</v>
      </c>
      <c r="AS1363" t="s">
        <v>44</v>
      </c>
      <c r="AT1363" t="s">
        <v>592</v>
      </c>
      <c r="BC1363" t="s">
        <v>37</v>
      </c>
      <c r="BF1363">
        <v>13</v>
      </c>
      <c r="BG1363">
        <v>124</v>
      </c>
      <c r="BH1363">
        <v>124</v>
      </c>
      <c r="BI1363">
        <v>32.633879781420767</v>
      </c>
      <c r="BJ1363">
        <f t="shared" si="105"/>
        <v>33</v>
      </c>
      <c r="BK1363">
        <v>0</v>
      </c>
      <c r="BL1363">
        <v>-111</v>
      </c>
      <c r="BM1363" t="s">
        <v>1050</v>
      </c>
      <c r="BN1363" t="s">
        <v>75</v>
      </c>
      <c r="BO1363" t="s">
        <v>87</v>
      </c>
      <c r="BQ1363" t="s">
        <v>1050</v>
      </c>
      <c r="BR1363" t="s">
        <v>87</v>
      </c>
      <c r="BS1363" t="s">
        <v>573</v>
      </c>
      <c r="BT1363" t="s">
        <v>1252</v>
      </c>
      <c r="BU1363" t="s">
        <v>87</v>
      </c>
      <c r="BV1363">
        <v>0.10483870967741936</v>
      </c>
      <c r="BW1363">
        <v>0.10483870967741936</v>
      </c>
      <c r="BX1363">
        <v>0</v>
      </c>
      <c r="BY1363">
        <v>0</v>
      </c>
      <c r="BZ1363">
        <v>-13</v>
      </c>
      <c r="CA1363">
        <v>0</v>
      </c>
      <c r="CB1363">
        <v>13</v>
      </c>
      <c r="CC1363" t="e">
        <v>#VALUE!</v>
      </c>
      <c r="CD1363">
        <v>13</v>
      </c>
      <c r="CE1363">
        <v>0</v>
      </c>
      <c r="CH1363">
        <f t="shared" si="106"/>
        <v>1</v>
      </c>
      <c r="CI1363" t="s">
        <v>1404</v>
      </c>
      <c r="CJ1363">
        <v>2</v>
      </c>
      <c r="CK1363" t="s">
        <v>1399</v>
      </c>
      <c r="CL1363">
        <f t="shared" si="107"/>
        <v>1</v>
      </c>
      <c r="CM1363">
        <f t="shared" si="108"/>
        <v>1</v>
      </c>
      <c r="CN1363">
        <f t="shared" si="109"/>
        <v>1</v>
      </c>
    </row>
    <row r="1364" spans="1:92" x14ac:dyDescent="0.25">
      <c r="A1364">
        <v>593</v>
      </c>
      <c r="B1364" t="s">
        <v>564</v>
      </c>
      <c r="C1364" t="s">
        <v>87</v>
      </c>
      <c r="D1364">
        <v>1982441</v>
      </c>
      <c r="E1364">
        <v>1</v>
      </c>
      <c r="F1364" s="107">
        <v>40932</v>
      </c>
      <c r="G1364" s="107">
        <v>41407</v>
      </c>
      <c r="H1364">
        <v>1982441</v>
      </c>
      <c r="I1364" s="107">
        <v>40991</v>
      </c>
      <c r="J1364" s="107">
        <v>40995</v>
      </c>
      <c r="K1364">
        <v>10000</v>
      </c>
      <c r="L1364" t="s">
        <v>568</v>
      </c>
      <c r="M1364" s="107">
        <v>40995</v>
      </c>
      <c r="N1364" t="s">
        <v>87</v>
      </c>
      <c r="O1364" t="s">
        <v>583</v>
      </c>
      <c r="P1364" t="s">
        <v>54</v>
      </c>
      <c r="Q1364">
        <v>18</v>
      </c>
      <c r="R1364">
        <v>476</v>
      </c>
      <c r="S1364">
        <v>0</v>
      </c>
      <c r="T1364">
        <v>6</v>
      </c>
      <c r="AD1364" s="107">
        <v>31283</v>
      </c>
      <c r="AE1364" t="s">
        <v>31</v>
      </c>
      <c r="AF1364" t="s">
        <v>32</v>
      </c>
      <c r="AG1364" t="s">
        <v>868</v>
      </c>
      <c r="AH1364" t="s">
        <v>57</v>
      </c>
      <c r="AI1364" t="s">
        <v>99</v>
      </c>
      <c r="AJ1364" t="s">
        <v>30</v>
      </c>
      <c r="AK1364">
        <v>14</v>
      </c>
      <c r="AL1364" t="s">
        <v>54</v>
      </c>
      <c r="AP1364" t="s">
        <v>55</v>
      </c>
      <c r="AR1364" t="s">
        <v>49</v>
      </c>
      <c r="AS1364" t="s">
        <v>56</v>
      </c>
      <c r="AT1364" t="s">
        <v>1127</v>
      </c>
      <c r="AU1364">
        <v>41025</v>
      </c>
      <c r="AX1364" t="s">
        <v>87</v>
      </c>
      <c r="BC1364" t="s">
        <v>51</v>
      </c>
      <c r="BF1364">
        <v>18</v>
      </c>
      <c r="BG1364">
        <v>417</v>
      </c>
      <c r="BH1364">
        <v>476</v>
      </c>
      <c r="BI1364">
        <v>26.363387978142075</v>
      </c>
      <c r="BJ1364">
        <f t="shared" si="105"/>
        <v>27</v>
      </c>
      <c r="BK1364">
        <v>0</v>
      </c>
      <c r="BL1364">
        <v>-412</v>
      </c>
      <c r="BM1364" t="s">
        <v>54</v>
      </c>
      <c r="BN1364" t="s">
        <v>75</v>
      </c>
      <c r="BO1364" t="s">
        <v>87</v>
      </c>
      <c r="BQ1364" t="s">
        <v>1409</v>
      </c>
      <c r="BR1364" t="s">
        <v>87</v>
      </c>
      <c r="BS1364" t="s">
        <v>573</v>
      </c>
      <c r="BT1364" t="s">
        <v>1252</v>
      </c>
      <c r="BU1364" t="s">
        <v>564</v>
      </c>
      <c r="BV1364">
        <v>3.7815126050420166E-2</v>
      </c>
      <c r="BW1364">
        <v>1.1990407673860911E-2</v>
      </c>
      <c r="BX1364">
        <v>-2.5824718376559253E-2</v>
      </c>
      <c r="BY1364">
        <v>0</v>
      </c>
      <c r="BZ1364">
        <v>-5</v>
      </c>
      <c r="CA1364">
        <v>13</v>
      </c>
      <c r="CB1364">
        <v>5</v>
      </c>
      <c r="CC1364">
        <v>18</v>
      </c>
      <c r="CE1364">
        <v>412</v>
      </c>
      <c r="CH1364">
        <f t="shared" si="106"/>
        <v>1</v>
      </c>
      <c r="CI1364" t="s">
        <v>1404</v>
      </c>
      <c r="CJ1364">
        <v>2</v>
      </c>
      <c r="CK1364" t="s">
        <v>1399</v>
      </c>
      <c r="CL1364">
        <f t="shared" si="107"/>
        <v>1</v>
      </c>
      <c r="CM1364">
        <f t="shared" si="108"/>
        <v>0</v>
      </c>
      <c r="CN1364">
        <f t="shared" si="109"/>
        <v>1</v>
      </c>
    </row>
    <row r="1365" spans="1:92" x14ac:dyDescent="0.25">
      <c r="A1365">
        <v>3260</v>
      </c>
      <c r="B1365" t="s">
        <v>564</v>
      </c>
      <c r="C1365" t="s">
        <v>564</v>
      </c>
      <c r="D1365">
        <v>1983685</v>
      </c>
      <c r="E1365">
        <v>5</v>
      </c>
      <c r="F1365" s="107">
        <v>41029</v>
      </c>
      <c r="G1365" s="107">
        <v>41130</v>
      </c>
      <c r="H1365">
        <v>1983685</v>
      </c>
      <c r="I1365" s="107">
        <v>41030</v>
      </c>
      <c r="J1365" s="107">
        <v>41130</v>
      </c>
      <c r="K1365">
        <v>10000</v>
      </c>
      <c r="L1365" t="s">
        <v>568</v>
      </c>
      <c r="N1365" t="s">
        <v>564</v>
      </c>
      <c r="O1365" t="s">
        <v>913</v>
      </c>
      <c r="P1365" t="s">
        <v>38</v>
      </c>
      <c r="Q1365">
        <v>101</v>
      </c>
      <c r="R1365">
        <v>102</v>
      </c>
      <c r="S1365">
        <v>6</v>
      </c>
      <c r="T1365">
        <v>10</v>
      </c>
      <c r="U1365">
        <v>3</v>
      </c>
      <c r="AD1365" s="107">
        <v>31065</v>
      </c>
      <c r="AE1365" t="s">
        <v>31</v>
      </c>
      <c r="AF1365" t="s">
        <v>32</v>
      </c>
      <c r="AG1365" t="s">
        <v>868</v>
      </c>
      <c r="AH1365" t="s">
        <v>57</v>
      </c>
      <c r="AI1365" t="s">
        <v>94</v>
      </c>
      <c r="AJ1365" t="s">
        <v>88</v>
      </c>
      <c r="AK1365">
        <v>6</v>
      </c>
      <c r="AL1365" t="s">
        <v>987</v>
      </c>
      <c r="AN1365">
        <v>12</v>
      </c>
      <c r="AP1365" t="s">
        <v>92</v>
      </c>
      <c r="AR1365" t="s">
        <v>66</v>
      </c>
      <c r="AS1365" t="s">
        <v>44</v>
      </c>
      <c r="BC1365" t="s">
        <v>37</v>
      </c>
      <c r="BF1365">
        <v>101</v>
      </c>
      <c r="BG1365">
        <v>101</v>
      </c>
      <c r="BH1365">
        <v>102</v>
      </c>
      <c r="BI1365">
        <v>27.224043715846996</v>
      </c>
      <c r="BJ1365">
        <f t="shared" si="105"/>
        <v>27</v>
      </c>
      <c r="BK1365">
        <v>0</v>
      </c>
      <c r="BL1365">
        <v>0</v>
      </c>
      <c r="BM1365" t="s">
        <v>1050</v>
      </c>
      <c r="BN1365" t="s">
        <v>913</v>
      </c>
      <c r="BO1365" t="s">
        <v>564</v>
      </c>
      <c r="BQ1365" t="s">
        <v>1050</v>
      </c>
      <c r="BR1365" t="s">
        <v>87</v>
      </c>
      <c r="BS1365" t="s">
        <v>572</v>
      </c>
      <c r="BT1365" t="s">
        <v>1252</v>
      </c>
      <c r="BU1365" t="s">
        <v>87</v>
      </c>
      <c r="BV1365">
        <v>0.99019607843137258</v>
      </c>
      <c r="BW1365">
        <v>1</v>
      </c>
      <c r="BX1365">
        <v>9.8039215686274161E-3</v>
      </c>
      <c r="BY1365">
        <v>0</v>
      </c>
      <c r="BZ1365">
        <v>-101</v>
      </c>
      <c r="CA1365">
        <v>0</v>
      </c>
      <c r="CB1365">
        <v>101</v>
      </c>
      <c r="CC1365" t="e">
        <v>#VALUE!</v>
      </c>
      <c r="CD1365">
        <v>101</v>
      </c>
      <c r="CE1365">
        <v>0</v>
      </c>
      <c r="CH1365">
        <f t="shared" si="106"/>
        <v>1</v>
      </c>
      <c r="CI1365" t="s">
        <v>1408</v>
      </c>
      <c r="CJ1365">
        <v>0</v>
      </c>
      <c r="CK1365" t="s">
        <v>1399</v>
      </c>
      <c r="CL1365">
        <f t="shared" si="107"/>
        <v>0</v>
      </c>
      <c r="CM1365">
        <f t="shared" si="108"/>
        <v>1</v>
      </c>
      <c r="CN1365">
        <f t="shared" si="109"/>
        <v>1</v>
      </c>
    </row>
    <row r="1366" spans="1:92" x14ac:dyDescent="0.25">
      <c r="A1366">
        <v>2859</v>
      </c>
      <c r="B1366" t="s">
        <v>87</v>
      </c>
      <c r="C1366" t="s">
        <v>564</v>
      </c>
      <c r="D1366">
        <v>1984477</v>
      </c>
      <c r="E1366">
        <v>4</v>
      </c>
      <c r="F1366" s="107">
        <v>41014</v>
      </c>
      <c r="G1366" s="107">
        <v>41515</v>
      </c>
      <c r="H1366">
        <v>1984477</v>
      </c>
      <c r="I1366" s="107">
        <v>41015</v>
      </c>
      <c r="J1366" s="107">
        <v>41016</v>
      </c>
      <c r="K1366">
        <v>5000</v>
      </c>
      <c r="L1366" t="s">
        <v>567</v>
      </c>
      <c r="M1366" s="107">
        <v>41016</v>
      </c>
      <c r="N1366" t="s">
        <v>87</v>
      </c>
      <c r="O1366" t="s">
        <v>75</v>
      </c>
      <c r="P1366" t="s">
        <v>38</v>
      </c>
      <c r="Q1366">
        <v>2</v>
      </c>
      <c r="R1366">
        <v>502</v>
      </c>
      <c r="S1366">
        <v>1</v>
      </c>
      <c r="T1366">
        <v>2</v>
      </c>
      <c r="AD1366" s="107">
        <v>31023</v>
      </c>
      <c r="AE1366" t="s">
        <v>31</v>
      </c>
      <c r="AF1366" t="s">
        <v>39</v>
      </c>
      <c r="AG1366" t="s">
        <v>40</v>
      </c>
      <c r="AH1366" t="s">
        <v>40</v>
      </c>
      <c r="AI1366" t="s">
        <v>86</v>
      </c>
      <c r="AJ1366" t="s">
        <v>88</v>
      </c>
      <c r="AK1366">
        <v>13</v>
      </c>
      <c r="AL1366" t="s">
        <v>986</v>
      </c>
      <c r="AO1366">
        <v>6</v>
      </c>
      <c r="AP1366" t="s">
        <v>42</v>
      </c>
      <c r="AR1366" t="s">
        <v>43</v>
      </c>
      <c r="AS1366" t="s">
        <v>44</v>
      </c>
      <c r="AT1366" t="s">
        <v>1101</v>
      </c>
      <c r="BC1366" t="s">
        <v>51</v>
      </c>
      <c r="BD1366" t="s">
        <v>1100</v>
      </c>
      <c r="BF1366">
        <v>2</v>
      </c>
      <c r="BG1366">
        <v>501</v>
      </c>
      <c r="BH1366">
        <v>502</v>
      </c>
      <c r="BI1366">
        <v>27.297814207650273</v>
      </c>
      <c r="BJ1366">
        <f t="shared" si="105"/>
        <v>27</v>
      </c>
      <c r="BK1366">
        <v>0</v>
      </c>
      <c r="BL1366">
        <v>-499</v>
      </c>
      <c r="BM1366" t="s">
        <v>1050</v>
      </c>
      <c r="BN1366" t="s">
        <v>75</v>
      </c>
      <c r="BO1366" t="s">
        <v>87</v>
      </c>
      <c r="BQ1366" t="s">
        <v>1050</v>
      </c>
      <c r="BR1366" t="s">
        <v>87</v>
      </c>
      <c r="BS1366" t="s">
        <v>573</v>
      </c>
      <c r="BT1366" t="s">
        <v>1252</v>
      </c>
      <c r="BU1366" t="s">
        <v>87</v>
      </c>
      <c r="BV1366">
        <v>3.9840637450199202E-3</v>
      </c>
      <c r="BW1366">
        <v>3.9920159680638719E-3</v>
      </c>
      <c r="BX1366">
        <v>7.95222304395167E-6</v>
      </c>
      <c r="BY1366">
        <v>0</v>
      </c>
      <c r="BZ1366">
        <v>-2</v>
      </c>
      <c r="CA1366">
        <v>0</v>
      </c>
      <c r="CB1366">
        <v>2</v>
      </c>
      <c r="CC1366" t="e">
        <v>#VALUE!</v>
      </c>
      <c r="CD1366">
        <v>2</v>
      </c>
      <c r="CE1366">
        <v>0</v>
      </c>
      <c r="CH1366">
        <f t="shared" si="106"/>
        <v>1</v>
      </c>
      <c r="CI1366" t="s">
        <v>1405</v>
      </c>
      <c r="CJ1366">
        <v>1</v>
      </c>
      <c r="CK1366" t="s">
        <v>1399</v>
      </c>
      <c r="CL1366">
        <f t="shared" si="107"/>
        <v>1</v>
      </c>
      <c r="CM1366">
        <f t="shared" si="108"/>
        <v>1</v>
      </c>
      <c r="CN1366">
        <f t="shared" si="109"/>
        <v>1</v>
      </c>
    </row>
    <row r="1367" spans="1:92" x14ac:dyDescent="0.25">
      <c r="A1367">
        <v>1707</v>
      </c>
      <c r="B1367" t="s">
        <v>564</v>
      </c>
      <c r="C1367" t="s">
        <v>564</v>
      </c>
      <c r="D1367">
        <v>1985113</v>
      </c>
      <c r="E1367">
        <v>1</v>
      </c>
      <c r="F1367" s="107">
        <v>40972</v>
      </c>
      <c r="G1367" s="107">
        <v>41052</v>
      </c>
      <c r="H1367">
        <v>1985113</v>
      </c>
      <c r="I1367" s="107">
        <v>40972</v>
      </c>
      <c r="J1367" s="107">
        <v>40977</v>
      </c>
      <c r="K1367">
        <v>30000</v>
      </c>
      <c r="L1367" t="s">
        <v>570</v>
      </c>
      <c r="M1367" s="107">
        <v>40977</v>
      </c>
      <c r="N1367" t="s">
        <v>87</v>
      </c>
      <c r="O1367" t="s">
        <v>75</v>
      </c>
      <c r="P1367" t="s">
        <v>54</v>
      </c>
      <c r="Q1367">
        <v>6</v>
      </c>
      <c r="R1367">
        <v>81</v>
      </c>
      <c r="S1367">
        <v>5</v>
      </c>
      <c r="T1367">
        <v>3</v>
      </c>
      <c r="U1367">
        <v>3</v>
      </c>
      <c r="AD1367" s="107">
        <v>30758</v>
      </c>
      <c r="AE1367" t="s">
        <v>31</v>
      </c>
      <c r="AF1367" t="s">
        <v>32</v>
      </c>
      <c r="AG1367" t="s">
        <v>868</v>
      </c>
      <c r="AH1367" t="s">
        <v>30</v>
      </c>
      <c r="AI1367" t="s">
        <v>71</v>
      </c>
      <c r="AJ1367" t="s">
        <v>54</v>
      </c>
      <c r="AK1367">
        <v>3</v>
      </c>
      <c r="AL1367" t="s">
        <v>54</v>
      </c>
      <c r="AP1367" t="s">
        <v>131</v>
      </c>
      <c r="AR1367" t="s">
        <v>91</v>
      </c>
      <c r="AS1367" t="s">
        <v>81</v>
      </c>
      <c r="AT1367" t="s">
        <v>365</v>
      </c>
      <c r="BC1367" t="s">
        <v>37</v>
      </c>
      <c r="BF1367">
        <v>6</v>
      </c>
      <c r="BG1367">
        <v>81</v>
      </c>
      <c r="BH1367">
        <v>81</v>
      </c>
      <c r="BI1367">
        <v>27.907103825136613</v>
      </c>
      <c r="BJ1367">
        <f t="shared" si="105"/>
        <v>28</v>
      </c>
      <c r="BK1367">
        <v>0</v>
      </c>
      <c r="BL1367">
        <v>-75</v>
      </c>
      <c r="BM1367" t="s">
        <v>1051</v>
      </c>
      <c r="BN1367" t="s">
        <v>75</v>
      </c>
      <c r="BO1367" t="s">
        <v>87</v>
      </c>
      <c r="BQ1367" t="s">
        <v>1051</v>
      </c>
      <c r="BR1367" t="s">
        <v>87</v>
      </c>
      <c r="BS1367" t="s">
        <v>573</v>
      </c>
      <c r="BT1367" t="s">
        <v>1252</v>
      </c>
      <c r="BU1367" t="s">
        <v>87</v>
      </c>
      <c r="BV1367">
        <v>7.407407407407407E-2</v>
      </c>
      <c r="BW1367">
        <v>7.407407407407407E-2</v>
      </c>
      <c r="BX1367">
        <v>0</v>
      </c>
      <c r="BY1367">
        <v>0</v>
      </c>
      <c r="BZ1367">
        <v>-6</v>
      </c>
      <c r="CA1367">
        <v>0</v>
      </c>
      <c r="CB1367">
        <v>6</v>
      </c>
      <c r="CC1367" t="e">
        <v>#VALUE!</v>
      </c>
      <c r="CD1367">
        <v>6</v>
      </c>
      <c r="CE1367">
        <v>0</v>
      </c>
      <c r="CH1367">
        <f t="shared" si="106"/>
        <v>1</v>
      </c>
      <c r="CI1367" t="s">
        <v>1405</v>
      </c>
      <c r="CJ1367">
        <v>1</v>
      </c>
      <c r="CK1367" t="s">
        <v>1399</v>
      </c>
      <c r="CL1367">
        <f t="shared" si="107"/>
        <v>1</v>
      </c>
      <c r="CM1367">
        <f t="shared" si="108"/>
        <v>1</v>
      </c>
      <c r="CN1367">
        <f t="shared" si="109"/>
        <v>1</v>
      </c>
    </row>
    <row r="1368" spans="1:92" x14ac:dyDescent="0.25">
      <c r="A1368">
        <v>952</v>
      </c>
      <c r="B1368" t="s">
        <v>564</v>
      </c>
      <c r="C1368" t="s">
        <v>564</v>
      </c>
      <c r="D1368">
        <v>1985260</v>
      </c>
      <c r="E1368">
        <v>4</v>
      </c>
      <c r="F1368" s="107">
        <v>40943</v>
      </c>
      <c r="G1368" s="107">
        <v>41148</v>
      </c>
      <c r="H1368">
        <v>1985260</v>
      </c>
      <c r="I1368" s="107">
        <v>40948</v>
      </c>
      <c r="J1368" s="107">
        <v>41148</v>
      </c>
      <c r="K1368">
        <v>40000</v>
      </c>
      <c r="L1368" t="s">
        <v>570</v>
      </c>
      <c r="N1368" t="s">
        <v>564</v>
      </c>
      <c r="O1368" t="s">
        <v>913</v>
      </c>
      <c r="P1368" t="s">
        <v>38</v>
      </c>
      <c r="Q1368">
        <v>201</v>
      </c>
      <c r="R1368">
        <v>206</v>
      </c>
      <c r="S1368">
        <v>2</v>
      </c>
      <c r="T1368">
        <v>7</v>
      </c>
      <c r="U1368">
        <v>2</v>
      </c>
      <c r="AD1368" s="107">
        <v>31161</v>
      </c>
      <c r="AE1368" t="s">
        <v>31</v>
      </c>
      <c r="AF1368" t="s">
        <v>39</v>
      </c>
      <c r="AG1368" t="s">
        <v>40</v>
      </c>
      <c r="AH1368" t="s">
        <v>40</v>
      </c>
      <c r="AI1368" t="s">
        <v>70</v>
      </c>
      <c r="AJ1368" t="s">
        <v>88</v>
      </c>
      <c r="AK1368">
        <v>12</v>
      </c>
      <c r="AL1368" t="s">
        <v>986</v>
      </c>
      <c r="AO1368">
        <v>365</v>
      </c>
      <c r="AP1368" t="s">
        <v>222</v>
      </c>
      <c r="AR1368" t="s">
        <v>49</v>
      </c>
      <c r="AS1368" t="s">
        <v>73</v>
      </c>
      <c r="BC1368" t="s">
        <v>37</v>
      </c>
      <c r="BF1368">
        <v>201</v>
      </c>
      <c r="BG1368">
        <v>201</v>
      </c>
      <c r="BH1368">
        <v>206</v>
      </c>
      <c r="BI1368">
        <v>26.726775956284154</v>
      </c>
      <c r="BJ1368">
        <f t="shared" si="105"/>
        <v>27</v>
      </c>
      <c r="BK1368">
        <v>0</v>
      </c>
      <c r="BL1368">
        <v>0</v>
      </c>
      <c r="BM1368" t="s">
        <v>1050</v>
      </c>
      <c r="BN1368" t="s">
        <v>913</v>
      </c>
      <c r="BO1368" t="s">
        <v>564</v>
      </c>
      <c r="BQ1368" t="s">
        <v>1050</v>
      </c>
      <c r="BR1368" t="s">
        <v>87</v>
      </c>
      <c r="BS1368" t="s">
        <v>572</v>
      </c>
      <c r="BT1368" t="s">
        <v>1252</v>
      </c>
      <c r="BU1368" t="s">
        <v>87</v>
      </c>
      <c r="BV1368">
        <v>0.97572815533980584</v>
      </c>
      <c r="BW1368">
        <v>1</v>
      </c>
      <c r="BX1368">
        <v>2.4271844660194164E-2</v>
      </c>
      <c r="BY1368">
        <v>0</v>
      </c>
      <c r="BZ1368">
        <v>-201</v>
      </c>
      <c r="CA1368">
        <v>0</v>
      </c>
      <c r="CB1368">
        <v>201</v>
      </c>
      <c r="CC1368" t="e">
        <v>#VALUE!</v>
      </c>
      <c r="CD1368">
        <v>201</v>
      </c>
      <c r="CE1368">
        <v>0</v>
      </c>
      <c r="CH1368">
        <f t="shared" si="106"/>
        <v>1</v>
      </c>
      <c r="CI1368" t="s">
        <v>1403</v>
      </c>
      <c r="CJ1368">
        <v>6</v>
      </c>
      <c r="CK1368" t="s">
        <v>1399</v>
      </c>
      <c r="CL1368">
        <f t="shared" si="107"/>
        <v>0</v>
      </c>
      <c r="CM1368">
        <f t="shared" si="108"/>
        <v>1</v>
      </c>
      <c r="CN1368">
        <f t="shared" si="109"/>
        <v>1</v>
      </c>
    </row>
    <row r="1369" spans="1:92" x14ac:dyDescent="0.25">
      <c r="A1369">
        <v>636</v>
      </c>
      <c r="B1369" t="s">
        <v>564</v>
      </c>
      <c r="C1369" t="s">
        <v>564</v>
      </c>
      <c r="D1369">
        <v>1986176</v>
      </c>
      <c r="E1369">
        <v>1</v>
      </c>
      <c r="F1369" s="107">
        <v>40933</v>
      </c>
      <c r="G1369" s="107">
        <v>41030</v>
      </c>
      <c r="H1369">
        <v>1986176</v>
      </c>
      <c r="I1369" s="107">
        <v>40934</v>
      </c>
      <c r="J1369" s="107">
        <v>40935</v>
      </c>
      <c r="K1369">
        <v>10000</v>
      </c>
      <c r="L1369" t="s">
        <v>568</v>
      </c>
      <c r="M1369" s="107">
        <v>40935</v>
      </c>
      <c r="N1369" t="s">
        <v>87</v>
      </c>
      <c r="O1369" t="s">
        <v>75</v>
      </c>
      <c r="P1369" t="s">
        <v>54</v>
      </c>
      <c r="Q1369">
        <v>2</v>
      </c>
      <c r="R1369">
        <v>98</v>
      </c>
      <c r="S1369">
        <v>0</v>
      </c>
      <c r="T1369">
        <v>3</v>
      </c>
      <c r="AD1369" s="107">
        <v>30323</v>
      </c>
      <c r="AE1369" t="s">
        <v>31</v>
      </c>
      <c r="AF1369" t="s">
        <v>68</v>
      </c>
      <c r="AG1369" t="s">
        <v>870</v>
      </c>
      <c r="AH1369" t="s">
        <v>30</v>
      </c>
      <c r="AI1369" t="s">
        <v>46</v>
      </c>
      <c r="AJ1369" t="s">
        <v>54</v>
      </c>
      <c r="AK1369">
        <v>5</v>
      </c>
      <c r="AL1369" t="s">
        <v>54</v>
      </c>
      <c r="AP1369" t="s">
        <v>149</v>
      </c>
      <c r="AR1369" t="s">
        <v>66</v>
      </c>
      <c r="AS1369" t="s">
        <v>73</v>
      </c>
      <c r="BC1369" t="s">
        <v>51</v>
      </c>
      <c r="BF1369">
        <v>2</v>
      </c>
      <c r="BG1369">
        <v>97</v>
      </c>
      <c r="BH1369">
        <v>98</v>
      </c>
      <c r="BI1369">
        <v>28.989071038251367</v>
      </c>
      <c r="BJ1369">
        <f t="shared" si="105"/>
        <v>29</v>
      </c>
      <c r="BK1369">
        <v>0</v>
      </c>
      <c r="BL1369">
        <v>-95</v>
      </c>
      <c r="BM1369" t="s">
        <v>1051</v>
      </c>
      <c r="BN1369" t="s">
        <v>75</v>
      </c>
      <c r="BO1369" t="s">
        <v>87</v>
      </c>
      <c r="BQ1369" t="s">
        <v>1051</v>
      </c>
      <c r="BR1369" t="s">
        <v>87</v>
      </c>
      <c r="BS1369" t="s">
        <v>573</v>
      </c>
      <c r="BT1369" t="s">
        <v>1252</v>
      </c>
      <c r="BU1369" t="s">
        <v>564</v>
      </c>
      <c r="BV1369">
        <v>2.0408163265306121E-2</v>
      </c>
      <c r="BW1369">
        <v>2.0618556701030927E-2</v>
      </c>
      <c r="BX1369">
        <v>2.1039343572480662E-4</v>
      </c>
      <c r="BY1369">
        <v>0</v>
      </c>
      <c r="BZ1369">
        <v>-2</v>
      </c>
      <c r="CA1369">
        <v>0</v>
      </c>
      <c r="CB1369">
        <v>2</v>
      </c>
      <c r="CC1369" t="e">
        <v>#VALUE!</v>
      </c>
      <c r="CD1369">
        <v>2</v>
      </c>
      <c r="CE1369">
        <v>0</v>
      </c>
      <c r="CH1369">
        <f t="shared" si="106"/>
        <v>1</v>
      </c>
      <c r="CI1369" t="s">
        <v>1405</v>
      </c>
      <c r="CJ1369">
        <v>1</v>
      </c>
      <c r="CK1369" t="s">
        <v>1399</v>
      </c>
      <c r="CL1369">
        <f t="shared" si="107"/>
        <v>1</v>
      </c>
      <c r="CM1369">
        <f t="shared" si="108"/>
        <v>0</v>
      </c>
      <c r="CN1369">
        <f t="shared" si="109"/>
        <v>1</v>
      </c>
    </row>
    <row r="1370" spans="1:92" x14ac:dyDescent="0.25">
      <c r="A1370">
        <v>2713</v>
      </c>
      <c r="B1370" t="s">
        <v>564</v>
      </c>
      <c r="C1370" t="s">
        <v>564</v>
      </c>
      <c r="D1370">
        <v>1986802</v>
      </c>
      <c r="E1370">
        <v>6</v>
      </c>
      <c r="F1370" s="107">
        <v>41009</v>
      </c>
      <c r="G1370" s="107">
        <v>41164</v>
      </c>
      <c r="H1370">
        <v>1986802</v>
      </c>
      <c r="I1370" s="107">
        <v>41010</v>
      </c>
      <c r="J1370" s="107">
        <v>41164</v>
      </c>
      <c r="K1370" t="s">
        <v>562</v>
      </c>
      <c r="L1370" t="s">
        <v>562</v>
      </c>
      <c r="N1370" t="s">
        <v>564</v>
      </c>
      <c r="O1370" t="s">
        <v>913</v>
      </c>
      <c r="P1370" t="s">
        <v>38</v>
      </c>
      <c r="Q1370">
        <v>155</v>
      </c>
      <c r="R1370">
        <v>156</v>
      </c>
      <c r="S1370">
        <v>2</v>
      </c>
      <c r="T1370">
        <v>5</v>
      </c>
      <c r="U1370">
        <v>1</v>
      </c>
      <c r="AD1370" s="107">
        <v>30775</v>
      </c>
      <c r="AE1370" t="s">
        <v>45</v>
      </c>
      <c r="AF1370" t="s">
        <v>68</v>
      </c>
      <c r="AG1370" t="s">
        <v>870</v>
      </c>
      <c r="AH1370" t="s">
        <v>57</v>
      </c>
      <c r="AI1370" t="s">
        <v>112</v>
      </c>
      <c r="AJ1370" t="s">
        <v>88</v>
      </c>
      <c r="AK1370">
        <v>8</v>
      </c>
      <c r="AL1370" t="s">
        <v>361</v>
      </c>
      <c r="AM1370">
        <v>5</v>
      </c>
      <c r="AP1370" t="s">
        <v>48</v>
      </c>
      <c r="AR1370" t="s">
        <v>43</v>
      </c>
      <c r="AS1370" t="s">
        <v>44</v>
      </c>
      <c r="AT1370" t="s">
        <v>1096</v>
      </c>
      <c r="AU1370" t="s">
        <v>849</v>
      </c>
      <c r="BC1370" t="s">
        <v>37</v>
      </c>
      <c r="BF1370">
        <v>155</v>
      </c>
      <c r="BG1370">
        <v>155</v>
      </c>
      <c r="BH1370">
        <v>156</v>
      </c>
      <c r="BI1370">
        <v>27.961748633879782</v>
      </c>
      <c r="BJ1370">
        <f t="shared" si="105"/>
        <v>28</v>
      </c>
      <c r="BK1370">
        <v>0</v>
      </c>
      <c r="BL1370">
        <v>0</v>
      </c>
      <c r="BM1370" t="s">
        <v>1050</v>
      </c>
      <c r="BN1370" t="s">
        <v>913</v>
      </c>
      <c r="BO1370" t="s">
        <v>564</v>
      </c>
      <c r="BQ1370" t="s">
        <v>1050</v>
      </c>
      <c r="BR1370" t="s">
        <v>87</v>
      </c>
      <c r="BS1370" t="s">
        <v>572</v>
      </c>
      <c r="BT1370" t="s">
        <v>1252</v>
      </c>
      <c r="BU1370" t="s">
        <v>87</v>
      </c>
      <c r="BV1370">
        <v>0.99358974358974361</v>
      </c>
      <c r="BW1370">
        <v>1</v>
      </c>
      <c r="BX1370">
        <v>6.4102564102563875E-3</v>
      </c>
      <c r="BY1370">
        <v>0</v>
      </c>
      <c r="BZ1370">
        <v>-155</v>
      </c>
      <c r="CA1370">
        <v>0</v>
      </c>
      <c r="CB1370">
        <v>155</v>
      </c>
      <c r="CC1370" t="e">
        <v>#VALUE!</v>
      </c>
      <c r="CD1370">
        <v>155</v>
      </c>
      <c r="CE1370">
        <v>0</v>
      </c>
      <c r="CH1370">
        <f t="shared" si="106"/>
        <v>1</v>
      </c>
      <c r="CI1370" t="s">
        <v>1403</v>
      </c>
      <c r="CJ1370">
        <v>6</v>
      </c>
      <c r="CK1370" t="s">
        <v>1399</v>
      </c>
      <c r="CL1370">
        <f t="shared" si="107"/>
        <v>0</v>
      </c>
      <c r="CM1370">
        <f t="shared" si="108"/>
        <v>1</v>
      </c>
      <c r="CN1370">
        <f t="shared" si="109"/>
        <v>1</v>
      </c>
    </row>
    <row r="1371" spans="1:92" x14ac:dyDescent="0.25">
      <c r="A1371">
        <v>1381</v>
      </c>
      <c r="B1371" t="s">
        <v>564</v>
      </c>
      <c r="C1371" t="s">
        <v>564</v>
      </c>
      <c r="D1371">
        <v>1987440</v>
      </c>
      <c r="E1371">
        <v>5</v>
      </c>
      <c r="F1371" s="107">
        <v>40959</v>
      </c>
      <c r="G1371" s="107">
        <v>41030</v>
      </c>
      <c r="H1371">
        <v>1987440</v>
      </c>
      <c r="I1371" s="107">
        <v>40960</v>
      </c>
      <c r="J1371" s="107">
        <v>41030</v>
      </c>
      <c r="K1371">
        <v>2000</v>
      </c>
      <c r="L1371" t="s">
        <v>566</v>
      </c>
      <c r="N1371" t="s">
        <v>564</v>
      </c>
      <c r="O1371" t="s">
        <v>913</v>
      </c>
      <c r="P1371" t="s">
        <v>38</v>
      </c>
      <c r="Q1371">
        <v>71</v>
      </c>
      <c r="R1371">
        <v>72</v>
      </c>
      <c r="S1371">
        <v>0</v>
      </c>
      <c r="T1371">
        <v>0</v>
      </c>
      <c r="AD1371" s="107">
        <v>29858</v>
      </c>
      <c r="AE1371" t="s">
        <v>31</v>
      </c>
      <c r="AF1371" t="s">
        <v>68</v>
      </c>
      <c r="AG1371" t="s">
        <v>870</v>
      </c>
      <c r="AH1371" t="s">
        <v>57</v>
      </c>
      <c r="AI1371" t="s">
        <v>117</v>
      </c>
      <c r="AJ1371" t="s">
        <v>88</v>
      </c>
      <c r="AK1371">
        <v>4</v>
      </c>
      <c r="AL1371" t="s">
        <v>987</v>
      </c>
      <c r="AN1371">
        <v>8</v>
      </c>
      <c r="AP1371" t="s">
        <v>327</v>
      </c>
      <c r="AR1371" t="s">
        <v>43</v>
      </c>
      <c r="AS1371" t="s">
        <v>44</v>
      </c>
      <c r="BC1371" t="s">
        <v>37</v>
      </c>
      <c r="BF1371">
        <v>71</v>
      </c>
      <c r="BG1371">
        <v>71</v>
      </c>
      <c r="BH1371">
        <v>72</v>
      </c>
      <c r="BI1371">
        <v>30.330601092896174</v>
      </c>
      <c r="BJ1371">
        <f t="shared" si="105"/>
        <v>30</v>
      </c>
      <c r="BK1371">
        <v>0</v>
      </c>
      <c r="BL1371">
        <v>0</v>
      </c>
      <c r="BM1371" t="s">
        <v>1050</v>
      </c>
      <c r="BN1371" t="s">
        <v>913</v>
      </c>
      <c r="BO1371" t="s">
        <v>564</v>
      </c>
      <c r="BQ1371" t="s">
        <v>1050</v>
      </c>
      <c r="BR1371" t="s">
        <v>87</v>
      </c>
      <c r="BS1371" t="s">
        <v>572</v>
      </c>
      <c r="BT1371" t="s">
        <v>1252</v>
      </c>
      <c r="BU1371" t="s">
        <v>564</v>
      </c>
      <c r="BV1371">
        <v>0.98611111111111116</v>
      </c>
      <c r="BW1371">
        <v>1</v>
      </c>
      <c r="BX1371">
        <v>1.388888888888884E-2</v>
      </c>
      <c r="BY1371">
        <v>0</v>
      </c>
      <c r="BZ1371">
        <v>-71</v>
      </c>
      <c r="CA1371">
        <v>0</v>
      </c>
      <c r="CB1371">
        <v>71</v>
      </c>
      <c r="CC1371" t="e">
        <v>#VALUE!</v>
      </c>
      <c r="CD1371">
        <v>71</v>
      </c>
      <c r="CE1371">
        <v>0</v>
      </c>
      <c r="CH1371">
        <f t="shared" si="106"/>
        <v>0</v>
      </c>
      <c r="CI1371" t="s">
        <v>1402</v>
      </c>
      <c r="CJ1371">
        <v>4</v>
      </c>
      <c r="CK1371" t="s">
        <v>1399</v>
      </c>
      <c r="CL1371">
        <f t="shared" si="107"/>
        <v>0</v>
      </c>
      <c r="CM1371">
        <f t="shared" si="108"/>
        <v>0</v>
      </c>
      <c r="CN1371">
        <f t="shared" si="109"/>
        <v>0</v>
      </c>
    </row>
    <row r="1372" spans="1:92" x14ac:dyDescent="0.25">
      <c r="A1372">
        <v>1735</v>
      </c>
      <c r="B1372" t="s">
        <v>564</v>
      </c>
      <c r="C1372" t="s">
        <v>564</v>
      </c>
      <c r="D1372">
        <v>1987449</v>
      </c>
      <c r="E1372">
        <v>1</v>
      </c>
      <c r="F1372" s="107">
        <v>40973</v>
      </c>
      <c r="G1372" s="107">
        <v>41019</v>
      </c>
      <c r="H1372">
        <v>1987449</v>
      </c>
      <c r="I1372" s="107">
        <v>40987</v>
      </c>
      <c r="J1372" s="107">
        <v>41019</v>
      </c>
      <c r="K1372">
        <v>15000</v>
      </c>
      <c r="L1372" t="s">
        <v>569</v>
      </c>
      <c r="N1372" t="s">
        <v>564</v>
      </c>
      <c r="O1372" t="s">
        <v>913</v>
      </c>
      <c r="P1372" t="s">
        <v>54</v>
      </c>
      <c r="Q1372">
        <v>33</v>
      </c>
      <c r="R1372">
        <v>47</v>
      </c>
      <c r="S1372">
        <v>6</v>
      </c>
      <c r="T1372">
        <v>4</v>
      </c>
      <c r="U1372">
        <v>3</v>
      </c>
      <c r="AD1372" s="107">
        <v>31090</v>
      </c>
      <c r="AE1372" t="s">
        <v>31</v>
      </c>
      <c r="AF1372" t="s">
        <v>32</v>
      </c>
      <c r="AG1372" t="s">
        <v>868</v>
      </c>
      <c r="AH1372" t="s">
        <v>30</v>
      </c>
      <c r="AI1372" t="s">
        <v>117</v>
      </c>
      <c r="AJ1372" t="s">
        <v>54</v>
      </c>
      <c r="AK1372">
        <v>3</v>
      </c>
      <c r="AL1372" t="s">
        <v>54</v>
      </c>
      <c r="AP1372" t="s">
        <v>42</v>
      </c>
      <c r="AR1372" t="s">
        <v>43</v>
      </c>
      <c r="AS1372" t="s">
        <v>44</v>
      </c>
      <c r="AT1372" t="s">
        <v>373</v>
      </c>
      <c r="BC1372" t="s">
        <v>37</v>
      </c>
      <c r="BF1372">
        <v>33</v>
      </c>
      <c r="BG1372">
        <v>33</v>
      </c>
      <c r="BH1372">
        <v>47</v>
      </c>
      <c r="BI1372">
        <v>27.002732240437158</v>
      </c>
      <c r="BJ1372">
        <f t="shared" si="105"/>
        <v>27</v>
      </c>
      <c r="BK1372">
        <v>0</v>
      </c>
      <c r="BL1372">
        <v>0</v>
      </c>
      <c r="BM1372" t="s">
        <v>1051</v>
      </c>
      <c r="BN1372" t="s">
        <v>913</v>
      </c>
      <c r="BO1372" t="s">
        <v>564</v>
      </c>
      <c r="BQ1372" t="s">
        <v>1051</v>
      </c>
      <c r="BR1372" t="s">
        <v>87</v>
      </c>
      <c r="BS1372" t="s">
        <v>572</v>
      </c>
      <c r="BT1372" t="s">
        <v>1252</v>
      </c>
      <c r="BU1372" t="s">
        <v>87</v>
      </c>
      <c r="BV1372">
        <v>0.7021276595744681</v>
      </c>
      <c r="BW1372">
        <v>1</v>
      </c>
      <c r="BX1372">
        <v>0.2978723404255319</v>
      </c>
      <c r="BY1372">
        <v>0</v>
      </c>
      <c r="BZ1372">
        <v>-33</v>
      </c>
      <c r="CA1372">
        <v>0</v>
      </c>
      <c r="CB1372">
        <v>33</v>
      </c>
      <c r="CC1372" t="e">
        <v>#VALUE!</v>
      </c>
      <c r="CD1372">
        <v>33</v>
      </c>
      <c r="CE1372">
        <v>0</v>
      </c>
      <c r="CH1372">
        <f t="shared" si="106"/>
        <v>1</v>
      </c>
      <c r="CI1372" t="s">
        <v>1401</v>
      </c>
      <c r="CJ1372">
        <v>3</v>
      </c>
      <c r="CK1372" t="s">
        <v>1399</v>
      </c>
      <c r="CL1372">
        <f t="shared" si="107"/>
        <v>0</v>
      </c>
      <c r="CM1372">
        <f t="shared" si="108"/>
        <v>1</v>
      </c>
      <c r="CN1372">
        <f t="shared" si="109"/>
        <v>1</v>
      </c>
    </row>
    <row r="1373" spans="1:92" x14ac:dyDescent="0.25">
      <c r="A1373">
        <v>57</v>
      </c>
      <c r="B1373" t="s">
        <v>564</v>
      </c>
      <c r="C1373" t="s">
        <v>564</v>
      </c>
      <c r="D1373">
        <v>1987544</v>
      </c>
      <c r="E1373">
        <v>2</v>
      </c>
      <c r="F1373" s="107">
        <v>40911</v>
      </c>
      <c r="G1373" s="107">
        <v>40948</v>
      </c>
      <c r="H1373">
        <v>1987544</v>
      </c>
      <c r="I1373" s="107">
        <v>40927</v>
      </c>
      <c r="J1373" s="107">
        <v>40948</v>
      </c>
      <c r="K1373">
        <v>2000</v>
      </c>
      <c r="L1373" t="s">
        <v>566</v>
      </c>
      <c r="N1373" t="s">
        <v>564</v>
      </c>
      <c r="O1373" t="s">
        <v>913</v>
      </c>
      <c r="P1373" t="s">
        <v>587</v>
      </c>
      <c r="Q1373">
        <v>22</v>
      </c>
      <c r="R1373">
        <v>38</v>
      </c>
      <c r="S1373">
        <v>0</v>
      </c>
      <c r="T1373">
        <v>6</v>
      </c>
      <c r="AD1373" s="107">
        <v>31272</v>
      </c>
      <c r="AE1373" t="s">
        <v>31</v>
      </c>
      <c r="AF1373" t="s">
        <v>39</v>
      </c>
      <c r="AG1373" t="s">
        <v>40</v>
      </c>
      <c r="AH1373" t="s">
        <v>40</v>
      </c>
      <c r="AI1373" t="s">
        <v>64</v>
      </c>
      <c r="AJ1373" t="s">
        <v>47</v>
      </c>
      <c r="AK1373">
        <v>6</v>
      </c>
      <c r="AL1373" t="s">
        <v>47</v>
      </c>
      <c r="AP1373" t="s">
        <v>59</v>
      </c>
      <c r="AR1373" t="s">
        <v>43</v>
      </c>
      <c r="AS1373" t="s">
        <v>60</v>
      </c>
      <c r="AT1373" t="s">
        <v>119</v>
      </c>
      <c r="BC1373" t="s">
        <v>37</v>
      </c>
      <c r="BF1373">
        <v>22</v>
      </c>
      <c r="BG1373">
        <v>22</v>
      </c>
      <c r="BH1373">
        <v>38</v>
      </c>
      <c r="BI1373">
        <v>26.33606557377049</v>
      </c>
      <c r="BJ1373">
        <f t="shared" si="105"/>
        <v>26</v>
      </c>
      <c r="BK1373">
        <v>0</v>
      </c>
      <c r="BL1373">
        <v>0</v>
      </c>
      <c r="BM1373" t="s">
        <v>47</v>
      </c>
      <c r="BN1373" t="s">
        <v>913</v>
      </c>
      <c r="BO1373" t="s">
        <v>564</v>
      </c>
      <c r="BQ1373" t="s">
        <v>47</v>
      </c>
      <c r="BR1373" t="s">
        <v>87</v>
      </c>
      <c r="BS1373" t="s">
        <v>572</v>
      </c>
      <c r="BT1373" t="s">
        <v>1252</v>
      </c>
      <c r="BU1373" t="s">
        <v>564</v>
      </c>
      <c r="BV1373">
        <v>0.57894736842105265</v>
      </c>
      <c r="BW1373">
        <v>1</v>
      </c>
      <c r="BX1373">
        <v>0.42105263157894735</v>
      </c>
      <c r="BY1373">
        <v>0</v>
      </c>
      <c r="BZ1373">
        <v>-22</v>
      </c>
      <c r="CA1373">
        <v>0</v>
      </c>
      <c r="CB1373">
        <v>22</v>
      </c>
      <c r="CC1373" t="e">
        <v>#VALUE!</v>
      </c>
      <c r="CD1373">
        <v>22</v>
      </c>
      <c r="CE1373">
        <v>0</v>
      </c>
      <c r="CH1373">
        <f t="shared" si="106"/>
        <v>1</v>
      </c>
      <c r="CI1373" t="s">
        <v>1404</v>
      </c>
      <c r="CJ1373">
        <v>2</v>
      </c>
      <c r="CK1373" t="s">
        <v>1399</v>
      </c>
      <c r="CL1373">
        <f t="shared" si="107"/>
        <v>0</v>
      </c>
      <c r="CM1373">
        <f t="shared" si="108"/>
        <v>0</v>
      </c>
      <c r="CN1373">
        <f t="shared" si="109"/>
        <v>1</v>
      </c>
    </row>
    <row r="1374" spans="1:92" x14ac:dyDescent="0.25">
      <c r="A1374">
        <v>1380</v>
      </c>
      <c r="B1374" t="s">
        <v>564</v>
      </c>
      <c r="C1374" t="s">
        <v>564</v>
      </c>
      <c r="D1374">
        <v>1987757</v>
      </c>
      <c r="E1374">
        <v>5</v>
      </c>
      <c r="F1374" s="107">
        <v>40959</v>
      </c>
      <c r="G1374" s="107">
        <v>40961</v>
      </c>
      <c r="H1374">
        <v>1987757</v>
      </c>
      <c r="I1374" s="107">
        <v>40960</v>
      </c>
      <c r="J1374" s="107">
        <v>40961</v>
      </c>
      <c r="K1374">
        <v>30000</v>
      </c>
      <c r="L1374" t="s">
        <v>570</v>
      </c>
      <c r="N1374" t="s">
        <v>564</v>
      </c>
      <c r="O1374" t="s">
        <v>913</v>
      </c>
      <c r="P1374" t="s">
        <v>38</v>
      </c>
      <c r="Q1374">
        <v>2</v>
      </c>
      <c r="R1374">
        <v>3</v>
      </c>
      <c r="S1374">
        <v>7</v>
      </c>
      <c r="T1374">
        <v>1</v>
      </c>
      <c r="U1374">
        <v>5</v>
      </c>
      <c r="AD1374" s="107">
        <v>31332</v>
      </c>
      <c r="AE1374" t="s">
        <v>31</v>
      </c>
      <c r="AF1374" t="s">
        <v>32</v>
      </c>
      <c r="AG1374" t="s">
        <v>868</v>
      </c>
      <c r="AH1374" t="s">
        <v>57</v>
      </c>
      <c r="AI1374" t="s">
        <v>41</v>
      </c>
      <c r="AJ1374" t="s">
        <v>88</v>
      </c>
      <c r="AK1374">
        <v>1</v>
      </c>
      <c r="AL1374" t="s">
        <v>987</v>
      </c>
      <c r="AN1374">
        <v>10</v>
      </c>
      <c r="AP1374" t="s">
        <v>42</v>
      </c>
      <c r="AR1374" t="s">
        <v>43</v>
      </c>
      <c r="AS1374" t="s">
        <v>44</v>
      </c>
      <c r="BC1374" t="s">
        <v>37</v>
      </c>
      <c r="BF1374">
        <v>2</v>
      </c>
      <c r="BG1374">
        <v>2</v>
      </c>
      <c r="BH1374">
        <v>3</v>
      </c>
      <c r="BI1374">
        <v>26.303278688524589</v>
      </c>
      <c r="BJ1374">
        <f t="shared" si="105"/>
        <v>26</v>
      </c>
      <c r="BK1374">
        <v>0</v>
      </c>
      <c r="BL1374">
        <v>0</v>
      </c>
      <c r="BM1374" t="s">
        <v>1050</v>
      </c>
      <c r="BN1374" t="s">
        <v>913</v>
      </c>
      <c r="BO1374" t="s">
        <v>564</v>
      </c>
      <c r="BQ1374" t="s">
        <v>1050</v>
      </c>
      <c r="BR1374" t="s">
        <v>87</v>
      </c>
      <c r="BS1374" t="s">
        <v>572</v>
      </c>
      <c r="BT1374" t="s">
        <v>1252</v>
      </c>
      <c r="BU1374" t="s">
        <v>87</v>
      </c>
      <c r="BV1374">
        <v>0.66666666666666663</v>
      </c>
      <c r="BW1374">
        <v>1</v>
      </c>
      <c r="BX1374">
        <v>0.33333333333333337</v>
      </c>
      <c r="BY1374">
        <v>0</v>
      </c>
      <c r="BZ1374">
        <v>-2</v>
      </c>
      <c r="CA1374">
        <v>0</v>
      </c>
      <c r="CB1374">
        <v>2</v>
      </c>
      <c r="CC1374" t="e">
        <v>#VALUE!</v>
      </c>
      <c r="CD1374">
        <v>2</v>
      </c>
      <c r="CE1374">
        <v>0</v>
      </c>
      <c r="CH1374">
        <f t="shared" si="106"/>
        <v>1</v>
      </c>
      <c r="CI1374" t="s">
        <v>1405</v>
      </c>
      <c r="CJ1374">
        <v>1</v>
      </c>
      <c r="CK1374" t="s">
        <v>1399</v>
      </c>
      <c r="CL1374">
        <f t="shared" si="107"/>
        <v>0</v>
      </c>
      <c r="CM1374">
        <f t="shared" si="108"/>
        <v>1</v>
      </c>
      <c r="CN1374">
        <f t="shared" si="109"/>
        <v>1</v>
      </c>
    </row>
    <row r="1375" spans="1:92" x14ac:dyDescent="0.25">
      <c r="A1375">
        <v>117</v>
      </c>
      <c r="B1375" t="s">
        <v>564</v>
      </c>
      <c r="C1375" t="s">
        <v>564</v>
      </c>
      <c r="D1375">
        <v>1989929</v>
      </c>
      <c r="E1375">
        <v>6</v>
      </c>
      <c r="F1375" s="107">
        <v>40914</v>
      </c>
      <c r="G1375" s="107">
        <v>41060</v>
      </c>
      <c r="H1375">
        <v>1989929</v>
      </c>
      <c r="I1375" s="107">
        <v>40914</v>
      </c>
      <c r="J1375" s="107">
        <v>41060</v>
      </c>
      <c r="K1375" t="s">
        <v>562</v>
      </c>
      <c r="L1375" t="s">
        <v>562</v>
      </c>
      <c r="N1375" t="s">
        <v>564</v>
      </c>
      <c r="O1375" t="s">
        <v>913</v>
      </c>
      <c r="P1375" t="s">
        <v>38</v>
      </c>
      <c r="Q1375">
        <v>147</v>
      </c>
      <c r="R1375">
        <v>147</v>
      </c>
      <c r="S1375">
        <v>1</v>
      </c>
      <c r="T1375">
        <v>2</v>
      </c>
      <c r="U1375">
        <v>1</v>
      </c>
      <c r="AD1375" s="107">
        <v>31326</v>
      </c>
      <c r="AE1375" t="s">
        <v>31</v>
      </c>
      <c r="AF1375" t="s">
        <v>39</v>
      </c>
      <c r="AG1375" t="s">
        <v>40</v>
      </c>
      <c r="AH1375" t="s">
        <v>40</v>
      </c>
      <c r="AI1375" t="s">
        <v>99</v>
      </c>
      <c r="AJ1375" t="s">
        <v>88</v>
      </c>
      <c r="AK1375">
        <v>5</v>
      </c>
      <c r="AL1375" t="s">
        <v>361</v>
      </c>
      <c r="AM1375">
        <v>15</v>
      </c>
      <c r="AP1375" t="s">
        <v>148</v>
      </c>
      <c r="AR1375" t="s">
        <v>91</v>
      </c>
      <c r="AS1375" t="s">
        <v>81</v>
      </c>
      <c r="BC1375" t="s">
        <v>37</v>
      </c>
      <c r="BF1375">
        <v>147</v>
      </c>
      <c r="BG1375">
        <v>147</v>
      </c>
      <c r="BH1375">
        <v>147</v>
      </c>
      <c r="BI1375">
        <v>26.196721311475411</v>
      </c>
      <c r="BJ1375">
        <f t="shared" si="105"/>
        <v>26</v>
      </c>
      <c r="BK1375">
        <v>0</v>
      </c>
      <c r="BL1375">
        <v>0</v>
      </c>
      <c r="BM1375" t="s">
        <v>1050</v>
      </c>
      <c r="BN1375" t="s">
        <v>913</v>
      </c>
      <c r="BO1375" t="s">
        <v>564</v>
      </c>
      <c r="BQ1375" t="s">
        <v>1050</v>
      </c>
      <c r="BR1375" t="s">
        <v>87</v>
      </c>
      <c r="BS1375" t="s">
        <v>572</v>
      </c>
      <c r="BT1375" t="s">
        <v>1252</v>
      </c>
      <c r="BU1375" t="s">
        <v>87</v>
      </c>
      <c r="BV1375">
        <v>1</v>
      </c>
      <c r="BW1375">
        <v>1</v>
      </c>
      <c r="BX1375">
        <v>0</v>
      </c>
      <c r="BY1375">
        <v>0</v>
      </c>
      <c r="BZ1375">
        <v>-147</v>
      </c>
      <c r="CA1375">
        <v>0</v>
      </c>
      <c r="CB1375">
        <v>147</v>
      </c>
      <c r="CC1375" t="e">
        <v>#VALUE!</v>
      </c>
      <c r="CD1375">
        <v>147</v>
      </c>
      <c r="CE1375">
        <v>0</v>
      </c>
      <c r="CH1375">
        <f t="shared" si="106"/>
        <v>1</v>
      </c>
      <c r="CI1375" t="s">
        <v>1403</v>
      </c>
      <c r="CJ1375">
        <v>6</v>
      </c>
      <c r="CK1375" t="s">
        <v>1399</v>
      </c>
      <c r="CL1375">
        <f t="shared" si="107"/>
        <v>0</v>
      </c>
      <c r="CM1375">
        <f t="shared" si="108"/>
        <v>1</v>
      </c>
      <c r="CN1375">
        <f t="shared" si="109"/>
        <v>1</v>
      </c>
    </row>
    <row r="1376" spans="1:92" x14ac:dyDescent="0.25">
      <c r="A1376">
        <v>1177</v>
      </c>
      <c r="B1376" t="s">
        <v>564</v>
      </c>
      <c r="C1376" t="s">
        <v>564</v>
      </c>
      <c r="D1376">
        <v>1989959</v>
      </c>
      <c r="E1376">
        <v>3</v>
      </c>
      <c r="F1376" s="107">
        <v>40951</v>
      </c>
      <c r="G1376" s="107">
        <v>41129</v>
      </c>
      <c r="H1376">
        <v>1989959</v>
      </c>
      <c r="I1376" s="107">
        <v>40951</v>
      </c>
      <c r="J1376" s="107">
        <v>40952</v>
      </c>
      <c r="K1376">
        <v>10000</v>
      </c>
      <c r="L1376" t="s">
        <v>568</v>
      </c>
      <c r="M1376" s="107">
        <v>40952</v>
      </c>
      <c r="N1376" t="s">
        <v>87</v>
      </c>
      <c r="O1376" t="s">
        <v>583</v>
      </c>
      <c r="P1376" t="s">
        <v>38</v>
      </c>
      <c r="Q1376">
        <v>2</v>
      </c>
      <c r="R1376">
        <v>179</v>
      </c>
      <c r="S1376">
        <v>1</v>
      </c>
      <c r="T1376">
        <v>2</v>
      </c>
      <c r="U1376">
        <v>1</v>
      </c>
      <c r="AB1376" t="s">
        <v>111</v>
      </c>
      <c r="AD1376" s="107">
        <v>28764</v>
      </c>
      <c r="AE1376" t="s">
        <v>31</v>
      </c>
      <c r="AF1376" t="s">
        <v>39</v>
      </c>
      <c r="AG1376" t="s">
        <v>40</v>
      </c>
      <c r="AH1376" t="s">
        <v>30</v>
      </c>
      <c r="AI1376" t="s">
        <v>113</v>
      </c>
      <c r="AJ1376" t="s">
        <v>88</v>
      </c>
      <c r="AK1376">
        <v>6</v>
      </c>
      <c r="AL1376" t="s">
        <v>184</v>
      </c>
      <c r="AP1376" t="s">
        <v>65</v>
      </c>
      <c r="AR1376" t="s">
        <v>66</v>
      </c>
      <c r="AS1376" t="s">
        <v>67</v>
      </c>
      <c r="BC1376" t="s">
        <v>51</v>
      </c>
      <c r="BF1376">
        <v>2</v>
      </c>
      <c r="BG1376">
        <v>179</v>
      </c>
      <c r="BH1376">
        <v>179</v>
      </c>
      <c r="BI1376">
        <v>33.297814207650276</v>
      </c>
      <c r="BJ1376">
        <f t="shared" si="105"/>
        <v>33</v>
      </c>
      <c r="BK1376">
        <v>0</v>
      </c>
      <c r="BL1376">
        <v>-177</v>
      </c>
      <c r="BM1376" t="s">
        <v>1050</v>
      </c>
      <c r="BN1376" t="s">
        <v>75</v>
      </c>
      <c r="BO1376" t="s">
        <v>87</v>
      </c>
      <c r="BQ1376" t="s">
        <v>1050</v>
      </c>
      <c r="BR1376" t="s">
        <v>87</v>
      </c>
      <c r="BS1376" t="s">
        <v>573</v>
      </c>
      <c r="BT1376" t="s">
        <v>1252</v>
      </c>
      <c r="BU1376" t="s">
        <v>87</v>
      </c>
      <c r="BV1376">
        <v>1.11731843575419E-2</v>
      </c>
      <c r="BW1376">
        <v>1.11731843575419E-2</v>
      </c>
      <c r="BX1376">
        <v>0</v>
      </c>
      <c r="BY1376">
        <v>0</v>
      </c>
      <c r="BZ1376">
        <v>-2</v>
      </c>
      <c r="CA1376">
        <v>0</v>
      </c>
      <c r="CB1376">
        <v>2</v>
      </c>
      <c r="CC1376" t="e">
        <v>#VALUE!</v>
      </c>
      <c r="CD1376">
        <v>2</v>
      </c>
      <c r="CE1376">
        <v>0</v>
      </c>
      <c r="CH1376">
        <f t="shared" si="106"/>
        <v>1</v>
      </c>
      <c r="CI1376" t="s">
        <v>1405</v>
      </c>
      <c r="CJ1376">
        <v>1</v>
      </c>
      <c r="CK1376" t="s">
        <v>1399</v>
      </c>
      <c r="CL1376">
        <f t="shared" si="107"/>
        <v>1</v>
      </c>
      <c r="CM1376">
        <f t="shared" si="108"/>
        <v>1</v>
      </c>
      <c r="CN1376">
        <f t="shared" si="109"/>
        <v>1</v>
      </c>
    </row>
    <row r="1377" spans="1:92" x14ac:dyDescent="0.25">
      <c r="A1377">
        <v>1322</v>
      </c>
      <c r="B1377" t="s">
        <v>564</v>
      </c>
      <c r="C1377" t="s">
        <v>564</v>
      </c>
      <c r="D1377">
        <v>1991770</v>
      </c>
      <c r="E1377">
        <v>6</v>
      </c>
      <c r="F1377" s="107">
        <v>40956</v>
      </c>
      <c r="G1377" s="107">
        <v>41016</v>
      </c>
      <c r="H1377">
        <v>1991770</v>
      </c>
      <c r="I1377" s="107">
        <v>40956</v>
      </c>
      <c r="J1377" s="107">
        <v>41016</v>
      </c>
      <c r="K1377" t="s">
        <v>562</v>
      </c>
      <c r="L1377" t="s">
        <v>562</v>
      </c>
      <c r="N1377" t="s">
        <v>564</v>
      </c>
      <c r="O1377" t="s">
        <v>913</v>
      </c>
      <c r="P1377" t="s">
        <v>38</v>
      </c>
      <c r="Q1377">
        <v>61</v>
      </c>
      <c r="R1377">
        <v>61</v>
      </c>
      <c r="S1377">
        <v>3</v>
      </c>
      <c r="T1377">
        <v>1</v>
      </c>
      <c r="U1377">
        <v>1</v>
      </c>
      <c r="AD1377" s="107">
        <v>30304</v>
      </c>
      <c r="AE1377" t="s">
        <v>31</v>
      </c>
      <c r="AF1377" t="s">
        <v>32</v>
      </c>
      <c r="AG1377" t="s">
        <v>868</v>
      </c>
      <c r="AH1377" t="s">
        <v>30</v>
      </c>
      <c r="AI1377" t="s">
        <v>117</v>
      </c>
      <c r="AJ1377" t="s">
        <v>88</v>
      </c>
      <c r="AK1377">
        <v>3</v>
      </c>
      <c r="AL1377" t="s">
        <v>361</v>
      </c>
      <c r="AM1377">
        <v>15</v>
      </c>
      <c r="AP1377" t="s">
        <v>100</v>
      </c>
      <c r="AR1377" t="s">
        <v>66</v>
      </c>
      <c r="AS1377" t="s">
        <v>63</v>
      </c>
      <c r="BC1377" t="s">
        <v>37</v>
      </c>
      <c r="BF1377">
        <v>61</v>
      </c>
      <c r="BG1377">
        <v>61</v>
      </c>
      <c r="BH1377">
        <v>61</v>
      </c>
      <c r="BI1377">
        <v>29.103825136612024</v>
      </c>
      <c r="BJ1377">
        <f t="shared" si="105"/>
        <v>29</v>
      </c>
      <c r="BK1377">
        <v>0</v>
      </c>
      <c r="BL1377">
        <v>0</v>
      </c>
      <c r="BM1377" t="s">
        <v>1050</v>
      </c>
      <c r="BN1377" t="s">
        <v>913</v>
      </c>
      <c r="BO1377" t="s">
        <v>564</v>
      </c>
      <c r="BQ1377" t="s">
        <v>1050</v>
      </c>
      <c r="BR1377" t="s">
        <v>87</v>
      </c>
      <c r="BS1377" t="s">
        <v>572</v>
      </c>
      <c r="BT1377" t="s">
        <v>1252</v>
      </c>
      <c r="BU1377" t="s">
        <v>87</v>
      </c>
      <c r="BV1377">
        <v>1</v>
      </c>
      <c r="BW1377">
        <v>1</v>
      </c>
      <c r="BX1377">
        <v>0</v>
      </c>
      <c r="BY1377">
        <v>0</v>
      </c>
      <c r="BZ1377">
        <v>-61</v>
      </c>
      <c r="CA1377">
        <v>0</v>
      </c>
      <c r="CB1377">
        <v>61</v>
      </c>
      <c r="CC1377" t="e">
        <v>#VALUE!</v>
      </c>
      <c r="CD1377">
        <v>61</v>
      </c>
      <c r="CE1377">
        <v>0</v>
      </c>
      <c r="CH1377">
        <f t="shared" si="106"/>
        <v>1</v>
      </c>
      <c r="CI1377" t="s">
        <v>1402</v>
      </c>
      <c r="CJ1377">
        <v>4</v>
      </c>
      <c r="CK1377" t="s">
        <v>1399</v>
      </c>
      <c r="CL1377">
        <f t="shared" si="107"/>
        <v>0</v>
      </c>
      <c r="CM1377">
        <f t="shared" si="108"/>
        <v>1</v>
      </c>
      <c r="CN1377">
        <f t="shared" si="109"/>
        <v>1</v>
      </c>
    </row>
    <row r="1378" spans="1:92" x14ac:dyDescent="0.25">
      <c r="A1378">
        <v>2185</v>
      </c>
      <c r="B1378" t="s">
        <v>564</v>
      </c>
      <c r="C1378" t="s">
        <v>564</v>
      </c>
      <c r="D1378">
        <v>1992086</v>
      </c>
      <c r="E1378">
        <v>6</v>
      </c>
      <c r="F1378" s="107">
        <v>40990</v>
      </c>
      <c r="G1378" s="107">
        <v>40994</v>
      </c>
      <c r="H1378">
        <v>1992086</v>
      </c>
      <c r="I1378" s="107">
        <v>40991</v>
      </c>
      <c r="J1378" s="107">
        <v>40994</v>
      </c>
      <c r="K1378">
        <v>10000</v>
      </c>
      <c r="L1378" t="s">
        <v>568</v>
      </c>
      <c r="N1378" t="s">
        <v>564</v>
      </c>
      <c r="O1378" t="s">
        <v>913</v>
      </c>
      <c r="P1378" t="s">
        <v>38</v>
      </c>
      <c r="Q1378">
        <v>4</v>
      </c>
      <c r="R1378">
        <v>5</v>
      </c>
      <c r="S1378">
        <v>12</v>
      </c>
      <c r="T1378">
        <v>1</v>
      </c>
      <c r="U1378">
        <v>3</v>
      </c>
      <c r="AD1378" s="107">
        <v>31002</v>
      </c>
      <c r="AE1378" t="s">
        <v>31</v>
      </c>
      <c r="AF1378" t="s">
        <v>68</v>
      </c>
      <c r="AG1378" t="s">
        <v>870</v>
      </c>
      <c r="AH1378" t="s">
        <v>57</v>
      </c>
      <c r="AI1378" t="s">
        <v>58</v>
      </c>
      <c r="AJ1378" t="s">
        <v>88</v>
      </c>
      <c r="AK1378">
        <v>1</v>
      </c>
      <c r="AL1378" t="s">
        <v>361</v>
      </c>
      <c r="AM1378">
        <v>2</v>
      </c>
      <c r="AP1378" t="s">
        <v>92</v>
      </c>
      <c r="AR1378" t="s">
        <v>66</v>
      </c>
      <c r="AS1378" t="s">
        <v>44</v>
      </c>
      <c r="BC1378" t="s">
        <v>37</v>
      </c>
      <c r="BF1378">
        <v>4</v>
      </c>
      <c r="BG1378">
        <v>4</v>
      </c>
      <c r="BH1378">
        <v>5</v>
      </c>
      <c r="BI1378">
        <v>27.289617486338798</v>
      </c>
      <c r="BJ1378">
        <f t="shared" si="105"/>
        <v>27</v>
      </c>
      <c r="BK1378">
        <v>0</v>
      </c>
      <c r="BL1378">
        <v>0</v>
      </c>
      <c r="BM1378" t="s">
        <v>1050</v>
      </c>
      <c r="BN1378" t="s">
        <v>913</v>
      </c>
      <c r="BO1378" t="s">
        <v>564</v>
      </c>
      <c r="BQ1378" t="s">
        <v>1050</v>
      </c>
      <c r="BR1378" t="s">
        <v>87</v>
      </c>
      <c r="BS1378" t="s">
        <v>572</v>
      </c>
      <c r="BT1378" t="s">
        <v>1252</v>
      </c>
      <c r="BU1378" t="s">
        <v>87</v>
      </c>
      <c r="BV1378">
        <v>0.8</v>
      </c>
      <c r="BW1378">
        <v>1</v>
      </c>
      <c r="BX1378">
        <v>0.19999999999999996</v>
      </c>
      <c r="BY1378">
        <v>0</v>
      </c>
      <c r="BZ1378">
        <v>-4</v>
      </c>
      <c r="CA1378">
        <v>0</v>
      </c>
      <c r="CB1378">
        <v>4</v>
      </c>
      <c r="CC1378" t="e">
        <v>#VALUE!</v>
      </c>
      <c r="CD1378">
        <v>4</v>
      </c>
      <c r="CE1378">
        <v>0</v>
      </c>
      <c r="CH1378">
        <f t="shared" si="106"/>
        <v>1</v>
      </c>
      <c r="CI1378" t="s">
        <v>1405</v>
      </c>
      <c r="CJ1378">
        <v>1</v>
      </c>
      <c r="CK1378" t="s">
        <v>1399</v>
      </c>
      <c r="CL1378">
        <f t="shared" si="107"/>
        <v>0</v>
      </c>
      <c r="CM1378">
        <f t="shared" si="108"/>
        <v>1</v>
      </c>
      <c r="CN1378">
        <f t="shared" si="109"/>
        <v>1</v>
      </c>
    </row>
    <row r="1379" spans="1:92" x14ac:dyDescent="0.25">
      <c r="A1379">
        <v>1292</v>
      </c>
      <c r="B1379" t="s">
        <v>564</v>
      </c>
      <c r="C1379" t="s">
        <v>564</v>
      </c>
      <c r="D1379">
        <v>1992194</v>
      </c>
      <c r="E1379">
        <v>5</v>
      </c>
      <c r="F1379" s="107">
        <v>40956</v>
      </c>
      <c r="G1379" s="107">
        <v>40976</v>
      </c>
      <c r="H1379">
        <v>1992194</v>
      </c>
      <c r="I1379" s="107">
        <v>40956</v>
      </c>
      <c r="J1379" s="107">
        <v>40976</v>
      </c>
      <c r="K1379">
        <v>10000</v>
      </c>
      <c r="L1379" t="s">
        <v>568</v>
      </c>
      <c r="N1379" t="s">
        <v>564</v>
      </c>
      <c r="O1379" t="s">
        <v>913</v>
      </c>
      <c r="P1379" t="s">
        <v>38</v>
      </c>
      <c r="Q1379">
        <v>21</v>
      </c>
      <c r="R1379">
        <v>21</v>
      </c>
      <c r="S1379">
        <v>6</v>
      </c>
      <c r="T1379">
        <v>8</v>
      </c>
      <c r="U1379">
        <v>3</v>
      </c>
      <c r="AD1379" s="107">
        <v>30923</v>
      </c>
      <c r="AE1379" t="s">
        <v>31</v>
      </c>
      <c r="AF1379" t="s">
        <v>39</v>
      </c>
      <c r="AG1379" t="s">
        <v>40</v>
      </c>
      <c r="AH1379" t="s">
        <v>40</v>
      </c>
      <c r="AI1379" t="s">
        <v>84</v>
      </c>
      <c r="AJ1379" t="s">
        <v>88</v>
      </c>
      <c r="AK1379">
        <v>2</v>
      </c>
      <c r="AL1379" t="s">
        <v>987</v>
      </c>
      <c r="AN1379">
        <v>8</v>
      </c>
      <c r="AP1379" t="s">
        <v>107</v>
      </c>
      <c r="AR1379" t="s">
        <v>43</v>
      </c>
      <c r="AS1379" t="s">
        <v>60</v>
      </c>
      <c r="BC1379" t="s">
        <v>37</v>
      </c>
      <c r="BF1379">
        <v>21</v>
      </c>
      <c r="BG1379">
        <v>21</v>
      </c>
      <c r="BH1379">
        <v>21</v>
      </c>
      <c r="BI1379">
        <v>27.412568306010929</v>
      </c>
      <c r="BJ1379">
        <f t="shared" si="105"/>
        <v>27</v>
      </c>
      <c r="BK1379">
        <v>0</v>
      </c>
      <c r="BL1379">
        <v>0</v>
      </c>
      <c r="BM1379" t="s">
        <v>1050</v>
      </c>
      <c r="BN1379" t="s">
        <v>913</v>
      </c>
      <c r="BO1379" t="s">
        <v>564</v>
      </c>
      <c r="BQ1379" t="s">
        <v>1050</v>
      </c>
      <c r="BR1379" t="s">
        <v>87</v>
      </c>
      <c r="BS1379" t="s">
        <v>572</v>
      </c>
      <c r="BT1379" t="s">
        <v>1252</v>
      </c>
      <c r="BU1379" t="s">
        <v>87</v>
      </c>
      <c r="BV1379">
        <v>1</v>
      </c>
      <c r="BW1379">
        <v>1</v>
      </c>
      <c r="BX1379">
        <v>0</v>
      </c>
      <c r="BY1379">
        <v>0</v>
      </c>
      <c r="BZ1379">
        <v>-21</v>
      </c>
      <c r="CA1379">
        <v>0</v>
      </c>
      <c r="CB1379">
        <v>21</v>
      </c>
      <c r="CC1379" t="e">
        <v>#VALUE!</v>
      </c>
      <c r="CD1379">
        <v>21</v>
      </c>
      <c r="CE1379">
        <v>0</v>
      </c>
      <c r="CH1379">
        <f t="shared" si="106"/>
        <v>1</v>
      </c>
      <c r="CI1379" t="s">
        <v>1404</v>
      </c>
      <c r="CJ1379">
        <v>2</v>
      </c>
      <c r="CK1379" t="s">
        <v>1399</v>
      </c>
      <c r="CL1379">
        <f t="shared" si="107"/>
        <v>0</v>
      </c>
      <c r="CM1379">
        <f t="shared" si="108"/>
        <v>1</v>
      </c>
      <c r="CN1379">
        <f t="shared" si="109"/>
        <v>1</v>
      </c>
    </row>
    <row r="1380" spans="1:92" x14ac:dyDescent="0.25">
      <c r="A1380">
        <v>1725</v>
      </c>
      <c r="B1380" t="s">
        <v>564</v>
      </c>
      <c r="C1380" t="s">
        <v>564</v>
      </c>
      <c r="D1380">
        <v>1992228</v>
      </c>
      <c r="E1380">
        <v>5</v>
      </c>
      <c r="F1380" s="107">
        <v>40973</v>
      </c>
      <c r="G1380" s="107">
        <v>41150</v>
      </c>
      <c r="H1380">
        <v>1992228</v>
      </c>
      <c r="I1380" s="107">
        <v>40974</v>
      </c>
      <c r="J1380" s="107">
        <v>41150</v>
      </c>
      <c r="K1380">
        <v>15000</v>
      </c>
      <c r="L1380" t="s">
        <v>569</v>
      </c>
      <c r="N1380" t="s">
        <v>564</v>
      </c>
      <c r="O1380" t="s">
        <v>913</v>
      </c>
      <c r="P1380" t="s">
        <v>38</v>
      </c>
      <c r="Q1380">
        <v>177</v>
      </c>
      <c r="R1380">
        <v>178</v>
      </c>
      <c r="S1380">
        <v>12</v>
      </c>
      <c r="T1380">
        <v>13</v>
      </c>
      <c r="U1380">
        <v>5</v>
      </c>
      <c r="AD1380" s="107">
        <v>29761</v>
      </c>
      <c r="AE1380" t="s">
        <v>31</v>
      </c>
      <c r="AF1380" t="s">
        <v>32</v>
      </c>
      <c r="AG1380" t="s">
        <v>868</v>
      </c>
      <c r="AH1380" t="s">
        <v>57</v>
      </c>
      <c r="AI1380" t="s">
        <v>58</v>
      </c>
      <c r="AJ1380" t="s">
        <v>88</v>
      </c>
      <c r="AK1380">
        <v>9</v>
      </c>
      <c r="AL1380" t="s">
        <v>987</v>
      </c>
      <c r="AN1380">
        <v>6</v>
      </c>
      <c r="AP1380" t="s">
        <v>42</v>
      </c>
      <c r="AR1380" t="s">
        <v>43</v>
      </c>
      <c r="AS1380" t="s">
        <v>44</v>
      </c>
      <c r="BC1380" t="s">
        <v>37</v>
      </c>
      <c r="BF1380">
        <v>177</v>
      </c>
      <c r="BG1380">
        <v>177</v>
      </c>
      <c r="BH1380">
        <v>178</v>
      </c>
      <c r="BI1380">
        <v>30.633879781420767</v>
      </c>
      <c r="BJ1380">
        <f t="shared" si="105"/>
        <v>31</v>
      </c>
      <c r="BK1380">
        <v>0</v>
      </c>
      <c r="BL1380">
        <v>0</v>
      </c>
      <c r="BM1380" t="s">
        <v>1050</v>
      </c>
      <c r="BN1380" t="s">
        <v>913</v>
      </c>
      <c r="BO1380" t="s">
        <v>564</v>
      </c>
      <c r="BQ1380" t="s">
        <v>1050</v>
      </c>
      <c r="BR1380" t="s">
        <v>87</v>
      </c>
      <c r="BS1380" t="s">
        <v>572</v>
      </c>
      <c r="BT1380" t="s">
        <v>1252</v>
      </c>
      <c r="BU1380" t="s">
        <v>87</v>
      </c>
      <c r="BV1380">
        <v>0.9943820224719101</v>
      </c>
      <c r="BW1380">
        <v>1</v>
      </c>
      <c r="BX1380">
        <v>5.6179775280899014E-3</v>
      </c>
      <c r="BY1380">
        <v>0</v>
      </c>
      <c r="BZ1380">
        <v>-177</v>
      </c>
      <c r="CA1380">
        <v>0</v>
      </c>
      <c r="CB1380">
        <v>177</v>
      </c>
      <c r="CC1380" t="e">
        <v>#VALUE!</v>
      </c>
      <c r="CD1380">
        <v>177</v>
      </c>
      <c r="CE1380">
        <v>0</v>
      </c>
      <c r="CH1380">
        <f t="shared" si="106"/>
        <v>1</v>
      </c>
      <c r="CI1380" t="s">
        <v>1403</v>
      </c>
      <c r="CJ1380">
        <v>6</v>
      </c>
      <c r="CK1380" t="s">
        <v>1399</v>
      </c>
      <c r="CL1380">
        <f t="shared" si="107"/>
        <v>0</v>
      </c>
      <c r="CM1380">
        <f t="shared" si="108"/>
        <v>1</v>
      </c>
      <c r="CN1380">
        <f t="shared" si="109"/>
        <v>1</v>
      </c>
    </row>
    <row r="1381" spans="1:92" x14ac:dyDescent="0.25">
      <c r="A1381">
        <v>838</v>
      </c>
      <c r="B1381" t="s">
        <v>564</v>
      </c>
      <c r="C1381" t="s">
        <v>564</v>
      </c>
      <c r="D1381">
        <v>1993453</v>
      </c>
      <c r="E1381">
        <v>2</v>
      </c>
      <c r="F1381" s="107">
        <v>40940</v>
      </c>
      <c r="G1381" s="107">
        <v>41086</v>
      </c>
      <c r="H1381">
        <v>1993453</v>
      </c>
      <c r="I1381" s="107">
        <v>40940</v>
      </c>
      <c r="J1381" s="107">
        <v>40989</v>
      </c>
      <c r="K1381">
        <v>10000</v>
      </c>
      <c r="L1381" t="s">
        <v>568</v>
      </c>
      <c r="M1381" s="107">
        <v>40989</v>
      </c>
      <c r="N1381" t="s">
        <v>87</v>
      </c>
      <c r="O1381" t="s">
        <v>159</v>
      </c>
      <c r="P1381" t="s">
        <v>587</v>
      </c>
      <c r="Q1381">
        <v>50</v>
      </c>
      <c r="R1381">
        <v>147</v>
      </c>
      <c r="S1381">
        <v>6</v>
      </c>
      <c r="T1381">
        <v>0</v>
      </c>
      <c r="AD1381" s="107">
        <v>17384</v>
      </c>
      <c r="AE1381" t="s">
        <v>31</v>
      </c>
      <c r="AF1381" t="s">
        <v>32</v>
      </c>
      <c r="AG1381" t="s">
        <v>868</v>
      </c>
      <c r="AH1381" t="s">
        <v>57</v>
      </c>
      <c r="AI1381" t="s">
        <v>84</v>
      </c>
      <c r="AJ1381" t="s">
        <v>47</v>
      </c>
      <c r="AK1381">
        <v>17</v>
      </c>
      <c r="AL1381" t="s">
        <v>47</v>
      </c>
      <c r="AP1381" t="s">
        <v>83</v>
      </c>
      <c r="AR1381" t="s">
        <v>66</v>
      </c>
      <c r="AS1381" t="s">
        <v>73</v>
      </c>
      <c r="BC1381" t="s">
        <v>37</v>
      </c>
      <c r="BF1381">
        <v>50</v>
      </c>
      <c r="BG1381">
        <v>147</v>
      </c>
      <c r="BH1381">
        <v>147</v>
      </c>
      <c r="BI1381">
        <v>64.360655737704917</v>
      </c>
      <c r="BJ1381">
        <f t="shared" si="105"/>
        <v>65</v>
      </c>
      <c r="BK1381">
        <v>0</v>
      </c>
      <c r="BL1381">
        <v>-97</v>
      </c>
      <c r="BM1381" t="s">
        <v>47</v>
      </c>
      <c r="BN1381" t="s">
        <v>159</v>
      </c>
      <c r="BO1381" t="s">
        <v>87</v>
      </c>
      <c r="BQ1381" t="s">
        <v>47</v>
      </c>
      <c r="BR1381" t="s">
        <v>87</v>
      </c>
      <c r="BS1381" t="s">
        <v>573</v>
      </c>
      <c r="BT1381" t="s">
        <v>1252</v>
      </c>
      <c r="BU1381" t="s">
        <v>87</v>
      </c>
      <c r="BV1381">
        <v>0.3401360544217687</v>
      </c>
      <c r="BW1381">
        <v>0.3401360544217687</v>
      </c>
      <c r="BX1381">
        <v>0</v>
      </c>
      <c r="BY1381">
        <v>0</v>
      </c>
      <c r="BZ1381">
        <v>-50</v>
      </c>
      <c r="CA1381">
        <v>0</v>
      </c>
      <c r="CB1381">
        <v>50</v>
      </c>
      <c r="CC1381" t="e">
        <v>#VALUE!</v>
      </c>
      <c r="CD1381">
        <v>50</v>
      </c>
      <c r="CE1381">
        <v>0</v>
      </c>
      <c r="CH1381">
        <f t="shared" si="106"/>
        <v>1</v>
      </c>
      <c r="CI1381" t="s">
        <v>1401</v>
      </c>
      <c r="CJ1381">
        <v>3</v>
      </c>
      <c r="CK1381" t="s">
        <v>1399</v>
      </c>
      <c r="CL1381">
        <f t="shared" si="107"/>
        <v>1</v>
      </c>
      <c r="CM1381">
        <f t="shared" si="108"/>
        <v>1</v>
      </c>
      <c r="CN1381">
        <f t="shared" si="109"/>
        <v>0</v>
      </c>
    </row>
    <row r="1382" spans="1:92" x14ac:dyDescent="0.25">
      <c r="A1382">
        <v>717</v>
      </c>
      <c r="B1382" t="s">
        <v>564</v>
      </c>
      <c r="C1382" t="s">
        <v>564</v>
      </c>
      <c r="D1382">
        <v>1995219</v>
      </c>
      <c r="E1382">
        <v>2</v>
      </c>
      <c r="F1382" s="107">
        <v>40936</v>
      </c>
      <c r="G1382" s="107">
        <v>41080</v>
      </c>
      <c r="H1382">
        <v>1995219</v>
      </c>
      <c r="I1382" s="107">
        <v>40937</v>
      </c>
      <c r="J1382" s="107">
        <v>40941</v>
      </c>
      <c r="K1382">
        <v>10000</v>
      </c>
      <c r="L1382" t="s">
        <v>568</v>
      </c>
      <c r="M1382" s="107">
        <v>40941</v>
      </c>
      <c r="N1382" t="s">
        <v>87</v>
      </c>
      <c r="O1382" t="s">
        <v>75</v>
      </c>
      <c r="P1382" t="s">
        <v>587</v>
      </c>
      <c r="Q1382">
        <v>5</v>
      </c>
      <c r="R1382">
        <v>145</v>
      </c>
      <c r="S1382">
        <v>1</v>
      </c>
      <c r="T1382">
        <v>2</v>
      </c>
      <c r="U1382">
        <v>1</v>
      </c>
      <c r="AB1382" t="s">
        <v>111</v>
      </c>
      <c r="AD1382" s="107">
        <v>30551</v>
      </c>
      <c r="AE1382" t="s">
        <v>31</v>
      </c>
      <c r="AF1382" t="s">
        <v>39</v>
      </c>
      <c r="AG1382" t="s">
        <v>40</v>
      </c>
      <c r="AH1382" t="s">
        <v>30</v>
      </c>
      <c r="AI1382" t="s">
        <v>33</v>
      </c>
      <c r="AJ1382" t="s">
        <v>47</v>
      </c>
      <c r="AK1382">
        <v>7</v>
      </c>
      <c r="AL1382" t="s">
        <v>47</v>
      </c>
      <c r="AP1382" t="s">
        <v>42</v>
      </c>
      <c r="AR1382" t="s">
        <v>43</v>
      </c>
      <c r="AS1382" t="s">
        <v>44</v>
      </c>
      <c r="BC1382" t="s">
        <v>51</v>
      </c>
      <c r="BF1382">
        <v>5</v>
      </c>
      <c r="BG1382">
        <v>144</v>
      </c>
      <c r="BH1382">
        <v>145</v>
      </c>
      <c r="BI1382">
        <v>28.374316939890711</v>
      </c>
      <c r="BJ1382">
        <f t="shared" si="105"/>
        <v>28</v>
      </c>
      <c r="BK1382">
        <v>0</v>
      </c>
      <c r="BL1382">
        <v>-139</v>
      </c>
      <c r="BM1382" t="s">
        <v>47</v>
      </c>
      <c r="BN1382" t="s">
        <v>75</v>
      </c>
      <c r="BO1382" t="s">
        <v>87</v>
      </c>
      <c r="BQ1382" t="s">
        <v>47</v>
      </c>
      <c r="BR1382" t="s">
        <v>87</v>
      </c>
      <c r="BS1382" t="s">
        <v>573</v>
      </c>
      <c r="BT1382" t="s">
        <v>1252</v>
      </c>
      <c r="BU1382" t="s">
        <v>87</v>
      </c>
      <c r="BV1382">
        <v>3.4482758620689655E-2</v>
      </c>
      <c r="BW1382">
        <v>3.4722222222222224E-2</v>
      </c>
      <c r="BX1382">
        <v>2.3946360153256907E-4</v>
      </c>
      <c r="BY1382">
        <v>0</v>
      </c>
      <c r="BZ1382">
        <v>-5</v>
      </c>
      <c r="CA1382">
        <v>0</v>
      </c>
      <c r="CB1382">
        <v>5</v>
      </c>
      <c r="CC1382" t="e">
        <v>#VALUE!</v>
      </c>
      <c r="CD1382">
        <v>5</v>
      </c>
      <c r="CE1382">
        <v>0</v>
      </c>
      <c r="CH1382">
        <f t="shared" si="106"/>
        <v>1</v>
      </c>
      <c r="CI1382" t="s">
        <v>1405</v>
      </c>
      <c r="CJ1382">
        <v>1</v>
      </c>
      <c r="CK1382" t="s">
        <v>1399</v>
      </c>
      <c r="CL1382">
        <f t="shared" si="107"/>
        <v>1</v>
      </c>
      <c r="CM1382">
        <f t="shared" si="108"/>
        <v>1</v>
      </c>
      <c r="CN1382">
        <f t="shared" si="109"/>
        <v>1</v>
      </c>
    </row>
    <row r="1383" spans="1:92" x14ac:dyDescent="0.25">
      <c r="A1383">
        <v>666</v>
      </c>
      <c r="B1383" t="s">
        <v>564</v>
      </c>
      <c r="C1383" t="s">
        <v>564</v>
      </c>
      <c r="D1383">
        <v>1996350</v>
      </c>
      <c r="E1383">
        <v>6</v>
      </c>
      <c r="F1383" s="107">
        <v>40935</v>
      </c>
      <c r="G1383" s="107">
        <v>41121</v>
      </c>
      <c r="H1383">
        <v>1996350</v>
      </c>
      <c r="I1383" s="107">
        <v>40935</v>
      </c>
      <c r="J1383" s="107">
        <v>40936</v>
      </c>
      <c r="K1383">
        <v>50000</v>
      </c>
      <c r="L1383" t="s">
        <v>570</v>
      </c>
      <c r="M1383" s="107">
        <v>40936</v>
      </c>
      <c r="N1383" t="s">
        <v>87</v>
      </c>
      <c r="O1383" t="s">
        <v>75</v>
      </c>
      <c r="P1383" t="s">
        <v>38</v>
      </c>
      <c r="Q1383">
        <v>2</v>
      </c>
      <c r="R1383">
        <v>187</v>
      </c>
      <c r="S1383">
        <v>7</v>
      </c>
      <c r="T1383">
        <v>1</v>
      </c>
      <c r="U1383">
        <v>6</v>
      </c>
      <c r="AD1383" s="107">
        <v>31371</v>
      </c>
      <c r="AE1383" t="s">
        <v>31</v>
      </c>
      <c r="AF1383" t="s">
        <v>32</v>
      </c>
      <c r="AG1383" t="s">
        <v>868</v>
      </c>
      <c r="AH1383" t="s">
        <v>57</v>
      </c>
      <c r="AI1383" t="s">
        <v>113</v>
      </c>
      <c r="AJ1383" t="s">
        <v>88</v>
      </c>
      <c r="AK1383">
        <v>8</v>
      </c>
      <c r="AL1383" t="s">
        <v>361</v>
      </c>
      <c r="AM1383">
        <v>6</v>
      </c>
      <c r="AP1383" t="s">
        <v>100</v>
      </c>
      <c r="AR1383" t="s">
        <v>66</v>
      </c>
      <c r="AS1383" t="s">
        <v>63</v>
      </c>
      <c r="BC1383" t="s">
        <v>51</v>
      </c>
      <c r="BF1383">
        <v>2</v>
      </c>
      <c r="BG1383">
        <v>187</v>
      </c>
      <c r="BH1383">
        <v>187</v>
      </c>
      <c r="BI1383">
        <v>26.131147540983605</v>
      </c>
      <c r="BJ1383">
        <f t="shared" si="105"/>
        <v>26</v>
      </c>
      <c r="BK1383">
        <v>0</v>
      </c>
      <c r="BL1383">
        <v>-185</v>
      </c>
      <c r="BM1383" t="s">
        <v>1050</v>
      </c>
      <c r="BN1383" t="s">
        <v>75</v>
      </c>
      <c r="BO1383" t="s">
        <v>87</v>
      </c>
      <c r="BQ1383" t="s">
        <v>1050</v>
      </c>
      <c r="BR1383" t="s">
        <v>87</v>
      </c>
      <c r="BS1383" t="s">
        <v>573</v>
      </c>
      <c r="BT1383" t="s">
        <v>1252</v>
      </c>
      <c r="BU1383" t="s">
        <v>87</v>
      </c>
      <c r="BV1383">
        <v>1.06951871657754E-2</v>
      </c>
      <c r="BW1383">
        <v>1.06951871657754E-2</v>
      </c>
      <c r="BX1383">
        <v>0</v>
      </c>
      <c r="BY1383">
        <v>0</v>
      </c>
      <c r="BZ1383">
        <v>-2</v>
      </c>
      <c r="CA1383">
        <v>0</v>
      </c>
      <c r="CB1383">
        <v>2</v>
      </c>
      <c r="CC1383" t="e">
        <v>#VALUE!</v>
      </c>
      <c r="CD1383">
        <v>2</v>
      </c>
      <c r="CE1383">
        <v>0</v>
      </c>
      <c r="CH1383">
        <f t="shared" si="106"/>
        <v>1</v>
      </c>
      <c r="CI1383" t="s">
        <v>1405</v>
      </c>
      <c r="CJ1383">
        <v>1</v>
      </c>
      <c r="CK1383" t="s">
        <v>1399</v>
      </c>
      <c r="CL1383">
        <f t="shared" si="107"/>
        <v>1</v>
      </c>
      <c r="CM1383">
        <f t="shared" si="108"/>
        <v>1</v>
      </c>
      <c r="CN1383">
        <f t="shared" si="109"/>
        <v>1</v>
      </c>
    </row>
    <row r="1384" spans="1:92" x14ac:dyDescent="0.25">
      <c r="A1384">
        <v>1469</v>
      </c>
      <c r="B1384" t="s">
        <v>564</v>
      </c>
      <c r="C1384" t="s">
        <v>564</v>
      </c>
      <c r="D1384">
        <v>1997518</v>
      </c>
      <c r="E1384">
        <v>5</v>
      </c>
      <c r="F1384" s="107">
        <v>40962</v>
      </c>
      <c r="G1384" s="107">
        <v>41074</v>
      </c>
      <c r="H1384">
        <v>1997518</v>
      </c>
      <c r="I1384" s="107">
        <v>40963</v>
      </c>
      <c r="J1384" s="107">
        <v>41074</v>
      </c>
      <c r="K1384">
        <v>15000</v>
      </c>
      <c r="L1384" t="s">
        <v>569</v>
      </c>
      <c r="N1384" t="s">
        <v>564</v>
      </c>
      <c r="O1384" t="s">
        <v>913</v>
      </c>
      <c r="P1384" t="s">
        <v>38</v>
      </c>
      <c r="Q1384">
        <v>112</v>
      </c>
      <c r="R1384">
        <v>113</v>
      </c>
      <c r="S1384">
        <v>8</v>
      </c>
      <c r="T1384">
        <v>1</v>
      </c>
      <c r="U1384">
        <v>4</v>
      </c>
      <c r="V1384">
        <v>1</v>
      </c>
      <c r="AD1384" s="107">
        <v>31388</v>
      </c>
      <c r="AE1384" t="s">
        <v>31</v>
      </c>
      <c r="AF1384" t="s">
        <v>32</v>
      </c>
      <c r="AG1384" t="s">
        <v>868</v>
      </c>
      <c r="AH1384" t="s">
        <v>57</v>
      </c>
      <c r="AI1384" t="s">
        <v>70</v>
      </c>
      <c r="AJ1384" t="s">
        <v>88</v>
      </c>
      <c r="AK1384">
        <v>5</v>
      </c>
      <c r="AL1384" t="s">
        <v>987</v>
      </c>
      <c r="AN1384">
        <v>6</v>
      </c>
      <c r="AP1384" t="s">
        <v>42</v>
      </c>
      <c r="AR1384" t="s">
        <v>43</v>
      </c>
      <c r="AS1384" t="s">
        <v>44</v>
      </c>
      <c r="BC1384" t="s">
        <v>37</v>
      </c>
      <c r="BF1384">
        <v>112</v>
      </c>
      <c r="BG1384">
        <v>112</v>
      </c>
      <c r="BH1384">
        <v>113</v>
      </c>
      <c r="BI1384">
        <v>26.15846994535519</v>
      </c>
      <c r="BJ1384">
        <f t="shared" si="105"/>
        <v>26</v>
      </c>
      <c r="BK1384">
        <v>0</v>
      </c>
      <c r="BL1384">
        <v>0</v>
      </c>
      <c r="BM1384" t="s">
        <v>1050</v>
      </c>
      <c r="BN1384" t="s">
        <v>913</v>
      </c>
      <c r="BO1384" t="s">
        <v>564</v>
      </c>
      <c r="BQ1384" t="s">
        <v>1050</v>
      </c>
      <c r="BR1384" t="s">
        <v>87</v>
      </c>
      <c r="BS1384" t="s">
        <v>572</v>
      </c>
      <c r="BT1384" t="s">
        <v>1252</v>
      </c>
      <c r="BU1384" t="s">
        <v>87</v>
      </c>
      <c r="BV1384">
        <v>0.99115044247787609</v>
      </c>
      <c r="BW1384">
        <v>1</v>
      </c>
      <c r="BX1384">
        <v>8.8495575221239076E-3</v>
      </c>
      <c r="BY1384">
        <v>0</v>
      </c>
      <c r="BZ1384">
        <v>-112</v>
      </c>
      <c r="CA1384">
        <v>0</v>
      </c>
      <c r="CB1384">
        <v>112</v>
      </c>
      <c r="CC1384" t="e">
        <v>#VALUE!</v>
      </c>
      <c r="CD1384">
        <v>112</v>
      </c>
      <c r="CE1384">
        <v>0</v>
      </c>
      <c r="CH1384">
        <f t="shared" si="106"/>
        <v>1</v>
      </c>
      <c r="CI1384" t="s">
        <v>1408</v>
      </c>
      <c r="CJ1384">
        <v>0</v>
      </c>
      <c r="CK1384" t="s">
        <v>1399</v>
      </c>
      <c r="CL1384">
        <f t="shared" si="107"/>
        <v>0</v>
      </c>
      <c r="CM1384">
        <f t="shared" si="108"/>
        <v>1</v>
      </c>
      <c r="CN1384">
        <f t="shared" si="109"/>
        <v>1</v>
      </c>
    </row>
    <row r="1385" spans="1:92" x14ac:dyDescent="0.25">
      <c r="A1385">
        <v>493</v>
      </c>
      <c r="B1385" t="s">
        <v>564</v>
      </c>
      <c r="C1385" t="s">
        <v>564</v>
      </c>
      <c r="D1385">
        <v>1998011</v>
      </c>
      <c r="E1385">
        <v>1</v>
      </c>
      <c r="F1385" s="107">
        <v>40928</v>
      </c>
      <c r="G1385" s="107">
        <v>40949</v>
      </c>
      <c r="H1385">
        <v>1998011</v>
      </c>
      <c r="I1385" s="107">
        <v>40929</v>
      </c>
      <c r="J1385" s="107">
        <v>40949</v>
      </c>
      <c r="K1385">
        <v>15000</v>
      </c>
      <c r="L1385" t="s">
        <v>569</v>
      </c>
      <c r="N1385" t="s">
        <v>564</v>
      </c>
      <c r="O1385" t="s">
        <v>913</v>
      </c>
      <c r="P1385" t="s">
        <v>54</v>
      </c>
      <c r="Q1385">
        <v>21</v>
      </c>
      <c r="R1385">
        <v>22</v>
      </c>
      <c r="S1385">
        <v>2</v>
      </c>
      <c r="T1385">
        <v>7</v>
      </c>
      <c r="U1385">
        <v>2</v>
      </c>
      <c r="AD1385" s="107">
        <v>31008</v>
      </c>
      <c r="AE1385" t="s">
        <v>31</v>
      </c>
      <c r="AF1385" t="s">
        <v>32</v>
      </c>
      <c r="AG1385" t="s">
        <v>868</v>
      </c>
      <c r="AH1385" t="s">
        <v>30</v>
      </c>
      <c r="AI1385" t="s">
        <v>41</v>
      </c>
      <c r="AJ1385" t="s">
        <v>54</v>
      </c>
      <c r="AK1385">
        <v>3</v>
      </c>
      <c r="AL1385" t="s">
        <v>54</v>
      </c>
      <c r="AP1385" t="s">
        <v>120</v>
      </c>
      <c r="AR1385" t="s">
        <v>43</v>
      </c>
      <c r="AS1385" t="s">
        <v>121</v>
      </c>
      <c r="BC1385" t="s">
        <v>37</v>
      </c>
      <c r="BF1385">
        <v>21</v>
      </c>
      <c r="BG1385">
        <v>21</v>
      </c>
      <c r="BH1385">
        <v>22</v>
      </c>
      <c r="BI1385">
        <v>27.103825136612024</v>
      </c>
      <c r="BJ1385">
        <f t="shared" si="105"/>
        <v>27</v>
      </c>
      <c r="BK1385">
        <v>0</v>
      </c>
      <c r="BL1385">
        <v>0</v>
      </c>
      <c r="BM1385" t="s">
        <v>1051</v>
      </c>
      <c r="BN1385" t="s">
        <v>913</v>
      </c>
      <c r="BO1385" t="s">
        <v>564</v>
      </c>
      <c r="BQ1385" t="s">
        <v>1051</v>
      </c>
      <c r="BR1385" t="s">
        <v>87</v>
      </c>
      <c r="BS1385" t="s">
        <v>572</v>
      </c>
      <c r="BT1385" t="s">
        <v>1252</v>
      </c>
      <c r="BU1385" t="s">
        <v>87</v>
      </c>
      <c r="BV1385">
        <v>0.95454545454545459</v>
      </c>
      <c r="BW1385">
        <v>1</v>
      </c>
      <c r="BX1385">
        <v>4.5454545454545414E-2</v>
      </c>
      <c r="BY1385">
        <v>0</v>
      </c>
      <c r="BZ1385">
        <v>-21</v>
      </c>
      <c r="CA1385">
        <v>0</v>
      </c>
      <c r="CB1385">
        <v>21</v>
      </c>
      <c r="CC1385" t="e">
        <v>#VALUE!</v>
      </c>
      <c r="CD1385">
        <v>21</v>
      </c>
      <c r="CE1385">
        <v>0</v>
      </c>
      <c r="CH1385">
        <f t="shared" si="106"/>
        <v>1</v>
      </c>
      <c r="CI1385" t="s">
        <v>1404</v>
      </c>
      <c r="CJ1385">
        <v>2</v>
      </c>
      <c r="CK1385" t="s">
        <v>1399</v>
      </c>
      <c r="CL1385">
        <f t="shared" si="107"/>
        <v>0</v>
      </c>
      <c r="CM1385">
        <f t="shared" si="108"/>
        <v>1</v>
      </c>
      <c r="CN1385">
        <f t="shared" si="109"/>
        <v>1</v>
      </c>
    </row>
    <row r="1386" spans="1:92" x14ac:dyDescent="0.25">
      <c r="A1386">
        <v>2391</v>
      </c>
      <c r="B1386" t="s">
        <v>564</v>
      </c>
      <c r="C1386" t="s">
        <v>564</v>
      </c>
      <c r="D1386">
        <v>1998709</v>
      </c>
      <c r="E1386">
        <v>5</v>
      </c>
      <c r="F1386" s="107">
        <v>40999</v>
      </c>
      <c r="G1386" s="107">
        <v>41177</v>
      </c>
      <c r="H1386">
        <v>1998709</v>
      </c>
      <c r="I1386" s="107">
        <v>40999</v>
      </c>
      <c r="J1386" s="107">
        <v>41177</v>
      </c>
      <c r="K1386">
        <v>20000</v>
      </c>
      <c r="L1386" t="s">
        <v>569</v>
      </c>
      <c r="N1386" t="s">
        <v>564</v>
      </c>
      <c r="O1386" t="s">
        <v>913</v>
      </c>
      <c r="P1386" t="s">
        <v>38</v>
      </c>
      <c r="Q1386">
        <v>179</v>
      </c>
      <c r="R1386">
        <v>179</v>
      </c>
      <c r="S1386">
        <v>7</v>
      </c>
      <c r="T1386">
        <v>9</v>
      </c>
      <c r="U1386">
        <v>4</v>
      </c>
      <c r="AD1386" s="107">
        <v>31042</v>
      </c>
      <c r="AE1386" t="s">
        <v>31</v>
      </c>
      <c r="AF1386" t="s">
        <v>39</v>
      </c>
      <c r="AG1386" t="s">
        <v>40</v>
      </c>
      <c r="AH1386" t="s">
        <v>40</v>
      </c>
      <c r="AI1386" t="s">
        <v>117</v>
      </c>
      <c r="AJ1386" t="s">
        <v>88</v>
      </c>
      <c r="AK1386">
        <v>9</v>
      </c>
      <c r="AL1386" t="s">
        <v>987</v>
      </c>
      <c r="AN1386">
        <v>6</v>
      </c>
      <c r="AP1386" t="s">
        <v>174</v>
      </c>
      <c r="AR1386" t="s">
        <v>43</v>
      </c>
      <c r="AS1386" t="s">
        <v>44</v>
      </c>
      <c r="BC1386" t="s">
        <v>51</v>
      </c>
      <c r="BF1386">
        <v>179</v>
      </c>
      <c r="BG1386">
        <v>179</v>
      </c>
      <c r="BH1386">
        <v>179</v>
      </c>
      <c r="BI1386">
        <v>27.204918032786885</v>
      </c>
      <c r="BJ1386">
        <f t="shared" si="105"/>
        <v>27</v>
      </c>
      <c r="BK1386">
        <v>0</v>
      </c>
      <c r="BL1386">
        <v>0</v>
      </c>
      <c r="BM1386" t="s">
        <v>1050</v>
      </c>
      <c r="BN1386" t="s">
        <v>913</v>
      </c>
      <c r="BO1386" t="s">
        <v>564</v>
      </c>
      <c r="BQ1386" t="s">
        <v>1050</v>
      </c>
      <c r="BR1386" t="s">
        <v>87</v>
      </c>
      <c r="BS1386" t="s">
        <v>572</v>
      </c>
      <c r="BT1386" t="s">
        <v>1252</v>
      </c>
      <c r="BU1386" t="s">
        <v>87</v>
      </c>
      <c r="BV1386">
        <v>1</v>
      </c>
      <c r="BW1386">
        <v>1</v>
      </c>
      <c r="BX1386">
        <v>0</v>
      </c>
      <c r="BY1386">
        <v>0</v>
      </c>
      <c r="BZ1386">
        <v>-179</v>
      </c>
      <c r="CA1386">
        <v>0</v>
      </c>
      <c r="CB1386">
        <v>179</v>
      </c>
      <c r="CC1386" t="e">
        <v>#VALUE!</v>
      </c>
      <c r="CD1386">
        <v>179</v>
      </c>
      <c r="CE1386">
        <v>0</v>
      </c>
      <c r="CH1386">
        <f t="shared" si="106"/>
        <v>1</v>
      </c>
      <c r="CI1386" t="s">
        <v>1403</v>
      </c>
      <c r="CJ1386">
        <v>6</v>
      </c>
      <c r="CK1386" t="s">
        <v>1399</v>
      </c>
      <c r="CL1386">
        <f t="shared" si="107"/>
        <v>0</v>
      </c>
      <c r="CM1386">
        <f t="shared" si="108"/>
        <v>1</v>
      </c>
      <c r="CN1386">
        <f t="shared" si="109"/>
        <v>1</v>
      </c>
    </row>
    <row r="1387" spans="1:92" x14ac:dyDescent="0.25">
      <c r="A1387">
        <v>726</v>
      </c>
      <c r="B1387" t="s">
        <v>564</v>
      </c>
      <c r="C1387" t="s">
        <v>564</v>
      </c>
      <c r="D1387">
        <v>1998965</v>
      </c>
      <c r="E1387">
        <v>5</v>
      </c>
      <c r="F1387" s="107">
        <v>40937</v>
      </c>
      <c r="G1387" s="107">
        <v>40983</v>
      </c>
      <c r="H1387">
        <v>1998965</v>
      </c>
      <c r="I1387" s="107">
        <v>40937</v>
      </c>
      <c r="J1387" s="107">
        <v>40983</v>
      </c>
      <c r="K1387">
        <v>15000</v>
      </c>
      <c r="L1387" t="s">
        <v>569</v>
      </c>
      <c r="N1387" t="s">
        <v>564</v>
      </c>
      <c r="O1387" t="s">
        <v>913</v>
      </c>
      <c r="P1387" t="s">
        <v>38</v>
      </c>
      <c r="Q1387">
        <v>47</v>
      </c>
      <c r="R1387">
        <v>47</v>
      </c>
      <c r="S1387">
        <v>3</v>
      </c>
      <c r="T1387">
        <v>0</v>
      </c>
      <c r="U1387">
        <v>3</v>
      </c>
      <c r="AB1387" t="s">
        <v>111</v>
      </c>
      <c r="AD1387" s="107">
        <v>31499</v>
      </c>
      <c r="AE1387" t="s">
        <v>31</v>
      </c>
      <c r="AF1387" t="s">
        <v>39</v>
      </c>
      <c r="AG1387" t="s">
        <v>40</v>
      </c>
      <c r="AH1387" t="s">
        <v>57</v>
      </c>
      <c r="AI1387" t="s">
        <v>70</v>
      </c>
      <c r="AJ1387" t="s">
        <v>88</v>
      </c>
      <c r="AK1387">
        <v>3</v>
      </c>
      <c r="AL1387" t="s">
        <v>987</v>
      </c>
      <c r="AN1387">
        <v>6</v>
      </c>
      <c r="AP1387" t="s">
        <v>42</v>
      </c>
      <c r="AR1387" t="s">
        <v>43</v>
      </c>
      <c r="AS1387" t="s">
        <v>44</v>
      </c>
      <c r="BC1387" t="s">
        <v>37</v>
      </c>
      <c r="BF1387">
        <v>47</v>
      </c>
      <c r="BG1387">
        <v>47</v>
      </c>
      <c r="BH1387">
        <v>47</v>
      </c>
      <c r="BI1387">
        <v>25.78688524590164</v>
      </c>
      <c r="BJ1387">
        <f t="shared" si="105"/>
        <v>26</v>
      </c>
      <c r="BK1387">
        <v>0</v>
      </c>
      <c r="BL1387">
        <v>0</v>
      </c>
      <c r="BM1387" t="s">
        <v>1050</v>
      </c>
      <c r="BN1387" t="s">
        <v>913</v>
      </c>
      <c r="BO1387" t="s">
        <v>564</v>
      </c>
      <c r="BQ1387" t="s">
        <v>1050</v>
      </c>
      <c r="BR1387" t="s">
        <v>87</v>
      </c>
      <c r="BS1387" t="s">
        <v>572</v>
      </c>
      <c r="BT1387" t="s">
        <v>1252</v>
      </c>
      <c r="BU1387" t="s">
        <v>87</v>
      </c>
      <c r="BV1387">
        <v>1</v>
      </c>
      <c r="BW1387">
        <v>1</v>
      </c>
      <c r="BX1387">
        <v>0</v>
      </c>
      <c r="BY1387">
        <v>0</v>
      </c>
      <c r="BZ1387">
        <v>-47</v>
      </c>
      <c r="CA1387">
        <v>0</v>
      </c>
      <c r="CB1387">
        <v>47</v>
      </c>
      <c r="CC1387" t="e">
        <v>#VALUE!</v>
      </c>
      <c r="CD1387">
        <v>47</v>
      </c>
      <c r="CE1387">
        <v>0</v>
      </c>
      <c r="CH1387">
        <f t="shared" si="106"/>
        <v>1</v>
      </c>
      <c r="CI1387" t="s">
        <v>1401</v>
      </c>
      <c r="CJ1387">
        <v>3</v>
      </c>
      <c r="CK1387" t="s">
        <v>1399</v>
      </c>
      <c r="CL1387">
        <f t="shared" si="107"/>
        <v>0</v>
      </c>
      <c r="CM1387">
        <f t="shared" si="108"/>
        <v>1</v>
      </c>
      <c r="CN1387">
        <f t="shared" si="109"/>
        <v>0</v>
      </c>
    </row>
    <row r="1388" spans="1:92" x14ac:dyDescent="0.25">
      <c r="A1388">
        <v>1497</v>
      </c>
      <c r="B1388" t="s">
        <v>564</v>
      </c>
      <c r="C1388" t="s">
        <v>564</v>
      </c>
      <c r="D1388">
        <v>1998967</v>
      </c>
      <c r="E1388">
        <v>6</v>
      </c>
      <c r="F1388" s="107">
        <v>40964</v>
      </c>
      <c r="G1388" s="107">
        <v>41443</v>
      </c>
      <c r="H1388">
        <v>1998967</v>
      </c>
      <c r="I1388" s="107">
        <v>40964</v>
      </c>
      <c r="J1388" s="107">
        <v>41443</v>
      </c>
      <c r="K1388" t="s">
        <v>562</v>
      </c>
      <c r="L1388" t="s">
        <v>562</v>
      </c>
      <c r="N1388" t="s">
        <v>564</v>
      </c>
      <c r="O1388" t="s">
        <v>913</v>
      </c>
      <c r="P1388" t="s">
        <v>38</v>
      </c>
      <c r="Q1388">
        <v>480</v>
      </c>
      <c r="R1388">
        <v>480</v>
      </c>
      <c r="S1388">
        <v>2</v>
      </c>
      <c r="T1388">
        <v>3</v>
      </c>
      <c r="U1388">
        <v>2</v>
      </c>
      <c r="AD1388" s="107">
        <v>31265</v>
      </c>
      <c r="AE1388" t="s">
        <v>31</v>
      </c>
      <c r="AF1388" t="s">
        <v>68</v>
      </c>
      <c r="AG1388" t="s">
        <v>870</v>
      </c>
      <c r="AH1388" t="s">
        <v>57</v>
      </c>
      <c r="AI1388" t="s">
        <v>86</v>
      </c>
      <c r="AJ1388" t="s">
        <v>88</v>
      </c>
      <c r="AK1388">
        <v>17</v>
      </c>
      <c r="AL1388" t="s">
        <v>361</v>
      </c>
      <c r="AM1388">
        <v>10</v>
      </c>
      <c r="AP1388" t="s">
        <v>72</v>
      </c>
      <c r="AR1388" t="s">
        <v>49</v>
      </c>
      <c r="AS1388" t="s">
        <v>73</v>
      </c>
      <c r="AT1388" t="s">
        <v>1141</v>
      </c>
      <c r="BC1388" t="s">
        <v>37</v>
      </c>
      <c r="BF1388">
        <v>480</v>
      </c>
      <c r="BG1388">
        <v>480</v>
      </c>
      <c r="BH1388">
        <v>480</v>
      </c>
      <c r="BI1388">
        <v>26.5</v>
      </c>
      <c r="BJ1388">
        <f t="shared" si="105"/>
        <v>27</v>
      </c>
      <c r="BK1388">
        <v>0</v>
      </c>
      <c r="BL1388">
        <v>0</v>
      </c>
      <c r="BM1388" t="s">
        <v>1050</v>
      </c>
      <c r="BN1388" t="s">
        <v>913</v>
      </c>
      <c r="BO1388" t="s">
        <v>564</v>
      </c>
      <c r="BQ1388" t="s">
        <v>1050</v>
      </c>
      <c r="BR1388" t="s">
        <v>87</v>
      </c>
      <c r="BS1388" t="s">
        <v>572</v>
      </c>
      <c r="BT1388" t="s">
        <v>1252</v>
      </c>
      <c r="BU1388" t="s">
        <v>87</v>
      </c>
      <c r="BV1388">
        <v>1</v>
      </c>
      <c r="BW1388">
        <v>1</v>
      </c>
      <c r="BX1388">
        <v>0</v>
      </c>
      <c r="BY1388">
        <v>0</v>
      </c>
      <c r="BZ1388">
        <v>-480</v>
      </c>
      <c r="CA1388">
        <v>0</v>
      </c>
      <c r="CB1388">
        <v>480</v>
      </c>
      <c r="CC1388" t="e">
        <v>#VALUE!</v>
      </c>
      <c r="CD1388">
        <v>480</v>
      </c>
      <c r="CE1388">
        <v>0</v>
      </c>
      <c r="CH1388">
        <f t="shared" si="106"/>
        <v>1</v>
      </c>
      <c r="CI1388" t="s">
        <v>1406</v>
      </c>
      <c r="CJ1388">
        <v>0</v>
      </c>
      <c r="CK1388" t="s">
        <v>1399</v>
      </c>
      <c r="CL1388">
        <f t="shared" si="107"/>
        <v>0</v>
      </c>
      <c r="CM1388">
        <f t="shared" si="108"/>
        <v>1</v>
      </c>
      <c r="CN1388">
        <f t="shared" si="109"/>
        <v>1</v>
      </c>
    </row>
    <row r="1389" spans="1:92" x14ac:dyDescent="0.25">
      <c r="A1389">
        <v>438</v>
      </c>
      <c r="B1389" t="s">
        <v>564</v>
      </c>
      <c r="C1389" t="s">
        <v>564</v>
      </c>
      <c r="D1389">
        <v>1999283</v>
      </c>
      <c r="E1389">
        <v>6</v>
      </c>
      <c r="F1389" s="107">
        <v>40927</v>
      </c>
      <c r="G1389" s="107">
        <v>40962</v>
      </c>
      <c r="H1389">
        <v>1999283</v>
      </c>
      <c r="I1389" s="107">
        <v>40927</v>
      </c>
      <c r="J1389" s="107">
        <v>40962</v>
      </c>
      <c r="K1389">
        <v>15000</v>
      </c>
      <c r="L1389" t="s">
        <v>569</v>
      </c>
      <c r="N1389" t="s">
        <v>564</v>
      </c>
      <c r="O1389" t="s">
        <v>913</v>
      </c>
      <c r="P1389" t="s">
        <v>38</v>
      </c>
      <c r="Q1389">
        <v>36</v>
      </c>
      <c r="R1389">
        <v>36</v>
      </c>
      <c r="S1389">
        <v>5</v>
      </c>
      <c r="T1389">
        <v>3</v>
      </c>
      <c r="U1389">
        <v>4</v>
      </c>
      <c r="AD1389" s="107">
        <v>29365</v>
      </c>
      <c r="AE1389" t="s">
        <v>31</v>
      </c>
      <c r="AF1389" t="s">
        <v>39</v>
      </c>
      <c r="AG1389" t="s">
        <v>40</v>
      </c>
      <c r="AH1389" t="s">
        <v>40</v>
      </c>
      <c r="AI1389" t="s">
        <v>117</v>
      </c>
      <c r="AJ1389" t="s">
        <v>88</v>
      </c>
      <c r="AK1389">
        <v>2</v>
      </c>
      <c r="AL1389" t="s">
        <v>361</v>
      </c>
      <c r="AM1389">
        <v>1</v>
      </c>
      <c r="AP1389" t="s">
        <v>59</v>
      </c>
      <c r="AR1389" t="s">
        <v>43</v>
      </c>
      <c r="AS1389" t="s">
        <v>60</v>
      </c>
      <c r="BC1389" t="s">
        <v>37</v>
      </c>
      <c r="BF1389">
        <v>36</v>
      </c>
      <c r="BG1389">
        <v>36</v>
      </c>
      <c r="BH1389">
        <v>36</v>
      </c>
      <c r="BI1389">
        <v>31.590163934426229</v>
      </c>
      <c r="BJ1389">
        <f t="shared" si="105"/>
        <v>32</v>
      </c>
      <c r="BK1389">
        <v>0</v>
      </c>
      <c r="BL1389">
        <v>0</v>
      </c>
      <c r="BM1389" t="s">
        <v>1050</v>
      </c>
      <c r="BN1389" t="s">
        <v>913</v>
      </c>
      <c r="BO1389" t="s">
        <v>564</v>
      </c>
      <c r="BQ1389" t="s">
        <v>1050</v>
      </c>
      <c r="BR1389" t="s">
        <v>87</v>
      </c>
      <c r="BS1389" t="s">
        <v>572</v>
      </c>
      <c r="BT1389" t="s">
        <v>1252</v>
      </c>
      <c r="BU1389" t="s">
        <v>87</v>
      </c>
      <c r="BV1389">
        <v>1</v>
      </c>
      <c r="BW1389">
        <v>1</v>
      </c>
      <c r="BX1389">
        <v>0</v>
      </c>
      <c r="BY1389">
        <v>0</v>
      </c>
      <c r="BZ1389">
        <v>-36</v>
      </c>
      <c r="CA1389">
        <v>0</v>
      </c>
      <c r="CB1389">
        <v>36</v>
      </c>
      <c r="CC1389" t="e">
        <v>#VALUE!</v>
      </c>
      <c r="CD1389">
        <v>36</v>
      </c>
      <c r="CE1389">
        <v>0</v>
      </c>
      <c r="CH1389">
        <f t="shared" si="106"/>
        <v>1</v>
      </c>
      <c r="CI1389" t="s">
        <v>1401</v>
      </c>
      <c r="CJ1389">
        <v>3</v>
      </c>
      <c r="CK1389" t="s">
        <v>1399</v>
      </c>
      <c r="CL1389">
        <f t="shared" si="107"/>
        <v>0</v>
      </c>
      <c r="CM1389">
        <f t="shared" si="108"/>
        <v>1</v>
      </c>
      <c r="CN1389">
        <f t="shared" si="109"/>
        <v>1</v>
      </c>
    </row>
    <row r="1390" spans="1:92" x14ac:dyDescent="0.25">
      <c r="A1390">
        <v>633</v>
      </c>
      <c r="B1390" t="s">
        <v>564</v>
      </c>
      <c r="C1390" t="s">
        <v>564</v>
      </c>
      <c r="D1390">
        <v>2000125</v>
      </c>
      <c r="E1390">
        <v>6</v>
      </c>
      <c r="F1390" s="107">
        <v>40933</v>
      </c>
      <c r="G1390" s="107">
        <v>41074</v>
      </c>
      <c r="H1390">
        <v>2000125</v>
      </c>
      <c r="I1390" s="107">
        <v>40934</v>
      </c>
      <c r="J1390" s="107">
        <v>41074</v>
      </c>
      <c r="K1390">
        <v>30000</v>
      </c>
      <c r="L1390" t="s">
        <v>570</v>
      </c>
      <c r="N1390" t="s">
        <v>564</v>
      </c>
      <c r="O1390" t="s">
        <v>913</v>
      </c>
      <c r="P1390" t="s">
        <v>38</v>
      </c>
      <c r="Q1390">
        <v>141</v>
      </c>
      <c r="R1390">
        <v>142</v>
      </c>
      <c r="S1390">
        <v>2</v>
      </c>
      <c r="T1390">
        <v>4</v>
      </c>
      <c r="U1390">
        <v>2</v>
      </c>
      <c r="AD1390" s="107">
        <v>30990</v>
      </c>
      <c r="AE1390" t="s">
        <v>31</v>
      </c>
      <c r="AF1390" t="s">
        <v>32</v>
      </c>
      <c r="AG1390" t="s">
        <v>868</v>
      </c>
      <c r="AH1390" t="s">
        <v>30</v>
      </c>
      <c r="AI1390" t="s">
        <v>117</v>
      </c>
      <c r="AJ1390" t="s">
        <v>88</v>
      </c>
      <c r="AK1390">
        <v>4</v>
      </c>
      <c r="AL1390" t="s">
        <v>361</v>
      </c>
      <c r="AM1390">
        <v>6</v>
      </c>
      <c r="AP1390" t="s">
        <v>233</v>
      </c>
      <c r="AR1390" t="s">
        <v>49</v>
      </c>
      <c r="AS1390" t="s">
        <v>44</v>
      </c>
      <c r="BC1390" t="s">
        <v>37</v>
      </c>
      <c r="BF1390">
        <v>141</v>
      </c>
      <c r="BG1390">
        <v>141</v>
      </c>
      <c r="BH1390">
        <v>142</v>
      </c>
      <c r="BI1390">
        <v>27.166666666666668</v>
      </c>
      <c r="BJ1390">
        <f t="shared" si="105"/>
        <v>27</v>
      </c>
      <c r="BK1390">
        <v>0</v>
      </c>
      <c r="BL1390">
        <v>0</v>
      </c>
      <c r="BM1390" t="s">
        <v>1050</v>
      </c>
      <c r="BN1390" t="s">
        <v>913</v>
      </c>
      <c r="BO1390" t="s">
        <v>564</v>
      </c>
      <c r="BQ1390" t="s">
        <v>1050</v>
      </c>
      <c r="BR1390" t="s">
        <v>87</v>
      </c>
      <c r="BS1390" t="s">
        <v>572</v>
      </c>
      <c r="BT1390" t="s">
        <v>1252</v>
      </c>
      <c r="BU1390" t="s">
        <v>87</v>
      </c>
      <c r="BV1390">
        <v>0.99295774647887325</v>
      </c>
      <c r="BW1390">
        <v>1</v>
      </c>
      <c r="BX1390">
        <v>7.0422535211267512E-3</v>
      </c>
      <c r="BY1390">
        <v>0</v>
      </c>
      <c r="BZ1390">
        <v>-141</v>
      </c>
      <c r="CA1390">
        <v>0</v>
      </c>
      <c r="CB1390">
        <v>141</v>
      </c>
      <c r="CC1390" t="e">
        <v>#VALUE!</v>
      </c>
      <c r="CD1390">
        <v>141</v>
      </c>
      <c r="CE1390">
        <v>0</v>
      </c>
      <c r="CH1390">
        <f t="shared" si="106"/>
        <v>1</v>
      </c>
      <c r="CI1390" t="s">
        <v>1403</v>
      </c>
      <c r="CJ1390">
        <v>6</v>
      </c>
      <c r="CK1390" t="s">
        <v>1399</v>
      </c>
      <c r="CL1390">
        <f t="shared" si="107"/>
        <v>0</v>
      </c>
      <c r="CM1390">
        <f t="shared" si="108"/>
        <v>1</v>
      </c>
      <c r="CN1390">
        <f t="shared" si="109"/>
        <v>1</v>
      </c>
    </row>
    <row r="1391" spans="1:92" x14ac:dyDescent="0.25">
      <c r="A1391">
        <v>3116</v>
      </c>
      <c r="B1391" t="s">
        <v>564</v>
      </c>
      <c r="C1391" t="s">
        <v>564</v>
      </c>
      <c r="D1391">
        <v>2001238</v>
      </c>
      <c r="E1391">
        <v>2</v>
      </c>
      <c r="F1391" s="107">
        <v>41024</v>
      </c>
      <c r="G1391" s="107">
        <v>41025</v>
      </c>
      <c r="H1391">
        <v>2001238</v>
      </c>
      <c r="I1391" s="107">
        <v>41024</v>
      </c>
      <c r="J1391" s="107">
        <v>41025</v>
      </c>
      <c r="K1391">
        <v>5000</v>
      </c>
      <c r="L1391" t="s">
        <v>567</v>
      </c>
      <c r="N1391" t="s">
        <v>564</v>
      </c>
      <c r="O1391" t="s">
        <v>913</v>
      </c>
      <c r="P1391" t="s">
        <v>587</v>
      </c>
      <c r="Q1391">
        <v>2</v>
      </c>
      <c r="R1391">
        <v>2</v>
      </c>
      <c r="S1391">
        <v>1</v>
      </c>
      <c r="T1391">
        <v>1</v>
      </c>
      <c r="U1391">
        <v>1</v>
      </c>
      <c r="AD1391" s="107">
        <v>30465</v>
      </c>
      <c r="AE1391" t="s">
        <v>31</v>
      </c>
      <c r="AF1391" t="s">
        <v>39</v>
      </c>
      <c r="AG1391" t="s">
        <v>40</v>
      </c>
      <c r="AH1391" t="s">
        <v>40</v>
      </c>
      <c r="AI1391" t="s">
        <v>113</v>
      </c>
      <c r="AJ1391" t="s">
        <v>47</v>
      </c>
      <c r="AK1391">
        <v>1</v>
      </c>
      <c r="AL1391" t="s">
        <v>47</v>
      </c>
      <c r="AP1391" t="s">
        <v>42</v>
      </c>
      <c r="AR1391" t="s">
        <v>43</v>
      </c>
      <c r="AS1391" t="s">
        <v>44</v>
      </c>
      <c r="AT1391" t="s">
        <v>525</v>
      </c>
      <c r="BC1391" t="s">
        <v>37</v>
      </c>
      <c r="BF1391">
        <v>2</v>
      </c>
      <c r="BG1391">
        <v>2</v>
      </c>
      <c r="BH1391">
        <v>2</v>
      </c>
      <c r="BI1391">
        <v>28.849726775956285</v>
      </c>
      <c r="BJ1391">
        <f t="shared" si="105"/>
        <v>29</v>
      </c>
      <c r="BK1391">
        <v>0</v>
      </c>
      <c r="BL1391">
        <v>0</v>
      </c>
      <c r="BM1391" t="s">
        <v>47</v>
      </c>
      <c r="BN1391" t="s">
        <v>913</v>
      </c>
      <c r="BO1391" t="s">
        <v>564</v>
      </c>
      <c r="BQ1391" t="s">
        <v>47</v>
      </c>
      <c r="BR1391" t="s">
        <v>87</v>
      </c>
      <c r="BS1391" t="s">
        <v>572</v>
      </c>
      <c r="BT1391" t="s">
        <v>1252</v>
      </c>
      <c r="BU1391" t="s">
        <v>87</v>
      </c>
      <c r="BV1391">
        <v>1</v>
      </c>
      <c r="BW1391">
        <v>1</v>
      </c>
      <c r="BX1391">
        <v>0</v>
      </c>
      <c r="BY1391">
        <v>0</v>
      </c>
      <c r="BZ1391">
        <v>-2</v>
      </c>
      <c r="CA1391">
        <v>0</v>
      </c>
      <c r="CB1391">
        <v>2</v>
      </c>
      <c r="CC1391" t="e">
        <v>#VALUE!</v>
      </c>
      <c r="CD1391">
        <v>2</v>
      </c>
      <c r="CE1391">
        <v>0</v>
      </c>
      <c r="CH1391">
        <f t="shared" si="106"/>
        <v>1</v>
      </c>
      <c r="CI1391" t="s">
        <v>1405</v>
      </c>
      <c r="CJ1391">
        <v>1</v>
      </c>
      <c r="CK1391" t="s">
        <v>1399</v>
      </c>
      <c r="CL1391">
        <f t="shared" si="107"/>
        <v>0</v>
      </c>
      <c r="CM1391">
        <f t="shared" si="108"/>
        <v>1</v>
      </c>
      <c r="CN1391">
        <f t="shared" si="109"/>
        <v>1</v>
      </c>
    </row>
    <row r="1392" spans="1:92" x14ac:dyDescent="0.25">
      <c r="A1392">
        <v>357</v>
      </c>
      <c r="B1392" t="s">
        <v>564</v>
      </c>
      <c r="C1392" t="s">
        <v>564</v>
      </c>
      <c r="D1392">
        <v>2001543</v>
      </c>
      <c r="E1392">
        <v>6</v>
      </c>
      <c r="F1392" s="107">
        <v>40923</v>
      </c>
      <c r="G1392" s="107">
        <v>40990</v>
      </c>
      <c r="H1392">
        <v>2001543</v>
      </c>
      <c r="I1392" s="107">
        <v>40923</v>
      </c>
      <c r="J1392" s="107">
        <v>40990</v>
      </c>
      <c r="K1392" t="s">
        <v>562</v>
      </c>
      <c r="L1392" t="s">
        <v>562</v>
      </c>
      <c r="N1392" t="s">
        <v>564</v>
      </c>
      <c r="O1392" t="s">
        <v>913</v>
      </c>
      <c r="P1392" t="s">
        <v>38</v>
      </c>
      <c r="Q1392">
        <v>68</v>
      </c>
      <c r="R1392">
        <v>68</v>
      </c>
      <c r="S1392">
        <v>0</v>
      </c>
      <c r="T1392">
        <v>5</v>
      </c>
      <c r="AD1392" s="107">
        <v>27618</v>
      </c>
      <c r="AE1392" t="s">
        <v>31</v>
      </c>
      <c r="AF1392" t="s">
        <v>39</v>
      </c>
      <c r="AG1392" t="s">
        <v>40</v>
      </c>
      <c r="AH1392" t="s">
        <v>40</v>
      </c>
      <c r="AI1392" t="s">
        <v>71</v>
      </c>
      <c r="AJ1392" t="s">
        <v>88</v>
      </c>
      <c r="AK1392">
        <v>4</v>
      </c>
      <c r="AL1392" t="s">
        <v>361</v>
      </c>
      <c r="AM1392">
        <v>2</v>
      </c>
      <c r="AP1392" t="s">
        <v>65</v>
      </c>
      <c r="AR1392" t="s">
        <v>66</v>
      </c>
      <c r="AS1392" t="s">
        <v>67</v>
      </c>
      <c r="BC1392" t="s">
        <v>37</v>
      </c>
      <c r="BF1392">
        <v>68</v>
      </c>
      <c r="BG1392">
        <v>68</v>
      </c>
      <c r="BH1392">
        <v>68</v>
      </c>
      <c r="BI1392">
        <v>36.352459016393439</v>
      </c>
      <c r="BJ1392">
        <f t="shared" si="105"/>
        <v>36</v>
      </c>
      <c r="BK1392">
        <v>0</v>
      </c>
      <c r="BL1392">
        <v>0</v>
      </c>
      <c r="BM1392" t="s">
        <v>1050</v>
      </c>
      <c r="BN1392" t="s">
        <v>913</v>
      </c>
      <c r="BO1392" t="s">
        <v>564</v>
      </c>
      <c r="BQ1392" t="s">
        <v>1050</v>
      </c>
      <c r="BR1392" t="s">
        <v>87</v>
      </c>
      <c r="BS1392" t="s">
        <v>572</v>
      </c>
      <c r="BT1392" t="s">
        <v>1252</v>
      </c>
      <c r="BU1392" t="s">
        <v>564</v>
      </c>
      <c r="BV1392">
        <v>1</v>
      </c>
      <c r="BW1392">
        <v>1</v>
      </c>
      <c r="BX1392">
        <v>0</v>
      </c>
      <c r="BY1392">
        <v>0</v>
      </c>
      <c r="BZ1392">
        <v>-68</v>
      </c>
      <c r="CA1392">
        <v>0</v>
      </c>
      <c r="CB1392">
        <v>68</v>
      </c>
      <c r="CC1392" t="e">
        <v>#VALUE!</v>
      </c>
      <c r="CD1392">
        <v>68</v>
      </c>
      <c r="CE1392">
        <v>0</v>
      </c>
      <c r="CH1392">
        <f t="shared" si="106"/>
        <v>1</v>
      </c>
      <c r="CI1392" t="s">
        <v>1402</v>
      </c>
      <c r="CJ1392">
        <v>4</v>
      </c>
      <c r="CK1392" t="s">
        <v>1399</v>
      </c>
      <c r="CL1392">
        <f t="shared" si="107"/>
        <v>0</v>
      </c>
      <c r="CM1392">
        <f t="shared" si="108"/>
        <v>0</v>
      </c>
      <c r="CN1392">
        <f t="shared" si="109"/>
        <v>1</v>
      </c>
    </row>
    <row r="1393" spans="1:92" x14ac:dyDescent="0.25">
      <c r="A1393">
        <v>144</v>
      </c>
      <c r="B1393" t="s">
        <v>564</v>
      </c>
      <c r="C1393" t="s">
        <v>564</v>
      </c>
      <c r="D1393">
        <v>2001643</v>
      </c>
      <c r="E1393">
        <v>4</v>
      </c>
      <c r="F1393" s="107">
        <v>40915</v>
      </c>
      <c r="G1393" s="107">
        <v>40917</v>
      </c>
      <c r="H1393">
        <v>2001643</v>
      </c>
      <c r="I1393" s="107">
        <v>40915</v>
      </c>
      <c r="J1393" s="107">
        <v>40917</v>
      </c>
      <c r="K1393">
        <v>15000</v>
      </c>
      <c r="L1393" t="s">
        <v>569</v>
      </c>
      <c r="N1393" t="s">
        <v>564</v>
      </c>
      <c r="O1393" t="s">
        <v>913</v>
      </c>
      <c r="P1393" t="s">
        <v>38</v>
      </c>
      <c r="Q1393">
        <v>3</v>
      </c>
      <c r="R1393">
        <v>3</v>
      </c>
      <c r="S1393">
        <v>1</v>
      </c>
      <c r="T1393">
        <v>0</v>
      </c>
      <c r="U1393">
        <v>1</v>
      </c>
      <c r="AD1393" s="107">
        <v>27815</v>
      </c>
      <c r="AE1393" t="s">
        <v>31</v>
      </c>
      <c r="AF1393" t="s">
        <v>32</v>
      </c>
      <c r="AG1393" t="s">
        <v>868</v>
      </c>
      <c r="AH1393" t="s">
        <v>57</v>
      </c>
      <c r="AI1393" t="s">
        <v>69</v>
      </c>
      <c r="AJ1393" t="s">
        <v>88</v>
      </c>
      <c r="AK1393">
        <v>1</v>
      </c>
      <c r="AL1393" t="s">
        <v>986</v>
      </c>
      <c r="AO1393">
        <v>365</v>
      </c>
      <c r="AP1393" t="s">
        <v>154</v>
      </c>
      <c r="AR1393" t="s">
        <v>43</v>
      </c>
      <c r="AS1393" t="s">
        <v>63</v>
      </c>
      <c r="BC1393" t="s">
        <v>37</v>
      </c>
      <c r="BF1393">
        <v>3</v>
      </c>
      <c r="BG1393">
        <v>3</v>
      </c>
      <c r="BH1393">
        <v>3</v>
      </c>
      <c r="BI1393">
        <v>35.792349726775953</v>
      </c>
      <c r="BJ1393">
        <f t="shared" si="105"/>
        <v>36</v>
      </c>
      <c r="BK1393">
        <v>0</v>
      </c>
      <c r="BL1393">
        <v>0</v>
      </c>
      <c r="BM1393" t="s">
        <v>1050</v>
      </c>
      <c r="BN1393" t="s">
        <v>913</v>
      </c>
      <c r="BO1393" t="s">
        <v>564</v>
      </c>
      <c r="BQ1393" t="s">
        <v>1050</v>
      </c>
      <c r="BR1393" t="s">
        <v>87</v>
      </c>
      <c r="BS1393" t="s">
        <v>572</v>
      </c>
      <c r="BT1393" t="s">
        <v>1252</v>
      </c>
      <c r="BU1393" t="s">
        <v>87</v>
      </c>
      <c r="BV1393">
        <v>1</v>
      </c>
      <c r="BW1393">
        <v>1</v>
      </c>
      <c r="BX1393">
        <v>0</v>
      </c>
      <c r="BY1393">
        <v>0</v>
      </c>
      <c r="BZ1393">
        <v>-3</v>
      </c>
      <c r="CA1393">
        <v>0</v>
      </c>
      <c r="CB1393">
        <v>3</v>
      </c>
      <c r="CC1393" t="e">
        <v>#VALUE!</v>
      </c>
      <c r="CD1393">
        <v>3</v>
      </c>
      <c r="CE1393">
        <v>0</v>
      </c>
      <c r="CH1393">
        <f t="shared" si="106"/>
        <v>1</v>
      </c>
      <c r="CI1393" t="s">
        <v>1405</v>
      </c>
      <c r="CJ1393">
        <v>1</v>
      </c>
      <c r="CK1393" t="s">
        <v>1399</v>
      </c>
      <c r="CL1393">
        <f t="shared" si="107"/>
        <v>0</v>
      </c>
      <c r="CM1393">
        <f t="shared" si="108"/>
        <v>1</v>
      </c>
      <c r="CN1393">
        <f t="shared" si="109"/>
        <v>0</v>
      </c>
    </row>
    <row r="1394" spans="1:92" x14ac:dyDescent="0.25">
      <c r="A1394">
        <v>1614</v>
      </c>
      <c r="B1394" t="s">
        <v>564</v>
      </c>
      <c r="C1394" t="s">
        <v>564</v>
      </c>
      <c r="D1394">
        <v>2001944</v>
      </c>
      <c r="E1394">
        <v>5</v>
      </c>
      <c r="F1394" s="107">
        <v>40968</v>
      </c>
      <c r="G1394" s="107">
        <v>41114</v>
      </c>
      <c r="H1394">
        <v>2001944</v>
      </c>
      <c r="I1394" s="107">
        <v>40969</v>
      </c>
      <c r="J1394" s="107">
        <v>41114</v>
      </c>
      <c r="K1394">
        <v>30000</v>
      </c>
      <c r="L1394" t="s">
        <v>570</v>
      </c>
      <c r="N1394" t="s">
        <v>564</v>
      </c>
      <c r="O1394" t="s">
        <v>913</v>
      </c>
      <c r="P1394" t="s">
        <v>38</v>
      </c>
      <c r="Q1394">
        <v>146</v>
      </c>
      <c r="R1394">
        <v>147</v>
      </c>
      <c r="S1394">
        <v>1</v>
      </c>
      <c r="T1394">
        <v>7</v>
      </c>
      <c r="AD1394" s="107">
        <v>31506</v>
      </c>
      <c r="AE1394" t="s">
        <v>31</v>
      </c>
      <c r="AF1394" t="s">
        <v>32</v>
      </c>
      <c r="AG1394" t="s">
        <v>868</v>
      </c>
      <c r="AH1394" t="s">
        <v>57</v>
      </c>
      <c r="AI1394" t="s">
        <v>41</v>
      </c>
      <c r="AJ1394" t="s">
        <v>88</v>
      </c>
      <c r="AK1394">
        <v>6</v>
      </c>
      <c r="AL1394" t="s">
        <v>987</v>
      </c>
      <c r="AN1394">
        <v>6</v>
      </c>
      <c r="AP1394" t="s">
        <v>205</v>
      </c>
      <c r="AR1394" t="s">
        <v>91</v>
      </c>
      <c r="AS1394" t="s">
        <v>105</v>
      </c>
      <c r="BC1394" t="s">
        <v>98</v>
      </c>
      <c r="BF1394">
        <v>146</v>
      </c>
      <c r="BG1394">
        <v>146</v>
      </c>
      <c r="BH1394">
        <v>147</v>
      </c>
      <c r="BI1394">
        <v>25.852459016393443</v>
      </c>
      <c r="BJ1394">
        <f t="shared" si="105"/>
        <v>26</v>
      </c>
      <c r="BK1394">
        <v>0</v>
      </c>
      <c r="BL1394">
        <v>0</v>
      </c>
      <c r="BM1394" t="s">
        <v>1050</v>
      </c>
      <c r="BN1394" t="s">
        <v>913</v>
      </c>
      <c r="BO1394" t="s">
        <v>564</v>
      </c>
      <c r="BQ1394" t="s">
        <v>1050</v>
      </c>
      <c r="BR1394" t="s">
        <v>87</v>
      </c>
      <c r="BS1394" t="s">
        <v>572</v>
      </c>
      <c r="BT1394" t="s">
        <v>1252</v>
      </c>
      <c r="BU1394" t="s">
        <v>87</v>
      </c>
      <c r="BV1394">
        <v>0.99319727891156462</v>
      </c>
      <c r="BW1394">
        <v>1</v>
      </c>
      <c r="BX1394">
        <v>6.8027210884353817E-3</v>
      </c>
      <c r="BY1394">
        <v>0</v>
      </c>
      <c r="BZ1394">
        <v>-146</v>
      </c>
      <c r="CA1394">
        <v>0</v>
      </c>
      <c r="CB1394">
        <v>146</v>
      </c>
      <c r="CC1394" t="e">
        <v>#VALUE!</v>
      </c>
      <c r="CD1394">
        <v>146</v>
      </c>
      <c r="CE1394">
        <v>0</v>
      </c>
      <c r="CH1394">
        <f t="shared" si="106"/>
        <v>1</v>
      </c>
      <c r="CI1394" t="s">
        <v>1403</v>
      </c>
      <c r="CJ1394">
        <v>6</v>
      </c>
      <c r="CK1394" t="s">
        <v>1399</v>
      </c>
      <c r="CL1394">
        <f t="shared" si="107"/>
        <v>0</v>
      </c>
      <c r="CM1394">
        <f t="shared" si="108"/>
        <v>1</v>
      </c>
      <c r="CN1394">
        <f t="shared" si="109"/>
        <v>1</v>
      </c>
    </row>
    <row r="1395" spans="1:92" x14ac:dyDescent="0.25">
      <c r="A1395">
        <v>889</v>
      </c>
      <c r="B1395" t="s">
        <v>564</v>
      </c>
      <c r="C1395" t="s">
        <v>564</v>
      </c>
      <c r="D1395">
        <v>2002380</v>
      </c>
      <c r="E1395">
        <v>6</v>
      </c>
      <c r="F1395" s="107">
        <v>40941</v>
      </c>
      <c r="G1395" s="107">
        <v>41205</v>
      </c>
      <c r="H1395">
        <v>2002380</v>
      </c>
      <c r="I1395" s="107">
        <v>40942</v>
      </c>
      <c r="J1395" s="107">
        <v>40978</v>
      </c>
      <c r="K1395">
        <v>50000</v>
      </c>
      <c r="L1395" t="s">
        <v>570</v>
      </c>
      <c r="M1395" s="107">
        <v>40978</v>
      </c>
      <c r="N1395" t="s">
        <v>87</v>
      </c>
      <c r="O1395" t="s">
        <v>583</v>
      </c>
      <c r="P1395" t="s">
        <v>38</v>
      </c>
      <c r="Q1395">
        <v>37</v>
      </c>
      <c r="R1395">
        <v>265</v>
      </c>
      <c r="S1395">
        <v>0</v>
      </c>
      <c r="T1395">
        <v>1</v>
      </c>
      <c r="AD1395" s="107">
        <v>27376</v>
      </c>
      <c r="AE1395" t="s">
        <v>31</v>
      </c>
      <c r="AF1395" t="s">
        <v>32</v>
      </c>
      <c r="AG1395" t="s">
        <v>868</v>
      </c>
      <c r="AH1395" t="s">
        <v>30</v>
      </c>
      <c r="AI1395" t="s">
        <v>140</v>
      </c>
      <c r="AJ1395" t="s">
        <v>88</v>
      </c>
      <c r="AK1395">
        <v>9</v>
      </c>
      <c r="AL1395" t="s">
        <v>361</v>
      </c>
      <c r="AM1395">
        <v>10</v>
      </c>
      <c r="AP1395" t="s">
        <v>253</v>
      </c>
      <c r="AR1395" t="s">
        <v>91</v>
      </c>
      <c r="AS1395" t="s">
        <v>81</v>
      </c>
      <c r="BC1395" t="s">
        <v>51</v>
      </c>
      <c r="BF1395">
        <v>37</v>
      </c>
      <c r="BG1395">
        <v>264</v>
      </c>
      <c r="BH1395">
        <v>265</v>
      </c>
      <c r="BI1395">
        <v>37.062841530054648</v>
      </c>
      <c r="BJ1395">
        <f t="shared" si="105"/>
        <v>37</v>
      </c>
      <c r="BK1395">
        <v>0</v>
      </c>
      <c r="BL1395">
        <v>-227</v>
      </c>
      <c r="BM1395" t="s">
        <v>1050</v>
      </c>
      <c r="BN1395" t="s">
        <v>75</v>
      </c>
      <c r="BO1395" t="s">
        <v>87</v>
      </c>
      <c r="BQ1395" t="s">
        <v>1050</v>
      </c>
      <c r="BR1395" t="s">
        <v>87</v>
      </c>
      <c r="BS1395" t="s">
        <v>573</v>
      </c>
      <c r="BT1395" t="s">
        <v>1252</v>
      </c>
      <c r="BU1395" t="s">
        <v>564</v>
      </c>
      <c r="BV1395">
        <v>0.13962264150943396</v>
      </c>
      <c r="BW1395">
        <v>0.14015151515151514</v>
      </c>
      <c r="BX1395">
        <v>5.2887364208117904E-4</v>
      </c>
      <c r="BY1395">
        <v>0</v>
      </c>
      <c r="BZ1395">
        <v>-37</v>
      </c>
      <c r="CA1395">
        <v>0</v>
      </c>
      <c r="CB1395">
        <v>37</v>
      </c>
      <c r="CC1395" t="e">
        <v>#VALUE!</v>
      </c>
      <c r="CD1395">
        <v>37</v>
      </c>
      <c r="CE1395">
        <v>0</v>
      </c>
      <c r="CH1395">
        <f t="shared" si="106"/>
        <v>1</v>
      </c>
      <c r="CI1395" t="s">
        <v>1401</v>
      </c>
      <c r="CJ1395">
        <v>3</v>
      </c>
      <c r="CK1395" t="s">
        <v>1399</v>
      </c>
      <c r="CL1395">
        <f t="shared" si="107"/>
        <v>1</v>
      </c>
      <c r="CM1395">
        <f t="shared" si="108"/>
        <v>0</v>
      </c>
      <c r="CN1395">
        <f t="shared" si="109"/>
        <v>1</v>
      </c>
    </row>
    <row r="1396" spans="1:92" x14ac:dyDescent="0.25">
      <c r="A1396">
        <v>2844</v>
      </c>
      <c r="B1396" t="s">
        <v>564</v>
      </c>
      <c r="C1396" t="s">
        <v>564</v>
      </c>
      <c r="D1396">
        <v>2002800</v>
      </c>
      <c r="E1396">
        <v>6</v>
      </c>
      <c r="F1396" s="107">
        <v>41014</v>
      </c>
      <c r="G1396" s="107">
        <v>41128</v>
      </c>
      <c r="H1396">
        <v>2002800</v>
      </c>
      <c r="I1396" s="107">
        <v>41014</v>
      </c>
      <c r="J1396" s="107">
        <v>41128</v>
      </c>
      <c r="K1396">
        <v>45000</v>
      </c>
      <c r="L1396" t="s">
        <v>570</v>
      </c>
      <c r="N1396" t="s">
        <v>564</v>
      </c>
      <c r="O1396" t="s">
        <v>913</v>
      </c>
      <c r="P1396" t="s">
        <v>38</v>
      </c>
      <c r="Q1396">
        <v>115</v>
      </c>
      <c r="R1396">
        <v>115</v>
      </c>
      <c r="S1396">
        <v>0</v>
      </c>
      <c r="T1396">
        <v>3</v>
      </c>
      <c r="AD1396" s="107">
        <v>29813</v>
      </c>
      <c r="AE1396" t="s">
        <v>31</v>
      </c>
      <c r="AF1396" t="s">
        <v>39</v>
      </c>
      <c r="AG1396" t="s">
        <v>40</v>
      </c>
      <c r="AH1396" t="s">
        <v>40</v>
      </c>
      <c r="AI1396" t="s">
        <v>69</v>
      </c>
      <c r="AJ1396" t="s">
        <v>88</v>
      </c>
      <c r="AK1396">
        <v>6</v>
      </c>
      <c r="AL1396" t="s">
        <v>361</v>
      </c>
      <c r="AM1396">
        <v>2</v>
      </c>
      <c r="AP1396" t="s">
        <v>65</v>
      </c>
      <c r="AR1396" t="s">
        <v>66</v>
      </c>
      <c r="AS1396" t="s">
        <v>67</v>
      </c>
      <c r="BC1396" t="s">
        <v>98</v>
      </c>
      <c r="BF1396">
        <v>115</v>
      </c>
      <c r="BG1396">
        <v>115</v>
      </c>
      <c r="BH1396">
        <v>115</v>
      </c>
      <c r="BI1396">
        <v>30.603825136612024</v>
      </c>
      <c r="BJ1396">
        <f t="shared" si="105"/>
        <v>31</v>
      </c>
      <c r="BK1396">
        <v>0</v>
      </c>
      <c r="BL1396">
        <v>0</v>
      </c>
      <c r="BM1396" t="s">
        <v>1050</v>
      </c>
      <c r="BN1396" t="s">
        <v>913</v>
      </c>
      <c r="BO1396" t="s">
        <v>564</v>
      </c>
      <c r="BQ1396" t="s">
        <v>1050</v>
      </c>
      <c r="BR1396" t="s">
        <v>87</v>
      </c>
      <c r="BS1396" t="s">
        <v>572</v>
      </c>
      <c r="BT1396" t="s">
        <v>1252</v>
      </c>
      <c r="BU1396" t="s">
        <v>564</v>
      </c>
      <c r="BV1396">
        <v>1</v>
      </c>
      <c r="BW1396">
        <v>1</v>
      </c>
      <c r="BX1396">
        <v>0</v>
      </c>
      <c r="BY1396">
        <v>0</v>
      </c>
      <c r="BZ1396">
        <v>-115</v>
      </c>
      <c r="CA1396">
        <v>0</v>
      </c>
      <c r="CB1396">
        <v>115</v>
      </c>
      <c r="CC1396" t="e">
        <v>#VALUE!</v>
      </c>
      <c r="CD1396">
        <v>115</v>
      </c>
      <c r="CE1396">
        <v>0</v>
      </c>
      <c r="CH1396">
        <f t="shared" si="106"/>
        <v>1</v>
      </c>
      <c r="CI1396" t="s">
        <v>1408</v>
      </c>
      <c r="CJ1396">
        <v>0</v>
      </c>
      <c r="CK1396" t="s">
        <v>1399</v>
      </c>
      <c r="CL1396">
        <f t="shared" si="107"/>
        <v>0</v>
      </c>
      <c r="CM1396">
        <f t="shared" si="108"/>
        <v>0</v>
      </c>
      <c r="CN1396">
        <f t="shared" si="109"/>
        <v>1</v>
      </c>
    </row>
    <row r="1397" spans="1:92" x14ac:dyDescent="0.25">
      <c r="A1397">
        <v>342</v>
      </c>
      <c r="B1397" t="s">
        <v>564</v>
      </c>
      <c r="C1397" t="s">
        <v>564</v>
      </c>
      <c r="D1397">
        <v>2002962</v>
      </c>
      <c r="E1397">
        <v>6</v>
      </c>
      <c r="F1397" s="107">
        <v>40922</v>
      </c>
      <c r="G1397" s="107">
        <v>40991</v>
      </c>
      <c r="H1397">
        <v>2002962</v>
      </c>
      <c r="I1397" s="107">
        <v>40922</v>
      </c>
      <c r="J1397" s="107">
        <v>40991</v>
      </c>
      <c r="K1397" t="s">
        <v>562</v>
      </c>
      <c r="L1397" t="s">
        <v>562</v>
      </c>
      <c r="N1397" t="s">
        <v>564</v>
      </c>
      <c r="O1397" t="s">
        <v>913</v>
      </c>
      <c r="P1397" t="s">
        <v>38</v>
      </c>
      <c r="Q1397">
        <v>70</v>
      </c>
      <c r="R1397">
        <v>70</v>
      </c>
      <c r="S1397">
        <v>9</v>
      </c>
      <c r="T1397">
        <v>0</v>
      </c>
      <c r="U1397">
        <v>8</v>
      </c>
      <c r="AD1397" s="107">
        <v>31358</v>
      </c>
      <c r="AE1397" t="s">
        <v>31</v>
      </c>
      <c r="AF1397" t="s">
        <v>32</v>
      </c>
      <c r="AG1397" t="s">
        <v>868</v>
      </c>
      <c r="AH1397" t="s">
        <v>57</v>
      </c>
      <c r="AI1397" t="s">
        <v>58</v>
      </c>
      <c r="AJ1397" t="s">
        <v>88</v>
      </c>
      <c r="AK1397">
        <v>4</v>
      </c>
      <c r="AL1397" t="s">
        <v>361</v>
      </c>
      <c r="AM1397">
        <v>15</v>
      </c>
      <c r="AP1397" t="s">
        <v>131</v>
      </c>
      <c r="AR1397" t="s">
        <v>91</v>
      </c>
      <c r="AS1397" t="s">
        <v>81</v>
      </c>
      <c r="BC1397" t="s">
        <v>51</v>
      </c>
      <c r="BF1397">
        <v>70</v>
      </c>
      <c r="BG1397">
        <v>70</v>
      </c>
      <c r="BH1397">
        <v>70</v>
      </c>
      <c r="BI1397">
        <v>26.131147540983605</v>
      </c>
      <c r="BJ1397">
        <f t="shared" si="105"/>
        <v>26</v>
      </c>
      <c r="BK1397">
        <v>0</v>
      </c>
      <c r="BL1397">
        <v>0</v>
      </c>
      <c r="BM1397" t="s">
        <v>1050</v>
      </c>
      <c r="BN1397" t="s">
        <v>913</v>
      </c>
      <c r="BO1397" t="s">
        <v>564</v>
      </c>
      <c r="BQ1397" t="s">
        <v>1050</v>
      </c>
      <c r="BR1397" t="s">
        <v>87</v>
      </c>
      <c r="BS1397" t="s">
        <v>572</v>
      </c>
      <c r="BT1397" t="s">
        <v>1252</v>
      </c>
      <c r="BU1397" t="s">
        <v>87</v>
      </c>
      <c r="BV1397">
        <v>1</v>
      </c>
      <c r="BW1397">
        <v>1</v>
      </c>
      <c r="BX1397">
        <v>0</v>
      </c>
      <c r="BY1397">
        <v>0</v>
      </c>
      <c r="BZ1397">
        <v>-70</v>
      </c>
      <c r="CA1397">
        <v>0</v>
      </c>
      <c r="CB1397">
        <v>70</v>
      </c>
      <c r="CC1397" t="e">
        <v>#VALUE!</v>
      </c>
      <c r="CD1397">
        <v>70</v>
      </c>
      <c r="CE1397">
        <v>0</v>
      </c>
      <c r="CH1397">
        <f t="shared" si="106"/>
        <v>1</v>
      </c>
      <c r="CI1397" t="s">
        <v>1402</v>
      </c>
      <c r="CJ1397">
        <v>4</v>
      </c>
      <c r="CK1397" t="s">
        <v>1399</v>
      </c>
      <c r="CL1397">
        <f t="shared" si="107"/>
        <v>0</v>
      </c>
      <c r="CM1397">
        <f t="shared" si="108"/>
        <v>1</v>
      </c>
      <c r="CN1397">
        <f t="shared" si="109"/>
        <v>0</v>
      </c>
    </row>
    <row r="1398" spans="1:92" x14ac:dyDescent="0.25">
      <c r="A1398">
        <v>390</v>
      </c>
      <c r="B1398" t="s">
        <v>564</v>
      </c>
      <c r="C1398" t="s">
        <v>564</v>
      </c>
      <c r="D1398">
        <v>2003458</v>
      </c>
      <c r="E1398">
        <v>5</v>
      </c>
      <c r="F1398" s="107">
        <v>40925</v>
      </c>
      <c r="G1398" s="107">
        <v>41009</v>
      </c>
      <c r="H1398">
        <v>2003458</v>
      </c>
      <c r="I1398" s="107">
        <v>40925</v>
      </c>
      <c r="J1398" s="107">
        <v>41009</v>
      </c>
      <c r="K1398">
        <v>5000</v>
      </c>
      <c r="L1398" t="s">
        <v>567</v>
      </c>
      <c r="N1398" t="s">
        <v>564</v>
      </c>
      <c r="O1398" t="s">
        <v>913</v>
      </c>
      <c r="P1398" t="s">
        <v>76</v>
      </c>
      <c r="Q1398">
        <v>85</v>
      </c>
      <c r="R1398">
        <v>85</v>
      </c>
      <c r="S1398">
        <v>2</v>
      </c>
      <c r="T1398">
        <v>3</v>
      </c>
      <c r="U1398">
        <v>2</v>
      </c>
      <c r="AD1398" s="107">
        <v>31243</v>
      </c>
      <c r="AE1398" t="s">
        <v>31</v>
      </c>
      <c r="AF1398" t="s">
        <v>68</v>
      </c>
      <c r="AG1398" t="s">
        <v>870</v>
      </c>
      <c r="AH1398" t="s">
        <v>57</v>
      </c>
      <c r="AI1398" t="s">
        <v>69</v>
      </c>
      <c r="AJ1398" t="s">
        <v>88</v>
      </c>
      <c r="AK1398">
        <v>5</v>
      </c>
      <c r="AL1398" t="s">
        <v>987</v>
      </c>
      <c r="AN1398">
        <v>9</v>
      </c>
      <c r="AP1398" t="s">
        <v>107</v>
      </c>
      <c r="AR1398" t="s">
        <v>43</v>
      </c>
      <c r="AS1398" t="s">
        <v>60</v>
      </c>
      <c r="BC1398" t="s">
        <v>37</v>
      </c>
      <c r="BF1398">
        <v>85</v>
      </c>
      <c r="BG1398">
        <v>85</v>
      </c>
      <c r="BH1398">
        <v>85</v>
      </c>
      <c r="BI1398">
        <v>26.453551912568305</v>
      </c>
      <c r="BJ1398">
        <f t="shared" si="105"/>
        <v>27</v>
      </c>
      <c r="BK1398">
        <v>0</v>
      </c>
      <c r="BL1398">
        <v>0</v>
      </c>
      <c r="BM1398" t="s">
        <v>1050</v>
      </c>
      <c r="BN1398" t="s">
        <v>913</v>
      </c>
      <c r="BO1398" t="s">
        <v>564</v>
      </c>
      <c r="BQ1398" t="s">
        <v>1050</v>
      </c>
      <c r="BR1398" t="s">
        <v>87</v>
      </c>
      <c r="BS1398" t="s">
        <v>572</v>
      </c>
      <c r="BT1398" t="s">
        <v>1252</v>
      </c>
      <c r="BU1398" t="s">
        <v>87</v>
      </c>
      <c r="BV1398">
        <v>1</v>
      </c>
      <c r="BW1398">
        <v>1</v>
      </c>
      <c r="BX1398">
        <v>0</v>
      </c>
      <c r="BY1398">
        <v>0</v>
      </c>
      <c r="BZ1398">
        <v>-85</v>
      </c>
      <c r="CA1398">
        <v>0</v>
      </c>
      <c r="CB1398">
        <v>85</v>
      </c>
      <c r="CC1398" t="e">
        <v>#VALUE!</v>
      </c>
      <c r="CD1398">
        <v>85</v>
      </c>
      <c r="CE1398">
        <v>0</v>
      </c>
      <c r="CH1398">
        <f t="shared" si="106"/>
        <v>1</v>
      </c>
      <c r="CI1398" t="s">
        <v>1402</v>
      </c>
      <c r="CJ1398">
        <v>4</v>
      </c>
      <c r="CK1398" t="s">
        <v>1399</v>
      </c>
      <c r="CL1398">
        <f t="shared" si="107"/>
        <v>0</v>
      </c>
      <c r="CM1398">
        <f t="shared" si="108"/>
        <v>1</v>
      </c>
      <c r="CN1398">
        <f t="shared" si="109"/>
        <v>1</v>
      </c>
    </row>
    <row r="1399" spans="1:92" x14ac:dyDescent="0.25">
      <c r="A1399">
        <v>1686</v>
      </c>
      <c r="B1399" t="s">
        <v>564</v>
      </c>
      <c r="C1399" t="s">
        <v>564</v>
      </c>
      <c r="D1399">
        <v>2004552</v>
      </c>
      <c r="E1399">
        <v>1</v>
      </c>
      <c r="F1399" s="107">
        <v>40971</v>
      </c>
      <c r="G1399" s="107">
        <v>41121</v>
      </c>
      <c r="H1399">
        <v>2004552</v>
      </c>
      <c r="I1399" s="107">
        <v>40971</v>
      </c>
      <c r="J1399" s="107">
        <v>41121</v>
      </c>
      <c r="K1399">
        <v>35000</v>
      </c>
      <c r="L1399" t="s">
        <v>570</v>
      </c>
      <c r="N1399" t="s">
        <v>564</v>
      </c>
      <c r="O1399" t="s">
        <v>913</v>
      </c>
      <c r="P1399" t="s">
        <v>54</v>
      </c>
      <c r="Q1399">
        <v>151</v>
      </c>
      <c r="R1399">
        <v>151</v>
      </c>
      <c r="S1399">
        <v>0</v>
      </c>
      <c r="T1399">
        <v>2</v>
      </c>
      <c r="AB1399" t="s">
        <v>111</v>
      </c>
      <c r="AD1399" s="107">
        <v>27292</v>
      </c>
      <c r="AE1399" t="s">
        <v>31</v>
      </c>
      <c r="AF1399" t="s">
        <v>39</v>
      </c>
      <c r="AG1399" t="s">
        <v>40</v>
      </c>
      <c r="AH1399" t="s">
        <v>30</v>
      </c>
      <c r="AI1399" t="s">
        <v>33</v>
      </c>
      <c r="AJ1399" t="s">
        <v>54</v>
      </c>
      <c r="AK1399">
        <v>8</v>
      </c>
      <c r="AL1399" t="s">
        <v>54</v>
      </c>
      <c r="AP1399" t="s">
        <v>72</v>
      </c>
      <c r="AR1399" t="s">
        <v>49</v>
      </c>
      <c r="AS1399" t="s">
        <v>73</v>
      </c>
      <c r="BC1399" t="s">
        <v>98</v>
      </c>
      <c r="BF1399">
        <v>151</v>
      </c>
      <c r="BG1399">
        <v>151</v>
      </c>
      <c r="BH1399">
        <v>151</v>
      </c>
      <c r="BI1399">
        <v>37.374316939890711</v>
      </c>
      <c r="BJ1399">
        <f t="shared" si="105"/>
        <v>37</v>
      </c>
      <c r="BK1399">
        <v>0</v>
      </c>
      <c r="BL1399">
        <v>0</v>
      </c>
      <c r="BM1399" t="s">
        <v>1051</v>
      </c>
      <c r="BN1399" t="s">
        <v>913</v>
      </c>
      <c r="BO1399" t="s">
        <v>564</v>
      </c>
      <c r="BQ1399" t="s">
        <v>1051</v>
      </c>
      <c r="BR1399" t="s">
        <v>87</v>
      </c>
      <c r="BS1399" t="s">
        <v>572</v>
      </c>
      <c r="BT1399" t="s">
        <v>1252</v>
      </c>
      <c r="BU1399" t="s">
        <v>564</v>
      </c>
      <c r="BV1399">
        <v>1</v>
      </c>
      <c r="BW1399">
        <v>1</v>
      </c>
      <c r="BX1399">
        <v>0</v>
      </c>
      <c r="BY1399">
        <v>0</v>
      </c>
      <c r="BZ1399">
        <v>-151</v>
      </c>
      <c r="CA1399">
        <v>0</v>
      </c>
      <c r="CB1399">
        <v>151</v>
      </c>
      <c r="CC1399" t="e">
        <v>#VALUE!</v>
      </c>
      <c r="CD1399">
        <v>151</v>
      </c>
      <c r="CE1399">
        <v>0</v>
      </c>
      <c r="CH1399">
        <f t="shared" si="106"/>
        <v>1</v>
      </c>
      <c r="CI1399" t="s">
        <v>1403</v>
      </c>
      <c r="CJ1399">
        <v>6</v>
      </c>
      <c r="CK1399" t="s">
        <v>1399</v>
      </c>
      <c r="CL1399">
        <f t="shared" si="107"/>
        <v>0</v>
      </c>
      <c r="CM1399">
        <f t="shared" si="108"/>
        <v>0</v>
      </c>
      <c r="CN1399">
        <f t="shared" si="109"/>
        <v>1</v>
      </c>
    </row>
    <row r="1400" spans="1:92" x14ac:dyDescent="0.25">
      <c r="A1400">
        <v>1891</v>
      </c>
      <c r="B1400" t="s">
        <v>564</v>
      </c>
      <c r="C1400" t="s">
        <v>564</v>
      </c>
      <c r="D1400">
        <v>2005140</v>
      </c>
      <c r="E1400">
        <v>5</v>
      </c>
      <c r="F1400" s="107">
        <v>40979</v>
      </c>
      <c r="G1400" s="107">
        <v>40980</v>
      </c>
      <c r="H1400">
        <v>2005140</v>
      </c>
      <c r="I1400" s="107">
        <v>40979</v>
      </c>
      <c r="J1400" s="107">
        <v>40980</v>
      </c>
      <c r="K1400">
        <v>15000</v>
      </c>
      <c r="L1400" t="s">
        <v>569</v>
      </c>
      <c r="N1400" t="s">
        <v>564</v>
      </c>
      <c r="O1400" t="s">
        <v>913</v>
      </c>
      <c r="P1400" t="s">
        <v>38</v>
      </c>
      <c r="Q1400">
        <v>2</v>
      </c>
      <c r="R1400">
        <v>2</v>
      </c>
      <c r="S1400">
        <v>6</v>
      </c>
      <c r="T1400">
        <v>4</v>
      </c>
      <c r="U1400">
        <v>3</v>
      </c>
      <c r="AD1400" s="107">
        <v>29481</v>
      </c>
      <c r="AE1400" t="s">
        <v>45</v>
      </c>
      <c r="AF1400" t="s">
        <v>32</v>
      </c>
      <c r="AG1400" t="s">
        <v>868</v>
      </c>
      <c r="AH1400" t="s">
        <v>57</v>
      </c>
      <c r="AI1400" t="s">
        <v>82</v>
      </c>
      <c r="AJ1400" t="s">
        <v>88</v>
      </c>
      <c r="AK1400">
        <v>1</v>
      </c>
      <c r="AL1400" t="s">
        <v>987</v>
      </c>
      <c r="AN1400">
        <v>6</v>
      </c>
      <c r="AP1400" t="s">
        <v>59</v>
      </c>
      <c r="AR1400" t="s">
        <v>43</v>
      </c>
      <c r="AS1400" t="s">
        <v>60</v>
      </c>
      <c r="BC1400" t="s">
        <v>37</v>
      </c>
      <c r="BF1400">
        <v>2</v>
      </c>
      <c r="BG1400">
        <v>2</v>
      </c>
      <c r="BH1400">
        <v>2</v>
      </c>
      <c r="BI1400">
        <v>31.415300546448087</v>
      </c>
      <c r="BJ1400">
        <f t="shared" si="105"/>
        <v>32</v>
      </c>
      <c r="BK1400">
        <v>0</v>
      </c>
      <c r="BL1400">
        <v>0</v>
      </c>
      <c r="BM1400" t="s">
        <v>1050</v>
      </c>
      <c r="BN1400" t="s">
        <v>913</v>
      </c>
      <c r="BO1400" t="s">
        <v>564</v>
      </c>
      <c r="BQ1400" t="s">
        <v>1050</v>
      </c>
      <c r="BR1400" t="s">
        <v>87</v>
      </c>
      <c r="BS1400" t="s">
        <v>572</v>
      </c>
      <c r="BT1400" t="s">
        <v>1252</v>
      </c>
      <c r="BU1400" t="s">
        <v>87</v>
      </c>
      <c r="BV1400">
        <v>1</v>
      </c>
      <c r="BW1400">
        <v>1</v>
      </c>
      <c r="BX1400">
        <v>0</v>
      </c>
      <c r="BY1400">
        <v>0</v>
      </c>
      <c r="BZ1400">
        <v>-2</v>
      </c>
      <c r="CA1400">
        <v>0</v>
      </c>
      <c r="CB1400">
        <v>2</v>
      </c>
      <c r="CC1400" t="e">
        <v>#VALUE!</v>
      </c>
      <c r="CD1400">
        <v>2</v>
      </c>
      <c r="CE1400">
        <v>0</v>
      </c>
      <c r="CH1400">
        <f t="shared" si="106"/>
        <v>1</v>
      </c>
      <c r="CI1400" t="s">
        <v>1405</v>
      </c>
      <c r="CJ1400">
        <v>1</v>
      </c>
      <c r="CK1400" t="s">
        <v>1399</v>
      </c>
      <c r="CL1400">
        <f t="shared" si="107"/>
        <v>0</v>
      </c>
      <c r="CM1400">
        <f t="shared" si="108"/>
        <v>1</v>
      </c>
      <c r="CN1400">
        <f t="shared" si="109"/>
        <v>1</v>
      </c>
    </row>
    <row r="1401" spans="1:92" x14ac:dyDescent="0.25">
      <c r="A1401">
        <v>200</v>
      </c>
      <c r="B1401" t="s">
        <v>564</v>
      </c>
      <c r="C1401" t="s">
        <v>564</v>
      </c>
      <c r="D1401">
        <v>2005741</v>
      </c>
      <c r="E1401">
        <v>5</v>
      </c>
      <c r="F1401" s="107">
        <v>40917</v>
      </c>
      <c r="G1401" s="107">
        <v>41008</v>
      </c>
      <c r="H1401">
        <v>2005741</v>
      </c>
      <c r="I1401" s="107">
        <v>40918</v>
      </c>
      <c r="J1401" s="107">
        <v>41008</v>
      </c>
      <c r="K1401">
        <v>10000</v>
      </c>
      <c r="L1401" t="s">
        <v>568</v>
      </c>
      <c r="N1401" t="s">
        <v>564</v>
      </c>
      <c r="O1401" t="s">
        <v>913</v>
      </c>
      <c r="P1401" t="s">
        <v>38</v>
      </c>
      <c r="Q1401">
        <v>91</v>
      </c>
      <c r="R1401">
        <v>92</v>
      </c>
      <c r="S1401">
        <v>5</v>
      </c>
      <c r="T1401">
        <v>5</v>
      </c>
      <c r="U1401">
        <v>3</v>
      </c>
      <c r="AD1401" s="107">
        <v>31022</v>
      </c>
      <c r="AE1401" t="s">
        <v>31</v>
      </c>
      <c r="AF1401" t="s">
        <v>32</v>
      </c>
      <c r="AG1401" t="s">
        <v>868</v>
      </c>
      <c r="AH1401" t="s">
        <v>57</v>
      </c>
      <c r="AI1401" t="s">
        <v>82</v>
      </c>
      <c r="AJ1401" t="s">
        <v>88</v>
      </c>
      <c r="AK1401">
        <v>4</v>
      </c>
      <c r="AL1401" t="s">
        <v>987</v>
      </c>
      <c r="AN1401">
        <v>9</v>
      </c>
      <c r="AP1401" t="s">
        <v>42</v>
      </c>
      <c r="AR1401" t="s">
        <v>43</v>
      </c>
      <c r="AS1401" t="s">
        <v>44</v>
      </c>
      <c r="BC1401" t="s">
        <v>37</v>
      </c>
      <c r="BF1401">
        <v>91</v>
      </c>
      <c r="BG1401">
        <v>91</v>
      </c>
      <c r="BH1401">
        <v>92</v>
      </c>
      <c r="BI1401">
        <v>27.035519125683059</v>
      </c>
      <c r="BJ1401">
        <f t="shared" si="105"/>
        <v>27</v>
      </c>
      <c r="BK1401">
        <v>0</v>
      </c>
      <c r="BL1401">
        <v>0</v>
      </c>
      <c r="BM1401" t="s">
        <v>1050</v>
      </c>
      <c r="BN1401" t="s">
        <v>913</v>
      </c>
      <c r="BO1401" t="s">
        <v>564</v>
      </c>
      <c r="BQ1401" t="s">
        <v>1050</v>
      </c>
      <c r="BR1401" t="s">
        <v>87</v>
      </c>
      <c r="BS1401" t="s">
        <v>572</v>
      </c>
      <c r="BT1401" t="s">
        <v>1252</v>
      </c>
      <c r="BU1401" t="s">
        <v>87</v>
      </c>
      <c r="BV1401">
        <v>0.98913043478260865</v>
      </c>
      <c r="BW1401">
        <v>1</v>
      </c>
      <c r="BX1401">
        <v>1.0869565217391353E-2</v>
      </c>
      <c r="BY1401">
        <v>0</v>
      </c>
      <c r="BZ1401">
        <v>-91</v>
      </c>
      <c r="CA1401">
        <v>0</v>
      </c>
      <c r="CB1401">
        <v>91</v>
      </c>
      <c r="CC1401" t="e">
        <v>#VALUE!</v>
      </c>
      <c r="CD1401">
        <v>91</v>
      </c>
      <c r="CE1401">
        <v>0</v>
      </c>
      <c r="CH1401">
        <f t="shared" si="106"/>
        <v>1</v>
      </c>
      <c r="CI1401" t="s">
        <v>1408</v>
      </c>
      <c r="CJ1401">
        <v>0</v>
      </c>
      <c r="CK1401" t="s">
        <v>1399</v>
      </c>
      <c r="CL1401">
        <f t="shared" si="107"/>
        <v>0</v>
      </c>
      <c r="CM1401">
        <f t="shared" si="108"/>
        <v>1</v>
      </c>
      <c r="CN1401">
        <f t="shared" si="109"/>
        <v>1</v>
      </c>
    </row>
    <row r="1402" spans="1:92" x14ac:dyDescent="0.25">
      <c r="A1402">
        <v>2991</v>
      </c>
      <c r="B1402" t="s">
        <v>564</v>
      </c>
      <c r="C1402" t="s">
        <v>564</v>
      </c>
      <c r="D1402">
        <v>2006680</v>
      </c>
      <c r="E1402">
        <v>2</v>
      </c>
      <c r="F1402" s="107">
        <v>41019</v>
      </c>
      <c r="G1402" s="107">
        <v>41129</v>
      </c>
      <c r="H1402">
        <v>2006680</v>
      </c>
      <c r="I1402" s="107">
        <v>41019</v>
      </c>
      <c r="J1402" s="107">
        <v>41020</v>
      </c>
      <c r="K1402">
        <v>20000</v>
      </c>
      <c r="L1402" t="s">
        <v>569</v>
      </c>
      <c r="M1402" s="107">
        <v>41020</v>
      </c>
      <c r="N1402" t="s">
        <v>87</v>
      </c>
      <c r="O1402" t="s">
        <v>75</v>
      </c>
      <c r="P1402" t="s">
        <v>587</v>
      </c>
      <c r="Q1402">
        <v>2</v>
      </c>
      <c r="R1402">
        <v>111</v>
      </c>
      <c r="S1402">
        <v>0</v>
      </c>
      <c r="T1402">
        <v>2</v>
      </c>
      <c r="AB1402" t="s">
        <v>111</v>
      </c>
      <c r="AD1402" s="107">
        <v>29191</v>
      </c>
      <c r="AE1402" t="s">
        <v>31</v>
      </c>
      <c r="AF1402" t="s">
        <v>39</v>
      </c>
      <c r="AG1402" t="s">
        <v>40</v>
      </c>
      <c r="AH1402" t="s">
        <v>30</v>
      </c>
      <c r="AI1402" t="s">
        <v>71</v>
      </c>
      <c r="AJ1402" t="s">
        <v>47</v>
      </c>
      <c r="AK1402">
        <v>4</v>
      </c>
      <c r="AL1402" t="s">
        <v>47</v>
      </c>
      <c r="AP1402" t="s">
        <v>149</v>
      </c>
      <c r="AR1402" t="s">
        <v>66</v>
      </c>
      <c r="AS1402" t="s">
        <v>73</v>
      </c>
      <c r="BC1402" t="s">
        <v>51</v>
      </c>
      <c r="BF1402">
        <v>2</v>
      </c>
      <c r="BG1402">
        <v>111</v>
      </c>
      <c r="BH1402">
        <v>111</v>
      </c>
      <c r="BI1402">
        <v>32.31693989071038</v>
      </c>
      <c r="BJ1402">
        <f t="shared" si="105"/>
        <v>32</v>
      </c>
      <c r="BK1402">
        <v>0</v>
      </c>
      <c r="BL1402">
        <v>-109</v>
      </c>
      <c r="BM1402" t="s">
        <v>47</v>
      </c>
      <c r="BN1402" t="s">
        <v>75</v>
      </c>
      <c r="BO1402" t="s">
        <v>87</v>
      </c>
      <c r="BQ1402" t="s">
        <v>47</v>
      </c>
      <c r="BR1402" t="s">
        <v>87</v>
      </c>
      <c r="BS1402" t="s">
        <v>573</v>
      </c>
      <c r="BT1402" t="s">
        <v>1252</v>
      </c>
      <c r="BU1402" t="s">
        <v>564</v>
      </c>
      <c r="BV1402">
        <v>1.8018018018018018E-2</v>
      </c>
      <c r="BW1402">
        <v>1.8018018018018018E-2</v>
      </c>
      <c r="BX1402">
        <v>0</v>
      </c>
      <c r="BY1402">
        <v>0</v>
      </c>
      <c r="BZ1402">
        <v>-2</v>
      </c>
      <c r="CA1402">
        <v>0</v>
      </c>
      <c r="CB1402">
        <v>2</v>
      </c>
      <c r="CC1402" t="e">
        <v>#VALUE!</v>
      </c>
      <c r="CD1402">
        <v>2</v>
      </c>
      <c r="CE1402">
        <v>0</v>
      </c>
      <c r="CH1402">
        <f t="shared" si="106"/>
        <v>1</v>
      </c>
      <c r="CI1402" t="s">
        <v>1405</v>
      </c>
      <c r="CJ1402">
        <v>1</v>
      </c>
      <c r="CK1402" t="s">
        <v>1399</v>
      </c>
      <c r="CL1402">
        <f t="shared" si="107"/>
        <v>1</v>
      </c>
      <c r="CM1402">
        <f t="shared" si="108"/>
        <v>0</v>
      </c>
      <c r="CN1402">
        <f t="shared" si="109"/>
        <v>1</v>
      </c>
    </row>
    <row r="1403" spans="1:92" x14ac:dyDescent="0.25">
      <c r="A1403">
        <v>3214</v>
      </c>
      <c r="B1403" t="s">
        <v>564</v>
      </c>
      <c r="C1403" t="s">
        <v>87</v>
      </c>
      <c r="D1403">
        <v>2006902</v>
      </c>
      <c r="E1403">
        <v>5</v>
      </c>
      <c r="F1403" s="107">
        <v>41027</v>
      </c>
      <c r="G1403" s="107">
        <v>41150</v>
      </c>
      <c r="H1403">
        <v>2006902</v>
      </c>
      <c r="I1403" s="107">
        <v>41027</v>
      </c>
      <c r="J1403" s="107">
        <v>41030</v>
      </c>
      <c r="K1403">
        <v>45000</v>
      </c>
      <c r="L1403" t="s">
        <v>570</v>
      </c>
      <c r="M1403" s="107">
        <v>41030</v>
      </c>
      <c r="N1403" t="s">
        <v>87</v>
      </c>
      <c r="O1403" t="s">
        <v>75</v>
      </c>
      <c r="P1403" t="s">
        <v>38</v>
      </c>
      <c r="Q1403">
        <v>19</v>
      </c>
      <c r="R1403">
        <v>124</v>
      </c>
      <c r="S1403">
        <v>6</v>
      </c>
      <c r="T1403">
        <v>7</v>
      </c>
      <c r="U1403">
        <v>4</v>
      </c>
      <c r="AD1403" s="107">
        <v>31071</v>
      </c>
      <c r="AE1403" t="s">
        <v>31</v>
      </c>
      <c r="AF1403" t="s">
        <v>32</v>
      </c>
      <c r="AG1403" t="s">
        <v>868</v>
      </c>
      <c r="AH1403" t="s">
        <v>57</v>
      </c>
      <c r="AI1403" t="s">
        <v>99</v>
      </c>
      <c r="AJ1403" t="s">
        <v>88</v>
      </c>
      <c r="AK1403">
        <v>7</v>
      </c>
      <c r="AL1403" t="s">
        <v>987</v>
      </c>
      <c r="AN1403">
        <v>6</v>
      </c>
      <c r="AP1403" t="s">
        <v>210</v>
      </c>
      <c r="AR1403" t="s">
        <v>43</v>
      </c>
      <c r="AS1403" t="s">
        <v>81</v>
      </c>
      <c r="AV1403" t="s">
        <v>87</v>
      </c>
      <c r="AW1403" t="s">
        <v>796</v>
      </c>
      <c r="BC1403" t="s">
        <v>37</v>
      </c>
      <c r="BF1403">
        <v>19</v>
      </c>
      <c r="BG1403">
        <v>124</v>
      </c>
      <c r="BH1403">
        <v>124</v>
      </c>
      <c r="BI1403">
        <v>27.202185792349727</v>
      </c>
      <c r="BJ1403">
        <f t="shared" si="105"/>
        <v>27</v>
      </c>
      <c r="BK1403">
        <v>0</v>
      </c>
      <c r="BL1403">
        <v>-120</v>
      </c>
      <c r="BM1403" t="s">
        <v>1050</v>
      </c>
      <c r="BN1403" t="s">
        <v>75</v>
      </c>
      <c r="BO1403" t="s">
        <v>50</v>
      </c>
      <c r="BQ1403" t="s">
        <v>1050</v>
      </c>
      <c r="BR1403" t="s">
        <v>87</v>
      </c>
      <c r="BS1403" t="s">
        <v>573</v>
      </c>
      <c r="BT1403" t="s">
        <v>1252</v>
      </c>
      <c r="BU1403" t="s">
        <v>87</v>
      </c>
      <c r="BV1403">
        <v>0.15322580645161291</v>
      </c>
      <c r="BW1403">
        <v>3.2258064516129031E-2</v>
      </c>
      <c r="BX1403">
        <v>-0.12096774193548387</v>
      </c>
      <c r="BY1403">
        <v>0</v>
      </c>
      <c r="BZ1403">
        <v>-4</v>
      </c>
      <c r="CA1403">
        <v>15</v>
      </c>
      <c r="CB1403">
        <v>4</v>
      </c>
      <c r="CC1403">
        <v>19</v>
      </c>
      <c r="CE1403">
        <v>120</v>
      </c>
      <c r="CH1403">
        <f t="shared" si="106"/>
        <v>1</v>
      </c>
      <c r="CI1403" t="s">
        <v>1404</v>
      </c>
      <c r="CJ1403">
        <v>2</v>
      </c>
      <c r="CK1403" t="s">
        <v>1399</v>
      </c>
      <c r="CL1403">
        <f t="shared" si="107"/>
        <v>1</v>
      </c>
      <c r="CM1403">
        <f t="shared" si="108"/>
        <v>1</v>
      </c>
      <c r="CN1403">
        <f t="shared" si="109"/>
        <v>1</v>
      </c>
    </row>
    <row r="1404" spans="1:92" x14ac:dyDescent="0.25">
      <c r="A1404">
        <v>24</v>
      </c>
      <c r="B1404" t="s">
        <v>564</v>
      </c>
      <c r="C1404" t="s">
        <v>564</v>
      </c>
      <c r="D1404">
        <v>2007436</v>
      </c>
      <c r="E1404">
        <v>5</v>
      </c>
      <c r="F1404" s="107">
        <v>40910</v>
      </c>
      <c r="G1404" s="107">
        <v>40980</v>
      </c>
      <c r="H1404">
        <v>2007436</v>
      </c>
      <c r="I1404" s="107">
        <v>40910</v>
      </c>
      <c r="J1404" s="107">
        <v>40980</v>
      </c>
      <c r="K1404">
        <v>15000</v>
      </c>
      <c r="L1404" t="s">
        <v>569</v>
      </c>
      <c r="N1404" t="s">
        <v>564</v>
      </c>
      <c r="O1404" t="s">
        <v>913</v>
      </c>
      <c r="P1404" t="s">
        <v>38</v>
      </c>
      <c r="Q1404">
        <v>71</v>
      </c>
      <c r="R1404">
        <v>71</v>
      </c>
      <c r="S1404">
        <v>6</v>
      </c>
      <c r="T1404">
        <v>13</v>
      </c>
      <c r="U1404">
        <v>2</v>
      </c>
      <c r="AD1404" s="107">
        <v>31403</v>
      </c>
      <c r="AE1404" t="s">
        <v>31</v>
      </c>
      <c r="AF1404" t="s">
        <v>68</v>
      </c>
      <c r="AG1404" t="s">
        <v>870</v>
      </c>
      <c r="AH1404" t="s">
        <v>57</v>
      </c>
      <c r="AI1404" t="s">
        <v>58</v>
      </c>
      <c r="AJ1404" t="s">
        <v>88</v>
      </c>
      <c r="AK1404">
        <v>3</v>
      </c>
      <c r="AL1404" t="s">
        <v>987</v>
      </c>
      <c r="AN1404">
        <v>9</v>
      </c>
      <c r="AP1404" t="s">
        <v>42</v>
      </c>
      <c r="AR1404" t="s">
        <v>43</v>
      </c>
      <c r="AS1404" t="s">
        <v>44</v>
      </c>
      <c r="BC1404" t="s">
        <v>37</v>
      </c>
      <c r="BF1404">
        <v>71</v>
      </c>
      <c r="BG1404">
        <v>71</v>
      </c>
      <c r="BH1404">
        <v>71</v>
      </c>
      <c r="BI1404">
        <v>25.975409836065573</v>
      </c>
      <c r="BJ1404">
        <f t="shared" si="105"/>
        <v>26</v>
      </c>
      <c r="BK1404">
        <v>0</v>
      </c>
      <c r="BL1404">
        <v>0</v>
      </c>
      <c r="BM1404" t="s">
        <v>1050</v>
      </c>
      <c r="BN1404" t="s">
        <v>913</v>
      </c>
      <c r="BO1404" t="s">
        <v>564</v>
      </c>
      <c r="BQ1404" t="s">
        <v>1050</v>
      </c>
      <c r="BR1404" t="s">
        <v>87</v>
      </c>
      <c r="BS1404" t="s">
        <v>572</v>
      </c>
      <c r="BT1404" t="s">
        <v>1252</v>
      </c>
      <c r="BU1404" t="s">
        <v>87</v>
      </c>
      <c r="BV1404">
        <v>1</v>
      </c>
      <c r="BW1404">
        <v>1</v>
      </c>
      <c r="BX1404">
        <v>0</v>
      </c>
      <c r="BY1404">
        <v>0</v>
      </c>
      <c r="BZ1404">
        <v>-71</v>
      </c>
      <c r="CA1404">
        <v>0</v>
      </c>
      <c r="CB1404">
        <v>71</v>
      </c>
      <c r="CC1404" t="e">
        <v>#VALUE!</v>
      </c>
      <c r="CD1404">
        <v>71</v>
      </c>
      <c r="CE1404">
        <v>0</v>
      </c>
      <c r="CH1404">
        <f t="shared" si="106"/>
        <v>1</v>
      </c>
      <c r="CI1404" t="s">
        <v>1402</v>
      </c>
      <c r="CJ1404">
        <v>4</v>
      </c>
      <c r="CK1404" t="s">
        <v>1399</v>
      </c>
      <c r="CL1404">
        <f t="shared" si="107"/>
        <v>0</v>
      </c>
      <c r="CM1404">
        <f t="shared" si="108"/>
        <v>1</v>
      </c>
      <c r="CN1404">
        <f t="shared" si="109"/>
        <v>1</v>
      </c>
    </row>
    <row r="1405" spans="1:92" x14ac:dyDescent="0.25">
      <c r="A1405">
        <v>269</v>
      </c>
      <c r="B1405" t="s">
        <v>564</v>
      </c>
      <c r="C1405" t="s">
        <v>564</v>
      </c>
      <c r="D1405">
        <v>2007939</v>
      </c>
      <c r="E1405">
        <v>1</v>
      </c>
      <c r="F1405" s="107">
        <v>40920</v>
      </c>
      <c r="G1405" s="107">
        <v>41121</v>
      </c>
      <c r="H1405">
        <v>2007939</v>
      </c>
      <c r="I1405" s="107">
        <v>40920</v>
      </c>
      <c r="J1405" s="107">
        <v>40921</v>
      </c>
      <c r="K1405">
        <v>30000</v>
      </c>
      <c r="L1405" t="s">
        <v>570</v>
      </c>
      <c r="M1405" s="107">
        <v>40921</v>
      </c>
      <c r="N1405" t="s">
        <v>87</v>
      </c>
      <c r="O1405" t="s">
        <v>75</v>
      </c>
      <c r="P1405" t="s">
        <v>54</v>
      </c>
      <c r="Q1405">
        <v>2</v>
      </c>
      <c r="R1405">
        <v>202</v>
      </c>
      <c r="S1405">
        <v>2</v>
      </c>
      <c r="T1405">
        <v>3</v>
      </c>
      <c r="U1405">
        <v>1</v>
      </c>
      <c r="AD1405" s="107">
        <v>30563</v>
      </c>
      <c r="AE1405" t="s">
        <v>31</v>
      </c>
      <c r="AF1405" t="s">
        <v>68</v>
      </c>
      <c r="AG1405" t="s">
        <v>870</v>
      </c>
      <c r="AH1405" t="s">
        <v>30</v>
      </c>
      <c r="AI1405" t="s">
        <v>46</v>
      </c>
      <c r="AJ1405" t="s">
        <v>54</v>
      </c>
      <c r="AK1405">
        <v>10</v>
      </c>
      <c r="AL1405" t="s">
        <v>54</v>
      </c>
      <c r="AP1405" t="s">
        <v>48</v>
      </c>
      <c r="AR1405" t="s">
        <v>49</v>
      </c>
      <c r="AS1405" t="s">
        <v>44</v>
      </c>
      <c r="BC1405" t="s">
        <v>51</v>
      </c>
      <c r="BF1405">
        <v>2</v>
      </c>
      <c r="BG1405">
        <v>202</v>
      </c>
      <c r="BH1405">
        <v>202</v>
      </c>
      <c r="BI1405">
        <v>28.297814207650273</v>
      </c>
      <c r="BJ1405">
        <f t="shared" si="105"/>
        <v>28</v>
      </c>
      <c r="BK1405">
        <v>0</v>
      </c>
      <c r="BL1405">
        <v>-200</v>
      </c>
      <c r="BM1405" t="s">
        <v>1051</v>
      </c>
      <c r="BN1405" t="s">
        <v>75</v>
      </c>
      <c r="BO1405" t="s">
        <v>87</v>
      </c>
      <c r="BQ1405" t="s">
        <v>1051</v>
      </c>
      <c r="BR1405" t="s">
        <v>87</v>
      </c>
      <c r="BS1405" t="s">
        <v>573</v>
      </c>
      <c r="BT1405" t="s">
        <v>1252</v>
      </c>
      <c r="BU1405" t="s">
        <v>87</v>
      </c>
      <c r="BV1405">
        <v>9.9009900990099011E-3</v>
      </c>
      <c r="BW1405">
        <v>9.9009900990099011E-3</v>
      </c>
      <c r="BX1405">
        <v>0</v>
      </c>
      <c r="BY1405">
        <v>0</v>
      </c>
      <c r="BZ1405">
        <v>-2</v>
      </c>
      <c r="CA1405">
        <v>0</v>
      </c>
      <c r="CB1405">
        <v>2</v>
      </c>
      <c r="CC1405" t="e">
        <v>#VALUE!</v>
      </c>
      <c r="CD1405">
        <v>2</v>
      </c>
      <c r="CE1405">
        <v>0</v>
      </c>
      <c r="CH1405">
        <f t="shared" si="106"/>
        <v>1</v>
      </c>
      <c r="CI1405" t="s">
        <v>1405</v>
      </c>
      <c r="CJ1405">
        <v>1</v>
      </c>
      <c r="CK1405" t="s">
        <v>1399</v>
      </c>
      <c r="CL1405">
        <f t="shared" si="107"/>
        <v>1</v>
      </c>
      <c r="CM1405">
        <f t="shared" si="108"/>
        <v>1</v>
      </c>
      <c r="CN1405">
        <f t="shared" si="109"/>
        <v>1</v>
      </c>
    </row>
    <row r="1406" spans="1:92" x14ac:dyDescent="0.25">
      <c r="A1406">
        <v>2052</v>
      </c>
      <c r="B1406" t="s">
        <v>564</v>
      </c>
      <c r="C1406" t="s">
        <v>564</v>
      </c>
      <c r="D1406">
        <v>2008446</v>
      </c>
      <c r="E1406">
        <v>6</v>
      </c>
      <c r="F1406" s="107">
        <v>40986</v>
      </c>
      <c r="G1406" s="107">
        <v>41045</v>
      </c>
      <c r="H1406">
        <v>2008446</v>
      </c>
      <c r="I1406" s="107">
        <v>40986</v>
      </c>
      <c r="J1406" s="107">
        <v>41045</v>
      </c>
      <c r="K1406" t="s">
        <v>562</v>
      </c>
      <c r="L1406" t="s">
        <v>562</v>
      </c>
      <c r="N1406" t="s">
        <v>564</v>
      </c>
      <c r="O1406" t="s">
        <v>913</v>
      </c>
      <c r="P1406" t="s">
        <v>38</v>
      </c>
      <c r="Q1406">
        <v>60</v>
      </c>
      <c r="R1406">
        <v>60</v>
      </c>
      <c r="S1406">
        <v>1</v>
      </c>
      <c r="T1406">
        <v>16</v>
      </c>
      <c r="U1406">
        <v>1</v>
      </c>
      <c r="AD1406" s="107">
        <v>31430</v>
      </c>
      <c r="AE1406" t="s">
        <v>31</v>
      </c>
      <c r="AF1406" t="s">
        <v>68</v>
      </c>
      <c r="AG1406" t="s">
        <v>870</v>
      </c>
      <c r="AH1406" t="s">
        <v>57</v>
      </c>
      <c r="AI1406" t="s">
        <v>82</v>
      </c>
      <c r="AJ1406" t="s">
        <v>88</v>
      </c>
      <c r="AK1406">
        <v>4</v>
      </c>
      <c r="AL1406" t="s">
        <v>361</v>
      </c>
      <c r="AM1406">
        <v>3</v>
      </c>
      <c r="AP1406" t="s">
        <v>149</v>
      </c>
      <c r="AR1406" t="s">
        <v>66</v>
      </c>
      <c r="AS1406" t="s">
        <v>73</v>
      </c>
      <c r="BC1406" t="s">
        <v>37</v>
      </c>
      <c r="BF1406">
        <v>60</v>
      </c>
      <c r="BG1406">
        <v>60</v>
      </c>
      <c r="BH1406">
        <v>60</v>
      </c>
      <c r="BI1406">
        <v>26.10928961748634</v>
      </c>
      <c r="BJ1406">
        <f t="shared" si="105"/>
        <v>26</v>
      </c>
      <c r="BK1406">
        <v>0</v>
      </c>
      <c r="BL1406">
        <v>0</v>
      </c>
      <c r="BM1406" t="s">
        <v>1050</v>
      </c>
      <c r="BN1406" t="s">
        <v>913</v>
      </c>
      <c r="BO1406" t="s">
        <v>564</v>
      </c>
      <c r="BQ1406" t="s">
        <v>1050</v>
      </c>
      <c r="BR1406" t="s">
        <v>87</v>
      </c>
      <c r="BS1406" t="s">
        <v>572</v>
      </c>
      <c r="BT1406" t="s">
        <v>1252</v>
      </c>
      <c r="BU1406" t="s">
        <v>87</v>
      </c>
      <c r="BV1406">
        <v>1</v>
      </c>
      <c r="BW1406">
        <v>1</v>
      </c>
      <c r="BX1406">
        <v>0</v>
      </c>
      <c r="BY1406">
        <v>0</v>
      </c>
      <c r="BZ1406">
        <v>-60</v>
      </c>
      <c r="CA1406">
        <v>0</v>
      </c>
      <c r="CB1406">
        <v>60</v>
      </c>
      <c r="CC1406" t="e">
        <v>#VALUE!</v>
      </c>
      <c r="CD1406">
        <v>60</v>
      </c>
      <c r="CE1406">
        <v>0</v>
      </c>
      <c r="CH1406">
        <f t="shared" si="106"/>
        <v>1</v>
      </c>
      <c r="CI1406" t="s">
        <v>1401</v>
      </c>
      <c r="CJ1406">
        <v>3</v>
      </c>
      <c r="CK1406" t="s">
        <v>1399</v>
      </c>
      <c r="CL1406">
        <f t="shared" si="107"/>
        <v>0</v>
      </c>
      <c r="CM1406">
        <f t="shared" si="108"/>
        <v>1</v>
      </c>
      <c r="CN1406">
        <f t="shared" si="109"/>
        <v>1</v>
      </c>
    </row>
    <row r="1407" spans="1:92" x14ac:dyDescent="0.25">
      <c r="A1407">
        <v>110</v>
      </c>
      <c r="B1407" t="s">
        <v>564</v>
      </c>
      <c r="C1407" t="s">
        <v>564</v>
      </c>
      <c r="D1407">
        <v>2009566</v>
      </c>
      <c r="E1407">
        <v>6</v>
      </c>
      <c r="F1407" s="107">
        <v>40913</v>
      </c>
      <c r="G1407" s="107">
        <v>40947</v>
      </c>
      <c r="H1407">
        <v>2009566</v>
      </c>
      <c r="I1407" s="107">
        <v>40914</v>
      </c>
      <c r="J1407" s="107">
        <v>40947</v>
      </c>
      <c r="K1407">
        <v>20000</v>
      </c>
      <c r="L1407" t="s">
        <v>569</v>
      </c>
      <c r="N1407" t="s">
        <v>564</v>
      </c>
      <c r="O1407" t="s">
        <v>913</v>
      </c>
      <c r="P1407" t="s">
        <v>38</v>
      </c>
      <c r="Q1407">
        <v>34</v>
      </c>
      <c r="R1407">
        <v>35</v>
      </c>
      <c r="S1407">
        <v>2</v>
      </c>
      <c r="T1407">
        <v>3</v>
      </c>
      <c r="U1407">
        <v>2</v>
      </c>
      <c r="AD1407" s="107">
        <v>30599</v>
      </c>
      <c r="AE1407" t="s">
        <v>31</v>
      </c>
      <c r="AF1407" t="s">
        <v>32</v>
      </c>
      <c r="AG1407" t="s">
        <v>868</v>
      </c>
      <c r="AH1407" t="s">
        <v>57</v>
      </c>
      <c r="AI1407" t="s">
        <v>46</v>
      </c>
      <c r="AJ1407" t="s">
        <v>88</v>
      </c>
      <c r="AK1407">
        <v>2</v>
      </c>
      <c r="AL1407" t="s">
        <v>361</v>
      </c>
      <c r="AM1407">
        <v>2</v>
      </c>
      <c r="AP1407" t="s">
        <v>110</v>
      </c>
      <c r="AR1407" t="s">
        <v>66</v>
      </c>
      <c r="AS1407" t="s">
        <v>44</v>
      </c>
      <c r="BC1407" t="s">
        <v>37</v>
      </c>
      <c r="BF1407">
        <v>34</v>
      </c>
      <c r="BG1407">
        <v>34</v>
      </c>
      <c r="BH1407">
        <v>35</v>
      </c>
      <c r="BI1407">
        <v>28.180327868852459</v>
      </c>
      <c r="BJ1407">
        <f t="shared" si="105"/>
        <v>28</v>
      </c>
      <c r="BK1407">
        <v>0</v>
      </c>
      <c r="BL1407">
        <v>0</v>
      </c>
      <c r="BM1407" t="s">
        <v>1050</v>
      </c>
      <c r="BN1407" t="s">
        <v>913</v>
      </c>
      <c r="BO1407" t="s">
        <v>564</v>
      </c>
      <c r="BQ1407" t="s">
        <v>1050</v>
      </c>
      <c r="BR1407" t="s">
        <v>87</v>
      </c>
      <c r="BS1407" t="s">
        <v>572</v>
      </c>
      <c r="BT1407" t="s">
        <v>1252</v>
      </c>
      <c r="BU1407" t="s">
        <v>87</v>
      </c>
      <c r="BV1407">
        <v>0.97142857142857142</v>
      </c>
      <c r="BW1407">
        <v>1</v>
      </c>
      <c r="BX1407">
        <v>2.8571428571428581E-2</v>
      </c>
      <c r="BY1407">
        <v>0</v>
      </c>
      <c r="BZ1407">
        <v>-34</v>
      </c>
      <c r="CA1407">
        <v>0</v>
      </c>
      <c r="CB1407">
        <v>34</v>
      </c>
      <c r="CC1407" t="e">
        <v>#VALUE!</v>
      </c>
      <c r="CD1407">
        <v>34</v>
      </c>
      <c r="CE1407">
        <v>0</v>
      </c>
      <c r="CH1407">
        <f t="shared" si="106"/>
        <v>1</v>
      </c>
      <c r="CI1407" t="s">
        <v>1401</v>
      </c>
      <c r="CJ1407">
        <v>3</v>
      </c>
      <c r="CK1407" t="s">
        <v>1399</v>
      </c>
      <c r="CL1407">
        <f t="shared" si="107"/>
        <v>0</v>
      </c>
      <c r="CM1407">
        <f t="shared" si="108"/>
        <v>1</v>
      </c>
      <c r="CN1407">
        <f t="shared" si="109"/>
        <v>1</v>
      </c>
    </row>
    <row r="1408" spans="1:92" x14ac:dyDescent="0.25">
      <c r="A1408">
        <v>2367</v>
      </c>
      <c r="B1408" t="s">
        <v>564</v>
      </c>
      <c r="C1408" t="s">
        <v>564</v>
      </c>
      <c r="D1408">
        <v>2012351</v>
      </c>
      <c r="E1408">
        <v>2</v>
      </c>
      <c r="F1408" s="107">
        <v>40998</v>
      </c>
      <c r="G1408" s="107">
        <v>41197</v>
      </c>
      <c r="H1408">
        <v>2012351</v>
      </c>
      <c r="I1408" s="107">
        <v>40998</v>
      </c>
      <c r="J1408" s="107">
        <v>41007</v>
      </c>
      <c r="K1408">
        <v>15000</v>
      </c>
      <c r="L1408" t="s">
        <v>569</v>
      </c>
      <c r="M1408" s="107">
        <v>41007</v>
      </c>
      <c r="N1408" t="s">
        <v>87</v>
      </c>
      <c r="O1408" t="s">
        <v>75</v>
      </c>
      <c r="P1408" t="s">
        <v>587</v>
      </c>
      <c r="Q1408">
        <v>10</v>
      </c>
      <c r="R1408">
        <v>200</v>
      </c>
      <c r="S1408">
        <v>2</v>
      </c>
      <c r="T1408">
        <v>0</v>
      </c>
      <c r="U1408">
        <v>1</v>
      </c>
      <c r="AD1408" s="107">
        <v>30571</v>
      </c>
      <c r="AE1408" t="s">
        <v>31</v>
      </c>
      <c r="AF1408" t="s">
        <v>32</v>
      </c>
      <c r="AG1408" t="s">
        <v>868</v>
      </c>
      <c r="AH1408" t="s">
        <v>30</v>
      </c>
      <c r="AI1408" t="s">
        <v>82</v>
      </c>
      <c r="AJ1408" t="s">
        <v>47</v>
      </c>
      <c r="AK1408">
        <v>12</v>
      </c>
      <c r="AL1408" t="s">
        <v>47</v>
      </c>
      <c r="AP1408" t="s">
        <v>100</v>
      </c>
      <c r="AR1408" t="s">
        <v>66</v>
      </c>
      <c r="AS1408" t="s">
        <v>63</v>
      </c>
      <c r="BC1408" t="s">
        <v>51</v>
      </c>
      <c r="BF1408">
        <v>10</v>
      </c>
      <c r="BG1408">
        <v>200</v>
      </c>
      <c r="BH1408">
        <v>200</v>
      </c>
      <c r="BI1408">
        <v>28.489071038251367</v>
      </c>
      <c r="BJ1408">
        <f t="shared" si="105"/>
        <v>29</v>
      </c>
      <c r="BK1408">
        <v>0</v>
      </c>
      <c r="BL1408">
        <v>-190</v>
      </c>
      <c r="BM1408" t="s">
        <v>47</v>
      </c>
      <c r="BN1408" t="s">
        <v>75</v>
      </c>
      <c r="BO1408" t="s">
        <v>87</v>
      </c>
      <c r="BQ1408" t="s">
        <v>47</v>
      </c>
      <c r="BR1408" t="s">
        <v>87</v>
      </c>
      <c r="BS1408" t="s">
        <v>573</v>
      </c>
      <c r="BT1408" t="s">
        <v>1252</v>
      </c>
      <c r="BU1408" t="s">
        <v>87</v>
      </c>
      <c r="BV1408">
        <v>0.05</v>
      </c>
      <c r="BW1408">
        <v>0.05</v>
      </c>
      <c r="BX1408">
        <v>0</v>
      </c>
      <c r="BY1408">
        <v>0</v>
      </c>
      <c r="BZ1408">
        <v>-10</v>
      </c>
      <c r="CA1408">
        <v>0</v>
      </c>
      <c r="CB1408">
        <v>10</v>
      </c>
      <c r="CC1408" t="e">
        <v>#VALUE!</v>
      </c>
      <c r="CD1408">
        <v>10</v>
      </c>
      <c r="CE1408">
        <v>0</v>
      </c>
      <c r="CH1408">
        <f t="shared" si="106"/>
        <v>1</v>
      </c>
      <c r="CI1408" t="s">
        <v>1405</v>
      </c>
      <c r="CJ1408">
        <v>1</v>
      </c>
      <c r="CK1408" t="s">
        <v>1399</v>
      </c>
      <c r="CL1408">
        <f t="shared" si="107"/>
        <v>1</v>
      </c>
      <c r="CM1408">
        <f t="shared" si="108"/>
        <v>1</v>
      </c>
      <c r="CN1408">
        <f t="shared" si="109"/>
        <v>0</v>
      </c>
    </row>
    <row r="1409" spans="1:92" x14ac:dyDescent="0.25">
      <c r="A1409">
        <v>2979</v>
      </c>
      <c r="B1409" t="s">
        <v>564</v>
      </c>
      <c r="C1409" t="s">
        <v>564</v>
      </c>
      <c r="D1409">
        <v>2012398</v>
      </c>
      <c r="E1409">
        <v>5</v>
      </c>
      <c r="F1409" s="107">
        <v>41018</v>
      </c>
      <c r="G1409" s="107">
        <v>41032</v>
      </c>
      <c r="H1409">
        <v>2012398</v>
      </c>
      <c r="I1409" s="107">
        <v>41019</v>
      </c>
      <c r="J1409" s="107">
        <v>41032</v>
      </c>
      <c r="K1409">
        <v>5000</v>
      </c>
      <c r="L1409" t="s">
        <v>567</v>
      </c>
      <c r="N1409" t="s">
        <v>564</v>
      </c>
      <c r="O1409" t="s">
        <v>913</v>
      </c>
      <c r="P1409" t="s">
        <v>38</v>
      </c>
      <c r="Q1409">
        <v>14</v>
      </c>
      <c r="R1409">
        <v>15</v>
      </c>
      <c r="S1409">
        <v>1</v>
      </c>
      <c r="T1409">
        <v>2</v>
      </c>
      <c r="U1409">
        <v>1</v>
      </c>
      <c r="AD1409" s="107">
        <v>30864</v>
      </c>
      <c r="AE1409" t="s">
        <v>31</v>
      </c>
      <c r="AF1409" t="s">
        <v>32</v>
      </c>
      <c r="AG1409" t="s">
        <v>868</v>
      </c>
      <c r="AH1409" t="s">
        <v>30</v>
      </c>
      <c r="AI1409" t="s">
        <v>46</v>
      </c>
      <c r="AJ1409" t="s">
        <v>88</v>
      </c>
      <c r="AK1409">
        <v>3</v>
      </c>
      <c r="AL1409" t="s">
        <v>987</v>
      </c>
      <c r="AN1409">
        <v>9</v>
      </c>
      <c r="AP1409" t="s">
        <v>42</v>
      </c>
      <c r="AR1409" t="s">
        <v>43</v>
      </c>
      <c r="AS1409" t="s">
        <v>44</v>
      </c>
      <c r="BC1409" t="s">
        <v>37</v>
      </c>
      <c r="BF1409">
        <v>14</v>
      </c>
      <c r="BG1409">
        <v>14</v>
      </c>
      <c r="BH1409">
        <v>15</v>
      </c>
      <c r="BI1409">
        <v>27.743169398907103</v>
      </c>
      <c r="BJ1409">
        <f t="shared" si="105"/>
        <v>28</v>
      </c>
      <c r="BK1409">
        <v>0</v>
      </c>
      <c r="BL1409">
        <v>0</v>
      </c>
      <c r="BM1409" t="s">
        <v>1050</v>
      </c>
      <c r="BN1409" t="s">
        <v>913</v>
      </c>
      <c r="BO1409" t="s">
        <v>564</v>
      </c>
      <c r="BQ1409" t="s">
        <v>1050</v>
      </c>
      <c r="BR1409" t="s">
        <v>87</v>
      </c>
      <c r="BS1409" t="s">
        <v>572</v>
      </c>
      <c r="BT1409" t="s">
        <v>1252</v>
      </c>
      <c r="BU1409" t="s">
        <v>87</v>
      </c>
      <c r="BV1409">
        <v>0.93333333333333335</v>
      </c>
      <c r="BW1409">
        <v>1</v>
      </c>
      <c r="BX1409">
        <v>6.6666666666666652E-2</v>
      </c>
      <c r="BY1409">
        <v>0</v>
      </c>
      <c r="BZ1409">
        <v>-14</v>
      </c>
      <c r="CA1409">
        <v>0</v>
      </c>
      <c r="CB1409">
        <v>14</v>
      </c>
      <c r="CC1409" t="e">
        <v>#VALUE!</v>
      </c>
      <c r="CD1409">
        <v>14</v>
      </c>
      <c r="CE1409">
        <v>0</v>
      </c>
      <c r="CH1409">
        <f t="shared" si="106"/>
        <v>1</v>
      </c>
      <c r="CI1409" t="s">
        <v>1404</v>
      </c>
      <c r="CJ1409">
        <v>2</v>
      </c>
      <c r="CK1409" t="s">
        <v>1399</v>
      </c>
      <c r="CL1409">
        <f t="shared" si="107"/>
        <v>0</v>
      </c>
      <c r="CM1409">
        <f t="shared" si="108"/>
        <v>1</v>
      </c>
      <c r="CN1409">
        <f t="shared" si="109"/>
        <v>1</v>
      </c>
    </row>
    <row r="1410" spans="1:92" x14ac:dyDescent="0.25">
      <c r="A1410">
        <v>393</v>
      </c>
      <c r="B1410" t="s">
        <v>564</v>
      </c>
      <c r="C1410" t="s">
        <v>564</v>
      </c>
      <c r="D1410">
        <v>2012545</v>
      </c>
      <c r="E1410">
        <v>1</v>
      </c>
      <c r="F1410" s="107">
        <v>40925</v>
      </c>
      <c r="G1410" s="107">
        <v>41080</v>
      </c>
      <c r="H1410">
        <v>2012545</v>
      </c>
      <c r="I1410" s="107" t="s">
        <v>560</v>
      </c>
      <c r="J1410" s="107" t="s">
        <v>560</v>
      </c>
      <c r="K1410">
        <v>10000</v>
      </c>
      <c r="L1410" t="s">
        <v>568</v>
      </c>
      <c r="M1410" s="107">
        <v>40927</v>
      </c>
      <c r="N1410" t="s">
        <v>87</v>
      </c>
      <c r="O1410" t="s">
        <v>75</v>
      </c>
      <c r="P1410" t="s">
        <v>54</v>
      </c>
      <c r="Q1410">
        <v>0</v>
      </c>
      <c r="R1410">
        <v>156</v>
      </c>
      <c r="S1410">
        <v>0</v>
      </c>
      <c r="T1410">
        <v>0</v>
      </c>
      <c r="AD1410" s="107">
        <v>31025</v>
      </c>
      <c r="AE1410" t="s">
        <v>31</v>
      </c>
      <c r="AF1410" t="s">
        <v>32</v>
      </c>
      <c r="AG1410" t="s">
        <v>868</v>
      </c>
      <c r="AH1410" t="s">
        <v>57</v>
      </c>
      <c r="AI1410" t="s">
        <v>84</v>
      </c>
      <c r="AJ1410" t="s">
        <v>54</v>
      </c>
      <c r="AK1410">
        <v>8</v>
      </c>
      <c r="AL1410" t="s">
        <v>54</v>
      </c>
      <c r="AP1410" t="s">
        <v>185</v>
      </c>
      <c r="AR1410" t="s">
        <v>49</v>
      </c>
      <c r="AS1410" t="s">
        <v>105</v>
      </c>
      <c r="BC1410" t="s">
        <v>98</v>
      </c>
      <c r="BF1410">
        <v>0</v>
      </c>
      <c r="BG1410">
        <v>0</v>
      </c>
      <c r="BH1410">
        <v>156</v>
      </c>
      <c r="BI1410">
        <v>27.049180327868854</v>
      </c>
      <c r="BJ1410" t="e">
        <f t="shared" si="105"/>
        <v>#VALUE!</v>
      </c>
      <c r="BK1410" t="e">
        <v>#VALUE!</v>
      </c>
      <c r="BL1410" t="e">
        <v>#VALUE!</v>
      </c>
      <c r="BM1410" t="s">
        <v>1051</v>
      </c>
      <c r="BN1410" t="s">
        <v>75</v>
      </c>
      <c r="BO1410" t="s">
        <v>87</v>
      </c>
      <c r="BQ1410" t="s">
        <v>1051</v>
      </c>
      <c r="BR1410">
        <v>0</v>
      </c>
      <c r="BS1410" t="s">
        <v>573</v>
      </c>
      <c r="BT1410" t="s">
        <v>1252</v>
      </c>
      <c r="BU1410" t="s">
        <v>564</v>
      </c>
      <c r="BV1410">
        <v>0</v>
      </c>
      <c r="BW1410">
        <v>0</v>
      </c>
      <c r="BX1410">
        <v>0</v>
      </c>
      <c r="BY1410">
        <v>0</v>
      </c>
      <c r="BZ1410" t="e">
        <v>#VALUE!</v>
      </c>
      <c r="CA1410" t="e">
        <v>#VALUE!</v>
      </c>
      <c r="CB1410" t="e">
        <v>#VALUE!</v>
      </c>
      <c r="CC1410">
        <v>0</v>
      </c>
      <c r="CD1410">
        <v>0</v>
      </c>
      <c r="CE1410">
        <v>0</v>
      </c>
      <c r="CH1410">
        <f t="shared" si="106"/>
        <v>0</v>
      </c>
      <c r="CI1410" t="s">
        <v>1405</v>
      </c>
      <c r="CJ1410">
        <v>1</v>
      </c>
      <c r="CK1410" t="s">
        <v>1400</v>
      </c>
      <c r="CL1410">
        <f t="shared" si="107"/>
        <v>1</v>
      </c>
      <c r="CM1410">
        <f t="shared" si="108"/>
        <v>0</v>
      </c>
      <c r="CN1410">
        <f t="shared" si="109"/>
        <v>0</v>
      </c>
    </row>
    <row r="1411" spans="1:92" x14ac:dyDescent="0.25">
      <c r="A1411">
        <v>1448</v>
      </c>
      <c r="B1411" t="s">
        <v>564</v>
      </c>
      <c r="C1411" t="s">
        <v>564</v>
      </c>
      <c r="D1411">
        <v>2013438</v>
      </c>
      <c r="E1411">
        <v>4</v>
      </c>
      <c r="F1411" s="107">
        <v>40962</v>
      </c>
      <c r="G1411" s="107">
        <v>41092</v>
      </c>
      <c r="H1411">
        <v>2013438</v>
      </c>
      <c r="I1411" s="107">
        <v>40962</v>
      </c>
      <c r="J1411" s="107">
        <v>40964</v>
      </c>
      <c r="K1411">
        <v>5000</v>
      </c>
      <c r="L1411" t="s">
        <v>567</v>
      </c>
      <c r="M1411" s="107">
        <v>40964</v>
      </c>
      <c r="N1411" t="s">
        <v>87</v>
      </c>
      <c r="O1411" t="s">
        <v>75</v>
      </c>
      <c r="P1411" t="s">
        <v>38</v>
      </c>
      <c r="Q1411">
        <v>3</v>
      </c>
      <c r="R1411">
        <v>131</v>
      </c>
      <c r="S1411">
        <v>1</v>
      </c>
      <c r="T1411">
        <v>1</v>
      </c>
      <c r="AD1411" s="107">
        <v>30779</v>
      </c>
      <c r="AE1411" t="s">
        <v>45</v>
      </c>
      <c r="AF1411" t="s">
        <v>68</v>
      </c>
      <c r="AG1411" t="s">
        <v>870</v>
      </c>
      <c r="AH1411" t="s">
        <v>57</v>
      </c>
      <c r="AI1411" t="s">
        <v>89</v>
      </c>
      <c r="AJ1411" t="s">
        <v>88</v>
      </c>
      <c r="AK1411">
        <v>7</v>
      </c>
      <c r="AL1411" t="s">
        <v>986</v>
      </c>
      <c r="AO1411">
        <v>90</v>
      </c>
      <c r="AP1411" t="s">
        <v>42</v>
      </c>
      <c r="AR1411" t="s">
        <v>43</v>
      </c>
      <c r="AS1411" t="s">
        <v>44</v>
      </c>
      <c r="BC1411" t="s">
        <v>51</v>
      </c>
      <c r="BF1411">
        <v>3</v>
      </c>
      <c r="BG1411">
        <v>131</v>
      </c>
      <c r="BH1411">
        <v>131</v>
      </c>
      <c r="BI1411">
        <v>27.8224043715847</v>
      </c>
      <c r="BJ1411">
        <f t="shared" ref="BJ1411:BJ1474" si="110">ROUND((I1411-AD1411)/365,0)</f>
        <v>28</v>
      </c>
      <c r="BK1411">
        <v>0</v>
      </c>
      <c r="BL1411">
        <v>-128</v>
      </c>
      <c r="BM1411" t="s">
        <v>1050</v>
      </c>
      <c r="BN1411" t="s">
        <v>75</v>
      </c>
      <c r="BO1411" t="s">
        <v>87</v>
      </c>
      <c r="BQ1411" t="s">
        <v>1050</v>
      </c>
      <c r="BR1411" t="s">
        <v>87</v>
      </c>
      <c r="BS1411" t="s">
        <v>573</v>
      </c>
      <c r="BT1411" t="s">
        <v>1252</v>
      </c>
      <c r="BU1411" t="s">
        <v>87</v>
      </c>
      <c r="BV1411">
        <v>2.2900763358778626E-2</v>
      </c>
      <c r="BW1411">
        <v>2.2900763358778626E-2</v>
      </c>
      <c r="BX1411">
        <v>0</v>
      </c>
      <c r="BY1411">
        <v>0</v>
      </c>
      <c r="BZ1411">
        <v>-3</v>
      </c>
      <c r="CA1411">
        <v>0</v>
      </c>
      <c r="CB1411">
        <v>3</v>
      </c>
      <c r="CC1411" t="e">
        <v>#VALUE!</v>
      </c>
      <c r="CD1411">
        <v>3</v>
      </c>
      <c r="CE1411">
        <v>0</v>
      </c>
      <c r="CH1411">
        <f t="shared" ref="CH1411:CH1474" si="111">IF(CM1411+CN1411&gt;0,1,0)</f>
        <v>1</v>
      </c>
      <c r="CI1411" t="s">
        <v>1405</v>
      </c>
      <c r="CJ1411">
        <v>1</v>
      </c>
      <c r="CK1411" t="s">
        <v>1399</v>
      </c>
      <c r="CL1411">
        <f t="shared" ref="CL1411:CL1474" si="112">IF(BN1411="None",0,1)</f>
        <v>1</v>
      </c>
      <c r="CM1411">
        <f t="shared" ref="CM1411:CM1474" si="113">IF(S1411&gt;0,1,0)</f>
        <v>1</v>
      </c>
      <c r="CN1411">
        <f t="shared" ref="CN1411:CN1474" si="114">IF(T1411&gt;0,1,0)</f>
        <v>1</v>
      </c>
    </row>
    <row r="1412" spans="1:92" x14ac:dyDescent="0.25">
      <c r="A1412">
        <v>2140</v>
      </c>
      <c r="B1412" t="s">
        <v>564</v>
      </c>
      <c r="C1412" t="s">
        <v>564</v>
      </c>
      <c r="D1412">
        <v>2013548</v>
      </c>
      <c r="E1412">
        <v>2</v>
      </c>
      <c r="F1412" s="107">
        <v>40989</v>
      </c>
      <c r="G1412" s="107">
        <v>41109</v>
      </c>
      <c r="H1412">
        <v>2013548</v>
      </c>
      <c r="I1412" s="107">
        <v>40989</v>
      </c>
      <c r="J1412" s="107">
        <v>40994</v>
      </c>
      <c r="K1412">
        <v>5000</v>
      </c>
      <c r="L1412" t="s">
        <v>567</v>
      </c>
      <c r="M1412" s="107">
        <v>40994</v>
      </c>
      <c r="N1412" t="s">
        <v>87</v>
      </c>
      <c r="O1412" t="s">
        <v>583</v>
      </c>
      <c r="P1412" t="s">
        <v>587</v>
      </c>
      <c r="Q1412">
        <v>6</v>
      </c>
      <c r="R1412">
        <v>121</v>
      </c>
      <c r="S1412">
        <v>1</v>
      </c>
      <c r="T1412">
        <v>1</v>
      </c>
      <c r="U1412">
        <v>1</v>
      </c>
      <c r="AD1412" s="107">
        <v>29712</v>
      </c>
      <c r="AE1412" t="s">
        <v>45</v>
      </c>
      <c r="AF1412" t="s">
        <v>39</v>
      </c>
      <c r="AG1412" t="s">
        <v>40</v>
      </c>
      <c r="AH1412" t="s">
        <v>40</v>
      </c>
      <c r="AI1412" t="s">
        <v>69</v>
      </c>
      <c r="AJ1412" t="s">
        <v>47</v>
      </c>
      <c r="AK1412">
        <v>6</v>
      </c>
      <c r="AL1412" t="s">
        <v>47</v>
      </c>
      <c r="AP1412" t="s">
        <v>42</v>
      </c>
      <c r="AR1412" t="s">
        <v>43</v>
      </c>
      <c r="AS1412" t="s">
        <v>44</v>
      </c>
      <c r="BC1412" t="s">
        <v>51</v>
      </c>
      <c r="BF1412">
        <v>6</v>
      </c>
      <c r="BG1412">
        <v>121</v>
      </c>
      <c r="BH1412">
        <v>121</v>
      </c>
      <c r="BI1412">
        <v>30.811475409836067</v>
      </c>
      <c r="BJ1412">
        <f t="shared" si="110"/>
        <v>31</v>
      </c>
      <c r="BK1412">
        <v>0</v>
      </c>
      <c r="BL1412">
        <v>-115</v>
      </c>
      <c r="BM1412" t="s">
        <v>47</v>
      </c>
      <c r="BN1412" t="s">
        <v>75</v>
      </c>
      <c r="BO1412" t="s">
        <v>87</v>
      </c>
      <c r="BQ1412" t="s">
        <v>47</v>
      </c>
      <c r="BR1412" t="s">
        <v>87</v>
      </c>
      <c r="BS1412" t="s">
        <v>573</v>
      </c>
      <c r="BT1412" t="s">
        <v>1252</v>
      </c>
      <c r="BU1412" t="s">
        <v>87</v>
      </c>
      <c r="BV1412">
        <v>4.9586776859504134E-2</v>
      </c>
      <c r="BW1412">
        <v>4.9586776859504134E-2</v>
      </c>
      <c r="BX1412">
        <v>0</v>
      </c>
      <c r="BY1412">
        <v>0</v>
      </c>
      <c r="BZ1412">
        <v>-6</v>
      </c>
      <c r="CA1412">
        <v>0</v>
      </c>
      <c r="CB1412">
        <v>6</v>
      </c>
      <c r="CC1412" t="e">
        <v>#VALUE!</v>
      </c>
      <c r="CD1412">
        <v>6</v>
      </c>
      <c r="CE1412">
        <v>0</v>
      </c>
      <c r="CH1412">
        <f t="shared" si="111"/>
        <v>1</v>
      </c>
      <c r="CI1412" t="s">
        <v>1405</v>
      </c>
      <c r="CJ1412">
        <v>1</v>
      </c>
      <c r="CK1412" t="s">
        <v>1399</v>
      </c>
      <c r="CL1412">
        <f t="shared" si="112"/>
        <v>1</v>
      </c>
      <c r="CM1412">
        <f t="shared" si="113"/>
        <v>1</v>
      </c>
      <c r="CN1412">
        <f t="shared" si="114"/>
        <v>1</v>
      </c>
    </row>
    <row r="1413" spans="1:92" x14ac:dyDescent="0.25">
      <c r="A1413">
        <v>1751</v>
      </c>
      <c r="B1413" t="s">
        <v>564</v>
      </c>
      <c r="C1413" t="s">
        <v>564</v>
      </c>
      <c r="D1413">
        <v>2014307</v>
      </c>
      <c r="E1413">
        <v>2</v>
      </c>
      <c r="F1413" s="107">
        <v>40974</v>
      </c>
      <c r="G1413" s="107">
        <v>41103</v>
      </c>
      <c r="H1413">
        <v>2014307</v>
      </c>
      <c r="I1413" s="107">
        <v>40979</v>
      </c>
      <c r="J1413" s="107">
        <v>41103</v>
      </c>
      <c r="K1413">
        <v>60000</v>
      </c>
      <c r="L1413" t="s">
        <v>570</v>
      </c>
      <c r="N1413" t="s">
        <v>564</v>
      </c>
      <c r="O1413" t="s">
        <v>913</v>
      </c>
      <c r="P1413" t="s">
        <v>587</v>
      </c>
      <c r="Q1413">
        <v>125</v>
      </c>
      <c r="R1413">
        <v>130</v>
      </c>
      <c r="S1413">
        <v>0</v>
      </c>
      <c r="T1413">
        <v>4</v>
      </c>
      <c r="AB1413" t="s">
        <v>111</v>
      </c>
      <c r="AD1413" s="107">
        <v>31474</v>
      </c>
      <c r="AE1413" t="s">
        <v>31</v>
      </c>
      <c r="AF1413" t="s">
        <v>39</v>
      </c>
      <c r="AG1413" t="s">
        <v>40</v>
      </c>
      <c r="AH1413" t="s">
        <v>30</v>
      </c>
      <c r="AI1413" t="s">
        <v>79</v>
      </c>
      <c r="AJ1413" t="s">
        <v>47</v>
      </c>
      <c r="AK1413">
        <v>5</v>
      </c>
      <c r="AL1413" t="s">
        <v>47</v>
      </c>
      <c r="AP1413" t="s">
        <v>205</v>
      </c>
      <c r="AR1413" t="s">
        <v>91</v>
      </c>
      <c r="AS1413" t="s">
        <v>105</v>
      </c>
      <c r="AT1413" t="s">
        <v>376</v>
      </c>
      <c r="BC1413" t="s">
        <v>51</v>
      </c>
      <c r="BF1413">
        <v>125</v>
      </c>
      <c r="BG1413">
        <v>125</v>
      </c>
      <c r="BH1413">
        <v>130</v>
      </c>
      <c r="BI1413">
        <v>25.956284153005466</v>
      </c>
      <c r="BJ1413">
        <f t="shared" si="110"/>
        <v>26</v>
      </c>
      <c r="BK1413">
        <v>0</v>
      </c>
      <c r="BL1413">
        <v>0</v>
      </c>
      <c r="BM1413" t="s">
        <v>47</v>
      </c>
      <c r="BN1413" t="s">
        <v>913</v>
      </c>
      <c r="BO1413" t="s">
        <v>564</v>
      </c>
      <c r="BQ1413" t="s">
        <v>47</v>
      </c>
      <c r="BR1413" t="s">
        <v>87</v>
      </c>
      <c r="BS1413" t="s">
        <v>572</v>
      </c>
      <c r="BT1413" t="s">
        <v>1252</v>
      </c>
      <c r="BU1413" t="s">
        <v>564</v>
      </c>
      <c r="BV1413">
        <v>0.96153846153846156</v>
      </c>
      <c r="BW1413">
        <v>1</v>
      </c>
      <c r="BX1413">
        <v>3.8461538461538436E-2</v>
      </c>
      <c r="BY1413">
        <v>0</v>
      </c>
      <c r="BZ1413">
        <v>-125</v>
      </c>
      <c r="CA1413">
        <v>0</v>
      </c>
      <c r="CB1413">
        <v>125</v>
      </c>
      <c r="CC1413" t="e">
        <v>#VALUE!</v>
      </c>
      <c r="CD1413">
        <v>125</v>
      </c>
      <c r="CE1413">
        <v>0</v>
      </c>
      <c r="CH1413">
        <f t="shared" si="111"/>
        <v>1</v>
      </c>
      <c r="CI1413" t="s">
        <v>1403</v>
      </c>
      <c r="CJ1413">
        <v>6</v>
      </c>
      <c r="CK1413" t="s">
        <v>1399</v>
      </c>
      <c r="CL1413">
        <f t="shared" si="112"/>
        <v>0</v>
      </c>
      <c r="CM1413">
        <f t="shared" si="113"/>
        <v>0</v>
      </c>
      <c r="CN1413">
        <f t="shared" si="114"/>
        <v>1</v>
      </c>
    </row>
    <row r="1414" spans="1:92" x14ac:dyDescent="0.25">
      <c r="A1414">
        <v>1050</v>
      </c>
      <c r="B1414" t="s">
        <v>564</v>
      </c>
      <c r="C1414" t="s">
        <v>564</v>
      </c>
      <c r="D1414">
        <v>2014374</v>
      </c>
      <c r="E1414">
        <v>6</v>
      </c>
      <c r="F1414" s="107">
        <v>40947</v>
      </c>
      <c r="G1414" s="107">
        <v>41150</v>
      </c>
      <c r="H1414">
        <v>2014374</v>
      </c>
      <c r="I1414" s="107">
        <v>40948</v>
      </c>
      <c r="J1414" s="107">
        <v>41150</v>
      </c>
      <c r="K1414" t="s">
        <v>562</v>
      </c>
      <c r="L1414" t="s">
        <v>562</v>
      </c>
      <c r="N1414" t="s">
        <v>564</v>
      </c>
      <c r="O1414" t="s">
        <v>913</v>
      </c>
      <c r="P1414" t="s">
        <v>38</v>
      </c>
      <c r="Q1414">
        <v>203</v>
      </c>
      <c r="R1414">
        <v>204</v>
      </c>
      <c r="S1414">
        <v>1</v>
      </c>
      <c r="T1414">
        <v>4</v>
      </c>
      <c r="U1414">
        <v>1</v>
      </c>
      <c r="AB1414" t="s">
        <v>111</v>
      </c>
      <c r="AD1414" s="107">
        <v>31214</v>
      </c>
      <c r="AE1414" t="s">
        <v>31</v>
      </c>
      <c r="AF1414" t="s">
        <v>39</v>
      </c>
      <c r="AG1414" t="s">
        <v>40</v>
      </c>
      <c r="AH1414" t="s">
        <v>30</v>
      </c>
      <c r="AI1414" t="s">
        <v>46</v>
      </c>
      <c r="AJ1414" t="s">
        <v>88</v>
      </c>
      <c r="AK1414">
        <v>15</v>
      </c>
      <c r="AL1414" t="s">
        <v>361</v>
      </c>
      <c r="AM1414">
        <v>4</v>
      </c>
      <c r="AP1414" t="s">
        <v>55</v>
      </c>
      <c r="AR1414" t="s">
        <v>49</v>
      </c>
      <c r="AS1414" t="s">
        <v>56</v>
      </c>
      <c r="BC1414" t="s">
        <v>51</v>
      </c>
      <c r="BF1414">
        <v>203</v>
      </c>
      <c r="BG1414">
        <v>203</v>
      </c>
      <c r="BH1414">
        <v>204</v>
      </c>
      <c r="BI1414">
        <v>26.592896174863387</v>
      </c>
      <c r="BJ1414">
        <f t="shared" si="110"/>
        <v>27</v>
      </c>
      <c r="BK1414">
        <v>0</v>
      </c>
      <c r="BL1414">
        <v>0</v>
      </c>
      <c r="BM1414" t="s">
        <v>1050</v>
      </c>
      <c r="BN1414" t="s">
        <v>913</v>
      </c>
      <c r="BO1414" t="s">
        <v>564</v>
      </c>
      <c r="BQ1414" t="s">
        <v>1050</v>
      </c>
      <c r="BR1414" t="s">
        <v>87</v>
      </c>
      <c r="BS1414" t="s">
        <v>572</v>
      </c>
      <c r="BT1414" t="s">
        <v>1252</v>
      </c>
      <c r="BU1414" t="s">
        <v>87</v>
      </c>
      <c r="BV1414">
        <v>0.99509803921568629</v>
      </c>
      <c r="BW1414">
        <v>1</v>
      </c>
      <c r="BX1414">
        <v>4.9019607843137081E-3</v>
      </c>
      <c r="BY1414">
        <v>0</v>
      </c>
      <c r="BZ1414">
        <v>-203</v>
      </c>
      <c r="CA1414">
        <v>0</v>
      </c>
      <c r="CB1414">
        <v>203</v>
      </c>
      <c r="CC1414" t="e">
        <v>#VALUE!</v>
      </c>
      <c r="CD1414">
        <v>203</v>
      </c>
      <c r="CE1414">
        <v>0</v>
      </c>
      <c r="CH1414">
        <f t="shared" si="111"/>
        <v>1</v>
      </c>
      <c r="CI1414" t="s">
        <v>1403</v>
      </c>
      <c r="CJ1414">
        <v>6</v>
      </c>
      <c r="CK1414" t="s">
        <v>1399</v>
      </c>
      <c r="CL1414">
        <f t="shared" si="112"/>
        <v>0</v>
      </c>
      <c r="CM1414">
        <f t="shared" si="113"/>
        <v>1</v>
      </c>
      <c r="CN1414">
        <f t="shared" si="114"/>
        <v>1</v>
      </c>
    </row>
    <row r="1415" spans="1:92" x14ac:dyDescent="0.25">
      <c r="A1415">
        <v>476</v>
      </c>
      <c r="B1415" t="s">
        <v>564</v>
      </c>
      <c r="C1415" t="s">
        <v>564</v>
      </c>
      <c r="D1415">
        <v>2015983</v>
      </c>
      <c r="E1415">
        <v>2</v>
      </c>
      <c r="F1415" s="107">
        <v>40928</v>
      </c>
      <c r="G1415" s="107">
        <v>40931</v>
      </c>
      <c r="H1415">
        <v>2015983</v>
      </c>
      <c r="I1415" s="107">
        <v>40928</v>
      </c>
      <c r="J1415" s="107">
        <v>40931</v>
      </c>
      <c r="K1415">
        <v>2000</v>
      </c>
      <c r="L1415" t="s">
        <v>566</v>
      </c>
      <c r="N1415" t="s">
        <v>564</v>
      </c>
      <c r="O1415" t="s">
        <v>913</v>
      </c>
      <c r="P1415" t="s">
        <v>587</v>
      </c>
      <c r="Q1415">
        <v>4</v>
      </c>
      <c r="R1415">
        <v>4</v>
      </c>
      <c r="S1415">
        <v>0</v>
      </c>
      <c r="T1415">
        <v>7</v>
      </c>
      <c r="AD1415" s="107">
        <v>24303</v>
      </c>
      <c r="AE1415" t="s">
        <v>31</v>
      </c>
      <c r="AF1415" t="s">
        <v>32</v>
      </c>
      <c r="AG1415" t="s">
        <v>868</v>
      </c>
      <c r="AH1415" t="s">
        <v>57</v>
      </c>
      <c r="AI1415" t="s">
        <v>71</v>
      </c>
      <c r="AJ1415" t="s">
        <v>47</v>
      </c>
      <c r="AK1415">
        <v>1</v>
      </c>
      <c r="AL1415" t="s">
        <v>47</v>
      </c>
      <c r="AP1415" t="s">
        <v>210</v>
      </c>
      <c r="AR1415" t="s">
        <v>43</v>
      </c>
      <c r="AS1415" t="s">
        <v>81</v>
      </c>
      <c r="BC1415" t="s">
        <v>37</v>
      </c>
      <c r="BF1415">
        <v>4</v>
      </c>
      <c r="BG1415">
        <v>4</v>
      </c>
      <c r="BH1415">
        <v>4</v>
      </c>
      <c r="BI1415">
        <v>45.423497267759565</v>
      </c>
      <c r="BJ1415">
        <f t="shared" si="110"/>
        <v>46</v>
      </c>
      <c r="BK1415">
        <v>0</v>
      </c>
      <c r="BL1415">
        <v>0</v>
      </c>
      <c r="BM1415" t="s">
        <v>47</v>
      </c>
      <c r="BN1415" t="s">
        <v>913</v>
      </c>
      <c r="BO1415" t="s">
        <v>564</v>
      </c>
      <c r="BQ1415" t="s">
        <v>47</v>
      </c>
      <c r="BR1415" t="s">
        <v>87</v>
      </c>
      <c r="BS1415" t="s">
        <v>572</v>
      </c>
      <c r="BT1415" t="s">
        <v>1252</v>
      </c>
      <c r="BU1415" t="s">
        <v>564</v>
      </c>
      <c r="BV1415">
        <v>1</v>
      </c>
      <c r="BW1415">
        <v>1</v>
      </c>
      <c r="BX1415">
        <v>0</v>
      </c>
      <c r="BY1415">
        <v>0</v>
      </c>
      <c r="BZ1415">
        <v>-4</v>
      </c>
      <c r="CA1415">
        <v>0</v>
      </c>
      <c r="CB1415">
        <v>4</v>
      </c>
      <c r="CC1415" t="e">
        <v>#VALUE!</v>
      </c>
      <c r="CD1415">
        <v>4</v>
      </c>
      <c r="CE1415">
        <v>0</v>
      </c>
      <c r="CH1415">
        <f t="shared" si="111"/>
        <v>1</v>
      </c>
      <c r="CI1415" t="s">
        <v>1405</v>
      </c>
      <c r="CJ1415">
        <v>1</v>
      </c>
      <c r="CK1415" t="s">
        <v>1399</v>
      </c>
      <c r="CL1415">
        <f t="shared" si="112"/>
        <v>0</v>
      </c>
      <c r="CM1415">
        <f t="shared" si="113"/>
        <v>0</v>
      </c>
      <c r="CN1415">
        <f t="shared" si="114"/>
        <v>1</v>
      </c>
    </row>
    <row r="1416" spans="1:92" x14ac:dyDescent="0.25">
      <c r="A1416">
        <v>2545</v>
      </c>
      <c r="B1416" t="s">
        <v>564</v>
      </c>
      <c r="C1416" t="s">
        <v>564</v>
      </c>
      <c r="D1416">
        <v>2016018</v>
      </c>
      <c r="E1416">
        <v>5</v>
      </c>
      <c r="F1416" s="107">
        <v>41004</v>
      </c>
      <c r="G1416" s="107">
        <v>41032</v>
      </c>
      <c r="H1416">
        <v>2016018</v>
      </c>
      <c r="I1416" s="107">
        <v>41004</v>
      </c>
      <c r="J1416" s="107">
        <v>41032</v>
      </c>
      <c r="K1416">
        <v>15000</v>
      </c>
      <c r="L1416" t="s">
        <v>569</v>
      </c>
      <c r="N1416" t="s">
        <v>564</v>
      </c>
      <c r="O1416" t="s">
        <v>913</v>
      </c>
      <c r="P1416" t="s">
        <v>38</v>
      </c>
      <c r="Q1416">
        <v>29</v>
      </c>
      <c r="R1416">
        <v>29</v>
      </c>
      <c r="S1416">
        <v>4</v>
      </c>
      <c r="T1416">
        <v>1</v>
      </c>
      <c r="U1416">
        <v>2</v>
      </c>
      <c r="AD1416" s="107">
        <v>31432</v>
      </c>
      <c r="AE1416" t="s">
        <v>31</v>
      </c>
      <c r="AF1416" t="s">
        <v>32</v>
      </c>
      <c r="AG1416" t="s">
        <v>868</v>
      </c>
      <c r="AH1416" t="s">
        <v>30</v>
      </c>
      <c r="AI1416" t="s">
        <v>64</v>
      </c>
      <c r="AJ1416" t="s">
        <v>88</v>
      </c>
      <c r="AK1416">
        <v>2</v>
      </c>
      <c r="AL1416" t="s">
        <v>987</v>
      </c>
      <c r="AN1416">
        <v>6</v>
      </c>
      <c r="AP1416" t="s">
        <v>42</v>
      </c>
      <c r="AR1416" t="s">
        <v>43</v>
      </c>
      <c r="AS1416" t="s">
        <v>44</v>
      </c>
      <c r="BC1416" t="s">
        <v>37</v>
      </c>
      <c r="BF1416">
        <v>29</v>
      </c>
      <c r="BG1416">
        <v>29</v>
      </c>
      <c r="BH1416">
        <v>29</v>
      </c>
      <c r="BI1416">
        <v>26.153005464480874</v>
      </c>
      <c r="BJ1416">
        <f t="shared" si="110"/>
        <v>26</v>
      </c>
      <c r="BK1416">
        <v>0</v>
      </c>
      <c r="BL1416">
        <v>0</v>
      </c>
      <c r="BM1416" t="s">
        <v>1050</v>
      </c>
      <c r="BN1416" t="s">
        <v>913</v>
      </c>
      <c r="BO1416" t="s">
        <v>564</v>
      </c>
      <c r="BQ1416" t="s">
        <v>1050</v>
      </c>
      <c r="BR1416" t="s">
        <v>87</v>
      </c>
      <c r="BS1416" t="s">
        <v>572</v>
      </c>
      <c r="BT1416" t="s">
        <v>1252</v>
      </c>
      <c r="BU1416" t="s">
        <v>87</v>
      </c>
      <c r="BV1416">
        <v>1</v>
      </c>
      <c r="BW1416">
        <v>1</v>
      </c>
      <c r="BX1416">
        <v>0</v>
      </c>
      <c r="BY1416">
        <v>0</v>
      </c>
      <c r="BZ1416">
        <v>-29</v>
      </c>
      <c r="CA1416">
        <v>0</v>
      </c>
      <c r="CB1416">
        <v>29</v>
      </c>
      <c r="CC1416" t="e">
        <v>#VALUE!</v>
      </c>
      <c r="CD1416">
        <v>29</v>
      </c>
      <c r="CE1416">
        <v>0</v>
      </c>
      <c r="CH1416">
        <f t="shared" si="111"/>
        <v>1</v>
      </c>
      <c r="CI1416" t="s">
        <v>1404</v>
      </c>
      <c r="CJ1416">
        <v>2</v>
      </c>
      <c r="CK1416" t="s">
        <v>1399</v>
      </c>
      <c r="CL1416">
        <f t="shared" si="112"/>
        <v>0</v>
      </c>
      <c r="CM1416">
        <f t="shared" si="113"/>
        <v>1</v>
      </c>
      <c r="CN1416">
        <f t="shared" si="114"/>
        <v>1</v>
      </c>
    </row>
    <row r="1417" spans="1:92" x14ac:dyDescent="0.25">
      <c r="A1417">
        <v>1524</v>
      </c>
      <c r="B1417" t="s">
        <v>564</v>
      </c>
      <c r="C1417" t="s">
        <v>564</v>
      </c>
      <c r="D1417">
        <v>2016186</v>
      </c>
      <c r="E1417">
        <v>2</v>
      </c>
      <c r="F1417" s="107">
        <v>40965</v>
      </c>
      <c r="G1417" s="107">
        <v>41058</v>
      </c>
      <c r="H1417">
        <v>2016186</v>
      </c>
      <c r="I1417" s="107">
        <v>40965</v>
      </c>
      <c r="J1417" s="107">
        <v>40966</v>
      </c>
      <c r="K1417">
        <v>2000</v>
      </c>
      <c r="L1417" t="s">
        <v>566</v>
      </c>
      <c r="M1417" s="107">
        <v>40966</v>
      </c>
      <c r="N1417" t="s">
        <v>87</v>
      </c>
      <c r="O1417" t="s">
        <v>75</v>
      </c>
      <c r="P1417" t="s">
        <v>587</v>
      </c>
      <c r="Q1417">
        <v>2</v>
      </c>
      <c r="R1417">
        <v>94</v>
      </c>
      <c r="S1417">
        <v>0</v>
      </c>
      <c r="T1417">
        <v>1</v>
      </c>
      <c r="AD1417" s="107">
        <v>32421</v>
      </c>
      <c r="AE1417" t="s">
        <v>45</v>
      </c>
      <c r="AF1417" t="s">
        <v>68</v>
      </c>
      <c r="AG1417" t="s">
        <v>870</v>
      </c>
      <c r="AH1417" t="s">
        <v>57</v>
      </c>
      <c r="AI1417" t="s">
        <v>94</v>
      </c>
      <c r="AJ1417" t="s">
        <v>47</v>
      </c>
      <c r="AK1417">
        <v>5</v>
      </c>
      <c r="AL1417" t="s">
        <v>47</v>
      </c>
      <c r="AP1417" t="s">
        <v>138</v>
      </c>
      <c r="AR1417" t="s">
        <v>43</v>
      </c>
      <c r="AS1417" t="s">
        <v>63</v>
      </c>
      <c r="BC1417" t="s">
        <v>37</v>
      </c>
      <c r="BF1417">
        <v>2</v>
      </c>
      <c r="BG1417">
        <v>94</v>
      </c>
      <c r="BH1417">
        <v>94</v>
      </c>
      <c r="BI1417">
        <v>23.344262295081968</v>
      </c>
      <c r="BJ1417">
        <f t="shared" si="110"/>
        <v>23</v>
      </c>
      <c r="BK1417">
        <v>0</v>
      </c>
      <c r="BL1417">
        <v>-92</v>
      </c>
      <c r="BM1417" t="s">
        <v>47</v>
      </c>
      <c r="BN1417" t="s">
        <v>75</v>
      </c>
      <c r="BO1417" t="s">
        <v>87</v>
      </c>
      <c r="BQ1417" t="s">
        <v>47</v>
      </c>
      <c r="BR1417" t="s">
        <v>87</v>
      </c>
      <c r="BS1417" t="s">
        <v>573</v>
      </c>
      <c r="BT1417" t="s">
        <v>1252</v>
      </c>
      <c r="BU1417" t="s">
        <v>564</v>
      </c>
      <c r="BV1417">
        <v>2.1276595744680851E-2</v>
      </c>
      <c r="BW1417">
        <v>2.1276595744680851E-2</v>
      </c>
      <c r="BX1417">
        <v>0</v>
      </c>
      <c r="BY1417">
        <v>0</v>
      </c>
      <c r="BZ1417">
        <v>-2</v>
      </c>
      <c r="CA1417">
        <v>0</v>
      </c>
      <c r="CB1417">
        <v>2</v>
      </c>
      <c r="CC1417" t="e">
        <v>#VALUE!</v>
      </c>
      <c r="CD1417">
        <v>2</v>
      </c>
      <c r="CE1417">
        <v>0</v>
      </c>
      <c r="CH1417">
        <f t="shared" si="111"/>
        <v>1</v>
      </c>
      <c r="CI1417" t="s">
        <v>1405</v>
      </c>
      <c r="CJ1417">
        <v>1</v>
      </c>
      <c r="CK1417" t="s">
        <v>1399</v>
      </c>
      <c r="CL1417">
        <f t="shared" si="112"/>
        <v>1</v>
      </c>
      <c r="CM1417">
        <f t="shared" si="113"/>
        <v>0</v>
      </c>
      <c r="CN1417">
        <f t="shared" si="114"/>
        <v>1</v>
      </c>
    </row>
    <row r="1418" spans="1:92" x14ac:dyDescent="0.25">
      <c r="A1418">
        <v>2637</v>
      </c>
      <c r="B1418" t="s">
        <v>564</v>
      </c>
      <c r="C1418" t="s">
        <v>564</v>
      </c>
      <c r="D1418">
        <v>2017343</v>
      </c>
      <c r="E1418">
        <v>4</v>
      </c>
      <c r="F1418" s="107">
        <v>41006</v>
      </c>
      <c r="G1418" s="107">
        <v>41010</v>
      </c>
      <c r="H1418">
        <v>2017343</v>
      </c>
      <c r="I1418" s="107">
        <v>41008</v>
      </c>
      <c r="J1418" s="107">
        <v>41010</v>
      </c>
      <c r="K1418">
        <v>50000</v>
      </c>
      <c r="L1418" t="s">
        <v>570</v>
      </c>
      <c r="N1418" t="s">
        <v>564</v>
      </c>
      <c r="O1418" t="s">
        <v>913</v>
      </c>
      <c r="P1418" t="s">
        <v>38</v>
      </c>
      <c r="Q1418">
        <v>3</v>
      </c>
      <c r="R1418">
        <v>5</v>
      </c>
      <c r="S1418">
        <v>1</v>
      </c>
      <c r="T1418">
        <v>0</v>
      </c>
      <c r="U1418">
        <v>1</v>
      </c>
      <c r="AD1418" s="107">
        <v>29549</v>
      </c>
      <c r="AE1418" t="s">
        <v>31</v>
      </c>
      <c r="AF1418" t="s">
        <v>68</v>
      </c>
      <c r="AG1418" t="s">
        <v>870</v>
      </c>
      <c r="AH1418" t="s">
        <v>30</v>
      </c>
      <c r="AI1418" t="s">
        <v>71</v>
      </c>
      <c r="AJ1418" t="s">
        <v>88</v>
      </c>
      <c r="AK1418">
        <v>2</v>
      </c>
      <c r="AL1418" t="s">
        <v>986</v>
      </c>
      <c r="AO1418">
        <v>90</v>
      </c>
      <c r="AP1418" t="s">
        <v>103</v>
      </c>
      <c r="AR1418" t="s">
        <v>43</v>
      </c>
      <c r="AS1418" t="s">
        <v>63</v>
      </c>
      <c r="AT1418" t="s">
        <v>465</v>
      </c>
      <c r="BC1418" t="s">
        <v>37</v>
      </c>
      <c r="BF1418">
        <v>3</v>
      </c>
      <c r="BG1418">
        <v>3</v>
      </c>
      <c r="BH1418">
        <v>5</v>
      </c>
      <c r="BI1418">
        <v>31.303278688524589</v>
      </c>
      <c r="BJ1418">
        <f t="shared" si="110"/>
        <v>31</v>
      </c>
      <c r="BK1418">
        <v>0</v>
      </c>
      <c r="BL1418">
        <v>0</v>
      </c>
      <c r="BM1418" t="s">
        <v>1050</v>
      </c>
      <c r="BN1418" t="s">
        <v>913</v>
      </c>
      <c r="BO1418" t="s">
        <v>564</v>
      </c>
      <c r="BQ1418" t="s">
        <v>1050</v>
      </c>
      <c r="BR1418" t="s">
        <v>87</v>
      </c>
      <c r="BS1418" t="s">
        <v>572</v>
      </c>
      <c r="BT1418" t="s">
        <v>1252</v>
      </c>
      <c r="BU1418" t="s">
        <v>87</v>
      </c>
      <c r="BV1418">
        <v>0.6</v>
      </c>
      <c r="BW1418">
        <v>1</v>
      </c>
      <c r="BX1418">
        <v>0.4</v>
      </c>
      <c r="BY1418">
        <v>0</v>
      </c>
      <c r="BZ1418">
        <v>-3</v>
      </c>
      <c r="CA1418">
        <v>0</v>
      </c>
      <c r="CB1418">
        <v>3</v>
      </c>
      <c r="CC1418" t="e">
        <v>#VALUE!</v>
      </c>
      <c r="CD1418">
        <v>3</v>
      </c>
      <c r="CE1418">
        <v>0</v>
      </c>
      <c r="CH1418">
        <f t="shared" si="111"/>
        <v>1</v>
      </c>
      <c r="CI1418" t="s">
        <v>1405</v>
      </c>
      <c r="CJ1418">
        <v>1</v>
      </c>
      <c r="CK1418" t="s">
        <v>1399</v>
      </c>
      <c r="CL1418">
        <f t="shared" si="112"/>
        <v>0</v>
      </c>
      <c r="CM1418">
        <f t="shared" si="113"/>
        <v>1</v>
      </c>
      <c r="CN1418">
        <f t="shared" si="114"/>
        <v>0</v>
      </c>
    </row>
    <row r="1419" spans="1:92" x14ac:dyDescent="0.25">
      <c r="A1419">
        <v>2992</v>
      </c>
      <c r="B1419" t="s">
        <v>564</v>
      </c>
      <c r="C1419" t="s">
        <v>564</v>
      </c>
      <c r="D1419">
        <v>2018394</v>
      </c>
      <c r="E1419">
        <v>2</v>
      </c>
      <c r="F1419" s="107">
        <v>41019</v>
      </c>
      <c r="G1419" s="107">
        <v>41022</v>
      </c>
      <c r="H1419">
        <v>2018394</v>
      </c>
      <c r="I1419" s="107">
        <v>41019</v>
      </c>
      <c r="J1419" s="107">
        <v>41022</v>
      </c>
      <c r="K1419">
        <v>2000</v>
      </c>
      <c r="L1419" t="s">
        <v>566</v>
      </c>
      <c r="N1419" t="s">
        <v>564</v>
      </c>
      <c r="O1419" t="s">
        <v>913</v>
      </c>
      <c r="P1419" t="s">
        <v>587</v>
      </c>
      <c r="Q1419">
        <v>4</v>
      </c>
      <c r="R1419">
        <v>4</v>
      </c>
      <c r="S1419">
        <v>0</v>
      </c>
      <c r="T1419">
        <v>3</v>
      </c>
      <c r="AB1419" t="s">
        <v>111</v>
      </c>
      <c r="AD1419" s="107">
        <v>24036</v>
      </c>
      <c r="AE1419" t="s">
        <v>31</v>
      </c>
      <c r="AF1419" t="s">
        <v>39</v>
      </c>
      <c r="AG1419" t="s">
        <v>40</v>
      </c>
      <c r="AH1419" t="s">
        <v>30</v>
      </c>
      <c r="AI1419" t="s">
        <v>86</v>
      </c>
      <c r="AJ1419" t="s">
        <v>47</v>
      </c>
      <c r="AK1419">
        <v>1</v>
      </c>
      <c r="AL1419" t="s">
        <v>47</v>
      </c>
      <c r="AP1419" t="s">
        <v>42</v>
      </c>
      <c r="AR1419" t="s">
        <v>43</v>
      </c>
      <c r="AS1419" t="s">
        <v>44</v>
      </c>
      <c r="BC1419" t="s">
        <v>37</v>
      </c>
      <c r="BF1419">
        <v>4</v>
      </c>
      <c r="BG1419">
        <v>4</v>
      </c>
      <c r="BH1419">
        <v>4</v>
      </c>
      <c r="BI1419">
        <v>46.401639344262293</v>
      </c>
      <c r="BJ1419">
        <f t="shared" si="110"/>
        <v>47</v>
      </c>
      <c r="BK1419">
        <v>0</v>
      </c>
      <c r="BL1419">
        <v>0</v>
      </c>
      <c r="BM1419" t="s">
        <v>47</v>
      </c>
      <c r="BN1419" t="s">
        <v>913</v>
      </c>
      <c r="BO1419" t="s">
        <v>564</v>
      </c>
      <c r="BQ1419" t="s">
        <v>47</v>
      </c>
      <c r="BR1419" t="s">
        <v>87</v>
      </c>
      <c r="BS1419" t="s">
        <v>572</v>
      </c>
      <c r="BT1419" t="s">
        <v>1252</v>
      </c>
      <c r="BU1419" t="s">
        <v>564</v>
      </c>
      <c r="BV1419">
        <v>1</v>
      </c>
      <c r="BW1419">
        <v>1</v>
      </c>
      <c r="BX1419">
        <v>0</v>
      </c>
      <c r="BY1419">
        <v>0</v>
      </c>
      <c r="BZ1419">
        <v>-4</v>
      </c>
      <c r="CA1419">
        <v>0</v>
      </c>
      <c r="CB1419">
        <v>4</v>
      </c>
      <c r="CC1419" t="e">
        <v>#VALUE!</v>
      </c>
      <c r="CD1419">
        <v>4</v>
      </c>
      <c r="CE1419">
        <v>0</v>
      </c>
      <c r="CH1419">
        <f t="shared" si="111"/>
        <v>1</v>
      </c>
      <c r="CI1419" t="s">
        <v>1405</v>
      </c>
      <c r="CJ1419">
        <v>1</v>
      </c>
      <c r="CK1419" t="s">
        <v>1399</v>
      </c>
      <c r="CL1419">
        <f t="shared" si="112"/>
        <v>0</v>
      </c>
      <c r="CM1419">
        <f t="shared" si="113"/>
        <v>0</v>
      </c>
      <c r="CN1419">
        <f t="shared" si="114"/>
        <v>1</v>
      </c>
    </row>
    <row r="1420" spans="1:92" x14ac:dyDescent="0.25">
      <c r="A1420">
        <v>2234</v>
      </c>
      <c r="B1420" t="s">
        <v>564</v>
      </c>
      <c r="C1420" t="s">
        <v>564</v>
      </c>
      <c r="D1420">
        <v>2019227</v>
      </c>
      <c r="E1420">
        <v>4</v>
      </c>
      <c r="F1420" s="107">
        <v>40993</v>
      </c>
      <c r="G1420" s="107">
        <v>41165</v>
      </c>
      <c r="H1420">
        <v>2019227</v>
      </c>
      <c r="I1420" s="107">
        <v>40993</v>
      </c>
      <c r="J1420" s="107">
        <v>41165</v>
      </c>
      <c r="K1420">
        <v>35000</v>
      </c>
      <c r="L1420" t="s">
        <v>570</v>
      </c>
      <c r="N1420" t="s">
        <v>564</v>
      </c>
      <c r="O1420" t="s">
        <v>913</v>
      </c>
      <c r="P1420" t="s">
        <v>38</v>
      </c>
      <c r="Q1420">
        <v>173</v>
      </c>
      <c r="R1420">
        <v>173</v>
      </c>
      <c r="S1420">
        <v>0</v>
      </c>
      <c r="T1420">
        <v>0</v>
      </c>
      <c r="AB1420" t="s">
        <v>111</v>
      </c>
      <c r="AD1420" s="107">
        <v>28925</v>
      </c>
      <c r="AE1420" t="s">
        <v>31</v>
      </c>
      <c r="AF1420" t="s">
        <v>39</v>
      </c>
      <c r="AG1420" t="s">
        <v>40</v>
      </c>
      <c r="AH1420" t="s">
        <v>30</v>
      </c>
      <c r="AI1420" t="s">
        <v>46</v>
      </c>
      <c r="AJ1420" t="s">
        <v>88</v>
      </c>
      <c r="AK1420">
        <v>7</v>
      </c>
      <c r="AL1420" t="s">
        <v>986</v>
      </c>
      <c r="AO1420">
        <v>180</v>
      </c>
      <c r="AP1420" t="s">
        <v>72</v>
      </c>
      <c r="AR1420" t="s">
        <v>49</v>
      </c>
      <c r="AS1420" t="s">
        <v>73</v>
      </c>
      <c r="BC1420" t="s">
        <v>51</v>
      </c>
      <c r="BF1420">
        <v>173</v>
      </c>
      <c r="BG1420">
        <v>173</v>
      </c>
      <c r="BH1420">
        <v>173</v>
      </c>
      <c r="BI1420">
        <v>32.972677595628419</v>
      </c>
      <c r="BJ1420">
        <f t="shared" si="110"/>
        <v>33</v>
      </c>
      <c r="BK1420">
        <v>0</v>
      </c>
      <c r="BL1420">
        <v>0</v>
      </c>
      <c r="BM1420" t="s">
        <v>1050</v>
      </c>
      <c r="BN1420" t="s">
        <v>913</v>
      </c>
      <c r="BO1420" t="s">
        <v>564</v>
      </c>
      <c r="BQ1420" t="s">
        <v>1050</v>
      </c>
      <c r="BR1420" t="s">
        <v>87</v>
      </c>
      <c r="BS1420" t="s">
        <v>572</v>
      </c>
      <c r="BT1420" t="s">
        <v>1252</v>
      </c>
      <c r="BU1420" t="s">
        <v>564</v>
      </c>
      <c r="BV1420">
        <v>1</v>
      </c>
      <c r="BW1420">
        <v>1</v>
      </c>
      <c r="BX1420">
        <v>0</v>
      </c>
      <c r="BY1420">
        <v>0</v>
      </c>
      <c r="BZ1420">
        <v>-173</v>
      </c>
      <c r="CA1420">
        <v>0</v>
      </c>
      <c r="CB1420">
        <v>173</v>
      </c>
      <c r="CC1420" t="e">
        <v>#VALUE!</v>
      </c>
      <c r="CD1420">
        <v>173</v>
      </c>
      <c r="CE1420">
        <v>0</v>
      </c>
      <c r="CH1420">
        <f t="shared" si="111"/>
        <v>0</v>
      </c>
      <c r="CI1420" t="s">
        <v>1403</v>
      </c>
      <c r="CJ1420">
        <v>6</v>
      </c>
      <c r="CK1420" t="s">
        <v>1399</v>
      </c>
      <c r="CL1420">
        <f t="shared" si="112"/>
        <v>0</v>
      </c>
      <c r="CM1420">
        <f t="shared" si="113"/>
        <v>0</v>
      </c>
      <c r="CN1420">
        <f t="shared" si="114"/>
        <v>0</v>
      </c>
    </row>
    <row r="1421" spans="1:92" x14ac:dyDescent="0.25">
      <c r="A1421">
        <v>1410</v>
      </c>
      <c r="B1421" t="s">
        <v>564</v>
      </c>
      <c r="C1421" t="s">
        <v>564</v>
      </c>
      <c r="D1421">
        <v>2019238</v>
      </c>
      <c r="E1421">
        <v>5</v>
      </c>
      <c r="F1421" s="107">
        <v>40961</v>
      </c>
      <c r="G1421" s="107">
        <v>41201</v>
      </c>
      <c r="H1421">
        <v>2019238</v>
      </c>
      <c r="I1421" s="107" t="s">
        <v>560</v>
      </c>
      <c r="J1421" s="107" t="s">
        <v>560</v>
      </c>
      <c r="K1421">
        <v>5000</v>
      </c>
      <c r="L1421" t="s">
        <v>567</v>
      </c>
      <c r="M1421" s="107">
        <v>40963</v>
      </c>
      <c r="N1421" t="s">
        <v>87</v>
      </c>
      <c r="O1421" t="s">
        <v>75</v>
      </c>
      <c r="P1421" t="s">
        <v>38</v>
      </c>
      <c r="Q1421">
        <v>0</v>
      </c>
      <c r="R1421">
        <v>241</v>
      </c>
      <c r="S1421">
        <v>4</v>
      </c>
      <c r="T1421">
        <v>4</v>
      </c>
      <c r="U1421">
        <v>3</v>
      </c>
      <c r="AD1421" s="107">
        <v>29556</v>
      </c>
      <c r="AE1421" t="s">
        <v>45</v>
      </c>
      <c r="AF1421" t="s">
        <v>32</v>
      </c>
      <c r="AG1421" t="s">
        <v>868</v>
      </c>
      <c r="AH1421" t="s">
        <v>57</v>
      </c>
      <c r="AI1421" t="s">
        <v>33</v>
      </c>
      <c r="AJ1421" t="s">
        <v>88</v>
      </c>
      <c r="AK1421">
        <v>11</v>
      </c>
      <c r="AL1421" t="s">
        <v>987</v>
      </c>
      <c r="AN1421">
        <v>12</v>
      </c>
      <c r="AP1421" t="s">
        <v>59</v>
      </c>
      <c r="AR1421" t="s">
        <v>43</v>
      </c>
      <c r="AS1421" t="s">
        <v>60</v>
      </c>
      <c r="BC1421" t="s">
        <v>51</v>
      </c>
      <c r="BF1421">
        <v>0</v>
      </c>
      <c r="BG1421">
        <v>0</v>
      </c>
      <c r="BH1421">
        <v>241</v>
      </c>
      <c r="BI1421">
        <v>31.161202185792348</v>
      </c>
      <c r="BJ1421" t="e">
        <f t="shared" si="110"/>
        <v>#VALUE!</v>
      </c>
      <c r="BK1421" t="e">
        <v>#VALUE!</v>
      </c>
      <c r="BL1421" t="e">
        <v>#VALUE!</v>
      </c>
      <c r="BM1421" t="s">
        <v>1050</v>
      </c>
      <c r="BN1421" t="s">
        <v>75</v>
      </c>
      <c r="BO1421" t="s">
        <v>87</v>
      </c>
      <c r="BQ1421" t="s">
        <v>1050</v>
      </c>
      <c r="BR1421">
        <v>0</v>
      </c>
      <c r="BS1421" t="s">
        <v>573</v>
      </c>
      <c r="BT1421" t="s">
        <v>1252</v>
      </c>
      <c r="BU1421" t="s">
        <v>87</v>
      </c>
      <c r="BV1421">
        <v>0</v>
      </c>
      <c r="BW1421">
        <v>0</v>
      </c>
      <c r="BX1421">
        <v>0</v>
      </c>
      <c r="BY1421">
        <v>0</v>
      </c>
      <c r="BZ1421" t="e">
        <v>#VALUE!</v>
      </c>
      <c r="CA1421" t="e">
        <v>#VALUE!</v>
      </c>
      <c r="CB1421" t="e">
        <v>#VALUE!</v>
      </c>
      <c r="CC1421">
        <v>0</v>
      </c>
      <c r="CD1421">
        <v>0</v>
      </c>
      <c r="CE1421">
        <v>0</v>
      </c>
      <c r="CH1421">
        <f t="shared" si="111"/>
        <v>1</v>
      </c>
      <c r="CI1421" t="s">
        <v>1405</v>
      </c>
      <c r="CJ1421">
        <v>1</v>
      </c>
      <c r="CK1421" t="s">
        <v>1400</v>
      </c>
      <c r="CL1421">
        <f t="shared" si="112"/>
        <v>1</v>
      </c>
      <c r="CM1421">
        <f t="shared" si="113"/>
        <v>1</v>
      </c>
      <c r="CN1421">
        <f t="shared" si="114"/>
        <v>1</v>
      </c>
    </row>
    <row r="1422" spans="1:92" x14ac:dyDescent="0.25">
      <c r="A1422">
        <v>1657</v>
      </c>
      <c r="B1422" t="s">
        <v>564</v>
      </c>
      <c r="C1422" t="s">
        <v>564</v>
      </c>
      <c r="D1422">
        <v>2019966</v>
      </c>
      <c r="E1422">
        <v>2</v>
      </c>
      <c r="F1422" s="107">
        <v>40970</v>
      </c>
      <c r="G1422" s="107">
        <v>40973</v>
      </c>
      <c r="H1422">
        <v>2019966</v>
      </c>
      <c r="I1422" s="107">
        <v>40970</v>
      </c>
      <c r="J1422" s="107">
        <v>40973</v>
      </c>
      <c r="K1422">
        <v>10000</v>
      </c>
      <c r="L1422" t="s">
        <v>568</v>
      </c>
      <c r="N1422" t="s">
        <v>564</v>
      </c>
      <c r="O1422" t="s">
        <v>913</v>
      </c>
      <c r="P1422" t="s">
        <v>587</v>
      </c>
      <c r="Q1422">
        <v>4</v>
      </c>
      <c r="R1422">
        <v>4</v>
      </c>
      <c r="S1422">
        <v>0</v>
      </c>
      <c r="T1422">
        <v>2</v>
      </c>
      <c r="AD1422" s="107">
        <v>30759</v>
      </c>
      <c r="AE1422" t="s">
        <v>31</v>
      </c>
      <c r="AF1422" t="s">
        <v>68</v>
      </c>
      <c r="AG1422" t="s">
        <v>870</v>
      </c>
      <c r="AH1422" t="s">
        <v>57</v>
      </c>
      <c r="AI1422" t="s">
        <v>113</v>
      </c>
      <c r="AJ1422" t="s">
        <v>47</v>
      </c>
      <c r="AK1422">
        <v>1</v>
      </c>
      <c r="AL1422" t="s">
        <v>47</v>
      </c>
      <c r="AP1422" t="s">
        <v>48</v>
      </c>
      <c r="AR1422" t="s">
        <v>49</v>
      </c>
      <c r="AS1422" t="s">
        <v>44</v>
      </c>
      <c r="AT1422" t="s">
        <v>359</v>
      </c>
      <c r="BC1422" t="s">
        <v>37</v>
      </c>
      <c r="BF1422">
        <v>4</v>
      </c>
      <c r="BG1422">
        <v>4</v>
      </c>
      <c r="BH1422">
        <v>4</v>
      </c>
      <c r="BI1422">
        <v>27.898907103825138</v>
      </c>
      <c r="BJ1422">
        <f t="shared" si="110"/>
        <v>28</v>
      </c>
      <c r="BK1422">
        <v>0</v>
      </c>
      <c r="BL1422">
        <v>0</v>
      </c>
      <c r="BM1422" t="s">
        <v>47</v>
      </c>
      <c r="BN1422" t="s">
        <v>913</v>
      </c>
      <c r="BO1422" t="s">
        <v>564</v>
      </c>
      <c r="BQ1422" t="s">
        <v>47</v>
      </c>
      <c r="BR1422" t="s">
        <v>87</v>
      </c>
      <c r="BS1422" t="s">
        <v>572</v>
      </c>
      <c r="BT1422" t="s">
        <v>1252</v>
      </c>
      <c r="BU1422" t="s">
        <v>564</v>
      </c>
      <c r="BV1422">
        <v>1</v>
      </c>
      <c r="BW1422">
        <v>1</v>
      </c>
      <c r="BX1422">
        <v>0</v>
      </c>
      <c r="BY1422">
        <v>0</v>
      </c>
      <c r="BZ1422">
        <v>-4</v>
      </c>
      <c r="CA1422">
        <v>0</v>
      </c>
      <c r="CB1422">
        <v>4</v>
      </c>
      <c r="CC1422" t="e">
        <v>#VALUE!</v>
      </c>
      <c r="CD1422">
        <v>4</v>
      </c>
      <c r="CE1422">
        <v>0</v>
      </c>
      <c r="CH1422">
        <f t="shared" si="111"/>
        <v>1</v>
      </c>
      <c r="CI1422" t="s">
        <v>1405</v>
      </c>
      <c r="CJ1422">
        <v>1</v>
      </c>
      <c r="CK1422" t="s">
        <v>1399</v>
      </c>
      <c r="CL1422">
        <f t="shared" si="112"/>
        <v>0</v>
      </c>
      <c r="CM1422">
        <f t="shared" si="113"/>
        <v>0</v>
      </c>
      <c r="CN1422">
        <f t="shared" si="114"/>
        <v>1</v>
      </c>
    </row>
    <row r="1423" spans="1:92" x14ac:dyDescent="0.25">
      <c r="A1423">
        <v>2139</v>
      </c>
      <c r="B1423" t="s">
        <v>564</v>
      </c>
      <c r="C1423" t="s">
        <v>564</v>
      </c>
      <c r="D1423">
        <v>2020114</v>
      </c>
      <c r="E1423">
        <v>2</v>
      </c>
      <c r="F1423" s="107">
        <v>40989</v>
      </c>
      <c r="G1423" s="107">
        <v>41103</v>
      </c>
      <c r="H1423">
        <v>2020114</v>
      </c>
      <c r="I1423" s="107">
        <v>40989</v>
      </c>
      <c r="J1423" s="107">
        <v>40990</v>
      </c>
      <c r="K1423">
        <v>2000</v>
      </c>
      <c r="L1423" t="s">
        <v>566</v>
      </c>
      <c r="M1423" s="107">
        <v>40990</v>
      </c>
      <c r="N1423" t="s">
        <v>87</v>
      </c>
      <c r="O1423" t="s">
        <v>75</v>
      </c>
      <c r="P1423" t="s">
        <v>587</v>
      </c>
      <c r="Q1423">
        <v>2</v>
      </c>
      <c r="R1423">
        <v>115</v>
      </c>
      <c r="S1423">
        <v>0</v>
      </c>
      <c r="T1423">
        <v>0</v>
      </c>
      <c r="AD1423" s="107">
        <v>31009</v>
      </c>
      <c r="AE1423" t="s">
        <v>31</v>
      </c>
      <c r="AF1423" t="s">
        <v>39</v>
      </c>
      <c r="AG1423" t="s">
        <v>40</v>
      </c>
      <c r="AH1423" t="s">
        <v>40</v>
      </c>
      <c r="AI1423" t="s">
        <v>96</v>
      </c>
      <c r="AJ1423" t="s">
        <v>47</v>
      </c>
      <c r="AK1423">
        <v>5</v>
      </c>
      <c r="AL1423" t="s">
        <v>47</v>
      </c>
      <c r="AP1423" t="s">
        <v>42</v>
      </c>
      <c r="AR1423" t="s">
        <v>43</v>
      </c>
      <c r="AS1423" t="s">
        <v>44</v>
      </c>
      <c r="BC1423" t="s">
        <v>51</v>
      </c>
      <c r="BF1423">
        <v>2</v>
      </c>
      <c r="BG1423">
        <v>115</v>
      </c>
      <c r="BH1423">
        <v>115</v>
      </c>
      <c r="BI1423">
        <v>27.26775956284153</v>
      </c>
      <c r="BJ1423">
        <f t="shared" si="110"/>
        <v>27</v>
      </c>
      <c r="BK1423">
        <v>0</v>
      </c>
      <c r="BL1423">
        <v>-113</v>
      </c>
      <c r="BM1423" t="s">
        <v>47</v>
      </c>
      <c r="BN1423" t="s">
        <v>75</v>
      </c>
      <c r="BO1423" t="s">
        <v>87</v>
      </c>
      <c r="BQ1423" t="s">
        <v>47</v>
      </c>
      <c r="BR1423" t="s">
        <v>87</v>
      </c>
      <c r="BS1423" t="s">
        <v>573</v>
      </c>
      <c r="BT1423" t="s">
        <v>1252</v>
      </c>
      <c r="BU1423" t="s">
        <v>564</v>
      </c>
      <c r="BV1423">
        <v>1.7391304347826087E-2</v>
      </c>
      <c r="BW1423">
        <v>1.7391304347826087E-2</v>
      </c>
      <c r="BX1423">
        <v>0</v>
      </c>
      <c r="BY1423">
        <v>0</v>
      </c>
      <c r="BZ1423">
        <v>-2</v>
      </c>
      <c r="CA1423">
        <v>0</v>
      </c>
      <c r="CB1423">
        <v>2</v>
      </c>
      <c r="CC1423" t="e">
        <v>#VALUE!</v>
      </c>
      <c r="CD1423">
        <v>2</v>
      </c>
      <c r="CE1423">
        <v>0</v>
      </c>
      <c r="CH1423">
        <f t="shared" si="111"/>
        <v>0</v>
      </c>
      <c r="CI1423" t="s">
        <v>1405</v>
      </c>
      <c r="CJ1423">
        <v>1</v>
      </c>
      <c r="CK1423" t="s">
        <v>1399</v>
      </c>
      <c r="CL1423">
        <f t="shared" si="112"/>
        <v>1</v>
      </c>
      <c r="CM1423">
        <f t="shared" si="113"/>
        <v>0</v>
      </c>
      <c r="CN1423">
        <f t="shared" si="114"/>
        <v>0</v>
      </c>
    </row>
    <row r="1424" spans="1:92" x14ac:dyDescent="0.25">
      <c r="A1424">
        <v>1754</v>
      </c>
      <c r="B1424" t="s">
        <v>564</v>
      </c>
      <c r="C1424" t="s">
        <v>564</v>
      </c>
      <c r="D1424">
        <v>2020941</v>
      </c>
      <c r="E1424">
        <v>5</v>
      </c>
      <c r="F1424" s="107">
        <v>40974</v>
      </c>
      <c r="G1424" s="107">
        <v>40976</v>
      </c>
      <c r="H1424">
        <v>2020941</v>
      </c>
      <c r="I1424" s="107">
        <v>40974</v>
      </c>
      <c r="J1424" s="107">
        <v>40976</v>
      </c>
      <c r="K1424">
        <v>15000</v>
      </c>
      <c r="L1424" t="s">
        <v>569</v>
      </c>
      <c r="N1424" t="s">
        <v>564</v>
      </c>
      <c r="O1424" t="s">
        <v>913</v>
      </c>
      <c r="P1424" t="s">
        <v>38</v>
      </c>
      <c r="Q1424">
        <v>3</v>
      </c>
      <c r="R1424">
        <v>3</v>
      </c>
      <c r="S1424">
        <v>6</v>
      </c>
      <c r="T1424">
        <v>6</v>
      </c>
      <c r="U1424">
        <v>5</v>
      </c>
      <c r="AD1424" s="107">
        <v>30161</v>
      </c>
      <c r="AE1424" t="s">
        <v>45</v>
      </c>
      <c r="AF1424" t="s">
        <v>32</v>
      </c>
      <c r="AG1424" t="s">
        <v>868</v>
      </c>
      <c r="AH1424" t="s">
        <v>57</v>
      </c>
      <c r="AI1424" t="s">
        <v>33</v>
      </c>
      <c r="AJ1424" t="s">
        <v>88</v>
      </c>
      <c r="AK1424">
        <v>1</v>
      </c>
      <c r="AL1424" t="s">
        <v>987</v>
      </c>
      <c r="AN1424">
        <v>6</v>
      </c>
      <c r="AP1424" t="s">
        <v>59</v>
      </c>
      <c r="AR1424" t="s">
        <v>43</v>
      </c>
      <c r="AS1424" t="s">
        <v>60</v>
      </c>
      <c r="BC1424" t="s">
        <v>37</v>
      </c>
      <c r="BF1424">
        <v>3</v>
      </c>
      <c r="BG1424">
        <v>3</v>
      </c>
      <c r="BH1424">
        <v>3</v>
      </c>
      <c r="BI1424">
        <v>29.543715846994534</v>
      </c>
      <c r="BJ1424">
        <f t="shared" si="110"/>
        <v>30</v>
      </c>
      <c r="BK1424">
        <v>0</v>
      </c>
      <c r="BL1424">
        <v>0</v>
      </c>
      <c r="BM1424" t="s">
        <v>1050</v>
      </c>
      <c r="BN1424" t="s">
        <v>913</v>
      </c>
      <c r="BO1424" t="s">
        <v>564</v>
      </c>
      <c r="BQ1424" t="s">
        <v>1050</v>
      </c>
      <c r="BR1424" t="s">
        <v>87</v>
      </c>
      <c r="BS1424" t="s">
        <v>572</v>
      </c>
      <c r="BT1424" t="s">
        <v>1252</v>
      </c>
      <c r="BU1424" t="s">
        <v>87</v>
      </c>
      <c r="BV1424">
        <v>1</v>
      </c>
      <c r="BW1424">
        <v>1</v>
      </c>
      <c r="BX1424">
        <v>0</v>
      </c>
      <c r="BY1424">
        <v>0</v>
      </c>
      <c r="BZ1424">
        <v>-3</v>
      </c>
      <c r="CA1424">
        <v>0</v>
      </c>
      <c r="CB1424">
        <v>3</v>
      </c>
      <c r="CC1424" t="e">
        <v>#VALUE!</v>
      </c>
      <c r="CD1424">
        <v>3</v>
      </c>
      <c r="CE1424">
        <v>0</v>
      </c>
      <c r="CH1424">
        <f t="shared" si="111"/>
        <v>1</v>
      </c>
      <c r="CI1424" t="s">
        <v>1405</v>
      </c>
      <c r="CJ1424">
        <v>1</v>
      </c>
      <c r="CK1424" t="s">
        <v>1399</v>
      </c>
      <c r="CL1424">
        <f t="shared" si="112"/>
        <v>0</v>
      </c>
      <c r="CM1424">
        <f t="shared" si="113"/>
        <v>1</v>
      </c>
      <c r="CN1424">
        <f t="shared" si="114"/>
        <v>1</v>
      </c>
    </row>
    <row r="1425" spans="1:92" x14ac:dyDescent="0.25">
      <c r="A1425">
        <v>901</v>
      </c>
      <c r="B1425" t="s">
        <v>564</v>
      </c>
      <c r="C1425" t="s">
        <v>564</v>
      </c>
      <c r="D1425">
        <v>2021855</v>
      </c>
      <c r="E1425">
        <v>4</v>
      </c>
      <c r="F1425" s="107">
        <v>40942</v>
      </c>
      <c r="G1425" s="107">
        <v>40945</v>
      </c>
      <c r="H1425">
        <v>2021855</v>
      </c>
      <c r="I1425" s="107">
        <v>40942</v>
      </c>
      <c r="J1425" s="107">
        <v>40945</v>
      </c>
      <c r="K1425">
        <v>5000</v>
      </c>
      <c r="L1425" t="s">
        <v>567</v>
      </c>
      <c r="N1425" t="s">
        <v>564</v>
      </c>
      <c r="O1425" t="s">
        <v>913</v>
      </c>
      <c r="P1425" t="s">
        <v>38</v>
      </c>
      <c r="Q1425">
        <v>4</v>
      </c>
      <c r="R1425">
        <v>4</v>
      </c>
      <c r="S1425">
        <v>1</v>
      </c>
      <c r="T1425">
        <v>5</v>
      </c>
      <c r="U1425">
        <v>1</v>
      </c>
      <c r="AD1425" s="107">
        <v>28409</v>
      </c>
      <c r="AE1425" t="s">
        <v>31</v>
      </c>
      <c r="AF1425" t="s">
        <v>32</v>
      </c>
      <c r="AG1425" t="s">
        <v>868</v>
      </c>
      <c r="AH1425" t="s">
        <v>30</v>
      </c>
      <c r="AI1425" t="s">
        <v>113</v>
      </c>
      <c r="AJ1425" t="s">
        <v>88</v>
      </c>
      <c r="AK1425">
        <v>1</v>
      </c>
      <c r="AL1425" t="s">
        <v>986</v>
      </c>
      <c r="AO1425">
        <v>365</v>
      </c>
      <c r="AP1425" t="s">
        <v>42</v>
      </c>
      <c r="AR1425" t="s">
        <v>43</v>
      </c>
      <c r="AS1425" t="s">
        <v>44</v>
      </c>
      <c r="BC1425" t="s">
        <v>37</v>
      </c>
      <c r="BF1425">
        <v>4</v>
      </c>
      <c r="BG1425">
        <v>4</v>
      </c>
      <c r="BH1425">
        <v>4</v>
      </c>
      <c r="BI1425">
        <v>34.243169398907106</v>
      </c>
      <c r="BJ1425">
        <f t="shared" si="110"/>
        <v>34</v>
      </c>
      <c r="BK1425">
        <v>0</v>
      </c>
      <c r="BL1425">
        <v>0</v>
      </c>
      <c r="BM1425" t="s">
        <v>1050</v>
      </c>
      <c r="BN1425" t="s">
        <v>913</v>
      </c>
      <c r="BO1425" t="s">
        <v>564</v>
      </c>
      <c r="BQ1425" t="s">
        <v>1050</v>
      </c>
      <c r="BR1425" t="s">
        <v>87</v>
      </c>
      <c r="BS1425" t="s">
        <v>572</v>
      </c>
      <c r="BT1425" t="s">
        <v>1252</v>
      </c>
      <c r="BU1425" t="s">
        <v>87</v>
      </c>
      <c r="BV1425">
        <v>1</v>
      </c>
      <c r="BW1425">
        <v>1</v>
      </c>
      <c r="BX1425">
        <v>0</v>
      </c>
      <c r="BY1425">
        <v>0</v>
      </c>
      <c r="BZ1425">
        <v>-4</v>
      </c>
      <c r="CA1425">
        <v>0</v>
      </c>
      <c r="CB1425">
        <v>4</v>
      </c>
      <c r="CC1425" t="e">
        <v>#VALUE!</v>
      </c>
      <c r="CD1425">
        <v>4</v>
      </c>
      <c r="CE1425">
        <v>0</v>
      </c>
      <c r="CH1425">
        <f t="shared" si="111"/>
        <v>1</v>
      </c>
      <c r="CI1425" t="s">
        <v>1405</v>
      </c>
      <c r="CJ1425">
        <v>1</v>
      </c>
      <c r="CK1425" t="s">
        <v>1399</v>
      </c>
      <c r="CL1425">
        <f t="shared" si="112"/>
        <v>0</v>
      </c>
      <c r="CM1425">
        <f t="shared" si="113"/>
        <v>1</v>
      </c>
      <c r="CN1425">
        <f t="shared" si="114"/>
        <v>1</v>
      </c>
    </row>
    <row r="1426" spans="1:92" x14ac:dyDescent="0.25">
      <c r="A1426">
        <v>3194</v>
      </c>
      <c r="B1426" t="s">
        <v>564</v>
      </c>
      <c r="C1426" t="s">
        <v>564</v>
      </c>
      <c r="D1426">
        <v>2022720</v>
      </c>
      <c r="E1426">
        <v>2</v>
      </c>
      <c r="F1426" s="107">
        <v>41026</v>
      </c>
      <c r="G1426" s="107">
        <v>41191</v>
      </c>
      <c r="H1426">
        <v>2022720</v>
      </c>
      <c r="I1426" s="107">
        <v>41039</v>
      </c>
      <c r="J1426" s="107">
        <v>41041</v>
      </c>
      <c r="K1426">
        <v>30000</v>
      </c>
      <c r="L1426" t="s">
        <v>570</v>
      </c>
      <c r="M1426" s="107">
        <v>41041</v>
      </c>
      <c r="N1426" t="s">
        <v>87</v>
      </c>
      <c r="O1426" t="s">
        <v>583</v>
      </c>
      <c r="P1426" t="s">
        <v>587</v>
      </c>
      <c r="Q1426">
        <v>3</v>
      </c>
      <c r="R1426">
        <v>166</v>
      </c>
      <c r="S1426">
        <v>0</v>
      </c>
      <c r="T1426">
        <v>1</v>
      </c>
      <c r="AD1426" s="107">
        <v>30748</v>
      </c>
      <c r="AE1426" t="s">
        <v>45</v>
      </c>
      <c r="AF1426" t="s">
        <v>32</v>
      </c>
      <c r="AG1426" t="s">
        <v>868</v>
      </c>
      <c r="AH1426" t="s">
        <v>30</v>
      </c>
      <c r="AI1426" t="s">
        <v>89</v>
      </c>
      <c r="AJ1426" t="s">
        <v>47</v>
      </c>
      <c r="AK1426">
        <v>11</v>
      </c>
      <c r="AL1426" t="s">
        <v>47</v>
      </c>
      <c r="AP1426" t="s">
        <v>72</v>
      </c>
      <c r="AR1426" t="s">
        <v>49</v>
      </c>
      <c r="AS1426" t="s">
        <v>73</v>
      </c>
      <c r="BC1426" t="s">
        <v>51</v>
      </c>
      <c r="BF1426">
        <v>3</v>
      </c>
      <c r="BG1426">
        <v>153</v>
      </c>
      <c r="BH1426">
        <v>166</v>
      </c>
      <c r="BI1426">
        <v>28.081967213114755</v>
      </c>
      <c r="BJ1426">
        <f t="shared" si="110"/>
        <v>28</v>
      </c>
      <c r="BK1426">
        <v>0</v>
      </c>
      <c r="BL1426">
        <v>-150</v>
      </c>
      <c r="BM1426" t="s">
        <v>47</v>
      </c>
      <c r="BN1426" t="s">
        <v>75</v>
      </c>
      <c r="BO1426" t="s">
        <v>87</v>
      </c>
      <c r="BQ1426" t="s">
        <v>47</v>
      </c>
      <c r="BR1426" t="s">
        <v>87</v>
      </c>
      <c r="BS1426" t="s">
        <v>573</v>
      </c>
      <c r="BT1426" t="s">
        <v>1252</v>
      </c>
      <c r="BU1426" t="s">
        <v>564</v>
      </c>
      <c r="BV1426">
        <v>1.8072289156626505E-2</v>
      </c>
      <c r="BW1426">
        <v>1.9607843137254902E-2</v>
      </c>
      <c r="BX1426">
        <v>1.5355539806283965E-3</v>
      </c>
      <c r="BY1426">
        <v>0</v>
      </c>
      <c r="BZ1426">
        <v>-3</v>
      </c>
      <c r="CA1426">
        <v>0</v>
      </c>
      <c r="CB1426">
        <v>3</v>
      </c>
      <c r="CC1426" t="e">
        <v>#VALUE!</v>
      </c>
      <c r="CD1426">
        <v>3</v>
      </c>
      <c r="CE1426">
        <v>0</v>
      </c>
      <c r="CH1426">
        <f t="shared" si="111"/>
        <v>1</v>
      </c>
      <c r="CI1426" t="s">
        <v>1405</v>
      </c>
      <c r="CJ1426">
        <v>1</v>
      </c>
      <c r="CK1426" t="s">
        <v>1399</v>
      </c>
      <c r="CL1426">
        <f t="shared" si="112"/>
        <v>1</v>
      </c>
      <c r="CM1426">
        <f t="shared" si="113"/>
        <v>0</v>
      </c>
      <c r="CN1426">
        <f t="shared" si="114"/>
        <v>1</v>
      </c>
    </row>
    <row r="1427" spans="1:92" x14ac:dyDescent="0.25">
      <c r="A1427">
        <v>1209</v>
      </c>
      <c r="B1427" t="s">
        <v>564</v>
      </c>
      <c r="C1427" t="s">
        <v>564</v>
      </c>
      <c r="D1427">
        <v>2023877</v>
      </c>
      <c r="E1427">
        <v>1</v>
      </c>
      <c r="F1427" s="107">
        <v>40953</v>
      </c>
      <c r="G1427" s="107">
        <v>41106</v>
      </c>
      <c r="H1427">
        <v>2023877</v>
      </c>
      <c r="I1427" s="107">
        <v>40953</v>
      </c>
      <c r="J1427" s="107">
        <v>40954</v>
      </c>
      <c r="K1427">
        <v>2000</v>
      </c>
      <c r="L1427" t="s">
        <v>566</v>
      </c>
      <c r="M1427" s="107">
        <v>40954</v>
      </c>
      <c r="N1427" t="s">
        <v>87</v>
      </c>
      <c r="O1427" t="s">
        <v>583</v>
      </c>
      <c r="P1427" t="s">
        <v>54</v>
      </c>
      <c r="Q1427">
        <v>2</v>
      </c>
      <c r="R1427">
        <v>154</v>
      </c>
      <c r="S1427">
        <v>0</v>
      </c>
      <c r="T1427">
        <v>1</v>
      </c>
      <c r="AD1427" s="107">
        <v>30612</v>
      </c>
      <c r="AE1427" t="s">
        <v>45</v>
      </c>
      <c r="AF1427" t="s">
        <v>68</v>
      </c>
      <c r="AG1427" t="s">
        <v>870</v>
      </c>
      <c r="AH1427" t="s">
        <v>30</v>
      </c>
      <c r="AI1427" t="s">
        <v>52</v>
      </c>
      <c r="AJ1427" t="s">
        <v>54</v>
      </c>
      <c r="AK1427">
        <v>8</v>
      </c>
      <c r="AL1427" t="s">
        <v>54</v>
      </c>
      <c r="AP1427" t="s">
        <v>42</v>
      </c>
      <c r="AR1427" t="s">
        <v>43</v>
      </c>
      <c r="AS1427" t="s">
        <v>44</v>
      </c>
      <c r="BC1427" t="s">
        <v>51</v>
      </c>
      <c r="BF1427">
        <v>2</v>
      </c>
      <c r="BG1427">
        <v>154</v>
      </c>
      <c r="BH1427">
        <v>154</v>
      </c>
      <c r="BI1427">
        <v>28.254098360655739</v>
      </c>
      <c r="BJ1427">
        <f t="shared" si="110"/>
        <v>28</v>
      </c>
      <c r="BK1427">
        <v>0</v>
      </c>
      <c r="BL1427">
        <v>-152</v>
      </c>
      <c r="BM1427" t="s">
        <v>1051</v>
      </c>
      <c r="BN1427" t="s">
        <v>75</v>
      </c>
      <c r="BO1427" t="s">
        <v>87</v>
      </c>
      <c r="BQ1427" t="s">
        <v>1051</v>
      </c>
      <c r="BR1427" t="s">
        <v>87</v>
      </c>
      <c r="BS1427" t="s">
        <v>573</v>
      </c>
      <c r="BT1427" t="s">
        <v>1252</v>
      </c>
      <c r="BU1427" t="s">
        <v>564</v>
      </c>
      <c r="BV1427">
        <v>1.2987012987012988E-2</v>
      </c>
      <c r="BW1427">
        <v>1.2987012987012988E-2</v>
      </c>
      <c r="BX1427">
        <v>0</v>
      </c>
      <c r="BY1427">
        <v>0</v>
      </c>
      <c r="BZ1427">
        <v>-2</v>
      </c>
      <c r="CA1427">
        <v>0</v>
      </c>
      <c r="CB1427">
        <v>2</v>
      </c>
      <c r="CC1427" t="e">
        <v>#VALUE!</v>
      </c>
      <c r="CD1427">
        <v>2</v>
      </c>
      <c r="CE1427">
        <v>0</v>
      </c>
      <c r="CH1427">
        <f t="shared" si="111"/>
        <v>1</v>
      </c>
      <c r="CI1427" t="s">
        <v>1405</v>
      </c>
      <c r="CJ1427">
        <v>1</v>
      </c>
      <c r="CK1427" t="s">
        <v>1399</v>
      </c>
      <c r="CL1427">
        <f t="shared" si="112"/>
        <v>1</v>
      </c>
      <c r="CM1427">
        <f t="shared" si="113"/>
        <v>0</v>
      </c>
      <c r="CN1427">
        <f t="shared" si="114"/>
        <v>1</v>
      </c>
    </row>
    <row r="1428" spans="1:92" x14ac:dyDescent="0.25">
      <c r="A1428">
        <v>2958</v>
      </c>
      <c r="B1428" t="s">
        <v>564</v>
      </c>
      <c r="C1428" t="s">
        <v>564</v>
      </c>
      <c r="D1428">
        <v>2025016</v>
      </c>
      <c r="E1428">
        <v>2</v>
      </c>
      <c r="F1428" s="107">
        <v>41018</v>
      </c>
      <c r="G1428" s="107">
        <v>41205</v>
      </c>
      <c r="H1428">
        <v>2025016</v>
      </c>
      <c r="I1428" s="107" t="s">
        <v>560</v>
      </c>
      <c r="J1428" s="107" t="s">
        <v>560</v>
      </c>
      <c r="K1428">
        <v>20000</v>
      </c>
      <c r="L1428" t="s">
        <v>569</v>
      </c>
      <c r="M1428" s="107">
        <v>41019</v>
      </c>
      <c r="N1428" t="s">
        <v>87</v>
      </c>
      <c r="O1428" t="s">
        <v>75</v>
      </c>
      <c r="P1428" t="s">
        <v>587</v>
      </c>
      <c r="Q1428">
        <v>0</v>
      </c>
      <c r="R1428">
        <v>188</v>
      </c>
      <c r="S1428">
        <v>0</v>
      </c>
      <c r="T1428">
        <v>0</v>
      </c>
      <c r="AD1428" s="107">
        <v>27797</v>
      </c>
      <c r="AE1428" t="s">
        <v>31</v>
      </c>
      <c r="AF1428" t="s">
        <v>68</v>
      </c>
      <c r="AG1428" t="s">
        <v>870</v>
      </c>
      <c r="AH1428" t="s">
        <v>30</v>
      </c>
      <c r="AI1428" t="s">
        <v>94</v>
      </c>
      <c r="AJ1428" t="s">
        <v>47</v>
      </c>
      <c r="AK1428">
        <v>8</v>
      </c>
      <c r="AL1428" t="s">
        <v>47</v>
      </c>
      <c r="AP1428" t="s">
        <v>163</v>
      </c>
      <c r="AR1428" t="s">
        <v>91</v>
      </c>
      <c r="AS1428" t="s">
        <v>81</v>
      </c>
      <c r="BC1428" t="s">
        <v>37</v>
      </c>
      <c r="BF1428">
        <v>0</v>
      </c>
      <c r="BG1428">
        <v>0</v>
      </c>
      <c r="BH1428">
        <v>188</v>
      </c>
      <c r="BI1428">
        <v>36.122950819672134</v>
      </c>
      <c r="BJ1428" t="e">
        <f t="shared" si="110"/>
        <v>#VALUE!</v>
      </c>
      <c r="BK1428" t="e">
        <v>#VALUE!</v>
      </c>
      <c r="BL1428" t="e">
        <v>#VALUE!</v>
      </c>
      <c r="BM1428" t="s">
        <v>47</v>
      </c>
      <c r="BN1428" t="s">
        <v>75</v>
      </c>
      <c r="BO1428" t="s">
        <v>87</v>
      </c>
      <c r="BQ1428" t="s">
        <v>47</v>
      </c>
      <c r="BR1428">
        <v>0</v>
      </c>
      <c r="BS1428" t="s">
        <v>573</v>
      </c>
      <c r="BT1428" t="s">
        <v>1252</v>
      </c>
      <c r="BU1428" t="s">
        <v>564</v>
      </c>
      <c r="BV1428">
        <v>0</v>
      </c>
      <c r="BW1428">
        <v>0</v>
      </c>
      <c r="BX1428">
        <v>0</v>
      </c>
      <c r="BY1428">
        <v>0</v>
      </c>
      <c r="BZ1428" t="e">
        <v>#VALUE!</v>
      </c>
      <c r="CA1428" t="e">
        <v>#VALUE!</v>
      </c>
      <c r="CB1428" t="e">
        <v>#VALUE!</v>
      </c>
      <c r="CC1428">
        <v>0</v>
      </c>
      <c r="CD1428">
        <v>0</v>
      </c>
      <c r="CE1428">
        <v>0</v>
      </c>
      <c r="CH1428">
        <f t="shared" si="111"/>
        <v>0</v>
      </c>
      <c r="CI1428" t="s">
        <v>1405</v>
      </c>
      <c r="CJ1428">
        <v>1</v>
      </c>
      <c r="CK1428" t="s">
        <v>1400</v>
      </c>
      <c r="CL1428">
        <f t="shared" si="112"/>
        <v>1</v>
      </c>
      <c r="CM1428">
        <f t="shared" si="113"/>
        <v>0</v>
      </c>
      <c r="CN1428">
        <f t="shared" si="114"/>
        <v>0</v>
      </c>
    </row>
    <row r="1429" spans="1:92" x14ac:dyDescent="0.25">
      <c r="A1429">
        <v>1519</v>
      </c>
      <c r="B1429" t="s">
        <v>564</v>
      </c>
      <c r="C1429" t="s">
        <v>564</v>
      </c>
      <c r="D1429">
        <v>2026342</v>
      </c>
      <c r="E1429">
        <v>4</v>
      </c>
      <c r="F1429" s="107">
        <v>40964</v>
      </c>
      <c r="G1429" s="107">
        <v>40966</v>
      </c>
      <c r="H1429">
        <v>2026342</v>
      </c>
      <c r="I1429" s="107">
        <v>40965</v>
      </c>
      <c r="J1429" s="107">
        <v>40966</v>
      </c>
      <c r="K1429">
        <v>15000</v>
      </c>
      <c r="L1429" t="s">
        <v>569</v>
      </c>
      <c r="N1429" t="s">
        <v>564</v>
      </c>
      <c r="O1429" t="s">
        <v>913</v>
      </c>
      <c r="P1429" t="s">
        <v>38</v>
      </c>
      <c r="Q1429">
        <v>2</v>
      </c>
      <c r="R1429">
        <v>3</v>
      </c>
      <c r="S1429">
        <v>7</v>
      </c>
      <c r="T1429">
        <v>0</v>
      </c>
      <c r="U1429">
        <v>5</v>
      </c>
      <c r="AD1429" s="107">
        <v>31567</v>
      </c>
      <c r="AE1429" t="s">
        <v>45</v>
      </c>
      <c r="AF1429" t="s">
        <v>68</v>
      </c>
      <c r="AG1429" t="s">
        <v>870</v>
      </c>
      <c r="AH1429" t="s">
        <v>57</v>
      </c>
      <c r="AI1429" t="s">
        <v>84</v>
      </c>
      <c r="AJ1429" t="s">
        <v>88</v>
      </c>
      <c r="AK1429">
        <v>1</v>
      </c>
      <c r="AL1429" t="s">
        <v>986</v>
      </c>
      <c r="AO1429">
        <v>30</v>
      </c>
      <c r="AP1429" t="s">
        <v>42</v>
      </c>
      <c r="AR1429" t="s">
        <v>43</v>
      </c>
      <c r="AS1429" t="s">
        <v>44</v>
      </c>
      <c r="BC1429" t="s">
        <v>37</v>
      </c>
      <c r="BF1429">
        <v>2</v>
      </c>
      <c r="BG1429">
        <v>2</v>
      </c>
      <c r="BH1429">
        <v>3</v>
      </c>
      <c r="BI1429">
        <v>25.674863387978142</v>
      </c>
      <c r="BJ1429">
        <f t="shared" si="110"/>
        <v>26</v>
      </c>
      <c r="BK1429">
        <v>0</v>
      </c>
      <c r="BL1429">
        <v>0</v>
      </c>
      <c r="BM1429" t="s">
        <v>1050</v>
      </c>
      <c r="BN1429" t="s">
        <v>913</v>
      </c>
      <c r="BO1429" t="s">
        <v>564</v>
      </c>
      <c r="BQ1429" t="s">
        <v>1050</v>
      </c>
      <c r="BR1429" t="s">
        <v>87</v>
      </c>
      <c r="BS1429" t="s">
        <v>572</v>
      </c>
      <c r="BT1429" t="s">
        <v>1252</v>
      </c>
      <c r="BU1429" t="s">
        <v>87</v>
      </c>
      <c r="BV1429">
        <v>0.66666666666666663</v>
      </c>
      <c r="BW1429">
        <v>1</v>
      </c>
      <c r="BX1429">
        <v>0.33333333333333337</v>
      </c>
      <c r="BY1429">
        <v>0</v>
      </c>
      <c r="BZ1429">
        <v>-2</v>
      </c>
      <c r="CA1429">
        <v>0</v>
      </c>
      <c r="CB1429">
        <v>2</v>
      </c>
      <c r="CC1429" t="e">
        <v>#VALUE!</v>
      </c>
      <c r="CD1429">
        <v>2</v>
      </c>
      <c r="CE1429">
        <v>0</v>
      </c>
      <c r="CH1429">
        <f t="shared" si="111"/>
        <v>1</v>
      </c>
      <c r="CI1429" t="s">
        <v>1405</v>
      </c>
      <c r="CJ1429">
        <v>1</v>
      </c>
      <c r="CK1429" t="s">
        <v>1399</v>
      </c>
      <c r="CL1429">
        <f t="shared" si="112"/>
        <v>0</v>
      </c>
      <c r="CM1429">
        <f t="shared" si="113"/>
        <v>1</v>
      </c>
      <c r="CN1429">
        <f t="shared" si="114"/>
        <v>0</v>
      </c>
    </row>
    <row r="1430" spans="1:92" x14ac:dyDescent="0.25">
      <c r="A1430">
        <v>327</v>
      </c>
      <c r="B1430" t="s">
        <v>564</v>
      </c>
      <c r="C1430" t="s">
        <v>564</v>
      </c>
      <c r="D1430">
        <v>2026667</v>
      </c>
      <c r="E1430">
        <v>5</v>
      </c>
      <c r="F1430" s="107">
        <v>40921</v>
      </c>
      <c r="G1430" s="107">
        <v>41201</v>
      </c>
      <c r="H1430">
        <v>2026667</v>
      </c>
      <c r="I1430" s="107">
        <v>41025</v>
      </c>
      <c r="J1430" s="107">
        <v>41027</v>
      </c>
      <c r="K1430">
        <v>30000</v>
      </c>
      <c r="L1430" t="s">
        <v>570</v>
      </c>
      <c r="M1430" s="107">
        <v>41027</v>
      </c>
      <c r="N1430" t="s">
        <v>87</v>
      </c>
      <c r="O1430" t="s">
        <v>75</v>
      </c>
      <c r="P1430" t="s">
        <v>38</v>
      </c>
      <c r="Q1430">
        <v>3</v>
      </c>
      <c r="R1430">
        <v>281</v>
      </c>
      <c r="S1430">
        <v>7</v>
      </c>
      <c r="T1430">
        <v>5</v>
      </c>
      <c r="U1430">
        <v>3</v>
      </c>
      <c r="V1430">
        <v>1</v>
      </c>
      <c r="AD1430" s="107">
        <v>31550</v>
      </c>
      <c r="AE1430" t="s">
        <v>31</v>
      </c>
      <c r="AF1430" t="s">
        <v>32</v>
      </c>
      <c r="AG1430" t="s">
        <v>868</v>
      </c>
      <c r="AH1430" t="s">
        <v>30</v>
      </c>
      <c r="AI1430" t="s">
        <v>112</v>
      </c>
      <c r="AJ1430" t="s">
        <v>88</v>
      </c>
      <c r="AK1430">
        <v>8</v>
      </c>
      <c r="AL1430" t="s">
        <v>987</v>
      </c>
      <c r="AN1430">
        <v>6</v>
      </c>
      <c r="AP1430" t="s">
        <v>107</v>
      </c>
      <c r="AR1430" t="s">
        <v>43</v>
      </c>
      <c r="AS1430" t="s">
        <v>60</v>
      </c>
      <c r="BC1430" t="s">
        <v>51</v>
      </c>
      <c r="BF1430">
        <v>3</v>
      </c>
      <c r="BG1430">
        <v>177</v>
      </c>
      <c r="BH1430">
        <v>281</v>
      </c>
      <c r="BI1430">
        <v>25.603825136612024</v>
      </c>
      <c r="BJ1430">
        <f t="shared" si="110"/>
        <v>26</v>
      </c>
      <c r="BK1430">
        <v>0</v>
      </c>
      <c r="BL1430">
        <v>-174</v>
      </c>
      <c r="BM1430" t="s">
        <v>1050</v>
      </c>
      <c r="BN1430" t="s">
        <v>75</v>
      </c>
      <c r="BO1430" t="s">
        <v>87</v>
      </c>
      <c r="BQ1430" t="s">
        <v>1050</v>
      </c>
      <c r="BR1430" t="s">
        <v>87</v>
      </c>
      <c r="BS1430" t="s">
        <v>573</v>
      </c>
      <c r="BT1430" t="s">
        <v>1252</v>
      </c>
      <c r="BU1430" t="s">
        <v>87</v>
      </c>
      <c r="BV1430">
        <v>1.0676156583629894E-2</v>
      </c>
      <c r="BW1430">
        <v>1.6949152542372881E-2</v>
      </c>
      <c r="BX1430">
        <v>6.2729959587429877E-3</v>
      </c>
      <c r="BY1430">
        <v>0</v>
      </c>
      <c r="BZ1430">
        <v>-3</v>
      </c>
      <c r="CA1430">
        <v>0</v>
      </c>
      <c r="CB1430">
        <v>3</v>
      </c>
      <c r="CC1430" t="e">
        <v>#VALUE!</v>
      </c>
      <c r="CD1430">
        <v>3</v>
      </c>
      <c r="CE1430">
        <v>0</v>
      </c>
      <c r="CH1430">
        <f t="shared" si="111"/>
        <v>1</v>
      </c>
      <c r="CI1430" t="s">
        <v>1405</v>
      </c>
      <c r="CJ1430">
        <v>1</v>
      </c>
      <c r="CK1430" t="s">
        <v>1399</v>
      </c>
      <c r="CL1430">
        <f t="shared" si="112"/>
        <v>1</v>
      </c>
      <c r="CM1430">
        <f t="shared" si="113"/>
        <v>1</v>
      </c>
      <c r="CN1430">
        <f t="shared" si="114"/>
        <v>1</v>
      </c>
    </row>
    <row r="1431" spans="1:92" x14ac:dyDescent="0.25">
      <c r="A1431">
        <v>2987</v>
      </c>
      <c r="B1431" t="s">
        <v>564</v>
      </c>
      <c r="C1431" t="s">
        <v>87</v>
      </c>
      <c r="D1431">
        <v>2027900</v>
      </c>
      <c r="E1431">
        <v>6</v>
      </c>
      <c r="F1431" s="107">
        <v>41019</v>
      </c>
      <c r="G1431" s="107">
        <v>41290</v>
      </c>
      <c r="H1431">
        <v>2027900</v>
      </c>
      <c r="I1431" s="107">
        <v>41019</v>
      </c>
      <c r="J1431" s="107">
        <v>41021</v>
      </c>
      <c r="K1431">
        <v>15000</v>
      </c>
      <c r="L1431" t="s">
        <v>569</v>
      </c>
      <c r="M1431" s="107">
        <v>41021</v>
      </c>
      <c r="N1431" t="s">
        <v>87</v>
      </c>
      <c r="O1431" t="s">
        <v>583</v>
      </c>
      <c r="P1431" t="s">
        <v>38</v>
      </c>
      <c r="Q1431">
        <v>248</v>
      </c>
      <c r="R1431">
        <v>272</v>
      </c>
      <c r="S1431">
        <v>6</v>
      </c>
      <c r="T1431">
        <v>9</v>
      </c>
      <c r="U1431">
        <v>4</v>
      </c>
      <c r="AD1431" s="107">
        <v>31195</v>
      </c>
      <c r="AE1431" t="s">
        <v>31</v>
      </c>
      <c r="AF1431" t="s">
        <v>32</v>
      </c>
      <c r="AG1431" t="s">
        <v>868</v>
      </c>
      <c r="AH1431" t="s">
        <v>57</v>
      </c>
      <c r="AI1431" t="s">
        <v>70</v>
      </c>
      <c r="AJ1431" t="s">
        <v>88</v>
      </c>
      <c r="AK1431">
        <v>13</v>
      </c>
      <c r="AL1431" t="s">
        <v>361</v>
      </c>
      <c r="AM1431">
        <v>4</v>
      </c>
      <c r="AP1431" t="s">
        <v>42</v>
      </c>
      <c r="AR1431" t="s">
        <v>43</v>
      </c>
      <c r="AS1431" t="s">
        <v>44</v>
      </c>
      <c r="AU1431" t="s">
        <v>851</v>
      </c>
      <c r="AX1431" t="s">
        <v>87</v>
      </c>
      <c r="BC1431" t="s">
        <v>37</v>
      </c>
      <c r="BF1431">
        <v>248</v>
      </c>
      <c r="BG1431">
        <v>272</v>
      </c>
      <c r="BH1431">
        <v>272</v>
      </c>
      <c r="BI1431">
        <v>26.84153005464481</v>
      </c>
      <c r="BJ1431">
        <f t="shared" si="110"/>
        <v>27</v>
      </c>
      <c r="BK1431">
        <v>0</v>
      </c>
      <c r="BL1431">
        <v>-269</v>
      </c>
      <c r="BM1431" t="s">
        <v>1050</v>
      </c>
      <c r="BN1431" t="s">
        <v>75</v>
      </c>
      <c r="BO1431" t="s">
        <v>87</v>
      </c>
      <c r="BQ1431" t="s">
        <v>1050</v>
      </c>
      <c r="BR1431" t="s">
        <v>87</v>
      </c>
      <c r="BS1431" t="s">
        <v>572</v>
      </c>
      <c r="BT1431" t="s">
        <v>1252</v>
      </c>
      <c r="BU1431" t="s">
        <v>87</v>
      </c>
      <c r="BV1431">
        <v>0.91176470588235292</v>
      </c>
      <c r="BW1431">
        <v>1.1029411764705883E-2</v>
      </c>
      <c r="BX1431">
        <v>-0.90073529411764708</v>
      </c>
      <c r="BY1431">
        <v>0</v>
      </c>
      <c r="BZ1431">
        <v>-3</v>
      </c>
      <c r="CA1431">
        <v>245</v>
      </c>
      <c r="CB1431">
        <v>272</v>
      </c>
      <c r="CC1431">
        <v>248</v>
      </c>
      <c r="CD1431">
        <v>272</v>
      </c>
      <c r="CE1431">
        <v>269</v>
      </c>
      <c r="CH1431">
        <f t="shared" si="111"/>
        <v>1</v>
      </c>
      <c r="CI1431" t="s">
        <v>1403</v>
      </c>
      <c r="CJ1431">
        <v>6</v>
      </c>
      <c r="CK1431" t="s">
        <v>1399</v>
      </c>
      <c r="CL1431">
        <f t="shared" si="112"/>
        <v>1</v>
      </c>
      <c r="CM1431">
        <f t="shared" si="113"/>
        <v>1</v>
      </c>
      <c r="CN1431">
        <f t="shared" si="114"/>
        <v>1</v>
      </c>
    </row>
    <row r="1432" spans="1:92" x14ac:dyDescent="0.25">
      <c r="A1432">
        <v>1407</v>
      </c>
      <c r="B1432" t="s">
        <v>87</v>
      </c>
      <c r="C1432" t="s">
        <v>564</v>
      </c>
      <c r="D1432">
        <v>2028729</v>
      </c>
      <c r="E1432">
        <v>2</v>
      </c>
      <c r="F1432" s="107">
        <v>40960</v>
      </c>
      <c r="G1432" s="107">
        <v>40963</v>
      </c>
      <c r="H1432">
        <v>2028729</v>
      </c>
      <c r="I1432" s="107">
        <v>40962</v>
      </c>
      <c r="J1432" s="107">
        <v>40963</v>
      </c>
      <c r="K1432">
        <v>15000</v>
      </c>
      <c r="L1432" t="s">
        <v>569</v>
      </c>
      <c r="N1432" t="s">
        <v>564</v>
      </c>
      <c r="O1432" t="s">
        <v>913</v>
      </c>
      <c r="P1432" t="s">
        <v>587</v>
      </c>
      <c r="Q1432">
        <v>2</v>
      </c>
      <c r="R1432">
        <v>4</v>
      </c>
      <c r="S1432">
        <v>7</v>
      </c>
      <c r="T1432">
        <v>1</v>
      </c>
      <c r="U1432">
        <v>2</v>
      </c>
      <c r="V1432">
        <v>1</v>
      </c>
      <c r="AD1432" s="107">
        <v>25653</v>
      </c>
      <c r="AE1432" t="s">
        <v>31</v>
      </c>
      <c r="AF1432" t="s">
        <v>32</v>
      </c>
      <c r="AG1432" t="s">
        <v>868</v>
      </c>
      <c r="AH1432" t="s">
        <v>57</v>
      </c>
      <c r="AI1432" t="s">
        <v>70</v>
      </c>
      <c r="AJ1432" t="s">
        <v>47</v>
      </c>
      <c r="AK1432">
        <v>2</v>
      </c>
      <c r="AL1432" t="s">
        <v>47</v>
      </c>
      <c r="AP1432" t="s">
        <v>42</v>
      </c>
      <c r="AR1432" t="s">
        <v>43</v>
      </c>
      <c r="AS1432" t="s">
        <v>44</v>
      </c>
      <c r="AT1432" t="s">
        <v>334</v>
      </c>
      <c r="BC1432" t="s">
        <v>37</v>
      </c>
      <c r="BD1432" t="s">
        <v>1179</v>
      </c>
      <c r="BF1432">
        <v>2</v>
      </c>
      <c r="BG1432">
        <v>2</v>
      </c>
      <c r="BH1432">
        <v>4</v>
      </c>
      <c r="BI1432">
        <v>41.822404371584696</v>
      </c>
      <c r="BJ1432">
        <f t="shared" si="110"/>
        <v>42</v>
      </c>
      <c r="BK1432">
        <v>0</v>
      </c>
      <c r="BL1432">
        <v>0</v>
      </c>
      <c r="BM1432" t="s">
        <v>47</v>
      </c>
      <c r="BN1432" t="s">
        <v>913</v>
      </c>
      <c r="BO1432" t="s">
        <v>564</v>
      </c>
      <c r="BQ1432" t="s">
        <v>47</v>
      </c>
      <c r="BR1432" t="s">
        <v>87</v>
      </c>
      <c r="BS1432" t="s">
        <v>572</v>
      </c>
      <c r="BT1432" t="s">
        <v>1252</v>
      </c>
      <c r="BU1432" t="s">
        <v>87</v>
      </c>
      <c r="BV1432">
        <v>0.5</v>
      </c>
      <c r="BW1432">
        <v>1</v>
      </c>
      <c r="BX1432">
        <v>0.5</v>
      </c>
      <c r="BY1432">
        <v>0</v>
      </c>
      <c r="BZ1432">
        <v>-2</v>
      </c>
      <c r="CA1432">
        <v>0</v>
      </c>
      <c r="CB1432">
        <v>2</v>
      </c>
      <c r="CC1432" t="e">
        <v>#VALUE!</v>
      </c>
      <c r="CD1432">
        <v>2</v>
      </c>
      <c r="CE1432">
        <v>0</v>
      </c>
      <c r="CH1432">
        <f t="shared" si="111"/>
        <v>1</v>
      </c>
      <c r="CI1432" t="s">
        <v>1405</v>
      </c>
      <c r="CJ1432">
        <v>1</v>
      </c>
      <c r="CK1432" t="s">
        <v>1399</v>
      </c>
      <c r="CL1432">
        <f t="shared" si="112"/>
        <v>0</v>
      </c>
      <c r="CM1432">
        <f t="shared" si="113"/>
        <v>1</v>
      </c>
      <c r="CN1432">
        <f t="shared" si="114"/>
        <v>1</v>
      </c>
    </row>
    <row r="1433" spans="1:92" x14ac:dyDescent="0.25">
      <c r="A1433">
        <v>3066</v>
      </c>
      <c r="B1433" t="s">
        <v>564</v>
      </c>
      <c r="C1433" t="s">
        <v>564</v>
      </c>
      <c r="D1433">
        <v>2029141</v>
      </c>
      <c r="E1433">
        <v>1</v>
      </c>
      <c r="F1433" s="107">
        <v>41022</v>
      </c>
      <c r="G1433" s="107">
        <v>41337</v>
      </c>
      <c r="H1433">
        <v>2029141</v>
      </c>
      <c r="I1433" s="107">
        <v>41023</v>
      </c>
      <c r="J1433" s="107">
        <v>41118</v>
      </c>
      <c r="K1433">
        <v>10000</v>
      </c>
      <c r="L1433" t="s">
        <v>568</v>
      </c>
      <c r="M1433" s="107">
        <v>41118</v>
      </c>
      <c r="N1433" t="s">
        <v>87</v>
      </c>
      <c r="O1433" t="s">
        <v>75</v>
      </c>
      <c r="P1433" t="s">
        <v>54</v>
      </c>
      <c r="Q1433">
        <v>96</v>
      </c>
      <c r="R1433">
        <v>316</v>
      </c>
      <c r="S1433">
        <v>2</v>
      </c>
      <c r="T1433">
        <v>0</v>
      </c>
      <c r="U1433">
        <v>1</v>
      </c>
      <c r="AD1433" s="107">
        <v>30553</v>
      </c>
      <c r="AE1433" t="s">
        <v>31</v>
      </c>
      <c r="AF1433" t="s">
        <v>32</v>
      </c>
      <c r="AG1433" t="s">
        <v>868</v>
      </c>
      <c r="AH1433" t="s">
        <v>30</v>
      </c>
      <c r="AI1433" t="s">
        <v>140</v>
      </c>
      <c r="AJ1433" t="s">
        <v>54</v>
      </c>
      <c r="AK1433">
        <v>15</v>
      </c>
      <c r="AL1433" t="s">
        <v>54</v>
      </c>
      <c r="AP1433" t="s">
        <v>110</v>
      </c>
      <c r="AR1433" t="s">
        <v>66</v>
      </c>
      <c r="AS1433" t="s">
        <v>44</v>
      </c>
      <c r="BC1433" t="s">
        <v>37</v>
      </c>
      <c r="BF1433">
        <v>96</v>
      </c>
      <c r="BG1433">
        <v>315</v>
      </c>
      <c r="BH1433">
        <v>316</v>
      </c>
      <c r="BI1433">
        <v>28.603825136612024</v>
      </c>
      <c r="BJ1433">
        <f t="shared" si="110"/>
        <v>29</v>
      </c>
      <c r="BK1433">
        <v>0</v>
      </c>
      <c r="BL1433">
        <v>-219</v>
      </c>
      <c r="BM1433" t="s">
        <v>1051</v>
      </c>
      <c r="BN1433" t="s">
        <v>75</v>
      </c>
      <c r="BO1433" t="s">
        <v>87</v>
      </c>
      <c r="BQ1433" t="s">
        <v>1051</v>
      </c>
      <c r="BR1433" t="s">
        <v>87</v>
      </c>
      <c r="BS1433" t="s">
        <v>573</v>
      </c>
      <c r="BT1433" t="s">
        <v>1252</v>
      </c>
      <c r="BU1433" t="s">
        <v>87</v>
      </c>
      <c r="BV1433">
        <v>0.30379746835443039</v>
      </c>
      <c r="BW1433">
        <v>0.30476190476190479</v>
      </c>
      <c r="BX1433">
        <v>9.6443640747440051E-4</v>
      </c>
      <c r="BY1433">
        <v>0</v>
      </c>
      <c r="BZ1433">
        <v>-96</v>
      </c>
      <c r="CA1433">
        <v>0</v>
      </c>
      <c r="CB1433">
        <v>96</v>
      </c>
      <c r="CC1433" t="e">
        <v>#VALUE!</v>
      </c>
      <c r="CD1433">
        <v>96</v>
      </c>
      <c r="CE1433">
        <v>0</v>
      </c>
      <c r="CH1433">
        <f t="shared" si="111"/>
        <v>1</v>
      </c>
      <c r="CI1433" t="s">
        <v>1408</v>
      </c>
      <c r="CJ1433">
        <v>0</v>
      </c>
      <c r="CK1433" t="s">
        <v>1399</v>
      </c>
      <c r="CL1433">
        <f t="shared" si="112"/>
        <v>1</v>
      </c>
      <c r="CM1433">
        <f t="shared" si="113"/>
        <v>1</v>
      </c>
      <c r="CN1433">
        <f t="shared" si="114"/>
        <v>0</v>
      </c>
    </row>
    <row r="1434" spans="1:92" x14ac:dyDescent="0.25">
      <c r="A1434">
        <v>2741</v>
      </c>
      <c r="B1434" t="s">
        <v>564</v>
      </c>
      <c r="C1434" t="s">
        <v>564</v>
      </c>
      <c r="D1434">
        <v>2029305</v>
      </c>
      <c r="E1434">
        <v>5</v>
      </c>
      <c r="F1434" s="107">
        <v>41010</v>
      </c>
      <c r="G1434" s="107">
        <v>41012</v>
      </c>
      <c r="H1434">
        <v>2029305</v>
      </c>
      <c r="I1434" s="107">
        <v>41011</v>
      </c>
      <c r="J1434" s="107">
        <v>41012</v>
      </c>
      <c r="K1434" t="s">
        <v>562</v>
      </c>
      <c r="L1434" t="s">
        <v>562</v>
      </c>
      <c r="N1434" t="s">
        <v>564</v>
      </c>
      <c r="O1434" t="s">
        <v>913</v>
      </c>
      <c r="P1434" t="s">
        <v>38</v>
      </c>
      <c r="Q1434">
        <v>2</v>
      </c>
      <c r="R1434">
        <v>3</v>
      </c>
      <c r="S1434">
        <v>1</v>
      </c>
      <c r="T1434">
        <v>3</v>
      </c>
      <c r="U1434">
        <v>1</v>
      </c>
      <c r="AD1434" s="107">
        <v>31237</v>
      </c>
      <c r="AE1434" t="s">
        <v>31</v>
      </c>
      <c r="AF1434" t="s">
        <v>32</v>
      </c>
      <c r="AG1434" t="s">
        <v>868</v>
      </c>
      <c r="AH1434" t="s">
        <v>30</v>
      </c>
      <c r="AI1434" t="s">
        <v>117</v>
      </c>
      <c r="AJ1434" t="s">
        <v>88</v>
      </c>
      <c r="AK1434">
        <v>1</v>
      </c>
      <c r="AL1434" t="s">
        <v>987</v>
      </c>
      <c r="AN1434">
        <v>6</v>
      </c>
      <c r="AP1434" t="s">
        <v>42</v>
      </c>
      <c r="AR1434" t="s">
        <v>43</v>
      </c>
      <c r="AS1434" t="s">
        <v>44</v>
      </c>
      <c r="BC1434" t="s">
        <v>37</v>
      </c>
      <c r="BF1434">
        <v>2</v>
      </c>
      <c r="BG1434">
        <v>2</v>
      </c>
      <c r="BH1434">
        <v>3</v>
      </c>
      <c r="BI1434">
        <v>26.702185792349727</v>
      </c>
      <c r="BJ1434">
        <f t="shared" si="110"/>
        <v>27</v>
      </c>
      <c r="BK1434">
        <v>0</v>
      </c>
      <c r="BL1434">
        <v>0</v>
      </c>
      <c r="BM1434" t="s">
        <v>1050</v>
      </c>
      <c r="BN1434" t="s">
        <v>913</v>
      </c>
      <c r="BO1434" t="s">
        <v>564</v>
      </c>
      <c r="BQ1434" t="s">
        <v>1050</v>
      </c>
      <c r="BR1434" t="s">
        <v>87</v>
      </c>
      <c r="BS1434" t="s">
        <v>572</v>
      </c>
      <c r="BT1434" t="s">
        <v>1252</v>
      </c>
      <c r="BU1434" t="s">
        <v>87</v>
      </c>
      <c r="BV1434">
        <v>0.66666666666666663</v>
      </c>
      <c r="BW1434">
        <v>1</v>
      </c>
      <c r="BX1434">
        <v>0.33333333333333337</v>
      </c>
      <c r="BY1434">
        <v>0</v>
      </c>
      <c r="BZ1434">
        <v>-2</v>
      </c>
      <c r="CA1434">
        <v>0</v>
      </c>
      <c r="CB1434">
        <v>2</v>
      </c>
      <c r="CC1434" t="e">
        <v>#VALUE!</v>
      </c>
      <c r="CD1434">
        <v>2</v>
      </c>
      <c r="CE1434">
        <v>0</v>
      </c>
      <c r="CH1434">
        <f t="shared" si="111"/>
        <v>1</v>
      </c>
      <c r="CI1434" t="s">
        <v>1405</v>
      </c>
      <c r="CJ1434">
        <v>1</v>
      </c>
      <c r="CK1434" t="s">
        <v>1399</v>
      </c>
      <c r="CL1434">
        <f t="shared" si="112"/>
        <v>0</v>
      </c>
      <c r="CM1434">
        <f t="shared" si="113"/>
        <v>1</v>
      </c>
      <c r="CN1434">
        <f t="shared" si="114"/>
        <v>1</v>
      </c>
    </row>
    <row r="1435" spans="1:92" x14ac:dyDescent="0.25">
      <c r="A1435">
        <v>1247</v>
      </c>
      <c r="B1435" t="s">
        <v>564</v>
      </c>
      <c r="C1435" t="s">
        <v>564</v>
      </c>
      <c r="D1435">
        <v>2029569</v>
      </c>
      <c r="E1435">
        <v>6</v>
      </c>
      <c r="F1435" s="107">
        <v>40954</v>
      </c>
      <c r="G1435" s="107">
        <v>41023</v>
      </c>
      <c r="H1435">
        <v>2029569</v>
      </c>
      <c r="I1435" s="107">
        <v>40954</v>
      </c>
      <c r="J1435" s="107">
        <v>41023</v>
      </c>
      <c r="K1435" t="s">
        <v>562</v>
      </c>
      <c r="L1435" t="s">
        <v>562</v>
      </c>
      <c r="N1435" t="s">
        <v>564</v>
      </c>
      <c r="O1435" t="s">
        <v>913</v>
      </c>
      <c r="P1435" t="s">
        <v>38</v>
      </c>
      <c r="Q1435">
        <v>70</v>
      </c>
      <c r="R1435">
        <v>70</v>
      </c>
      <c r="S1435">
        <v>2</v>
      </c>
      <c r="T1435">
        <v>3</v>
      </c>
      <c r="U1435">
        <v>1</v>
      </c>
      <c r="AD1435" s="107">
        <v>31142</v>
      </c>
      <c r="AE1435" t="s">
        <v>31</v>
      </c>
      <c r="AF1435" t="s">
        <v>137</v>
      </c>
      <c r="AG1435" t="s">
        <v>869</v>
      </c>
      <c r="AH1435" t="s">
        <v>30</v>
      </c>
      <c r="AI1435" t="s">
        <v>140</v>
      </c>
      <c r="AJ1435" t="s">
        <v>88</v>
      </c>
      <c r="AK1435">
        <v>3</v>
      </c>
      <c r="AL1435" t="s">
        <v>361</v>
      </c>
      <c r="AM1435">
        <v>4</v>
      </c>
      <c r="AP1435" t="s">
        <v>65</v>
      </c>
      <c r="AR1435" t="s">
        <v>66</v>
      </c>
      <c r="AS1435" t="s">
        <v>67</v>
      </c>
      <c r="BC1435" t="s">
        <v>37</v>
      </c>
      <c r="BF1435">
        <v>70</v>
      </c>
      <c r="BG1435">
        <v>70</v>
      </c>
      <c r="BH1435">
        <v>70</v>
      </c>
      <c r="BI1435">
        <v>26.808743169398905</v>
      </c>
      <c r="BJ1435">
        <f t="shared" si="110"/>
        <v>27</v>
      </c>
      <c r="BK1435">
        <v>0</v>
      </c>
      <c r="BL1435">
        <v>0</v>
      </c>
      <c r="BM1435" t="s">
        <v>1050</v>
      </c>
      <c r="BN1435" t="s">
        <v>913</v>
      </c>
      <c r="BO1435" t="s">
        <v>564</v>
      </c>
      <c r="BQ1435" t="s">
        <v>1050</v>
      </c>
      <c r="BR1435" t="s">
        <v>87</v>
      </c>
      <c r="BS1435" t="s">
        <v>572</v>
      </c>
      <c r="BT1435" t="s">
        <v>1252</v>
      </c>
      <c r="BU1435" t="s">
        <v>87</v>
      </c>
      <c r="BV1435">
        <v>1</v>
      </c>
      <c r="BW1435">
        <v>1</v>
      </c>
      <c r="BX1435">
        <v>0</v>
      </c>
      <c r="BY1435">
        <v>0</v>
      </c>
      <c r="BZ1435">
        <v>-70</v>
      </c>
      <c r="CA1435">
        <v>0</v>
      </c>
      <c r="CB1435">
        <v>70</v>
      </c>
      <c r="CC1435" t="e">
        <v>#VALUE!</v>
      </c>
      <c r="CD1435">
        <v>70</v>
      </c>
      <c r="CE1435">
        <v>0</v>
      </c>
      <c r="CH1435">
        <f t="shared" si="111"/>
        <v>1</v>
      </c>
      <c r="CI1435" t="s">
        <v>1402</v>
      </c>
      <c r="CJ1435">
        <v>4</v>
      </c>
      <c r="CK1435" t="s">
        <v>1399</v>
      </c>
      <c r="CL1435">
        <f t="shared" si="112"/>
        <v>0</v>
      </c>
      <c r="CM1435">
        <f t="shared" si="113"/>
        <v>1</v>
      </c>
      <c r="CN1435">
        <f t="shared" si="114"/>
        <v>1</v>
      </c>
    </row>
    <row r="1436" spans="1:92" x14ac:dyDescent="0.25">
      <c r="A1436">
        <v>977</v>
      </c>
      <c r="B1436" t="s">
        <v>564</v>
      </c>
      <c r="C1436" t="s">
        <v>564</v>
      </c>
      <c r="D1436">
        <v>2030948</v>
      </c>
      <c r="E1436">
        <v>1</v>
      </c>
      <c r="F1436" s="107">
        <v>40945</v>
      </c>
      <c r="G1436" s="107">
        <v>41047</v>
      </c>
      <c r="H1436">
        <v>2030948</v>
      </c>
      <c r="I1436" s="107">
        <v>40945</v>
      </c>
      <c r="J1436" s="107">
        <v>40946</v>
      </c>
      <c r="K1436">
        <v>2000</v>
      </c>
      <c r="L1436" t="s">
        <v>566</v>
      </c>
      <c r="M1436" s="107">
        <v>40946</v>
      </c>
      <c r="N1436" t="s">
        <v>87</v>
      </c>
      <c r="O1436" t="s">
        <v>75</v>
      </c>
      <c r="P1436" t="s">
        <v>54</v>
      </c>
      <c r="Q1436">
        <v>2</v>
      </c>
      <c r="R1436">
        <v>103</v>
      </c>
      <c r="S1436">
        <v>0</v>
      </c>
      <c r="T1436">
        <v>2</v>
      </c>
      <c r="AD1436" s="107">
        <v>29905</v>
      </c>
      <c r="AE1436" t="s">
        <v>31</v>
      </c>
      <c r="AF1436" t="s">
        <v>32</v>
      </c>
      <c r="AG1436" t="s">
        <v>868</v>
      </c>
      <c r="AH1436" t="s">
        <v>30</v>
      </c>
      <c r="AI1436" t="s">
        <v>79</v>
      </c>
      <c r="AJ1436" t="s">
        <v>54</v>
      </c>
      <c r="AK1436">
        <v>5</v>
      </c>
      <c r="AL1436" t="s">
        <v>54</v>
      </c>
      <c r="AP1436" t="s">
        <v>154</v>
      </c>
      <c r="AR1436" t="s">
        <v>43</v>
      </c>
      <c r="AS1436" t="s">
        <v>63</v>
      </c>
      <c r="BC1436" t="s">
        <v>51</v>
      </c>
      <c r="BF1436">
        <v>2</v>
      </c>
      <c r="BG1436">
        <v>103</v>
      </c>
      <c r="BH1436">
        <v>103</v>
      </c>
      <c r="BI1436">
        <v>30.16393442622951</v>
      </c>
      <c r="BJ1436">
        <f t="shared" si="110"/>
        <v>30</v>
      </c>
      <c r="BK1436">
        <v>0</v>
      </c>
      <c r="BL1436">
        <v>-101</v>
      </c>
      <c r="BM1436" t="s">
        <v>1051</v>
      </c>
      <c r="BN1436" t="s">
        <v>75</v>
      </c>
      <c r="BO1436" t="s">
        <v>87</v>
      </c>
      <c r="BQ1436" t="s">
        <v>1051</v>
      </c>
      <c r="BR1436" t="s">
        <v>87</v>
      </c>
      <c r="BS1436" t="s">
        <v>573</v>
      </c>
      <c r="BT1436" t="s">
        <v>1252</v>
      </c>
      <c r="BU1436" t="s">
        <v>564</v>
      </c>
      <c r="BV1436">
        <v>1.9417475728155338E-2</v>
      </c>
      <c r="BW1436">
        <v>1.9417475728155338E-2</v>
      </c>
      <c r="BX1436">
        <v>0</v>
      </c>
      <c r="BY1436">
        <v>0</v>
      </c>
      <c r="BZ1436">
        <v>-2</v>
      </c>
      <c r="CA1436">
        <v>0</v>
      </c>
      <c r="CB1436">
        <v>2</v>
      </c>
      <c r="CC1436" t="e">
        <v>#VALUE!</v>
      </c>
      <c r="CD1436">
        <v>2</v>
      </c>
      <c r="CE1436">
        <v>0</v>
      </c>
      <c r="CH1436">
        <f t="shared" si="111"/>
        <v>1</v>
      </c>
      <c r="CI1436" t="s">
        <v>1405</v>
      </c>
      <c r="CJ1436">
        <v>1</v>
      </c>
      <c r="CK1436" t="s">
        <v>1399</v>
      </c>
      <c r="CL1436">
        <f t="shared" si="112"/>
        <v>1</v>
      </c>
      <c r="CM1436">
        <f t="shared" si="113"/>
        <v>0</v>
      </c>
      <c r="CN1436">
        <f t="shared" si="114"/>
        <v>1</v>
      </c>
    </row>
    <row r="1437" spans="1:92" x14ac:dyDescent="0.25">
      <c r="A1437">
        <v>2075</v>
      </c>
      <c r="B1437" t="s">
        <v>564</v>
      </c>
      <c r="C1437" t="s">
        <v>564</v>
      </c>
      <c r="D1437">
        <v>2031049</v>
      </c>
      <c r="E1437">
        <v>1</v>
      </c>
      <c r="F1437" s="107">
        <v>40987</v>
      </c>
      <c r="G1437" s="107">
        <v>41359</v>
      </c>
      <c r="H1437">
        <v>2031049</v>
      </c>
      <c r="I1437" s="107">
        <v>41026</v>
      </c>
      <c r="J1437" s="107">
        <v>41027</v>
      </c>
      <c r="K1437">
        <v>10000</v>
      </c>
      <c r="L1437" t="s">
        <v>568</v>
      </c>
      <c r="M1437" s="107">
        <v>41027</v>
      </c>
      <c r="N1437" t="s">
        <v>87</v>
      </c>
      <c r="O1437" t="s">
        <v>75</v>
      </c>
      <c r="P1437" t="s">
        <v>54</v>
      </c>
      <c r="Q1437">
        <v>2</v>
      </c>
      <c r="R1437">
        <v>373</v>
      </c>
      <c r="S1437">
        <v>0</v>
      </c>
      <c r="T1437">
        <v>0</v>
      </c>
      <c r="AD1437" s="107">
        <v>28770</v>
      </c>
      <c r="AE1437" t="s">
        <v>31</v>
      </c>
      <c r="AF1437" t="s">
        <v>32</v>
      </c>
      <c r="AG1437" t="s">
        <v>868</v>
      </c>
      <c r="AH1437" t="s">
        <v>57</v>
      </c>
      <c r="AI1437" t="s">
        <v>61</v>
      </c>
      <c r="AJ1437" t="s">
        <v>54</v>
      </c>
      <c r="AK1437">
        <v>15</v>
      </c>
      <c r="AL1437" t="s">
        <v>54</v>
      </c>
      <c r="AP1437" t="s">
        <v>109</v>
      </c>
      <c r="AR1437" t="s">
        <v>49</v>
      </c>
      <c r="AS1437" t="s">
        <v>73</v>
      </c>
      <c r="BC1437" t="s">
        <v>51</v>
      </c>
      <c r="BF1437">
        <v>2</v>
      </c>
      <c r="BG1437">
        <v>334</v>
      </c>
      <c r="BH1437">
        <v>373</v>
      </c>
      <c r="BI1437">
        <v>33.379781420765028</v>
      </c>
      <c r="BJ1437">
        <f t="shared" si="110"/>
        <v>34</v>
      </c>
      <c r="BK1437">
        <v>0</v>
      </c>
      <c r="BL1437">
        <v>-332</v>
      </c>
      <c r="BM1437" t="s">
        <v>1051</v>
      </c>
      <c r="BN1437" t="s">
        <v>75</v>
      </c>
      <c r="BO1437" t="s">
        <v>87</v>
      </c>
      <c r="BQ1437" t="s">
        <v>1051</v>
      </c>
      <c r="BR1437" t="s">
        <v>87</v>
      </c>
      <c r="BS1437" t="s">
        <v>573</v>
      </c>
      <c r="BT1437" t="s">
        <v>1252</v>
      </c>
      <c r="BU1437" t="s">
        <v>564</v>
      </c>
      <c r="BV1437">
        <v>5.3619302949061663E-3</v>
      </c>
      <c r="BW1437">
        <v>5.9880239520958087E-3</v>
      </c>
      <c r="BX1437">
        <v>6.2609365718964242E-4</v>
      </c>
      <c r="BY1437">
        <v>0</v>
      </c>
      <c r="BZ1437">
        <v>-2</v>
      </c>
      <c r="CA1437">
        <v>0</v>
      </c>
      <c r="CB1437">
        <v>2</v>
      </c>
      <c r="CC1437" t="e">
        <v>#VALUE!</v>
      </c>
      <c r="CD1437">
        <v>2</v>
      </c>
      <c r="CE1437">
        <v>0</v>
      </c>
      <c r="CH1437">
        <f t="shared" si="111"/>
        <v>0</v>
      </c>
      <c r="CI1437" t="s">
        <v>1405</v>
      </c>
      <c r="CJ1437">
        <v>1</v>
      </c>
      <c r="CK1437" t="s">
        <v>1399</v>
      </c>
      <c r="CL1437">
        <f t="shared" si="112"/>
        <v>1</v>
      </c>
      <c r="CM1437">
        <f t="shared" si="113"/>
        <v>0</v>
      </c>
      <c r="CN1437">
        <f t="shared" si="114"/>
        <v>0</v>
      </c>
    </row>
    <row r="1438" spans="1:92" x14ac:dyDescent="0.25">
      <c r="A1438">
        <v>2298</v>
      </c>
      <c r="B1438" t="s">
        <v>564</v>
      </c>
      <c r="C1438" t="s">
        <v>564</v>
      </c>
      <c r="D1438">
        <v>2031109</v>
      </c>
      <c r="E1438">
        <v>5</v>
      </c>
      <c r="F1438" s="107">
        <v>40996</v>
      </c>
      <c r="G1438" s="107">
        <v>41058</v>
      </c>
      <c r="H1438">
        <v>2031109</v>
      </c>
      <c r="I1438" s="107">
        <v>40996</v>
      </c>
      <c r="J1438" s="107">
        <v>41058</v>
      </c>
      <c r="K1438">
        <v>15000</v>
      </c>
      <c r="L1438" t="s">
        <v>569</v>
      </c>
      <c r="N1438" t="s">
        <v>564</v>
      </c>
      <c r="O1438" t="s">
        <v>913</v>
      </c>
      <c r="P1438" t="s">
        <v>38</v>
      </c>
      <c r="Q1438">
        <v>63</v>
      </c>
      <c r="R1438">
        <v>63</v>
      </c>
      <c r="S1438">
        <v>14</v>
      </c>
      <c r="T1438">
        <v>17</v>
      </c>
      <c r="U1438">
        <v>6</v>
      </c>
      <c r="AD1438" s="107">
        <v>24791</v>
      </c>
      <c r="AE1438" t="s">
        <v>31</v>
      </c>
      <c r="AF1438" t="s">
        <v>32</v>
      </c>
      <c r="AG1438" t="s">
        <v>868</v>
      </c>
      <c r="AH1438" t="s">
        <v>30</v>
      </c>
      <c r="AI1438" t="s">
        <v>71</v>
      </c>
      <c r="AJ1438" t="s">
        <v>88</v>
      </c>
      <c r="AK1438">
        <v>3</v>
      </c>
      <c r="AL1438" t="s">
        <v>987</v>
      </c>
      <c r="AN1438">
        <v>9</v>
      </c>
      <c r="AP1438" t="s">
        <v>126</v>
      </c>
      <c r="AR1438" t="s">
        <v>43</v>
      </c>
      <c r="AS1438" t="s">
        <v>81</v>
      </c>
      <c r="BC1438" t="s">
        <v>37</v>
      </c>
      <c r="BF1438">
        <v>63</v>
      </c>
      <c r="BG1438">
        <v>63</v>
      </c>
      <c r="BH1438">
        <v>63</v>
      </c>
      <c r="BI1438">
        <v>44.275956284153004</v>
      </c>
      <c r="BJ1438">
        <f t="shared" si="110"/>
        <v>44</v>
      </c>
      <c r="BK1438">
        <v>0</v>
      </c>
      <c r="BL1438">
        <v>0</v>
      </c>
      <c r="BM1438" t="s">
        <v>1050</v>
      </c>
      <c r="BN1438" t="s">
        <v>913</v>
      </c>
      <c r="BO1438" t="s">
        <v>564</v>
      </c>
      <c r="BQ1438" t="s">
        <v>1050</v>
      </c>
      <c r="BR1438" t="s">
        <v>87</v>
      </c>
      <c r="BS1438" t="s">
        <v>572</v>
      </c>
      <c r="BT1438" t="s">
        <v>1252</v>
      </c>
      <c r="BU1438" t="s">
        <v>87</v>
      </c>
      <c r="BV1438">
        <v>1</v>
      </c>
      <c r="BW1438">
        <v>1</v>
      </c>
      <c r="BX1438">
        <v>0</v>
      </c>
      <c r="BY1438">
        <v>0</v>
      </c>
      <c r="BZ1438">
        <v>-63</v>
      </c>
      <c r="CA1438">
        <v>0</v>
      </c>
      <c r="CB1438">
        <v>63</v>
      </c>
      <c r="CC1438" t="e">
        <v>#VALUE!</v>
      </c>
      <c r="CD1438">
        <v>63</v>
      </c>
      <c r="CE1438">
        <v>0</v>
      </c>
      <c r="CH1438">
        <f t="shared" si="111"/>
        <v>1</v>
      </c>
      <c r="CI1438" t="s">
        <v>1402</v>
      </c>
      <c r="CJ1438">
        <v>4</v>
      </c>
      <c r="CK1438" t="s">
        <v>1399</v>
      </c>
      <c r="CL1438">
        <f t="shared" si="112"/>
        <v>0</v>
      </c>
      <c r="CM1438">
        <f t="shared" si="113"/>
        <v>1</v>
      </c>
      <c r="CN1438">
        <f t="shared" si="114"/>
        <v>1</v>
      </c>
    </row>
    <row r="1439" spans="1:92" x14ac:dyDescent="0.25">
      <c r="A1439">
        <v>3258</v>
      </c>
      <c r="B1439" t="s">
        <v>564</v>
      </c>
      <c r="C1439" t="s">
        <v>564</v>
      </c>
      <c r="D1439">
        <v>2032047</v>
      </c>
      <c r="E1439">
        <v>4</v>
      </c>
      <c r="F1439" s="107">
        <v>41029</v>
      </c>
      <c r="G1439" s="107">
        <v>41303</v>
      </c>
      <c r="H1439">
        <v>2032047</v>
      </c>
      <c r="I1439" s="107">
        <v>41030</v>
      </c>
      <c r="J1439" s="107">
        <v>41031</v>
      </c>
      <c r="K1439">
        <v>5000</v>
      </c>
      <c r="L1439" t="s">
        <v>567</v>
      </c>
      <c r="M1439" s="107">
        <v>41031</v>
      </c>
      <c r="N1439" t="s">
        <v>87</v>
      </c>
      <c r="O1439" t="s">
        <v>75</v>
      </c>
      <c r="P1439" t="s">
        <v>38</v>
      </c>
      <c r="Q1439">
        <v>2</v>
      </c>
      <c r="R1439">
        <v>275</v>
      </c>
      <c r="S1439">
        <v>0</v>
      </c>
      <c r="T1439">
        <v>0</v>
      </c>
      <c r="AD1439" s="107">
        <v>24098</v>
      </c>
      <c r="AE1439" t="s">
        <v>45</v>
      </c>
      <c r="AF1439" t="s">
        <v>39</v>
      </c>
      <c r="AG1439" t="s">
        <v>40</v>
      </c>
      <c r="AH1439" t="s">
        <v>40</v>
      </c>
      <c r="AI1439" t="s">
        <v>46</v>
      </c>
      <c r="AJ1439" t="s">
        <v>88</v>
      </c>
      <c r="AK1439">
        <v>9</v>
      </c>
      <c r="AL1439" t="s">
        <v>986</v>
      </c>
      <c r="AO1439">
        <v>2</v>
      </c>
      <c r="AP1439" t="s">
        <v>539</v>
      </c>
      <c r="AR1439" t="s">
        <v>45</v>
      </c>
      <c r="AS1439" t="s">
        <v>63</v>
      </c>
      <c r="BC1439" t="s">
        <v>51</v>
      </c>
      <c r="BF1439">
        <v>2</v>
      </c>
      <c r="BG1439">
        <v>274</v>
      </c>
      <c r="BH1439">
        <v>275</v>
      </c>
      <c r="BI1439">
        <v>46.259562841530055</v>
      </c>
      <c r="BJ1439">
        <f t="shared" si="110"/>
        <v>46</v>
      </c>
      <c r="BK1439">
        <v>0</v>
      </c>
      <c r="BL1439">
        <v>-272</v>
      </c>
      <c r="BM1439" t="s">
        <v>1050</v>
      </c>
      <c r="BN1439" t="s">
        <v>75</v>
      </c>
      <c r="BO1439" t="s">
        <v>87</v>
      </c>
      <c r="BQ1439" t="s">
        <v>1050</v>
      </c>
      <c r="BR1439" t="s">
        <v>87</v>
      </c>
      <c r="BS1439" t="s">
        <v>573</v>
      </c>
      <c r="BT1439" t="s">
        <v>1252</v>
      </c>
      <c r="BU1439" t="s">
        <v>564</v>
      </c>
      <c r="BV1439">
        <v>7.2727272727272727E-3</v>
      </c>
      <c r="BW1439">
        <v>7.2992700729927005E-3</v>
      </c>
      <c r="BX1439">
        <v>2.6542800265427768E-5</v>
      </c>
      <c r="BY1439">
        <v>0</v>
      </c>
      <c r="BZ1439">
        <v>-2</v>
      </c>
      <c r="CA1439">
        <v>0</v>
      </c>
      <c r="CB1439">
        <v>2</v>
      </c>
      <c r="CC1439" t="e">
        <v>#VALUE!</v>
      </c>
      <c r="CD1439">
        <v>2</v>
      </c>
      <c r="CE1439">
        <v>0</v>
      </c>
      <c r="CH1439">
        <f t="shared" si="111"/>
        <v>0</v>
      </c>
      <c r="CI1439" t="s">
        <v>1405</v>
      </c>
      <c r="CJ1439">
        <v>1</v>
      </c>
      <c r="CK1439" t="s">
        <v>1399</v>
      </c>
      <c r="CL1439">
        <f t="shared" si="112"/>
        <v>1</v>
      </c>
      <c r="CM1439">
        <f t="shared" si="113"/>
        <v>0</v>
      </c>
      <c r="CN1439">
        <f t="shared" si="114"/>
        <v>0</v>
      </c>
    </row>
    <row r="1440" spans="1:92" x14ac:dyDescent="0.25">
      <c r="A1440">
        <v>2562</v>
      </c>
      <c r="B1440" t="s">
        <v>564</v>
      </c>
      <c r="C1440" t="s">
        <v>564</v>
      </c>
      <c r="D1440">
        <v>2032321</v>
      </c>
      <c r="E1440">
        <v>6</v>
      </c>
      <c r="F1440" s="107">
        <v>41004</v>
      </c>
      <c r="G1440" s="107">
        <v>41144</v>
      </c>
      <c r="H1440">
        <v>2032321</v>
      </c>
      <c r="I1440" s="107">
        <v>41005</v>
      </c>
      <c r="J1440" s="107">
        <v>41144</v>
      </c>
      <c r="K1440">
        <v>15000</v>
      </c>
      <c r="L1440" t="s">
        <v>569</v>
      </c>
      <c r="N1440" t="s">
        <v>564</v>
      </c>
      <c r="O1440" t="s">
        <v>913</v>
      </c>
      <c r="P1440" t="s">
        <v>38</v>
      </c>
      <c r="Q1440">
        <v>140</v>
      </c>
      <c r="R1440">
        <v>141</v>
      </c>
      <c r="S1440">
        <v>3</v>
      </c>
      <c r="T1440">
        <v>3</v>
      </c>
      <c r="U1440">
        <v>1</v>
      </c>
      <c r="V1440">
        <v>1</v>
      </c>
      <c r="AD1440" s="107">
        <v>31629</v>
      </c>
      <c r="AE1440" t="s">
        <v>31</v>
      </c>
      <c r="AF1440" t="s">
        <v>32</v>
      </c>
      <c r="AG1440" t="s">
        <v>868</v>
      </c>
      <c r="AH1440" t="s">
        <v>57</v>
      </c>
      <c r="AI1440" t="s">
        <v>64</v>
      </c>
      <c r="AJ1440" t="s">
        <v>88</v>
      </c>
      <c r="AK1440">
        <v>9</v>
      </c>
      <c r="AL1440" t="s">
        <v>361</v>
      </c>
      <c r="AM1440">
        <v>2</v>
      </c>
      <c r="AP1440" t="s">
        <v>220</v>
      </c>
      <c r="AR1440" t="s">
        <v>66</v>
      </c>
      <c r="AS1440" t="s">
        <v>63</v>
      </c>
      <c r="AT1440" t="s">
        <v>454</v>
      </c>
      <c r="BC1440" t="s">
        <v>37</v>
      </c>
      <c r="BF1440">
        <v>140</v>
      </c>
      <c r="BG1440">
        <v>140</v>
      </c>
      <c r="BH1440">
        <v>141</v>
      </c>
      <c r="BI1440">
        <v>25.614754098360656</v>
      </c>
      <c r="BJ1440">
        <f t="shared" si="110"/>
        <v>26</v>
      </c>
      <c r="BK1440">
        <v>0</v>
      </c>
      <c r="BL1440">
        <v>0</v>
      </c>
      <c r="BM1440" t="s">
        <v>1050</v>
      </c>
      <c r="BN1440" t="s">
        <v>913</v>
      </c>
      <c r="BO1440" t="s">
        <v>564</v>
      </c>
      <c r="BQ1440" t="s">
        <v>1050</v>
      </c>
      <c r="BR1440" t="s">
        <v>87</v>
      </c>
      <c r="BS1440" t="s">
        <v>572</v>
      </c>
      <c r="BT1440" t="s">
        <v>1252</v>
      </c>
      <c r="BU1440" t="s">
        <v>87</v>
      </c>
      <c r="BV1440">
        <v>0.99290780141843971</v>
      </c>
      <c r="BW1440">
        <v>1</v>
      </c>
      <c r="BX1440">
        <v>7.0921985815602939E-3</v>
      </c>
      <c r="BY1440">
        <v>0</v>
      </c>
      <c r="BZ1440">
        <v>-140</v>
      </c>
      <c r="CA1440">
        <v>0</v>
      </c>
      <c r="CB1440">
        <v>140</v>
      </c>
      <c r="CC1440" t="e">
        <v>#VALUE!</v>
      </c>
      <c r="CD1440">
        <v>140</v>
      </c>
      <c r="CE1440">
        <v>0</v>
      </c>
      <c r="CH1440">
        <f t="shared" si="111"/>
        <v>1</v>
      </c>
      <c r="CI1440" t="s">
        <v>1403</v>
      </c>
      <c r="CJ1440">
        <v>6</v>
      </c>
      <c r="CK1440" t="s">
        <v>1399</v>
      </c>
      <c r="CL1440">
        <f t="shared" si="112"/>
        <v>0</v>
      </c>
      <c r="CM1440">
        <f t="shared" si="113"/>
        <v>1</v>
      </c>
      <c r="CN1440">
        <f t="shared" si="114"/>
        <v>1</v>
      </c>
    </row>
    <row r="1441" spans="1:92" x14ac:dyDescent="0.25">
      <c r="A1441">
        <v>2064</v>
      </c>
      <c r="B1441" t="s">
        <v>564</v>
      </c>
      <c r="C1441" t="s">
        <v>564</v>
      </c>
      <c r="D1441">
        <v>2032420</v>
      </c>
      <c r="E1441">
        <v>2</v>
      </c>
      <c r="F1441" s="107">
        <v>40986</v>
      </c>
      <c r="G1441" s="107">
        <v>41298</v>
      </c>
      <c r="H1441">
        <v>2032420</v>
      </c>
      <c r="I1441" s="107">
        <v>40986</v>
      </c>
      <c r="J1441" s="107">
        <v>40988</v>
      </c>
      <c r="K1441">
        <v>20000</v>
      </c>
      <c r="L1441" t="s">
        <v>569</v>
      </c>
      <c r="M1441" s="107">
        <v>40988</v>
      </c>
      <c r="N1441" t="s">
        <v>87</v>
      </c>
      <c r="O1441" t="s">
        <v>75</v>
      </c>
      <c r="P1441" t="s">
        <v>587</v>
      </c>
      <c r="Q1441">
        <v>3</v>
      </c>
      <c r="R1441">
        <v>313</v>
      </c>
      <c r="S1441">
        <v>1</v>
      </c>
      <c r="T1441">
        <v>2</v>
      </c>
      <c r="AD1441" s="107">
        <v>31659</v>
      </c>
      <c r="AE1441" t="s">
        <v>31</v>
      </c>
      <c r="AF1441" t="s">
        <v>68</v>
      </c>
      <c r="AG1441" t="s">
        <v>870</v>
      </c>
      <c r="AH1441" t="s">
        <v>30</v>
      </c>
      <c r="AI1441" t="s">
        <v>64</v>
      </c>
      <c r="AJ1441" t="s">
        <v>47</v>
      </c>
      <c r="AK1441">
        <v>9</v>
      </c>
      <c r="AL1441" t="s">
        <v>47</v>
      </c>
      <c r="AP1441" t="s">
        <v>72</v>
      </c>
      <c r="AR1441" t="s">
        <v>49</v>
      </c>
      <c r="AS1441" t="s">
        <v>73</v>
      </c>
      <c r="BC1441" t="s">
        <v>37</v>
      </c>
      <c r="BF1441">
        <v>3</v>
      </c>
      <c r="BG1441">
        <v>313</v>
      </c>
      <c r="BH1441">
        <v>313</v>
      </c>
      <c r="BI1441">
        <v>25.483606557377048</v>
      </c>
      <c r="BJ1441">
        <f t="shared" si="110"/>
        <v>26</v>
      </c>
      <c r="BK1441">
        <v>0</v>
      </c>
      <c r="BL1441">
        <v>-310</v>
      </c>
      <c r="BM1441" t="s">
        <v>47</v>
      </c>
      <c r="BN1441" t="s">
        <v>75</v>
      </c>
      <c r="BO1441" t="s">
        <v>87</v>
      </c>
      <c r="BQ1441" t="s">
        <v>47</v>
      </c>
      <c r="BR1441" t="s">
        <v>87</v>
      </c>
      <c r="BS1441" t="s">
        <v>573</v>
      </c>
      <c r="BT1441" t="s">
        <v>1252</v>
      </c>
      <c r="BU1441" t="s">
        <v>87</v>
      </c>
      <c r="BV1441">
        <v>9.5846645367412137E-3</v>
      </c>
      <c r="BW1441">
        <v>9.5846645367412137E-3</v>
      </c>
      <c r="BX1441">
        <v>0</v>
      </c>
      <c r="BY1441">
        <v>0</v>
      </c>
      <c r="BZ1441">
        <v>-3</v>
      </c>
      <c r="CA1441">
        <v>0</v>
      </c>
      <c r="CB1441">
        <v>3</v>
      </c>
      <c r="CC1441" t="e">
        <v>#VALUE!</v>
      </c>
      <c r="CD1441">
        <v>3</v>
      </c>
      <c r="CE1441">
        <v>0</v>
      </c>
      <c r="CH1441">
        <f t="shared" si="111"/>
        <v>1</v>
      </c>
      <c r="CI1441" t="s">
        <v>1405</v>
      </c>
      <c r="CJ1441">
        <v>1</v>
      </c>
      <c r="CK1441" t="s">
        <v>1399</v>
      </c>
      <c r="CL1441">
        <f t="shared" si="112"/>
        <v>1</v>
      </c>
      <c r="CM1441">
        <f t="shared" si="113"/>
        <v>1</v>
      </c>
      <c r="CN1441">
        <f t="shared" si="114"/>
        <v>1</v>
      </c>
    </row>
    <row r="1442" spans="1:92" x14ac:dyDescent="0.25">
      <c r="A1442">
        <v>2382</v>
      </c>
      <c r="B1442" t="s">
        <v>564</v>
      </c>
      <c r="C1442" t="s">
        <v>564</v>
      </c>
      <c r="D1442">
        <v>2033009</v>
      </c>
      <c r="E1442">
        <v>1</v>
      </c>
      <c r="F1442" s="107">
        <v>40998</v>
      </c>
      <c r="G1442" s="107">
        <v>41002</v>
      </c>
      <c r="H1442">
        <v>2033009</v>
      </c>
      <c r="I1442" s="107">
        <v>40999</v>
      </c>
      <c r="J1442" s="107">
        <v>41002</v>
      </c>
      <c r="K1442">
        <v>15000</v>
      </c>
      <c r="L1442" t="s">
        <v>569</v>
      </c>
      <c r="N1442" t="s">
        <v>564</v>
      </c>
      <c r="O1442" t="s">
        <v>913</v>
      </c>
      <c r="P1442" t="s">
        <v>54</v>
      </c>
      <c r="Q1442">
        <v>4</v>
      </c>
      <c r="R1442">
        <v>5</v>
      </c>
      <c r="S1442">
        <v>6</v>
      </c>
      <c r="T1442">
        <v>2</v>
      </c>
      <c r="U1442">
        <v>1</v>
      </c>
      <c r="AD1442" s="107">
        <v>31140</v>
      </c>
      <c r="AE1442" t="s">
        <v>45</v>
      </c>
      <c r="AF1442" t="s">
        <v>32</v>
      </c>
      <c r="AG1442" t="s">
        <v>868</v>
      </c>
      <c r="AH1442" t="s">
        <v>57</v>
      </c>
      <c r="AI1442" t="s">
        <v>33</v>
      </c>
      <c r="AJ1442" t="s">
        <v>54</v>
      </c>
      <c r="AK1442">
        <v>2</v>
      </c>
      <c r="AL1442" t="s">
        <v>54</v>
      </c>
      <c r="AP1442" t="s">
        <v>120</v>
      </c>
      <c r="AR1442" t="s">
        <v>43</v>
      </c>
      <c r="AS1442" t="s">
        <v>121</v>
      </c>
      <c r="BC1442" t="s">
        <v>37</v>
      </c>
      <c r="BF1442">
        <v>4</v>
      </c>
      <c r="BG1442">
        <v>4</v>
      </c>
      <c r="BH1442">
        <v>5</v>
      </c>
      <c r="BI1442">
        <v>26.934426229508198</v>
      </c>
      <c r="BJ1442">
        <f t="shared" si="110"/>
        <v>27</v>
      </c>
      <c r="BK1442">
        <v>0</v>
      </c>
      <c r="BL1442">
        <v>0</v>
      </c>
      <c r="BM1442" t="s">
        <v>1051</v>
      </c>
      <c r="BN1442" t="s">
        <v>913</v>
      </c>
      <c r="BO1442" t="s">
        <v>564</v>
      </c>
      <c r="BQ1442" t="s">
        <v>1051</v>
      </c>
      <c r="BR1442" t="s">
        <v>87</v>
      </c>
      <c r="BS1442" t="s">
        <v>572</v>
      </c>
      <c r="BT1442" t="s">
        <v>1252</v>
      </c>
      <c r="BU1442" t="s">
        <v>87</v>
      </c>
      <c r="BV1442">
        <v>0.8</v>
      </c>
      <c r="BW1442">
        <v>1</v>
      </c>
      <c r="BX1442">
        <v>0.19999999999999996</v>
      </c>
      <c r="BY1442">
        <v>0</v>
      </c>
      <c r="BZ1442">
        <v>-4</v>
      </c>
      <c r="CA1442">
        <v>0</v>
      </c>
      <c r="CB1442">
        <v>4</v>
      </c>
      <c r="CC1442" t="e">
        <v>#VALUE!</v>
      </c>
      <c r="CD1442">
        <v>4</v>
      </c>
      <c r="CE1442">
        <v>0</v>
      </c>
      <c r="CH1442">
        <f t="shared" si="111"/>
        <v>1</v>
      </c>
      <c r="CI1442" t="s">
        <v>1405</v>
      </c>
      <c r="CJ1442">
        <v>1</v>
      </c>
      <c r="CK1442" t="s">
        <v>1399</v>
      </c>
      <c r="CL1442">
        <f t="shared" si="112"/>
        <v>0</v>
      </c>
      <c r="CM1442">
        <f t="shared" si="113"/>
        <v>1</v>
      </c>
      <c r="CN1442">
        <f t="shared" si="114"/>
        <v>1</v>
      </c>
    </row>
    <row r="1443" spans="1:92" x14ac:dyDescent="0.25">
      <c r="A1443">
        <v>1627</v>
      </c>
      <c r="B1443" t="s">
        <v>564</v>
      </c>
      <c r="C1443" t="s">
        <v>564</v>
      </c>
      <c r="D1443">
        <v>2033408</v>
      </c>
      <c r="E1443">
        <v>4</v>
      </c>
      <c r="F1443" s="107">
        <v>40969</v>
      </c>
      <c r="G1443" s="107">
        <v>41003</v>
      </c>
      <c r="H1443">
        <v>2033408</v>
      </c>
      <c r="I1443" s="107">
        <v>40969</v>
      </c>
      <c r="J1443" s="107">
        <v>41003</v>
      </c>
      <c r="K1443">
        <v>15000</v>
      </c>
      <c r="L1443" t="s">
        <v>569</v>
      </c>
      <c r="N1443" t="s">
        <v>564</v>
      </c>
      <c r="O1443" t="s">
        <v>913</v>
      </c>
      <c r="P1443" t="s">
        <v>38</v>
      </c>
      <c r="Q1443">
        <v>35</v>
      </c>
      <c r="R1443">
        <v>35</v>
      </c>
      <c r="S1443">
        <v>1</v>
      </c>
      <c r="T1443">
        <v>0</v>
      </c>
      <c r="AD1443" s="107">
        <v>30027</v>
      </c>
      <c r="AE1443" t="s">
        <v>31</v>
      </c>
      <c r="AF1443" t="s">
        <v>68</v>
      </c>
      <c r="AG1443" t="s">
        <v>870</v>
      </c>
      <c r="AH1443" t="s">
        <v>57</v>
      </c>
      <c r="AI1443" t="s">
        <v>46</v>
      </c>
      <c r="AJ1443" t="s">
        <v>88</v>
      </c>
      <c r="AK1443">
        <v>4</v>
      </c>
      <c r="AL1443" t="s">
        <v>986</v>
      </c>
      <c r="AO1443">
        <v>150</v>
      </c>
      <c r="AP1443" t="s">
        <v>42</v>
      </c>
      <c r="AR1443" t="s">
        <v>43</v>
      </c>
      <c r="AS1443" t="s">
        <v>44</v>
      </c>
      <c r="BC1443" t="s">
        <v>51</v>
      </c>
      <c r="BF1443">
        <v>35</v>
      </c>
      <c r="BG1443">
        <v>35</v>
      </c>
      <c r="BH1443">
        <v>35</v>
      </c>
      <c r="BI1443">
        <v>29.896174863387976</v>
      </c>
      <c r="BJ1443">
        <f t="shared" si="110"/>
        <v>30</v>
      </c>
      <c r="BK1443">
        <v>0</v>
      </c>
      <c r="BL1443">
        <v>0</v>
      </c>
      <c r="BM1443" t="s">
        <v>1050</v>
      </c>
      <c r="BN1443" t="s">
        <v>913</v>
      </c>
      <c r="BO1443" t="s">
        <v>564</v>
      </c>
      <c r="BQ1443" t="s">
        <v>1050</v>
      </c>
      <c r="BR1443" t="s">
        <v>87</v>
      </c>
      <c r="BS1443" t="s">
        <v>572</v>
      </c>
      <c r="BT1443" t="s">
        <v>1252</v>
      </c>
      <c r="BU1443" t="s">
        <v>87</v>
      </c>
      <c r="BV1443">
        <v>1</v>
      </c>
      <c r="BW1443">
        <v>1</v>
      </c>
      <c r="BX1443">
        <v>0</v>
      </c>
      <c r="BY1443">
        <v>0</v>
      </c>
      <c r="BZ1443">
        <v>-35</v>
      </c>
      <c r="CA1443">
        <v>0</v>
      </c>
      <c r="CB1443">
        <v>35</v>
      </c>
      <c r="CC1443" t="e">
        <v>#VALUE!</v>
      </c>
      <c r="CD1443">
        <v>35</v>
      </c>
      <c r="CE1443">
        <v>0</v>
      </c>
      <c r="CH1443">
        <f t="shared" si="111"/>
        <v>1</v>
      </c>
      <c r="CI1443" t="s">
        <v>1401</v>
      </c>
      <c r="CJ1443">
        <v>3</v>
      </c>
      <c r="CK1443" t="s">
        <v>1399</v>
      </c>
      <c r="CL1443">
        <f t="shared" si="112"/>
        <v>0</v>
      </c>
      <c r="CM1443">
        <f t="shared" si="113"/>
        <v>1</v>
      </c>
      <c r="CN1443">
        <f t="shared" si="114"/>
        <v>0</v>
      </c>
    </row>
    <row r="1444" spans="1:92" x14ac:dyDescent="0.25">
      <c r="A1444">
        <v>2500</v>
      </c>
      <c r="B1444" t="s">
        <v>564</v>
      </c>
      <c r="C1444" t="s">
        <v>564</v>
      </c>
      <c r="D1444">
        <v>2033834</v>
      </c>
      <c r="E1444">
        <v>2</v>
      </c>
      <c r="F1444" s="107">
        <v>41003</v>
      </c>
      <c r="G1444" s="107">
        <v>41221</v>
      </c>
      <c r="H1444">
        <v>2033834</v>
      </c>
      <c r="I1444" s="107">
        <v>41003</v>
      </c>
      <c r="J1444" s="107">
        <v>41004</v>
      </c>
      <c r="K1444">
        <v>15000</v>
      </c>
      <c r="L1444" t="s">
        <v>569</v>
      </c>
      <c r="M1444" s="107">
        <v>41004</v>
      </c>
      <c r="N1444" t="s">
        <v>87</v>
      </c>
      <c r="O1444" t="s">
        <v>75</v>
      </c>
      <c r="P1444" t="s">
        <v>587</v>
      </c>
      <c r="Q1444">
        <v>2</v>
      </c>
      <c r="R1444">
        <v>219</v>
      </c>
      <c r="S1444">
        <v>0</v>
      </c>
      <c r="T1444">
        <v>1</v>
      </c>
      <c r="AD1444" s="107">
        <v>29451</v>
      </c>
      <c r="AE1444" t="s">
        <v>31</v>
      </c>
      <c r="AF1444" t="s">
        <v>32</v>
      </c>
      <c r="AG1444" t="s">
        <v>868</v>
      </c>
      <c r="AH1444" t="s">
        <v>30</v>
      </c>
      <c r="AI1444" t="s">
        <v>113</v>
      </c>
      <c r="AJ1444" t="s">
        <v>47</v>
      </c>
      <c r="AK1444">
        <v>10</v>
      </c>
      <c r="AL1444" t="s">
        <v>47</v>
      </c>
      <c r="AP1444" t="s">
        <v>130</v>
      </c>
      <c r="AR1444" t="s">
        <v>49</v>
      </c>
      <c r="AS1444" t="s">
        <v>105</v>
      </c>
      <c r="AT1444" t="s">
        <v>652</v>
      </c>
      <c r="BC1444" t="s">
        <v>51</v>
      </c>
      <c r="BF1444">
        <v>2</v>
      </c>
      <c r="BG1444">
        <v>219</v>
      </c>
      <c r="BH1444">
        <v>219</v>
      </c>
      <c r="BI1444">
        <v>31.562841530054644</v>
      </c>
      <c r="BJ1444">
        <f t="shared" si="110"/>
        <v>32</v>
      </c>
      <c r="BK1444">
        <v>0</v>
      </c>
      <c r="BL1444">
        <v>-217</v>
      </c>
      <c r="BM1444" t="s">
        <v>47</v>
      </c>
      <c r="BN1444" t="s">
        <v>75</v>
      </c>
      <c r="BO1444" t="s">
        <v>87</v>
      </c>
      <c r="BQ1444" t="s">
        <v>47</v>
      </c>
      <c r="BR1444" t="s">
        <v>87</v>
      </c>
      <c r="BS1444" t="s">
        <v>573</v>
      </c>
      <c r="BT1444" t="s">
        <v>1252</v>
      </c>
      <c r="BU1444" t="s">
        <v>564</v>
      </c>
      <c r="BV1444">
        <v>9.1324200913242004E-3</v>
      </c>
      <c r="BW1444">
        <v>9.1324200913242004E-3</v>
      </c>
      <c r="BX1444">
        <v>0</v>
      </c>
      <c r="BY1444">
        <v>0</v>
      </c>
      <c r="BZ1444">
        <v>-2</v>
      </c>
      <c r="CA1444">
        <v>0</v>
      </c>
      <c r="CB1444">
        <v>2</v>
      </c>
      <c r="CC1444" t="e">
        <v>#VALUE!</v>
      </c>
      <c r="CD1444">
        <v>2</v>
      </c>
      <c r="CE1444">
        <v>0</v>
      </c>
      <c r="CH1444">
        <f t="shared" si="111"/>
        <v>1</v>
      </c>
      <c r="CI1444" t="s">
        <v>1405</v>
      </c>
      <c r="CJ1444">
        <v>1</v>
      </c>
      <c r="CK1444" t="s">
        <v>1399</v>
      </c>
      <c r="CL1444">
        <f t="shared" si="112"/>
        <v>1</v>
      </c>
      <c r="CM1444">
        <f t="shared" si="113"/>
        <v>0</v>
      </c>
      <c r="CN1444">
        <f t="shared" si="114"/>
        <v>1</v>
      </c>
    </row>
    <row r="1445" spans="1:92" x14ac:dyDescent="0.25">
      <c r="A1445">
        <v>2456</v>
      </c>
      <c r="B1445" t="s">
        <v>564</v>
      </c>
      <c r="C1445" t="s">
        <v>564</v>
      </c>
      <c r="D1445">
        <v>2034494</v>
      </c>
      <c r="E1445">
        <v>5</v>
      </c>
      <c r="F1445" s="107">
        <v>41001</v>
      </c>
      <c r="G1445" s="107">
        <v>41093</v>
      </c>
      <c r="H1445">
        <v>2034494</v>
      </c>
      <c r="I1445" s="107">
        <v>41002</v>
      </c>
      <c r="J1445" s="107">
        <v>41005</v>
      </c>
      <c r="K1445">
        <v>10000</v>
      </c>
      <c r="L1445" t="s">
        <v>568</v>
      </c>
      <c r="M1445" s="107">
        <v>41005</v>
      </c>
      <c r="N1445" t="s">
        <v>87</v>
      </c>
      <c r="O1445" t="s">
        <v>75</v>
      </c>
      <c r="P1445" t="s">
        <v>38</v>
      </c>
      <c r="Q1445">
        <v>4</v>
      </c>
      <c r="R1445">
        <v>93</v>
      </c>
      <c r="S1445">
        <v>4</v>
      </c>
      <c r="T1445">
        <v>8</v>
      </c>
      <c r="U1445">
        <v>2</v>
      </c>
      <c r="AD1445" s="107">
        <v>31376</v>
      </c>
      <c r="AE1445" t="s">
        <v>31</v>
      </c>
      <c r="AF1445" t="s">
        <v>32</v>
      </c>
      <c r="AG1445" t="s">
        <v>868</v>
      </c>
      <c r="AH1445" t="s">
        <v>57</v>
      </c>
      <c r="AI1445" t="s">
        <v>70</v>
      </c>
      <c r="AJ1445" t="s">
        <v>88</v>
      </c>
      <c r="AK1445">
        <v>5</v>
      </c>
      <c r="AL1445" t="s">
        <v>987</v>
      </c>
      <c r="AN1445">
        <v>6</v>
      </c>
      <c r="AP1445" t="s">
        <v>59</v>
      </c>
      <c r="AR1445" t="s">
        <v>43</v>
      </c>
      <c r="AS1445" t="s">
        <v>60</v>
      </c>
      <c r="BC1445" t="s">
        <v>37</v>
      </c>
      <c r="BF1445">
        <v>4</v>
      </c>
      <c r="BG1445">
        <v>92</v>
      </c>
      <c r="BH1445">
        <v>93</v>
      </c>
      <c r="BI1445">
        <v>26.297814207650273</v>
      </c>
      <c r="BJ1445">
        <f t="shared" si="110"/>
        <v>26</v>
      </c>
      <c r="BK1445">
        <v>0</v>
      </c>
      <c r="BL1445">
        <v>-88</v>
      </c>
      <c r="BM1445" t="s">
        <v>1050</v>
      </c>
      <c r="BN1445" t="s">
        <v>75</v>
      </c>
      <c r="BO1445" t="s">
        <v>87</v>
      </c>
      <c r="BQ1445" t="s">
        <v>1050</v>
      </c>
      <c r="BR1445" t="s">
        <v>87</v>
      </c>
      <c r="BS1445" t="s">
        <v>573</v>
      </c>
      <c r="BT1445" t="s">
        <v>1252</v>
      </c>
      <c r="BU1445" t="s">
        <v>87</v>
      </c>
      <c r="BV1445">
        <v>4.3010752688172046E-2</v>
      </c>
      <c r="BW1445">
        <v>4.3478260869565216E-2</v>
      </c>
      <c r="BX1445">
        <v>4.6750818139316974E-4</v>
      </c>
      <c r="BY1445">
        <v>0</v>
      </c>
      <c r="BZ1445">
        <v>-4</v>
      </c>
      <c r="CA1445">
        <v>0</v>
      </c>
      <c r="CB1445">
        <v>4</v>
      </c>
      <c r="CC1445" t="e">
        <v>#VALUE!</v>
      </c>
      <c r="CD1445">
        <v>4</v>
      </c>
      <c r="CE1445">
        <v>0</v>
      </c>
      <c r="CH1445">
        <f t="shared" si="111"/>
        <v>1</v>
      </c>
      <c r="CI1445" t="s">
        <v>1405</v>
      </c>
      <c r="CJ1445">
        <v>1</v>
      </c>
      <c r="CK1445" t="s">
        <v>1399</v>
      </c>
      <c r="CL1445">
        <f t="shared" si="112"/>
        <v>1</v>
      </c>
      <c r="CM1445">
        <f t="shared" si="113"/>
        <v>1</v>
      </c>
      <c r="CN1445">
        <f t="shared" si="114"/>
        <v>1</v>
      </c>
    </row>
    <row r="1446" spans="1:92" x14ac:dyDescent="0.25">
      <c r="A1446">
        <v>2338</v>
      </c>
      <c r="B1446" t="s">
        <v>564</v>
      </c>
      <c r="C1446" t="s">
        <v>564</v>
      </c>
      <c r="D1446">
        <v>2034600</v>
      </c>
      <c r="E1446">
        <v>4</v>
      </c>
      <c r="F1446" s="107">
        <v>40997</v>
      </c>
      <c r="G1446" s="107">
        <v>40998</v>
      </c>
      <c r="H1446">
        <v>2034600</v>
      </c>
      <c r="I1446" s="107">
        <v>40997</v>
      </c>
      <c r="J1446" s="107">
        <v>40998</v>
      </c>
      <c r="K1446">
        <v>2000</v>
      </c>
      <c r="L1446" t="s">
        <v>566</v>
      </c>
      <c r="N1446" t="s">
        <v>564</v>
      </c>
      <c r="O1446" t="s">
        <v>913</v>
      </c>
      <c r="P1446" t="s">
        <v>38</v>
      </c>
      <c r="Q1446">
        <v>2</v>
      </c>
      <c r="R1446">
        <v>2</v>
      </c>
      <c r="S1446">
        <v>0</v>
      </c>
      <c r="T1446">
        <v>3</v>
      </c>
      <c r="AD1446" s="107">
        <v>28600</v>
      </c>
      <c r="AE1446" t="s">
        <v>45</v>
      </c>
      <c r="AF1446" t="s">
        <v>32</v>
      </c>
      <c r="AG1446" t="s">
        <v>868</v>
      </c>
      <c r="AH1446" t="s">
        <v>57</v>
      </c>
      <c r="AI1446" t="s">
        <v>61</v>
      </c>
      <c r="AJ1446" t="s">
        <v>88</v>
      </c>
      <c r="AK1446">
        <v>1</v>
      </c>
      <c r="AL1446" t="s">
        <v>986</v>
      </c>
      <c r="AO1446">
        <v>60</v>
      </c>
      <c r="AP1446" t="s">
        <v>59</v>
      </c>
      <c r="AR1446" t="s">
        <v>43</v>
      </c>
      <c r="AS1446" t="s">
        <v>60</v>
      </c>
      <c r="BC1446" t="s">
        <v>37</v>
      </c>
      <c r="BF1446">
        <v>2</v>
      </c>
      <c r="BG1446">
        <v>2</v>
      </c>
      <c r="BH1446">
        <v>2</v>
      </c>
      <c r="BI1446">
        <v>33.87158469945355</v>
      </c>
      <c r="BJ1446">
        <f t="shared" si="110"/>
        <v>34</v>
      </c>
      <c r="BK1446">
        <v>0</v>
      </c>
      <c r="BL1446">
        <v>0</v>
      </c>
      <c r="BM1446" t="s">
        <v>1050</v>
      </c>
      <c r="BN1446" t="s">
        <v>913</v>
      </c>
      <c r="BO1446" t="s">
        <v>564</v>
      </c>
      <c r="BQ1446" t="s">
        <v>1050</v>
      </c>
      <c r="BR1446" t="s">
        <v>87</v>
      </c>
      <c r="BS1446" t="s">
        <v>572</v>
      </c>
      <c r="BT1446" t="s">
        <v>1252</v>
      </c>
      <c r="BU1446" t="s">
        <v>564</v>
      </c>
      <c r="BV1446">
        <v>1</v>
      </c>
      <c r="BW1446">
        <v>1</v>
      </c>
      <c r="BX1446">
        <v>0</v>
      </c>
      <c r="BY1446">
        <v>0</v>
      </c>
      <c r="BZ1446">
        <v>-2</v>
      </c>
      <c r="CA1446">
        <v>0</v>
      </c>
      <c r="CB1446">
        <v>2</v>
      </c>
      <c r="CC1446" t="e">
        <v>#VALUE!</v>
      </c>
      <c r="CD1446">
        <v>2</v>
      </c>
      <c r="CE1446">
        <v>0</v>
      </c>
      <c r="CH1446">
        <f t="shared" si="111"/>
        <v>1</v>
      </c>
      <c r="CI1446" t="s">
        <v>1405</v>
      </c>
      <c r="CJ1446">
        <v>1</v>
      </c>
      <c r="CK1446" t="s">
        <v>1399</v>
      </c>
      <c r="CL1446">
        <f t="shared" si="112"/>
        <v>0</v>
      </c>
      <c r="CM1446">
        <f t="shared" si="113"/>
        <v>0</v>
      </c>
      <c r="CN1446">
        <f t="shared" si="114"/>
        <v>1</v>
      </c>
    </row>
    <row r="1447" spans="1:92" x14ac:dyDescent="0.25">
      <c r="A1447">
        <v>1041</v>
      </c>
      <c r="B1447" t="s">
        <v>564</v>
      </c>
      <c r="C1447" t="s">
        <v>564</v>
      </c>
      <c r="D1447">
        <v>2034714</v>
      </c>
      <c r="E1447">
        <v>5</v>
      </c>
      <c r="F1447" s="107">
        <v>40947</v>
      </c>
      <c r="G1447" s="107">
        <v>40975</v>
      </c>
      <c r="H1447">
        <v>2034714</v>
      </c>
      <c r="I1447" s="107">
        <v>40947</v>
      </c>
      <c r="J1447" s="107">
        <v>40975</v>
      </c>
      <c r="K1447" t="s">
        <v>562</v>
      </c>
      <c r="L1447" t="s">
        <v>562</v>
      </c>
      <c r="N1447" t="s">
        <v>564</v>
      </c>
      <c r="O1447" t="s">
        <v>913</v>
      </c>
      <c r="P1447" t="s">
        <v>38</v>
      </c>
      <c r="Q1447">
        <v>29</v>
      </c>
      <c r="R1447">
        <v>29</v>
      </c>
      <c r="S1447">
        <v>10</v>
      </c>
      <c r="T1447">
        <v>3</v>
      </c>
      <c r="U1447">
        <v>3</v>
      </c>
      <c r="AD1447" s="107">
        <v>30907</v>
      </c>
      <c r="AE1447" t="s">
        <v>31</v>
      </c>
      <c r="AF1447" t="s">
        <v>68</v>
      </c>
      <c r="AG1447" t="s">
        <v>870</v>
      </c>
      <c r="AH1447" t="s">
        <v>57</v>
      </c>
      <c r="AI1447" t="s">
        <v>112</v>
      </c>
      <c r="AJ1447" t="s">
        <v>88</v>
      </c>
      <c r="AK1447">
        <v>2</v>
      </c>
      <c r="AL1447" t="s">
        <v>987</v>
      </c>
      <c r="AN1447">
        <v>12</v>
      </c>
      <c r="AP1447" t="s">
        <v>276</v>
      </c>
      <c r="AR1447" t="s">
        <v>43</v>
      </c>
      <c r="AS1447" t="s">
        <v>73</v>
      </c>
      <c r="BC1447" t="s">
        <v>37</v>
      </c>
      <c r="BF1447">
        <v>29</v>
      </c>
      <c r="BG1447">
        <v>29</v>
      </c>
      <c r="BH1447">
        <v>29</v>
      </c>
      <c r="BI1447">
        <v>27.431693989071039</v>
      </c>
      <c r="BJ1447">
        <f t="shared" si="110"/>
        <v>28</v>
      </c>
      <c r="BK1447">
        <v>0</v>
      </c>
      <c r="BL1447">
        <v>0</v>
      </c>
      <c r="BM1447" t="s">
        <v>1050</v>
      </c>
      <c r="BN1447" t="s">
        <v>913</v>
      </c>
      <c r="BO1447" t="s">
        <v>564</v>
      </c>
      <c r="BQ1447" t="s">
        <v>1050</v>
      </c>
      <c r="BR1447" t="s">
        <v>87</v>
      </c>
      <c r="BS1447" t="s">
        <v>572</v>
      </c>
      <c r="BT1447" t="s">
        <v>1252</v>
      </c>
      <c r="BU1447" t="s">
        <v>87</v>
      </c>
      <c r="BV1447">
        <v>1</v>
      </c>
      <c r="BW1447">
        <v>1</v>
      </c>
      <c r="BX1447">
        <v>0</v>
      </c>
      <c r="BY1447">
        <v>0</v>
      </c>
      <c r="BZ1447">
        <v>-29</v>
      </c>
      <c r="CA1447">
        <v>0</v>
      </c>
      <c r="CB1447">
        <v>29</v>
      </c>
      <c r="CC1447" t="e">
        <v>#VALUE!</v>
      </c>
      <c r="CD1447">
        <v>29</v>
      </c>
      <c r="CE1447">
        <v>0</v>
      </c>
      <c r="CH1447">
        <f t="shared" si="111"/>
        <v>1</v>
      </c>
      <c r="CI1447" t="s">
        <v>1404</v>
      </c>
      <c r="CJ1447">
        <v>2</v>
      </c>
      <c r="CK1447" t="s">
        <v>1399</v>
      </c>
      <c r="CL1447">
        <f t="shared" si="112"/>
        <v>0</v>
      </c>
      <c r="CM1447">
        <f t="shared" si="113"/>
        <v>1</v>
      </c>
      <c r="CN1447">
        <f t="shared" si="114"/>
        <v>1</v>
      </c>
    </row>
    <row r="1448" spans="1:92" x14ac:dyDescent="0.25">
      <c r="A1448">
        <v>397</v>
      </c>
      <c r="B1448" t="s">
        <v>564</v>
      </c>
      <c r="C1448" t="s">
        <v>564</v>
      </c>
      <c r="D1448">
        <v>2035588</v>
      </c>
      <c r="E1448">
        <v>6</v>
      </c>
      <c r="F1448" s="107">
        <v>40925</v>
      </c>
      <c r="G1448" s="107">
        <v>40983</v>
      </c>
      <c r="H1448">
        <v>2035588</v>
      </c>
      <c r="I1448" s="107">
        <v>40925</v>
      </c>
      <c r="J1448" s="107">
        <v>40983</v>
      </c>
      <c r="K1448">
        <v>10000</v>
      </c>
      <c r="L1448" t="s">
        <v>568</v>
      </c>
      <c r="N1448" t="s">
        <v>564</v>
      </c>
      <c r="O1448" t="s">
        <v>913</v>
      </c>
      <c r="P1448" t="s">
        <v>38</v>
      </c>
      <c r="Q1448">
        <v>59</v>
      </c>
      <c r="R1448">
        <v>59</v>
      </c>
      <c r="S1448">
        <v>3</v>
      </c>
      <c r="T1448">
        <v>3</v>
      </c>
      <c r="U1448">
        <v>2</v>
      </c>
      <c r="AD1448" s="107">
        <v>31022</v>
      </c>
      <c r="AE1448" t="s">
        <v>31</v>
      </c>
      <c r="AF1448" t="s">
        <v>68</v>
      </c>
      <c r="AG1448" t="s">
        <v>870</v>
      </c>
      <c r="AH1448" t="s">
        <v>57</v>
      </c>
      <c r="AI1448" t="s">
        <v>64</v>
      </c>
      <c r="AJ1448" t="s">
        <v>88</v>
      </c>
      <c r="AK1448">
        <v>3</v>
      </c>
      <c r="AL1448" t="s">
        <v>361</v>
      </c>
      <c r="AM1448">
        <v>2</v>
      </c>
      <c r="AP1448" t="s">
        <v>149</v>
      </c>
      <c r="AR1448" t="s">
        <v>66</v>
      </c>
      <c r="AS1448" t="s">
        <v>73</v>
      </c>
      <c r="BC1448" t="s">
        <v>51</v>
      </c>
      <c r="BF1448">
        <v>59</v>
      </c>
      <c r="BG1448">
        <v>59</v>
      </c>
      <c r="BH1448">
        <v>59</v>
      </c>
      <c r="BI1448">
        <v>27.057377049180328</v>
      </c>
      <c r="BJ1448">
        <f t="shared" si="110"/>
        <v>27</v>
      </c>
      <c r="BK1448">
        <v>0</v>
      </c>
      <c r="BL1448">
        <v>0</v>
      </c>
      <c r="BM1448" t="s">
        <v>1050</v>
      </c>
      <c r="BN1448" t="s">
        <v>913</v>
      </c>
      <c r="BO1448" t="s">
        <v>564</v>
      </c>
      <c r="BQ1448" t="s">
        <v>1050</v>
      </c>
      <c r="BR1448" t="s">
        <v>87</v>
      </c>
      <c r="BS1448" t="s">
        <v>572</v>
      </c>
      <c r="BT1448" t="s">
        <v>1252</v>
      </c>
      <c r="BU1448" t="s">
        <v>87</v>
      </c>
      <c r="BV1448">
        <v>1</v>
      </c>
      <c r="BW1448">
        <v>1</v>
      </c>
      <c r="BX1448">
        <v>0</v>
      </c>
      <c r="BY1448">
        <v>0</v>
      </c>
      <c r="BZ1448">
        <v>-59</v>
      </c>
      <c r="CA1448">
        <v>0</v>
      </c>
      <c r="CB1448">
        <v>59</v>
      </c>
      <c r="CC1448" t="e">
        <v>#VALUE!</v>
      </c>
      <c r="CD1448">
        <v>59</v>
      </c>
      <c r="CE1448">
        <v>0</v>
      </c>
      <c r="CH1448">
        <f t="shared" si="111"/>
        <v>1</v>
      </c>
      <c r="CI1448" t="s">
        <v>1401</v>
      </c>
      <c r="CJ1448">
        <v>3</v>
      </c>
      <c r="CK1448" t="s">
        <v>1399</v>
      </c>
      <c r="CL1448">
        <f t="shared" si="112"/>
        <v>0</v>
      </c>
      <c r="CM1448">
        <f t="shared" si="113"/>
        <v>1</v>
      </c>
      <c r="CN1448">
        <f t="shared" si="114"/>
        <v>1</v>
      </c>
    </row>
    <row r="1449" spans="1:92" x14ac:dyDescent="0.25">
      <c r="A1449">
        <v>537</v>
      </c>
      <c r="B1449" t="s">
        <v>564</v>
      </c>
      <c r="C1449" t="s">
        <v>564</v>
      </c>
      <c r="D1449">
        <v>2037023</v>
      </c>
      <c r="E1449">
        <v>2</v>
      </c>
      <c r="F1449" s="107">
        <v>40930</v>
      </c>
      <c r="G1449" s="107">
        <v>40969</v>
      </c>
      <c r="H1449">
        <v>2037023</v>
      </c>
      <c r="I1449" s="107">
        <v>40930</v>
      </c>
      <c r="J1449" s="107">
        <v>40969</v>
      </c>
      <c r="K1449">
        <v>10000</v>
      </c>
      <c r="L1449" t="s">
        <v>568</v>
      </c>
      <c r="N1449" t="s">
        <v>564</v>
      </c>
      <c r="O1449" t="s">
        <v>913</v>
      </c>
      <c r="P1449" t="s">
        <v>587</v>
      </c>
      <c r="Q1449">
        <v>40</v>
      </c>
      <c r="R1449">
        <v>40</v>
      </c>
      <c r="S1449">
        <v>0</v>
      </c>
      <c r="T1449">
        <v>2</v>
      </c>
      <c r="AB1449" t="s">
        <v>111</v>
      </c>
      <c r="AD1449" s="107">
        <v>26041</v>
      </c>
      <c r="AE1449" t="s">
        <v>31</v>
      </c>
      <c r="AF1449" t="s">
        <v>39</v>
      </c>
      <c r="AG1449" t="s">
        <v>40</v>
      </c>
      <c r="AH1449" t="s">
        <v>30</v>
      </c>
      <c r="AI1449" t="s">
        <v>58</v>
      </c>
      <c r="AJ1449" t="s">
        <v>47</v>
      </c>
      <c r="AK1449">
        <v>3</v>
      </c>
      <c r="AL1449" t="s">
        <v>47</v>
      </c>
      <c r="AP1449" t="s">
        <v>55</v>
      </c>
      <c r="AR1449" t="s">
        <v>49</v>
      </c>
      <c r="AS1449" t="s">
        <v>56</v>
      </c>
      <c r="BC1449" t="s">
        <v>37</v>
      </c>
      <c r="BF1449">
        <v>40</v>
      </c>
      <c r="BG1449">
        <v>40</v>
      </c>
      <c r="BH1449">
        <v>40</v>
      </c>
      <c r="BI1449">
        <v>40.680327868852459</v>
      </c>
      <c r="BJ1449">
        <f t="shared" si="110"/>
        <v>41</v>
      </c>
      <c r="BK1449">
        <v>0</v>
      </c>
      <c r="BL1449">
        <v>0</v>
      </c>
      <c r="BM1449" t="s">
        <v>47</v>
      </c>
      <c r="BN1449" t="s">
        <v>913</v>
      </c>
      <c r="BO1449" t="s">
        <v>564</v>
      </c>
      <c r="BQ1449" t="s">
        <v>47</v>
      </c>
      <c r="BR1449" t="s">
        <v>87</v>
      </c>
      <c r="BS1449" t="s">
        <v>572</v>
      </c>
      <c r="BT1449" t="s">
        <v>1252</v>
      </c>
      <c r="BU1449" t="s">
        <v>564</v>
      </c>
      <c r="BV1449">
        <v>1</v>
      </c>
      <c r="BW1449">
        <v>1</v>
      </c>
      <c r="BX1449">
        <v>0</v>
      </c>
      <c r="BY1449">
        <v>0</v>
      </c>
      <c r="BZ1449">
        <v>-40</v>
      </c>
      <c r="CA1449">
        <v>0</v>
      </c>
      <c r="CB1449">
        <v>40</v>
      </c>
      <c r="CC1449" t="e">
        <v>#VALUE!</v>
      </c>
      <c r="CD1449">
        <v>40</v>
      </c>
      <c r="CE1449">
        <v>0</v>
      </c>
      <c r="CH1449">
        <f t="shared" si="111"/>
        <v>1</v>
      </c>
      <c r="CI1449" t="s">
        <v>1401</v>
      </c>
      <c r="CJ1449">
        <v>3</v>
      </c>
      <c r="CK1449" t="s">
        <v>1399</v>
      </c>
      <c r="CL1449">
        <f t="shared" si="112"/>
        <v>0</v>
      </c>
      <c r="CM1449">
        <f t="shared" si="113"/>
        <v>0</v>
      </c>
      <c r="CN1449">
        <f t="shared" si="114"/>
        <v>1</v>
      </c>
    </row>
    <row r="1450" spans="1:92" x14ac:dyDescent="0.25">
      <c r="A1450">
        <v>2133</v>
      </c>
      <c r="B1450" t="s">
        <v>564</v>
      </c>
      <c r="C1450" t="s">
        <v>87</v>
      </c>
      <c r="D1450">
        <v>2037816</v>
      </c>
      <c r="E1450">
        <v>3</v>
      </c>
      <c r="F1450" s="107">
        <v>40989</v>
      </c>
      <c r="G1450" s="107">
        <v>41205</v>
      </c>
      <c r="H1450">
        <v>2037816</v>
      </c>
      <c r="I1450" s="107">
        <v>40989</v>
      </c>
      <c r="J1450" s="107">
        <v>41036</v>
      </c>
      <c r="K1450">
        <v>7000</v>
      </c>
      <c r="L1450" t="s">
        <v>568</v>
      </c>
      <c r="M1450" s="107">
        <v>41036</v>
      </c>
      <c r="N1450" t="s">
        <v>87</v>
      </c>
      <c r="O1450" t="s">
        <v>75</v>
      </c>
      <c r="P1450" t="s">
        <v>38</v>
      </c>
      <c r="Q1450">
        <v>164</v>
      </c>
      <c r="R1450">
        <v>217</v>
      </c>
      <c r="S1450">
        <v>0</v>
      </c>
      <c r="T1450">
        <v>1</v>
      </c>
      <c r="AD1450" s="107">
        <v>28986</v>
      </c>
      <c r="AE1450" t="s">
        <v>45</v>
      </c>
      <c r="AF1450" t="s">
        <v>68</v>
      </c>
      <c r="AG1450" t="s">
        <v>870</v>
      </c>
      <c r="AH1450" t="s">
        <v>57</v>
      </c>
      <c r="AI1450" t="s">
        <v>41</v>
      </c>
      <c r="AJ1450" t="s">
        <v>88</v>
      </c>
      <c r="AK1450">
        <v>10</v>
      </c>
      <c r="AL1450" t="s">
        <v>184</v>
      </c>
      <c r="AO1450">
        <v>10</v>
      </c>
      <c r="AP1450" t="s">
        <v>65</v>
      </c>
      <c r="AR1450" t="s">
        <v>66</v>
      </c>
      <c r="AS1450" t="s">
        <v>67</v>
      </c>
      <c r="AU1450" t="s">
        <v>753</v>
      </c>
      <c r="AX1450" t="s">
        <v>87</v>
      </c>
      <c r="BC1450" t="s">
        <v>51</v>
      </c>
      <c r="BF1450">
        <v>164</v>
      </c>
      <c r="BG1450">
        <v>217</v>
      </c>
      <c r="BH1450">
        <v>217</v>
      </c>
      <c r="BI1450">
        <v>32.795081967213115</v>
      </c>
      <c r="BJ1450">
        <f t="shared" si="110"/>
        <v>33</v>
      </c>
      <c r="BK1450">
        <v>0</v>
      </c>
      <c r="BL1450">
        <v>-169</v>
      </c>
      <c r="BM1450" t="s">
        <v>1050</v>
      </c>
      <c r="BN1450" t="s">
        <v>75</v>
      </c>
      <c r="BO1450" t="s">
        <v>87</v>
      </c>
      <c r="BQ1450" t="s">
        <v>1050</v>
      </c>
      <c r="BR1450" t="s">
        <v>87</v>
      </c>
      <c r="BS1450" t="s">
        <v>572</v>
      </c>
      <c r="BT1450" t="s">
        <v>1252</v>
      </c>
      <c r="BU1450" t="s">
        <v>564</v>
      </c>
      <c r="BV1450">
        <v>0.75576036866359442</v>
      </c>
      <c r="BW1450">
        <v>0.22119815668202766</v>
      </c>
      <c r="BX1450">
        <v>-0.53456221198156673</v>
      </c>
      <c r="BY1450">
        <v>0</v>
      </c>
      <c r="BZ1450">
        <v>-48</v>
      </c>
      <c r="CA1450">
        <v>116</v>
      </c>
      <c r="CB1450">
        <v>217</v>
      </c>
      <c r="CC1450">
        <v>164</v>
      </c>
      <c r="CD1450">
        <v>217</v>
      </c>
      <c r="CE1450">
        <v>169</v>
      </c>
      <c r="CH1450">
        <f t="shared" si="111"/>
        <v>1</v>
      </c>
      <c r="CI1450" t="s">
        <v>1403</v>
      </c>
      <c r="CJ1450">
        <v>6</v>
      </c>
      <c r="CK1450" t="s">
        <v>1399</v>
      </c>
      <c r="CL1450">
        <f t="shared" si="112"/>
        <v>1</v>
      </c>
      <c r="CM1450">
        <f t="shared" si="113"/>
        <v>0</v>
      </c>
      <c r="CN1450">
        <f t="shared" si="114"/>
        <v>1</v>
      </c>
    </row>
    <row r="1451" spans="1:92" x14ac:dyDescent="0.25">
      <c r="A1451">
        <v>2752</v>
      </c>
      <c r="B1451" t="s">
        <v>87</v>
      </c>
      <c r="C1451" t="s">
        <v>87</v>
      </c>
      <c r="D1451">
        <v>2038308</v>
      </c>
      <c r="E1451" t="s">
        <v>1409</v>
      </c>
      <c r="F1451" s="107">
        <v>41011</v>
      </c>
      <c r="G1451" s="107"/>
      <c r="H1451">
        <v>2038308</v>
      </c>
      <c r="I1451" s="107">
        <v>41015</v>
      </c>
      <c r="J1451" s="107">
        <v>41037</v>
      </c>
      <c r="K1451">
        <v>150000</v>
      </c>
      <c r="L1451" t="s">
        <v>570</v>
      </c>
      <c r="M1451" s="107">
        <v>41037</v>
      </c>
      <c r="N1451" t="s">
        <v>50</v>
      </c>
      <c r="O1451" t="s">
        <v>75</v>
      </c>
      <c r="P1451" t="s">
        <v>30</v>
      </c>
      <c r="Q1451" t="s">
        <v>586</v>
      </c>
      <c r="R1451" t="s">
        <v>586</v>
      </c>
      <c r="S1451">
        <v>2</v>
      </c>
      <c r="T1451">
        <v>0</v>
      </c>
      <c r="U1451">
        <v>2</v>
      </c>
      <c r="AD1451" s="107">
        <v>31157</v>
      </c>
      <c r="AE1451" t="s">
        <v>31</v>
      </c>
      <c r="AF1451" t="s">
        <v>32</v>
      </c>
      <c r="AG1451" t="s">
        <v>868</v>
      </c>
      <c r="AH1451" t="s">
        <v>57</v>
      </c>
      <c r="AI1451" t="s">
        <v>79</v>
      </c>
      <c r="AJ1451" t="s">
        <v>30</v>
      </c>
      <c r="AP1451" t="s">
        <v>335</v>
      </c>
      <c r="AR1451" t="s">
        <v>45</v>
      </c>
      <c r="AS1451" t="s">
        <v>81</v>
      </c>
      <c r="AT1451" t="s">
        <v>1358</v>
      </c>
      <c r="AX1451" t="s">
        <v>87</v>
      </c>
      <c r="BC1451" t="s">
        <v>51</v>
      </c>
      <c r="BD1451" t="s">
        <v>1265</v>
      </c>
      <c r="BF1451" t="s">
        <v>586</v>
      </c>
      <c r="BG1451" t="s">
        <v>586</v>
      </c>
      <c r="BH1451" t="s">
        <v>586</v>
      </c>
      <c r="BI1451">
        <v>26.923497267759561</v>
      </c>
      <c r="BJ1451">
        <f t="shared" si="110"/>
        <v>27</v>
      </c>
      <c r="BK1451">
        <v>0</v>
      </c>
      <c r="BL1451">
        <v>41037</v>
      </c>
      <c r="BM1451">
        <v>0</v>
      </c>
      <c r="BN1451" t="s">
        <v>75</v>
      </c>
      <c r="BO1451" t="s">
        <v>87</v>
      </c>
      <c r="BQ1451" t="s">
        <v>1409</v>
      </c>
      <c r="BR1451" t="s">
        <v>87</v>
      </c>
      <c r="BS1451" t="s">
        <v>586</v>
      </c>
      <c r="BT1451" t="s">
        <v>586</v>
      </c>
      <c r="BU1451" t="s">
        <v>87</v>
      </c>
      <c r="BV1451" t="s">
        <v>586</v>
      </c>
      <c r="BW1451" t="s">
        <v>586</v>
      </c>
      <c r="BX1451">
        <v>0</v>
      </c>
      <c r="BY1451" t="e">
        <v>#VALUE!</v>
      </c>
      <c r="BZ1451">
        <v>-23</v>
      </c>
      <c r="CA1451" t="e">
        <v>#VALUE!</v>
      </c>
      <c r="CB1451" t="e">
        <v>#VALUE!</v>
      </c>
      <c r="CC1451" t="s">
        <v>586</v>
      </c>
      <c r="CD1451" t="s">
        <v>586</v>
      </c>
      <c r="CH1451">
        <f t="shared" si="111"/>
        <v>1</v>
      </c>
      <c r="CI1451" t="s">
        <v>1410</v>
      </c>
      <c r="CJ1451">
        <v>9</v>
      </c>
      <c r="CK1451" t="s">
        <v>1399</v>
      </c>
      <c r="CL1451">
        <f t="shared" si="112"/>
        <v>1</v>
      </c>
      <c r="CM1451">
        <f t="shared" si="113"/>
        <v>1</v>
      </c>
      <c r="CN1451">
        <f t="shared" si="114"/>
        <v>0</v>
      </c>
    </row>
    <row r="1452" spans="1:92" x14ac:dyDescent="0.25">
      <c r="A1452">
        <v>1255</v>
      </c>
      <c r="B1452" t="s">
        <v>564</v>
      </c>
      <c r="C1452" t="s">
        <v>564</v>
      </c>
      <c r="D1452">
        <v>2038330</v>
      </c>
      <c r="E1452">
        <v>1</v>
      </c>
      <c r="F1452" s="107">
        <v>40954</v>
      </c>
      <c r="G1452" s="107">
        <v>41551</v>
      </c>
      <c r="H1452">
        <v>2038330</v>
      </c>
      <c r="I1452" s="107">
        <v>40955</v>
      </c>
      <c r="J1452" s="107">
        <v>40957</v>
      </c>
      <c r="K1452">
        <v>30000</v>
      </c>
      <c r="L1452" t="s">
        <v>570</v>
      </c>
      <c r="M1452" s="107">
        <v>40957</v>
      </c>
      <c r="N1452" t="s">
        <v>87</v>
      </c>
      <c r="O1452" t="s">
        <v>75</v>
      </c>
      <c r="P1452" t="s">
        <v>54</v>
      </c>
      <c r="Q1452">
        <v>3</v>
      </c>
      <c r="R1452">
        <v>598</v>
      </c>
      <c r="S1452">
        <v>1</v>
      </c>
      <c r="T1452">
        <v>0</v>
      </c>
      <c r="AD1452" s="107">
        <v>28206</v>
      </c>
      <c r="AE1452" t="s">
        <v>31</v>
      </c>
      <c r="AF1452" t="s">
        <v>32</v>
      </c>
      <c r="AG1452" t="s">
        <v>868</v>
      </c>
      <c r="AH1452" t="s">
        <v>30</v>
      </c>
      <c r="AI1452" t="s">
        <v>61</v>
      </c>
      <c r="AJ1452" t="s">
        <v>54</v>
      </c>
      <c r="AK1452">
        <v>19</v>
      </c>
      <c r="AL1452" t="s">
        <v>54</v>
      </c>
      <c r="AP1452" t="s">
        <v>152</v>
      </c>
      <c r="AR1452" t="s">
        <v>91</v>
      </c>
      <c r="AS1452" t="s">
        <v>44</v>
      </c>
      <c r="BC1452" t="s">
        <v>51</v>
      </c>
      <c r="BF1452">
        <v>3</v>
      </c>
      <c r="BG1452">
        <v>597</v>
      </c>
      <c r="BH1452">
        <v>598</v>
      </c>
      <c r="BI1452">
        <v>34.830601092896174</v>
      </c>
      <c r="BJ1452">
        <f t="shared" si="110"/>
        <v>35</v>
      </c>
      <c r="BK1452">
        <v>0</v>
      </c>
      <c r="BL1452">
        <v>-594</v>
      </c>
      <c r="BM1452" t="s">
        <v>1051</v>
      </c>
      <c r="BN1452" t="s">
        <v>75</v>
      </c>
      <c r="BO1452" t="s">
        <v>87</v>
      </c>
      <c r="BQ1452" t="s">
        <v>1051</v>
      </c>
      <c r="BR1452" t="s">
        <v>87</v>
      </c>
      <c r="BS1452" t="s">
        <v>573</v>
      </c>
      <c r="BT1452" t="s">
        <v>1252</v>
      </c>
      <c r="BU1452" t="s">
        <v>87</v>
      </c>
      <c r="BV1452">
        <v>5.016722408026756E-3</v>
      </c>
      <c r="BW1452">
        <v>5.0251256281407036E-3</v>
      </c>
      <c r="BX1452">
        <v>8.4032201139476112E-6</v>
      </c>
      <c r="BY1452">
        <v>0</v>
      </c>
      <c r="BZ1452">
        <v>-3</v>
      </c>
      <c r="CA1452">
        <v>0</v>
      </c>
      <c r="CB1452">
        <v>3</v>
      </c>
      <c r="CC1452" t="e">
        <v>#VALUE!</v>
      </c>
      <c r="CD1452">
        <v>3</v>
      </c>
      <c r="CE1452">
        <v>0</v>
      </c>
      <c r="CH1452">
        <f t="shared" si="111"/>
        <v>1</v>
      </c>
      <c r="CI1452" t="s">
        <v>1405</v>
      </c>
      <c r="CJ1452">
        <v>1</v>
      </c>
      <c r="CK1452" t="s">
        <v>1399</v>
      </c>
      <c r="CL1452">
        <f t="shared" si="112"/>
        <v>1</v>
      </c>
      <c r="CM1452">
        <f t="shared" si="113"/>
        <v>1</v>
      </c>
      <c r="CN1452">
        <f t="shared" si="114"/>
        <v>0</v>
      </c>
    </row>
    <row r="1453" spans="1:92" x14ac:dyDescent="0.25">
      <c r="A1453">
        <v>370</v>
      </c>
      <c r="B1453" t="s">
        <v>564</v>
      </c>
      <c r="C1453" t="s">
        <v>564</v>
      </c>
      <c r="D1453">
        <v>2039143</v>
      </c>
      <c r="E1453">
        <v>2</v>
      </c>
      <c r="F1453" s="107">
        <v>40924</v>
      </c>
      <c r="G1453" s="107">
        <v>41072</v>
      </c>
      <c r="H1453">
        <v>2039143</v>
      </c>
      <c r="I1453" s="107">
        <v>40924</v>
      </c>
      <c r="J1453" s="107">
        <v>40925</v>
      </c>
      <c r="K1453">
        <v>15000</v>
      </c>
      <c r="L1453" t="s">
        <v>569</v>
      </c>
      <c r="M1453" s="107">
        <v>40925</v>
      </c>
      <c r="N1453" t="s">
        <v>87</v>
      </c>
      <c r="O1453" t="s">
        <v>75</v>
      </c>
      <c r="P1453" t="s">
        <v>587</v>
      </c>
      <c r="Q1453">
        <v>2</v>
      </c>
      <c r="R1453">
        <v>149</v>
      </c>
      <c r="S1453">
        <v>0</v>
      </c>
      <c r="T1453">
        <v>2</v>
      </c>
      <c r="AB1453" t="s">
        <v>111</v>
      </c>
      <c r="AD1453" s="107">
        <v>29950</v>
      </c>
      <c r="AE1453" t="s">
        <v>31</v>
      </c>
      <c r="AF1453" t="s">
        <v>39</v>
      </c>
      <c r="AG1453" t="s">
        <v>40</v>
      </c>
      <c r="AH1453" t="s">
        <v>30</v>
      </c>
      <c r="AI1453" t="s">
        <v>117</v>
      </c>
      <c r="AJ1453" t="s">
        <v>47</v>
      </c>
      <c r="AK1453">
        <v>6</v>
      </c>
      <c r="AL1453" t="s">
        <v>47</v>
      </c>
      <c r="AP1453" t="s">
        <v>200</v>
      </c>
      <c r="AR1453" t="s">
        <v>66</v>
      </c>
      <c r="AS1453" t="s">
        <v>63</v>
      </c>
      <c r="BC1453" t="s">
        <v>51</v>
      </c>
      <c r="BF1453">
        <v>2</v>
      </c>
      <c r="BG1453">
        <v>149</v>
      </c>
      <c r="BH1453">
        <v>149</v>
      </c>
      <c r="BI1453">
        <v>29.983606557377048</v>
      </c>
      <c r="BJ1453">
        <f t="shared" si="110"/>
        <v>30</v>
      </c>
      <c r="BK1453">
        <v>0</v>
      </c>
      <c r="BL1453">
        <v>-147</v>
      </c>
      <c r="BM1453" t="s">
        <v>47</v>
      </c>
      <c r="BN1453" t="s">
        <v>75</v>
      </c>
      <c r="BO1453" t="s">
        <v>87</v>
      </c>
      <c r="BQ1453" t="s">
        <v>47</v>
      </c>
      <c r="BR1453" t="s">
        <v>87</v>
      </c>
      <c r="BS1453" t="s">
        <v>573</v>
      </c>
      <c r="BT1453" t="s">
        <v>1252</v>
      </c>
      <c r="BU1453" t="s">
        <v>564</v>
      </c>
      <c r="BV1453">
        <v>1.3422818791946308E-2</v>
      </c>
      <c r="BW1453">
        <v>1.3422818791946308E-2</v>
      </c>
      <c r="BX1453">
        <v>0</v>
      </c>
      <c r="BY1453">
        <v>0</v>
      </c>
      <c r="BZ1453">
        <v>-2</v>
      </c>
      <c r="CA1453">
        <v>0</v>
      </c>
      <c r="CB1453">
        <v>2</v>
      </c>
      <c r="CC1453" t="e">
        <v>#VALUE!</v>
      </c>
      <c r="CD1453">
        <v>2</v>
      </c>
      <c r="CE1453">
        <v>0</v>
      </c>
      <c r="CH1453">
        <f t="shared" si="111"/>
        <v>1</v>
      </c>
      <c r="CI1453" t="s">
        <v>1405</v>
      </c>
      <c r="CJ1453">
        <v>1</v>
      </c>
      <c r="CK1453" t="s">
        <v>1399</v>
      </c>
      <c r="CL1453">
        <f t="shared" si="112"/>
        <v>1</v>
      </c>
      <c r="CM1453">
        <f t="shared" si="113"/>
        <v>0</v>
      </c>
      <c r="CN1453">
        <f t="shared" si="114"/>
        <v>1</v>
      </c>
    </row>
    <row r="1454" spans="1:92" x14ac:dyDescent="0.25">
      <c r="A1454">
        <v>1544</v>
      </c>
      <c r="B1454" t="s">
        <v>564</v>
      </c>
      <c r="C1454" t="s">
        <v>564</v>
      </c>
      <c r="D1454">
        <v>2039745</v>
      </c>
      <c r="E1454">
        <v>5</v>
      </c>
      <c r="F1454" s="107">
        <v>40966</v>
      </c>
      <c r="G1454" s="107">
        <v>40989</v>
      </c>
      <c r="H1454">
        <v>2039745</v>
      </c>
      <c r="I1454" s="107">
        <v>40987</v>
      </c>
      <c r="J1454" s="107">
        <v>40989</v>
      </c>
      <c r="K1454">
        <v>15000</v>
      </c>
      <c r="L1454" t="s">
        <v>569</v>
      </c>
      <c r="N1454" t="s">
        <v>564</v>
      </c>
      <c r="O1454" t="s">
        <v>913</v>
      </c>
      <c r="P1454" t="s">
        <v>38</v>
      </c>
      <c r="Q1454">
        <v>3</v>
      </c>
      <c r="R1454">
        <v>24</v>
      </c>
      <c r="S1454">
        <v>1</v>
      </c>
      <c r="T1454">
        <v>2</v>
      </c>
      <c r="AD1454" s="107">
        <v>31104</v>
      </c>
      <c r="AE1454" t="s">
        <v>31</v>
      </c>
      <c r="AF1454" t="s">
        <v>68</v>
      </c>
      <c r="AG1454" t="s">
        <v>870</v>
      </c>
      <c r="AH1454" t="s">
        <v>57</v>
      </c>
      <c r="AI1454" t="s">
        <v>41</v>
      </c>
      <c r="AJ1454" t="s">
        <v>88</v>
      </c>
      <c r="AK1454">
        <v>2</v>
      </c>
      <c r="AL1454" t="s">
        <v>987</v>
      </c>
      <c r="AN1454">
        <v>6</v>
      </c>
      <c r="AP1454" t="s">
        <v>59</v>
      </c>
      <c r="AR1454" t="s">
        <v>43</v>
      </c>
      <c r="AS1454" t="s">
        <v>60</v>
      </c>
      <c r="BC1454" t="s">
        <v>37</v>
      </c>
      <c r="BF1454">
        <v>3</v>
      </c>
      <c r="BG1454">
        <v>3</v>
      </c>
      <c r="BH1454">
        <v>24</v>
      </c>
      <c r="BI1454">
        <v>26.94535519125683</v>
      </c>
      <c r="BJ1454">
        <f t="shared" si="110"/>
        <v>27</v>
      </c>
      <c r="BK1454">
        <v>0</v>
      </c>
      <c r="BL1454">
        <v>0</v>
      </c>
      <c r="BM1454" t="s">
        <v>1050</v>
      </c>
      <c r="BN1454" t="s">
        <v>913</v>
      </c>
      <c r="BO1454" t="s">
        <v>564</v>
      </c>
      <c r="BQ1454" t="s">
        <v>1050</v>
      </c>
      <c r="BR1454" t="s">
        <v>87</v>
      </c>
      <c r="BS1454" t="s">
        <v>572</v>
      </c>
      <c r="BT1454" t="s">
        <v>1252</v>
      </c>
      <c r="BU1454" t="s">
        <v>87</v>
      </c>
      <c r="BV1454">
        <v>0.125</v>
      </c>
      <c r="BW1454">
        <v>1</v>
      </c>
      <c r="BX1454">
        <v>0.875</v>
      </c>
      <c r="BY1454">
        <v>0</v>
      </c>
      <c r="BZ1454">
        <v>-3</v>
      </c>
      <c r="CA1454">
        <v>0</v>
      </c>
      <c r="CB1454">
        <v>3</v>
      </c>
      <c r="CC1454" t="e">
        <v>#VALUE!</v>
      </c>
      <c r="CD1454">
        <v>3</v>
      </c>
      <c r="CE1454">
        <v>0</v>
      </c>
      <c r="CH1454">
        <f t="shared" si="111"/>
        <v>1</v>
      </c>
      <c r="CI1454" t="s">
        <v>1405</v>
      </c>
      <c r="CJ1454">
        <v>1</v>
      </c>
      <c r="CK1454" t="s">
        <v>1399</v>
      </c>
      <c r="CL1454">
        <f t="shared" si="112"/>
        <v>0</v>
      </c>
      <c r="CM1454">
        <f t="shared" si="113"/>
        <v>1</v>
      </c>
      <c r="CN1454">
        <f t="shared" si="114"/>
        <v>1</v>
      </c>
    </row>
    <row r="1455" spans="1:92" x14ac:dyDescent="0.25">
      <c r="A1455">
        <v>731</v>
      </c>
      <c r="B1455" t="s">
        <v>564</v>
      </c>
      <c r="C1455" t="s">
        <v>564</v>
      </c>
      <c r="D1455">
        <v>2040647</v>
      </c>
      <c r="E1455">
        <v>6</v>
      </c>
      <c r="F1455" s="107">
        <v>40937</v>
      </c>
      <c r="G1455" s="107">
        <v>41078</v>
      </c>
      <c r="H1455">
        <v>2040647</v>
      </c>
      <c r="I1455" s="107">
        <v>40937</v>
      </c>
      <c r="J1455" s="107">
        <v>40946</v>
      </c>
      <c r="K1455">
        <v>15000</v>
      </c>
      <c r="L1455" t="s">
        <v>569</v>
      </c>
      <c r="M1455" s="107">
        <v>40946</v>
      </c>
      <c r="N1455" t="s">
        <v>87</v>
      </c>
      <c r="O1455" t="s">
        <v>583</v>
      </c>
      <c r="P1455" t="s">
        <v>38</v>
      </c>
      <c r="Q1455">
        <v>10</v>
      </c>
      <c r="R1455">
        <v>142</v>
      </c>
      <c r="S1455">
        <v>6</v>
      </c>
      <c r="T1455">
        <v>4</v>
      </c>
      <c r="U1455">
        <v>4</v>
      </c>
      <c r="AD1455" s="107">
        <v>31241</v>
      </c>
      <c r="AE1455" t="s">
        <v>31</v>
      </c>
      <c r="AF1455" t="s">
        <v>32</v>
      </c>
      <c r="AG1455" t="s">
        <v>868</v>
      </c>
      <c r="AH1455" t="s">
        <v>57</v>
      </c>
      <c r="AI1455" t="s">
        <v>112</v>
      </c>
      <c r="AJ1455" t="s">
        <v>88</v>
      </c>
      <c r="AK1455">
        <v>9</v>
      </c>
      <c r="AL1455" t="s">
        <v>361</v>
      </c>
      <c r="AM1455">
        <v>2</v>
      </c>
      <c r="AP1455" t="s">
        <v>106</v>
      </c>
      <c r="AR1455" t="s">
        <v>43</v>
      </c>
      <c r="AS1455" t="s">
        <v>56</v>
      </c>
      <c r="BC1455" t="s">
        <v>37</v>
      </c>
      <c r="BF1455">
        <v>10</v>
      </c>
      <c r="BG1455">
        <v>142</v>
      </c>
      <c r="BH1455">
        <v>142</v>
      </c>
      <c r="BI1455">
        <v>26.491803278688526</v>
      </c>
      <c r="BJ1455">
        <f t="shared" si="110"/>
        <v>27</v>
      </c>
      <c r="BK1455">
        <v>0</v>
      </c>
      <c r="BL1455">
        <v>-132</v>
      </c>
      <c r="BM1455" t="s">
        <v>1050</v>
      </c>
      <c r="BN1455" t="s">
        <v>75</v>
      </c>
      <c r="BO1455" t="s">
        <v>87</v>
      </c>
      <c r="BQ1455" t="s">
        <v>1050</v>
      </c>
      <c r="BR1455" t="s">
        <v>87</v>
      </c>
      <c r="BS1455" t="s">
        <v>573</v>
      </c>
      <c r="BT1455" t="s">
        <v>1252</v>
      </c>
      <c r="BU1455" t="s">
        <v>87</v>
      </c>
      <c r="BV1455">
        <v>7.0422535211267609E-2</v>
      </c>
      <c r="BW1455">
        <v>7.0422535211267609E-2</v>
      </c>
      <c r="BX1455">
        <v>0</v>
      </c>
      <c r="BY1455">
        <v>0</v>
      </c>
      <c r="BZ1455">
        <v>-10</v>
      </c>
      <c r="CA1455">
        <v>0</v>
      </c>
      <c r="CB1455">
        <v>10</v>
      </c>
      <c r="CC1455" t="e">
        <v>#VALUE!</v>
      </c>
      <c r="CD1455">
        <v>10</v>
      </c>
      <c r="CE1455">
        <v>0</v>
      </c>
      <c r="CH1455">
        <f t="shared" si="111"/>
        <v>1</v>
      </c>
      <c r="CI1455" t="s">
        <v>1405</v>
      </c>
      <c r="CJ1455">
        <v>1</v>
      </c>
      <c r="CK1455" t="s">
        <v>1399</v>
      </c>
      <c r="CL1455">
        <f t="shared" si="112"/>
        <v>1</v>
      </c>
      <c r="CM1455">
        <f t="shared" si="113"/>
        <v>1</v>
      </c>
      <c r="CN1455">
        <f t="shared" si="114"/>
        <v>1</v>
      </c>
    </row>
    <row r="1456" spans="1:92" x14ac:dyDescent="0.25">
      <c r="A1456">
        <v>3218</v>
      </c>
      <c r="B1456" t="s">
        <v>87</v>
      </c>
      <c r="C1456" t="s">
        <v>87</v>
      </c>
      <c r="D1456">
        <v>2042185</v>
      </c>
      <c r="E1456">
        <v>4</v>
      </c>
      <c r="F1456" s="107">
        <v>41027</v>
      </c>
      <c r="G1456" s="107">
        <v>41214</v>
      </c>
      <c r="H1456">
        <v>2042185</v>
      </c>
      <c r="I1456" s="107">
        <v>41027</v>
      </c>
      <c r="J1456" s="107">
        <v>41033</v>
      </c>
      <c r="K1456">
        <v>10000</v>
      </c>
      <c r="L1456" t="s">
        <v>568</v>
      </c>
      <c r="M1456" s="107">
        <v>41033</v>
      </c>
      <c r="N1456" t="s">
        <v>87</v>
      </c>
      <c r="O1456" t="s">
        <v>75</v>
      </c>
      <c r="P1456" t="s">
        <v>38</v>
      </c>
      <c r="Q1456">
        <v>11</v>
      </c>
      <c r="R1456">
        <v>188</v>
      </c>
      <c r="S1456">
        <v>1</v>
      </c>
      <c r="T1456">
        <v>1</v>
      </c>
      <c r="AD1456" s="107">
        <v>31399</v>
      </c>
      <c r="AE1456" t="s">
        <v>31</v>
      </c>
      <c r="AF1456" t="s">
        <v>39</v>
      </c>
      <c r="AG1456" t="s">
        <v>40</v>
      </c>
      <c r="AH1456" t="s">
        <v>40</v>
      </c>
      <c r="AI1456" t="s">
        <v>46</v>
      </c>
      <c r="AJ1456" t="s">
        <v>88</v>
      </c>
      <c r="AK1456">
        <v>8</v>
      </c>
      <c r="AL1456" t="s">
        <v>986</v>
      </c>
      <c r="AO1456">
        <v>167</v>
      </c>
      <c r="AP1456" t="s">
        <v>149</v>
      </c>
      <c r="AR1456" t="s">
        <v>66</v>
      </c>
      <c r="AS1456" t="s">
        <v>73</v>
      </c>
      <c r="AV1456" t="s">
        <v>87</v>
      </c>
      <c r="AW1456" t="s">
        <v>798</v>
      </c>
      <c r="BA1456">
        <v>41264</v>
      </c>
      <c r="BB1456">
        <v>240</v>
      </c>
      <c r="BC1456" t="s">
        <v>37</v>
      </c>
      <c r="BD1456" t="s">
        <v>1108</v>
      </c>
      <c r="BF1456">
        <v>11</v>
      </c>
      <c r="BG1456">
        <v>188</v>
      </c>
      <c r="BH1456">
        <v>188</v>
      </c>
      <c r="BI1456">
        <v>26.306010928961747</v>
      </c>
      <c r="BJ1456">
        <f t="shared" si="110"/>
        <v>26</v>
      </c>
      <c r="BK1456">
        <v>0</v>
      </c>
      <c r="BL1456">
        <v>-181</v>
      </c>
      <c r="BM1456" t="s">
        <v>1050</v>
      </c>
      <c r="BN1456" t="s">
        <v>75</v>
      </c>
      <c r="BO1456" t="s">
        <v>564</v>
      </c>
      <c r="BQ1456" t="s">
        <v>1050</v>
      </c>
      <c r="BR1456" t="s">
        <v>87</v>
      </c>
      <c r="BS1456" t="s">
        <v>572</v>
      </c>
      <c r="BT1456" t="s">
        <v>1252</v>
      </c>
      <c r="BU1456" t="s">
        <v>87</v>
      </c>
      <c r="BV1456">
        <v>5.8510638297872342E-2</v>
      </c>
      <c r="BW1456">
        <v>3.7234042553191488E-2</v>
      </c>
      <c r="BX1456">
        <v>-2.1276595744680854E-2</v>
      </c>
      <c r="BY1456">
        <v>0</v>
      </c>
      <c r="BZ1456">
        <v>-7</v>
      </c>
      <c r="CA1456">
        <v>4</v>
      </c>
      <c r="CB1456">
        <v>188</v>
      </c>
      <c r="CC1456">
        <v>11</v>
      </c>
      <c r="CD1456">
        <v>188</v>
      </c>
      <c r="CE1456">
        <v>181</v>
      </c>
      <c r="CH1456">
        <f t="shared" si="111"/>
        <v>1</v>
      </c>
      <c r="CI1456" t="s">
        <v>1404</v>
      </c>
      <c r="CJ1456">
        <v>2</v>
      </c>
      <c r="CK1456" t="s">
        <v>1399</v>
      </c>
      <c r="CL1456">
        <f t="shared" si="112"/>
        <v>1</v>
      </c>
      <c r="CM1456">
        <f t="shared" si="113"/>
        <v>1</v>
      </c>
      <c r="CN1456">
        <f t="shared" si="114"/>
        <v>1</v>
      </c>
    </row>
    <row r="1457" spans="1:92" x14ac:dyDescent="0.25">
      <c r="A1457">
        <v>2953</v>
      </c>
      <c r="B1457" t="s">
        <v>564</v>
      </c>
      <c r="C1457" t="s">
        <v>87</v>
      </c>
      <c r="D1457">
        <v>2043015</v>
      </c>
      <c r="E1457">
        <v>6</v>
      </c>
      <c r="F1457" s="107">
        <v>41017</v>
      </c>
      <c r="G1457" s="107">
        <v>41358</v>
      </c>
      <c r="H1457">
        <v>2043015</v>
      </c>
      <c r="I1457" s="107">
        <v>41018</v>
      </c>
      <c r="J1457" s="107">
        <v>41020</v>
      </c>
      <c r="K1457">
        <v>15000</v>
      </c>
      <c r="L1457" t="s">
        <v>569</v>
      </c>
      <c r="M1457" s="107">
        <v>41020</v>
      </c>
      <c r="N1457" t="s">
        <v>87</v>
      </c>
      <c r="O1457" t="s">
        <v>75</v>
      </c>
      <c r="P1457" t="s">
        <v>38</v>
      </c>
      <c r="Q1457">
        <v>14</v>
      </c>
      <c r="R1457">
        <v>342</v>
      </c>
      <c r="S1457">
        <v>2</v>
      </c>
      <c r="T1457">
        <v>3</v>
      </c>
      <c r="V1457">
        <v>1</v>
      </c>
      <c r="AD1457" s="107">
        <v>29996</v>
      </c>
      <c r="AE1457" t="s">
        <v>31</v>
      </c>
      <c r="AF1457" t="s">
        <v>32</v>
      </c>
      <c r="AG1457" t="s">
        <v>868</v>
      </c>
      <c r="AH1457" t="s">
        <v>57</v>
      </c>
      <c r="AI1457" t="s">
        <v>69</v>
      </c>
      <c r="AJ1457" t="s">
        <v>88</v>
      </c>
      <c r="AK1457">
        <v>15</v>
      </c>
      <c r="AL1457" t="s">
        <v>361</v>
      </c>
      <c r="AM1457">
        <v>2</v>
      </c>
      <c r="AP1457" t="s">
        <v>83</v>
      </c>
      <c r="AR1457" t="s">
        <v>66</v>
      </c>
      <c r="AS1457" t="s">
        <v>73</v>
      </c>
      <c r="AT1457" t="s">
        <v>959</v>
      </c>
      <c r="AU1457" t="s">
        <v>958</v>
      </c>
      <c r="AX1457" t="s">
        <v>50</v>
      </c>
      <c r="BC1457" t="s">
        <v>51</v>
      </c>
      <c r="BF1457">
        <v>14</v>
      </c>
      <c r="BG1457">
        <v>341</v>
      </c>
      <c r="BH1457">
        <v>342</v>
      </c>
      <c r="BI1457">
        <v>30.112021857923498</v>
      </c>
      <c r="BJ1457">
        <f t="shared" si="110"/>
        <v>30</v>
      </c>
      <c r="BK1457">
        <v>0</v>
      </c>
      <c r="BL1457">
        <v>-338</v>
      </c>
      <c r="BM1457" t="s">
        <v>1050</v>
      </c>
      <c r="BN1457" t="s">
        <v>75</v>
      </c>
      <c r="BO1457" t="s">
        <v>87</v>
      </c>
      <c r="BQ1457" t="s">
        <v>1050</v>
      </c>
      <c r="BR1457" t="s">
        <v>87</v>
      </c>
      <c r="BS1457" t="s">
        <v>572</v>
      </c>
      <c r="BT1457" t="s">
        <v>1252</v>
      </c>
      <c r="BU1457" t="s">
        <v>87</v>
      </c>
      <c r="BV1457">
        <v>4.0935672514619881E-2</v>
      </c>
      <c r="BW1457">
        <v>8.7976539589442824E-3</v>
      </c>
      <c r="BX1457">
        <v>-3.21380185556756E-2</v>
      </c>
      <c r="BY1457">
        <v>0</v>
      </c>
      <c r="BZ1457">
        <v>-3</v>
      </c>
      <c r="CA1457">
        <v>11</v>
      </c>
      <c r="CB1457">
        <v>341</v>
      </c>
      <c r="CC1457">
        <v>14</v>
      </c>
      <c r="CD1457">
        <v>341</v>
      </c>
      <c r="CE1457">
        <v>338</v>
      </c>
      <c r="CH1457">
        <f t="shared" si="111"/>
        <v>1</v>
      </c>
      <c r="CI1457" t="s">
        <v>1404</v>
      </c>
      <c r="CJ1457">
        <v>2</v>
      </c>
      <c r="CK1457" t="s">
        <v>1399</v>
      </c>
      <c r="CL1457">
        <f t="shared" si="112"/>
        <v>1</v>
      </c>
      <c r="CM1457">
        <f t="shared" si="113"/>
        <v>1</v>
      </c>
      <c r="CN1457">
        <f t="shared" si="114"/>
        <v>1</v>
      </c>
    </row>
    <row r="1458" spans="1:92" x14ac:dyDescent="0.25">
      <c r="A1458">
        <v>1939</v>
      </c>
      <c r="B1458" t="s">
        <v>564</v>
      </c>
      <c r="C1458" t="s">
        <v>564</v>
      </c>
      <c r="D1458">
        <v>2043022</v>
      </c>
      <c r="E1458">
        <v>6</v>
      </c>
      <c r="F1458" s="107">
        <v>40981</v>
      </c>
      <c r="G1458" s="107">
        <v>41163</v>
      </c>
      <c r="H1458">
        <v>2043022</v>
      </c>
      <c r="I1458" s="107">
        <v>40982</v>
      </c>
      <c r="J1458" s="107">
        <v>41163</v>
      </c>
      <c r="K1458">
        <v>20000</v>
      </c>
      <c r="L1458" t="s">
        <v>569</v>
      </c>
      <c r="N1458" t="s">
        <v>564</v>
      </c>
      <c r="O1458" t="s">
        <v>913</v>
      </c>
      <c r="P1458" t="s">
        <v>38</v>
      </c>
      <c r="Q1458">
        <v>182</v>
      </c>
      <c r="R1458">
        <v>183</v>
      </c>
      <c r="S1458">
        <v>4</v>
      </c>
      <c r="T1458">
        <v>6</v>
      </c>
      <c r="U1458">
        <v>2</v>
      </c>
      <c r="AD1458" s="107">
        <v>30770</v>
      </c>
      <c r="AE1458" t="s">
        <v>45</v>
      </c>
      <c r="AF1458" t="s">
        <v>68</v>
      </c>
      <c r="AG1458" t="s">
        <v>870</v>
      </c>
      <c r="AH1458" t="s">
        <v>57</v>
      </c>
      <c r="AI1458" t="s">
        <v>41</v>
      </c>
      <c r="AJ1458" t="s">
        <v>88</v>
      </c>
      <c r="AK1458">
        <v>9</v>
      </c>
      <c r="AL1458" t="s">
        <v>361</v>
      </c>
      <c r="AM1458">
        <v>2</v>
      </c>
      <c r="AP1458" t="s">
        <v>131</v>
      </c>
      <c r="AR1458" t="s">
        <v>91</v>
      </c>
      <c r="AS1458" t="s">
        <v>81</v>
      </c>
      <c r="BC1458" t="s">
        <v>37</v>
      </c>
      <c r="BF1458">
        <v>182</v>
      </c>
      <c r="BG1458">
        <v>182</v>
      </c>
      <c r="BH1458">
        <v>183</v>
      </c>
      <c r="BI1458">
        <v>27.898907103825138</v>
      </c>
      <c r="BJ1458">
        <f t="shared" si="110"/>
        <v>28</v>
      </c>
      <c r="BK1458">
        <v>0</v>
      </c>
      <c r="BL1458">
        <v>0</v>
      </c>
      <c r="BM1458" t="s">
        <v>1050</v>
      </c>
      <c r="BN1458" t="s">
        <v>913</v>
      </c>
      <c r="BO1458" t="s">
        <v>564</v>
      </c>
      <c r="BQ1458" t="s">
        <v>1050</v>
      </c>
      <c r="BR1458" t="s">
        <v>87</v>
      </c>
      <c r="BS1458" t="s">
        <v>572</v>
      </c>
      <c r="BT1458" t="s">
        <v>1252</v>
      </c>
      <c r="BU1458" t="s">
        <v>87</v>
      </c>
      <c r="BV1458">
        <v>0.99453551912568305</v>
      </c>
      <c r="BW1458">
        <v>1</v>
      </c>
      <c r="BX1458">
        <v>5.464480874316946E-3</v>
      </c>
      <c r="BY1458">
        <v>0</v>
      </c>
      <c r="BZ1458">
        <v>-182</v>
      </c>
      <c r="CA1458">
        <v>0</v>
      </c>
      <c r="CB1458">
        <v>182</v>
      </c>
      <c r="CC1458" t="e">
        <v>#VALUE!</v>
      </c>
      <c r="CD1458">
        <v>182</v>
      </c>
      <c r="CE1458">
        <v>0</v>
      </c>
      <c r="CH1458">
        <f t="shared" si="111"/>
        <v>1</v>
      </c>
      <c r="CI1458" t="s">
        <v>1403</v>
      </c>
      <c r="CJ1458">
        <v>6</v>
      </c>
      <c r="CK1458" t="s">
        <v>1399</v>
      </c>
      <c r="CL1458">
        <f t="shared" si="112"/>
        <v>0</v>
      </c>
      <c r="CM1458">
        <f t="shared" si="113"/>
        <v>1</v>
      </c>
      <c r="CN1458">
        <f t="shared" si="114"/>
        <v>1</v>
      </c>
    </row>
    <row r="1459" spans="1:92" x14ac:dyDescent="0.25">
      <c r="A1459">
        <v>2375</v>
      </c>
      <c r="B1459" t="s">
        <v>564</v>
      </c>
      <c r="C1459" t="s">
        <v>87</v>
      </c>
      <c r="D1459">
        <v>2043628</v>
      </c>
      <c r="E1459">
        <v>2</v>
      </c>
      <c r="F1459" s="107">
        <v>40998</v>
      </c>
      <c r="G1459" s="107">
        <v>41703</v>
      </c>
      <c r="H1459">
        <v>2043628</v>
      </c>
      <c r="I1459" s="107">
        <v>41318</v>
      </c>
      <c r="J1459" s="107">
        <v>41325</v>
      </c>
      <c r="K1459">
        <v>5000</v>
      </c>
      <c r="L1459" t="s">
        <v>567</v>
      </c>
      <c r="M1459" s="107">
        <v>41003</v>
      </c>
      <c r="N1459" t="s">
        <v>87</v>
      </c>
      <c r="O1459" t="s">
        <v>75</v>
      </c>
      <c r="P1459" t="s">
        <v>587</v>
      </c>
      <c r="Q1459">
        <v>7</v>
      </c>
      <c r="R1459">
        <v>706</v>
      </c>
      <c r="S1459">
        <v>1</v>
      </c>
      <c r="T1459">
        <v>3</v>
      </c>
      <c r="V1459">
        <v>1</v>
      </c>
      <c r="AD1459" s="107">
        <v>31498</v>
      </c>
      <c r="AE1459" t="s">
        <v>31</v>
      </c>
      <c r="AF1459" t="s">
        <v>39</v>
      </c>
      <c r="AG1459" t="s">
        <v>40</v>
      </c>
      <c r="AH1459" t="s">
        <v>40</v>
      </c>
      <c r="AI1459" t="s">
        <v>61</v>
      </c>
      <c r="AJ1459" t="s">
        <v>47</v>
      </c>
      <c r="AK1459">
        <v>22</v>
      </c>
      <c r="AL1459" t="s">
        <v>47</v>
      </c>
      <c r="AP1459" t="s">
        <v>304</v>
      </c>
      <c r="AR1459" t="s">
        <v>66</v>
      </c>
      <c r="AS1459" t="s">
        <v>73</v>
      </c>
      <c r="AT1459" t="s">
        <v>1359</v>
      </c>
      <c r="AU1459" t="s">
        <v>1164</v>
      </c>
      <c r="AX1459" t="s">
        <v>87</v>
      </c>
      <c r="BC1459" t="s">
        <v>51</v>
      </c>
      <c r="BF1459">
        <v>7</v>
      </c>
      <c r="BG1459">
        <v>386</v>
      </c>
      <c r="BH1459">
        <v>706</v>
      </c>
      <c r="BI1459">
        <v>25.956284153005466</v>
      </c>
      <c r="BJ1459">
        <f t="shared" si="110"/>
        <v>27</v>
      </c>
      <c r="BK1459">
        <v>-322</v>
      </c>
      <c r="BL1459">
        <v>-378</v>
      </c>
      <c r="BM1459" t="s">
        <v>47</v>
      </c>
      <c r="BN1459" t="s">
        <v>75</v>
      </c>
      <c r="BO1459" t="s">
        <v>87</v>
      </c>
      <c r="BQ1459" t="s">
        <v>47</v>
      </c>
      <c r="BR1459" t="s">
        <v>87</v>
      </c>
      <c r="BS1459" t="s">
        <v>573</v>
      </c>
      <c r="BT1459" t="s">
        <v>1252</v>
      </c>
      <c r="BU1459" t="s">
        <v>87</v>
      </c>
      <c r="BV1459">
        <v>9.9150141643059488E-3</v>
      </c>
      <c r="BW1459">
        <v>9.9000000000000008E-3</v>
      </c>
      <c r="BX1459">
        <v>0</v>
      </c>
      <c r="BY1459">
        <v>0</v>
      </c>
      <c r="BZ1459">
        <v>-8</v>
      </c>
      <c r="CA1459">
        <v>-1</v>
      </c>
      <c r="CB1459">
        <v>-314</v>
      </c>
      <c r="CC1459" t="e">
        <v>#VALUE!</v>
      </c>
      <c r="CD1459">
        <v>7</v>
      </c>
      <c r="CH1459">
        <f t="shared" si="111"/>
        <v>1</v>
      </c>
      <c r="CI1459" t="s">
        <v>1405</v>
      </c>
      <c r="CJ1459">
        <v>1</v>
      </c>
      <c r="CK1459" t="s">
        <v>1399</v>
      </c>
      <c r="CL1459">
        <f t="shared" si="112"/>
        <v>1</v>
      </c>
      <c r="CM1459">
        <f t="shared" si="113"/>
        <v>1</v>
      </c>
      <c r="CN1459">
        <f t="shared" si="114"/>
        <v>1</v>
      </c>
    </row>
    <row r="1460" spans="1:92" x14ac:dyDescent="0.25">
      <c r="A1460">
        <v>3013</v>
      </c>
      <c r="B1460" t="s">
        <v>564</v>
      </c>
      <c r="C1460" t="s">
        <v>87</v>
      </c>
      <c r="D1460">
        <v>2044068</v>
      </c>
      <c r="E1460">
        <v>5</v>
      </c>
      <c r="F1460" s="107">
        <v>41020</v>
      </c>
      <c r="G1460" s="107">
        <v>41159</v>
      </c>
      <c r="H1460">
        <v>2044068</v>
      </c>
      <c r="I1460" s="107">
        <v>41020</v>
      </c>
      <c r="J1460" s="107">
        <v>41027</v>
      </c>
      <c r="K1460">
        <v>20000</v>
      </c>
      <c r="L1460" t="s">
        <v>569</v>
      </c>
      <c r="M1460" s="107">
        <v>41027</v>
      </c>
      <c r="N1460" t="s">
        <v>87</v>
      </c>
      <c r="O1460" t="s">
        <v>583</v>
      </c>
      <c r="P1460" t="s">
        <v>38</v>
      </c>
      <c r="Q1460">
        <v>44</v>
      </c>
      <c r="R1460">
        <v>140</v>
      </c>
      <c r="S1460">
        <v>0</v>
      </c>
      <c r="T1460">
        <v>1</v>
      </c>
      <c r="AD1460" s="107">
        <v>28929</v>
      </c>
      <c r="AE1460" t="s">
        <v>31</v>
      </c>
      <c r="AF1460" t="s">
        <v>32</v>
      </c>
      <c r="AG1460" t="s">
        <v>868</v>
      </c>
      <c r="AH1460" t="s">
        <v>30</v>
      </c>
      <c r="AI1460" t="s">
        <v>69</v>
      </c>
      <c r="AJ1460" t="s">
        <v>88</v>
      </c>
      <c r="AK1460">
        <v>8</v>
      </c>
      <c r="AL1460" t="s">
        <v>987</v>
      </c>
      <c r="AN1460">
        <v>6</v>
      </c>
      <c r="AP1460" t="s">
        <v>42</v>
      </c>
      <c r="AR1460" t="s">
        <v>43</v>
      </c>
      <c r="AS1460" t="s">
        <v>44</v>
      </c>
      <c r="AU1460" t="s">
        <v>786</v>
      </c>
      <c r="AX1460" t="s">
        <v>87</v>
      </c>
      <c r="BC1460" t="s">
        <v>51</v>
      </c>
      <c r="BF1460">
        <v>44</v>
      </c>
      <c r="BG1460">
        <v>140</v>
      </c>
      <c r="BH1460">
        <v>140</v>
      </c>
      <c r="BI1460">
        <v>33.035519125683059</v>
      </c>
      <c r="BJ1460">
        <f t="shared" si="110"/>
        <v>33</v>
      </c>
      <c r="BK1460">
        <v>0</v>
      </c>
      <c r="BL1460">
        <v>-132</v>
      </c>
      <c r="BM1460" t="s">
        <v>1050</v>
      </c>
      <c r="BN1460" t="s">
        <v>75</v>
      </c>
      <c r="BO1460" t="s">
        <v>87</v>
      </c>
      <c r="BQ1460" t="s">
        <v>1050</v>
      </c>
      <c r="BR1460" t="s">
        <v>87</v>
      </c>
      <c r="BS1460" t="s">
        <v>572</v>
      </c>
      <c r="BT1460" t="s">
        <v>1252</v>
      </c>
      <c r="BU1460" t="s">
        <v>564</v>
      </c>
      <c r="BV1460">
        <v>0.31428571428571428</v>
      </c>
      <c r="BW1460">
        <v>5.7142857142857141E-2</v>
      </c>
      <c r="BX1460">
        <v>-0.25714285714285712</v>
      </c>
      <c r="BY1460">
        <v>0</v>
      </c>
      <c r="BZ1460">
        <v>-8</v>
      </c>
      <c r="CA1460">
        <v>36</v>
      </c>
      <c r="CB1460">
        <v>140</v>
      </c>
      <c r="CC1460">
        <v>44</v>
      </c>
      <c r="CD1460">
        <v>140</v>
      </c>
      <c r="CE1460">
        <v>132</v>
      </c>
      <c r="CH1460">
        <f t="shared" si="111"/>
        <v>1</v>
      </c>
      <c r="CI1460" t="s">
        <v>1401</v>
      </c>
      <c r="CJ1460">
        <v>3</v>
      </c>
      <c r="CK1460" t="s">
        <v>1399</v>
      </c>
      <c r="CL1460">
        <f t="shared" si="112"/>
        <v>1</v>
      </c>
      <c r="CM1460">
        <f t="shared" si="113"/>
        <v>0</v>
      </c>
      <c r="CN1460">
        <f t="shared" si="114"/>
        <v>1</v>
      </c>
    </row>
    <row r="1461" spans="1:92" x14ac:dyDescent="0.25">
      <c r="A1461">
        <v>668</v>
      </c>
      <c r="B1461" t="s">
        <v>564</v>
      </c>
      <c r="C1461" t="s">
        <v>564</v>
      </c>
      <c r="D1461">
        <v>2044088</v>
      </c>
      <c r="E1461">
        <v>5</v>
      </c>
      <c r="F1461" s="107">
        <v>40935</v>
      </c>
      <c r="G1461" s="107">
        <v>40991</v>
      </c>
      <c r="H1461">
        <v>2044088</v>
      </c>
      <c r="I1461" s="107">
        <v>40935</v>
      </c>
      <c r="J1461" s="107">
        <v>40991</v>
      </c>
      <c r="K1461">
        <v>15000</v>
      </c>
      <c r="L1461" t="s">
        <v>569</v>
      </c>
      <c r="N1461" t="s">
        <v>564</v>
      </c>
      <c r="O1461" t="s">
        <v>913</v>
      </c>
      <c r="P1461" t="s">
        <v>38</v>
      </c>
      <c r="Q1461">
        <v>57</v>
      </c>
      <c r="R1461">
        <v>57</v>
      </c>
      <c r="S1461">
        <v>4</v>
      </c>
      <c r="T1461">
        <v>0</v>
      </c>
      <c r="U1461">
        <v>1</v>
      </c>
      <c r="AD1461" s="107">
        <v>25851</v>
      </c>
      <c r="AE1461" t="s">
        <v>45</v>
      </c>
      <c r="AF1461" t="s">
        <v>39</v>
      </c>
      <c r="AG1461" t="s">
        <v>40</v>
      </c>
      <c r="AH1461" t="s">
        <v>40</v>
      </c>
      <c r="AI1461" t="s">
        <v>33</v>
      </c>
      <c r="AJ1461" t="s">
        <v>88</v>
      </c>
      <c r="AK1461">
        <v>3</v>
      </c>
      <c r="AL1461" t="s">
        <v>987</v>
      </c>
      <c r="AN1461">
        <v>6</v>
      </c>
      <c r="AP1461" t="s">
        <v>42</v>
      </c>
      <c r="AR1461" t="s">
        <v>43</v>
      </c>
      <c r="AS1461" t="s">
        <v>44</v>
      </c>
      <c r="BC1461" t="s">
        <v>37</v>
      </c>
      <c r="BF1461">
        <v>57</v>
      </c>
      <c r="BG1461">
        <v>57</v>
      </c>
      <c r="BH1461">
        <v>57</v>
      </c>
      <c r="BI1461">
        <v>41.213114754098363</v>
      </c>
      <c r="BJ1461">
        <f t="shared" si="110"/>
        <v>41</v>
      </c>
      <c r="BK1461">
        <v>0</v>
      </c>
      <c r="BL1461">
        <v>0</v>
      </c>
      <c r="BM1461" t="s">
        <v>1050</v>
      </c>
      <c r="BN1461" t="s">
        <v>913</v>
      </c>
      <c r="BO1461" t="s">
        <v>564</v>
      </c>
      <c r="BQ1461" t="s">
        <v>1050</v>
      </c>
      <c r="BR1461" t="s">
        <v>87</v>
      </c>
      <c r="BS1461" t="s">
        <v>572</v>
      </c>
      <c r="BT1461" t="s">
        <v>1252</v>
      </c>
      <c r="BU1461" t="s">
        <v>87</v>
      </c>
      <c r="BV1461">
        <v>1</v>
      </c>
      <c r="BW1461">
        <v>1</v>
      </c>
      <c r="BX1461">
        <v>0</v>
      </c>
      <c r="BY1461">
        <v>0</v>
      </c>
      <c r="BZ1461">
        <v>-57</v>
      </c>
      <c r="CA1461">
        <v>0</v>
      </c>
      <c r="CB1461">
        <v>57</v>
      </c>
      <c r="CC1461" t="e">
        <v>#VALUE!</v>
      </c>
      <c r="CD1461">
        <v>57</v>
      </c>
      <c r="CE1461">
        <v>0</v>
      </c>
      <c r="CH1461">
        <f t="shared" si="111"/>
        <v>1</v>
      </c>
      <c r="CI1461" t="s">
        <v>1401</v>
      </c>
      <c r="CJ1461">
        <v>3</v>
      </c>
      <c r="CK1461" t="s">
        <v>1399</v>
      </c>
      <c r="CL1461">
        <f t="shared" si="112"/>
        <v>0</v>
      </c>
      <c r="CM1461">
        <f t="shared" si="113"/>
        <v>1</v>
      </c>
      <c r="CN1461">
        <f t="shared" si="114"/>
        <v>0</v>
      </c>
    </row>
    <row r="1462" spans="1:92" x14ac:dyDescent="0.25">
      <c r="A1462">
        <v>575</v>
      </c>
      <c r="B1462" t="s">
        <v>87</v>
      </c>
      <c r="C1462" t="s">
        <v>564</v>
      </c>
      <c r="D1462">
        <v>2044206</v>
      </c>
      <c r="E1462">
        <v>2</v>
      </c>
      <c r="F1462" s="107">
        <v>40932</v>
      </c>
      <c r="G1462" s="107">
        <v>40934</v>
      </c>
      <c r="H1462">
        <v>2044206</v>
      </c>
      <c r="I1462" s="107">
        <v>40932</v>
      </c>
      <c r="J1462" s="107">
        <v>40934</v>
      </c>
      <c r="K1462">
        <v>2000</v>
      </c>
      <c r="L1462" t="s">
        <v>566</v>
      </c>
      <c r="N1462" t="s">
        <v>564</v>
      </c>
      <c r="O1462" t="s">
        <v>913</v>
      </c>
      <c r="P1462" t="s">
        <v>587</v>
      </c>
      <c r="Q1462">
        <v>3</v>
      </c>
      <c r="R1462">
        <v>3</v>
      </c>
      <c r="S1462">
        <v>0</v>
      </c>
      <c r="T1462">
        <v>3</v>
      </c>
      <c r="AD1462" s="107">
        <v>30528</v>
      </c>
      <c r="AE1462" t="s">
        <v>45</v>
      </c>
      <c r="AF1462" t="s">
        <v>39</v>
      </c>
      <c r="AG1462" t="s">
        <v>40</v>
      </c>
      <c r="AH1462" t="s">
        <v>40</v>
      </c>
      <c r="AI1462" t="s">
        <v>33</v>
      </c>
      <c r="AJ1462" t="s">
        <v>47</v>
      </c>
      <c r="AK1462">
        <v>2</v>
      </c>
      <c r="AL1462" t="s">
        <v>47</v>
      </c>
      <c r="AP1462" t="s">
        <v>59</v>
      </c>
      <c r="AR1462" t="s">
        <v>43</v>
      </c>
      <c r="AS1462" t="s">
        <v>60</v>
      </c>
      <c r="AT1462" t="s">
        <v>224</v>
      </c>
      <c r="BC1462" t="s">
        <v>37</v>
      </c>
      <c r="BD1462" t="s">
        <v>224</v>
      </c>
      <c r="BF1462">
        <v>3</v>
      </c>
      <c r="BG1462">
        <v>3</v>
      </c>
      <c r="BH1462">
        <v>3</v>
      </c>
      <c r="BI1462">
        <v>28.42622950819672</v>
      </c>
      <c r="BJ1462">
        <f t="shared" si="110"/>
        <v>29</v>
      </c>
      <c r="BK1462">
        <v>0</v>
      </c>
      <c r="BL1462">
        <v>0</v>
      </c>
      <c r="BM1462" t="s">
        <v>47</v>
      </c>
      <c r="BN1462" t="s">
        <v>913</v>
      </c>
      <c r="BO1462" t="s">
        <v>564</v>
      </c>
      <c r="BQ1462" t="s">
        <v>47</v>
      </c>
      <c r="BR1462" t="s">
        <v>87</v>
      </c>
      <c r="BS1462" t="s">
        <v>572</v>
      </c>
      <c r="BT1462" t="s">
        <v>1252</v>
      </c>
      <c r="BU1462" t="s">
        <v>564</v>
      </c>
      <c r="BV1462">
        <v>1</v>
      </c>
      <c r="BW1462">
        <v>1</v>
      </c>
      <c r="BX1462">
        <v>0</v>
      </c>
      <c r="BY1462">
        <v>0</v>
      </c>
      <c r="BZ1462">
        <v>-3</v>
      </c>
      <c r="CA1462">
        <v>0</v>
      </c>
      <c r="CB1462">
        <v>3</v>
      </c>
      <c r="CC1462" t="e">
        <v>#VALUE!</v>
      </c>
      <c r="CD1462">
        <v>3</v>
      </c>
      <c r="CE1462">
        <v>0</v>
      </c>
      <c r="CH1462">
        <f t="shared" si="111"/>
        <v>1</v>
      </c>
      <c r="CI1462" t="s">
        <v>1405</v>
      </c>
      <c r="CJ1462">
        <v>1</v>
      </c>
      <c r="CK1462" t="s">
        <v>1399</v>
      </c>
      <c r="CL1462">
        <f t="shared" si="112"/>
        <v>0</v>
      </c>
      <c r="CM1462">
        <f t="shared" si="113"/>
        <v>0</v>
      </c>
      <c r="CN1462">
        <f t="shared" si="114"/>
        <v>1</v>
      </c>
    </row>
    <row r="1463" spans="1:92" x14ac:dyDescent="0.25">
      <c r="A1463">
        <v>3254</v>
      </c>
      <c r="B1463" t="s">
        <v>564</v>
      </c>
      <c r="C1463" t="s">
        <v>564</v>
      </c>
      <c r="D1463">
        <v>2044894</v>
      </c>
      <c r="E1463">
        <v>2</v>
      </c>
      <c r="F1463" s="107">
        <v>41029</v>
      </c>
      <c r="G1463" s="107">
        <v>41170</v>
      </c>
      <c r="H1463">
        <v>2044894</v>
      </c>
      <c r="I1463" s="107">
        <v>41029</v>
      </c>
      <c r="J1463" s="107">
        <v>41030</v>
      </c>
      <c r="K1463">
        <v>5000</v>
      </c>
      <c r="L1463" t="s">
        <v>567</v>
      </c>
      <c r="M1463" s="107">
        <v>41030</v>
      </c>
      <c r="N1463" t="s">
        <v>87</v>
      </c>
      <c r="O1463" t="s">
        <v>75</v>
      </c>
      <c r="P1463" t="s">
        <v>587</v>
      </c>
      <c r="Q1463">
        <v>2</v>
      </c>
      <c r="R1463">
        <v>142</v>
      </c>
      <c r="S1463">
        <v>1</v>
      </c>
      <c r="T1463">
        <v>1</v>
      </c>
      <c r="U1463">
        <v>1</v>
      </c>
      <c r="AB1463" t="s">
        <v>111</v>
      </c>
      <c r="AD1463" s="107">
        <v>26645</v>
      </c>
      <c r="AE1463" t="s">
        <v>45</v>
      </c>
      <c r="AF1463" t="s">
        <v>39</v>
      </c>
      <c r="AG1463" t="s">
        <v>40</v>
      </c>
      <c r="AH1463" t="s">
        <v>30</v>
      </c>
      <c r="AI1463" t="s">
        <v>84</v>
      </c>
      <c r="AJ1463" t="s">
        <v>47</v>
      </c>
      <c r="AK1463">
        <v>6</v>
      </c>
      <c r="AL1463" t="s">
        <v>47</v>
      </c>
      <c r="AP1463" t="s">
        <v>103</v>
      </c>
      <c r="AR1463" t="s">
        <v>43</v>
      </c>
      <c r="AS1463" t="s">
        <v>63</v>
      </c>
      <c r="BC1463" t="s">
        <v>51</v>
      </c>
      <c r="BF1463">
        <v>2</v>
      </c>
      <c r="BG1463">
        <v>142</v>
      </c>
      <c r="BH1463">
        <v>142</v>
      </c>
      <c r="BI1463">
        <v>39.300546448087431</v>
      </c>
      <c r="BJ1463">
        <f t="shared" si="110"/>
        <v>39</v>
      </c>
      <c r="BK1463">
        <v>0</v>
      </c>
      <c r="BL1463">
        <v>-140</v>
      </c>
      <c r="BM1463" t="s">
        <v>47</v>
      </c>
      <c r="BN1463" t="s">
        <v>75</v>
      </c>
      <c r="BO1463" t="s">
        <v>87</v>
      </c>
      <c r="BQ1463" t="s">
        <v>47</v>
      </c>
      <c r="BR1463" t="s">
        <v>87</v>
      </c>
      <c r="BS1463" t="s">
        <v>573</v>
      </c>
      <c r="BT1463" t="s">
        <v>1252</v>
      </c>
      <c r="BU1463" t="s">
        <v>87</v>
      </c>
      <c r="BV1463">
        <v>1.4084507042253521E-2</v>
      </c>
      <c r="BW1463">
        <v>1.4084507042253521E-2</v>
      </c>
      <c r="BX1463">
        <v>0</v>
      </c>
      <c r="BY1463">
        <v>0</v>
      </c>
      <c r="BZ1463">
        <v>-2</v>
      </c>
      <c r="CA1463">
        <v>0</v>
      </c>
      <c r="CB1463">
        <v>2</v>
      </c>
      <c r="CC1463" t="e">
        <v>#VALUE!</v>
      </c>
      <c r="CD1463">
        <v>2</v>
      </c>
      <c r="CE1463">
        <v>0</v>
      </c>
      <c r="CH1463">
        <f t="shared" si="111"/>
        <v>1</v>
      </c>
      <c r="CI1463" t="s">
        <v>1405</v>
      </c>
      <c r="CJ1463">
        <v>1</v>
      </c>
      <c r="CK1463" t="s">
        <v>1399</v>
      </c>
      <c r="CL1463">
        <f t="shared" si="112"/>
        <v>1</v>
      </c>
      <c r="CM1463">
        <f t="shared" si="113"/>
        <v>1</v>
      </c>
      <c r="CN1463">
        <f t="shared" si="114"/>
        <v>1</v>
      </c>
    </row>
    <row r="1464" spans="1:92" x14ac:dyDescent="0.25">
      <c r="A1464">
        <v>376</v>
      </c>
      <c r="B1464" t="s">
        <v>564</v>
      </c>
      <c r="C1464" t="s">
        <v>564</v>
      </c>
      <c r="D1464">
        <v>2045238</v>
      </c>
      <c r="E1464">
        <v>1</v>
      </c>
      <c r="F1464" s="107">
        <v>40924</v>
      </c>
      <c r="G1464" s="107">
        <v>40991</v>
      </c>
      <c r="H1464">
        <v>2045238</v>
      </c>
      <c r="I1464" s="107">
        <v>40925</v>
      </c>
      <c r="J1464" s="107">
        <v>40991</v>
      </c>
      <c r="K1464" t="s">
        <v>562</v>
      </c>
      <c r="L1464" t="s">
        <v>562</v>
      </c>
      <c r="N1464" t="s">
        <v>564</v>
      </c>
      <c r="O1464" t="s">
        <v>913</v>
      </c>
      <c r="P1464" t="s">
        <v>54</v>
      </c>
      <c r="Q1464">
        <v>67</v>
      </c>
      <c r="R1464">
        <v>68</v>
      </c>
      <c r="S1464">
        <v>0</v>
      </c>
      <c r="T1464">
        <v>0</v>
      </c>
      <c r="AB1464" t="s">
        <v>111</v>
      </c>
      <c r="AD1464" s="107">
        <v>25455</v>
      </c>
      <c r="AE1464" t="s">
        <v>31</v>
      </c>
      <c r="AF1464" t="s">
        <v>39</v>
      </c>
      <c r="AG1464" t="s">
        <v>40</v>
      </c>
      <c r="AH1464" t="s">
        <v>30</v>
      </c>
      <c r="AI1464" t="s">
        <v>89</v>
      </c>
      <c r="AJ1464" t="s">
        <v>54</v>
      </c>
      <c r="AK1464">
        <v>6</v>
      </c>
      <c r="AL1464" t="s">
        <v>54</v>
      </c>
      <c r="AP1464" t="s">
        <v>148</v>
      </c>
      <c r="AR1464" t="s">
        <v>91</v>
      </c>
      <c r="AS1464" t="s">
        <v>81</v>
      </c>
      <c r="BC1464" t="s">
        <v>98</v>
      </c>
      <c r="BF1464">
        <v>67</v>
      </c>
      <c r="BG1464">
        <v>67</v>
      </c>
      <c r="BH1464">
        <v>68</v>
      </c>
      <c r="BI1464">
        <v>42.265027322404372</v>
      </c>
      <c r="BJ1464">
        <f t="shared" si="110"/>
        <v>42</v>
      </c>
      <c r="BK1464">
        <v>0</v>
      </c>
      <c r="BL1464">
        <v>0</v>
      </c>
      <c r="BM1464" t="s">
        <v>1051</v>
      </c>
      <c r="BN1464" t="s">
        <v>913</v>
      </c>
      <c r="BO1464" t="s">
        <v>564</v>
      </c>
      <c r="BQ1464" t="s">
        <v>1051</v>
      </c>
      <c r="BR1464" t="s">
        <v>87</v>
      </c>
      <c r="BS1464" t="s">
        <v>572</v>
      </c>
      <c r="BT1464" t="s">
        <v>1252</v>
      </c>
      <c r="BU1464" t="s">
        <v>564</v>
      </c>
      <c r="BV1464">
        <v>0.98529411764705888</v>
      </c>
      <c r="BW1464">
        <v>1</v>
      </c>
      <c r="BX1464">
        <v>1.4705882352941124E-2</v>
      </c>
      <c r="BY1464">
        <v>0</v>
      </c>
      <c r="BZ1464">
        <v>-67</v>
      </c>
      <c r="CA1464">
        <v>0</v>
      </c>
      <c r="CB1464">
        <v>67</v>
      </c>
      <c r="CC1464" t="e">
        <v>#VALUE!</v>
      </c>
      <c r="CD1464">
        <v>67</v>
      </c>
      <c r="CE1464">
        <v>0</v>
      </c>
      <c r="CH1464">
        <f t="shared" si="111"/>
        <v>0</v>
      </c>
      <c r="CI1464" t="s">
        <v>1402</v>
      </c>
      <c r="CJ1464">
        <v>4</v>
      </c>
      <c r="CK1464" t="s">
        <v>1399</v>
      </c>
      <c r="CL1464">
        <f t="shared" si="112"/>
        <v>0</v>
      </c>
      <c r="CM1464">
        <f t="shared" si="113"/>
        <v>0</v>
      </c>
      <c r="CN1464">
        <f t="shared" si="114"/>
        <v>0</v>
      </c>
    </row>
    <row r="1465" spans="1:92" x14ac:dyDescent="0.25">
      <c r="A1465">
        <v>2200</v>
      </c>
      <c r="B1465" t="s">
        <v>564</v>
      </c>
      <c r="C1465" t="s">
        <v>564</v>
      </c>
      <c r="D1465">
        <v>2045307</v>
      </c>
      <c r="E1465">
        <v>1</v>
      </c>
      <c r="F1465" s="107">
        <v>40991</v>
      </c>
      <c r="G1465" s="107">
        <v>41033</v>
      </c>
      <c r="H1465">
        <v>2045307</v>
      </c>
      <c r="I1465" s="107">
        <v>40992</v>
      </c>
      <c r="J1465" s="107">
        <v>41005</v>
      </c>
      <c r="K1465">
        <v>100000</v>
      </c>
      <c r="L1465" t="s">
        <v>570</v>
      </c>
      <c r="M1465" s="107">
        <v>41005</v>
      </c>
      <c r="N1465" t="s">
        <v>87</v>
      </c>
      <c r="O1465" t="s">
        <v>75</v>
      </c>
      <c r="P1465" t="s">
        <v>54</v>
      </c>
      <c r="Q1465">
        <v>14</v>
      </c>
      <c r="R1465">
        <v>43</v>
      </c>
      <c r="S1465">
        <v>4</v>
      </c>
      <c r="T1465">
        <v>0</v>
      </c>
      <c r="U1465">
        <v>2</v>
      </c>
      <c r="AD1465" s="107">
        <v>29279</v>
      </c>
      <c r="AE1465" t="s">
        <v>31</v>
      </c>
      <c r="AF1465" t="s">
        <v>39</v>
      </c>
      <c r="AG1465" t="s">
        <v>40</v>
      </c>
      <c r="AH1465" t="s">
        <v>40</v>
      </c>
      <c r="AI1465" t="s">
        <v>64</v>
      </c>
      <c r="AJ1465" t="s">
        <v>54</v>
      </c>
      <c r="AK1465">
        <v>4</v>
      </c>
      <c r="AL1465" t="s">
        <v>54</v>
      </c>
      <c r="AP1465" t="s">
        <v>131</v>
      </c>
      <c r="AR1465" t="s">
        <v>91</v>
      </c>
      <c r="AS1465" t="s">
        <v>81</v>
      </c>
      <c r="BC1465" t="s">
        <v>51</v>
      </c>
      <c r="BF1465">
        <v>14</v>
      </c>
      <c r="BG1465">
        <v>42</v>
      </c>
      <c r="BH1465">
        <v>43</v>
      </c>
      <c r="BI1465">
        <v>32</v>
      </c>
      <c r="BJ1465">
        <f t="shared" si="110"/>
        <v>32</v>
      </c>
      <c r="BK1465">
        <v>0</v>
      </c>
      <c r="BL1465">
        <v>-28</v>
      </c>
      <c r="BM1465" t="s">
        <v>1051</v>
      </c>
      <c r="BN1465" t="s">
        <v>75</v>
      </c>
      <c r="BO1465" t="s">
        <v>87</v>
      </c>
      <c r="BQ1465" t="s">
        <v>1051</v>
      </c>
      <c r="BR1465" t="s">
        <v>87</v>
      </c>
      <c r="BS1465" t="s">
        <v>573</v>
      </c>
      <c r="BT1465" t="s">
        <v>1252</v>
      </c>
      <c r="BU1465" t="s">
        <v>87</v>
      </c>
      <c r="BV1465">
        <v>0.32558139534883723</v>
      </c>
      <c r="BW1465">
        <v>0.33333333333333331</v>
      </c>
      <c r="BX1465">
        <v>7.7519379844960823E-3</v>
      </c>
      <c r="BY1465">
        <v>0</v>
      </c>
      <c r="BZ1465">
        <v>-14</v>
      </c>
      <c r="CA1465">
        <v>0</v>
      </c>
      <c r="CB1465">
        <v>14</v>
      </c>
      <c r="CC1465" t="e">
        <v>#VALUE!</v>
      </c>
      <c r="CD1465">
        <v>14</v>
      </c>
      <c r="CE1465">
        <v>0</v>
      </c>
      <c r="CH1465">
        <f t="shared" si="111"/>
        <v>1</v>
      </c>
      <c r="CI1465" t="s">
        <v>1404</v>
      </c>
      <c r="CJ1465">
        <v>2</v>
      </c>
      <c r="CK1465" t="s">
        <v>1399</v>
      </c>
      <c r="CL1465">
        <f t="shared" si="112"/>
        <v>1</v>
      </c>
      <c r="CM1465">
        <f t="shared" si="113"/>
        <v>1</v>
      </c>
      <c r="CN1465">
        <f t="shared" si="114"/>
        <v>0</v>
      </c>
    </row>
    <row r="1466" spans="1:92" x14ac:dyDescent="0.25">
      <c r="A1466">
        <v>375</v>
      </c>
      <c r="B1466" t="s">
        <v>564</v>
      </c>
      <c r="C1466" t="s">
        <v>564</v>
      </c>
      <c r="D1466">
        <v>2045480</v>
      </c>
      <c r="E1466">
        <v>1</v>
      </c>
      <c r="F1466" s="107">
        <v>40924</v>
      </c>
      <c r="G1466" s="107">
        <v>41292</v>
      </c>
      <c r="H1466">
        <v>2045480</v>
      </c>
      <c r="I1466" s="107">
        <v>41069</v>
      </c>
      <c r="J1466" s="107">
        <v>41076</v>
      </c>
      <c r="K1466">
        <v>15000</v>
      </c>
      <c r="L1466" t="s">
        <v>569</v>
      </c>
      <c r="M1466" s="107">
        <v>41076</v>
      </c>
      <c r="N1466" t="s">
        <v>87</v>
      </c>
      <c r="O1466" t="s">
        <v>583</v>
      </c>
      <c r="P1466" t="s">
        <v>54</v>
      </c>
      <c r="Q1466">
        <v>8</v>
      </c>
      <c r="R1466">
        <v>369</v>
      </c>
      <c r="S1466">
        <v>2</v>
      </c>
      <c r="T1466">
        <v>6</v>
      </c>
      <c r="U1466">
        <v>1</v>
      </c>
      <c r="AD1466" s="107">
        <v>31591</v>
      </c>
      <c r="AE1466" t="s">
        <v>31</v>
      </c>
      <c r="AF1466" t="s">
        <v>68</v>
      </c>
      <c r="AG1466" t="s">
        <v>870</v>
      </c>
      <c r="AH1466" t="s">
        <v>30</v>
      </c>
      <c r="AI1466" t="s">
        <v>96</v>
      </c>
      <c r="AJ1466" t="s">
        <v>54</v>
      </c>
      <c r="AK1466">
        <v>8</v>
      </c>
      <c r="AL1466" t="s">
        <v>54</v>
      </c>
      <c r="AP1466" t="s">
        <v>106</v>
      </c>
      <c r="AR1466" t="s">
        <v>43</v>
      </c>
      <c r="AS1466" t="s">
        <v>56</v>
      </c>
      <c r="BC1466" t="s">
        <v>98</v>
      </c>
      <c r="BF1466">
        <v>8</v>
      </c>
      <c r="BG1466">
        <v>224</v>
      </c>
      <c r="BH1466">
        <v>369</v>
      </c>
      <c r="BI1466">
        <v>25.5</v>
      </c>
      <c r="BJ1466">
        <f t="shared" si="110"/>
        <v>26</v>
      </c>
      <c r="BK1466">
        <v>0</v>
      </c>
      <c r="BL1466">
        <v>-216</v>
      </c>
      <c r="BM1466" t="s">
        <v>1051</v>
      </c>
      <c r="BN1466" t="s">
        <v>75</v>
      </c>
      <c r="BO1466" t="s">
        <v>87</v>
      </c>
      <c r="BQ1466" t="s">
        <v>1051</v>
      </c>
      <c r="BR1466" t="s">
        <v>87</v>
      </c>
      <c r="BS1466" t="s">
        <v>573</v>
      </c>
      <c r="BT1466" t="s">
        <v>1252</v>
      </c>
      <c r="BU1466" t="s">
        <v>87</v>
      </c>
      <c r="BV1466">
        <v>2.1680216802168022E-2</v>
      </c>
      <c r="BW1466">
        <v>3.5714285714285712E-2</v>
      </c>
      <c r="BX1466">
        <v>1.4034068912117691E-2</v>
      </c>
      <c r="BY1466">
        <v>0</v>
      </c>
      <c r="BZ1466">
        <v>-8</v>
      </c>
      <c r="CA1466">
        <v>0</v>
      </c>
      <c r="CB1466">
        <v>8</v>
      </c>
      <c r="CC1466" t="e">
        <v>#VALUE!</v>
      </c>
      <c r="CD1466">
        <v>8</v>
      </c>
      <c r="CE1466">
        <v>0</v>
      </c>
      <c r="CH1466">
        <f t="shared" si="111"/>
        <v>1</v>
      </c>
      <c r="CI1466" t="s">
        <v>1405</v>
      </c>
      <c r="CJ1466">
        <v>1</v>
      </c>
      <c r="CK1466" t="s">
        <v>1399</v>
      </c>
      <c r="CL1466">
        <f t="shared" si="112"/>
        <v>1</v>
      </c>
      <c r="CM1466">
        <f t="shared" si="113"/>
        <v>1</v>
      </c>
      <c r="CN1466">
        <f t="shared" si="114"/>
        <v>1</v>
      </c>
    </row>
    <row r="1467" spans="1:92" x14ac:dyDescent="0.25">
      <c r="A1467">
        <v>677</v>
      </c>
      <c r="B1467" t="s">
        <v>564</v>
      </c>
      <c r="C1467" t="s">
        <v>564</v>
      </c>
      <c r="D1467">
        <v>2045489</v>
      </c>
      <c r="E1467">
        <v>3</v>
      </c>
      <c r="F1467" s="107">
        <v>40935</v>
      </c>
      <c r="G1467" s="107">
        <v>41326</v>
      </c>
      <c r="H1467">
        <v>2045489</v>
      </c>
      <c r="I1467" s="107">
        <v>40939</v>
      </c>
      <c r="J1467" s="107">
        <v>40940</v>
      </c>
      <c r="K1467">
        <v>10000</v>
      </c>
      <c r="L1467" t="s">
        <v>568</v>
      </c>
      <c r="M1467" s="107">
        <v>40940</v>
      </c>
      <c r="N1467" t="s">
        <v>87</v>
      </c>
      <c r="O1467" t="s">
        <v>583</v>
      </c>
      <c r="P1467" t="s">
        <v>38</v>
      </c>
      <c r="Q1467">
        <v>2</v>
      </c>
      <c r="R1467">
        <v>392</v>
      </c>
      <c r="S1467">
        <v>0</v>
      </c>
      <c r="T1467">
        <v>2</v>
      </c>
      <c r="AD1467" s="107">
        <v>31686</v>
      </c>
      <c r="AE1467" t="s">
        <v>31</v>
      </c>
      <c r="AF1467" t="s">
        <v>68</v>
      </c>
      <c r="AG1467" t="s">
        <v>870</v>
      </c>
      <c r="AH1467" t="s">
        <v>57</v>
      </c>
      <c r="AI1467" t="s">
        <v>64</v>
      </c>
      <c r="AJ1467" t="s">
        <v>88</v>
      </c>
      <c r="AK1467">
        <v>21</v>
      </c>
      <c r="AL1467" t="s">
        <v>184</v>
      </c>
      <c r="AO1467">
        <v>10</v>
      </c>
      <c r="AP1467" t="s">
        <v>65</v>
      </c>
      <c r="AR1467" t="s">
        <v>66</v>
      </c>
      <c r="AS1467" t="s">
        <v>67</v>
      </c>
      <c r="BC1467" t="s">
        <v>51</v>
      </c>
      <c r="BF1467">
        <v>2</v>
      </c>
      <c r="BG1467">
        <v>388</v>
      </c>
      <c r="BH1467">
        <v>392</v>
      </c>
      <c r="BI1467">
        <v>25.270491803278688</v>
      </c>
      <c r="BJ1467">
        <f t="shared" si="110"/>
        <v>25</v>
      </c>
      <c r="BK1467">
        <v>0</v>
      </c>
      <c r="BL1467">
        <v>-386</v>
      </c>
      <c r="BM1467" t="s">
        <v>1050</v>
      </c>
      <c r="BN1467" t="s">
        <v>75</v>
      </c>
      <c r="BO1467" t="s">
        <v>87</v>
      </c>
      <c r="BQ1467" t="s">
        <v>1050</v>
      </c>
      <c r="BR1467" t="s">
        <v>87</v>
      </c>
      <c r="BS1467" t="s">
        <v>573</v>
      </c>
      <c r="BT1467" t="s">
        <v>1252</v>
      </c>
      <c r="BU1467" t="s">
        <v>564</v>
      </c>
      <c r="BV1467">
        <v>5.1020408163265302E-3</v>
      </c>
      <c r="BW1467">
        <v>5.1546391752577319E-3</v>
      </c>
      <c r="BX1467">
        <v>5.2598358931201655E-5</v>
      </c>
      <c r="BY1467">
        <v>0</v>
      </c>
      <c r="BZ1467">
        <v>-2</v>
      </c>
      <c r="CA1467">
        <v>0</v>
      </c>
      <c r="CB1467">
        <v>2</v>
      </c>
      <c r="CC1467" t="e">
        <v>#VALUE!</v>
      </c>
      <c r="CD1467">
        <v>2</v>
      </c>
      <c r="CE1467">
        <v>0</v>
      </c>
      <c r="CH1467">
        <f t="shared" si="111"/>
        <v>1</v>
      </c>
      <c r="CI1467" t="s">
        <v>1405</v>
      </c>
      <c r="CJ1467">
        <v>1</v>
      </c>
      <c r="CK1467" t="s">
        <v>1399</v>
      </c>
      <c r="CL1467">
        <f t="shared" si="112"/>
        <v>1</v>
      </c>
      <c r="CM1467">
        <f t="shared" si="113"/>
        <v>0</v>
      </c>
      <c r="CN1467">
        <f t="shared" si="114"/>
        <v>1</v>
      </c>
    </row>
    <row r="1468" spans="1:92" x14ac:dyDescent="0.25">
      <c r="A1468">
        <v>790</v>
      </c>
      <c r="B1468" t="s">
        <v>564</v>
      </c>
      <c r="C1468" t="s">
        <v>564</v>
      </c>
      <c r="D1468">
        <v>2046301</v>
      </c>
      <c r="E1468">
        <v>1</v>
      </c>
      <c r="F1468" s="107">
        <v>40939</v>
      </c>
      <c r="G1468" s="107">
        <v>40956</v>
      </c>
      <c r="H1468">
        <v>2046301</v>
      </c>
      <c r="I1468" s="107">
        <v>40941</v>
      </c>
      <c r="J1468" s="107">
        <v>40956</v>
      </c>
      <c r="K1468">
        <v>10000</v>
      </c>
      <c r="L1468" t="s">
        <v>568</v>
      </c>
      <c r="N1468" t="s">
        <v>564</v>
      </c>
      <c r="O1468" t="s">
        <v>913</v>
      </c>
      <c r="P1468" t="s">
        <v>54</v>
      </c>
      <c r="Q1468">
        <v>16</v>
      </c>
      <c r="R1468">
        <v>18</v>
      </c>
      <c r="S1468">
        <v>2</v>
      </c>
      <c r="T1468">
        <v>1</v>
      </c>
      <c r="U1468">
        <v>2</v>
      </c>
      <c r="AD1468" s="107">
        <v>31272</v>
      </c>
      <c r="AE1468" t="s">
        <v>31</v>
      </c>
      <c r="AF1468" t="s">
        <v>32</v>
      </c>
      <c r="AG1468" t="s">
        <v>868</v>
      </c>
      <c r="AH1468" t="s">
        <v>57</v>
      </c>
      <c r="AI1468" t="s">
        <v>112</v>
      </c>
      <c r="AJ1468" t="s">
        <v>54</v>
      </c>
      <c r="AK1468">
        <v>4</v>
      </c>
      <c r="AL1468" t="s">
        <v>54</v>
      </c>
      <c r="AP1468" t="s">
        <v>169</v>
      </c>
      <c r="AR1468" t="s">
        <v>66</v>
      </c>
      <c r="AS1468" t="s">
        <v>63</v>
      </c>
      <c r="BC1468" t="s">
        <v>37</v>
      </c>
      <c r="BF1468">
        <v>16</v>
      </c>
      <c r="BG1468">
        <v>16</v>
      </c>
      <c r="BH1468">
        <v>18</v>
      </c>
      <c r="BI1468">
        <v>26.412568306010929</v>
      </c>
      <c r="BJ1468">
        <f t="shared" si="110"/>
        <v>26</v>
      </c>
      <c r="BK1468">
        <v>0</v>
      </c>
      <c r="BL1468">
        <v>0</v>
      </c>
      <c r="BM1468" t="s">
        <v>1051</v>
      </c>
      <c r="BN1468" t="s">
        <v>913</v>
      </c>
      <c r="BO1468" t="s">
        <v>564</v>
      </c>
      <c r="BQ1468" t="s">
        <v>1051</v>
      </c>
      <c r="BR1468" t="s">
        <v>87</v>
      </c>
      <c r="BS1468" t="s">
        <v>572</v>
      </c>
      <c r="BT1468" t="s">
        <v>1252</v>
      </c>
      <c r="BU1468" t="s">
        <v>87</v>
      </c>
      <c r="BV1468">
        <v>0.88888888888888884</v>
      </c>
      <c r="BW1468">
        <v>1</v>
      </c>
      <c r="BX1468">
        <v>0.11111111111111116</v>
      </c>
      <c r="BY1468">
        <v>0</v>
      </c>
      <c r="BZ1468">
        <v>-16</v>
      </c>
      <c r="CA1468">
        <v>0</v>
      </c>
      <c r="CB1468">
        <v>16</v>
      </c>
      <c r="CC1468" t="e">
        <v>#VALUE!</v>
      </c>
      <c r="CD1468">
        <v>16</v>
      </c>
      <c r="CE1468">
        <v>0</v>
      </c>
      <c r="CH1468">
        <f t="shared" si="111"/>
        <v>1</v>
      </c>
      <c r="CI1468" t="s">
        <v>1404</v>
      </c>
      <c r="CJ1468">
        <v>2</v>
      </c>
      <c r="CK1468" t="s">
        <v>1399</v>
      </c>
      <c r="CL1468">
        <f t="shared" si="112"/>
        <v>0</v>
      </c>
      <c r="CM1468">
        <f t="shared" si="113"/>
        <v>1</v>
      </c>
      <c r="CN1468">
        <f t="shared" si="114"/>
        <v>1</v>
      </c>
    </row>
    <row r="1469" spans="1:92" x14ac:dyDescent="0.25">
      <c r="A1469">
        <v>2394</v>
      </c>
      <c r="B1469" t="s">
        <v>564</v>
      </c>
      <c r="C1469" t="s">
        <v>564</v>
      </c>
      <c r="D1469">
        <v>2046593</v>
      </c>
      <c r="E1469">
        <v>5</v>
      </c>
      <c r="F1469" s="107">
        <v>40999</v>
      </c>
      <c r="G1469" s="107">
        <v>41001</v>
      </c>
      <c r="H1469">
        <v>2046593</v>
      </c>
      <c r="I1469" s="107">
        <v>40999</v>
      </c>
      <c r="J1469" s="107">
        <v>41001</v>
      </c>
      <c r="K1469">
        <v>5000</v>
      </c>
      <c r="L1469" t="s">
        <v>567</v>
      </c>
      <c r="N1469" t="s">
        <v>564</v>
      </c>
      <c r="O1469" t="s">
        <v>913</v>
      </c>
      <c r="P1469" t="s">
        <v>38</v>
      </c>
      <c r="Q1469">
        <v>3</v>
      </c>
      <c r="R1469">
        <v>3</v>
      </c>
      <c r="S1469">
        <v>2</v>
      </c>
      <c r="T1469">
        <v>2</v>
      </c>
      <c r="U1469">
        <v>11</v>
      </c>
      <c r="AD1469" s="107">
        <v>27633</v>
      </c>
      <c r="AE1469" t="s">
        <v>31</v>
      </c>
      <c r="AF1469" t="s">
        <v>68</v>
      </c>
      <c r="AG1469" t="s">
        <v>870</v>
      </c>
      <c r="AH1469" t="s">
        <v>30</v>
      </c>
      <c r="AI1469" t="s">
        <v>86</v>
      </c>
      <c r="AJ1469" t="s">
        <v>88</v>
      </c>
      <c r="AK1469">
        <v>1</v>
      </c>
      <c r="AL1469" t="s">
        <v>987</v>
      </c>
      <c r="AN1469">
        <v>6</v>
      </c>
      <c r="AP1469" t="s">
        <v>42</v>
      </c>
      <c r="AR1469" t="s">
        <v>43</v>
      </c>
      <c r="AS1469" t="s">
        <v>44</v>
      </c>
      <c r="BC1469" t="s">
        <v>37</v>
      </c>
      <c r="BF1469">
        <v>3</v>
      </c>
      <c r="BG1469">
        <v>3</v>
      </c>
      <c r="BH1469">
        <v>3</v>
      </c>
      <c r="BI1469">
        <v>36.519125683060111</v>
      </c>
      <c r="BJ1469">
        <f t="shared" si="110"/>
        <v>37</v>
      </c>
      <c r="BK1469">
        <v>0</v>
      </c>
      <c r="BL1469">
        <v>0</v>
      </c>
      <c r="BM1469" t="s">
        <v>1050</v>
      </c>
      <c r="BN1469" t="s">
        <v>913</v>
      </c>
      <c r="BO1469" t="s">
        <v>564</v>
      </c>
      <c r="BQ1469" t="s">
        <v>1050</v>
      </c>
      <c r="BR1469" t="s">
        <v>87</v>
      </c>
      <c r="BS1469" t="s">
        <v>572</v>
      </c>
      <c r="BT1469" t="s">
        <v>1252</v>
      </c>
      <c r="BU1469" t="s">
        <v>87</v>
      </c>
      <c r="BV1469">
        <v>1</v>
      </c>
      <c r="BW1469">
        <v>1</v>
      </c>
      <c r="BX1469">
        <v>0</v>
      </c>
      <c r="BY1469">
        <v>0</v>
      </c>
      <c r="BZ1469">
        <v>-3</v>
      </c>
      <c r="CA1469">
        <v>0</v>
      </c>
      <c r="CB1469">
        <v>3</v>
      </c>
      <c r="CC1469" t="e">
        <v>#VALUE!</v>
      </c>
      <c r="CD1469">
        <v>3</v>
      </c>
      <c r="CE1469">
        <v>0</v>
      </c>
      <c r="CH1469">
        <f t="shared" si="111"/>
        <v>1</v>
      </c>
      <c r="CI1469" t="s">
        <v>1405</v>
      </c>
      <c r="CJ1469">
        <v>1</v>
      </c>
      <c r="CK1469" t="s">
        <v>1399</v>
      </c>
      <c r="CL1469">
        <f t="shared" si="112"/>
        <v>0</v>
      </c>
      <c r="CM1469">
        <f t="shared" si="113"/>
        <v>1</v>
      </c>
      <c r="CN1469">
        <f t="shared" si="114"/>
        <v>1</v>
      </c>
    </row>
    <row r="1470" spans="1:92" x14ac:dyDescent="0.25">
      <c r="A1470">
        <v>409</v>
      </c>
      <c r="B1470" t="s">
        <v>564</v>
      </c>
      <c r="C1470" t="s">
        <v>564</v>
      </c>
      <c r="D1470">
        <v>2047454</v>
      </c>
      <c r="E1470">
        <v>1</v>
      </c>
      <c r="F1470" s="107">
        <v>40926</v>
      </c>
      <c r="G1470" s="107">
        <v>40927</v>
      </c>
      <c r="H1470">
        <v>2047454</v>
      </c>
      <c r="I1470" s="107">
        <v>40926</v>
      </c>
      <c r="J1470" s="107">
        <v>40927</v>
      </c>
      <c r="K1470">
        <v>10000</v>
      </c>
      <c r="L1470" t="s">
        <v>568</v>
      </c>
      <c r="N1470" t="s">
        <v>564</v>
      </c>
      <c r="O1470" t="s">
        <v>913</v>
      </c>
      <c r="P1470" t="s">
        <v>54</v>
      </c>
      <c r="Q1470">
        <v>2</v>
      </c>
      <c r="R1470">
        <v>2</v>
      </c>
      <c r="S1470">
        <v>3</v>
      </c>
      <c r="T1470">
        <v>2</v>
      </c>
      <c r="U1470">
        <v>3</v>
      </c>
      <c r="AB1470" t="s">
        <v>111</v>
      </c>
      <c r="AD1470" s="107">
        <v>31670</v>
      </c>
      <c r="AE1470" t="s">
        <v>31</v>
      </c>
      <c r="AF1470" t="s">
        <v>39</v>
      </c>
      <c r="AG1470" t="s">
        <v>40</v>
      </c>
      <c r="AH1470" t="s">
        <v>30</v>
      </c>
      <c r="AI1470" t="s">
        <v>79</v>
      </c>
      <c r="AJ1470" t="s">
        <v>54</v>
      </c>
      <c r="AK1470">
        <v>1</v>
      </c>
      <c r="AL1470" t="s">
        <v>54</v>
      </c>
      <c r="AP1470" t="s">
        <v>135</v>
      </c>
      <c r="AR1470" t="s">
        <v>66</v>
      </c>
      <c r="AS1470" t="s">
        <v>63</v>
      </c>
      <c r="BC1470" t="s">
        <v>78</v>
      </c>
      <c r="BF1470">
        <v>2</v>
      </c>
      <c r="BG1470">
        <v>2</v>
      </c>
      <c r="BH1470">
        <v>2</v>
      </c>
      <c r="BI1470">
        <v>25.289617486338798</v>
      </c>
      <c r="BJ1470">
        <f t="shared" si="110"/>
        <v>25</v>
      </c>
      <c r="BK1470">
        <v>0</v>
      </c>
      <c r="BL1470">
        <v>0</v>
      </c>
      <c r="BM1470" t="s">
        <v>1051</v>
      </c>
      <c r="BN1470" t="s">
        <v>913</v>
      </c>
      <c r="BO1470" t="s">
        <v>564</v>
      </c>
      <c r="BQ1470" t="s">
        <v>1051</v>
      </c>
      <c r="BR1470" t="s">
        <v>87</v>
      </c>
      <c r="BS1470" t="s">
        <v>572</v>
      </c>
      <c r="BT1470" t="s">
        <v>1252</v>
      </c>
      <c r="BU1470" t="s">
        <v>87</v>
      </c>
      <c r="BV1470">
        <v>1</v>
      </c>
      <c r="BW1470">
        <v>1</v>
      </c>
      <c r="BX1470">
        <v>0</v>
      </c>
      <c r="BY1470">
        <v>0</v>
      </c>
      <c r="BZ1470">
        <v>-2</v>
      </c>
      <c r="CA1470">
        <v>0</v>
      </c>
      <c r="CB1470">
        <v>2</v>
      </c>
      <c r="CC1470" t="e">
        <v>#VALUE!</v>
      </c>
      <c r="CD1470">
        <v>2</v>
      </c>
      <c r="CE1470">
        <v>0</v>
      </c>
      <c r="CH1470">
        <f t="shared" si="111"/>
        <v>1</v>
      </c>
      <c r="CI1470" t="s">
        <v>1405</v>
      </c>
      <c r="CJ1470">
        <v>1</v>
      </c>
      <c r="CK1470" t="s">
        <v>1399</v>
      </c>
      <c r="CL1470">
        <f t="shared" si="112"/>
        <v>0</v>
      </c>
      <c r="CM1470">
        <f t="shared" si="113"/>
        <v>1</v>
      </c>
      <c r="CN1470">
        <f t="shared" si="114"/>
        <v>1</v>
      </c>
    </row>
    <row r="1471" spans="1:92" x14ac:dyDescent="0.25">
      <c r="A1471">
        <v>2701</v>
      </c>
      <c r="B1471" t="s">
        <v>564</v>
      </c>
      <c r="C1471" t="s">
        <v>564</v>
      </c>
      <c r="D1471">
        <v>2048254</v>
      </c>
      <c r="E1471">
        <v>2</v>
      </c>
      <c r="F1471" s="107">
        <v>41009</v>
      </c>
      <c r="G1471" s="107">
        <v>41044</v>
      </c>
      <c r="H1471">
        <v>2048254</v>
      </c>
      <c r="I1471" s="107">
        <v>41009</v>
      </c>
      <c r="J1471" s="107">
        <v>41011</v>
      </c>
      <c r="K1471">
        <v>5000</v>
      </c>
      <c r="L1471" t="s">
        <v>567</v>
      </c>
      <c r="M1471" s="107">
        <v>41011</v>
      </c>
      <c r="N1471" t="s">
        <v>87</v>
      </c>
      <c r="O1471" t="s">
        <v>75</v>
      </c>
      <c r="P1471" t="s">
        <v>587</v>
      </c>
      <c r="Q1471">
        <v>3</v>
      </c>
      <c r="R1471">
        <v>36</v>
      </c>
      <c r="S1471">
        <v>0</v>
      </c>
      <c r="T1471">
        <v>2</v>
      </c>
      <c r="AD1471" s="107">
        <v>31358</v>
      </c>
      <c r="AE1471" t="s">
        <v>31</v>
      </c>
      <c r="AF1471" t="s">
        <v>39</v>
      </c>
      <c r="AG1471" t="s">
        <v>40</v>
      </c>
      <c r="AH1471" t="s">
        <v>40</v>
      </c>
      <c r="AI1471" t="s">
        <v>33</v>
      </c>
      <c r="AJ1471" t="s">
        <v>47</v>
      </c>
      <c r="AK1471">
        <v>2</v>
      </c>
      <c r="AL1471" t="s">
        <v>47</v>
      </c>
      <c r="AP1471" t="s">
        <v>80</v>
      </c>
      <c r="AR1471" t="s">
        <v>49</v>
      </c>
      <c r="AS1471" t="s">
        <v>81</v>
      </c>
      <c r="BC1471" t="s">
        <v>37</v>
      </c>
      <c r="BF1471">
        <v>3</v>
      </c>
      <c r="BG1471">
        <v>36</v>
      </c>
      <c r="BH1471">
        <v>36</v>
      </c>
      <c r="BI1471">
        <v>26.368852459016395</v>
      </c>
      <c r="BJ1471">
        <f t="shared" si="110"/>
        <v>26</v>
      </c>
      <c r="BK1471">
        <v>0</v>
      </c>
      <c r="BL1471">
        <v>-33</v>
      </c>
      <c r="BM1471" t="s">
        <v>47</v>
      </c>
      <c r="BN1471" t="s">
        <v>75</v>
      </c>
      <c r="BO1471" t="s">
        <v>87</v>
      </c>
      <c r="BQ1471" t="s">
        <v>47</v>
      </c>
      <c r="BR1471" t="s">
        <v>87</v>
      </c>
      <c r="BS1471" t="s">
        <v>573</v>
      </c>
      <c r="BT1471" t="s">
        <v>1252</v>
      </c>
      <c r="BU1471" t="s">
        <v>564</v>
      </c>
      <c r="BV1471">
        <v>8.3333333333333329E-2</v>
      </c>
      <c r="BW1471">
        <v>8.3333333333333329E-2</v>
      </c>
      <c r="BX1471">
        <v>0</v>
      </c>
      <c r="BY1471">
        <v>0</v>
      </c>
      <c r="BZ1471">
        <v>-3</v>
      </c>
      <c r="CA1471">
        <v>0</v>
      </c>
      <c r="CB1471">
        <v>3</v>
      </c>
      <c r="CC1471" t="e">
        <v>#VALUE!</v>
      </c>
      <c r="CD1471">
        <v>3</v>
      </c>
      <c r="CE1471">
        <v>0</v>
      </c>
      <c r="CH1471">
        <f t="shared" si="111"/>
        <v>1</v>
      </c>
      <c r="CI1471" t="s">
        <v>1405</v>
      </c>
      <c r="CJ1471">
        <v>1</v>
      </c>
      <c r="CK1471" t="s">
        <v>1399</v>
      </c>
      <c r="CL1471">
        <f t="shared" si="112"/>
        <v>1</v>
      </c>
      <c r="CM1471">
        <f t="shared" si="113"/>
        <v>0</v>
      </c>
      <c r="CN1471">
        <f t="shared" si="114"/>
        <v>1</v>
      </c>
    </row>
    <row r="1472" spans="1:92" x14ac:dyDescent="0.25">
      <c r="A1472">
        <v>1788</v>
      </c>
      <c r="B1472" t="s">
        <v>564</v>
      </c>
      <c r="C1472" t="s">
        <v>564</v>
      </c>
      <c r="D1472">
        <v>2048755</v>
      </c>
      <c r="E1472">
        <v>2</v>
      </c>
      <c r="F1472" s="107">
        <v>40975</v>
      </c>
      <c r="G1472" s="107">
        <v>41247</v>
      </c>
      <c r="H1472">
        <v>2048755</v>
      </c>
      <c r="I1472" s="107">
        <v>40976</v>
      </c>
      <c r="J1472" s="107">
        <v>40978</v>
      </c>
      <c r="K1472">
        <v>5000</v>
      </c>
      <c r="L1472" t="s">
        <v>567</v>
      </c>
      <c r="M1472" s="107">
        <v>40978</v>
      </c>
      <c r="N1472" t="s">
        <v>87</v>
      </c>
      <c r="O1472" t="s">
        <v>75</v>
      </c>
      <c r="P1472" t="s">
        <v>587</v>
      </c>
      <c r="Q1472">
        <v>3</v>
      </c>
      <c r="R1472">
        <v>273</v>
      </c>
      <c r="S1472">
        <v>3</v>
      </c>
      <c r="T1472">
        <v>1</v>
      </c>
      <c r="U1472">
        <v>1</v>
      </c>
      <c r="V1472">
        <v>1</v>
      </c>
      <c r="AD1472" s="107">
        <v>28229</v>
      </c>
      <c r="AE1472" t="s">
        <v>45</v>
      </c>
      <c r="AF1472" t="s">
        <v>68</v>
      </c>
      <c r="AG1472" t="s">
        <v>870</v>
      </c>
      <c r="AH1472" t="s">
        <v>57</v>
      </c>
      <c r="AI1472" t="s">
        <v>96</v>
      </c>
      <c r="AJ1472" t="s">
        <v>47</v>
      </c>
      <c r="AK1472">
        <v>9</v>
      </c>
      <c r="AL1472" t="s">
        <v>47</v>
      </c>
      <c r="AP1472" t="s">
        <v>93</v>
      </c>
      <c r="AR1472" t="s">
        <v>66</v>
      </c>
      <c r="AS1472" t="s">
        <v>81</v>
      </c>
      <c r="BC1472" t="s">
        <v>51</v>
      </c>
      <c r="BF1472">
        <v>3</v>
      </c>
      <c r="BG1472">
        <v>272</v>
      </c>
      <c r="BH1472">
        <v>273</v>
      </c>
      <c r="BI1472">
        <v>34.825136612021858</v>
      </c>
      <c r="BJ1472">
        <f t="shared" si="110"/>
        <v>35</v>
      </c>
      <c r="BK1472">
        <v>0</v>
      </c>
      <c r="BL1472">
        <v>-269</v>
      </c>
      <c r="BM1472" t="s">
        <v>47</v>
      </c>
      <c r="BN1472" t="s">
        <v>75</v>
      </c>
      <c r="BO1472" t="s">
        <v>87</v>
      </c>
      <c r="BQ1472" t="s">
        <v>47</v>
      </c>
      <c r="BR1472" t="s">
        <v>87</v>
      </c>
      <c r="BS1472" t="s">
        <v>573</v>
      </c>
      <c r="BT1472" t="s">
        <v>1252</v>
      </c>
      <c r="BU1472" t="s">
        <v>87</v>
      </c>
      <c r="BV1472">
        <v>1.098901098901099E-2</v>
      </c>
      <c r="BW1472">
        <v>1.1029411764705883E-2</v>
      </c>
      <c r="BX1472">
        <v>4.0400775694893198E-5</v>
      </c>
      <c r="BY1472">
        <v>0</v>
      </c>
      <c r="BZ1472">
        <v>-3</v>
      </c>
      <c r="CA1472">
        <v>0</v>
      </c>
      <c r="CB1472">
        <v>3</v>
      </c>
      <c r="CC1472" t="e">
        <v>#VALUE!</v>
      </c>
      <c r="CD1472">
        <v>3</v>
      </c>
      <c r="CE1472">
        <v>0</v>
      </c>
      <c r="CH1472">
        <f t="shared" si="111"/>
        <v>1</v>
      </c>
      <c r="CI1472" t="s">
        <v>1405</v>
      </c>
      <c r="CJ1472">
        <v>1</v>
      </c>
      <c r="CK1472" t="s">
        <v>1399</v>
      </c>
      <c r="CL1472">
        <f t="shared" si="112"/>
        <v>1</v>
      </c>
      <c r="CM1472">
        <f t="shared" si="113"/>
        <v>1</v>
      </c>
      <c r="CN1472">
        <f t="shared" si="114"/>
        <v>1</v>
      </c>
    </row>
    <row r="1473" spans="1:92" x14ac:dyDescent="0.25">
      <c r="A1473">
        <v>637</v>
      </c>
      <c r="B1473" t="s">
        <v>87</v>
      </c>
      <c r="C1473" t="s">
        <v>87</v>
      </c>
      <c r="D1473">
        <v>2049672</v>
      </c>
      <c r="E1473">
        <v>1</v>
      </c>
      <c r="F1473" s="107">
        <v>40934</v>
      </c>
      <c r="G1473" s="107">
        <v>40975</v>
      </c>
      <c r="H1473">
        <v>2049672</v>
      </c>
      <c r="I1473" s="107">
        <v>40934</v>
      </c>
      <c r="J1473" s="107">
        <v>40935</v>
      </c>
      <c r="K1473">
        <v>2000</v>
      </c>
      <c r="L1473" t="s">
        <v>566</v>
      </c>
      <c r="M1473" s="107">
        <v>40935</v>
      </c>
      <c r="N1473" t="s">
        <v>87</v>
      </c>
      <c r="O1473" t="s">
        <v>75</v>
      </c>
      <c r="P1473" t="s">
        <v>122</v>
      </c>
      <c r="Q1473">
        <v>5</v>
      </c>
      <c r="R1473">
        <v>42</v>
      </c>
      <c r="S1473">
        <v>0</v>
      </c>
      <c r="T1473">
        <v>0</v>
      </c>
      <c r="AD1473" s="107">
        <v>30642</v>
      </c>
      <c r="AE1473" t="s">
        <v>31</v>
      </c>
      <c r="AF1473" t="s">
        <v>68</v>
      </c>
      <c r="AG1473" t="s">
        <v>870</v>
      </c>
      <c r="AH1473" t="s">
        <v>30</v>
      </c>
      <c r="AI1473" t="s">
        <v>79</v>
      </c>
      <c r="AJ1473" t="s">
        <v>122</v>
      </c>
      <c r="AK1473">
        <v>4</v>
      </c>
      <c r="AL1473" t="s">
        <v>122</v>
      </c>
      <c r="AP1473" t="s">
        <v>120</v>
      </c>
      <c r="AR1473" t="s">
        <v>43</v>
      </c>
      <c r="AS1473" t="s">
        <v>121</v>
      </c>
      <c r="AV1473" t="s">
        <v>87</v>
      </c>
      <c r="AW1473">
        <v>40970</v>
      </c>
      <c r="BA1473">
        <v>41074</v>
      </c>
      <c r="BB1473">
        <v>235</v>
      </c>
      <c r="BC1473" t="s">
        <v>78</v>
      </c>
      <c r="BD1473" t="s">
        <v>1208</v>
      </c>
      <c r="BF1473">
        <v>5</v>
      </c>
      <c r="BG1473">
        <v>42</v>
      </c>
      <c r="BH1473">
        <v>42</v>
      </c>
      <c r="BI1473">
        <v>28.120218579234972</v>
      </c>
      <c r="BJ1473">
        <f t="shared" si="110"/>
        <v>28</v>
      </c>
      <c r="BK1473">
        <v>0</v>
      </c>
      <c r="BL1473">
        <v>-40</v>
      </c>
      <c r="BM1473" t="s">
        <v>1051</v>
      </c>
      <c r="BN1473" t="s">
        <v>75</v>
      </c>
      <c r="BO1473" t="s">
        <v>87</v>
      </c>
      <c r="BQ1473" t="s">
        <v>1051</v>
      </c>
      <c r="BR1473" t="s">
        <v>87</v>
      </c>
      <c r="BS1473" t="s">
        <v>572</v>
      </c>
      <c r="BT1473" t="s">
        <v>1252</v>
      </c>
      <c r="BU1473" t="s">
        <v>564</v>
      </c>
      <c r="BV1473">
        <v>0.11904761904761904</v>
      </c>
      <c r="BW1473">
        <v>4.7619047619047616E-2</v>
      </c>
      <c r="BX1473">
        <v>-7.1428571428571425E-2</v>
      </c>
      <c r="BY1473">
        <v>0</v>
      </c>
      <c r="BZ1473">
        <v>-2</v>
      </c>
      <c r="CA1473">
        <v>3</v>
      </c>
      <c r="CB1473">
        <v>42</v>
      </c>
      <c r="CC1473" t="e">
        <v>#VALUE!</v>
      </c>
      <c r="CD1473">
        <v>42</v>
      </c>
      <c r="CE1473">
        <v>40</v>
      </c>
      <c r="CH1473">
        <f t="shared" si="111"/>
        <v>0</v>
      </c>
      <c r="CI1473" t="s">
        <v>1405</v>
      </c>
      <c r="CJ1473">
        <v>1</v>
      </c>
      <c r="CK1473" t="s">
        <v>1399</v>
      </c>
      <c r="CL1473">
        <f t="shared" si="112"/>
        <v>1</v>
      </c>
      <c r="CM1473">
        <f t="shared" si="113"/>
        <v>0</v>
      </c>
      <c r="CN1473">
        <f t="shared" si="114"/>
        <v>0</v>
      </c>
    </row>
    <row r="1474" spans="1:92" x14ac:dyDescent="0.25">
      <c r="A1474">
        <v>1663</v>
      </c>
      <c r="B1474" t="s">
        <v>564</v>
      </c>
      <c r="C1474" t="s">
        <v>564</v>
      </c>
      <c r="D1474">
        <v>2050384</v>
      </c>
      <c r="E1474">
        <v>6</v>
      </c>
      <c r="F1474" s="107">
        <v>40970</v>
      </c>
      <c r="G1474" s="107">
        <v>41648</v>
      </c>
      <c r="H1474">
        <v>2050384</v>
      </c>
      <c r="I1474" s="107">
        <v>40970</v>
      </c>
      <c r="J1474" s="107">
        <v>41648</v>
      </c>
      <c r="K1474" t="s">
        <v>562</v>
      </c>
      <c r="L1474" t="s">
        <v>562</v>
      </c>
      <c r="N1474" t="s">
        <v>564</v>
      </c>
      <c r="O1474" t="s">
        <v>913</v>
      </c>
      <c r="P1474" t="s">
        <v>38</v>
      </c>
      <c r="Q1474">
        <v>679</v>
      </c>
      <c r="R1474">
        <v>679</v>
      </c>
      <c r="S1474">
        <v>3</v>
      </c>
      <c r="T1474">
        <v>3</v>
      </c>
      <c r="U1474">
        <v>1</v>
      </c>
      <c r="AD1474" s="107">
        <v>31152</v>
      </c>
      <c r="AE1474" t="s">
        <v>31</v>
      </c>
      <c r="AF1474" t="s">
        <v>39</v>
      </c>
      <c r="AG1474" t="s">
        <v>40</v>
      </c>
      <c r="AH1474" t="s">
        <v>40</v>
      </c>
      <c r="AI1474" t="s">
        <v>41</v>
      </c>
      <c r="AJ1474" t="s">
        <v>88</v>
      </c>
      <c r="AK1474">
        <v>15</v>
      </c>
      <c r="AL1474" t="s">
        <v>361</v>
      </c>
      <c r="AM1474">
        <v>14</v>
      </c>
      <c r="AP1474" t="s">
        <v>72</v>
      </c>
      <c r="AR1474" t="s">
        <v>49</v>
      </c>
      <c r="AS1474" t="s">
        <v>73</v>
      </c>
      <c r="BC1474" t="s">
        <v>37</v>
      </c>
      <c r="BF1474">
        <v>679</v>
      </c>
      <c r="BG1474">
        <v>679</v>
      </c>
      <c r="BH1474">
        <v>679</v>
      </c>
      <c r="BI1474">
        <v>26.825136612021858</v>
      </c>
      <c r="BJ1474">
        <f t="shared" si="110"/>
        <v>27</v>
      </c>
      <c r="BK1474">
        <v>0</v>
      </c>
      <c r="BL1474">
        <v>0</v>
      </c>
      <c r="BM1474" t="s">
        <v>1050</v>
      </c>
      <c r="BN1474" t="s">
        <v>913</v>
      </c>
      <c r="BO1474" t="s">
        <v>564</v>
      </c>
      <c r="BQ1474" t="s">
        <v>1050</v>
      </c>
      <c r="BR1474" t="s">
        <v>87</v>
      </c>
      <c r="BS1474" t="s">
        <v>572</v>
      </c>
      <c r="BT1474" t="s">
        <v>1252</v>
      </c>
      <c r="BU1474" t="s">
        <v>87</v>
      </c>
      <c r="BV1474">
        <v>1</v>
      </c>
      <c r="BW1474">
        <v>1</v>
      </c>
      <c r="BX1474">
        <v>0</v>
      </c>
      <c r="BY1474">
        <v>0</v>
      </c>
      <c r="BZ1474">
        <v>-679</v>
      </c>
      <c r="CA1474">
        <v>0</v>
      </c>
      <c r="CB1474">
        <v>679</v>
      </c>
      <c r="CC1474" t="e">
        <v>#VALUE!</v>
      </c>
      <c r="CD1474">
        <v>679</v>
      </c>
      <c r="CE1474">
        <v>0</v>
      </c>
      <c r="CH1474">
        <f t="shared" si="111"/>
        <v>1</v>
      </c>
      <c r="CI1474" t="s">
        <v>1406</v>
      </c>
      <c r="CJ1474">
        <v>0</v>
      </c>
      <c r="CK1474" t="s">
        <v>1399</v>
      </c>
      <c r="CL1474">
        <f t="shared" si="112"/>
        <v>0</v>
      </c>
      <c r="CM1474">
        <f t="shared" si="113"/>
        <v>1</v>
      </c>
      <c r="CN1474">
        <f t="shared" si="114"/>
        <v>1</v>
      </c>
    </row>
    <row r="1475" spans="1:92" x14ac:dyDescent="0.25">
      <c r="A1475">
        <v>510</v>
      </c>
      <c r="B1475" t="s">
        <v>564</v>
      </c>
      <c r="C1475" t="s">
        <v>564</v>
      </c>
      <c r="D1475">
        <v>2050417</v>
      </c>
      <c r="E1475">
        <v>2</v>
      </c>
      <c r="F1475" s="107">
        <v>40929</v>
      </c>
      <c r="G1475" s="107">
        <v>41066</v>
      </c>
      <c r="H1475">
        <v>2050417</v>
      </c>
      <c r="I1475" s="107">
        <v>40929</v>
      </c>
      <c r="J1475" s="107">
        <v>40930</v>
      </c>
      <c r="K1475">
        <v>2000</v>
      </c>
      <c r="L1475" t="s">
        <v>566</v>
      </c>
      <c r="M1475" s="107">
        <v>40930</v>
      </c>
      <c r="N1475" t="s">
        <v>87</v>
      </c>
      <c r="O1475" t="s">
        <v>75</v>
      </c>
      <c r="P1475" t="s">
        <v>587</v>
      </c>
      <c r="Q1475">
        <v>2</v>
      </c>
      <c r="R1475">
        <v>138</v>
      </c>
      <c r="S1475">
        <v>0</v>
      </c>
      <c r="T1475">
        <v>1</v>
      </c>
      <c r="AD1475" s="107">
        <v>24849</v>
      </c>
      <c r="AE1475" t="s">
        <v>31</v>
      </c>
      <c r="AF1475" t="s">
        <v>39</v>
      </c>
      <c r="AG1475" t="s">
        <v>40</v>
      </c>
      <c r="AH1475" t="s">
        <v>40</v>
      </c>
      <c r="AI1475" t="s">
        <v>96</v>
      </c>
      <c r="AJ1475" t="s">
        <v>47</v>
      </c>
      <c r="AK1475">
        <v>7</v>
      </c>
      <c r="AL1475" t="s">
        <v>47</v>
      </c>
      <c r="AP1475" t="s">
        <v>42</v>
      </c>
      <c r="AR1475" t="s">
        <v>43</v>
      </c>
      <c r="AS1475" t="s">
        <v>44</v>
      </c>
      <c r="BC1475" t="s">
        <v>51</v>
      </c>
      <c r="BF1475">
        <v>2</v>
      </c>
      <c r="BG1475">
        <v>138</v>
      </c>
      <c r="BH1475">
        <v>138</v>
      </c>
      <c r="BI1475">
        <v>43.934426229508198</v>
      </c>
      <c r="BJ1475">
        <f t="shared" ref="BJ1475:BJ1538" si="115">ROUND((I1475-AD1475)/365,0)</f>
        <v>44</v>
      </c>
      <c r="BK1475">
        <v>0</v>
      </c>
      <c r="BL1475">
        <v>-136</v>
      </c>
      <c r="BM1475" t="s">
        <v>47</v>
      </c>
      <c r="BN1475" t="s">
        <v>75</v>
      </c>
      <c r="BO1475" t="s">
        <v>87</v>
      </c>
      <c r="BQ1475" t="s">
        <v>47</v>
      </c>
      <c r="BR1475" t="s">
        <v>87</v>
      </c>
      <c r="BS1475" t="s">
        <v>573</v>
      </c>
      <c r="BT1475" t="s">
        <v>1252</v>
      </c>
      <c r="BU1475" t="s">
        <v>564</v>
      </c>
      <c r="BV1475">
        <v>1.4492753623188406E-2</v>
      </c>
      <c r="BW1475">
        <v>1.4492753623188406E-2</v>
      </c>
      <c r="BX1475">
        <v>0</v>
      </c>
      <c r="BY1475">
        <v>0</v>
      </c>
      <c r="BZ1475">
        <v>-2</v>
      </c>
      <c r="CA1475">
        <v>0</v>
      </c>
      <c r="CB1475">
        <v>2</v>
      </c>
      <c r="CC1475" t="e">
        <v>#VALUE!</v>
      </c>
      <c r="CD1475">
        <v>2</v>
      </c>
      <c r="CE1475">
        <v>0</v>
      </c>
      <c r="CH1475">
        <f t="shared" ref="CH1475:CH1538" si="116">IF(CM1475+CN1475&gt;0,1,0)</f>
        <v>1</v>
      </c>
      <c r="CI1475" t="s">
        <v>1405</v>
      </c>
      <c r="CJ1475">
        <v>1</v>
      </c>
      <c r="CK1475" t="s">
        <v>1399</v>
      </c>
      <c r="CL1475">
        <f t="shared" ref="CL1475:CL1538" si="117">IF(BN1475="None",0,1)</f>
        <v>1</v>
      </c>
      <c r="CM1475">
        <f t="shared" ref="CM1475:CM1538" si="118">IF(S1475&gt;0,1,0)</f>
        <v>0</v>
      </c>
      <c r="CN1475">
        <f t="shared" ref="CN1475:CN1538" si="119">IF(T1475&gt;0,1,0)</f>
        <v>1</v>
      </c>
    </row>
    <row r="1476" spans="1:92" x14ac:dyDescent="0.25">
      <c r="A1476">
        <v>1220</v>
      </c>
      <c r="B1476" t="s">
        <v>564</v>
      </c>
      <c r="C1476" t="s">
        <v>564</v>
      </c>
      <c r="D1476">
        <v>2050642</v>
      </c>
      <c r="E1476">
        <v>6</v>
      </c>
      <c r="F1476" s="107">
        <v>40953</v>
      </c>
      <c r="G1476" s="107">
        <v>41304</v>
      </c>
      <c r="H1476">
        <v>2050642</v>
      </c>
      <c r="I1476" s="107">
        <v>40953</v>
      </c>
      <c r="J1476" s="107">
        <v>41304</v>
      </c>
      <c r="K1476" t="s">
        <v>562</v>
      </c>
      <c r="L1476" t="s">
        <v>562</v>
      </c>
      <c r="N1476" t="s">
        <v>564</v>
      </c>
      <c r="O1476" t="s">
        <v>913</v>
      </c>
      <c r="P1476" t="s">
        <v>38</v>
      </c>
      <c r="Q1476">
        <v>352</v>
      </c>
      <c r="R1476">
        <v>352</v>
      </c>
      <c r="S1476">
        <v>3</v>
      </c>
      <c r="T1476">
        <v>0</v>
      </c>
      <c r="V1476">
        <v>3</v>
      </c>
      <c r="AD1476" s="107">
        <v>31306</v>
      </c>
      <c r="AE1476" t="s">
        <v>31</v>
      </c>
      <c r="AF1476" t="s">
        <v>68</v>
      </c>
      <c r="AG1476" t="s">
        <v>870</v>
      </c>
      <c r="AH1476" t="s">
        <v>30</v>
      </c>
      <c r="AI1476" t="s">
        <v>70</v>
      </c>
      <c r="AJ1476" t="s">
        <v>88</v>
      </c>
      <c r="AK1476">
        <v>13</v>
      </c>
      <c r="AL1476" t="s">
        <v>361</v>
      </c>
      <c r="AM1476">
        <v>5</v>
      </c>
      <c r="AP1476" t="s">
        <v>174</v>
      </c>
      <c r="AR1476" t="s">
        <v>43</v>
      </c>
      <c r="AS1476" t="s">
        <v>44</v>
      </c>
      <c r="BC1476" t="s">
        <v>51</v>
      </c>
      <c r="BF1476">
        <v>352</v>
      </c>
      <c r="BG1476">
        <v>352</v>
      </c>
      <c r="BH1476">
        <v>352</v>
      </c>
      <c r="BI1476">
        <v>26.357923497267759</v>
      </c>
      <c r="BJ1476">
        <f t="shared" si="115"/>
        <v>26</v>
      </c>
      <c r="BK1476">
        <v>0</v>
      </c>
      <c r="BL1476">
        <v>0</v>
      </c>
      <c r="BM1476" t="s">
        <v>1050</v>
      </c>
      <c r="BN1476" t="s">
        <v>913</v>
      </c>
      <c r="BO1476" t="s">
        <v>564</v>
      </c>
      <c r="BQ1476" t="s">
        <v>1050</v>
      </c>
      <c r="BR1476" t="s">
        <v>87</v>
      </c>
      <c r="BS1476" t="s">
        <v>572</v>
      </c>
      <c r="BT1476" t="s">
        <v>1252</v>
      </c>
      <c r="BU1476" t="s">
        <v>87</v>
      </c>
      <c r="BV1476">
        <v>1</v>
      </c>
      <c r="BW1476">
        <v>1</v>
      </c>
      <c r="BX1476">
        <v>0</v>
      </c>
      <c r="BY1476">
        <v>0</v>
      </c>
      <c r="BZ1476">
        <v>-352</v>
      </c>
      <c r="CA1476">
        <v>0</v>
      </c>
      <c r="CB1476">
        <v>352</v>
      </c>
      <c r="CC1476" t="e">
        <v>#VALUE!</v>
      </c>
      <c r="CD1476">
        <v>352</v>
      </c>
      <c r="CE1476">
        <v>0</v>
      </c>
      <c r="CH1476">
        <f t="shared" si="116"/>
        <v>1</v>
      </c>
      <c r="CI1476" t="s">
        <v>1403</v>
      </c>
      <c r="CJ1476">
        <v>6</v>
      </c>
      <c r="CK1476" t="s">
        <v>1399</v>
      </c>
      <c r="CL1476">
        <f t="shared" si="117"/>
        <v>0</v>
      </c>
      <c r="CM1476">
        <f t="shared" si="118"/>
        <v>1</v>
      </c>
      <c r="CN1476">
        <f t="shared" si="119"/>
        <v>0</v>
      </c>
    </row>
    <row r="1477" spans="1:92" x14ac:dyDescent="0.25">
      <c r="A1477">
        <v>2060</v>
      </c>
      <c r="B1477" t="s">
        <v>564</v>
      </c>
      <c r="C1477" t="s">
        <v>564</v>
      </c>
      <c r="D1477">
        <v>2053382</v>
      </c>
      <c r="E1477">
        <v>3</v>
      </c>
      <c r="F1477" s="107">
        <v>40986</v>
      </c>
      <c r="G1477" s="107">
        <v>41044</v>
      </c>
      <c r="H1477">
        <v>2053382</v>
      </c>
      <c r="I1477" s="107" t="s">
        <v>560</v>
      </c>
      <c r="J1477" s="107" t="s">
        <v>560</v>
      </c>
      <c r="K1477">
        <v>10000</v>
      </c>
      <c r="L1477" t="s">
        <v>568</v>
      </c>
      <c r="M1477" s="107">
        <v>40987</v>
      </c>
      <c r="N1477" t="s">
        <v>87</v>
      </c>
      <c r="O1477" t="s">
        <v>583</v>
      </c>
      <c r="P1477" t="s">
        <v>38</v>
      </c>
      <c r="Q1477">
        <v>0</v>
      </c>
      <c r="R1477">
        <v>59</v>
      </c>
      <c r="S1477">
        <v>0</v>
      </c>
      <c r="T1477">
        <v>4</v>
      </c>
      <c r="AD1477" s="107">
        <v>31297</v>
      </c>
      <c r="AE1477" t="s">
        <v>31</v>
      </c>
      <c r="AF1477" t="s">
        <v>68</v>
      </c>
      <c r="AG1477" t="s">
        <v>870</v>
      </c>
      <c r="AH1477" t="s">
        <v>30</v>
      </c>
      <c r="AI1477" t="s">
        <v>113</v>
      </c>
      <c r="AJ1477" t="s">
        <v>88</v>
      </c>
      <c r="AK1477">
        <v>3</v>
      </c>
      <c r="AL1477" t="s">
        <v>184</v>
      </c>
      <c r="AO1477">
        <v>10</v>
      </c>
      <c r="AP1477" t="s">
        <v>65</v>
      </c>
      <c r="AR1477" t="s">
        <v>66</v>
      </c>
      <c r="AS1477" t="s">
        <v>67</v>
      </c>
      <c r="BC1477" t="s">
        <v>51</v>
      </c>
      <c r="BF1477">
        <v>0</v>
      </c>
      <c r="BG1477">
        <v>0</v>
      </c>
      <c r="BH1477">
        <v>59</v>
      </c>
      <c r="BI1477">
        <v>26.472677595628415</v>
      </c>
      <c r="BJ1477" t="e">
        <f t="shared" si="115"/>
        <v>#VALUE!</v>
      </c>
      <c r="BK1477" t="e">
        <v>#VALUE!</v>
      </c>
      <c r="BL1477" t="e">
        <v>#VALUE!</v>
      </c>
      <c r="BM1477" t="s">
        <v>1050</v>
      </c>
      <c r="BN1477" t="s">
        <v>75</v>
      </c>
      <c r="BO1477" t="s">
        <v>87</v>
      </c>
      <c r="BQ1477" t="s">
        <v>1050</v>
      </c>
      <c r="BR1477">
        <v>0</v>
      </c>
      <c r="BS1477" t="s">
        <v>573</v>
      </c>
      <c r="BT1477" t="s">
        <v>1252</v>
      </c>
      <c r="BU1477" t="s">
        <v>564</v>
      </c>
      <c r="BV1477">
        <v>0</v>
      </c>
      <c r="BW1477">
        <v>0</v>
      </c>
      <c r="BX1477">
        <v>0</v>
      </c>
      <c r="BY1477">
        <v>0</v>
      </c>
      <c r="BZ1477" t="e">
        <v>#VALUE!</v>
      </c>
      <c r="CA1477" t="e">
        <v>#VALUE!</v>
      </c>
      <c r="CB1477" t="e">
        <v>#VALUE!</v>
      </c>
      <c r="CC1477">
        <v>0</v>
      </c>
      <c r="CD1477">
        <v>0</v>
      </c>
      <c r="CE1477">
        <v>0</v>
      </c>
      <c r="CH1477">
        <f t="shared" si="116"/>
        <v>1</v>
      </c>
      <c r="CI1477" t="s">
        <v>1405</v>
      </c>
      <c r="CJ1477">
        <v>1</v>
      </c>
      <c r="CK1477" t="s">
        <v>1400</v>
      </c>
      <c r="CL1477">
        <f t="shared" si="117"/>
        <v>1</v>
      </c>
      <c r="CM1477">
        <f t="shared" si="118"/>
        <v>0</v>
      </c>
      <c r="CN1477">
        <f t="shared" si="119"/>
        <v>1</v>
      </c>
    </row>
    <row r="1478" spans="1:92" x14ac:dyDescent="0.25">
      <c r="A1478">
        <v>382</v>
      </c>
      <c r="B1478" t="s">
        <v>87</v>
      </c>
      <c r="C1478" t="s">
        <v>87</v>
      </c>
      <c r="D1478">
        <v>2054090</v>
      </c>
      <c r="E1478">
        <v>2</v>
      </c>
      <c r="F1478" s="107">
        <v>40924</v>
      </c>
      <c r="G1478" s="107">
        <v>41023</v>
      </c>
      <c r="H1478">
        <v>2054090</v>
      </c>
      <c r="I1478" s="107">
        <v>40983</v>
      </c>
      <c r="J1478" s="107">
        <v>40925</v>
      </c>
      <c r="K1478">
        <v>2000</v>
      </c>
      <c r="L1478" t="s">
        <v>566</v>
      </c>
      <c r="M1478" s="107">
        <v>40925</v>
      </c>
      <c r="N1478" t="s">
        <v>87</v>
      </c>
      <c r="O1478" t="s">
        <v>75</v>
      </c>
      <c r="P1478" t="s">
        <v>587</v>
      </c>
      <c r="Q1478">
        <v>38</v>
      </c>
      <c r="R1478">
        <v>100</v>
      </c>
      <c r="S1478">
        <v>0</v>
      </c>
      <c r="T1478">
        <v>1</v>
      </c>
      <c r="AD1478" s="107">
        <v>25987</v>
      </c>
      <c r="AE1478" t="s">
        <v>45</v>
      </c>
      <c r="AF1478" t="s">
        <v>68</v>
      </c>
      <c r="AG1478" t="s">
        <v>870</v>
      </c>
      <c r="AH1478" t="s">
        <v>57</v>
      </c>
      <c r="AI1478" t="s">
        <v>64</v>
      </c>
      <c r="AJ1478" t="s">
        <v>47</v>
      </c>
      <c r="AK1478">
        <v>6</v>
      </c>
      <c r="AL1478" t="s">
        <v>47</v>
      </c>
      <c r="AP1478" t="s">
        <v>92</v>
      </c>
      <c r="AR1478" t="s">
        <v>66</v>
      </c>
      <c r="AS1478" t="s">
        <v>44</v>
      </c>
      <c r="AU1478" t="s">
        <v>802</v>
      </c>
      <c r="AX1478" t="s">
        <v>87</v>
      </c>
      <c r="BC1478" t="s">
        <v>51</v>
      </c>
      <c r="BD1478" t="s">
        <v>1282</v>
      </c>
      <c r="BF1478">
        <v>38</v>
      </c>
      <c r="BG1478">
        <v>41</v>
      </c>
      <c r="BH1478">
        <v>100</v>
      </c>
      <c r="BI1478">
        <v>40.811475409836063</v>
      </c>
      <c r="BJ1478">
        <f t="shared" si="115"/>
        <v>41</v>
      </c>
      <c r="BK1478">
        <v>0</v>
      </c>
      <c r="BL1478">
        <v>-98</v>
      </c>
      <c r="BM1478" t="s">
        <v>47</v>
      </c>
      <c r="BN1478" t="s">
        <v>75</v>
      </c>
      <c r="BO1478" t="s">
        <v>87</v>
      </c>
      <c r="BQ1478" t="s">
        <v>47</v>
      </c>
      <c r="BR1478" t="s">
        <v>87</v>
      </c>
      <c r="BS1478" t="s">
        <v>572</v>
      </c>
      <c r="BT1478" t="s">
        <v>1252</v>
      </c>
      <c r="BU1478" t="s">
        <v>564</v>
      </c>
      <c r="BV1478">
        <v>0.38</v>
      </c>
      <c r="BW1478">
        <v>-1.3902439024390243</v>
      </c>
      <c r="BX1478">
        <v>-1.7702439024390242</v>
      </c>
      <c r="BY1478">
        <v>0</v>
      </c>
      <c r="BZ1478">
        <v>57</v>
      </c>
      <c r="CA1478">
        <v>95</v>
      </c>
      <c r="CB1478">
        <v>41</v>
      </c>
      <c r="CC1478">
        <v>38</v>
      </c>
      <c r="CD1478">
        <v>41</v>
      </c>
      <c r="CE1478">
        <v>98</v>
      </c>
      <c r="CH1478">
        <f t="shared" si="116"/>
        <v>1</v>
      </c>
      <c r="CI1478" t="s">
        <v>1401</v>
      </c>
      <c r="CJ1478">
        <v>3</v>
      </c>
      <c r="CK1478" t="s">
        <v>1399</v>
      </c>
      <c r="CL1478">
        <f t="shared" si="117"/>
        <v>1</v>
      </c>
      <c r="CM1478">
        <f t="shared" si="118"/>
        <v>0</v>
      </c>
      <c r="CN1478">
        <f t="shared" si="119"/>
        <v>1</v>
      </c>
    </row>
    <row r="1479" spans="1:92" x14ac:dyDescent="0.25">
      <c r="A1479">
        <v>1498</v>
      </c>
      <c r="B1479" t="s">
        <v>564</v>
      </c>
      <c r="C1479" t="s">
        <v>564</v>
      </c>
      <c r="D1479">
        <v>2054092</v>
      </c>
      <c r="E1479">
        <v>5</v>
      </c>
      <c r="F1479" s="107">
        <v>40964</v>
      </c>
      <c r="G1479" s="107">
        <v>40995</v>
      </c>
      <c r="H1479">
        <v>2054092</v>
      </c>
      <c r="I1479" s="107">
        <v>40964</v>
      </c>
      <c r="J1479" s="107">
        <v>40995</v>
      </c>
      <c r="K1479">
        <v>15000</v>
      </c>
      <c r="L1479" t="s">
        <v>569</v>
      </c>
      <c r="N1479" t="s">
        <v>564</v>
      </c>
      <c r="O1479" t="s">
        <v>913</v>
      </c>
      <c r="P1479" t="s">
        <v>38</v>
      </c>
      <c r="Q1479">
        <v>32</v>
      </c>
      <c r="R1479">
        <v>32</v>
      </c>
      <c r="S1479">
        <v>7</v>
      </c>
      <c r="T1479">
        <v>3</v>
      </c>
      <c r="U1479">
        <v>5</v>
      </c>
      <c r="AD1479" s="107">
        <v>22939</v>
      </c>
      <c r="AE1479" t="s">
        <v>31</v>
      </c>
      <c r="AF1479" t="s">
        <v>32</v>
      </c>
      <c r="AG1479" t="s">
        <v>868</v>
      </c>
      <c r="AH1479" t="s">
        <v>57</v>
      </c>
      <c r="AI1479" t="s">
        <v>33</v>
      </c>
      <c r="AJ1479" t="s">
        <v>88</v>
      </c>
      <c r="AK1479">
        <v>2</v>
      </c>
      <c r="AL1479" t="s">
        <v>987</v>
      </c>
      <c r="AN1479">
        <v>6</v>
      </c>
      <c r="AP1479" t="s">
        <v>42</v>
      </c>
      <c r="AR1479" t="s">
        <v>43</v>
      </c>
      <c r="AS1479" t="s">
        <v>44</v>
      </c>
      <c r="BC1479" t="s">
        <v>37</v>
      </c>
      <c r="BF1479">
        <v>32</v>
      </c>
      <c r="BG1479">
        <v>32</v>
      </c>
      <c r="BH1479">
        <v>32</v>
      </c>
      <c r="BI1479">
        <v>49.248633879781423</v>
      </c>
      <c r="BJ1479">
        <f t="shared" si="115"/>
        <v>49</v>
      </c>
      <c r="BK1479">
        <v>0</v>
      </c>
      <c r="BL1479">
        <v>0</v>
      </c>
      <c r="BM1479" t="s">
        <v>1050</v>
      </c>
      <c r="BN1479" t="s">
        <v>913</v>
      </c>
      <c r="BO1479" t="s">
        <v>564</v>
      </c>
      <c r="BQ1479" t="s">
        <v>1050</v>
      </c>
      <c r="BR1479" t="s">
        <v>87</v>
      </c>
      <c r="BS1479" t="s">
        <v>572</v>
      </c>
      <c r="BT1479" t="s">
        <v>1252</v>
      </c>
      <c r="BU1479" t="s">
        <v>87</v>
      </c>
      <c r="BV1479">
        <v>1</v>
      </c>
      <c r="BW1479">
        <v>1</v>
      </c>
      <c r="BX1479">
        <v>0</v>
      </c>
      <c r="BY1479">
        <v>0</v>
      </c>
      <c r="BZ1479">
        <v>-32</v>
      </c>
      <c r="CA1479">
        <v>0</v>
      </c>
      <c r="CB1479">
        <v>32</v>
      </c>
      <c r="CC1479" t="e">
        <v>#VALUE!</v>
      </c>
      <c r="CD1479">
        <v>32</v>
      </c>
      <c r="CE1479">
        <v>0</v>
      </c>
      <c r="CH1479">
        <f t="shared" si="116"/>
        <v>1</v>
      </c>
      <c r="CI1479" t="s">
        <v>1401</v>
      </c>
      <c r="CJ1479">
        <v>3</v>
      </c>
      <c r="CK1479" t="s">
        <v>1399</v>
      </c>
      <c r="CL1479">
        <f t="shared" si="117"/>
        <v>0</v>
      </c>
      <c r="CM1479">
        <f t="shared" si="118"/>
        <v>1</v>
      </c>
      <c r="CN1479">
        <f t="shared" si="119"/>
        <v>1</v>
      </c>
    </row>
    <row r="1480" spans="1:92" x14ac:dyDescent="0.25">
      <c r="A1480">
        <v>1199</v>
      </c>
      <c r="B1480" t="s">
        <v>87</v>
      </c>
      <c r="C1480" t="s">
        <v>87</v>
      </c>
      <c r="D1480">
        <v>2054133</v>
      </c>
      <c r="E1480">
        <v>6</v>
      </c>
      <c r="F1480" s="107">
        <v>40952</v>
      </c>
      <c r="G1480" s="107">
        <v>41171</v>
      </c>
      <c r="H1480">
        <v>2054133</v>
      </c>
      <c r="I1480" s="107">
        <v>40953</v>
      </c>
      <c r="J1480" s="107">
        <v>40958</v>
      </c>
      <c r="K1480">
        <v>20000</v>
      </c>
      <c r="L1480" t="s">
        <v>569</v>
      </c>
      <c r="M1480" s="107">
        <v>40958</v>
      </c>
      <c r="N1480" t="s">
        <v>87</v>
      </c>
      <c r="O1480" t="s">
        <v>75</v>
      </c>
      <c r="P1480" t="s">
        <v>38</v>
      </c>
      <c r="Q1480">
        <v>86</v>
      </c>
      <c r="R1480">
        <v>220</v>
      </c>
      <c r="S1480">
        <v>1</v>
      </c>
      <c r="T1480">
        <v>2</v>
      </c>
      <c r="U1480">
        <v>1</v>
      </c>
      <c r="AD1480" s="107">
        <v>30000</v>
      </c>
      <c r="AE1480" t="s">
        <v>31</v>
      </c>
      <c r="AF1480" t="s">
        <v>32</v>
      </c>
      <c r="AG1480" t="s">
        <v>868</v>
      </c>
      <c r="AH1480" t="s">
        <v>30</v>
      </c>
      <c r="AI1480" t="s">
        <v>33</v>
      </c>
      <c r="AJ1480" t="s">
        <v>88</v>
      </c>
      <c r="AK1480">
        <v>8</v>
      </c>
      <c r="AL1480" t="s">
        <v>361</v>
      </c>
      <c r="AM1480">
        <v>2</v>
      </c>
      <c r="AP1480" t="s">
        <v>48</v>
      </c>
      <c r="AR1480" t="s">
        <v>49</v>
      </c>
      <c r="AS1480" t="s">
        <v>44</v>
      </c>
      <c r="AU1480" t="s">
        <v>816</v>
      </c>
      <c r="AV1480" t="s">
        <v>87</v>
      </c>
      <c r="AW1480" t="s">
        <v>711</v>
      </c>
      <c r="BA1480">
        <v>41288</v>
      </c>
      <c r="BB1480">
        <v>412</v>
      </c>
      <c r="BC1480" t="s">
        <v>98</v>
      </c>
      <c r="BD1480" t="s">
        <v>1209</v>
      </c>
      <c r="BF1480">
        <v>86</v>
      </c>
      <c r="BG1480">
        <v>219</v>
      </c>
      <c r="BH1480">
        <v>220</v>
      </c>
      <c r="BI1480">
        <v>29.923497267759561</v>
      </c>
      <c r="BJ1480">
        <f t="shared" si="115"/>
        <v>30</v>
      </c>
      <c r="BK1480">
        <v>0</v>
      </c>
      <c r="BL1480">
        <v>-213</v>
      </c>
      <c r="BM1480" t="s">
        <v>1050</v>
      </c>
      <c r="BN1480" t="s">
        <v>75</v>
      </c>
      <c r="BO1480" t="s">
        <v>87</v>
      </c>
      <c r="BQ1480" t="s">
        <v>1050</v>
      </c>
      <c r="BR1480" t="s">
        <v>87</v>
      </c>
      <c r="BS1480" t="s">
        <v>572</v>
      </c>
      <c r="BT1480" t="s">
        <v>1252</v>
      </c>
      <c r="BU1480" t="s">
        <v>87</v>
      </c>
      <c r="BV1480">
        <v>0.39090909090909093</v>
      </c>
      <c r="BW1480">
        <v>2.7397260273972601E-2</v>
      </c>
      <c r="BX1480">
        <v>-0.36351183063511833</v>
      </c>
      <c r="BY1480">
        <v>0</v>
      </c>
      <c r="BZ1480">
        <v>-6</v>
      </c>
      <c r="CA1480">
        <v>80</v>
      </c>
      <c r="CB1480">
        <v>219</v>
      </c>
      <c r="CC1480">
        <v>86</v>
      </c>
      <c r="CD1480">
        <v>219</v>
      </c>
      <c r="CE1480">
        <v>213</v>
      </c>
      <c r="CH1480">
        <f t="shared" si="116"/>
        <v>1</v>
      </c>
      <c r="CI1480" t="s">
        <v>1402</v>
      </c>
      <c r="CJ1480">
        <v>4</v>
      </c>
      <c r="CK1480" t="s">
        <v>1399</v>
      </c>
      <c r="CL1480">
        <f t="shared" si="117"/>
        <v>1</v>
      </c>
      <c r="CM1480">
        <f t="shared" si="118"/>
        <v>1</v>
      </c>
      <c r="CN1480">
        <f t="shared" si="119"/>
        <v>1</v>
      </c>
    </row>
    <row r="1481" spans="1:92" x14ac:dyDescent="0.25">
      <c r="A1481">
        <v>1776</v>
      </c>
      <c r="B1481" t="s">
        <v>564</v>
      </c>
      <c r="C1481" t="s">
        <v>564</v>
      </c>
      <c r="D1481">
        <v>2054721</v>
      </c>
      <c r="E1481">
        <v>5</v>
      </c>
      <c r="F1481" s="107">
        <v>40975</v>
      </c>
      <c r="G1481" s="107">
        <v>41088</v>
      </c>
      <c r="H1481">
        <v>2054721</v>
      </c>
      <c r="I1481" s="107">
        <v>40975</v>
      </c>
      <c r="J1481" s="107">
        <v>41088</v>
      </c>
      <c r="K1481">
        <v>15000</v>
      </c>
      <c r="L1481" t="s">
        <v>569</v>
      </c>
      <c r="N1481" t="s">
        <v>564</v>
      </c>
      <c r="O1481" t="s">
        <v>913</v>
      </c>
      <c r="P1481" t="s">
        <v>38</v>
      </c>
      <c r="Q1481">
        <v>114</v>
      </c>
      <c r="R1481">
        <v>114</v>
      </c>
      <c r="S1481">
        <v>3</v>
      </c>
      <c r="T1481">
        <v>1</v>
      </c>
      <c r="V1481">
        <v>1</v>
      </c>
      <c r="AD1481" s="107">
        <v>21144</v>
      </c>
      <c r="AE1481" t="s">
        <v>45</v>
      </c>
      <c r="AF1481" t="s">
        <v>68</v>
      </c>
      <c r="AG1481" t="s">
        <v>870</v>
      </c>
      <c r="AH1481" t="s">
        <v>57</v>
      </c>
      <c r="AI1481" t="s">
        <v>86</v>
      </c>
      <c r="AJ1481" t="s">
        <v>88</v>
      </c>
      <c r="AK1481">
        <v>7</v>
      </c>
      <c r="AL1481" t="s">
        <v>987</v>
      </c>
      <c r="AN1481">
        <v>6</v>
      </c>
      <c r="AP1481" t="s">
        <v>42</v>
      </c>
      <c r="AR1481" t="s">
        <v>43</v>
      </c>
      <c r="AS1481" t="s">
        <v>44</v>
      </c>
      <c r="BC1481" t="s">
        <v>37</v>
      </c>
      <c r="BF1481">
        <v>114</v>
      </c>
      <c r="BG1481">
        <v>114</v>
      </c>
      <c r="BH1481">
        <v>114</v>
      </c>
      <c r="BI1481">
        <v>54.18306010928962</v>
      </c>
      <c r="BJ1481">
        <f t="shared" si="115"/>
        <v>54</v>
      </c>
      <c r="BK1481">
        <v>0</v>
      </c>
      <c r="BL1481">
        <v>0</v>
      </c>
      <c r="BM1481" t="s">
        <v>1050</v>
      </c>
      <c r="BN1481" t="s">
        <v>913</v>
      </c>
      <c r="BO1481" t="s">
        <v>564</v>
      </c>
      <c r="BQ1481" t="s">
        <v>1050</v>
      </c>
      <c r="BR1481" t="s">
        <v>87</v>
      </c>
      <c r="BS1481" t="s">
        <v>572</v>
      </c>
      <c r="BT1481" t="s">
        <v>1252</v>
      </c>
      <c r="BU1481" t="s">
        <v>87</v>
      </c>
      <c r="BV1481">
        <v>1</v>
      </c>
      <c r="BW1481">
        <v>1</v>
      </c>
      <c r="BX1481">
        <v>0</v>
      </c>
      <c r="BY1481">
        <v>0</v>
      </c>
      <c r="BZ1481">
        <v>-114</v>
      </c>
      <c r="CA1481">
        <v>0</v>
      </c>
      <c r="CB1481">
        <v>114</v>
      </c>
      <c r="CC1481" t="e">
        <v>#VALUE!</v>
      </c>
      <c r="CD1481">
        <v>114</v>
      </c>
      <c r="CE1481">
        <v>0</v>
      </c>
      <c r="CH1481">
        <f t="shared" si="116"/>
        <v>1</v>
      </c>
      <c r="CI1481" t="s">
        <v>1408</v>
      </c>
      <c r="CJ1481">
        <v>0</v>
      </c>
      <c r="CK1481" t="s">
        <v>1399</v>
      </c>
      <c r="CL1481">
        <f t="shared" si="117"/>
        <v>0</v>
      </c>
      <c r="CM1481">
        <f t="shared" si="118"/>
        <v>1</v>
      </c>
      <c r="CN1481">
        <f t="shared" si="119"/>
        <v>1</v>
      </c>
    </row>
    <row r="1482" spans="1:92" x14ac:dyDescent="0.25">
      <c r="A1482">
        <v>2335</v>
      </c>
      <c r="B1482" t="s">
        <v>564</v>
      </c>
      <c r="C1482" t="s">
        <v>564</v>
      </c>
      <c r="D1482">
        <v>2055134</v>
      </c>
      <c r="E1482">
        <v>4</v>
      </c>
      <c r="F1482" s="107">
        <v>40997</v>
      </c>
      <c r="G1482" s="107">
        <v>41170</v>
      </c>
      <c r="H1482">
        <v>2055134</v>
      </c>
      <c r="I1482" s="107">
        <v>40997</v>
      </c>
      <c r="J1482" s="107">
        <v>41015</v>
      </c>
      <c r="K1482">
        <v>10000</v>
      </c>
      <c r="L1482" t="s">
        <v>568</v>
      </c>
      <c r="M1482" s="107">
        <v>41015</v>
      </c>
      <c r="N1482" t="s">
        <v>87</v>
      </c>
      <c r="O1482" t="s">
        <v>75</v>
      </c>
      <c r="P1482" t="s">
        <v>38</v>
      </c>
      <c r="Q1482">
        <v>19</v>
      </c>
      <c r="R1482">
        <v>174</v>
      </c>
      <c r="S1482">
        <v>1</v>
      </c>
      <c r="T1482">
        <v>6</v>
      </c>
      <c r="AD1482" s="107">
        <v>30482</v>
      </c>
      <c r="AE1482" t="s">
        <v>31</v>
      </c>
      <c r="AF1482" t="s">
        <v>68</v>
      </c>
      <c r="AG1482" t="s">
        <v>870</v>
      </c>
      <c r="AH1482" t="s">
        <v>30</v>
      </c>
      <c r="AI1482" t="s">
        <v>99</v>
      </c>
      <c r="AJ1482" t="s">
        <v>88</v>
      </c>
      <c r="AK1482">
        <v>9</v>
      </c>
      <c r="AL1482" t="s">
        <v>986</v>
      </c>
      <c r="AO1482">
        <v>365</v>
      </c>
      <c r="AP1482" t="s">
        <v>157</v>
      </c>
      <c r="AR1482" t="s">
        <v>66</v>
      </c>
      <c r="AS1482" t="s">
        <v>63</v>
      </c>
      <c r="BC1482" t="s">
        <v>51</v>
      </c>
      <c r="BF1482">
        <v>19</v>
      </c>
      <c r="BG1482">
        <v>174</v>
      </c>
      <c r="BH1482">
        <v>174</v>
      </c>
      <c r="BI1482">
        <v>28.729508196721312</v>
      </c>
      <c r="BJ1482">
        <f t="shared" si="115"/>
        <v>29</v>
      </c>
      <c r="BK1482">
        <v>0</v>
      </c>
      <c r="BL1482">
        <v>-155</v>
      </c>
      <c r="BM1482" t="s">
        <v>1050</v>
      </c>
      <c r="BN1482" t="s">
        <v>75</v>
      </c>
      <c r="BO1482" t="s">
        <v>87</v>
      </c>
      <c r="BQ1482" t="s">
        <v>1050</v>
      </c>
      <c r="BR1482" t="s">
        <v>87</v>
      </c>
      <c r="BS1482" t="s">
        <v>573</v>
      </c>
      <c r="BT1482" t="s">
        <v>1252</v>
      </c>
      <c r="BU1482" t="s">
        <v>87</v>
      </c>
      <c r="BV1482">
        <v>0.10919540229885058</v>
      </c>
      <c r="BW1482">
        <v>0.10919540229885058</v>
      </c>
      <c r="BX1482">
        <v>0</v>
      </c>
      <c r="BY1482">
        <v>0</v>
      </c>
      <c r="BZ1482">
        <v>-19</v>
      </c>
      <c r="CA1482">
        <v>0</v>
      </c>
      <c r="CB1482">
        <v>19</v>
      </c>
      <c r="CC1482" t="e">
        <v>#VALUE!</v>
      </c>
      <c r="CD1482">
        <v>19</v>
      </c>
      <c r="CE1482">
        <v>0</v>
      </c>
      <c r="CH1482">
        <f t="shared" si="116"/>
        <v>1</v>
      </c>
      <c r="CI1482" t="s">
        <v>1404</v>
      </c>
      <c r="CJ1482">
        <v>2</v>
      </c>
      <c r="CK1482" t="s">
        <v>1399</v>
      </c>
      <c r="CL1482">
        <f t="shared" si="117"/>
        <v>1</v>
      </c>
      <c r="CM1482">
        <f t="shared" si="118"/>
        <v>1</v>
      </c>
      <c r="CN1482">
        <f t="shared" si="119"/>
        <v>1</v>
      </c>
    </row>
    <row r="1483" spans="1:92" x14ac:dyDescent="0.25">
      <c r="A1483">
        <v>1075</v>
      </c>
      <c r="B1483" t="s">
        <v>564</v>
      </c>
      <c r="C1483" t="s">
        <v>87</v>
      </c>
      <c r="D1483">
        <v>2056339</v>
      </c>
      <c r="E1483">
        <v>6</v>
      </c>
      <c r="F1483" s="107">
        <v>40948</v>
      </c>
      <c r="G1483" s="107">
        <v>41036</v>
      </c>
      <c r="H1483">
        <v>2056339</v>
      </c>
      <c r="I1483" s="107">
        <v>41031</v>
      </c>
      <c r="J1483" s="107">
        <v>41036</v>
      </c>
      <c r="K1483">
        <v>5000</v>
      </c>
      <c r="L1483" t="s">
        <v>567</v>
      </c>
      <c r="M1483" s="107">
        <v>40956</v>
      </c>
      <c r="N1483" t="s">
        <v>87</v>
      </c>
      <c r="O1483" t="s">
        <v>75</v>
      </c>
      <c r="P1483" t="s">
        <v>38</v>
      </c>
      <c r="Q1483">
        <v>6</v>
      </c>
      <c r="R1483">
        <v>89</v>
      </c>
      <c r="S1483">
        <v>1</v>
      </c>
      <c r="T1483">
        <v>1</v>
      </c>
      <c r="U1483">
        <v>1</v>
      </c>
      <c r="AB1483" t="s">
        <v>111</v>
      </c>
      <c r="AD1483" s="107">
        <v>31556</v>
      </c>
      <c r="AE1483" t="s">
        <v>31</v>
      </c>
      <c r="AF1483" t="s">
        <v>39</v>
      </c>
      <c r="AG1483" t="s">
        <v>40</v>
      </c>
      <c r="AH1483" t="s">
        <v>30</v>
      </c>
      <c r="AI1483" t="s">
        <v>82</v>
      </c>
      <c r="AJ1483" t="s">
        <v>88</v>
      </c>
      <c r="AK1483">
        <v>6</v>
      </c>
      <c r="AL1483" t="s">
        <v>361</v>
      </c>
      <c r="AM1483">
        <v>2</v>
      </c>
      <c r="AP1483" t="s">
        <v>169</v>
      </c>
      <c r="AR1483" t="s">
        <v>66</v>
      </c>
      <c r="AS1483" t="s">
        <v>63</v>
      </c>
      <c r="AT1483" t="s">
        <v>1255</v>
      </c>
      <c r="AU1483" t="s">
        <v>813</v>
      </c>
      <c r="AV1483" t="s">
        <v>87</v>
      </c>
      <c r="AW1483" t="s">
        <v>704</v>
      </c>
      <c r="BA1483">
        <v>41050</v>
      </c>
      <c r="BB1483">
        <v>255</v>
      </c>
      <c r="BC1483" t="s">
        <v>37</v>
      </c>
      <c r="BF1483">
        <v>6</v>
      </c>
      <c r="BG1483">
        <v>6</v>
      </c>
      <c r="BH1483">
        <v>89</v>
      </c>
      <c r="BI1483">
        <v>25.661202185792348</v>
      </c>
      <c r="BJ1483">
        <f t="shared" si="115"/>
        <v>26</v>
      </c>
      <c r="BK1483">
        <v>0</v>
      </c>
      <c r="BL1483">
        <v>0</v>
      </c>
      <c r="BM1483" t="s">
        <v>1050</v>
      </c>
      <c r="BN1483" t="s">
        <v>75</v>
      </c>
      <c r="BO1483" t="s">
        <v>87</v>
      </c>
      <c r="BQ1483" t="s">
        <v>1050</v>
      </c>
      <c r="BR1483" t="s">
        <v>87</v>
      </c>
      <c r="BS1483" t="s">
        <v>572</v>
      </c>
      <c r="BT1483" t="s">
        <v>1252</v>
      </c>
      <c r="BU1483" t="s">
        <v>87</v>
      </c>
      <c r="BV1483">
        <v>6.741573033707865E-2</v>
      </c>
      <c r="BW1483">
        <v>1</v>
      </c>
      <c r="BX1483">
        <v>0.93258426966292141</v>
      </c>
      <c r="BY1483">
        <v>0</v>
      </c>
      <c r="BZ1483">
        <v>-6</v>
      </c>
      <c r="CA1483">
        <v>0</v>
      </c>
      <c r="CB1483">
        <v>6</v>
      </c>
      <c r="CC1483" t="e">
        <v>#VALUE!</v>
      </c>
      <c r="CD1483">
        <v>6</v>
      </c>
      <c r="CE1483">
        <v>0</v>
      </c>
      <c r="CH1483">
        <f t="shared" si="116"/>
        <v>1</v>
      </c>
      <c r="CI1483" t="s">
        <v>1405</v>
      </c>
      <c r="CJ1483">
        <v>1</v>
      </c>
      <c r="CK1483" t="s">
        <v>1399</v>
      </c>
      <c r="CL1483">
        <f t="shared" si="117"/>
        <v>1</v>
      </c>
      <c r="CM1483">
        <f t="shared" si="118"/>
        <v>1</v>
      </c>
      <c r="CN1483">
        <f t="shared" si="119"/>
        <v>1</v>
      </c>
    </row>
    <row r="1484" spans="1:92" x14ac:dyDescent="0.25">
      <c r="A1484">
        <v>1061</v>
      </c>
      <c r="B1484" t="s">
        <v>564</v>
      </c>
      <c r="C1484" t="s">
        <v>564</v>
      </c>
      <c r="D1484">
        <v>2056528</v>
      </c>
      <c r="E1484">
        <v>5</v>
      </c>
      <c r="F1484" s="107">
        <v>40948</v>
      </c>
      <c r="G1484" s="107">
        <v>41088</v>
      </c>
      <c r="H1484">
        <v>2056528</v>
      </c>
      <c r="I1484" s="107">
        <v>40948</v>
      </c>
      <c r="J1484" s="107">
        <v>40950</v>
      </c>
      <c r="K1484">
        <v>5000</v>
      </c>
      <c r="L1484" t="s">
        <v>567</v>
      </c>
      <c r="M1484" s="107">
        <v>40950</v>
      </c>
      <c r="N1484" t="s">
        <v>87</v>
      </c>
      <c r="O1484" t="s">
        <v>75</v>
      </c>
      <c r="P1484" t="s">
        <v>38</v>
      </c>
      <c r="Q1484">
        <v>3</v>
      </c>
      <c r="R1484">
        <v>141</v>
      </c>
      <c r="S1484">
        <v>1</v>
      </c>
      <c r="T1484">
        <v>7</v>
      </c>
      <c r="U1484">
        <v>1</v>
      </c>
      <c r="AD1484" s="107">
        <v>31236</v>
      </c>
      <c r="AE1484" t="s">
        <v>31</v>
      </c>
      <c r="AF1484" t="s">
        <v>32</v>
      </c>
      <c r="AG1484" t="s">
        <v>868</v>
      </c>
      <c r="AH1484" t="s">
        <v>30</v>
      </c>
      <c r="AI1484" t="s">
        <v>46</v>
      </c>
      <c r="AJ1484" t="s">
        <v>88</v>
      </c>
      <c r="AK1484">
        <v>7</v>
      </c>
      <c r="AL1484" t="s">
        <v>987</v>
      </c>
      <c r="AN1484">
        <v>8</v>
      </c>
      <c r="AP1484" t="s">
        <v>42</v>
      </c>
      <c r="AR1484" t="s">
        <v>43</v>
      </c>
      <c r="AS1484" t="s">
        <v>44</v>
      </c>
      <c r="AT1484" t="s">
        <v>279</v>
      </c>
      <c r="BC1484" t="s">
        <v>37</v>
      </c>
      <c r="BF1484">
        <v>3</v>
      </c>
      <c r="BG1484">
        <v>141</v>
      </c>
      <c r="BH1484">
        <v>141</v>
      </c>
      <c r="BI1484">
        <v>26.535519125683059</v>
      </c>
      <c r="BJ1484">
        <f t="shared" si="115"/>
        <v>27</v>
      </c>
      <c r="BK1484">
        <v>0</v>
      </c>
      <c r="BL1484">
        <v>-138</v>
      </c>
      <c r="BM1484" t="s">
        <v>1050</v>
      </c>
      <c r="BN1484" t="s">
        <v>75</v>
      </c>
      <c r="BO1484" t="s">
        <v>87</v>
      </c>
      <c r="BQ1484" t="s">
        <v>1050</v>
      </c>
      <c r="BR1484" t="s">
        <v>87</v>
      </c>
      <c r="BS1484" t="s">
        <v>573</v>
      </c>
      <c r="BT1484" t="s">
        <v>1252</v>
      </c>
      <c r="BU1484" t="s">
        <v>87</v>
      </c>
      <c r="BV1484">
        <v>2.1276595744680851E-2</v>
      </c>
      <c r="BW1484">
        <v>2.1276595744680851E-2</v>
      </c>
      <c r="BX1484">
        <v>0</v>
      </c>
      <c r="BY1484">
        <v>0</v>
      </c>
      <c r="BZ1484">
        <v>-3</v>
      </c>
      <c r="CA1484">
        <v>0</v>
      </c>
      <c r="CB1484">
        <v>3</v>
      </c>
      <c r="CC1484" t="e">
        <v>#VALUE!</v>
      </c>
      <c r="CD1484">
        <v>3</v>
      </c>
      <c r="CE1484">
        <v>0</v>
      </c>
      <c r="CH1484">
        <f t="shared" si="116"/>
        <v>1</v>
      </c>
      <c r="CI1484" t="s">
        <v>1405</v>
      </c>
      <c r="CJ1484">
        <v>1</v>
      </c>
      <c r="CK1484" t="s">
        <v>1399</v>
      </c>
      <c r="CL1484">
        <f t="shared" si="117"/>
        <v>1</v>
      </c>
      <c r="CM1484">
        <f t="shared" si="118"/>
        <v>1</v>
      </c>
      <c r="CN1484">
        <f t="shared" si="119"/>
        <v>1</v>
      </c>
    </row>
    <row r="1485" spans="1:92" x14ac:dyDescent="0.25">
      <c r="A1485">
        <v>2402</v>
      </c>
      <c r="B1485" t="s">
        <v>564</v>
      </c>
      <c r="C1485" t="s">
        <v>564</v>
      </c>
      <c r="D1485">
        <v>2057906</v>
      </c>
      <c r="E1485">
        <v>6</v>
      </c>
      <c r="F1485" s="107">
        <v>40999</v>
      </c>
      <c r="G1485" s="107">
        <v>41169</v>
      </c>
      <c r="H1485">
        <v>2057906</v>
      </c>
      <c r="I1485" s="107">
        <v>40999</v>
      </c>
      <c r="J1485" s="107">
        <v>41001</v>
      </c>
      <c r="K1485">
        <v>20000</v>
      </c>
      <c r="L1485" t="s">
        <v>569</v>
      </c>
      <c r="M1485" s="107">
        <v>41001</v>
      </c>
      <c r="N1485" t="s">
        <v>87</v>
      </c>
      <c r="O1485" t="s">
        <v>75</v>
      </c>
      <c r="P1485" t="s">
        <v>38</v>
      </c>
      <c r="Q1485">
        <v>3</v>
      </c>
      <c r="R1485">
        <v>171</v>
      </c>
      <c r="S1485">
        <v>2</v>
      </c>
      <c r="T1485">
        <v>25</v>
      </c>
      <c r="U1485">
        <v>2</v>
      </c>
      <c r="AD1485" s="107">
        <v>30969</v>
      </c>
      <c r="AE1485" t="s">
        <v>31</v>
      </c>
      <c r="AF1485" t="s">
        <v>39</v>
      </c>
      <c r="AG1485" t="s">
        <v>40</v>
      </c>
      <c r="AH1485" t="s">
        <v>40</v>
      </c>
      <c r="AI1485" t="s">
        <v>61</v>
      </c>
      <c r="AJ1485" t="s">
        <v>88</v>
      </c>
      <c r="AK1485">
        <v>7</v>
      </c>
      <c r="AL1485" t="s">
        <v>361</v>
      </c>
      <c r="AM1485">
        <v>3</v>
      </c>
      <c r="AP1485" t="s">
        <v>55</v>
      </c>
      <c r="AR1485" t="s">
        <v>49</v>
      </c>
      <c r="AS1485" t="s">
        <v>56</v>
      </c>
      <c r="BC1485" t="s">
        <v>37</v>
      </c>
      <c r="BF1485">
        <v>3</v>
      </c>
      <c r="BG1485">
        <v>171</v>
      </c>
      <c r="BH1485">
        <v>171</v>
      </c>
      <c r="BI1485">
        <v>27.404371584699454</v>
      </c>
      <c r="BJ1485">
        <f t="shared" si="115"/>
        <v>27</v>
      </c>
      <c r="BK1485">
        <v>0</v>
      </c>
      <c r="BL1485">
        <v>-168</v>
      </c>
      <c r="BM1485" t="s">
        <v>1050</v>
      </c>
      <c r="BN1485" t="s">
        <v>75</v>
      </c>
      <c r="BO1485" t="s">
        <v>87</v>
      </c>
      <c r="BQ1485" t="s">
        <v>1050</v>
      </c>
      <c r="BR1485" t="s">
        <v>87</v>
      </c>
      <c r="BS1485" t="s">
        <v>573</v>
      </c>
      <c r="BT1485" t="s">
        <v>1252</v>
      </c>
      <c r="BU1485" t="s">
        <v>87</v>
      </c>
      <c r="BV1485">
        <v>1.7543859649122806E-2</v>
      </c>
      <c r="BW1485">
        <v>1.7543859649122806E-2</v>
      </c>
      <c r="BX1485">
        <v>0</v>
      </c>
      <c r="BY1485">
        <v>0</v>
      </c>
      <c r="BZ1485">
        <v>-3</v>
      </c>
      <c r="CA1485">
        <v>0</v>
      </c>
      <c r="CB1485">
        <v>3</v>
      </c>
      <c r="CC1485" t="e">
        <v>#VALUE!</v>
      </c>
      <c r="CD1485">
        <v>3</v>
      </c>
      <c r="CE1485">
        <v>0</v>
      </c>
      <c r="CH1485">
        <f t="shared" si="116"/>
        <v>1</v>
      </c>
      <c r="CI1485" t="s">
        <v>1405</v>
      </c>
      <c r="CJ1485">
        <v>1</v>
      </c>
      <c r="CK1485" t="s">
        <v>1399</v>
      </c>
      <c r="CL1485">
        <f t="shared" si="117"/>
        <v>1</v>
      </c>
      <c r="CM1485">
        <f t="shared" si="118"/>
        <v>1</v>
      </c>
      <c r="CN1485">
        <f t="shared" si="119"/>
        <v>1</v>
      </c>
    </row>
    <row r="1486" spans="1:92" x14ac:dyDescent="0.25">
      <c r="A1486">
        <v>2428</v>
      </c>
      <c r="B1486" t="s">
        <v>564</v>
      </c>
      <c r="C1486" t="s">
        <v>564</v>
      </c>
      <c r="D1486">
        <v>2058812</v>
      </c>
      <c r="E1486">
        <v>1</v>
      </c>
      <c r="F1486" s="107">
        <v>41000</v>
      </c>
      <c r="G1486" s="107">
        <v>41002</v>
      </c>
      <c r="H1486">
        <v>2058812</v>
      </c>
      <c r="I1486" s="107">
        <v>41000</v>
      </c>
      <c r="J1486" s="107">
        <v>41002</v>
      </c>
      <c r="K1486">
        <v>2000</v>
      </c>
      <c r="L1486" t="s">
        <v>566</v>
      </c>
      <c r="N1486" t="s">
        <v>564</v>
      </c>
      <c r="O1486" t="s">
        <v>913</v>
      </c>
      <c r="P1486" t="s">
        <v>54</v>
      </c>
      <c r="Q1486">
        <v>3</v>
      </c>
      <c r="R1486">
        <v>3</v>
      </c>
      <c r="S1486">
        <v>0</v>
      </c>
      <c r="T1486">
        <v>2</v>
      </c>
      <c r="AD1486" s="107">
        <v>31723</v>
      </c>
      <c r="AE1486" t="s">
        <v>45</v>
      </c>
      <c r="AF1486" t="s">
        <v>39</v>
      </c>
      <c r="AG1486" t="s">
        <v>40</v>
      </c>
      <c r="AH1486" t="s">
        <v>40</v>
      </c>
      <c r="AI1486" t="s">
        <v>96</v>
      </c>
      <c r="AJ1486" t="s">
        <v>54</v>
      </c>
      <c r="AK1486">
        <v>1</v>
      </c>
      <c r="AL1486" t="s">
        <v>54</v>
      </c>
      <c r="AP1486" t="s">
        <v>42</v>
      </c>
      <c r="AR1486" t="s">
        <v>43</v>
      </c>
      <c r="AS1486" t="s">
        <v>44</v>
      </c>
      <c r="BC1486" t="s">
        <v>37</v>
      </c>
      <c r="BF1486">
        <v>3</v>
      </c>
      <c r="BG1486">
        <v>3</v>
      </c>
      <c r="BH1486">
        <v>3</v>
      </c>
      <c r="BI1486">
        <v>25.346994535519126</v>
      </c>
      <c r="BJ1486">
        <f t="shared" si="115"/>
        <v>25</v>
      </c>
      <c r="BK1486">
        <v>0</v>
      </c>
      <c r="BL1486">
        <v>0</v>
      </c>
      <c r="BM1486" t="s">
        <v>1051</v>
      </c>
      <c r="BN1486" t="s">
        <v>913</v>
      </c>
      <c r="BO1486" t="s">
        <v>564</v>
      </c>
      <c r="BQ1486" t="s">
        <v>1051</v>
      </c>
      <c r="BR1486" t="s">
        <v>87</v>
      </c>
      <c r="BS1486" t="s">
        <v>572</v>
      </c>
      <c r="BT1486" t="s">
        <v>1252</v>
      </c>
      <c r="BU1486" t="s">
        <v>564</v>
      </c>
      <c r="BV1486">
        <v>1</v>
      </c>
      <c r="BW1486">
        <v>1</v>
      </c>
      <c r="BX1486">
        <v>0</v>
      </c>
      <c r="BY1486">
        <v>0</v>
      </c>
      <c r="BZ1486">
        <v>-3</v>
      </c>
      <c r="CA1486">
        <v>0</v>
      </c>
      <c r="CB1486">
        <v>3</v>
      </c>
      <c r="CC1486" t="e">
        <v>#VALUE!</v>
      </c>
      <c r="CD1486">
        <v>3</v>
      </c>
      <c r="CE1486">
        <v>0</v>
      </c>
      <c r="CH1486">
        <f t="shared" si="116"/>
        <v>1</v>
      </c>
      <c r="CI1486" t="s">
        <v>1405</v>
      </c>
      <c r="CJ1486">
        <v>1</v>
      </c>
      <c r="CK1486" t="s">
        <v>1399</v>
      </c>
      <c r="CL1486">
        <f t="shared" si="117"/>
        <v>0</v>
      </c>
      <c r="CM1486">
        <f t="shared" si="118"/>
        <v>0</v>
      </c>
      <c r="CN1486">
        <f t="shared" si="119"/>
        <v>1</v>
      </c>
    </row>
    <row r="1487" spans="1:92" x14ac:dyDescent="0.25">
      <c r="A1487">
        <v>2962</v>
      </c>
      <c r="B1487" t="s">
        <v>564</v>
      </c>
      <c r="C1487" t="s">
        <v>564</v>
      </c>
      <c r="D1487">
        <v>2059914</v>
      </c>
      <c r="E1487">
        <v>3</v>
      </c>
      <c r="F1487" s="107">
        <v>41018</v>
      </c>
      <c r="G1487" s="107">
        <v>41054</v>
      </c>
      <c r="H1487">
        <v>2059914</v>
      </c>
      <c r="I1487" s="107">
        <v>41018</v>
      </c>
      <c r="J1487" s="107">
        <v>41020</v>
      </c>
      <c r="K1487">
        <v>10000</v>
      </c>
      <c r="L1487" t="s">
        <v>568</v>
      </c>
      <c r="M1487" s="107">
        <v>41020</v>
      </c>
      <c r="N1487" t="s">
        <v>87</v>
      </c>
      <c r="O1487" t="s">
        <v>583</v>
      </c>
      <c r="P1487" t="s">
        <v>38</v>
      </c>
      <c r="Q1487">
        <v>3</v>
      </c>
      <c r="R1487">
        <v>37</v>
      </c>
      <c r="S1487">
        <v>0</v>
      </c>
      <c r="T1487">
        <v>2</v>
      </c>
      <c r="AD1487" s="107">
        <v>24269</v>
      </c>
      <c r="AE1487" t="s">
        <v>31</v>
      </c>
      <c r="AF1487" t="s">
        <v>32</v>
      </c>
      <c r="AG1487" t="s">
        <v>868</v>
      </c>
      <c r="AH1487" t="s">
        <v>57</v>
      </c>
      <c r="AI1487" t="s">
        <v>52</v>
      </c>
      <c r="AJ1487" t="s">
        <v>88</v>
      </c>
      <c r="AK1487">
        <v>3</v>
      </c>
      <c r="AL1487" t="s">
        <v>184</v>
      </c>
      <c r="AO1487">
        <v>10</v>
      </c>
      <c r="AP1487" t="s">
        <v>65</v>
      </c>
      <c r="AR1487" t="s">
        <v>66</v>
      </c>
      <c r="AS1487" t="s">
        <v>67</v>
      </c>
      <c r="BC1487" t="s">
        <v>51</v>
      </c>
      <c r="BF1487">
        <v>3</v>
      </c>
      <c r="BG1487">
        <v>37</v>
      </c>
      <c r="BH1487">
        <v>37</v>
      </c>
      <c r="BI1487">
        <v>45.76229508196721</v>
      </c>
      <c r="BJ1487">
        <f t="shared" si="115"/>
        <v>46</v>
      </c>
      <c r="BK1487">
        <v>0</v>
      </c>
      <c r="BL1487">
        <v>-34</v>
      </c>
      <c r="BM1487" t="s">
        <v>1050</v>
      </c>
      <c r="BN1487" t="s">
        <v>75</v>
      </c>
      <c r="BO1487" t="s">
        <v>87</v>
      </c>
      <c r="BQ1487" t="s">
        <v>1050</v>
      </c>
      <c r="BR1487" t="s">
        <v>87</v>
      </c>
      <c r="BS1487" t="s">
        <v>573</v>
      </c>
      <c r="BT1487" t="s">
        <v>1252</v>
      </c>
      <c r="BU1487" t="s">
        <v>564</v>
      </c>
      <c r="BV1487">
        <v>8.1081081081081086E-2</v>
      </c>
      <c r="BW1487">
        <v>8.1081081081081086E-2</v>
      </c>
      <c r="BX1487">
        <v>0</v>
      </c>
      <c r="BY1487">
        <v>0</v>
      </c>
      <c r="BZ1487">
        <v>-3</v>
      </c>
      <c r="CA1487">
        <v>0</v>
      </c>
      <c r="CB1487">
        <v>3</v>
      </c>
      <c r="CC1487" t="e">
        <v>#VALUE!</v>
      </c>
      <c r="CD1487">
        <v>3</v>
      </c>
      <c r="CE1487">
        <v>0</v>
      </c>
      <c r="CH1487">
        <f t="shared" si="116"/>
        <v>1</v>
      </c>
      <c r="CI1487" t="s">
        <v>1405</v>
      </c>
      <c r="CJ1487">
        <v>1</v>
      </c>
      <c r="CK1487" t="s">
        <v>1399</v>
      </c>
      <c r="CL1487">
        <f t="shared" si="117"/>
        <v>1</v>
      </c>
      <c r="CM1487">
        <f t="shared" si="118"/>
        <v>0</v>
      </c>
      <c r="CN1487">
        <f t="shared" si="119"/>
        <v>1</v>
      </c>
    </row>
    <row r="1488" spans="1:92" x14ac:dyDescent="0.25">
      <c r="A1488">
        <v>618</v>
      </c>
      <c r="B1488" t="s">
        <v>564</v>
      </c>
      <c r="C1488" t="s">
        <v>564</v>
      </c>
      <c r="D1488">
        <v>2062684</v>
      </c>
      <c r="E1488">
        <v>6</v>
      </c>
      <c r="F1488" s="107">
        <v>40933</v>
      </c>
      <c r="G1488" s="107">
        <v>41145</v>
      </c>
      <c r="H1488">
        <v>2062684</v>
      </c>
      <c r="I1488" s="107">
        <v>40933</v>
      </c>
      <c r="J1488" s="107">
        <v>41145</v>
      </c>
      <c r="K1488">
        <v>10000</v>
      </c>
      <c r="L1488" t="s">
        <v>568</v>
      </c>
      <c r="N1488" t="s">
        <v>564</v>
      </c>
      <c r="O1488" t="s">
        <v>913</v>
      </c>
      <c r="P1488" t="s">
        <v>38</v>
      </c>
      <c r="Q1488">
        <v>213</v>
      </c>
      <c r="R1488">
        <v>213</v>
      </c>
      <c r="S1488">
        <v>3</v>
      </c>
      <c r="T1488">
        <v>4</v>
      </c>
      <c r="U1488">
        <v>2</v>
      </c>
      <c r="AD1488" s="107">
        <v>31782</v>
      </c>
      <c r="AE1488" t="s">
        <v>31</v>
      </c>
      <c r="AF1488" t="s">
        <v>32</v>
      </c>
      <c r="AG1488" t="s">
        <v>868</v>
      </c>
      <c r="AH1488" t="s">
        <v>57</v>
      </c>
      <c r="AI1488" t="s">
        <v>58</v>
      </c>
      <c r="AJ1488" t="s">
        <v>88</v>
      </c>
      <c r="AK1488">
        <v>11</v>
      </c>
      <c r="AL1488" t="s">
        <v>361</v>
      </c>
      <c r="AM1488">
        <v>5</v>
      </c>
      <c r="AP1488" t="s">
        <v>100</v>
      </c>
      <c r="AR1488" t="s">
        <v>66</v>
      </c>
      <c r="AS1488" t="s">
        <v>63</v>
      </c>
      <c r="BC1488" t="s">
        <v>98</v>
      </c>
      <c r="BF1488">
        <v>213</v>
      </c>
      <c r="BG1488">
        <v>213</v>
      </c>
      <c r="BH1488">
        <v>213</v>
      </c>
      <c r="BI1488">
        <v>25.002732240437158</v>
      </c>
      <c r="BJ1488">
        <f t="shared" si="115"/>
        <v>25</v>
      </c>
      <c r="BK1488">
        <v>0</v>
      </c>
      <c r="BL1488">
        <v>0</v>
      </c>
      <c r="BM1488" t="s">
        <v>1050</v>
      </c>
      <c r="BN1488" t="s">
        <v>913</v>
      </c>
      <c r="BO1488" t="s">
        <v>564</v>
      </c>
      <c r="BQ1488" t="s">
        <v>1050</v>
      </c>
      <c r="BR1488" t="s">
        <v>87</v>
      </c>
      <c r="BS1488" t="s">
        <v>572</v>
      </c>
      <c r="BT1488" t="s">
        <v>1252</v>
      </c>
      <c r="BU1488" t="s">
        <v>87</v>
      </c>
      <c r="BV1488">
        <v>1</v>
      </c>
      <c r="BW1488">
        <v>1</v>
      </c>
      <c r="BX1488">
        <v>0</v>
      </c>
      <c r="BY1488">
        <v>0</v>
      </c>
      <c r="BZ1488">
        <v>-213</v>
      </c>
      <c r="CA1488">
        <v>0</v>
      </c>
      <c r="CB1488">
        <v>213</v>
      </c>
      <c r="CC1488" t="e">
        <v>#VALUE!</v>
      </c>
      <c r="CD1488">
        <v>213</v>
      </c>
      <c r="CE1488">
        <v>0</v>
      </c>
      <c r="CH1488">
        <f t="shared" si="116"/>
        <v>1</v>
      </c>
      <c r="CI1488" t="s">
        <v>1403</v>
      </c>
      <c r="CJ1488">
        <v>6</v>
      </c>
      <c r="CK1488" t="s">
        <v>1399</v>
      </c>
      <c r="CL1488">
        <f t="shared" si="117"/>
        <v>0</v>
      </c>
      <c r="CM1488">
        <f t="shared" si="118"/>
        <v>1</v>
      </c>
      <c r="CN1488">
        <f t="shared" si="119"/>
        <v>1</v>
      </c>
    </row>
    <row r="1489" spans="1:92" x14ac:dyDescent="0.25">
      <c r="A1489">
        <v>581</v>
      </c>
      <c r="B1489" t="s">
        <v>564</v>
      </c>
      <c r="C1489" t="s">
        <v>564</v>
      </c>
      <c r="D1489">
        <v>2064247</v>
      </c>
      <c r="E1489">
        <v>6</v>
      </c>
      <c r="F1489" s="107">
        <v>40932</v>
      </c>
      <c r="G1489" s="107">
        <v>40997</v>
      </c>
      <c r="H1489">
        <v>2064247</v>
      </c>
      <c r="I1489" s="107">
        <v>40932</v>
      </c>
      <c r="J1489" s="107">
        <v>40997</v>
      </c>
      <c r="K1489">
        <v>50000</v>
      </c>
      <c r="L1489" t="s">
        <v>570</v>
      </c>
      <c r="N1489" t="s">
        <v>564</v>
      </c>
      <c r="O1489" t="s">
        <v>913</v>
      </c>
      <c r="P1489" t="s">
        <v>76</v>
      </c>
      <c r="Q1489">
        <v>66</v>
      </c>
      <c r="R1489">
        <v>66</v>
      </c>
      <c r="S1489">
        <v>3</v>
      </c>
      <c r="T1489">
        <v>3</v>
      </c>
      <c r="U1489">
        <v>2</v>
      </c>
      <c r="AD1489" s="107">
        <v>31361</v>
      </c>
      <c r="AE1489" t="s">
        <v>31</v>
      </c>
      <c r="AF1489" t="s">
        <v>32</v>
      </c>
      <c r="AG1489" t="s">
        <v>868</v>
      </c>
      <c r="AH1489" t="s">
        <v>30</v>
      </c>
      <c r="AI1489" t="s">
        <v>86</v>
      </c>
      <c r="AJ1489" t="s">
        <v>88</v>
      </c>
      <c r="AK1489">
        <v>4</v>
      </c>
      <c r="AL1489" t="s">
        <v>361</v>
      </c>
      <c r="AM1489">
        <v>2</v>
      </c>
      <c r="AP1489" t="s">
        <v>225</v>
      </c>
      <c r="AS1489" t="s">
        <v>63</v>
      </c>
      <c r="BC1489" t="s">
        <v>37</v>
      </c>
      <c r="BF1489">
        <v>66</v>
      </c>
      <c r="BG1489">
        <v>66</v>
      </c>
      <c r="BH1489">
        <v>66</v>
      </c>
      <c r="BI1489">
        <v>26.150273224043715</v>
      </c>
      <c r="BJ1489">
        <f t="shared" si="115"/>
        <v>26</v>
      </c>
      <c r="BK1489">
        <v>0</v>
      </c>
      <c r="BL1489">
        <v>0</v>
      </c>
      <c r="BM1489" t="s">
        <v>1050</v>
      </c>
      <c r="BN1489" t="s">
        <v>913</v>
      </c>
      <c r="BO1489" t="s">
        <v>564</v>
      </c>
      <c r="BQ1489" t="s">
        <v>1050</v>
      </c>
      <c r="BR1489" t="s">
        <v>87</v>
      </c>
      <c r="BS1489" t="s">
        <v>572</v>
      </c>
      <c r="BT1489" t="s">
        <v>1252</v>
      </c>
      <c r="BU1489" t="s">
        <v>87</v>
      </c>
      <c r="BV1489">
        <v>1</v>
      </c>
      <c r="BW1489">
        <v>1</v>
      </c>
      <c r="BX1489">
        <v>0</v>
      </c>
      <c r="BY1489">
        <v>0</v>
      </c>
      <c r="BZ1489">
        <v>-66</v>
      </c>
      <c r="CA1489">
        <v>0</v>
      </c>
      <c r="CB1489">
        <v>66</v>
      </c>
      <c r="CC1489" t="e">
        <v>#VALUE!</v>
      </c>
      <c r="CD1489">
        <v>66</v>
      </c>
      <c r="CE1489">
        <v>0</v>
      </c>
      <c r="CH1489">
        <f t="shared" si="116"/>
        <v>1</v>
      </c>
      <c r="CI1489" t="s">
        <v>1402</v>
      </c>
      <c r="CJ1489">
        <v>4</v>
      </c>
      <c r="CK1489" t="s">
        <v>1399</v>
      </c>
      <c r="CL1489">
        <f t="shared" si="117"/>
        <v>0</v>
      </c>
      <c r="CM1489">
        <f t="shared" si="118"/>
        <v>1</v>
      </c>
      <c r="CN1489">
        <f t="shared" si="119"/>
        <v>1</v>
      </c>
    </row>
    <row r="1490" spans="1:92" x14ac:dyDescent="0.25">
      <c r="A1490">
        <v>1843</v>
      </c>
      <c r="B1490" t="s">
        <v>564</v>
      </c>
      <c r="C1490" t="s">
        <v>564</v>
      </c>
      <c r="D1490">
        <v>2067272</v>
      </c>
      <c r="E1490">
        <v>6</v>
      </c>
      <c r="F1490" s="107">
        <v>40977</v>
      </c>
      <c r="G1490" s="107">
        <v>41075</v>
      </c>
      <c r="H1490">
        <v>2067272</v>
      </c>
      <c r="I1490" s="107">
        <v>40977</v>
      </c>
      <c r="J1490" s="107">
        <v>41075</v>
      </c>
      <c r="K1490">
        <v>35000</v>
      </c>
      <c r="L1490" t="s">
        <v>570</v>
      </c>
      <c r="N1490" t="s">
        <v>564</v>
      </c>
      <c r="O1490" t="s">
        <v>913</v>
      </c>
      <c r="P1490" t="s">
        <v>38</v>
      </c>
      <c r="Q1490">
        <v>99</v>
      </c>
      <c r="R1490">
        <v>99</v>
      </c>
      <c r="S1490">
        <v>0</v>
      </c>
      <c r="T1490">
        <v>2</v>
      </c>
      <c r="AB1490" t="s">
        <v>111</v>
      </c>
      <c r="AD1490" s="107">
        <v>26766</v>
      </c>
      <c r="AE1490" t="s">
        <v>31</v>
      </c>
      <c r="AF1490" t="s">
        <v>39</v>
      </c>
      <c r="AG1490" t="s">
        <v>40</v>
      </c>
      <c r="AH1490" t="s">
        <v>30</v>
      </c>
      <c r="AI1490" t="s">
        <v>94</v>
      </c>
      <c r="AJ1490" t="s">
        <v>88</v>
      </c>
      <c r="AK1490">
        <v>5</v>
      </c>
      <c r="AL1490" t="s">
        <v>361</v>
      </c>
      <c r="AM1490">
        <v>2</v>
      </c>
      <c r="AP1490" t="s">
        <v>65</v>
      </c>
      <c r="AR1490" t="s">
        <v>66</v>
      </c>
      <c r="AS1490" t="s">
        <v>67</v>
      </c>
      <c r="BC1490" t="s">
        <v>51</v>
      </c>
      <c r="BF1490">
        <v>99</v>
      </c>
      <c r="BG1490">
        <v>99</v>
      </c>
      <c r="BH1490">
        <v>99</v>
      </c>
      <c r="BI1490">
        <v>38.827868852459019</v>
      </c>
      <c r="BJ1490">
        <f t="shared" si="115"/>
        <v>39</v>
      </c>
      <c r="BK1490">
        <v>0</v>
      </c>
      <c r="BL1490">
        <v>0</v>
      </c>
      <c r="BM1490" t="s">
        <v>1050</v>
      </c>
      <c r="BN1490" t="s">
        <v>913</v>
      </c>
      <c r="BO1490" t="s">
        <v>564</v>
      </c>
      <c r="BQ1490" t="s">
        <v>1050</v>
      </c>
      <c r="BR1490" t="s">
        <v>87</v>
      </c>
      <c r="BS1490" t="s">
        <v>572</v>
      </c>
      <c r="BT1490" t="s">
        <v>1252</v>
      </c>
      <c r="BU1490" t="s">
        <v>564</v>
      </c>
      <c r="BV1490">
        <v>1</v>
      </c>
      <c r="BW1490">
        <v>1</v>
      </c>
      <c r="BX1490">
        <v>0</v>
      </c>
      <c r="BY1490">
        <v>0</v>
      </c>
      <c r="BZ1490">
        <v>-99</v>
      </c>
      <c r="CA1490">
        <v>0</v>
      </c>
      <c r="CB1490">
        <v>99</v>
      </c>
      <c r="CC1490" t="e">
        <v>#VALUE!</v>
      </c>
      <c r="CD1490">
        <v>99</v>
      </c>
      <c r="CE1490">
        <v>0</v>
      </c>
      <c r="CH1490">
        <f t="shared" si="116"/>
        <v>1</v>
      </c>
      <c r="CI1490" t="s">
        <v>1408</v>
      </c>
      <c r="CJ1490">
        <v>0</v>
      </c>
      <c r="CK1490" t="s">
        <v>1399</v>
      </c>
      <c r="CL1490">
        <f t="shared" si="117"/>
        <v>0</v>
      </c>
      <c r="CM1490">
        <f t="shared" si="118"/>
        <v>0</v>
      </c>
      <c r="CN1490">
        <f t="shared" si="119"/>
        <v>1</v>
      </c>
    </row>
    <row r="1491" spans="1:92" x14ac:dyDescent="0.25">
      <c r="A1491">
        <v>2847</v>
      </c>
      <c r="B1491" t="s">
        <v>564</v>
      </c>
      <c r="C1491" t="s">
        <v>564</v>
      </c>
      <c r="D1491">
        <v>2067280</v>
      </c>
      <c r="E1491">
        <v>6</v>
      </c>
      <c r="F1491" s="107">
        <v>41014</v>
      </c>
      <c r="G1491" s="107">
        <v>41226</v>
      </c>
      <c r="H1491">
        <v>2067280</v>
      </c>
      <c r="I1491" s="107" t="s">
        <v>560</v>
      </c>
      <c r="J1491" s="107" t="s">
        <v>560</v>
      </c>
      <c r="K1491">
        <v>5000</v>
      </c>
      <c r="L1491" t="s">
        <v>567</v>
      </c>
      <c r="M1491" s="107">
        <v>41015</v>
      </c>
      <c r="N1491" t="s">
        <v>87</v>
      </c>
      <c r="O1491" t="s">
        <v>75</v>
      </c>
      <c r="P1491" t="s">
        <v>657</v>
      </c>
      <c r="Q1491">
        <v>0</v>
      </c>
      <c r="R1491">
        <v>213</v>
      </c>
      <c r="S1491">
        <v>0</v>
      </c>
      <c r="T1491">
        <v>3</v>
      </c>
      <c r="AB1491" t="s">
        <v>111</v>
      </c>
      <c r="AD1491" s="107">
        <v>29136</v>
      </c>
      <c r="AE1491" t="s">
        <v>31</v>
      </c>
      <c r="AF1491" t="s">
        <v>68</v>
      </c>
      <c r="AG1491" t="s">
        <v>870</v>
      </c>
      <c r="AH1491" t="s">
        <v>30</v>
      </c>
      <c r="AI1491" t="s">
        <v>82</v>
      </c>
      <c r="AJ1491" t="s">
        <v>88</v>
      </c>
      <c r="AK1491">
        <v>13</v>
      </c>
      <c r="AL1491" t="s">
        <v>361</v>
      </c>
      <c r="AM1491">
        <v>2</v>
      </c>
      <c r="AP1491" t="s">
        <v>92</v>
      </c>
      <c r="AR1491" t="s">
        <v>66</v>
      </c>
      <c r="AS1491" t="s">
        <v>44</v>
      </c>
      <c r="BC1491" t="s">
        <v>51</v>
      </c>
      <c r="BF1491">
        <v>0</v>
      </c>
      <c r="BG1491">
        <v>0</v>
      </c>
      <c r="BH1491">
        <v>213</v>
      </c>
      <c r="BI1491">
        <v>32.453551912568308</v>
      </c>
      <c r="BJ1491" t="e">
        <f t="shared" si="115"/>
        <v>#VALUE!</v>
      </c>
      <c r="BK1491" t="e">
        <v>#VALUE!</v>
      </c>
      <c r="BL1491" t="e">
        <v>#VALUE!</v>
      </c>
      <c r="BM1491" t="s">
        <v>1050</v>
      </c>
      <c r="BN1491" t="s">
        <v>75</v>
      </c>
      <c r="BO1491" t="s">
        <v>87</v>
      </c>
      <c r="BQ1491" t="s">
        <v>1050</v>
      </c>
      <c r="BR1491">
        <v>0</v>
      </c>
      <c r="BS1491" t="s">
        <v>573</v>
      </c>
      <c r="BT1491" t="s">
        <v>1252</v>
      </c>
      <c r="BU1491" t="s">
        <v>564</v>
      </c>
      <c r="BV1491">
        <v>0</v>
      </c>
      <c r="BW1491">
        <v>0</v>
      </c>
      <c r="BX1491">
        <v>0</v>
      </c>
      <c r="BY1491">
        <v>0</v>
      </c>
      <c r="BZ1491" t="e">
        <v>#VALUE!</v>
      </c>
      <c r="CA1491" t="e">
        <v>#VALUE!</v>
      </c>
      <c r="CB1491" t="e">
        <v>#VALUE!</v>
      </c>
      <c r="CC1491">
        <v>0</v>
      </c>
      <c r="CE1491" t="e">
        <v>#VALUE!</v>
      </c>
      <c r="CH1491">
        <f t="shared" si="116"/>
        <v>1</v>
      </c>
      <c r="CI1491" t="s">
        <v>1405</v>
      </c>
      <c r="CJ1491">
        <v>1</v>
      </c>
      <c r="CK1491" t="s">
        <v>1400</v>
      </c>
      <c r="CL1491">
        <f t="shared" si="117"/>
        <v>1</v>
      </c>
      <c r="CM1491">
        <f t="shared" si="118"/>
        <v>0</v>
      </c>
      <c r="CN1491">
        <f t="shared" si="119"/>
        <v>1</v>
      </c>
    </row>
    <row r="1492" spans="1:92" x14ac:dyDescent="0.25">
      <c r="A1492">
        <v>501</v>
      </c>
      <c r="B1492" t="s">
        <v>564</v>
      </c>
      <c r="C1492" t="s">
        <v>564</v>
      </c>
      <c r="D1492">
        <v>2067375</v>
      </c>
      <c r="E1492">
        <v>5</v>
      </c>
      <c r="F1492" s="107">
        <v>40929</v>
      </c>
      <c r="G1492" s="107">
        <v>41138</v>
      </c>
      <c r="H1492">
        <v>2067375</v>
      </c>
      <c r="I1492" s="107">
        <v>41071</v>
      </c>
      <c r="J1492" s="107">
        <v>41138</v>
      </c>
      <c r="K1492">
        <v>5000</v>
      </c>
      <c r="L1492" t="s">
        <v>567</v>
      </c>
      <c r="N1492" t="s">
        <v>564</v>
      </c>
      <c r="O1492" t="s">
        <v>913</v>
      </c>
      <c r="P1492" t="s">
        <v>38</v>
      </c>
      <c r="Q1492">
        <v>68</v>
      </c>
      <c r="R1492">
        <v>210</v>
      </c>
      <c r="S1492">
        <v>0</v>
      </c>
      <c r="T1492">
        <v>2</v>
      </c>
      <c r="AD1492" s="107">
        <v>31409</v>
      </c>
      <c r="AE1492" t="s">
        <v>31</v>
      </c>
      <c r="AF1492" t="s">
        <v>39</v>
      </c>
      <c r="AG1492" t="s">
        <v>40</v>
      </c>
      <c r="AH1492" t="s">
        <v>40</v>
      </c>
      <c r="AI1492" t="s">
        <v>52</v>
      </c>
      <c r="AJ1492" t="s">
        <v>88</v>
      </c>
      <c r="AK1492">
        <v>5</v>
      </c>
      <c r="AL1492" t="s">
        <v>987</v>
      </c>
      <c r="AN1492">
        <v>9</v>
      </c>
      <c r="AP1492" t="s">
        <v>103</v>
      </c>
      <c r="AR1492" t="s">
        <v>43</v>
      </c>
      <c r="AS1492" t="s">
        <v>63</v>
      </c>
      <c r="BC1492" t="s">
        <v>37</v>
      </c>
      <c r="BF1492">
        <v>68</v>
      </c>
      <c r="BG1492">
        <v>68</v>
      </c>
      <c r="BH1492">
        <v>210</v>
      </c>
      <c r="BI1492">
        <v>26.010928961748633</v>
      </c>
      <c r="BJ1492">
        <f t="shared" si="115"/>
        <v>26</v>
      </c>
      <c r="BK1492">
        <v>0</v>
      </c>
      <c r="BL1492">
        <v>0</v>
      </c>
      <c r="BM1492" t="s">
        <v>1050</v>
      </c>
      <c r="BN1492" t="s">
        <v>913</v>
      </c>
      <c r="BO1492" t="s">
        <v>564</v>
      </c>
      <c r="BQ1492" t="s">
        <v>1050</v>
      </c>
      <c r="BR1492" t="s">
        <v>87</v>
      </c>
      <c r="BS1492" t="s">
        <v>572</v>
      </c>
      <c r="BT1492" t="s">
        <v>1252</v>
      </c>
      <c r="BU1492" t="s">
        <v>564</v>
      </c>
      <c r="BV1492">
        <v>0.32380952380952382</v>
      </c>
      <c r="BW1492">
        <v>1</v>
      </c>
      <c r="BX1492">
        <v>0.67619047619047623</v>
      </c>
      <c r="BY1492">
        <v>0</v>
      </c>
      <c r="BZ1492">
        <v>-68</v>
      </c>
      <c r="CA1492">
        <v>0</v>
      </c>
      <c r="CB1492">
        <v>68</v>
      </c>
      <c r="CC1492" t="e">
        <v>#VALUE!</v>
      </c>
      <c r="CD1492">
        <v>68</v>
      </c>
      <c r="CE1492">
        <v>0</v>
      </c>
      <c r="CH1492">
        <f t="shared" si="116"/>
        <v>1</v>
      </c>
      <c r="CI1492" t="s">
        <v>1402</v>
      </c>
      <c r="CJ1492">
        <v>4</v>
      </c>
      <c r="CK1492" t="s">
        <v>1399</v>
      </c>
      <c r="CL1492">
        <f t="shared" si="117"/>
        <v>0</v>
      </c>
      <c r="CM1492">
        <f t="shared" si="118"/>
        <v>0</v>
      </c>
      <c r="CN1492">
        <f t="shared" si="119"/>
        <v>1</v>
      </c>
    </row>
    <row r="1493" spans="1:92" x14ac:dyDescent="0.25">
      <c r="A1493">
        <v>1943</v>
      </c>
      <c r="B1493" t="s">
        <v>564</v>
      </c>
      <c r="C1493" t="s">
        <v>564</v>
      </c>
      <c r="D1493">
        <v>2067729</v>
      </c>
      <c r="E1493">
        <v>4</v>
      </c>
      <c r="F1493" s="107">
        <v>40981</v>
      </c>
      <c r="G1493" s="107">
        <v>41061</v>
      </c>
      <c r="H1493">
        <v>2067729</v>
      </c>
      <c r="I1493" s="107">
        <v>40982</v>
      </c>
      <c r="J1493" s="107">
        <v>41061</v>
      </c>
      <c r="K1493">
        <v>15000</v>
      </c>
      <c r="L1493" t="s">
        <v>569</v>
      </c>
      <c r="N1493" t="s">
        <v>564</v>
      </c>
      <c r="O1493" t="s">
        <v>913</v>
      </c>
      <c r="P1493" t="s">
        <v>38</v>
      </c>
      <c r="Q1493">
        <v>80</v>
      </c>
      <c r="R1493">
        <v>81</v>
      </c>
      <c r="S1493">
        <v>2</v>
      </c>
      <c r="T1493">
        <v>2</v>
      </c>
      <c r="U1493">
        <v>2</v>
      </c>
      <c r="AD1493" s="107">
        <v>31128</v>
      </c>
      <c r="AE1493" t="s">
        <v>31</v>
      </c>
      <c r="AF1493" t="s">
        <v>32</v>
      </c>
      <c r="AG1493" t="s">
        <v>868</v>
      </c>
      <c r="AH1493" t="s">
        <v>30</v>
      </c>
      <c r="AI1493" t="s">
        <v>79</v>
      </c>
      <c r="AJ1493" t="s">
        <v>88</v>
      </c>
      <c r="AK1493">
        <v>5</v>
      </c>
      <c r="AL1493" t="s">
        <v>986</v>
      </c>
      <c r="AO1493">
        <v>120</v>
      </c>
      <c r="AP1493" t="s">
        <v>126</v>
      </c>
      <c r="AR1493" t="s">
        <v>43</v>
      </c>
      <c r="AS1493" t="s">
        <v>81</v>
      </c>
      <c r="BC1493" t="s">
        <v>37</v>
      </c>
      <c r="BF1493">
        <v>80</v>
      </c>
      <c r="BG1493">
        <v>80</v>
      </c>
      <c r="BH1493">
        <v>81</v>
      </c>
      <c r="BI1493">
        <v>26.920765027322403</v>
      </c>
      <c r="BJ1493">
        <f t="shared" si="115"/>
        <v>27</v>
      </c>
      <c r="BK1493">
        <v>0</v>
      </c>
      <c r="BL1493">
        <v>0</v>
      </c>
      <c r="BM1493" t="s">
        <v>1050</v>
      </c>
      <c r="BN1493" t="s">
        <v>913</v>
      </c>
      <c r="BO1493" t="s">
        <v>564</v>
      </c>
      <c r="BQ1493" t="s">
        <v>1050</v>
      </c>
      <c r="BR1493" t="s">
        <v>87</v>
      </c>
      <c r="BS1493" t="s">
        <v>572</v>
      </c>
      <c r="BT1493" t="s">
        <v>1252</v>
      </c>
      <c r="BU1493" t="s">
        <v>87</v>
      </c>
      <c r="BV1493">
        <v>0.98765432098765427</v>
      </c>
      <c r="BW1493">
        <v>1</v>
      </c>
      <c r="BX1493">
        <v>1.2345679012345734E-2</v>
      </c>
      <c r="BY1493">
        <v>0</v>
      </c>
      <c r="BZ1493">
        <v>-80</v>
      </c>
      <c r="CA1493">
        <v>0</v>
      </c>
      <c r="CB1493">
        <v>80</v>
      </c>
      <c r="CC1493" t="e">
        <v>#VALUE!</v>
      </c>
      <c r="CD1493">
        <v>80</v>
      </c>
      <c r="CE1493">
        <v>0</v>
      </c>
      <c r="CH1493">
        <f t="shared" si="116"/>
        <v>1</v>
      </c>
      <c r="CI1493" t="s">
        <v>1402</v>
      </c>
      <c r="CJ1493">
        <v>4</v>
      </c>
      <c r="CK1493" t="s">
        <v>1399</v>
      </c>
      <c r="CL1493">
        <f t="shared" si="117"/>
        <v>0</v>
      </c>
      <c r="CM1493">
        <f t="shared" si="118"/>
        <v>1</v>
      </c>
      <c r="CN1493">
        <f t="shared" si="119"/>
        <v>1</v>
      </c>
    </row>
    <row r="1494" spans="1:92" x14ac:dyDescent="0.25">
      <c r="A1494">
        <v>1555</v>
      </c>
      <c r="B1494" t="s">
        <v>564</v>
      </c>
      <c r="C1494" t="s">
        <v>564</v>
      </c>
      <c r="D1494">
        <v>2067800</v>
      </c>
      <c r="E1494">
        <v>5</v>
      </c>
      <c r="F1494" s="107">
        <v>40966</v>
      </c>
      <c r="G1494" s="107">
        <v>40968</v>
      </c>
      <c r="H1494">
        <v>2067800</v>
      </c>
      <c r="I1494" s="107">
        <v>40967</v>
      </c>
      <c r="J1494" s="107">
        <v>40968</v>
      </c>
      <c r="K1494">
        <v>10000</v>
      </c>
      <c r="L1494" t="s">
        <v>568</v>
      </c>
      <c r="N1494" t="s">
        <v>564</v>
      </c>
      <c r="O1494" t="s">
        <v>913</v>
      </c>
      <c r="P1494" t="s">
        <v>38</v>
      </c>
      <c r="Q1494">
        <v>2</v>
      </c>
      <c r="R1494">
        <v>3</v>
      </c>
      <c r="S1494">
        <v>2</v>
      </c>
      <c r="T1494">
        <v>4</v>
      </c>
      <c r="U1494">
        <v>2</v>
      </c>
      <c r="AD1494" s="107">
        <v>30395</v>
      </c>
      <c r="AE1494" t="s">
        <v>31</v>
      </c>
      <c r="AF1494" t="s">
        <v>68</v>
      </c>
      <c r="AG1494" t="s">
        <v>870</v>
      </c>
      <c r="AH1494" t="s">
        <v>57</v>
      </c>
      <c r="AI1494" t="s">
        <v>71</v>
      </c>
      <c r="AJ1494" t="s">
        <v>88</v>
      </c>
      <c r="AK1494">
        <v>1</v>
      </c>
      <c r="AL1494" t="s">
        <v>987</v>
      </c>
      <c r="AN1494">
        <v>8</v>
      </c>
      <c r="AP1494" t="s">
        <v>183</v>
      </c>
      <c r="AR1494" t="s">
        <v>43</v>
      </c>
      <c r="AS1494" t="s">
        <v>63</v>
      </c>
      <c r="BC1494" t="s">
        <v>37</v>
      </c>
      <c r="BF1494">
        <v>2</v>
      </c>
      <c r="BG1494">
        <v>2</v>
      </c>
      <c r="BH1494">
        <v>3</v>
      </c>
      <c r="BI1494">
        <v>28.882513661202186</v>
      </c>
      <c r="BJ1494">
        <f t="shared" si="115"/>
        <v>29</v>
      </c>
      <c r="BK1494">
        <v>0</v>
      </c>
      <c r="BL1494">
        <v>0</v>
      </c>
      <c r="BM1494" t="s">
        <v>1050</v>
      </c>
      <c r="BN1494" t="s">
        <v>913</v>
      </c>
      <c r="BO1494" t="s">
        <v>564</v>
      </c>
      <c r="BQ1494" t="s">
        <v>1050</v>
      </c>
      <c r="BR1494" t="s">
        <v>87</v>
      </c>
      <c r="BS1494" t="s">
        <v>572</v>
      </c>
      <c r="BT1494" t="s">
        <v>1252</v>
      </c>
      <c r="BU1494" t="s">
        <v>87</v>
      </c>
      <c r="BV1494">
        <v>0.66666666666666663</v>
      </c>
      <c r="BW1494">
        <v>1</v>
      </c>
      <c r="BX1494">
        <v>0.33333333333333337</v>
      </c>
      <c r="BY1494">
        <v>0</v>
      </c>
      <c r="BZ1494">
        <v>-2</v>
      </c>
      <c r="CA1494">
        <v>0</v>
      </c>
      <c r="CB1494">
        <v>2</v>
      </c>
      <c r="CC1494" t="e">
        <v>#VALUE!</v>
      </c>
      <c r="CD1494">
        <v>2</v>
      </c>
      <c r="CE1494">
        <v>0</v>
      </c>
      <c r="CH1494">
        <f t="shared" si="116"/>
        <v>1</v>
      </c>
      <c r="CI1494" t="s">
        <v>1405</v>
      </c>
      <c r="CJ1494">
        <v>1</v>
      </c>
      <c r="CK1494" t="s">
        <v>1399</v>
      </c>
      <c r="CL1494">
        <f t="shared" si="117"/>
        <v>0</v>
      </c>
      <c r="CM1494">
        <f t="shared" si="118"/>
        <v>1</v>
      </c>
      <c r="CN1494">
        <f t="shared" si="119"/>
        <v>1</v>
      </c>
    </row>
    <row r="1495" spans="1:92" x14ac:dyDescent="0.25">
      <c r="A1495">
        <v>179</v>
      </c>
      <c r="B1495" t="s">
        <v>564</v>
      </c>
      <c r="C1495" t="s">
        <v>564</v>
      </c>
      <c r="D1495">
        <v>2069257</v>
      </c>
      <c r="E1495">
        <v>1</v>
      </c>
      <c r="F1495" s="107">
        <v>40916</v>
      </c>
      <c r="G1495" s="107">
        <v>40976</v>
      </c>
      <c r="H1495">
        <v>2069257</v>
      </c>
      <c r="I1495" s="107">
        <v>40917</v>
      </c>
      <c r="J1495" s="107">
        <v>40976</v>
      </c>
      <c r="K1495">
        <v>30000</v>
      </c>
      <c r="L1495" t="s">
        <v>570</v>
      </c>
      <c r="N1495" t="s">
        <v>564</v>
      </c>
      <c r="O1495" t="s">
        <v>913</v>
      </c>
      <c r="P1495" t="s">
        <v>54</v>
      </c>
      <c r="Q1495">
        <v>60</v>
      </c>
      <c r="R1495">
        <v>61</v>
      </c>
      <c r="S1495">
        <v>5</v>
      </c>
      <c r="T1495">
        <v>4</v>
      </c>
      <c r="U1495">
        <v>2</v>
      </c>
      <c r="AD1495" s="107">
        <v>30777</v>
      </c>
      <c r="AE1495" t="s">
        <v>31</v>
      </c>
      <c r="AF1495" t="s">
        <v>32</v>
      </c>
      <c r="AG1495" t="s">
        <v>868</v>
      </c>
      <c r="AH1495" t="s">
        <v>57</v>
      </c>
      <c r="AI1495" t="s">
        <v>94</v>
      </c>
      <c r="AJ1495" t="s">
        <v>54</v>
      </c>
      <c r="AK1495">
        <v>3</v>
      </c>
      <c r="AL1495" t="s">
        <v>54</v>
      </c>
      <c r="AP1495" t="s">
        <v>72</v>
      </c>
      <c r="AR1495" t="s">
        <v>49</v>
      </c>
      <c r="AS1495" t="s">
        <v>73</v>
      </c>
      <c r="BC1495" t="s">
        <v>37</v>
      </c>
      <c r="BF1495">
        <v>60</v>
      </c>
      <c r="BG1495">
        <v>60</v>
      </c>
      <c r="BH1495">
        <v>61</v>
      </c>
      <c r="BI1495">
        <v>27.702185792349727</v>
      </c>
      <c r="BJ1495">
        <f t="shared" si="115"/>
        <v>28</v>
      </c>
      <c r="BK1495">
        <v>0</v>
      </c>
      <c r="BL1495">
        <v>0</v>
      </c>
      <c r="BM1495" t="s">
        <v>1051</v>
      </c>
      <c r="BN1495" t="s">
        <v>913</v>
      </c>
      <c r="BO1495" t="s">
        <v>564</v>
      </c>
      <c r="BQ1495" t="s">
        <v>1051</v>
      </c>
      <c r="BR1495" t="s">
        <v>87</v>
      </c>
      <c r="BS1495" t="s">
        <v>572</v>
      </c>
      <c r="BT1495" t="s">
        <v>1252</v>
      </c>
      <c r="BU1495" t="s">
        <v>87</v>
      </c>
      <c r="BV1495">
        <v>0.98360655737704916</v>
      </c>
      <c r="BW1495">
        <v>1</v>
      </c>
      <c r="BX1495">
        <v>1.6393442622950838E-2</v>
      </c>
      <c r="BY1495">
        <v>0</v>
      </c>
      <c r="BZ1495">
        <v>-60</v>
      </c>
      <c r="CA1495">
        <v>0</v>
      </c>
      <c r="CB1495">
        <v>60</v>
      </c>
      <c r="CC1495" t="e">
        <v>#VALUE!</v>
      </c>
      <c r="CD1495">
        <v>60</v>
      </c>
      <c r="CE1495">
        <v>0</v>
      </c>
      <c r="CH1495">
        <f t="shared" si="116"/>
        <v>1</v>
      </c>
      <c r="CI1495" t="s">
        <v>1401</v>
      </c>
      <c r="CJ1495">
        <v>3</v>
      </c>
      <c r="CK1495" t="s">
        <v>1399</v>
      </c>
      <c r="CL1495">
        <f t="shared" si="117"/>
        <v>0</v>
      </c>
      <c r="CM1495">
        <f t="shared" si="118"/>
        <v>1</v>
      </c>
      <c r="CN1495">
        <f t="shared" si="119"/>
        <v>1</v>
      </c>
    </row>
    <row r="1496" spans="1:92" x14ac:dyDescent="0.25">
      <c r="A1496">
        <v>2505</v>
      </c>
      <c r="B1496" t="s">
        <v>564</v>
      </c>
      <c r="C1496" t="s">
        <v>87</v>
      </c>
      <c r="D1496">
        <v>2070706</v>
      </c>
      <c r="E1496">
        <v>6</v>
      </c>
      <c r="F1496" s="107">
        <v>41003</v>
      </c>
      <c r="G1496" s="107">
        <v>41765</v>
      </c>
      <c r="H1496">
        <v>2070706</v>
      </c>
      <c r="I1496" s="107">
        <v>41205</v>
      </c>
      <c r="J1496" s="107">
        <v>41213</v>
      </c>
      <c r="K1496">
        <v>10000</v>
      </c>
      <c r="L1496" t="s">
        <v>568</v>
      </c>
      <c r="M1496" s="107">
        <v>41004</v>
      </c>
      <c r="N1496" t="s">
        <v>87</v>
      </c>
      <c r="O1496" t="s">
        <v>583</v>
      </c>
      <c r="P1496" t="s">
        <v>1344</v>
      </c>
      <c r="Q1496">
        <v>289</v>
      </c>
      <c r="R1496">
        <v>763</v>
      </c>
      <c r="S1496">
        <v>1</v>
      </c>
      <c r="T1496">
        <v>0</v>
      </c>
      <c r="U1496">
        <v>1</v>
      </c>
      <c r="AD1496" s="107">
        <v>29212</v>
      </c>
      <c r="AE1496" t="s">
        <v>31</v>
      </c>
      <c r="AF1496" t="s">
        <v>32</v>
      </c>
      <c r="AG1496" t="s">
        <v>868</v>
      </c>
      <c r="AH1496" t="s">
        <v>57</v>
      </c>
      <c r="AI1496" t="s">
        <v>69</v>
      </c>
      <c r="AJ1496" t="s">
        <v>88</v>
      </c>
      <c r="AK1496">
        <v>32</v>
      </c>
      <c r="AL1496" t="s">
        <v>361</v>
      </c>
      <c r="AM1496">
        <v>25</v>
      </c>
      <c r="AP1496" t="s">
        <v>92</v>
      </c>
      <c r="AR1496" t="s">
        <v>66</v>
      </c>
      <c r="AS1496" t="s">
        <v>44</v>
      </c>
      <c r="AT1496" t="s">
        <v>1360</v>
      </c>
      <c r="AU1496" t="s">
        <v>955</v>
      </c>
      <c r="AX1496" t="s">
        <v>87</v>
      </c>
      <c r="BC1496" t="s">
        <v>51</v>
      </c>
      <c r="BF1496">
        <v>289</v>
      </c>
      <c r="BG1496">
        <v>561</v>
      </c>
      <c r="BH1496">
        <v>763</v>
      </c>
      <c r="BI1496">
        <v>32.215846994535518</v>
      </c>
      <c r="BJ1496">
        <f t="shared" si="115"/>
        <v>33</v>
      </c>
      <c r="BK1496">
        <v>-209</v>
      </c>
      <c r="BL1496">
        <v>-552</v>
      </c>
      <c r="BM1496" t="s">
        <v>1050</v>
      </c>
      <c r="BN1496" t="s">
        <v>75</v>
      </c>
      <c r="BO1496" t="s">
        <v>564</v>
      </c>
      <c r="BQ1496" t="s">
        <v>1050</v>
      </c>
      <c r="BR1496" t="s">
        <v>87</v>
      </c>
      <c r="BS1496" t="s">
        <v>572</v>
      </c>
      <c r="BT1496" t="s">
        <v>1252</v>
      </c>
      <c r="BU1496" t="s">
        <v>87</v>
      </c>
      <c r="BV1496">
        <v>0.37876802096985585</v>
      </c>
      <c r="BW1496">
        <v>0.37880000000000003</v>
      </c>
      <c r="BX1496">
        <v>0</v>
      </c>
      <c r="BY1496">
        <v>0</v>
      </c>
      <c r="BZ1496">
        <v>-9</v>
      </c>
      <c r="CA1496">
        <v>280</v>
      </c>
      <c r="CB1496">
        <v>561</v>
      </c>
      <c r="CC1496" t="e">
        <v>#VALUE!</v>
      </c>
      <c r="CD1496">
        <v>289</v>
      </c>
      <c r="CH1496">
        <f t="shared" si="116"/>
        <v>1</v>
      </c>
      <c r="CI1496" t="s">
        <v>1403</v>
      </c>
      <c r="CJ1496">
        <v>6</v>
      </c>
      <c r="CK1496" t="s">
        <v>1399</v>
      </c>
      <c r="CL1496">
        <f t="shared" si="117"/>
        <v>1</v>
      </c>
      <c r="CM1496">
        <f t="shared" si="118"/>
        <v>1</v>
      </c>
      <c r="CN1496">
        <f t="shared" si="119"/>
        <v>0</v>
      </c>
    </row>
    <row r="1497" spans="1:92" x14ac:dyDescent="0.25">
      <c r="A1497">
        <v>2289</v>
      </c>
      <c r="B1497" t="s">
        <v>564</v>
      </c>
      <c r="C1497" t="s">
        <v>564</v>
      </c>
      <c r="D1497">
        <v>2070945</v>
      </c>
      <c r="E1497">
        <v>6</v>
      </c>
      <c r="F1497" s="107">
        <v>40995</v>
      </c>
      <c r="G1497" s="107">
        <v>41015</v>
      </c>
      <c r="H1497">
        <v>2070945</v>
      </c>
      <c r="I1497" s="107">
        <v>40996</v>
      </c>
      <c r="J1497" s="107">
        <v>41015</v>
      </c>
      <c r="K1497">
        <v>55000</v>
      </c>
      <c r="L1497" t="s">
        <v>570</v>
      </c>
      <c r="N1497" t="s">
        <v>564</v>
      </c>
      <c r="O1497" t="s">
        <v>913</v>
      </c>
      <c r="P1497" t="s">
        <v>38</v>
      </c>
      <c r="Q1497">
        <v>20</v>
      </c>
      <c r="R1497">
        <v>21</v>
      </c>
      <c r="S1497">
        <v>0</v>
      </c>
      <c r="T1497">
        <v>1</v>
      </c>
      <c r="AD1497" s="107">
        <v>31744</v>
      </c>
      <c r="AE1497" t="s">
        <v>31</v>
      </c>
      <c r="AF1497" t="s">
        <v>39</v>
      </c>
      <c r="AG1497" t="s">
        <v>40</v>
      </c>
      <c r="AH1497" t="s">
        <v>40</v>
      </c>
      <c r="AI1497" t="s">
        <v>113</v>
      </c>
      <c r="AJ1497" t="s">
        <v>88</v>
      </c>
      <c r="AK1497">
        <v>2</v>
      </c>
      <c r="AL1497" t="s">
        <v>361</v>
      </c>
      <c r="AM1497">
        <v>2</v>
      </c>
      <c r="AP1497" t="s">
        <v>426</v>
      </c>
      <c r="AR1497" t="s">
        <v>66</v>
      </c>
      <c r="AS1497" t="s">
        <v>63</v>
      </c>
      <c r="BC1497" t="s">
        <v>37</v>
      </c>
      <c r="BF1497">
        <v>20</v>
      </c>
      <c r="BG1497">
        <v>20</v>
      </c>
      <c r="BH1497">
        <v>21</v>
      </c>
      <c r="BI1497">
        <v>25.275956284153004</v>
      </c>
      <c r="BJ1497">
        <f t="shared" si="115"/>
        <v>25</v>
      </c>
      <c r="BK1497">
        <v>0</v>
      </c>
      <c r="BL1497">
        <v>0</v>
      </c>
      <c r="BM1497" t="s">
        <v>1050</v>
      </c>
      <c r="BN1497" t="s">
        <v>913</v>
      </c>
      <c r="BO1497" t="s">
        <v>564</v>
      </c>
      <c r="BQ1497" t="s">
        <v>1050</v>
      </c>
      <c r="BR1497" t="s">
        <v>87</v>
      </c>
      <c r="BS1497" t="s">
        <v>572</v>
      </c>
      <c r="BT1497" t="s">
        <v>1252</v>
      </c>
      <c r="BU1497" t="s">
        <v>564</v>
      </c>
      <c r="BV1497">
        <v>0.95238095238095233</v>
      </c>
      <c r="BW1497">
        <v>1</v>
      </c>
      <c r="BX1497">
        <v>4.7619047619047672E-2</v>
      </c>
      <c r="BY1497">
        <v>0</v>
      </c>
      <c r="BZ1497">
        <v>-20</v>
      </c>
      <c r="CA1497">
        <v>0</v>
      </c>
      <c r="CB1497">
        <v>20</v>
      </c>
      <c r="CC1497" t="e">
        <v>#VALUE!</v>
      </c>
      <c r="CD1497">
        <v>20</v>
      </c>
      <c r="CE1497">
        <v>0</v>
      </c>
      <c r="CH1497">
        <f t="shared" si="116"/>
        <v>1</v>
      </c>
      <c r="CI1497" t="s">
        <v>1404</v>
      </c>
      <c r="CJ1497">
        <v>2</v>
      </c>
      <c r="CK1497" t="s">
        <v>1399</v>
      </c>
      <c r="CL1497">
        <f t="shared" si="117"/>
        <v>0</v>
      </c>
      <c r="CM1497">
        <f t="shared" si="118"/>
        <v>0</v>
      </c>
      <c r="CN1497">
        <f t="shared" si="119"/>
        <v>1</v>
      </c>
    </row>
    <row r="1498" spans="1:92" x14ac:dyDescent="0.25">
      <c r="A1498">
        <v>2146</v>
      </c>
      <c r="B1498" t="s">
        <v>564</v>
      </c>
      <c r="C1498" t="s">
        <v>564</v>
      </c>
      <c r="D1498">
        <v>2070968</v>
      </c>
      <c r="E1498">
        <v>5</v>
      </c>
      <c r="F1498" s="107">
        <v>40989</v>
      </c>
      <c r="G1498" s="107">
        <v>41044</v>
      </c>
      <c r="H1498">
        <v>2070968</v>
      </c>
      <c r="I1498" s="107">
        <v>40989</v>
      </c>
      <c r="J1498" s="107">
        <v>41044</v>
      </c>
      <c r="K1498" t="s">
        <v>562</v>
      </c>
      <c r="L1498" t="s">
        <v>562</v>
      </c>
      <c r="N1498" t="s">
        <v>564</v>
      </c>
      <c r="O1498" t="s">
        <v>913</v>
      </c>
      <c r="P1498" t="s">
        <v>38</v>
      </c>
      <c r="Q1498">
        <v>56</v>
      </c>
      <c r="R1498">
        <v>56</v>
      </c>
      <c r="S1498">
        <v>4</v>
      </c>
      <c r="T1498">
        <v>3</v>
      </c>
      <c r="AD1498" s="107">
        <v>31486</v>
      </c>
      <c r="AE1498" t="s">
        <v>45</v>
      </c>
      <c r="AF1498" t="s">
        <v>32</v>
      </c>
      <c r="AG1498" t="s">
        <v>868</v>
      </c>
      <c r="AH1498" t="s">
        <v>57</v>
      </c>
      <c r="AI1498" t="s">
        <v>89</v>
      </c>
      <c r="AJ1498" t="s">
        <v>88</v>
      </c>
      <c r="AK1498">
        <v>4</v>
      </c>
      <c r="AL1498" t="s">
        <v>987</v>
      </c>
      <c r="AN1498">
        <v>7</v>
      </c>
      <c r="AP1498" t="s">
        <v>59</v>
      </c>
      <c r="AR1498" t="s">
        <v>43</v>
      </c>
      <c r="AS1498" t="s">
        <v>60</v>
      </c>
      <c r="BC1498" t="s">
        <v>51</v>
      </c>
      <c r="BF1498">
        <v>56</v>
      </c>
      <c r="BG1498">
        <v>56</v>
      </c>
      <c r="BH1498">
        <v>56</v>
      </c>
      <c r="BI1498">
        <v>25.964480874316941</v>
      </c>
      <c r="BJ1498">
        <f t="shared" si="115"/>
        <v>26</v>
      </c>
      <c r="BK1498">
        <v>0</v>
      </c>
      <c r="BL1498">
        <v>0</v>
      </c>
      <c r="BM1498" t="s">
        <v>1050</v>
      </c>
      <c r="BN1498" t="s">
        <v>913</v>
      </c>
      <c r="BO1498" t="s">
        <v>564</v>
      </c>
      <c r="BQ1498" t="s">
        <v>1050</v>
      </c>
      <c r="BR1498" t="s">
        <v>87</v>
      </c>
      <c r="BS1498" t="s">
        <v>572</v>
      </c>
      <c r="BT1498" t="s">
        <v>1252</v>
      </c>
      <c r="BU1498" t="s">
        <v>87</v>
      </c>
      <c r="BV1498">
        <v>1</v>
      </c>
      <c r="BW1498">
        <v>1</v>
      </c>
      <c r="BX1498">
        <v>0</v>
      </c>
      <c r="BY1498">
        <v>0</v>
      </c>
      <c r="BZ1498">
        <v>-56</v>
      </c>
      <c r="CA1498">
        <v>0</v>
      </c>
      <c r="CB1498">
        <v>56</v>
      </c>
      <c r="CC1498" t="e">
        <v>#VALUE!</v>
      </c>
      <c r="CD1498">
        <v>56</v>
      </c>
      <c r="CE1498">
        <v>0</v>
      </c>
      <c r="CH1498">
        <f t="shared" si="116"/>
        <v>1</v>
      </c>
      <c r="CI1498" t="s">
        <v>1401</v>
      </c>
      <c r="CJ1498">
        <v>3</v>
      </c>
      <c r="CK1498" t="s">
        <v>1399</v>
      </c>
      <c r="CL1498">
        <f t="shared" si="117"/>
        <v>0</v>
      </c>
      <c r="CM1498">
        <f t="shared" si="118"/>
        <v>1</v>
      </c>
      <c r="CN1498">
        <f t="shared" si="119"/>
        <v>1</v>
      </c>
    </row>
    <row r="1499" spans="1:92" x14ac:dyDescent="0.25">
      <c r="A1499">
        <v>2868</v>
      </c>
      <c r="B1499" t="s">
        <v>564</v>
      </c>
      <c r="C1499" t="s">
        <v>564</v>
      </c>
      <c r="D1499">
        <v>2071418</v>
      </c>
      <c r="E1499">
        <v>6</v>
      </c>
      <c r="F1499" s="107">
        <v>41015</v>
      </c>
      <c r="G1499" s="107">
        <v>41145</v>
      </c>
      <c r="H1499">
        <v>2071418</v>
      </c>
      <c r="I1499" s="107">
        <v>41015</v>
      </c>
      <c r="J1499" s="107">
        <v>41145</v>
      </c>
      <c r="K1499">
        <v>10000</v>
      </c>
      <c r="L1499" t="s">
        <v>568</v>
      </c>
      <c r="N1499" t="s">
        <v>564</v>
      </c>
      <c r="O1499" t="s">
        <v>913</v>
      </c>
      <c r="P1499" t="s">
        <v>38</v>
      </c>
      <c r="Q1499">
        <v>131</v>
      </c>
      <c r="R1499">
        <v>131</v>
      </c>
      <c r="S1499">
        <v>1</v>
      </c>
      <c r="T1499">
        <v>4</v>
      </c>
      <c r="AD1499" s="107">
        <v>31678</v>
      </c>
      <c r="AE1499" t="s">
        <v>31</v>
      </c>
      <c r="AF1499" t="s">
        <v>39</v>
      </c>
      <c r="AG1499" t="s">
        <v>40</v>
      </c>
      <c r="AH1499" t="s">
        <v>40</v>
      </c>
      <c r="AI1499" t="s">
        <v>52</v>
      </c>
      <c r="AJ1499" t="s">
        <v>88</v>
      </c>
      <c r="AK1499">
        <v>8</v>
      </c>
      <c r="AL1499" t="s">
        <v>361</v>
      </c>
      <c r="AM1499">
        <v>5</v>
      </c>
      <c r="AP1499" t="s">
        <v>65</v>
      </c>
      <c r="AR1499" t="s">
        <v>66</v>
      </c>
      <c r="AS1499" t="s">
        <v>67</v>
      </c>
      <c r="BC1499" t="s">
        <v>51</v>
      </c>
      <c r="BF1499">
        <v>131</v>
      </c>
      <c r="BG1499">
        <v>131</v>
      </c>
      <c r="BH1499">
        <v>131</v>
      </c>
      <c r="BI1499">
        <v>25.510928961748633</v>
      </c>
      <c r="BJ1499">
        <f t="shared" si="115"/>
        <v>26</v>
      </c>
      <c r="BK1499">
        <v>0</v>
      </c>
      <c r="BL1499">
        <v>0</v>
      </c>
      <c r="BM1499" t="s">
        <v>1050</v>
      </c>
      <c r="BN1499" t="s">
        <v>913</v>
      </c>
      <c r="BO1499" t="s">
        <v>564</v>
      </c>
      <c r="BQ1499" t="s">
        <v>1050</v>
      </c>
      <c r="BR1499" t="s">
        <v>87</v>
      </c>
      <c r="BS1499" t="s">
        <v>572</v>
      </c>
      <c r="BT1499" t="s">
        <v>1252</v>
      </c>
      <c r="BU1499" t="s">
        <v>87</v>
      </c>
      <c r="BV1499">
        <v>1</v>
      </c>
      <c r="BW1499">
        <v>1</v>
      </c>
      <c r="BX1499">
        <v>0</v>
      </c>
      <c r="BY1499">
        <v>0</v>
      </c>
      <c r="BZ1499">
        <v>-131</v>
      </c>
      <c r="CA1499">
        <v>0</v>
      </c>
      <c r="CB1499">
        <v>131</v>
      </c>
      <c r="CC1499" t="e">
        <v>#VALUE!</v>
      </c>
      <c r="CD1499">
        <v>131</v>
      </c>
      <c r="CE1499">
        <v>0</v>
      </c>
      <c r="CH1499">
        <f t="shared" si="116"/>
        <v>1</v>
      </c>
      <c r="CI1499" t="s">
        <v>1403</v>
      </c>
      <c r="CJ1499">
        <v>6</v>
      </c>
      <c r="CK1499" t="s">
        <v>1399</v>
      </c>
      <c r="CL1499">
        <f t="shared" si="117"/>
        <v>0</v>
      </c>
      <c r="CM1499">
        <f t="shared" si="118"/>
        <v>1</v>
      </c>
      <c r="CN1499">
        <f t="shared" si="119"/>
        <v>1</v>
      </c>
    </row>
    <row r="1500" spans="1:92" x14ac:dyDescent="0.25">
      <c r="A1500">
        <v>426</v>
      </c>
      <c r="B1500" t="s">
        <v>564</v>
      </c>
      <c r="C1500" t="s">
        <v>564</v>
      </c>
      <c r="D1500">
        <v>2071588</v>
      </c>
      <c r="E1500">
        <v>6</v>
      </c>
      <c r="F1500" s="107">
        <v>40926</v>
      </c>
      <c r="G1500" s="107">
        <v>41058</v>
      </c>
      <c r="H1500">
        <v>2071588</v>
      </c>
      <c r="I1500" s="107">
        <v>40947</v>
      </c>
      <c r="J1500" s="107">
        <v>41058</v>
      </c>
      <c r="K1500">
        <v>100000</v>
      </c>
      <c r="L1500" t="s">
        <v>570</v>
      </c>
      <c r="N1500" t="s">
        <v>564</v>
      </c>
      <c r="O1500" t="s">
        <v>913</v>
      </c>
      <c r="P1500" t="s">
        <v>38</v>
      </c>
      <c r="Q1500">
        <v>112</v>
      </c>
      <c r="R1500">
        <v>133</v>
      </c>
      <c r="S1500">
        <v>2</v>
      </c>
      <c r="T1500">
        <v>3</v>
      </c>
      <c r="U1500">
        <v>1</v>
      </c>
      <c r="AD1500" s="107">
        <v>31742</v>
      </c>
      <c r="AE1500" t="s">
        <v>31</v>
      </c>
      <c r="AF1500" t="s">
        <v>32</v>
      </c>
      <c r="AG1500" t="s">
        <v>868</v>
      </c>
      <c r="AH1500" t="s">
        <v>57</v>
      </c>
      <c r="AI1500" t="s">
        <v>46</v>
      </c>
      <c r="AJ1500" t="s">
        <v>88</v>
      </c>
      <c r="AK1500">
        <v>7</v>
      </c>
      <c r="AL1500" t="s">
        <v>361</v>
      </c>
      <c r="AM1500">
        <v>2</v>
      </c>
      <c r="AP1500" t="s">
        <v>109</v>
      </c>
      <c r="AR1500" t="s">
        <v>49</v>
      </c>
      <c r="AS1500" t="s">
        <v>73</v>
      </c>
      <c r="BC1500" t="s">
        <v>51</v>
      </c>
      <c r="BF1500">
        <v>112</v>
      </c>
      <c r="BG1500">
        <v>112</v>
      </c>
      <c r="BH1500">
        <v>133</v>
      </c>
      <c r="BI1500">
        <v>25.092896174863387</v>
      </c>
      <c r="BJ1500">
        <f t="shared" si="115"/>
        <v>25</v>
      </c>
      <c r="BK1500">
        <v>0</v>
      </c>
      <c r="BL1500">
        <v>0</v>
      </c>
      <c r="BM1500" t="s">
        <v>1050</v>
      </c>
      <c r="BN1500" t="s">
        <v>913</v>
      </c>
      <c r="BO1500" t="s">
        <v>564</v>
      </c>
      <c r="BQ1500" t="s">
        <v>1050</v>
      </c>
      <c r="BR1500" t="s">
        <v>87</v>
      </c>
      <c r="BS1500" t="s">
        <v>572</v>
      </c>
      <c r="BT1500" t="s">
        <v>1252</v>
      </c>
      <c r="BU1500" t="s">
        <v>87</v>
      </c>
      <c r="BV1500">
        <v>0.84210526315789469</v>
      </c>
      <c r="BW1500">
        <v>1</v>
      </c>
      <c r="BX1500">
        <v>0.15789473684210531</v>
      </c>
      <c r="BY1500">
        <v>0</v>
      </c>
      <c r="BZ1500">
        <v>-112</v>
      </c>
      <c r="CA1500">
        <v>0</v>
      </c>
      <c r="CB1500">
        <v>112</v>
      </c>
      <c r="CC1500" t="e">
        <v>#VALUE!</v>
      </c>
      <c r="CD1500">
        <v>112</v>
      </c>
      <c r="CE1500">
        <v>0</v>
      </c>
      <c r="CH1500">
        <f t="shared" si="116"/>
        <v>1</v>
      </c>
      <c r="CI1500" t="s">
        <v>1408</v>
      </c>
      <c r="CJ1500">
        <v>0</v>
      </c>
      <c r="CK1500" t="s">
        <v>1399</v>
      </c>
      <c r="CL1500">
        <f t="shared" si="117"/>
        <v>0</v>
      </c>
      <c r="CM1500">
        <f t="shared" si="118"/>
        <v>1</v>
      </c>
      <c r="CN1500">
        <f t="shared" si="119"/>
        <v>1</v>
      </c>
    </row>
    <row r="1501" spans="1:92" x14ac:dyDescent="0.25">
      <c r="A1501">
        <v>2932</v>
      </c>
      <c r="B1501" t="s">
        <v>564</v>
      </c>
      <c r="C1501" t="s">
        <v>564</v>
      </c>
      <c r="D1501">
        <v>2071843</v>
      </c>
      <c r="E1501">
        <v>4</v>
      </c>
      <c r="F1501" s="107">
        <v>41017</v>
      </c>
      <c r="G1501" s="107">
        <v>41194</v>
      </c>
      <c r="H1501">
        <v>2071843</v>
      </c>
      <c r="I1501" s="107">
        <v>41018</v>
      </c>
      <c r="J1501" s="107">
        <v>41067</v>
      </c>
      <c r="K1501">
        <v>250000</v>
      </c>
      <c r="L1501" t="s">
        <v>570</v>
      </c>
      <c r="M1501" s="107">
        <v>41067</v>
      </c>
      <c r="N1501" t="s">
        <v>87</v>
      </c>
      <c r="O1501" t="s">
        <v>75</v>
      </c>
      <c r="P1501" t="s">
        <v>38</v>
      </c>
      <c r="Q1501">
        <v>50</v>
      </c>
      <c r="R1501">
        <v>178</v>
      </c>
      <c r="S1501">
        <v>5</v>
      </c>
      <c r="T1501">
        <v>5</v>
      </c>
      <c r="U1501">
        <v>3</v>
      </c>
      <c r="AD1501" s="107">
        <v>30115</v>
      </c>
      <c r="AE1501" t="s">
        <v>31</v>
      </c>
      <c r="AF1501" t="s">
        <v>32</v>
      </c>
      <c r="AG1501" t="s">
        <v>868</v>
      </c>
      <c r="AH1501" t="s">
        <v>57</v>
      </c>
      <c r="AI1501" t="s">
        <v>41</v>
      </c>
      <c r="AJ1501" t="s">
        <v>88</v>
      </c>
      <c r="AK1501">
        <v>14</v>
      </c>
      <c r="AL1501" t="s">
        <v>986</v>
      </c>
      <c r="AO1501">
        <v>100</v>
      </c>
      <c r="AP1501" t="s">
        <v>226</v>
      </c>
      <c r="AR1501" t="s">
        <v>49</v>
      </c>
      <c r="AS1501" t="s">
        <v>63</v>
      </c>
      <c r="BC1501" t="s">
        <v>51</v>
      </c>
      <c r="BF1501">
        <v>50</v>
      </c>
      <c r="BG1501">
        <v>177</v>
      </c>
      <c r="BH1501">
        <v>178</v>
      </c>
      <c r="BI1501">
        <v>29.78688524590164</v>
      </c>
      <c r="BJ1501">
        <f t="shared" si="115"/>
        <v>30</v>
      </c>
      <c r="BK1501">
        <v>0</v>
      </c>
      <c r="BL1501">
        <v>-127</v>
      </c>
      <c r="BM1501" t="s">
        <v>1050</v>
      </c>
      <c r="BN1501" t="s">
        <v>75</v>
      </c>
      <c r="BO1501" t="s">
        <v>87</v>
      </c>
      <c r="BQ1501" t="s">
        <v>1050</v>
      </c>
      <c r="BR1501" t="s">
        <v>87</v>
      </c>
      <c r="BS1501" t="s">
        <v>573</v>
      </c>
      <c r="BT1501" t="s">
        <v>1252</v>
      </c>
      <c r="BU1501" t="s">
        <v>87</v>
      </c>
      <c r="BV1501">
        <v>0.2808988764044944</v>
      </c>
      <c r="BW1501">
        <v>0.2824858757062147</v>
      </c>
      <c r="BX1501">
        <v>1.5869993017202932E-3</v>
      </c>
      <c r="BY1501">
        <v>0</v>
      </c>
      <c r="BZ1501">
        <v>-50</v>
      </c>
      <c r="CA1501">
        <v>0</v>
      </c>
      <c r="CB1501">
        <v>50</v>
      </c>
      <c r="CC1501" t="e">
        <v>#VALUE!</v>
      </c>
      <c r="CD1501">
        <v>50</v>
      </c>
      <c r="CE1501">
        <v>0</v>
      </c>
      <c r="CH1501">
        <f t="shared" si="116"/>
        <v>1</v>
      </c>
      <c r="CI1501" t="s">
        <v>1401</v>
      </c>
      <c r="CJ1501">
        <v>3</v>
      </c>
      <c r="CK1501" t="s">
        <v>1399</v>
      </c>
      <c r="CL1501">
        <f t="shared" si="117"/>
        <v>1</v>
      </c>
      <c r="CM1501">
        <f t="shared" si="118"/>
        <v>1</v>
      </c>
      <c r="CN1501">
        <f t="shared" si="119"/>
        <v>1</v>
      </c>
    </row>
    <row r="1502" spans="1:92" x14ac:dyDescent="0.25">
      <c r="A1502">
        <v>1190</v>
      </c>
      <c r="B1502" t="s">
        <v>564</v>
      </c>
      <c r="C1502" t="s">
        <v>564</v>
      </c>
      <c r="D1502">
        <v>2072100</v>
      </c>
      <c r="E1502">
        <v>6</v>
      </c>
      <c r="F1502" s="107">
        <v>40952</v>
      </c>
      <c r="G1502" s="107">
        <v>41647</v>
      </c>
      <c r="H1502">
        <v>2072100</v>
      </c>
      <c r="I1502" s="107">
        <v>40952</v>
      </c>
      <c r="J1502" s="107">
        <v>41647</v>
      </c>
      <c r="K1502">
        <v>200000</v>
      </c>
      <c r="L1502" t="s">
        <v>570</v>
      </c>
      <c r="N1502" t="s">
        <v>564</v>
      </c>
      <c r="O1502" t="s">
        <v>913</v>
      </c>
      <c r="P1502" t="s">
        <v>38</v>
      </c>
      <c r="Q1502">
        <v>696</v>
      </c>
      <c r="R1502">
        <v>696</v>
      </c>
      <c r="S1502">
        <v>2</v>
      </c>
      <c r="T1502">
        <v>5</v>
      </c>
      <c r="U1502">
        <v>2</v>
      </c>
      <c r="AD1502" s="107">
        <v>31577</v>
      </c>
      <c r="AE1502" t="s">
        <v>31</v>
      </c>
      <c r="AF1502" t="s">
        <v>32</v>
      </c>
      <c r="AG1502" t="s">
        <v>868</v>
      </c>
      <c r="AH1502" t="s">
        <v>57</v>
      </c>
      <c r="AI1502" t="s">
        <v>58</v>
      </c>
      <c r="AJ1502" t="s">
        <v>88</v>
      </c>
      <c r="AK1502">
        <v>16</v>
      </c>
      <c r="AL1502" t="s">
        <v>361</v>
      </c>
      <c r="AM1502">
        <v>24</v>
      </c>
      <c r="AP1502" t="s">
        <v>104</v>
      </c>
      <c r="AR1502" t="s">
        <v>91</v>
      </c>
      <c r="AS1502" t="s">
        <v>105</v>
      </c>
      <c r="BC1502" t="s">
        <v>51</v>
      </c>
      <c r="BF1502">
        <v>696</v>
      </c>
      <c r="BG1502">
        <v>696</v>
      </c>
      <c r="BH1502">
        <v>696</v>
      </c>
      <c r="BI1502">
        <v>25.614754098360656</v>
      </c>
      <c r="BJ1502">
        <f t="shared" si="115"/>
        <v>26</v>
      </c>
      <c r="BK1502">
        <v>0</v>
      </c>
      <c r="BL1502">
        <v>0</v>
      </c>
      <c r="BM1502" t="s">
        <v>1050</v>
      </c>
      <c r="BN1502" t="s">
        <v>913</v>
      </c>
      <c r="BO1502" t="s">
        <v>564</v>
      </c>
      <c r="BQ1502" t="s">
        <v>1050</v>
      </c>
      <c r="BR1502" t="s">
        <v>87</v>
      </c>
      <c r="BS1502" t="s">
        <v>572</v>
      </c>
      <c r="BT1502" t="s">
        <v>1252</v>
      </c>
      <c r="BU1502" t="s">
        <v>87</v>
      </c>
      <c r="BV1502">
        <v>1</v>
      </c>
      <c r="BW1502">
        <v>1</v>
      </c>
      <c r="BX1502">
        <v>0</v>
      </c>
      <c r="BY1502">
        <v>0</v>
      </c>
      <c r="BZ1502">
        <v>-696</v>
      </c>
      <c r="CA1502">
        <v>0</v>
      </c>
      <c r="CB1502">
        <v>696</v>
      </c>
      <c r="CC1502" t="e">
        <v>#VALUE!</v>
      </c>
      <c r="CD1502">
        <v>696</v>
      </c>
      <c r="CE1502">
        <v>0</v>
      </c>
      <c r="CH1502">
        <f t="shared" si="116"/>
        <v>1</v>
      </c>
      <c r="CI1502" t="s">
        <v>1406</v>
      </c>
      <c r="CJ1502">
        <v>0</v>
      </c>
      <c r="CK1502" t="s">
        <v>1399</v>
      </c>
      <c r="CL1502">
        <f t="shared" si="117"/>
        <v>0</v>
      </c>
      <c r="CM1502">
        <f t="shared" si="118"/>
        <v>1</v>
      </c>
      <c r="CN1502">
        <f t="shared" si="119"/>
        <v>1</v>
      </c>
    </row>
    <row r="1503" spans="1:92" x14ac:dyDescent="0.25">
      <c r="A1503">
        <v>437</v>
      </c>
      <c r="B1503" t="s">
        <v>564</v>
      </c>
      <c r="C1503" t="s">
        <v>564</v>
      </c>
      <c r="D1503">
        <v>2072851</v>
      </c>
      <c r="E1503">
        <v>2</v>
      </c>
      <c r="F1503" s="107">
        <v>40927</v>
      </c>
      <c r="G1503" s="107">
        <v>41169</v>
      </c>
      <c r="H1503">
        <v>2072851</v>
      </c>
      <c r="I1503" s="107">
        <v>40927</v>
      </c>
      <c r="J1503" s="107">
        <v>40928</v>
      </c>
      <c r="K1503">
        <v>10000</v>
      </c>
      <c r="L1503" t="s">
        <v>568</v>
      </c>
      <c r="M1503" s="107">
        <v>40928</v>
      </c>
      <c r="N1503" t="s">
        <v>87</v>
      </c>
      <c r="O1503" t="s">
        <v>159</v>
      </c>
      <c r="P1503" t="s">
        <v>587</v>
      </c>
      <c r="Q1503">
        <v>2</v>
      </c>
      <c r="R1503">
        <v>243</v>
      </c>
      <c r="S1503">
        <v>0</v>
      </c>
      <c r="T1503">
        <v>0</v>
      </c>
      <c r="AD1503" s="107">
        <v>28156</v>
      </c>
      <c r="AE1503" t="s">
        <v>31</v>
      </c>
      <c r="AF1503" t="s">
        <v>32</v>
      </c>
      <c r="AG1503" t="s">
        <v>868</v>
      </c>
      <c r="AH1503" t="s">
        <v>30</v>
      </c>
      <c r="AI1503" t="s">
        <v>61</v>
      </c>
      <c r="AJ1503" t="s">
        <v>47</v>
      </c>
      <c r="AK1503">
        <v>8</v>
      </c>
      <c r="AL1503" t="s">
        <v>47</v>
      </c>
      <c r="AP1503" t="s">
        <v>48</v>
      </c>
      <c r="AR1503" t="s">
        <v>49</v>
      </c>
      <c r="AS1503" t="s">
        <v>44</v>
      </c>
      <c r="BC1503" t="s">
        <v>51</v>
      </c>
      <c r="BF1503">
        <v>2</v>
      </c>
      <c r="BG1503">
        <v>243</v>
      </c>
      <c r="BH1503">
        <v>243</v>
      </c>
      <c r="BI1503">
        <v>34.893442622950822</v>
      </c>
      <c r="BJ1503">
        <f t="shared" si="115"/>
        <v>35</v>
      </c>
      <c r="BK1503">
        <v>0</v>
      </c>
      <c r="BL1503">
        <v>-241</v>
      </c>
      <c r="BM1503" t="s">
        <v>47</v>
      </c>
      <c r="BN1503" t="s">
        <v>159</v>
      </c>
      <c r="BO1503" t="s">
        <v>87</v>
      </c>
      <c r="BQ1503" t="s">
        <v>47</v>
      </c>
      <c r="BR1503" t="s">
        <v>87</v>
      </c>
      <c r="BS1503" t="s">
        <v>573</v>
      </c>
      <c r="BT1503" t="s">
        <v>1252</v>
      </c>
      <c r="BU1503" t="s">
        <v>564</v>
      </c>
      <c r="BV1503">
        <v>8.23045267489712E-3</v>
      </c>
      <c r="BW1503">
        <v>8.23045267489712E-3</v>
      </c>
      <c r="BX1503">
        <v>0</v>
      </c>
      <c r="BY1503">
        <v>0</v>
      </c>
      <c r="BZ1503">
        <v>-2</v>
      </c>
      <c r="CA1503">
        <v>0</v>
      </c>
      <c r="CB1503">
        <v>2</v>
      </c>
      <c r="CC1503" t="e">
        <v>#VALUE!</v>
      </c>
      <c r="CD1503">
        <v>2</v>
      </c>
      <c r="CE1503">
        <v>0</v>
      </c>
      <c r="CH1503">
        <f t="shared" si="116"/>
        <v>0</v>
      </c>
      <c r="CI1503" t="s">
        <v>1405</v>
      </c>
      <c r="CJ1503">
        <v>1</v>
      </c>
      <c r="CK1503" t="s">
        <v>1399</v>
      </c>
      <c r="CL1503">
        <f t="shared" si="117"/>
        <v>1</v>
      </c>
      <c r="CM1503">
        <f t="shared" si="118"/>
        <v>0</v>
      </c>
      <c r="CN1503">
        <f t="shared" si="119"/>
        <v>0</v>
      </c>
    </row>
    <row r="1504" spans="1:92" x14ac:dyDescent="0.25">
      <c r="A1504">
        <v>3243</v>
      </c>
      <c r="B1504" t="s">
        <v>564</v>
      </c>
      <c r="C1504" t="s">
        <v>87</v>
      </c>
      <c r="D1504">
        <v>2074841</v>
      </c>
      <c r="E1504">
        <v>6</v>
      </c>
      <c r="F1504" s="107">
        <v>41029</v>
      </c>
      <c r="G1504" s="107">
        <v>41185</v>
      </c>
      <c r="H1504">
        <v>2074841</v>
      </c>
      <c r="I1504" s="107">
        <v>41030</v>
      </c>
      <c r="J1504" s="107">
        <v>41031</v>
      </c>
      <c r="K1504">
        <v>10000</v>
      </c>
      <c r="L1504" t="s">
        <v>568</v>
      </c>
      <c r="M1504" s="107">
        <v>41031</v>
      </c>
      <c r="N1504" t="s">
        <v>87</v>
      </c>
      <c r="O1504" t="s">
        <v>75</v>
      </c>
      <c r="P1504" t="s">
        <v>38</v>
      </c>
      <c r="Q1504">
        <v>149</v>
      </c>
      <c r="R1504">
        <v>157</v>
      </c>
      <c r="S1504">
        <v>2</v>
      </c>
      <c r="T1504">
        <v>0</v>
      </c>
      <c r="U1504">
        <v>1</v>
      </c>
      <c r="AD1504" s="107">
        <v>31904</v>
      </c>
      <c r="AE1504" t="s">
        <v>31</v>
      </c>
      <c r="AF1504" t="s">
        <v>32</v>
      </c>
      <c r="AG1504" t="s">
        <v>868</v>
      </c>
      <c r="AH1504" t="s">
        <v>30</v>
      </c>
      <c r="AI1504" t="s">
        <v>33</v>
      </c>
      <c r="AJ1504" t="s">
        <v>88</v>
      </c>
      <c r="AK1504">
        <v>8</v>
      </c>
      <c r="AL1504" t="s">
        <v>361</v>
      </c>
      <c r="AM1504">
        <v>4</v>
      </c>
      <c r="AP1504" t="s">
        <v>135</v>
      </c>
      <c r="AR1504" t="s">
        <v>66</v>
      </c>
      <c r="AS1504" t="s">
        <v>63</v>
      </c>
      <c r="AU1504" t="s">
        <v>854</v>
      </c>
      <c r="AX1504" t="s">
        <v>87</v>
      </c>
      <c r="BC1504" t="s">
        <v>98</v>
      </c>
      <c r="BF1504">
        <v>149</v>
      </c>
      <c r="BG1504">
        <v>156</v>
      </c>
      <c r="BH1504">
        <v>157</v>
      </c>
      <c r="BI1504">
        <v>24.931693989071039</v>
      </c>
      <c r="BJ1504">
        <f t="shared" si="115"/>
        <v>25</v>
      </c>
      <c r="BK1504">
        <v>0</v>
      </c>
      <c r="BL1504">
        <v>-154</v>
      </c>
      <c r="BM1504" t="s">
        <v>1050</v>
      </c>
      <c r="BN1504" t="s">
        <v>75</v>
      </c>
      <c r="BO1504" t="s">
        <v>87</v>
      </c>
      <c r="BQ1504" t="s">
        <v>1050</v>
      </c>
      <c r="BR1504" t="s">
        <v>87</v>
      </c>
      <c r="BS1504" t="s">
        <v>572</v>
      </c>
      <c r="BT1504" t="s">
        <v>1252</v>
      </c>
      <c r="BU1504" t="s">
        <v>87</v>
      </c>
      <c r="BV1504">
        <v>0.94904458598726116</v>
      </c>
      <c r="BW1504">
        <v>1.282051282051282E-2</v>
      </c>
      <c r="BX1504">
        <v>-0.93622407316674838</v>
      </c>
      <c r="BY1504">
        <v>0</v>
      </c>
      <c r="BZ1504">
        <v>-2</v>
      </c>
      <c r="CA1504">
        <v>147</v>
      </c>
      <c r="CB1504">
        <v>156</v>
      </c>
      <c r="CC1504">
        <v>149</v>
      </c>
      <c r="CD1504">
        <v>156</v>
      </c>
      <c r="CE1504">
        <v>154</v>
      </c>
      <c r="CH1504">
        <f t="shared" si="116"/>
        <v>1</v>
      </c>
      <c r="CI1504" t="s">
        <v>1403</v>
      </c>
      <c r="CJ1504">
        <v>6</v>
      </c>
      <c r="CK1504" t="s">
        <v>1399</v>
      </c>
      <c r="CL1504">
        <f t="shared" si="117"/>
        <v>1</v>
      </c>
      <c r="CM1504">
        <f t="shared" si="118"/>
        <v>1</v>
      </c>
      <c r="CN1504">
        <f t="shared" si="119"/>
        <v>0</v>
      </c>
    </row>
    <row r="1505" spans="1:92" x14ac:dyDescent="0.25">
      <c r="A1505">
        <v>2709</v>
      </c>
      <c r="B1505" t="s">
        <v>564</v>
      </c>
      <c r="C1505" t="s">
        <v>564</v>
      </c>
      <c r="D1505">
        <v>2075029</v>
      </c>
      <c r="E1505">
        <v>6</v>
      </c>
      <c r="F1505" s="107">
        <v>41009</v>
      </c>
      <c r="G1505" s="107">
        <v>41082</v>
      </c>
      <c r="H1505">
        <v>2075029</v>
      </c>
      <c r="I1505" s="107">
        <v>41010</v>
      </c>
      <c r="J1505" s="107">
        <v>41082</v>
      </c>
      <c r="K1505" t="s">
        <v>562</v>
      </c>
      <c r="L1505" t="s">
        <v>562</v>
      </c>
      <c r="N1505" t="s">
        <v>564</v>
      </c>
      <c r="O1505" t="s">
        <v>913</v>
      </c>
      <c r="P1505" t="s">
        <v>38</v>
      </c>
      <c r="Q1505">
        <v>73</v>
      </c>
      <c r="R1505">
        <v>74</v>
      </c>
      <c r="S1505">
        <v>5</v>
      </c>
      <c r="T1505">
        <v>7</v>
      </c>
      <c r="U1505">
        <v>4</v>
      </c>
      <c r="AD1505" s="107">
        <v>30863</v>
      </c>
      <c r="AE1505" t="s">
        <v>31</v>
      </c>
      <c r="AF1505" t="s">
        <v>32</v>
      </c>
      <c r="AG1505" t="s">
        <v>868</v>
      </c>
      <c r="AH1505" t="s">
        <v>57</v>
      </c>
      <c r="AI1505" t="s">
        <v>112</v>
      </c>
      <c r="AJ1505" t="s">
        <v>88</v>
      </c>
      <c r="AK1505">
        <v>6</v>
      </c>
      <c r="AL1505" t="s">
        <v>361</v>
      </c>
      <c r="AM1505">
        <v>6</v>
      </c>
      <c r="AP1505" t="s">
        <v>92</v>
      </c>
      <c r="AR1505" t="s">
        <v>66</v>
      </c>
      <c r="AS1505" t="s">
        <v>44</v>
      </c>
      <c r="BC1505" t="s">
        <v>37</v>
      </c>
      <c r="BF1505">
        <v>73</v>
      </c>
      <c r="BG1505">
        <v>73</v>
      </c>
      <c r="BH1505">
        <v>74</v>
      </c>
      <c r="BI1505">
        <v>27.721311475409838</v>
      </c>
      <c r="BJ1505">
        <f t="shared" si="115"/>
        <v>28</v>
      </c>
      <c r="BK1505">
        <v>0</v>
      </c>
      <c r="BL1505">
        <v>0</v>
      </c>
      <c r="BM1505" t="s">
        <v>1050</v>
      </c>
      <c r="BN1505" t="s">
        <v>913</v>
      </c>
      <c r="BO1505" t="s">
        <v>564</v>
      </c>
      <c r="BQ1505" t="s">
        <v>1050</v>
      </c>
      <c r="BR1505" t="s">
        <v>87</v>
      </c>
      <c r="BS1505" t="s">
        <v>572</v>
      </c>
      <c r="BT1505" t="s">
        <v>1252</v>
      </c>
      <c r="BU1505" t="s">
        <v>87</v>
      </c>
      <c r="BV1505">
        <v>0.98648648648648651</v>
      </c>
      <c r="BW1505">
        <v>1</v>
      </c>
      <c r="BX1505">
        <v>1.3513513513513487E-2</v>
      </c>
      <c r="BY1505">
        <v>0</v>
      </c>
      <c r="BZ1505">
        <v>-73</v>
      </c>
      <c r="CA1505">
        <v>0</v>
      </c>
      <c r="CB1505">
        <v>73</v>
      </c>
      <c r="CC1505" t="e">
        <v>#VALUE!</v>
      </c>
      <c r="CD1505">
        <v>73</v>
      </c>
      <c r="CE1505">
        <v>0</v>
      </c>
      <c r="CH1505">
        <f t="shared" si="116"/>
        <v>1</v>
      </c>
      <c r="CI1505" t="s">
        <v>1402</v>
      </c>
      <c r="CJ1505">
        <v>4</v>
      </c>
      <c r="CK1505" t="s">
        <v>1399</v>
      </c>
      <c r="CL1505">
        <f t="shared" si="117"/>
        <v>0</v>
      </c>
      <c r="CM1505">
        <f t="shared" si="118"/>
        <v>1</v>
      </c>
      <c r="CN1505">
        <f t="shared" si="119"/>
        <v>1</v>
      </c>
    </row>
    <row r="1506" spans="1:92" x14ac:dyDescent="0.25">
      <c r="A1506">
        <v>301</v>
      </c>
      <c r="B1506" t="s">
        <v>564</v>
      </c>
      <c r="C1506" t="s">
        <v>564</v>
      </c>
      <c r="D1506">
        <v>2075450</v>
      </c>
      <c r="E1506">
        <v>6</v>
      </c>
      <c r="F1506" s="107">
        <v>40921</v>
      </c>
      <c r="G1506" s="107">
        <v>41100</v>
      </c>
      <c r="H1506">
        <v>2075450</v>
      </c>
      <c r="I1506" s="107">
        <v>40921</v>
      </c>
      <c r="J1506" s="107">
        <v>41100</v>
      </c>
      <c r="K1506" t="s">
        <v>562</v>
      </c>
      <c r="L1506" t="s">
        <v>562</v>
      </c>
      <c r="N1506" t="s">
        <v>564</v>
      </c>
      <c r="O1506" t="s">
        <v>913</v>
      </c>
      <c r="P1506" t="s">
        <v>38</v>
      </c>
      <c r="Q1506">
        <v>180</v>
      </c>
      <c r="R1506">
        <v>180</v>
      </c>
      <c r="S1506">
        <v>5</v>
      </c>
      <c r="T1506">
        <v>4</v>
      </c>
      <c r="U1506">
        <v>4</v>
      </c>
      <c r="AD1506" s="107">
        <v>31664</v>
      </c>
      <c r="AE1506" t="s">
        <v>31</v>
      </c>
      <c r="AF1506" t="s">
        <v>32</v>
      </c>
      <c r="AG1506" t="s">
        <v>868</v>
      </c>
      <c r="AH1506" t="s">
        <v>30</v>
      </c>
      <c r="AI1506" t="s">
        <v>94</v>
      </c>
      <c r="AJ1506" t="s">
        <v>88</v>
      </c>
      <c r="AK1506">
        <v>9</v>
      </c>
      <c r="AL1506" t="s">
        <v>361</v>
      </c>
      <c r="AM1506">
        <v>9</v>
      </c>
      <c r="AP1506" t="s">
        <v>131</v>
      </c>
      <c r="AR1506" t="s">
        <v>91</v>
      </c>
      <c r="AS1506" t="s">
        <v>81</v>
      </c>
      <c r="BC1506" t="s">
        <v>51</v>
      </c>
      <c r="BF1506">
        <v>180</v>
      </c>
      <c r="BG1506">
        <v>180</v>
      </c>
      <c r="BH1506">
        <v>180</v>
      </c>
      <c r="BI1506">
        <v>25.292349726775956</v>
      </c>
      <c r="BJ1506">
        <f t="shared" si="115"/>
        <v>25</v>
      </c>
      <c r="BK1506">
        <v>0</v>
      </c>
      <c r="BL1506">
        <v>0</v>
      </c>
      <c r="BM1506" t="s">
        <v>1050</v>
      </c>
      <c r="BN1506" t="s">
        <v>913</v>
      </c>
      <c r="BO1506" t="s">
        <v>564</v>
      </c>
      <c r="BQ1506" t="s">
        <v>1050</v>
      </c>
      <c r="BR1506" t="s">
        <v>87</v>
      </c>
      <c r="BS1506" t="s">
        <v>572</v>
      </c>
      <c r="BT1506" t="s">
        <v>1252</v>
      </c>
      <c r="BU1506" t="s">
        <v>87</v>
      </c>
      <c r="BV1506">
        <v>1</v>
      </c>
      <c r="BW1506">
        <v>1</v>
      </c>
      <c r="BX1506">
        <v>0</v>
      </c>
      <c r="BY1506">
        <v>0</v>
      </c>
      <c r="BZ1506">
        <v>-180</v>
      </c>
      <c r="CA1506">
        <v>0</v>
      </c>
      <c r="CB1506">
        <v>180</v>
      </c>
      <c r="CC1506" t="e">
        <v>#VALUE!</v>
      </c>
      <c r="CD1506">
        <v>180</v>
      </c>
      <c r="CE1506">
        <v>0</v>
      </c>
      <c r="CH1506">
        <f t="shared" si="116"/>
        <v>1</v>
      </c>
      <c r="CI1506" t="s">
        <v>1403</v>
      </c>
      <c r="CJ1506">
        <v>6</v>
      </c>
      <c r="CK1506" t="s">
        <v>1399</v>
      </c>
      <c r="CL1506">
        <f t="shared" si="117"/>
        <v>0</v>
      </c>
      <c r="CM1506">
        <f t="shared" si="118"/>
        <v>1</v>
      </c>
      <c r="CN1506">
        <f t="shared" si="119"/>
        <v>1</v>
      </c>
    </row>
    <row r="1507" spans="1:92" x14ac:dyDescent="0.25">
      <c r="A1507">
        <v>2379</v>
      </c>
      <c r="B1507" t="s">
        <v>564</v>
      </c>
      <c r="C1507" t="s">
        <v>564</v>
      </c>
      <c r="D1507">
        <v>2075540</v>
      </c>
      <c r="E1507">
        <v>6</v>
      </c>
      <c r="F1507" s="107">
        <v>40998</v>
      </c>
      <c r="G1507" s="107">
        <v>41109</v>
      </c>
      <c r="H1507">
        <v>2075540</v>
      </c>
      <c r="I1507" s="107">
        <v>41011</v>
      </c>
      <c r="J1507" s="107">
        <v>41109</v>
      </c>
      <c r="K1507">
        <v>30000</v>
      </c>
      <c r="L1507" t="s">
        <v>570</v>
      </c>
      <c r="N1507" t="s">
        <v>564</v>
      </c>
      <c r="O1507" t="s">
        <v>913</v>
      </c>
      <c r="P1507" t="s">
        <v>38</v>
      </c>
      <c r="Q1507">
        <v>99</v>
      </c>
      <c r="R1507">
        <v>112</v>
      </c>
      <c r="S1507">
        <v>0</v>
      </c>
      <c r="T1507">
        <v>7</v>
      </c>
      <c r="AD1507" s="107">
        <v>31660</v>
      </c>
      <c r="AE1507" t="s">
        <v>31</v>
      </c>
      <c r="AF1507" t="s">
        <v>39</v>
      </c>
      <c r="AG1507" t="s">
        <v>40</v>
      </c>
      <c r="AH1507" t="s">
        <v>40</v>
      </c>
      <c r="AI1507" t="s">
        <v>82</v>
      </c>
      <c r="AJ1507" t="s">
        <v>88</v>
      </c>
      <c r="AK1507">
        <v>5</v>
      </c>
      <c r="AL1507" t="s">
        <v>361</v>
      </c>
      <c r="AM1507">
        <v>12</v>
      </c>
      <c r="AP1507" t="s">
        <v>104</v>
      </c>
      <c r="AR1507" t="s">
        <v>91</v>
      </c>
      <c r="AS1507" t="s">
        <v>105</v>
      </c>
      <c r="BC1507" t="s">
        <v>37</v>
      </c>
      <c r="BF1507">
        <v>99</v>
      </c>
      <c r="BG1507">
        <v>99</v>
      </c>
      <c r="BH1507">
        <v>112</v>
      </c>
      <c r="BI1507">
        <v>25.513661202185791</v>
      </c>
      <c r="BJ1507">
        <f t="shared" si="115"/>
        <v>26</v>
      </c>
      <c r="BK1507">
        <v>0</v>
      </c>
      <c r="BL1507">
        <v>0</v>
      </c>
      <c r="BM1507" t="s">
        <v>1050</v>
      </c>
      <c r="BN1507" t="s">
        <v>913</v>
      </c>
      <c r="BO1507" t="s">
        <v>564</v>
      </c>
      <c r="BQ1507" t="s">
        <v>1050</v>
      </c>
      <c r="BR1507" t="s">
        <v>87</v>
      </c>
      <c r="BS1507" t="s">
        <v>572</v>
      </c>
      <c r="BT1507" t="s">
        <v>1252</v>
      </c>
      <c r="BU1507" t="s">
        <v>564</v>
      </c>
      <c r="BV1507">
        <v>0.8839285714285714</v>
      </c>
      <c r="BW1507">
        <v>1</v>
      </c>
      <c r="BX1507">
        <v>0.1160714285714286</v>
      </c>
      <c r="BY1507">
        <v>0</v>
      </c>
      <c r="BZ1507">
        <v>-99</v>
      </c>
      <c r="CA1507">
        <v>0</v>
      </c>
      <c r="CB1507">
        <v>99</v>
      </c>
      <c r="CC1507" t="e">
        <v>#VALUE!</v>
      </c>
      <c r="CD1507">
        <v>99</v>
      </c>
      <c r="CE1507">
        <v>0</v>
      </c>
      <c r="CH1507">
        <f t="shared" si="116"/>
        <v>1</v>
      </c>
      <c r="CI1507" t="s">
        <v>1408</v>
      </c>
      <c r="CJ1507">
        <v>0</v>
      </c>
      <c r="CK1507" t="s">
        <v>1399</v>
      </c>
      <c r="CL1507">
        <f t="shared" si="117"/>
        <v>0</v>
      </c>
      <c r="CM1507">
        <f t="shared" si="118"/>
        <v>0</v>
      </c>
      <c r="CN1507">
        <f t="shared" si="119"/>
        <v>1</v>
      </c>
    </row>
    <row r="1508" spans="1:92" x14ac:dyDescent="0.25">
      <c r="A1508">
        <v>1589</v>
      </c>
      <c r="B1508" t="s">
        <v>564</v>
      </c>
      <c r="C1508" t="s">
        <v>564</v>
      </c>
      <c r="D1508">
        <v>2076000</v>
      </c>
      <c r="E1508">
        <v>4</v>
      </c>
      <c r="F1508" s="107">
        <v>40968</v>
      </c>
      <c r="G1508" s="107">
        <v>40970</v>
      </c>
      <c r="H1508">
        <v>2076000</v>
      </c>
      <c r="I1508" s="107">
        <v>40968</v>
      </c>
      <c r="J1508" s="107">
        <v>40970</v>
      </c>
      <c r="K1508">
        <v>5000</v>
      </c>
      <c r="L1508" t="s">
        <v>567</v>
      </c>
      <c r="N1508" t="s">
        <v>564</v>
      </c>
      <c r="O1508" t="s">
        <v>913</v>
      </c>
      <c r="P1508" t="s">
        <v>38</v>
      </c>
      <c r="Q1508">
        <v>3</v>
      </c>
      <c r="R1508">
        <v>3</v>
      </c>
      <c r="S1508">
        <v>2</v>
      </c>
      <c r="T1508">
        <v>3</v>
      </c>
      <c r="U1508">
        <v>1</v>
      </c>
      <c r="AD1508" s="107">
        <v>31858</v>
      </c>
      <c r="AE1508" t="s">
        <v>31</v>
      </c>
      <c r="AF1508" t="s">
        <v>39</v>
      </c>
      <c r="AG1508" t="s">
        <v>40</v>
      </c>
      <c r="AH1508" t="s">
        <v>40</v>
      </c>
      <c r="AI1508" t="s">
        <v>58</v>
      </c>
      <c r="AJ1508" t="s">
        <v>88</v>
      </c>
      <c r="AK1508">
        <v>2</v>
      </c>
      <c r="AL1508" t="s">
        <v>986</v>
      </c>
      <c r="AO1508">
        <v>365</v>
      </c>
      <c r="AP1508" t="s">
        <v>174</v>
      </c>
      <c r="AR1508" t="s">
        <v>43</v>
      </c>
      <c r="AS1508" t="s">
        <v>44</v>
      </c>
      <c r="BC1508" t="s">
        <v>98</v>
      </c>
      <c r="BF1508">
        <v>3</v>
      </c>
      <c r="BG1508">
        <v>3</v>
      </c>
      <c r="BH1508">
        <v>3</v>
      </c>
      <c r="BI1508">
        <v>24.89071038251366</v>
      </c>
      <c r="BJ1508">
        <f t="shared" si="115"/>
        <v>25</v>
      </c>
      <c r="BK1508">
        <v>0</v>
      </c>
      <c r="BL1508">
        <v>0</v>
      </c>
      <c r="BM1508" t="s">
        <v>1050</v>
      </c>
      <c r="BN1508" t="s">
        <v>913</v>
      </c>
      <c r="BO1508" t="s">
        <v>564</v>
      </c>
      <c r="BQ1508" t="s">
        <v>1050</v>
      </c>
      <c r="BR1508" t="s">
        <v>87</v>
      </c>
      <c r="BS1508" t="s">
        <v>572</v>
      </c>
      <c r="BT1508" t="s">
        <v>1252</v>
      </c>
      <c r="BU1508" t="s">
        <v>87</v>
      </c>
      <c r="BV1508">
        <v>1</v>
      </c>
      <c r="BW1508">
        <v>1</v>
      </c>
      <c r="BX1508">
        <v>0</v>
      </c>
      <c r="BY1508">
        <v>0</v>
      </c>
      <c r="BZ1508">
        <v>-3</v>
      </c>
      <c r="CA1508">
        <v>0</v>
      </c>
      <c r="CB1508">
        <v>3</v>
      </c>
      <c r="CC1508" t="e">
        <v>#VALUE!</v>
      </c>
      <c r="CD1508">
        <v>3</v>
      </c>
      <c r="CE1508">
        <v>0</v>
      </c>
      <c r="CH1508">
        <f t="shared" si="116"/>
        <v>1</v>
      </c>
      <c r="CI1508" t="s">
        <v>1405</v>
      </c>
      <c r="CJ1508">
        <v>1</v>
      </c>
      <c r="CK1508" t="s">
        <v>1399</v>
      </c>
      <c r="CL1508">
        <f t="shared" si="117"/>
        <v>0</v>
      </c>
      <c r="CM1508">
        <f t="shared" si="118"/>
        <v>1</v>
      </c>
      <c r="CN1508">
        <f t="shared" si="119"/>
        <v>1</v>
      </c>
    </row>
    <row r="1509" spans="1:92" x14ac:dyDescent="0.25">
      <c r="A1509">
        <v>2497</v>
      </c>
      <c r="B1509" t="s">
        <v>564</v>
      </c>
      <c r="C1509" t="s">
        <v>564</v>
      </c>
      <c r="D1509">
        <v>2076793</v>
      </c>
      <c r="E1509">
        <v>4</v>
      </c>
      <c r="F1509" s="107">
        <v>41003</v>
      </c>
      <c r="G1509" s="107">
        <v>41004</v>
      </c>
      <c r="H1509">
        <v>2076793</v>
      </c>
      <c r="I1509" s="107">
        <v>41003</v>
      </c>
      <c r="J1509" s="107">
        <v>41004</v>
      </c>
      <c r="K1509">
        <v>15000</v>
      </c>
      <c r="L1509" t="s">
        <v>569</v>
      </c>
      <c r="N1509" t="s">
        <v>564</v>
      </c>
      <c r="O1509" t="s">
        <v>913</v>
      </c>
      <c r="P1509" t="s">
        <v>38</v>
      </c>
      <c r="Q1509">
        <v>2</v>
      </c>
      <c r="R1509">
        <v>2</v>
      </c>
      <c r="S1509">
        <v>3</v>
      </c>
      <c r="T1509">
        <v>13</v>
      </c>
      <c r="U1509">
        <v>1</v>
      </c>
      <c r="AD1509" s="107">
        <v>31454</v>
      </c>
      <c r="AE1509" t="s">
        <v>45</v>
      </c>
      <c r="AF1509" t="s">
        <v>68</v>
      </c>
      <c r="AG1509" t="s">
        <v>870</v>
      </c>
      <c r="AH1509" t="s">
        <v>57</v>
      </c>
      <c r="AI1509" t="s">
        <v>61</v>
      </c>
      <c r="AJ1509" t="s">
        <v>88</v>
      </c>
      <c r="AK1509">
        <v>1</v>
      </c>
      <c r="AL1509" t="s">
        <v>986</v>
      </c>
      <c r="AO1509">
        <v>180</v>
      </c>
      <c r="AP1509" t="s">
        <v>59</v>
      </c>
      <c r="AR1509" t="s">
        <v>43</v>
      </c>
      <c r="AS1509" t="s">
        <v>60</v>
      </c>
      <c r="BC1509" t="s">
        <v>37</v>
      </c>
      <c r="BF1509">
        <v>2</v>
      </c>
      <c r="BG1509">
        <v>2</v>
      </c>
      <c r="BH1509">
        <v>2</v>
      </c>
      <c r="BI1509">
        <v>26.090163934426229</v>
      </c>
      <c r="BJ1509">
        <f t="shared" si="115"/>
        <v>26</v>
      </c>
      <c r="BK1509">
        <v>0</v>
      </c>
      <c r="BL1509">
        <v>0</v>
      </c>
      <c r="BM1509" t="s">
        <v>1050</v>
      </c>
      <c r="BN1509" t="s">
        <v>913</v>
      </c>
      <c r="BO1509" t="s">
        <v>564</v>
      </c>
      <c r="BQ1509" t="s">
        <v>1050</v>
      </c>
      <c r="BR1509" t="s">
        <v>87</v>
      </c>
      <c r="BS1509" t="s">
        <v>572</v>
      </c>
      <c r="BT1509" t="s">
        <v>1252</v>
      </c>
      <c r="BU1509" t="s">
        <v>87</v>
      </c>
      <c r="BV1509">
        <v>1</v>
      </c>
      <c r="BW1509">
        <v>1</v>
      </c>
      <c r="BX1509">
        <v>0</v>
      </c>
      <c r="BY1509">
        <v>0</v>
      </c>
      <c r="BZ1509">
        <v>-2</v>
      </c>
      <c r="CA1509">
        <v>0</v>
      </c>
      <c r="CB1509">
        <v>2</v>
      </c>
      <c r="CC1509" t="e">
        <v>#VALUE!</v>
      </c>
      <c r="CD1509">
        <v>2</v>
      </c>
      <c r="CE1509">
        <v>0</v>
      </c>
      <c r="CH1509">
        <f t="shared" si="116"/>
        <v>1</v>
      </c>
      <c r="CI1509" t="s">
        <v>1405</v>
      </c>
      <c r="CJ1509">
        <v>1</v>
      </c>
      <c r="CK1509" t="s">
        <v>1399</v>
      </c>
      <c r="CL1509">
        <f t="shared" si="117"/>
        <v>0</v>
      </c>
      <c r="CM1509">
        <f t="shared" si="118"/>
        <v>1</v>
      </c>
      <c r="CN1509">
        <f t="shared" si="119"/>
        <v>1</v>
      </c>
    </row>
    <row r="1510" spans="1:92" x14ac:dyDescent="0.25">
      <c r="A1510">
        <v>1064</v>
      </c>
      <c r="B1510" t="s">
        <v>564</v>
      </c>
      <c r="C1510" t="s">
        <v>564</v>
      </c>
      <c r="D1510">
        <v>2077060</v>
      </c>
      <c r="E1510">
        <v>3</v>
      </c>
      <c r="F1510" s="107">
        <v>40948</v>
      </c>
      <c r="G1510" s="107">
        <v>41066</v>
      </c>
      <c r="H1510">
        <v>2077060</v>
      </c>
      <c r="I1510" s="107">
        <v>40948</v>
      </c>
      <c r="J1510" s="107">
        <v>40950</v>
      </c>
      <c r="K1510">
        <v>10000</v>
      </c>
      <c r="L1510" t="s">
        <v>568</v>
      </c>
      <c r="M1510" s="107">
        <v>40950</v>
      </c>
      <c r="N1510" t="s">
        <v>87</v>
      </c>
      <c r="O1510" t="s">
        <v>583</v>
      </c>
      <c r="P1510" t="s">
        <v>38</v>
      </c>
      <c r="Q1510">
        <v>3</v>
      </c>
      <c r="R1510">
        <v>119</v>
      </c>
      <c r="S1510">
        <v>1</v>
      </c>
      <c r="T1510">
        <v>5</v>
      </c>
      <c r="U1510">
        <v>1</v>
      </c>
      <c r="AD1510" s="107">
        <v>31006</v>
      </c>
      <c r="AE1510" t="s">
        <v>31</v>
      </c>
      <c r="AF1510" t="s">
        <v>68</v>
      </c>
      <c r="AG1510" t="s">
        <v>870</v>
      </c>
      <c r="AH1510" t="s">
        <v>30</v>
      </c>
      <c r="AI1510" t="s">
        <v>52</v>
      </c>
      <c r="AJ1510" t="s">
        <v>88</v>
      </c>
      <c r="AK1510">
        <v>7</v>
      </c>
      <c r="AL1510" t="s">
        <v>184</v>
      </c>
      <c r="AP1510" t="s">
        <v>65</v>
      </c>
      <c r="AR1510" t="s">
        <v>66</v>
      </c>
      <c r="AS1510" t="s">
        <v>67</v>
      </c>
      <c r="BC1510" t="s">
        <v>51</v>
      </c>
      <c r="BF1510">
        <v>3</v>
      </c>
      <c r="BG1510">
        <v>119</v>
      </c>
      <c r="BH1510">
        <v>119</v>
      </c>
      <c r="BI1510">
        <v>27.16393442622951</v>
      </c>
      <c r="BJ1510">
        <f t="shared" si="115"/>
        <v>27</v>
      </c>
      <c r="BK1510">
        <v>0</v>
      </c>
      <c r="BL1510">
        <v>-116</v>
      </c>
      <c r="BM1510" t="s">
        <v>1050</v>
      </c>
      <c r="BN1510" t="s">
        <v>75</v>
      </c>
      <c r="BO1510" t="s">
        <v>87</v>
      </c>
      <c r="BQ1510" t="s">
        <v>1050</v>
      </c>
      <c r="BR1510" t="s">
        <v>87</v>
      </c>
      <c r="BS1510" t="s">
        <v>573</v>
      </c>
      <c r="BT1510" t="s">
        <v>1252</v>
      </c>
      <c r="BU1510" t="s">
        <v>87</v>
      </c>
      <c r="BV1510">
        <v>2.5210084033613446E-2</v>
      </c>
      <c r="BW1510">
        <v>2.5210084033613446E-2</v>
      </c>
      <c r="BX1510">
        <v>0</v>
      </c>
      <c r="BY1510">
        <v>0</v>
      </c>
      <c r="BZ1510">
        <v>-3</v>
      </c>
      <c r="CA1510">
        <v>0</v>
      </c>
      <c r="CB1510">
        <v>3</v>
      </c>
      <c r="CC1510" t="e">
        <v>#VALUE!</v>
      </c>
      <c r="CD1510">
        <v>3</v>
      </c>
      <c r="CE1510">
        <v>0</v>
      </c>
      <c r="CH1510">
        <f t="shared" si="116"/>
        <v>1</v>
      </c>
      <c r="CI1510" t="s">
        <v>1405</v>
      </c>
      <c r="CJ1510">
        <v>1</v>
      </c>
      <c r="CK1510" t="s">
        <v>1399</v>
      </c>
      <c r="CL1510">
        <f t="shared" si="117"/>
        <v>1</v>
      </c>
      <c r="CM1510">
        <f t="shared" si="118"/>
        <v>1</v>
      </c>
      <c r="CN1510">
        <f t="shared" si="119"/>
        <v>1</v>
      </c>
    </row>
    <row r="1511" spans="1:92" x14ac:dyDescent="0.25">
      <c r="A1511">
        <v>1675</v>
      </c>
      <c r="B1511" t="s">
        <v>564</v>
      </c>
      <c r="C1511" t="s">
        <v>564</v>
      </c>
      <c r="D1511">
        <v>2077672</v>
      </c>
      <c r="E1511">
        <v>6</v>
      </c>
      <c r="F1511" s="107">
        <v>40970</v>
      </c>
      <c r="G1511" s="107">
        <v>40996</v>
      </c>
      <c r="H1511">
        <v>2077672</v>
      </c>
      <c r="I1511" s="107">
        <v>40971</v>
      </c>
      <c r="J1511" s="107">
        <v>40996</v>
      </c>
      <c r="K1511">
        <v>20000</v>
      </c>
      <c r="L1511" t="s">
        <v>569</v>
      </c>
      <c r="N1511" t="s">
        <v>564</v>
      </c>
      <c r="O1511" t="s">
        <v>913</v>
      </c>
      <c r="P1511" t="s">
        <v>38</v>
      </c>
      <c r="Q1511">
        <v>26</v>
      </c>
      <c r="R1511">
        <v>27</v>
      </c>
      <c r="S1511">
        <v>1</v>
      </c>
      <c r="T1511">
        <v>6</v>
      </c>
      <c r="U1511">
        <v>1</v>
      </c>
      <c r="AD1511" s="107">
        <v>30907</v>
      </c>
      <c r="AE1511" t="s">
        <v>31</v>
      </c>
      <c r="AF1511" t="s">
        <v>68</v>
      </c>
      <c r="AG1511" t="s">
        <v>870</v>
      </c>
      <c r="AH1511" t="s">
        <v>57</v>
      </c>
      <c r="AI1511" t="s">
        <v>113</v>
      </c>
      <c r="AJ1511" t="s">
        <v>88</v>
      </c>
      <c r="AK1511">
        <v>2</v>
      </c>
      <c r="AL1511" t="s">
        <v>361</v>
      </c>
      <c r="AM1511">
        <v>5</v>
      </c>
      <c r="AP1511" t="s">
        <v>55</v>
      </c>
      <c r="AR1511" t="s">
        <v>49</v>
      </c>
      <c r="AS1511" t="s">
        <v>56</v>
      </c>
      <c r="BC1511" t="s">
        <v>98</v>
      </c>
      <c r="BF1511">
        <v>26</v>
      </c>
      <c r="BG1511">
        <v>26</v>
      </c>
      <c r="BH1511">
        <v>27</v>
      </c>
      <c r="BI1511">
        <v>27.494535519125684</v>
      </c>
      <c r="BJ1511">
        <f t="shared" si="115"/>
        <v>28</v>
      </c>
      <c r="BK1511">
        <v>0</v>
      </c>
      <c r="BL1511">
        <v>0</v>
      </c>
      <c r="BM1511" t="s">
        <v>1050</v>
      </c>
      <c r="BN1511" t="s">
        <v>913</v>
      </c>
      <c r="BO1511" t="s">
        <v>564</v>
      </c>
      <c r="BQ1511" t="s">
        <v>1050</v>
      </c>
      <c r="BR1511" t="s">
        <v>87</v>
      </c>
      <c r="BS1511" t="s">
        <v>572</v>
      </c>
      <c r="BT1511" t="s">
        <v>1252</v>
      </c>
      <c r="BU1511" t="s">
        <v>87</v>
      </c>
      <c r="BV1511">
        <v>0.96296296296296291</v>
      </c>
      <c r="BW1511">
        <v>1</v>
      </c>
      <c r="BX1511">
        <v>3.703703703703709E-2</v>
      </c>
      <c r="BY1511">
        <v>0</v>
      </c>
      <c r="BZ1511">
        <v>-26</v>
      </c>
      <c r="CA1511">
        <v>0</v>
      </c>
      <c r="CB1511">
        <v>26</v>
      </c>
      <c r="CC1511" t="e">
        <v>#VALUE!</v>
      </c>
      <c r="CD1511">
        <v>26</v>
      </c>
      <c r="CE1511">
        <v>0</v>
      </c>
      <c r="CH1511">
        <f t="shared" si="116"/>
        <v>1</v>
      </c>
      <c r="CI1511" t="s">
        <v>1404</v>
      </c>
      <c r="CJ1511">
        <v>2</v>
      </c>
      <c r="CK1511" t="s">
        <v>1399</v>
      </c>
      <c r="CL1511">
        <f t="shared" si="117"/>
        <v>0</v>
      </c>
      <c r="CM1511">
        <f t="shared" si="118"/>
        <v>1</v>
      </c>
      <c r="CN1511">
        <f t="shared" si="119"/>
        <v>1</v>
      </c>
    </row>
    <row r="1512" spans="1:92" x14ac:dyDescent="0.25">
      <c r="A1512">
        <v>1324</v>
      </c>
      <c r="B1512" t="s">
        <v>564</v>
      </c>
      <c r="C1512" t="s">
        <v>564</v>
      </c>
      <c r="D1512">
        <v>2078025</v>
      </c>
      <c r="E1512">
        <v>5</v>
      </c>
      <c r="F1512" s="107">
        <v>40956</v>
      </c>
      <c r="G1512" s="107">
        <v>41241</v>
      </c>
      <c r="H1512">
        <v>2078025</v>
      </c>
      <c r="I1512" s="107">
        <v>40956</v>
      </c>
      <c r="J1512" s="107">
        <v>41241</v>
      </c>
      <c r="K1512">
        <v>40000</v>
      </c>
      <c r="L1512" t="s">
        <v>570</v>
      </c>
      <c r="N1512" t="s">
        <v>564</v>
      </c>
      <c r="O1512" t="s">
        <v>913</v>
      </c>
      <c r="P1512" t="s">
        <v>38</v>
      </c>
      <c r="Q1512">
        <v>286</v>
      </c>
      <c r="R1512">
        <v>286</v>
      </c>
      <c r="S1512">
        <v>1</v>
      </c>
      <c r="T1512">
        <v>7</v>
      </c>
      <c r="AD1512" s="107">
        <v>31892</v>
      </c>
      <c r="AE1512" t="s">
        <v>31</v>
      </c>
      <c r="AF1512" t="s">
        <v>39</v>
      </c>
      <c r="AG1512" t="s">
        <v>40</v>
      </c>
      <c r="AH1512" t="s">
        <v>40</v>
      </c>
      <c r="AI1512" t="s">
        <v>46</v>
      </c>
      <c r="AJ1512" t="s">
        <v>88</v>
      </c>
      <c r="AK1512">
        <v>5</v>
      </c>
      <c r="AL1512" t="s">
        <v>987</v>
      </c>
      <c r="AN1512">
        <v>6</v>
      </c>
      <c r="AP1512" t="s">
        <v>104</v>
      </c>
      <c r="AR1512" t="s">
        <v>91</v>
      </c>
      <c r="AS1512" t="s">
        <v>105</v>
      </c>
      <c r="BC1512" t="s">
        <v>98</v>
      </c>
      <c r="BF1512">
        <v>286</v>
      </c>
      <c r="BG1512">
        <v>286</v>
      </c>
      <c r="BH1512">
        <v>286</v>
      </c>
      <c r="BI1512">
        <v>24.765027322404372</v>
      </c>
      <c r="BJ1512">
        <f t="shared" si="115"/>
        <v>25</v>
      </c>
      <c r="BK1512">
        <v>0</v>
      </c>
      <c r="BL1512">
        <v>0</v>
      </c>
      <c r="BM1512" t="s">
        <v>1050</v>
      </c>
      <c r="BN1512" t="s">
        <v>913</v>
      </c>
      <c r="BO1512" t="s">
        <v>564</v>
      </c>
      <c r="BQ1512" t="s">
        <v>1050</v>
      </c>
      <c r="BR1512" t="s">
        <v>87</v>
      </c>
      <c r="BS1512" t="s">
        <v>572</v>
      </c>
      <c r="BT1512" t="s">
        <v>1252</v>
      </c>
      <c r="BU1512" t="s">
        <v>87</v>
      </c>
      <c r="BV1512">
        <v>1</v>
      </c>
      <c r="BW1512">
        <v>1</v>
      </c>
      <c r="BX1512">
        <v>0</v>
      </c>
      <c r="BY1512">
        <v>0</v>
      </c>
      <c r="BZ1512">
        <v>-286</v>
      </c>
      <c r="CA1512">
        <v>0</v>
      </c>
      <c r="CB1512">
        <v>286</v>
      </c>
      <c r="CC1512" t="e">
        <v>#VALUE!</v>
      </c>
      <c r="CD1512">
        <v>286</v>
      </c>
      <c r="CE1512">
        <v>0</v>
      </c>
      <c r="CH1512">
        <f t="shared" si="116"/>
        <v>1</v>
      </c>
      <c r="CI1512" t="s">
        <v>1403</v>
      </c>
      <c r="CJ1512">
        <v>6</v>
      </c>
      <c r="CK1512" t="s">
        <v>1399</v>
      </c>
      <c r="CL1512">
        <f t="shared" si="117"/>
        <v>0</v>
      </c>
      <c r="CM1512">
        <f t="shared" si="118"/>
        <v>1</v>
      </c>
      <c r="CN1512">
        <f t="shared" si="119"/>
        <v>1</v>
      </c>
    </row>
    <row r="1513" spans="1:92" x14ac:dyDescent="0.25">
      <c r="A1513">
        <v>2070</v>
      </c>
      <c r="B1513" t="s">
        <v>564</v>
      </c>
      <c r="C1513" t="s">
        <v>564</v>
      </c>
      <c r="D1513">
        <v>2078030</v>
      </c>
      <c r="E1513">
        <v>5</v>
      </c>
      <c r="F1513" s="107">
        <v>40987</v>
      </c>
      <c r="G1513" s="107">
        <v>40988</v>
      </c>
      <c r="H1513">
        <v>2078030</v>
      </c>
      <c r="I1513" s="107">
        <v>40987</v>
      </c>
      <c r="J1513" s="107">
        <v>40988</v>
      </c>
      <c r="K1513">
        <v>5000</v>
      </c>
      <c r="L1513" t="s">
        <v>567</v>
      </c>
      <c r="N1513" t="s">
        <v>564</v>
      </c>
      <c r="O1513" t="s">
        <v>913</v>
      </c>
      <c r="P1513" t="s">
        <v>38</v>
      </c>
      <c r="Q1513">
        <v>2</v>
      </c>
      <c r="R1513">
        <v>2</v>
      </c>
      <c r="S1513">
        <v>2</v>
      </c>
      <c r="T1513">
        <v>3</v>
      </c>
      <c r="U1513">
        <v>1</v>
      </c>
      <c r="AD1513" s="107">
        <v>31313</v>
      </c>
      <c r="AE1513" t="s">
        <v>31</v>
      </c>
      <c r="AF1513" t="s">
        <v>32</v>
      </c>
      <c r="AG1513" t="s">
        <v>868</v>
      </c>
      <c r="AH1513" t="s">
        <v>57</v>
      </c>
      <c r="AI1513" t="s">
        <v>79</v>
      </c>
      <c r="AJ1513" t="s">
        <v>88</v>
      </c>
      <c r="AK1513">
        <v>1</v>
      </c>
      <c r="AL1513" t="s">
        <v>987</v>
      </c>
      <c r="AN1513">
        <v>8</v>
      </c>
      <c r="AP1513" t="s">
        <v>59</v>
      </c>
      <c r="AR1513" t="s">
        <v>43</v>
      </c>
      <c r="AS1513" t="s">
        <v>60</v>
      </c>
      <c r="BC1513" t="s">
        <v>37</v>
      </c>
      <c r="BF1513">
        <v>2</v>
      </c>
      <c r="BG1513">
        <v>2</v>
      </c>
      <c r="BH1513">
        <v>2</v>
      </c>
      <c r="BI1513">
        <v>26.431693989071039</v>
      </c>
      <c r="BJ1513">
        <f t="shared" si="115"/>
        <v>27</v>
      </c>
      <c r="BK1513">
        <v>0</v>
      </c>
      <c r="BL1513">
        <v>0</v>
      </c>
      <c r="BM1513" t="s">
        <v>1050</v>
      </c>
      <c r="BN1513" t="s">
        <v>913</v>
      </c>
      <c r="BO1513" t="s">
        <v>564</v>
      </c>
      <c r="BQ1513" t="s">
        <v>1050</v>
      </c>
      <c r="BR1513" t="s">
        <v>87</v>
      </c>
      <c r="BS1513" t="s">
        <v>572</v>
      </c>
      <c r="BT1513" t="s">
        <v>1252</v>
      </c>
      <c r="BU1513" t="s">
        <v>87</v>
      </c>
      <c r="BV1513">
        <v>1</v>
      </c>
      <c r="BW1513">
        <v>1</v>
      </c>
      <c r="BX1513">
        <v>0</v>
      </c>
      <c r="BY1513">
        <v>0</v>
      </c>
      <c r="BZ1513">
        <v>-2</v>
      </c>
      <c r="CA1513">
        <v>0</v>
      </c>
      <c r="CB1513">
        <v>2</v>
      </c>
      <c r="CC1513" t="e">
        <v>#VALUE!</v>
      </c>
      <c r="CD1513">
        <v>2</v>
      </c>
      <c r="CE1513">
        <v>0</v>
      </c>
      <c r="CH1513">
        <f t="shared" si="116"/>
        <v>1</v>
      </c>
      <c r="CI1513" t="s">
        <v>1405</v>
      </c>
      <c r="CJ1513">
        <v>1</v>
      </c>
      <c r="CK1513" t="s">
        <v>1399</v>
      </c>
      <c r="CL1513">
        <f t="shared" si="117"/>
        <v>0</v>
      </c>
      <c r="CM1513">
        <f t="shared" si="118"/>
        <v>1</v>
      </c>
      <c r="CN1513">
        <f t="shared" si="119"/>
        <v>1</v>
      </c>
    </row>
    <row r="1514" spans="1:92" x14ac:dyDescent="0.25">
      <c r="A1514">
        <v>2311</v>
      </c>
      <c r="B1514" t="s">
        <v>564</v>
      </c>
      <c r="C1514" t="s">
        <v>564</v>
      </c>
      <c r="D1514">
        <v>2078489</v>
      </c>
      <c r="E1514">
        <v>1</v>
      </c>
      <c r="F1514" s="107">
        <v>40996</v>
      </c>
      <c r="G1514" s="107">
        <v>41036</v>
      </c>
      <c r="H1514">
        <v>2078489</v>
      </c>
      <c r="I1514" s="107">
        <v>40998</v>
      </c>
      <c r="J1514" s="107">
        <v>40999</v>
      </c>
      <c r="K1514">
        <v>2000</v>
      </c>
      <c r="L1514" t="s">
        <v>566</v>
      </c>
      <c r="M1514" s="107">
        <v>40999</v>
      </c>
      <c r="N1514" t="s">
        <v>87</v>
      </c>
      <c r="O1514" t="s">
        <v>75</v>
      </c>
      <c r="P1514" t="s">
        <v>122</v>
      </c>
      <c r="Q1514">
        <v>2</v>
      </c>
      <c r="R1514">
        <v>41</v>
      </c>
      <c r="S1514">
        <v>0</v>
      </c>
      <c r="T1514">
        <v>5</v>
      </c>
      <c r="AD1514" s="107">
        <v>30663</v>
      </c>
      <c r="AE1514" t="s">
        <v>31</v>
      </c>
      <c r="AF1514" t="s">
        <v>39</v>
      </c>
      <c r="AG1514" t="s">
        <v>40</v>
      </c>
      <c r="AH1514" t="s">
        <v>40</v>
      </c>
      <c r="AI1514" t="s">
        <v>52</v>
      </c>
      <c r="AJ1514" t="s">
        <v>122</v>
      </c>
      <c r="AK1514">
        <v>4</v>
      </c>
      <c r="AL1514" t="s">
        <v>122</v>
      </c>
      <c r="AP1514" t="s">
        <v>120</v>
      </c>
      <c r="AR1514" t="s">
        <v>43</v>
      </c>
      <c r="AS1514" t="s">
        <v>121</v>
      </c>
      <c r="AT1514" t="s">
        <v>428</v>
      </c>
      <c r="BC1514" t="s">
        <v>51</v>
      </c>
      <c r="BF1514">
        <v>2</v>
      </c>
      <c r="BG1514">
        <v>39</v>
      </c>
      <c r="BH1514">
        <v>41</v>
      </c>
      <c r="BI1514">
        <v>28.23224043715847</v>
      </c>
      <c r="BJ1514">
        <f t="shared" si="115"/>
        <v>28</v>
      </c>
      <c r="BK1514">
        <v>0</v>
      </c>
      <c r="BL1514">
        <v>-37</v>
      </c>
      <c r="BM1514" t="s">
        <v>1051</v>
      </c>
      <c r="BN1514" t="s">
        <v>75</v>
      </c>
      <c r="BO1514" t="s">
        <v>87</v>
      </c>
      <c r="BQ1514" t="s">
        <v>1051</v>
      </c>
      <c r="BR1514" t="s">
        <v>87</v>
      </c>
      <c r="BS1514" t="s">
        <v>573</v>
      </c>
      <c r="BT1514" t="s">
        <v>1252</v>
      </c>
      <c r="BU1514" t="s">
        <v>564</v>
      </c>
      <c r="BV1514">
        <v>4.878048780487805E-2</v>
      </c>
      <c r="BW1514">
        <v>5.128205128205128E-2</v>
      </c>
      <c r="BX1514">
        <v>2.5015634771732298E-3</v>
      </c>
      <c r="BY1514">
        <v>0</v>
      </c>
      <c r="BZ1514">
        <v>-2</v>
      </c>
      <c r="CA1514">
        <v>0</v>
      </c>
      <c r="CB1514">
        <v>2</v>
      </c>
      <c r="CC1514" t="e">
        <v>#VALUE!</v>
      </c>
      <c r="CD1514">
        <v>2</v>
      </c>
      <c r="CE1514">
        <v>0</v>
      </c>
      <c r="CH1514">
        <f t="shared" si="116"/>
        <v>1</v>
      </c>
      <c r="CI1514" t="s">
        <v>1405</v>
      </c>
      <c r="CJ1514">
        <v>1</v>
      </c>
      <c r="CK1514" t="s">
        <v>1399</v>
      </c>
      <c r="CL1514">
        <f t="shared" si="117"/>
        <v>1</v>
      </c>
      <c r="CM1514">
        <f t="shared" si="118"/>
        <v>0</v>
      </c>
      <c r="CN1514">
        <f t="shared" si="119"/>
        <v>1</v>
      </c>
    </row>
    <row r="1515" spans="1:92" x14ac:dyDescent="0.25">
      <c r="A1515">
        <v>138</v>
      </c>
      <c r="B1515" t="s">
        <v>564</v>
      </c>
      <c r="C1515" t="s">
        <v>564</v>
      </c>
      <c r="D1515">
        <v>2078663</v>
      </c>
      <c r="E1515">
        <v>1</v>
      </c>
      <c r="F1515" s="107">
        <v>40915</v>
      </c>
      <c r="G1515" s="107">
        <v>40918</v>
      </c>
      <c r="H1515">
        <v>2078663</v>
      </c>
      <c r="I1515" s="107" t="s">
        <v>560</v>
      </c>
      <c r="J1515" s="107" t="s">
        <v>560</v>
      </c>
      <c r="K1515">
        <v>5000</v>
      </c>
      <c r="L1515" t="s">
        <v>567</v>
      </c>
      <c r="M1515" s="107">
        <v>40916</v>
      </c>
      <c r="N1515" t="s">
        <v>87</v>
      </c>
      <c r="O1515" t="s">
        <v>583</v>
      </c>
      <c r="P1515" t="s">
        <v>54</v>
      </c>
      <c r="Q1515">
        <v>0</v>
      </c>
      <c r="R1515">
        <v>4</v>
      </c>
      <c r="S1515">
        <v>2</v>
      </c>
      <c r="T1515">
        <v>4</v>
      </c>
      <c r="AD1515" s="107">
        <v>30813</v>
      </c>
      <c r="AE1515" t="s">
        <v>31</v>
      </c>
      <c r="AF1515" t="s">
        <v>32</v>
      </c>
      <c r="AG1515" t="s">
        <v>868</v>
      </c>
      <c r="AH1515" t="s">
        <v>57</v>
      </c>
      <c r="AI1515" t="s">
        <v>52</v>
      </c>
      <c r="AJ1515" t="s">
        <v>54</v>
      </c>
      <c r="AK1515">
        <v>2</v>
      </c>
      <c r="AL1515" t="s">
        <v>54</v>
      </c>
      <c r="AP1515" t="s">
        <v>92</v>
      </c>
      <c r="AR1515" t="s">
        <v>66</v>
      </c>
      <c r="AS1515" t="s">
        <v>44</v>
      </c>
      <c r="BC1515" t="s">
        <v>51</v>
      </c>
      <c r="BF1515">
        <v>0</v>
      </c>
      <c r="BG1515">
        <v>0</v>
      </c>
      <c r="BH1515">
        <v>4</v>
      </c>
      <c r="BI1515">
        <v>27.601092896174862</v>
      </c>
      <c r="BJ1515" t="e">
        <f t="shared" si="115"/>
        <v>#VALUE!</v>
      </c>
      <c r="BK1515" t="e">
        <v>#VALUE!</v>
      </c>
      <c r="BL1515" t="e">
        <v>#VALUE!</v>
      </c>
      <c r="BM1515" t="s">
        <v>1051</v>
      </c>
      <c r="BN1515" t="s">
        <v>75</v>
      </c>
      <c r="BO1515" t="s">
        <v>87</v>
      </c>
      <c r="BQ1515" t="s">
        <v>1051</v>
      </c>
      <c r="BR1515">
        <v>0</v>
      </c>
      <c r="BS1515" t="s">
        <v>573</v>
      </c>
      <c r="BT1515" t="s">
        <v>1252</v>
      </c>
      <c r="BU1515" t="s">
        <v>87</v>
      </c>
      <c r="BV1515">
        <v>0</v>
      </c>
      <c r="BW1515">
        <v>0</v>
      </c>
      <c r="BX1515">
        <v>0</v>
      </c>
      <c r="BY1515">
        <v>0</v>
      </c>
      <c r="BZ1515" t="e">
        <v>#VALUE!</v>
      </c>
      <c r="CA1515" t="e">
        <v>#VALUE!</v>
      </c>
      <c r="CB1515" t="e">
        <v>#VALUE!</v>
      </c>
      <c r="CC1515">
        <v>0</v>
      </c>
      <c r="CD1515">
        <v>0</v>
      </c>
      <c r="CE1515">
        <v>0</v>
      </c>
      <c r="CH1515">
        <f t="shared" si="116"/>
        <v>1</v>
      </c>
      <c r="CI1515" t="s">
        <v>1405</v>
      </c>
      <c r="CJ1515">
        <v>1</v>
      </c>
      <c r="CK1515" t="s">
        <v>1400</v>
      </c>
      <c r="CL1515">
        <f t="shared" si="117"/>
        <v>1</v>
      </c>
      <c r="CM1515">
        <f t="shared" si="118"/>
        <v>1</v>
      </c>
      <c r="CN1515">
        <f t="shared" si="119"/>
        <v>1</v>
      </c>
    </row>
    <row r="1516" spans="1:92" x14ac:dyDescent="0.25">
      <c r="A1516">
        <v>2525</v>
      </c>
      <c r="B1516" t="s">
        <v>564</v>
      </c>
      <c r="C1516" t="s">
        <v>564</v>
      </c>
      <c r="D1516">
        <v>2079410</v>
      </c>
      <c r="E1516">
        <v>6</v>
      </c>
      <c r="F1516" s="107">
        <v>41003</v>
      </c>
      <c r="G1516" s="107">
        <v>41200</v>
      </c>
      <c r="H1516">
        <v>2079410</v>
      </c>
      <c r="I1516" s="107">
        <v>41040</v>
      </c>
      <c r="J1516" s="107">
        <v>41200</v>
      </c>
      <c r="K1516">
        <v>30000</v>
      </c>
      <c r="L1516" t="s">
        <v>570</v>
      </c>
      <c r="N1516" t="s">
        <v>564</v>
      </c>
      <c r="O1516" t="s">
        <v>913</v>
      </c>
      <c r="P1516" t="s">
        <v>38</v>
      </c>
      <c r="Q1516">
        <v>161</v>
      </c>
      <c r="R1516">
        <v>198</v>
      </c>
      <c r="S1516">
        <v>1</v>
      </c>
      <c r="T1516">
        <v>0</v>
      </c>
      <c r="AD1516" s="107">
        <v>28754</v>
      </c>
      <c r="AE1516" t="s">
        <v>31</v>
      </c>
      <c r="AF1516" t="s">
        <v>39</v>
      </c>
      <c r="AG1516" t="s">
        <v>40</v>
      </c>
      <c r="AH1516" t="s">
        <v>40</v>
      </c>
      <c r="AI1516" t="s">
        <v>41</v>
      </c>
      <c r="AJ1516" t="s">
        <v>88</v>
      </c>
      <c r="AK1516">
        <v>7</v>
      </c>
      <c r="AL1516" t="s">
        <v>361</v>
      </c>
      <c r="AM1516">
        <v>7</v>
      </c>
      <c r="AP1516" t="s">
        <v>55</v>
      </c>
      <c r="AR1516" t="s">
        <v>49</v>
      </c>
      <c r="AS1516" t="s">
        <v>56</v>
      </c>
      <c r="BC1516" t="s">
        <v>51</v>
      </c>
      <c r="BF1516">
        <v>161</v>
      </c>
      <c r="BG1516">
        <v>161</v>
      </c>
      <c r="BH1516">
        <v>198</v>
      </c>
      <c r="BI1516">
        <v>33.467213114754095</v>
      </c>
      <c r="BJ1516">
        <f t="shared" si="115"/>
        <v>34</v>
      </c>
      <c r="BK1516">
        <v>0</v>
      </c>
      <c r="BL1516">
        <v>0</v>
      </c>
      <c r="BM1516" t="s">
        <v>1050</v>
      </c>
      <c r="BN1516" t="s">
        <v>913</v>
      </c>
      <c r="BO1516" t="s">
        <v>564</v>
      </c>
      <c r="BQ1516" t="s">
        <v>1050</v>
      </c>
      <c r="BR1516" t="s">
        <v>87</v>
      </c>
      <c r="BS1516" t="s">
        <v>572</v>
      </c>
      <c r="BT1516" t="s">
        <v>1252</v>
      </c>
      <c r="BU1516" t="s">
        <v>87</v>
      </c>
      <c r="BV1516">
        <v>0.81313131313131315</v>
      </c>
      <c r="BW1516">
        <v>1</v>
      </c>
      <c r="BX1516">
        <v>0.18686868686868685</v>
      </c>
      <c r="BY1516">
        <v>0</v>
      </c>
      <c r="BZ1516">
        <v>-161</v>
      </c>
      <c r="CA1516">
        <v>0</v>
      </c>
      <c r="CB1516">
        <v>161</v>
      </c>
      <c r="CC1516" t="e">
        <v>#VALUE!</v>
      </c>
      <c r="CD1516">
        <v>161</v>
      </c>
      <c r="CE1516">
        <v>0</v>
      </c>
      <c r="CH1516">
        <f t="shared" si="116"/>
        <v>1</v>
      </c>
      <c r="CI1516" t="s">
        <v>1403</v>
      </c>
      <c r="CJ1516">
        <v>6</v>
      </c>
      <c r="CK1516" t="s">
        <v>1399</v>
      </c>
      <c r="CL1516">
        <f t="shared" si="117"/>
        <v>0</v>
      </c>
      <c r="CM1516">
        <f t="shared" si="118"/>
        <v>1</v>
      </c>
      <c r="CN1516">
        <f t="shared" si="119"/>
        <v>0</v>
      </c>
    </row>
    <row r="1517" spans="1:92" x14ac:dyDescent="0.25">
      <c r="A1517">
        <v>2624</v>
      </c>
      <c r="B1517" t="s">
        <v>564</v>
      </c>
      <c r="C1517" t="s">
        <v>564</v>
      </c>
      <c r="D1517">
        <v>2079944</v>
      </c>
      <c r="E1517">
        <v>2</v>
      </c>
      <c r="F1517" s="107">
        <v>41006</v>
      </c>
      <c r="G1517" s="107">
        <v>41038</v>
      </c>
      <c r="H1517">
        <v>2079944</v>
      </c>
      <c r="I1517" s="107">
        <v>41006</v>
      </c>
      <c r="J1517" s="107">
        <v>41038</v>
      </c>
      <c r="K1517">
        <v>5000</v>
      </c>
      <c r="L1517" t="s">
        <v>567</v>
      </c>
      <c r="N1517" t="s">
        <v>564</v>
      </c>
      <c r="O1517" t="s">
        <v>913</v>
      </c>
      <c r="P1517" t="s">
        <v>587</v>
      </c>
      <c r="Q1517">
        <v>33</v>
      </c>
      <c r="R1517">
        <v>33</v>
      </c>
      <c r="S1517">
        <v>1</v>
      </c>
      <c r="T1517">
        <v>2</v>
      </c>
      <c r="AD1517" s="107">
        <v>30997</v>
      </c>
      <c r="AE1517" t="s">
        <v>31</v>
      </c>
      <c r="AF1517" t="s">
        <v>32</v>
      </c>
      <c r="AG1517" t="s">
        <v>868</v>
      </c>
      <c r="AH1517" t="s">
        <v>30</v>
      </c>
      <c r="AI1517" t="s">
        <v>84</v>
      </c>
      <c r="AJ1517" t="s">
        <v>47</v>
      </c>
      <c r="AK1517">
        <v>2</v>
      </c>
      <c r="AL1517" t="s">
        <v>47</v>
      </c>
      <c r="AP1517" t="s">
        <v>174</v>
      </c>
      <c r="AR1517" t="s">
        <v>43</v>
      </c>
      <c r="AS1517" t="s">
        <v>44</v>
      </c>
      <c r="BC1517" t="s">
        <v>51</v>
      </c>
      <c r="BF1517">
        <v>33</v>
      </c>
      <c r="BG1517">
        <v>33</v>
      </c>
      <c r="BH1517">
        <v>33</v>
      </c>
      <c r="BI1517">
        <v>27.346994535519126</v>
      </c>
      <c r="BJ1517">
        <f t="shared" si="115"/>
        <v>27</v>
      </c>
      <c r="BK1517">
        <v>0</v>
      </c>
      <c r="BL1517">
        <v>0</v>
      </c>
      <c r="BM1517" t="s">
        <v>47</v>
      </c>
      <c r="BN1517" t="s">
        <v>913</v>
      </c>
      <c r="BO1517" t="s">
        <v>564</v>
      </c>
      <c r="BQ1517" t="s">
        <v>47</v>
      </c>
      <c r="BR1517" t="s">
        <v>87</v>
      </c>
      <c r="BS1517" t="s">
        <v>572</v>
      </c>
      <c r="BT1517" t="s">
        <v>1252</v>
      </c>
      <c r="BU1517" t="s">
        <v>87</v>
      </c>
      <c r="BV1517">
        <v>1</v>
      </c>
      <c r="BW1517">
        <v>1</v>
      </c>
      <c r="BX1517">
        <v>0</v>
      </c>
      <c r="BY1517">
        <v>0</v>
      </c>
      <c r="BZ1517">
        <v>-33</v>
      </c>
      <c r="CA1517">
        <v>0</v>
      </c>
      <c r="CB1517">
        <v>33</v>
      </c>
      <c r="CC1517" t="e">
        <v>#VALUE!</v>
      </c>
      <c r="CD1517">
        <v>33</v>
      </c>
      <c r="CE1517">
        <v>0</v>
      </c>
      <c r="CH1517">
        <f t="shared" si="116"/>
        <v>1</v>
      </c>
      <c r="CI1517" t="s">
        <v>1401</v>
      </c>
      <c r="CJ1517">
        <v>3</v>
      </c>
      <c r="CK1517" t="s">
        <v>1399</v>
      </c>
      <c r="CL1517">
        <f t="shared" si="117"/>
        <v>0</v>
      </c>
      <c r="CM1517">
        <f t="shared" si="118"/>
        <v>1</v>
      </c>
      <c r="CN1517">
        <f t="shared" si="119"/>
        <v>1</v>
      </c>
    </row>
    <row r="1518" spans="1:92" x14ac:dyDescent="0.25">
      <c r="A1518">
        <v>563</v>
      </c>
      <c r="B1518" t="s">
        <v>564</v>
      </c>
      <c r="C1518" t="s">
        <v>564</v>
      </c>
      <c r="D1518">
        <v>2081081</v>
      </c>
      <c r="E1518">
        <v>6</v>
      </c>
      <c r="F1518" s="107">
        <v>40931</v>
      </c>
      <c r="G1518" s="107">
        <v>41484</v>
      </c>
      <c r="H1518">
        <v>2081081</v>
      </c>
      <c r="I1518" s="107">
        <v>40931</v>
      </c>
      <c r="J1518" s="107">
        <v>41484</v>
      </c>
      <c r="K1518">
        <v>165000</v>
      </c>
      <c r="L1518" t="s">
        <v>570</v>
      </c>
      <c r="N1518" t="s">
        <v>564</v>
      </c>
      <c r="O1518" t="s">
        <v>913</v>
      </c>
      <c r="P1518" t="s">
        <v>38</v>
      </c>
      <c r="Q1518">
        <v>554</v>
      </c>
      <c r="R1518">
        <v>554</v>
      </c>
      <c r="S1518">
        <v>2</v>
      </c>
      <c r="T1518">
        <v>3</v>
      </c>
      <c r="U1518">
        <v>1</v>
      </c>
      <c r="W1518">
        <v>3</v>
      </c>
      <c r="AD1518" s="107">
        <v>30615</v>
      </c>
      <c r="AE1518" t="s">
        <v>31</v>
      </c>
      <c r="AF1518" t="s">
        <v>32</v>
      </c>
      <c r="AG1518" t="s">
        <v>868</v>
      </c>
      <c r="AH1518" t="s">
        <v>57</v>
      </c>
      <c r="AI1518" t="s">
        <v>140</v>
      </c>
      <c r="AJ1518" t="s">
        <v>88</v>
      </c>
      <c r="AK1518">
        <v>17</v>
      </c>
      <c r="AL1518" t="s">
        <v>361</v>
      </c>
      <c r="AM1518">
        <v>20</v>
      </c>
      <c r="AP1518" t="s">
        <v>104</v>
      </c>
      <c r="AR1518" t="s">
        <v>91</v>
      </c>
      <c r="AS1518" t="s">
        <v>105</v>
      </c>
      <c r="AT1518" t="s">
        <v>1274</v>
      </c>
      <c r="BC1518" t="s">
        <v>98</v>
      </c>
      <c r="BF1518">
        <v>554</v>
      </c>
      <c r="BG1518">
        <v>554</v>
      </c>
      <c r="BH1518">
        <v>554</v>
      </c>
      <c r="BI1518">
        <v>28.185792349726775</v>
      </c>
      <c r="BJ1518">
        <f t="shared" si="115"/>
        <v>28</v>
      </c>
      <c r="BK1518">
        <v>0</v>
      </c>
      <c r="BL1518">
        <v>0</v>
      </c>
      <c r="BM1518" t="s">
        <v>1050</v>
      </c>
      <c r="BN1518" t="s">
        <v>913</v>
      </c>
      <c r="BO1518" t="s">
        <v>564</v>
      </c>
      <c r="BQ1518" t="s">
        <v>1050</v>
      </c>
      <c r="BR1518" t="s">
        <v>87</v>
      </c>
      <c r="BS1518" t="s">
        <v>572</v>
      </c>
      <c r="BT1518" t="s">
        <v>1252</v>
      </c>
      <c r="BU1518" t="s">
        <v>87</v>
      </c>
      <c r="BV1518">
        <v>1</v>
      </c>
      <c r="BW1518">
        <v>1</v>
      </c>
      <c r="BX1518">
        <v>0</v>
      </c>
      <c r="BY1518">
        <v>0</v>
      </c>
      <c r="BZ1518">
        <v>-554</v>
      </c>
      <c r="CA1518">
        <v>0</v>
      </c>
      <c r="CB1518">
        <v>554</v>
      </c>
      <c r="CC1518" t="e">
        <v>#VALUE!</v>
      </c>
      <c r="CD1518">
        <v>554</v>
      </c>
      <c r="CE1518">
        <v>0</v>
      </c>
      <c r="CH1518">
        <f t="shared" si="116"/>
        <v>1</v>
      </c>
      <c r="CI1518" t="s">
        <v>1406</v>
      </c>
      <c r="CJ1518">
        <v>0</v>
      </c>
      <c r="CK1518" t="s">
        <v>1399</v>
      </c>
      <c r="CL1518">
        <f t="shared" si="117"/>
        <v>0</v>
      </c>
      <c r="CM1518">
        <f t="shared" si="118"/>
        <v>1</v>
      </c>
      <c r="CN1518">
        <f t="shared" si="119"/>
        <v>1</v>
      </c>
    </row>
    <row r="1519" spans="1:92" x14ac:dyDescent="0.25">
      <c r="A1519">
        <v>1756</v>
      </c>
      <c r="B1519" t="s">
        <v>564</v>
      </c>
      <c r="C1519" t="s">
        <v>564</v>
      </c>
      <c r="D1519">
        <v>2082050</v>
      </c>
      <c r="E1519">
        <v>6</v>
      </c>
      <c r="F1519" s="107">
        <v>40974</v>
      </c>
      <c r="G1519" s="107">
        <v>40998</v>
      </c>
      <c r="H1519">
        <v>2082050</v>
      </c>
      <c r="I1519" s="107">
        <v>40975</v>
      </c>
      <c r="J1519" s="107">
        <v>40998</v>
      </c>
      <c r="K1519" t="s">
        <v>562</v>
      </c>
      <c r="L1519" t="s">
        <v>562</v>
      </c>
      <c r="N1519" t="s">
        <v>564</v>
      </c>
      <c r="O1519" t="s">
        <v>913</v>
      </c>
      <c r="P1519" t="s">
        <v>38</v>
      </c>
      <c r="Q1519">
        <v>24</v>
      </c>
      <c r="R1519">
        <v>25</v>
      </c>
      <c r="S1519">
        <v>1</v>
      </c>
      <c r="T1519">
        <v>4</v>
      </c>
      <c r="V1519">
        <v>1</v>
      </c>
      <c r="AD1519" s="107">
        <v>31806</v>
      </c>
      <c r="AE1519" t="s">
        <v>31</v>
      </c>
      <c r="AF1519" t="s">
        <v>32</v>
      </c>
      <c r="AG1519" t="s">
        <v>868</v>
      </c>
      <c r="AH1519" t="s">
        <v>57</v>
      </c>
      <c r="AI1519" t="s">
        <v>79</v>
      </c>
      <c r="AJ1519" t="s">
        <v>88</v>
      </c>
      <c r="AK1519">
        <v>4</v>
      </c>
      <c r="AL1519" t="s">
        <v>361</v>
      </c>
      <c r="AM1519">
        <v>3</v>
      </c>
      <c r="AP1519" t="s">
        <v>135</v>
      </c>
      <c r="AR1519" t="s">
        <v>66</v>
      </c>
      <c r="AS1519" t="s">
        <v>63</v>
      </c>
      <c r="BC1519" t="s">
        <v>37</v>
      </c>
      <c r="BF1519">
        <v>24</v>
      </c>
      <c r="BG1519">
        <v>24</v>
      </c>
      <c r="BH1519">
        <v>25</v>
      </c>
      <c r="BI1519">
        <v>25.049180327868854</v>
      </c>
      <c r="BJ1519">
        <f t="shared" si="115"/>
        <v>25</v>
      </c>
      <c r="BK1519">
        <v>0</v>
      </c>
      <c r="BL1519">
        <v>0</v>
      </c>
      <c r="BM1519" t="s">
        <v>1050</v>
      </c>
      <c r="BN1519" t="s">
        <v>913</v>
      </c>
      <c r="BO1519" t="s">
        <v>564</v>
      </c>
      <c r="BQ1519" t="s">
        <v>1050</v>
      </c>
      <c r="BR1519" t="s">
        <v>87</v>
      </c>
      <c r="BS1519" t="s">
        <v>572</v>
      </c>
      <c r="BT1519" t="s">
        <v>1252</v>
      </c>
      <c r="BU1519" t="s">
        <v>87</v>
      </c>
      <c r="BV1519">
        <v>0.96</v>
      </c>
      <c r="BW1519">
        <v>1</v>
      </c>
      <c r="BX1519">
        <v>4.0000000000000036E-2</v>
      </c>
      <c r="BY1519">
        <v>0</v>
      </c>
      <c r="BZ1519">
        <v>-24</v>
      </c>
      <c r="CA1519">
        <v>0</v>
      </c>
      <c r="CB1519">
        <v>24</v>
      </c>
      <c r="CC1519" t="e">
        <v>#VALUE!</v>
      </c>
      <c r="CD1519">
        <v>24</v>
      </c>
      <c r="CE1519">
        <v>0</v>
      </c>
      <c r="CH1519">
        <f t="shared" si="116"/>
        <v>1</v>
      </c>
      <c r="CI1519" t="s">
        <v>1404</v>
      </c>
      <c r="CJ1519">
        <v>2</v>
      </c>
      <c r="CK1519" t="s">
        <v>1399</v>
      </c>
      <c r="CL1519">
        <f t="shared" si="117"/>
        <v>0</v>
      </c>
      <c r="CM1519">
        <f t="shared" si="118"/>
        <v>1</v>
      </c>
      <c r="CN1519">
        <f t="shared" si="119"/>
        <v>1</v>
      </c>
    </row>
    <row r="1520" spans="1:92" x14ac:dyDescent="0.25">
      <c r="A1520">
        <v>3043</v>
      </c>
      <c r="B1520" t="s">
        <v>564</v>
      </c>
      <c r="C1520" t="s">
        <v>564</v>
      </c>
      <c r="D1520">
        <v>2082368</v>
      </c>
      <c r="E1520">
        <v>1</v>
      </c>
      <c r="F1520" s="107">
        <v>41021</v>
      </c>
      <c r="G1520" s="107">
        <v>41079</v>
      </c>
      <c r="H1520">
        <v>2082368</v>
      </c>
      <c r="I1520" s="107">
        <v>41022</v>
      </c>
      <c r="J1520" s="107">
        <v>41024</v>
      </c>
      <c r="K1520">
        <v>2000</v>
      </c>
      <c r="L1520" t="s">
        <v>566</v>
      </c>
      <c r="M1520" s="107">
        <v>41024</v>
      </c>
      <c r="N1520" t="s">
        <v>87</v>
      </c>
      <c r="O1520" t="s">
        <v>75</v>
      </c>
      <c r="P1520" t="s">
        <v>54</v>
      </c>
      <c r="Q1520">
        <v>3</v>
      </c>
      <c r="R1520">
        <v>59</v>
      </c>
      <c r="S1520">
        <v>0</v>
      </c>
      <c r="T1520">
        <v>2</v>
      </c>
      <c r="AD1520" s="107">
        <v>30612</v>
      </c>
      <c r="AE1520" t="s">
        <v>31</v>
      </c>
      <c r="AF1520" t="s">
        <v>39</v>
      </c>
      <c r="AG1520" t="s">
        <v>40</v>
      </c>
      <c r="AH1520" t="s">
        <v>40</v>
      </c>
      <c r="AI1520" t="s">
        <v>94</v>
      </c>
      <c r="AJ1520" t="s">
        <v>54</v>
      </c>
      <c r="AK1520">
        <v>3</v>
      </c>
      <c r="AL1520" t="s">
        <v>54</v>
      </c>
      <c r="AP1520" t="s">
        <v>103</v>
      </c>
      <c r="AR1520" t="s">
        <v>43</v>
      </c>
      <c r="AS1520" t="s">
        <v>63</v>
      </c>
      <c r="AT1520" t="s">
        <v>515</v>
      </c>
      <c r="BC1520" t="s">
        <v>37</v>
      </c>
      <c r="BF1520">
        <v>3</v>
      </c>
      <c r="BG1520">
        <v>58</v>
      </c>
      <c r="BH1520">
        <v>59</v>
      </c>
      <c r="BI1520">
        <v>28.439890710382514</v>
      </c>
      <c r="BJ1520">
        <f t="shared" si="115"/>
        <v>29</v>
      </c>
      <c r="BK1520">
        <v>0</v>
      </c>
      <c r="BL1520">
        <v>-55</v>
      </c>
      <c r="BM1520" t="s">
        <v>1051</v>
      </c>
      <c r="BN1520" t="s">
        <v>75</v>
      </c>
      <c r="BO1520" t="s">
        <v>87</v>
      </c>
      <c r="BQ1520" t="s">
        <v>1051</v>
      </c>
      <c r="BR1520" t="s">
        <v>87</v>
      </c>
      <c r="BS1520" t="s">
        <v>573</v>
      </c>
      <c r="BT1520" t="s">
        <v>1252</v>
      </c>
      <c r="BU1520" t="s">
        <v>564</v>
      </c>
      <c r="BV1520">
        <v>5.0847457627118647E-2</v>
      </c>
      <c r="BW1520">
        <v>5.1724137931034482E-2</v>
      </c>
      <c r="BX1520">
        <v>8.7668030391583468E-4</v>
      </c>
      <c r="BY1520">
        <v>0</v>
      </c>
      <c r="BZ1520">
        <v>-3</v>
      </c>
      <c r="CA1520">
        <v>0</v>
      </c>
      <c r="CB1520">
        <v>3</v>
      </c>
      <c r="CC1520" t="e">
        <v>#VALUE!</v>
      </c>
      <c r="CD1520">
        <v>3</v>
      </c>
      <c r="CE1520">
        <v>0</v>
      </c>
      <c r="CH1520">
        <f t="shared" si="116"/>
        <v>1</v>
      </c>
      <c r="CI1520" t="s">
        <v>1405</v>
      </c>
      <c r="CJ1520">
        <v>1</v>
      </c>
      <c r="CK1520" t="s">
        <v>1399</v>
      </c>
      <c r="CL1520">
        <f t="shared" si="117"/>
        <v>1</v>
      </c>
      <c r="CM1520">
        <f t="shared" si="118"/>
        <v>0</v>
      </c>
      <c r="CN1520">
        <f t="shared" si="119"/>
        <v>1</v>
      </c>
    </row>
    <row r="1521" spans="1:92" x14ac:dyDescent="0.25">
      <c r="A1521">
        <v>2728</v>
      </c>
      <c r="B1521" t="s">
        <v>564</v>
      </c>
      <c r="C1521" t="s">
        <v>564</v>
      </c>
      <c r="D1521">
        <v>2083598</v>
      </c>
      <c r="E1521">
        <v>6</v>
      </c>
      <c r="F1521" s="107">
        <v>41011</v>
      </c>
      <c r="G1521" s="107">
        <v>41128</v>
      </c>
      <c r="H1521">
        <v>2083598</v>
      </c>
      <c r="I1521" s="107">
        <v>41012</v>
      </c>
      <c r="J1521" s="107">
        <v>41013</v>
      </c>
      <c r="K1521">
        <v>5000</v>
      </c>
      <c r="L1521" t="s">
        <v>567</v>
      </c>
      <c r="M1521" s="107">
        <v>41013</v>
      </c>
      <c r="N1521" t="s">
        <v>87</v>
      </c>
      <c r="O1521" t="s">
        <v>75</v>
      </c>
      <c r="P1521" t="s">
        <v>38</v>
      </c>
      <c r="Q1521">
        <v>2</v>
      </c>
      <c r="R1521">
        <v>118</v>
      </c>
      <c r="S1521">
        <v>1</v>
      </c>
      <c r="T1521">
        <v>3</v>
      </c>
      <c r="U1521">
        <v>1</v>
      </c>
      <c r="AD1521" s="107">
        <v>31692</v>
      </c>
      <c r="AE1521" t="s">
        <v>45</v>
      </c>
      <c r="AF1521" t="s">
        <v>32</v>
      </c>
      <c r="AG1521" t="s">
        <v>868</v>
      </c>
      <c r="AH1521" t="s">
        <v>30</v>
      </c>
      <c r="AI1521" t="s">
        <v>82</v>
      </c>
      <c r="AJ1521" t="s">
        <v>88</v>
      </c>
      <c r="AK1521">
        <v>6</v>
      </c>
      <c r="AL1521" t="s">
        <v>361</v>
      </c>
      <c r="AM1521">
        <v>2</v>
      </c>
      <c r="AP1521" t="s">
        <v>92</v>
      </c>
      <c r="AR1521" t="s">
        <v>66</v>
      </c>
      <c r="AS1521" t="s">
        <v>44</v>
      </c>
      <c r="BC1521" t="s">
        <v>51</v>
      </c>
      <c r="BF1521">
        <v>2</v>
      </c>
      <c r="BG1521">
        <v>117</v>
      </c>
      <c r="BH1521">
        <v>118</v>
      </c>
      <c r="BI1521">
        <v>25.461748633879782</v>
      </c>
      <c r="BJ1521">
        <f t="shared" si="115"/>
        <v>26</v>
      </c>
      <c r="BK1521">
        <v>0</v>
      </c>
      <c r="BL1521">
        <v>-115</v>
      </c>
      <c r="BM1521" t="s">
        <v>1050</v>
      </c>
      <c r="BN1521" t="s">
        <v>75</v>
      </c>
      <c r="BO1521" t="s">
        <v>87</v>
      </c>
      <c r="BQ1521" t="s">
        <v>1050</v>
      </c>
      <c r="BR1521" t="s">
        <v>87</v>
      </c>
      <c r="BS1521" t="s">
        <v>573</v>
      </c>
      <c r="BT1521" t="s">
        <v>1252</v>
      </c>
      <c r="BU1521" t="s">
        <v>87</v>
      </c>
      <c r="BV1521">
        <v>1.6949152542372881E-2</v>
      </c>
      <c r="BW1521">
        <v>1.7094017094017096E-2</v>
      </c>
      <c r="BX1521">
        <v>1.4486455164421444E-4</v>
      </c>
      <c r="BY1521">
        <v>0</v>
      </c>
      <c r="BZ1521">
        <v>-2</v>
      </c>
      <c r="CA1521">
        <v>0</v>
      </c>
      <c r="CB1521">
        <v>2</v>
      </c>
      <c r="CC1521" t="e">
        <v>#VALUE!</v>
      </c>
      <c r="CD1521">
        <v>2</v>
      </c>
      <c r="CE1521">
        <v>0</v>
      </c>
      <c r="CH1521">
        <f t="shared" si="116"/>
        <v>1</v>
      </c>
      <c r="CI1521" t="s">
        <v>1405</v>
      </c>
      <c r="CJ1521">
        <v>1</v>
      </c>
      <c r="CK1521" t="s">
        <v>1399</v>
      </c>
      <c r="CL1521">
        <f t="shared" si="117"/>
        <v>1</v>
      </c>
      <c r="CM1521">
        <f t="shared" si="118"/>
        <v>1</v>
      </c>
      <c r="CN1521">
        <f t="shared" si="119"/>
        <v>1</v>
      </c>
    </row>
    <row r="1522" spans="1:92" x14ac:dyDescent="0.25">
      <c r="A1522">
        <v>363</v>
      </c>
      <c r="B1522" t="s">
        <v>564</v>
      </c>
      <c r="C1522" t="s">
        <v>564</v>
      </c>
      <c r="D1522">
        <v>2083788</v>
      </c>
      <c r="E1522">
        <v>3</v>
      </c>
      <c r="F1522" s="107">
        <v>40923</v>
      </c>
      <c r="G1522" s="107">
        <v>41323</v>
      </c>
      <c r="H1522">
        <v>2083788</v>
      </c>
      <c r="I1522" s="107">
        <v>40923</v>
      </c>
      <c r="J1522" s="107">
        <v>40924</v>
      </c>
      <c r="K1522">
        <v>5000</v>
      </c>
      <c r="L1522" t="s">
        <v>567</v>
      </c>
      <c r="M1522" s="107">
        <v>40924</v>
      </c>
      <c r="N1522" t="s">
        <v>87</v>
      </c>
      <c r="O1522" t="s">
        <v>75</v>
      </c>
      <c r="P1522" t="s">
        <v>38</v>
      </c>
      <c r="Q1522">
        <v>2</v>
      </c>
      <c r="R1522">
        <v>401</v>
      </c>
      <c r="S1522">
        <v>1</v>
      </c>
      <c r="T1522">
        <v>3</v>
      </c>
      <c r="U1522">
        <v>1</v>
      </c>
      <c r="AD1522" s="107">
        <v>31684</v>
      </c>
      <c r="AE1522" t="s">
        <v>31</v>
      </c>
      <c r="AF1522" t="s">
        <v>39</v>
      </c>
      <c r="AG1522" t="s">
        <v>40</v>
      </c>
      <c r="AH1522" t="s">
        <v>40</v>
      </c>
      <c r="AI1522" t="s">
        <v>33</v>
      </c>
      <c r="AJ1522" t="s">
        <v>88</v>
      </c>
      <c r="AK1522">
        <v>11</v>
      </c>
      <c r="AL1522" t="s">
        <v>184</v>
      </c>
      <c r="AP1522" t="s">
        <v>100</v>
      </c>
      <c r="AR1522" t="s">
        <v>66</v>
      </c>
      <c r="AS1522" t="s">
        <v>63</v>
      </c>
      <c r="BC1522" t="s">
        <v>51</v>
      </c>
      <c r="BF1522">
        <v>2</v>
      </c>
      <c r="BG1522">
        <v>401</v>
      </c>
      <c r="BH1522">
        <v>401</v>
      </c>
      <c r="BI1522">
        <v>25.243169398907103</v>
      </c>
      <c r="BJ1522">
        <f t="shared" si="115"/>
        <v>25</v>
      </c>
      <c r="BK1522">
        <v>0</v>
      </c>
      <c r="BL1522">
        <v>-399</v>
      </c>
      <c r="BM1522" t="s">
        <v>1050</v>
      </c>
      <c r="BN1522" t="s">
        <v>75</v>
      </c>
      <c r="BO1522" t="s">
        <v>87</v>
      </c>
      <c r="BQ1522" t="s">
        <v>1050</v>
      </c>
      <c r="BR1522" t="s">
        <v>87</v>
      </c>
      <c r="BS1522" t="s">
        <v>573</v>
      </c>
      <c r="BT1522" t="s">
        <v>1252</v>
      </c>
      <c r="BU1522" t="s">
        <v>87</v>
      </c>
      <c r="BV1522">
        <v>4.9875311720698253E-3</v>
      </c>
      <c r="BW1522">
        <v>4.9875311720698253E-3</v>
      </c>
      <c r="BX1522">
        <v>0</v>
      </c>
      <c r="BY1522">
        <v>0</v>
      </c>
      <c r="BZ1522">
        <v>-2</v>
      </c>
      <c r="CA1522">
        <v>0</v>
      </c>
      <c r="CB1522">
        <v>2</v>
      </c>
      <c r="CC1522" t="e">
        <v>#VALUE!</v>
      </c>
      <c r="CD1522">
        <v>2</v>
      </c>
      <c r="CE1522">
        <v>0</v>
      </c>
      <c r="CH1522">
        <f t="shared" si="116"/>
        <v>1</v>
      </c>
      <c r="CI1522" t="s">
        <v>1405</v>
      </c>
      <c r="CJ1522">
        <v>1</v>
      </c>
      <c r="CK1522" t="s">
        <v>1399</v>
      </c>
      <c r="CL1522">
        <f t="shared" si="117"/>
        <v>1</v>
      </c>
      <c r="CM1522">
        <f t="shared" si="118"/>
        <v>1</v>
      </c>
      <c r="CN1522">
        <f t="shared" si="119"/>
        <v>1</v>
      </c>
    </row>
    <row r="1523" spans="1:92" x14ac:dyDescent="0.25">
      <c r="A1523">
        <v>762</v>
      </c>
      <c r="B1523" t="s">
        <v>564</v>
      </c>
      <c r="C1523" t="s">
        <v>564</v>
      </c>
      <c r="D1523">
        <v>2084335</v>
      </c>
      <c r="E1523">
        <v>2</v>
      </c>
      <c r="F1523" s="107">
        <v>40938</v>
      </c>
      <c r="G1523" s="107">
        <v>40940</v>
      </c>
      <c r="H1523">
        <v>2084335</v>
      </c>
      <c r="I1523" s="107">
        <v>40939</v>
      </c>
      <c r="J1523" s="107">
        <v>40940</v>
      </c>
      <c r="K1523" t="s">
        <v>562</v>
      </c>
      <c r="L1523" t="s">
        <v>562</v>
      </c>
      <c r="N1523" t="s">
        <v>564</v>
      </c>
      <c r="O1523" t="s">
        <v>913</v>
      </c>
      <c r="P1523" t="s">
        <v>587</v>
      </c>
      <c r="Q1523">
        <v>2</v>
      </c>
      <c r="R1523">
        <v>3</v>
      </c>
      <c r="S1523">
        <v>2</v>
      </c>
      <c r="T1523">
        <v>4</v>
      </c>
      <c r="V1523">
        <v>1</v>
      </c>
      <c r="AD1523" s="107">
        <v>30737</v>
      </c>
      <c r="AE1523" t="s">
        <v>31</v>
      </c>
      <c r="AF1523" t="s">
        <v>39</v>
      </c>
      <c r="AG1523" t="s">
        <v>40</v>
      </c>
      <c r="AH1523" t="s">
        <v>40</v>
      </c>
      <c r="AI1523" t="s">
        <v>82</v>
      </c>
      <c r="AJ1523" t="s">
        <v>47</v>
      </c>
      <c r="AK1523">
        <v>1</v>
      </c>
      <c r="AL1523" t="s">
        <v>47</v>
      </c>
      <c r="AP1523" t="s">
        <v>106</v>
      </c>
      <c r="AR1523" t="s">
        <v>43</v>
      </c>
      <c r="AS1523" t="s">
        <v>56</v>
      </c>
      <c r="BC1523" t="s">
        <v>37</v>
      </c>
      <c r="BF1523">
        <v>2</v>
      </c>
      <c r="BG1523">
        <v>2</v>
      </c>
      <c r="BH1523">
        <v>3</v>
      </c>
      <c r="BI1523">
        <v>27.871584699453553</v>
      </c>
      <c r="BJ1523">
        <f t="shared" si="115"/>
        <v>28</v>
      </c>
      <c r="BK1523">
        <v>0</v>
      </c>
      <c r="BL1523">
        <v>0</v>
      </c>
      <c r="BM1523" t="s">
        <v>47</v>
      </c>
      <c r="BN1523" t="s">
        <v>913</v>
      </c>
      <c r="BO1523" t="s">
        <v>564</v>
      </c>
      <c r="BQ1523" t="s">
        <v>47</v>
      </c>
      <c r="BR1523" t="s">
        <v>87</v>
      </c>
      <c r="BS1523" t="s">
        <v>572</v>
      </c>
      <c r="BT1523" t="s">
        <v>1252</v>
      </c>
      <c r="BU1523" t="s">
        <v>87</v>
      </c>
      <c r="BV1523">
        <v>0.66666666666666663</v>
      </c>
      <c r="BW1523">
        <v>1</v>
      </c>
      <c r="BX1523">
        <v>0.33333333333333337</v>
      </c>
      <c r="BY1523">
        <v>0</v>
      </c>
      <c r="BZ1523">
        <v>-2</v>
      </c>
      <c r="CA1523">
        <v>0</v>
      </c>
      <c r="CB1523">
        <v>2</v>
      </c>
      <c r="CC1523" t="e">
        <v>#VALUE!</v>
      </c>
      <c r="CD1523">
        <v>2</v>
      </c>
      <c r="CE1523">
        <v>0</v>
      </c>
      <c r="CH1523">
        <f t="shared" si="116"/>
        <v>1</v>
      </c>
      <c r="CI1523" t="s">
        <v>1405</v>
      </c>
      <c r="CJ1523">
        <v>1</v>
      </c>
      <c r="CK1523" t="s">
        <v>1399</v>
      </c>
      <c r="CL1523">
        <f t="shared" si="117"/>
        <v>0</v>
      </c>
      <c r="CM1523">
        <f t="shared" si="118"/>
        <v>1</v>
      </c>
      <c r="CN1523">
        <f t="shared" si="119"/>
        <v>1</v>
      </c>
    </row>
    <row r="1524" spans="1:92" x14ac:dyDescent="0.25">
      <c r="A1524">
        <v>557</v>
      </c>
      <c r="B1524" t="s">
        <v>564</v>
      </c>
      <c r="C1524" t="s">
        <v>564</v>
      </c>
      <c r="D1524">
        <v>2085053</v>
      </c>
      <c r="E1524">
        <v>1</v>
      </c>
      <c r="F1524" s="107">
        <v>40931</v>
      </c>
      <c r="G1524" s="107">
        <v>40988</v>
      </c>
      <c r="H1524">
        <v>2085053</v>
      </c>
      <c r="I1524" s="107">
        <v>40932</v>
      </c>
      <c r="J1524" s="107">
        <v>40988</v>
      </c>
      <c r="K1524">
        <v>10000</v>
      </c>
      <c r="L1524" t="s">
        <v>568</v>
      </c>
      <c r="N1524" t="s">
        <v>564</v>
      </c>
      <c r="O1524" t="s">
        <v>913</v>
      </c>
      <c r="P1524" t="s">
        <v>54</v>
      </c>
      <c r="Q1524">
        <v>57</v>
      </c>
      <c r="R1524">
        <v>58</v>
      </c>
      <c r="S1524">
        <v>0</v>
      </c>
      <c r="T1524">
        <v>0</v>
      </c>
      <c r="AD1524" s="107">
        <v>22868</v>
      </c>
      <c r="AE1524" t="s">
        <v>31</v>
      </c>
      <c r="AF1524" t="s">
        <v>39</v>
      </c>
      <c r="AG1524" t="s">
        <v>40</v>
      </c>
      <c r="AH1524" t="s">
        <v>40</v>
      </c>
      <c r="AI1524" t="s">
        <v>61</v>
      </c>
      <c r="AJ1524" t="s">
        <v>54</v>
      </c>
      <c r="AK1524">
        <v>4</v>
      </c>
      <c r="AL1524" t="s">
        <v>54</v>
      </c>
      <c r="AP1524" t="s">
        <v>221</v>
      </c>
      <c r="AR1524" t="s">
        <v>66</v>
      </c>
      <c r="AS1524" t="s">
        <v>63</v>
      </c>
      <c r="BC1524" t="s">
        <v>51</v>
      </c>
      <c r="BF1524">
        <v>57</v>
      </c>
      <c r="BG1524">
        <v>57</v>
      </c>
      <c r="BH1524">
        <v>58</v>
      </c>
      <c r="BI1524">
        <v>49.352459016393439</v>
      </c>
      <c r="BJ1524">
        <f t="shared" si="115"/>
        <v>49</v>
      </c>
      <c r="BK1524">
        <v>0</v>
      </c>
      <c r="BL1524">
        <v>0</v>
      </c>
      <c r="BM1524" t="s">
        <v>1051</v>
      </c>
      <c r="BN1524" t="s">
        <v>913</v>
      </c>
      <c r="BO1524" t="s">
        <v>564</v>
      </c>
      <c r="BQ1524" t="s">
        <v>1051</v>
      </c>
      <c r="BR1524" t="s">
        <v>87</v>
      </c>
      <c r="BS1524" t="s">
        <v>572</v>
      </c>
      <c r="BT1524" t="s">
        <v>1252</v>
      </c>
      <c r="BU1524" t="s">
        <v>564</v>
      </c>
      <c r="BV1524">
        <v>0.98275862068965514</v>
      </c>
      <c r="BW1524">
        <v>1</v>
      </c>
      <c r="BX1524">
        <v>1.7241379310344862E-2</v>
      </c>
      <c r="BY1524">
        <v>0</v>
      </c>
      <c r="BZ1524">
        <v>-57</v>
      </c>
      <c r="CA1524">
        <v>0</v>
      </c>
      <c r="CB1524">
        <v>57</v>
      </c>
      <c r="CC1524" t="e">
        <v>#VALUE!</v>
      </c>
      <c r="CD1524">
        <v>57</v>
      </c>
      <c r="CE1524">
        <v>0</v>
      </c>
      <c r="CH1524">
        <f t="shared" si="116"/>
        <v>0</v>
      </c>
      <c r="CI1524" t="s">
        <v>1401</v>
      </c>
      <c r="CJ1524">
        <v>3</v>
      </c>
      <c r="CK1524" t="s">
        <v>1399</v>
      </c>
      <c r="CL1524">
        <f t="shared" si="117"/>
        <v>0</v>
      </c>
      <c r="CM1524">
        <f t="shared" si="118"/>
        <v>0</v>
      </c>
      <c r="CN1524">
        <f t="shared" si="119"/>
        <v>0</v>
      </c>
    </row>
    <row r="1525" spans="1:92" x14ac:dyDescent="0.25">
      <c r="A1525">
        <v>2671</v>
      </c>
      <c r="B1525" t="s">
        <v>564</v>
      </c>
      <c r="C1525" t="s">
        <v>564</v>
      </c>
      <c r="D1525">
        <v>2086934</v>
      </c>
      <c r="E1525">
        <v>2</v>
      </c>
      <c r="F1525" s="107">
        <v>41008</v>
      </c>
      <c r="G1525" s="107">
        <v>41143</v>
      </c>
      <c r="H1525">
        <v>2086934</v>
      </c>
      <c r="I1525" s="107">
        <v>41022</v>
      </c>
      <c r="J1525" s="107">
        <v>41023</v>
      </c>
      <c r="K1525">
        <v>5000</v>
      </c>
      <c r="L1525" t="s">
        <v>567</v>
      </c>
      <c r="M1525" s="107">
        <v>41023</v>
      </c>
      <c r="N1525" t="s">
        <v>87</v>
      </c>
      <c r="O1525" t="s">
        <v>75</v>
      </c>
      <c r="P1525" t="s">
        <v>587</v>
      </c>
      <c r="Q1525">
        <v>2</v>
      </c>
      <c r="R1525">
        <v>136</v>
      </c>
      <c r="S1525">
        <v>0</v>
      </c>
      <c r="T1525">
        <v>0</v>
      </c>
      <c r="AD1525" s="107">
        <v>30528</v>
      </c>
      <c r="AE1525" t="s">
        <v>45</v>
      </c>
      <c r="AF1525" t="s">
        <v>39</v>
      </c>
      <c r="AG1525" t="s">
        <v>40</v>
      </c>
      <c r="AH1525" t="s">
        <v>40</v>
      </c>
      <c r="AI1525" t="s">
        <v>99</v>
      </c>
      <c r="AJ1525" t="s">
        <v>47</v>
      </c>
      <c r="AK1525">
        <v>9</v>
      </c>
      <c r="AL1525" t="s">
        <v>47</v>
      </c>
      <c r="AP1525" t="s">
        <v>108</v>
      </c>
      <c r="AR1525" t="s">
        <v>66</v>
      </c>
      <c r="AS1525" t="s">
        <v>60</v>
      </c>
      <c r="BC1525" t="s">
        <v>51</v>
      </c>
      <c r="BF1525">
        <v>2</v>
      </c>
      <c r="BG1525">
        <v>122</v>
      </c>
      <c r="BH1525">
        <v>136</v>
      </c>
      <c r="BI1525">
        <v>28.633879781420767</v>
      </c>
      <c r="BJ1525">
        <f t="shared" si="115"/>
        <v>29</v>
      </c>
      <c r="BK1525">
        <v>0</v>
      </c>
      <c r="BL1525">
        <v>-120</v>
      </c>
      <c r="BM1525" t="s">
        <v>47</v>
      </c>
      <c r="BN1525" t="s">
        <v>75</v>
      </c>
      <c r="BO1525" t="s">
        <v>87</v>
      </c>
      <c r="BQ1525" t="s">
        <v>47</v>
      </c>
      <c r="BR1525" t="s">
        <v>87</v>
      </c>
      <c r="BS1525" t="s">
        <v>573</v>
      </c>
      <c r="BT1525" t="s">
        <v>1252</v>
      </c>
      <c r="BU1525" t="s">
        <v>564</v>
      </c>
      <c r="BV1525">
        <v>1.4705882352941176E-2</v>
      </c>
      <c r="BW1525">
        <v>1.6393442622950821E-2</v>
      </c>
      <c r="BX1525">
        <v>1.6875602700096443E-3</v>
      </c>
      <c r="BY1525">
        <v>0</v>
      </c>
      <c r="BZ1525">
        <v>-2</v>
      </c>
      <c r="CA1525">
        <v>0</v>
      </c>
      <c r="CB1525">
        <v>2</v>
      </c>
      <c r="CC1525" t="e">
        <v>#VALUE!</v>
      </c>
      <c r="CD1525">
        <v>2</v>
      </c>
      <c r="CE1525">
        <v>0</v>
      </c>
      <c r="CH1525">
        <f t="shared" si="116"/>
        <v>0</v>
      </c>
      <c r="CI1525" t="s">
        <v>1405</v>
      </c>
      <c r="CJ1525">
        <v>1</v>
      </c>
      <c r="CK1525" t="s">
        <v>1399</v>
      </c>
      <c r="CL1525">
        <f t="shared" si="117"/>
        <v>1</v>
      </c>
      <c r="CM1525">
        <f t="shared" si="118"/>
        <v>0</v>
      </c>
      <c r="CN1525">
        <f t="shared" si="119"/>
        <v>0</v>
      </c>
    </row>
    <row r="1526" spans="1:92" x14ac:dyDescent="0.25">
      <c r="A1526">
        <v>579</v>
      </c>
      <c r="B1526" t="s">
        <v>564</v>
      </c>
      <c r="C1526" t="s">
        <v>564</v>
      </c>
      <c r="D1526">
        <v>2087302</v>
      </c>
      <c r="E1526">
        <v>2</v>
      </c>
      <c r="F1526" s="107">
        <v>40932</v>
      </c>
      <c r="G1526" s="107">
        <v>41030</v>
      </c>
      <c r="H1526">
        <v>2087302</v>
      </c>
      <c r="I1526" s="107">
        <v>40932</v>
      </c>
      <c r="J1526" s="107">
        <v>40964</v>
      </c>
      <c r="K1526">
        <v>15000</v>
      </c>
      <c r="L1526" t="s">
        <v>569</v>
      </c>
      <c r="M1526" s="107">
        <v>40964</v>
      </c>
      <c r="N1526" t="s">
        <v>87</v>
      </c>
      <c r="O1526" t="s">
        <v>75</v>
      </c>
      <c r="P1526" t="s">
        <v>587</v>
      </c>
      <c r="Q1526">
        <v>33</v>
      </c>
      <c r="R1526">
        <v>99</v>
      </c>
      <c r="S1526">
        <v>1</v>
      </c>
      <c r="T1526">
        <v>3</v>
      </c>
      <c r="U1526">
        <v>1</v>
      </c>
      <c r="AD1526" s="107">
        <v>21676</v>
      </c>
      <c r="AE1526" t="s">
        <v>45</v>
      </c>
      <c r="AF1526" t="s">
        <v>32</v>
      </c>
      <c r="AG1526" t="s">
        <v>868</v>
      </c>
      <c r="AH1526" t="s">
        <v>57</v>
      </c>
      <c r="AI1526" t="s">
        <v>113</v>
      </c>
      <c r="AJ1526" t="s">
        <v>47</v>
      </c>
      <c r="AK1526">
        <v>6</v>
      </c>
      <c r="AL1526" t="s">
        <v>47</v>
      </c>
      <c r="AP1526" t="s">
        <v>154</v>
      </c>
      <c r="AR1526" t="s">
        <v>43</v>
      </c>
      <c r="AS1526" t="s">
        <v>63</v>
      </c>
      <c r="BC1526" t="s">
        <v>37</v>
      </c>
      <c r="BF1526">
        <v>33</v>
      </c>
      <c r="BG1526">
        <v>99</v>
      </c>
      <c r="BH1526">
        <v>99</v>
      </c>
      <c r="BI1526">
        <v>52.612021857923494</v>
      </c>
      <c r="BJ1526">
        <f t="shared" si="115"/>
        <v>53</v>
      </c>
      <c r="BK1526">
        <v>0</v>
      </c>
      <c r="BL1526">
        <v>-66</v>
      </c>
      <c r="BM1526" t="s">
        <v>47</v>
      </c>
      <c r="BN1526" t="s">
        <v>75</v>
      </c>
      <c r="BO1526" t="s">
        <v>87</v>
      </c>
      <c r="BQ1526" t="s">
        <v>47</v>
      </c>
      <c r="BR1526" t="s">
        <v>87</v>
      </c>
      <c r="BS1526" t="s">
        <v>573</v>
      </c>
      <c r="BT1526" t="s">
        <v>1252</v>
      </c>
      <c r="BU1526" t="s">
        <v>87</v>
      </c>
      <c r="BV1526">
        <v>0.33333333333333331</v>
      </c>
      <c r="BW1526">
        <v>0.33333333333333331</v>
      </c>
      <c r="BX1526">
        <v>0</v>
      </c>
      <c r="BY1526">
        <v>0</v>
      </c>
      <c r="BZ1526">
        <v>-33</v>
      </c>
      <c r="CA1526">
        <v>0</v>
      </c>
      <c r="CB1526">
        <v>33</v>
      </c>
      <c r="CC1526" t="e">
        <v>#VALUE!</v>
      </c>
      <c r="CD1526">
        <v>33</v>
      </c>
      <c r="CE1526">
        <v>0</v>
      </c>
      <c r="CH1526">
        <f t="shared" si="116"/>
        <v>1</v>
      </c>
      <c r="CI1526" t="s">
        <v>1401</v>
      </c>
      <c r="CJ1526">
        <v>3</v>
      </c>
      <c r="CK1526" t="s">
        <v>1399</v>
      </c>
      <c r="CL1526">
        <f t="shared" si="117"/>
        <v>1</v>
      </c>
      <c r="CM1526">
        <f t="shared" si="118"/>
        <v>1</v>
      </c>
      <c r="CN1526">
        <f t="shared" si="119"/>
        <v>1</v>
      </c>
    </row>
    <row r="1527" spans="1:92" x14ac:dyDescent="0.25">
      <c r="A1527">
        <v>2155</v>
      </c>
      <c r="B1527" t="s">
        <v>564</v>
      </c>
      <c r="C1527" t="s">
        <v>564</v>
      </c>
      <c r="D1527">
        <v>2088653</v>
      </c>
      <c r="E1527">
        <v>1</v>
      </c>
      <c r="F1527" s="107">
        <v>40990</v>
      </c>
      <c r="G1527" s="107">
        <v>41260</v>
      </c>
      <c r="H1527">
        <v>2088653</v>
      </c>
      <c r="I1527" s="107">
        <v>40990</v>
      </c>
      <c r="J1527" s="107">
        <v>40992</v>
      </c>
      <c r="K1527">
        <v>5000</v>
      </c>
      <c r="L1527" t="s">
        <v>567</v>
      </c>
      <c r="M1527" s="107">
        <v>40992</v>
      </c>
      <c r="N1527" t="s">
        <v>87</v>
      </c>
      <c r="O1527" t="s">
        <v>75</v>
      </c>
      <c r="P1527" t="s">
        <v>54</v>
      </c>
      <c r="Q1527">
        <v>3</v>
      </c>
      <c r="R1527">
        <v>271</v>
      </c>
      <c r="S1527">
        <v>0</v>
      </c>
      <c r="T1527">
        <v>0</v>
      </c>
      <c r="AD1527" s="107">
        <v>27626</v>
      </c>
      <c r="AE1527" t="s">
        <v>31</v>
      </c>
      <c r="AF1527" t="s">
        <v>137</v>
      </c>
      <c r="AG1527" t="s">
        <v>869</v>
      </c>
      <c r="AH1527" t="s">
        <v>30</v>
      </c>
      <c r="AI1527" t="s">
        <v>41</v>
      </c>
      <c r="AJ1527" t="s">
        <v>54</v>
      </c>
      <c r="AK1527">
        <v>10</v>
      </c>
      <c r="AL1527" t="s">
        <v>54</v>
      </c>
      <c r="AP1527" t="s">
        <v>226</v>
      </c>
      <c r="AR1527" t="s">
        <v>49</v>
      </c>
      <c r="AS1527" t="s">
        <v>63</v>
      </c>
      <c r="BC1527" t="s">
        <v>51</v>
      </c>
      <c r="BF1527">
        <v>3</v>
      </c>
      <c r="BG1527">
        <v>271</v>
      </c>
      <c r="BH1527">
        <v>271</v>
      </c>
      <c r="BI1527">
        <v>36.513661202185794</v>
      </c>
      <c r="BJ1527">
        <f t="shared" si="115"/>
        <v>37</v>
      </c>
      <c r="BK1527">
        <v>0</v>
      </c>
      <c r="BL1527">
        <v>-268</v>
      </c>
      <c r="BM1527" t="s">
        <v>1051</v>
      </c>
      <c r="BN1527" t="s">
        <v>75</v>
      </c>
      <c r="BO1527" t="s">
        <v>87</v>
      </c>
      <c r="BQ1527" t="s">
        <v>1051</v>
      </c>
      <c r="BR1527" t="s">
        <v>87</v>
      </c>
      <c r="BS1527" t="s">
        <v>573</v>
      </c>
      <c r="BT1527" t="s">
        <v>1252</v>
      </c>
      <c r="BU1527" t="s">
        <v>564</v>
      </c>
      <c r="BV1527">
        <v>1.107011070110701E-2</v>
      </c>
      <c r="BW1527">
        <v>1.107011070110701E-2</v>
      </c>
      <c r="BX1527">
        <v>0</v>
      </c>
      <c r="BY1527">
        <v>0</v>
      </c>
      <c r="BZ1527">
        <v>-3</v>
      </c>
      <c r="CA1527">
        <v>0</v>
      </c>
      <c r="CB1527">
        <v>3</v>
      </c>
      <c r="CC1527" t="e">
        <v>#VALUE!</v>
      </c>
      <c r="CD1527">
        <v>3</v>
      </c>
      <c r="CE1527">
        <v>0</v>
      </c>
      <c r="CH1527">
        <f t="shared" si="116"/>
        <v>0</v>
      </c>
      <c r="CI1527" t="s">
        <v>1405</v>
      </c>
      <c r="CJ1527">
        <v>1</v>
      </c>
      <c r="CK1527" t="s">
        <v>1399</v>
      </c>
      <c r="CL1527">
        <f t="shared" si="117"/>
        <v>1</v>
      </c>
      <c r="CM1527">
        <f t="shared" si="118"/>
        <v>0</v>
      </c>
      <c r="CN1527">
        <f t="shared" si="119"/>
        <v>0</v>
      </c>
    </row>
    <row r="1528" spans="1:92" x14ac:dyDescent="0.25">
      <c r="A1528">
        <v>2798</v>
      </c>
      <c r="B1528" t="s">
        <v>564</v>
      </c>
      <c r="C1528" t="s">
        <v>564</v>
      </c>
      <c r="D1528">
        <v>2089586</v>
      </c>
      <c r="E1528">
        <v>1</v>
      </c>
      <c r="F1528" s="107">
        <v>41012</v>
      </c>
      <c r="G1528" s="107">
        <v>41082</v>
      </c>
      <c r="H1528">
        <v>2089586</v>
      </c>
      <c r="I1528" s="107">
        <v>41074</v>
      </c>
      <c r="J1528" s="107">
        <v>41082</v>
      </c>
      <c r="K1528" t="s">
        <v>562</v>
      </c>
      <c r="L1528" t="s">
        <v>562</v>
      </c>
      <c r="N1528" t="s">
        <v>564</v>
      </c>
      <c r="O1528" t="s">
        <v>913</v>
      </c>
      <c r="P1528" t="s">
        <v>54</v>
      </c>
      <c r="Q1528">
        <v>9</v>
      </c>
      <c r="R1528">
        <v>71</v>
      </c>
      <c r="S1528">
        <v>0</v>
      </c>
      <c r="T1528">
        <v>1</v>
      </c>
      <c r="AD1528" s="107">
        <v>30246</v>
      </c>
      <c r="AE1528" t="s">
        <v>45</v>
      </c>
      <c r="AF1528" t="s">
        <v>32</v>
      </c>
      <c r="AG1528" t="s">
        <v>868</v>
      </c>
      <c r="AH1528" t="s">
        <v>57</v>
      </c>
      <c r="AI1528" t="s">
        <v>117</v>
      </c>
      <c r="AJ1528" t="s">
        <v>54</v>
      </c>
      <c r="AK1528">
        <v>3</v>
      </c>
      <c r="AL1528" t="s">
        <v>54</v>
      </c>
      <c r="AP1528" t="s">
        <v>109</v>
      </c>
      <c r="AR1528" t="s">
        <v>49</v>
      </c>
      <c r="AS1528" t="s">
        <v>73</v>
      </c>
      <c r="BC1528" t="s">
        <v>37</v>
      </c>
      <c r="BF1528">
        <v>9</v>
      </c>
      <c r="BG1528">
        <v>9</v>
      </c>
      <c r="BH1528">
        <v>71</v>
      </c>
      <c r="BI1528">
        <v>29.415300546448087</v>
      </c>
      <c r="BJ1528">
        <f t="shared" si="115"/>
        <v>30</v>
      </c>
      <c r="BK1528">
        <v>0</v>
      </c>
      <c r="BL1528">
        <v>0</v>
      </c>
      <c r="BM1528" t="s">
        <v>1051</v>
      </c>
      <c r="BN1528" t="s">
        <v>913</v>
      </c>
      <c r="BO1528" t="s">
        <v>564</v>
      </c>
      <c r="BQ1528" t="s">
        <v>1051</v>
      </c>
      <c r="BR1528" t="s">
        <v>87</v>
      </c>
      <c r="BS1528" t="s">
        <v>572</v>
      </c>
      <c r="BT1528" t="s">
        <v>1252</v>
      </c>
      <c r="BU1528" t="s">
        <v>564</v>
      </c>
      <c r="BV1528">
        <v>0.12676056338028169</v>
      </c>
      <c r="BW1528">
        <v>1</v>
      </c>
      <c r="BX1528">
        <v>0.87323943661971826</v>
      </c>
      <c r="BY1528">
        <v>0</v>
      </c>
      <c r="BZ1528">
        <v>-9</v>
      </c>
      <c r="CA1528">
        <v>0</v>
      </c>
      <c r="CB1528">
        <v>9</v>
      </c>
      <c r="CC1528" t="e">
        <v>#VALUE!</v>
      </c>
      <c r="CD1528">
        <v>9</v>
      </c>
      <c r="CE1528">
        <v>0</v>
      </c>
      <c r="CH1528">
        <f t="shared" si="116"/>
        <v>1</v>
      </c>
      <c r="CI1528" t="s">
        <v>1405</v>
      </c>
      <c r="CJ1528">
        <v>1</v>
      </c>
      <c r="CK1528" t="s">
        <v>1399</v>
      </c>
      <c r="CL1528">
        <f t="shared" si="117"/>
        <v>0</v>
      </c>
      <c r="CM1528">
        <f t="shared" si="118"/>
        <v>0</v>
      </c>
      <c r="CN1528">
        <f t="shared" si="119"/>
        <v>1</v>
      </c>
    </row>
    <row r="1529" spans="1:92" x14ac:dyDescent="0.25">
      <c r="A1529">
        <v>1108</v>
      </c>
      <c r="B1529" t="s">
        <v>564</v>
      </c>
      <c r="C1529" t="s">
        <v>87</v>
      </c>
      <c r="D1529">
        <v>2090415</v>
      </c>
      <c r="E1529">
        <v>6</v>
      </c>
      <c r="F1529" s="107">
        <v>40949</v>
      </c>
      <c r="G1529" s="107">
        <v>41186</v>
      </c>
      <c r="H1529">
        <v>2090415</v>
      </c>
      <c r="I1529" s="107">
        <v>40949</v>
      </c>
      <c r="J1529" s="107">
        <v>40950</v>
      </c>
      <c r="K1529">
        <v>15000</v>
      </c>
      <c r="L1529" t="s">
        <v>569</v>
      </c>
      <c r="M1529" s="107">
        <v>40950</v>
      </c>
      <c r="N1529" t="s">
        <v>87</v>
      </c>
      <c r="O1529" t="s">
        <v>75</v>
      </c>
      <c r="P1529" t="s">
        <v>38</v>
      </c>
      <c r="Q1529">
        <v>44</v>
      </c>
      <c r="R1529">
        <v>238</v>
      </c>
      <c r="S1529">
        <v>1</v>
      </c>
      <c r="T1529">
        <v>0</v>
      </c>
      <c r="U1529">
        <v>1</v>
      </c>
      <c r="AD1529" s="107">
        <v>31744</v>
      </c>
      <c r="AE1529" t="s">
        <v>31</v>
      </c>
      <c r="AF1529" t="s">
        <v>32</v>
      </c>
      <c r="AG1529" t="s">
        <v>868</v>
      </c>
      <c r="AH1529" t="s">
        <v>30</v>
      </c>
      <c r="AI1529" t="s">
        <v>58</v>
      </c>
      <c r="AJ1529" t="s">
        <v>88</v>
      </c>
      <c r="AK1529">
        <v>14</v>
      </c>
      <c r="AL1529" t="s">
        <v>361</v>
      </c>
      <c r="AM1529">
        <v>2</v>
      </c>
      <c r="AP1529" t="s">
        <v>174</v>
      </c>
      <c r="AR1529" t="s">
        <v>43</v>
      </c>
      <c r="AS1529" t="s">
        <v>44</v>
      </c>
      <c r="AU1529" t="s">
        <v>705</v>
      </c>
      <c r="AX1529" t="s">
        <v>87</v>
      </c>
      <c r="BC1529" t="s">
        <v>37</v>
      </c>
      <c r="BF1529">
        <v>44</v>
      </c>
      <c r="BG1529">
        <v>238</v>
      </c>
      <c r="BH1529">
        <v>238</v>
      </c>
      <c r="BI1529">
        <v>25.150273224043715</v>
      </c>
      <c r="BJ1529">
        <f t="shared" si="115"/>
        <v>25</v>
      </c>
      <c r="BK1529">
        <v>0</v>
      </c>
      <c r="BL1529">
        <v>-236</v>
      </c>
      <c r="BM1529" t="s">
        <v>1050</v>
      </c>
      <c r="BN1529" t="s">
        <v>75</v>
      </c>
      <c r="BO1529" t="s">
        <v>87</v>
      </c>
      <c r="BQ1529" t="s">
        <v>1050</v>
      </c>
      <c r="BR1529" t="s">
        <v>87</v>
      </c>
      <c r="BS1529" t="s">
        <v>573</v>
      </c>
      <c r="BT1529" t="s">
        <v>1252</v>
      </c>
      <c r="BU1529" t="s">
        <v>87</v>
      </c>
      <c r="BV1529">
        <v>0.18487394957983194</v>
      </c>
      <c r="BW1529">
        <v>8.4033613445378148E-3</v>
      </c>
      <c r="BX1529">
        <v>-0.17647058823529413</v>
      </c>
      <c r="BY1529">
        <v>0</v>
      </c>
      <c r="BZ1529">
        <v>-2</v>
      </c>
      <c r="CA1529">
        <v>42</v>
      </c>
      <c r="CB1529">
        <v>2</v>
      </c>
      <c r="CC1529">
        <v>44</v>
      </c>
      <c r="CE1529">
        <v>236</v>
      </c>
      <c r="CH1529">
        <f t="shared" si="116"/>
        <v>1</v>
      </c>
      <c r="CI1529" t="s">
        <v>1401</v>
      </c>
      <c r="CJ1529">
        <v>3</v>
      </c>
      <c r="CK1529" t="s">
        <v>1399</v>
      </c>
      <c r="CL1529">
        <f t="shared" si="117"/>
        <v>1</v>
      </c>
      <c r="CM1529">
        <f t="shared" si="118"/>
        <v>1</v>
      </c>
      <c r="CN1529">
        <f t="shared" si="119"/>
        <v>0</v>
      </c>
    </row>
    <row r="1530" spans="1:92" x14ac:dyDescent="0.25">
      <c r="A1530">
        <v>1853</v>
      </c>
      <c r="B1530" t="s">
        <v>564</v>
      </c>
      <c r="C1530" t="s">
        <v>564</v>
      </c>
      <c r="D1530">
        <v>2091081</v>
      </c>
      <c r="E1530">
        <v>6</v>
      </c>
      <c r="F1530" s="107">
        <v>40977</v>
      </c>
      <c r="G1530" s="107">
        <v>41138</v>
      </c>
      <c r="H1530">
        <v>2091081</v>
      </c>
      <c r="I1530" s="107">
        <v>40980</v>
      </c>
      <c r="J1530" s="107">
        <v>41138</v>
      </c>
      <c r="K1530">
        <v>20000</v>
      </c>
      <c r="L1530" t="s">
        <v>569</v>
      </c>
      <c r="N1530" t="s">
        <v>564</v>
      </c>
      <c r="O1530" t="s">
        <v>913</v>
      </c>
      <c r="P1530" t="s">
        <v>38</v>
      </c>
      <c r="Q1530">
        <v>159</v>
      </c>
      <c r="R1530">
        <v>162</v>
      </c>
      <c r="S1530">
        <v>0</v>
      </c>
      <c r="T1530">
        <v>2</v>
      </c>
      <c r="AD1530" s="107">
        <v>31308</v>
      </c>
      <c r="AE1530" t="s">
        <v>31</v>
      </c>
      <c r="AF1530" t="s">
        <v>32</v>
      </c>
      <c r="AG1530" t="s">
        <v>868</v>
      </c>
      <c r="AH1530" t="s">
        <v>57</v>
      </c>
      <c r="AI1530" t="s">
        <v>82</v>
      </c>
      <c r="AJ1530" t="s">
        <v>88</v>
      </c>
      <c r="AK1530">
        <v>8</v>
      </c>
      <c r="AL1530" t="s">
        <v>361</v>
      </c>
      <c r="AM1530">
        <v>20</v>
      </c>
      <c r="AP1530" t="s">
        <v>124</v>
      </c>
      <c r="AR1530" t="s">
        <v>49</v>
      </c>
      <c r="AS1530" t="s">
        <v>125</v>
      </c>
      <c r="BC1530" t="s">
        <v>37</v>
      </c>
      <c r="BF1530">
        <v>159</v>
      </c>
      <c r="BG1530">
        <v>159</v>
      </c>
      <c r="BH1530">
        <v>162</v>
      </c>
      <c r="BI1530">
        <v>26.418032786885245</v>
      </c>
      <c r="BJ1530">
        <f t="shared" si="115"/>
        <v>26</v>
      </c>
      <c r="BK1530">
        <v>0</v>
      </c>
      <c r="BL1530">
        <v>0</v>
      </c>
      <c r="BM1530" t="s">
        <v>1050</v>
      </c>
      <c r="BN1530" t="s">
        <v>913</v>
      </c>
      <c r="BO1530" t="s">
        <v>564</v>
      </c>
      <c r="BQ1530" t="s">
        <v>1050</v>
      </c>
      <c r="BR1530" t="s">
        <v>87</v>
      </c>
      <c r="BS1530" t="s">
        <v>572</v>
      </c>
      <c r="BT1530" t="s">
        <v>1252</v>
      </c>
      <c r="BU1530" t="s">
        <v>564</v>
      </c>
      <c r="BV1530">
        <v>0.98148148148148151</v>
      </c>
      <c r="BW1530">
        <v>1</v>
      </c>
      <c r="BX1530">
        <v>1.851851851851849E-2</v>
      </c>
      <c r="BY1530">
        <v>0</v>
      </c>
      <c r="BZ1530">
        <v>-159</v>
      </c>
      <c r="CA1530">
        <v>0</v>
      </c>
      <c r="CB1530">
        <v>159</v>
      </c>
      <c r="CC1530" t="e">
        <v>#VALUE!</v>
      </c>
      <c r="CD1530">
        <v>159</v>
      </c>
      <c r="CE1530">
        <v>0</v>
      </c>
      <c r="CH1530">
        <f t="shared" si="116"/>
        <v>1</v>
      </c>
      <c r="CI1530" t="s">
        <v>1403</v>
      </c>
      <c r="CJ1530">
        <v>6</v>
      </c>
      <c r="CK1530" t="s">
        <v>1399</v>
      </c>
      <c r="CL1530">
        <f t="shared" si="117"/>
        <v>0</v>
      </c>
      <c r="CM1530">
        <f t="shared" si="118"/>
        <v>0</v>
      </c>
      <c r="CN1530">
        <f t="shared" si="119"/>
        <v>1</v>
      </c>
    </row>
    <row r="1531" spans="1:92" x14ac:dyDescent="0.25">
      <c r="A1531">
        <v>808</v>
      </c>
      <c r="B1531" t="s">
        <v>564</v>
      </c>
      <c r="C1531" t="s">
        <v>564</v>
      </c>
      <c r="D1531">
        <v>2091668</v>
      </c>
      <c r="E1531">
        <v>1</v>
      </c>
      <c r="F1531" s="107">
        <v>40939</v>
      </c>
      <c r="G1531" s="107">
        <v>41113</v>
      </c>
      <c r="H1531">
        <v>2091668</v>
      </c>
      <c r="I1531" s="107" t="s">
        <v>560</v>
      </c>
      <c r="J1531" s="107" t="s">
        <v>560</v>
      </c>
      <c r="K1531">
        <v>5000</v>
      </c>
      <c r="L1531" t="s">
        <v>567</v>
      </c>
      <c r="M1531" s="107">
        <v>40974</v>
      </c>
      <c r="N1531" t="s">
        <v>87</v>
      </c>
      <c r="O1531" t="s">
        <v>75</v>
      </c>
      <c r="P1531" t="s">
        <v>54</v>
      </c>
      <c r="Q1531">
        <v>0</v>
      </c>
      <c r="R1531">
        <v>175</v>
      </c>
      <c r="S1531">
        <v>3</v>
      </c>
      <c r="T1531">
        <v>5</v>
      </c>
      <c r="U1531">
        <v>1</v>
      </c>
      <c r="AD1531" s="107">
        <v>30988</v>
      </c>
      <c r="AE1531" t="s">
        <v>31</v>
      </c>
      <c r="AF1531" t="s">
        <v>32</v>
      </c>
      <c r="AG1531" t="s">
        <v>868</v>
      </c>
      <c r="AH1531" t="s">
        <v>30</v>
      </c>
      <c r="AI1531" t="s">
        <v>61</v>
      </c>
      <c r="AJ1531" t="s">
        <v>54</v>
      </c>
      <c r="AK1531">
        <v>7</v>
      </c>
      <c r="AL1531" t="s">
        <v>54</v>
      </c>
      <c r="AP1531" t="s">
        <v>59</v>
      </c>
      <c r="AR1531" t="s">
        <v>43</v>
      </c>
      <c r="AS1531" t="s">
        <v>60</v>
      </c>
      <c r="BC1531" t="s">
        <v>37</v>
      </c>
      <c r="BF1531">
        <v>0</v>
      </c>
      <c r="BG1531">
        <v>0</v>
      </c>
      <c r="BH1531">
        <v>175</v>
      </c>
      <c r="BI1531">
        <v>27.188524590163933</v>
      </c>
      <c r="BJ1531" t="e">
        <f t="shared" si="115"/>
        <v>#VALUE!</v>
      </c>
      <c r="BK1531" t="e">
        <v>#VALUE!</v>
      </c>
      <c r="BL1531" t="e">
        <v>#VALUE!</v>
      </c>
      <c r="BM1531" t="s">
        <v>1051</v>
      </c>
      <c r="BN1531" t="s">
        <v>75</v>
      </c>
      <c r="BO1531" t="s">
        <v>87</v>
      </c>
      <c r="BQ1531" t="s">
        <v>1051</v>
      </c>
      <c r="BR1531">
        <v>0</v>
      </c>
      <c r="BS1531" t="s">
        <v>573</v>
      </c>
      <c r="BT1531" t="s">
        <v>1252</v>
      </c>
      <c r="BU1531" t="s">
        <v>87</v>
      </c>
      <c r="BV1531">
        <v>0</v>
      </c>
      <c r="BW1531">
        <v>0</v>
      </c>
      <c r="BX1531">
        <v>0</v>
      </c>
      <c r="BY1531">
        <v>0</v>
      </c>
      <c r="BZ1531" t="e">
        <v>#VALUE!</v>
      </c>
      <c r="CA1531" t="e">
        <v>#VALUE!</v>
      </c>
      <c r="CB1531" t="e">
        <v>#VALUE!</v>
      </c>
      <c r="CC1531">
        <v>0</v>
      </c>
      <c r="CD1531">
        <v>0</v>
      </c>
      <c r="CE1531">
        <v>0</v>
      </c>
      <c r="CH1531">
        <f t="shared" si="116"/>
        <v>1</v>
      </c>
      <c r="CI1531" t="s">
        <v>1405</v>
      </c>
      <c r="CJ1531">
        <v>1</v>
      </c>
      <c r="CK1531" t="s">
        <v>1400</v>
      </c>
      <c r="CL1531">
        <f t="shared" si="117"/>
        <v>1</v>
      </c>
      <c r="CM1531">
        <f t="shared" si="118"/>
        <v>1</v>
      </c>
      <c r="CN1531">
        <f t="shared" si="119"/>
        <v>1</v>
      </c>
    </row>
    <row r="1532" spans="1:92" x14ac:dyDescent="0.25">
      <c r="A1532">
        <v>2615</v>
      </c>
      <c r="B1532" t="s">
        <v>564</v>
      </c>
      <c r="C1532" t="s">
        <v>564</v>
      </c>
      <c r="D1532">
        <v>2092491</v>
      </c>
      <c r="E1532">
        <v>4</v>
      </c>
      <c r="F1532" s="107">
        <v>41005</v>
      </c>
      <c r="G1532" s="107">
        <v>41122</v>
      </c>
      <c r="H1532">
        <v>2092491</v>
      </c>
      <c r="I1532" s="107">
        <v>41006</v>
      </c>
      <c r="J1532" s="107">
        <v>41122</v>
      </c>
      <c r="K1532">
        <v>5000</v>
      </c>
      <c r="L1532" t="s">
        <v>567</v>
      </c>
      <c r="N1532" t="s">
        <v>564</v>
      </c>
      <c r="O1532" t="s">
        <v>913</v>
      </c>
      <c r="P1532" t="s">
        <v>38</v>
      </c>
      <c r="Q1532">
        <v>117</v>
      </c>
      <c r="R1532">
        <v>118</v>
      </c>
      <c r="S1532">
        <v>2</v>
      </c>
      <c r="T1532">
        <v>3</v>
      </c>
      <c r="U1532">
        <v>1</v>
      </c>
      <c r="AD1532" s="107">
        <v>31973</v>
      </c>
      <c r="AE1532" t="s">
        <v>31</v>
      </c>
      <c r="AF1532" t="s">
        <v>32</v>
      </c>
      <c r="AG1532" t="s">
        <v>868</v>
      </c>
      <c r="AH1532" t="s">
        <v>30</v>
      </c>
      <c r="AI1532" t="s">
        <v>46</v>
      </c>
      <c r="AJ1532" t="s">
        <v>88</v>
      </c>
      <c r="AK1532">
        <v>5</v>
      </c>
      <c r="AL1532" t="s">
        <v>986</v>
      </c>
      <c r="AO1532">
        <v>200</v>
      </c>
      <c r="AP1532" t="s">
        <v>150</v>
      </c>
      <c r="AR1532" t="s">
        <v>66</v>
      </c>
      <c r="AS1532" t="s">
        <v>63</v>
      </c>
      <c r="AT1532" t="s">
        <v>462</v>
      </c>
      <c r="BC1532" t="s">
        <v>37</v>
      </c>
      <c r="BF1532">
        <v>117</v>
      </c>
      <c r="BG1532">
        <v>117</v>
      </c>
      <c r="BH1532">
        <v>118</v>
      </c>
      <c r="BI1532">
        <v>24.6775956284153</v>
      </c>
      <c r="BJ1532">
        <f t="shared" si="115"/>
        <v>25</v>
      </c>
      <c r="BK1532">
        <v>0</v>
      </c>
      <c r="BL1532">
        <v>0</v>
      </c>
      <c r="BM1532" t="s">
        <v>1050</v>
      </c>
      <c r="BN1532" t="s">
        <v>913</v>
      </c>
      <c r="BO1532" t="s">
        <v>564</v>
      </c>
      <c r="BQ1532" t="s">
        <v>1050</v>
      </c>
      <c r="BR1532" t="s">
        <v>87</v>
      </c>
      <c r="BS1532" t="s">
        <v>572</v>
      </c>
      <c r="BT1532" t="s">
        <v>1252</v>
      </c>
      <c r="BU1532" t="s">
        <v>87</v>
      </c>
      <c r="BV1532">
        <v>0.99152542372881358</v>
      </c>
      <c r="BW1532">
        <v>1</v>
      </c>
      <c r="BX1532">
        <v>8.4745762711864181E-3</v>
      </c>
      <c r="BY1532">
        <v>0</v>
      </c>
      <c r="BZ1532">
        <v>-117</v>
      </c>
      <c r="CA1532">
        <v>0</v>
      </c>
      <c r="CB1532">
        <v>117</v>
      </c>
      <c r="CC1532" t="e">
        <v>#VALUE!</v>
      </c>
      <c r="CD1532">
        <v>117</v>
      </c>
      <c r="CE1532">
        <v>0</v>
      </c>
      <c r="CH1532">
        <f t="shared" si="116"/>
        <v>1</v>
      </c>
      <c r="CI1532" t="s">
        <v>1408</v>
      </c>
      <c r="CJ1532">
        <v>0</v>
      </c>
      <c r="CK1532" t="s">
        <v>1399</v>
      </c>
      <c r="CL1532">
        <f t="shared" si="117"/>
        <v>0</v>
      </c>
      <c r="CM1532">
        <f t="shared" si="118"/>
        <v>1</v>
      </c>
      <c r="CN1532">
        <f t="shared" si="119"/>
        <v>1</v>
      </c>
    </row>
    <row r="1533" spans="1:92" x14ac:dyDescent="0.25">
      <c r="A1533">
        <v>1990</v>
      </c>
      <c r="B1533" t="s">
        <v>564</v>
      </c>
      <c r="C1533" t="s">
        <v>87</v>
      </c>
      <c r="D1533">
        <v>2094984</v>
      </c>
      <c r="E1533">
        <v>4</v>
      </c>
      <c r="F1533" s="107">
        <v>40983</v>
      </c>
      <c r="G1533" s="107">
        <v>41142</v>
      </c>
      <c r="H1533">
        <v>2094984</v>
      </c>
      <c r="I1533" s="107">
        <v>40988</v>
      </c>
      <c r="J1533" s="107">
        <v>40990</v>
      </c>
      <c r="K1533">
        <v>90000</v>
      </c>
      <c r="L1533" t="s">
        <v>570</v>
      </c>
      <c r="M1533" s="107">
        <v>40990</v>
      </c>
      <c r="N1533" t="s">
        <v>87</v>
      </c>
      <c r="O1533" t="s">
        <v>583</v>
      </c>
      <c r="P1533" t="s">
        <v>38</v>
      </c>
      <c r="Q1533">
        <v>12</v>
      </c>
      <c r="R1533">
        <v>160</v>
      </c>
      <c r="S1533">
        <v>1</v>
      </c>
      <c r="T1533">
        <v>0</v>
      </c>
      <c r="V1533">
        <v>1</v>
      </c>
      <c r="AB1533" t="s">
        <v>111</v>
      </c>
      <c r="AD1533" s="107">
        <v>26874</v>
      </c>
      <c r="AE1533" t="s">
        <v>31</v>
      </c>
      <c r="AF1533" t="s">
        <v>39</v>
      </c>
      <c r="AG1533" t="s">
        <v>40</v>
      </c>
      <c r="AH1533" t="s">
        <v>30</v>
      </c>
      <c r="AI1533" t="s">
        <v>69</v>
      </c>
      <c r="AJ1533" t="s">
        <v>88</v>
      </c>
      <c r="AK1533">
        <v>9</v>
      </c>
      <c r="AL1533" t="s">
        <v>986</v>
      </c>
      <c r="AO1533">
        <v>22</v>
      </c>
      <c r="AP1533" t="s">
        <v>55</v>
      </c>
      <c r="AR1533" t="s">
        <v>49</v>
      </c>
      <c r="AS1533" t="s">
        <v>56</v>
      </c>
      <c r="AU1533" t="s">
        <v>748</v>
      </c>
      <c r="AX1533" t="s">
        <v>87</v>
      </c>
      <c r="BC1533" t="s">
        <v>51</v>
      </c>
      <c r="BF1533">
        <v>12</v>
      </c>
      <c r="BG1533">
        <v>155</v>
      </c>
      <c r="BH1533">
        <v>160</v>
      </c>
      <c r="BI1533">
        <v>38.549180327868854</v>
      </c>
      <c r="BJ1533">
        <f t="shared" si="115"/>
        <v>39</v>
      </c>
      <c r="BK1533">
        <v>0</v>
      </c>
      <c r="BL1533">
        <v>-152</v>
      </c>
      <c r="BM1533" t="s">
        <v>1050</v>
      </c>
      <c r="BN1533" t="s">
        <v>75</v>
      </c>
      <c r="BO1533" t="s">
        <v>87</v>
      </c>
      <c r="BQ1533" t="s">
        <v>1050</v>
      </c>
      <c r="BR1533" t="s">
        <v>87</v>
      </c>
      <c r="BS1533" t="s">
        <v>573</v>
      </c>
      <c r="BT1533" t="s">
        <v>1252</v>
      </c>
      <c r="BU1533" t="s">
        <v>87</v>
      </c>
      <c r="BV1533">
        <v>7.4999999999999997E-2</v>
      </c>
      <c r="BW1533">
        <v>1.935483870967742E-2</v>
      </c>
      <c r="BX1533">
        <v>-5.5645161290322577E-2</v>
      </c>
      <c r="BY1533">
        <v>0</v>
      </c>
      <c r="BZ1533">
        <v>-3</v>
      </c>
      <c r="CA1533">
        <v>9</v>
      </c>
      <c r="CB1533">
        <v>3</v>
      </c>
      <c r="CC1533">
        <v>12</v>
      </c>
      <c r="CE1533">
        <v>152</v>
      </c>
      <c r="CH1533">
        <f t="shared" si="116"/>
        <v>1</v>
      </c>
      <c r="CI1533" t="s">
        <v>1404</v>
      </c>
      <c r="CJ1533">
        <v>2</v>
      </c>
      <c r="CK1533" t="s">
        <v>1399</v>
      </c>
      <c r="CL1533">
        <f t="shared" si="117"/>
        <v>1</v>
      </c>
      <c r="CM1533">
        <f t="shared" si="118"/>
        <v>1</v>
      </c>
      <c r="CN1533">
        <f t="shared" si="119"/>
        <v>0</v>
      </c>
    </row>
    <row r="1534" spans="1:92" x14ac:dyDescent="0.25">
      <c r="A1534">
        <v>2485</v>
      </c>
      <c r="B1534" t="s">
        <v>564</v>
      </c>
      <c r="C1534" t="s">
        <v>564</v>
      </c>
      <c r="D1534">
        <v>2095369</v>
      </c>
      <c r="E1534">
        <v>2</v>
      </c>
      <c r="F1534" s="107">
        <v>41002</v>
      </c>
      <c r="G1534" s="107">
        <v>41004</v>
      </c>
      <c r="H1534">
        <v>2095369</v>
      </c>
      <c r="I1534" s="107">
        <v>41003</v>
      </c>
      <c r="J1534" s="107">
        <v>41004</v>
      </c>
      <c r="K1534">
        <v>2000</v>
      </c>
      <c r="L1534" t="s">
        <v>566</v>
      </c>
      <c r="M1534" s="107">
        <v>41004</v>
      </c>
      <c r="N1534" t="s">
        <v>87</v>
      </c>
      <c r="O1534" t="s">
        <v>75</v>
      </c>
      <c r="P1534" t="s">
        <v>587</v>
      </c>
      <c r="Q1534">
        <v>2</v>
      </c>
      <c r="R1534">
        <v>3</v>
      </c>
      <c r="S1534">
        <v>1</v>
      </c>
      <c r="T1534">
        <v>4</v>
      </c>
      <c r="AD1534" s="107">
        <v>31794</v>
      </c>
      <c r="AE1534" t="s">
        <v>45</v>
      </c>
      <c r="AF1534" t="s">
        <v>39</v>
      </c>
      <c r="AG1534" t="s">
        <v>40</v>
      </c>
      <c r="AH1534" t="s">
        <v>40</v>
      </c>
      <c r="AI1534" t="s">
        <v>84</v>
      </c>
      <c r="AJ1534" t="s">
        <v>47</v>
      </c>
      <c r="AK1534">
        <v>1</v>
      </c>
      <c r="AL1534" t="s">
        <v>47</v>
      </c>
      <c r="AP1534" t="s">
        <v>59</v>
      </c>
      <c r="AR1534" t="s">
        <v>43</v>
      </c>
      <c r="AS1534" t="s">
        <v>60</v>
      </c>
      <c r="BC1534" t="s">
        <v>37</v>
      </c>
      <c r="BF1534">
        <v>2</v>
      </c>
      <c r="BG1534">
        <v>2</v>
      </c>
      <c r="BH1534">
        <v>3</v>
      </c>
      <c r="BI1534">
        <v>25.15846994535519</v>
      </c>
      <c r="BJ1534">
        <f t="shared" si="115"/>
        <v>25</v>
      </c>
      <c r="BK1534">
        <v>0</v>
      </c>
      <c r="BL1534">
        <v>0</v>
      </c>
      <c r="BM1534" t="s">
        <v>47</v>
      </c>
      <c r="BN1534" t="s">
        <v>75</v>
      </c>
      <c r="BO1534" t="s">
        <v>87</v>
      </c>
      <c r="BQ1534" t="s">
        <v>47</v>
      </c>
      <c r="BR1534" t="s">
        <v>87</v>
      </c>
      <c r="BS1534" t="s">
        <v>573</v>
      </c>
      <c r="BT1534" t="s">
        <v>1252</v>
      </c>
      <c r="BU1534" t="s">
        <v>87</v>
      </c>
      <c r="BV1534">
        <v>0.66666666666666663</v>
      </c>
      <c r="BW1534">
        <v>1</v>
      </c>
      <c r="BX1534">
        <v>0.33333333333333337</v>
      </c>
      <c r="BY1534">
        <v>0</v>
      </c>
      <c r="BZ1534">
        <v>-2</v>
      </c>
      <c r="CA1534">
        <v>0</v>
      </c>
      <c r="CB1534">
        <v>2</v>
      </c>
      <c r="CC1534" t="e">
        <v>#VALUE!</v>
      </c>
      <c r="CD1534">
        <v>2</v>
      </c>
      <c r="CE1534">
        <v>0</v>
      </c>
      <c r="CH1534">
        <f t="shared" si="116"/>
        <v>1</v>
      </c>
      <c r="CI1534" t="s">
        <v>1405</v>
      </c>
      <c r="CJ1534">
        <v>1</v>
      </c>
      <c r="CK1534" t="s">
        <v>1399</v>
      </c>
      <c r="CL1534">
        <f t="shared" si="117"/>
        <v>1</v>
      </c>
      <c r="CM1534">
        <f t="shared" si="118"/>
        <v>1</v>
      </c>
      <c r="CN1534">
        <f t="shared" si="119"/>
        <v>1</v>
      </c>
    </row>
    <row r="1535" spans="1:92" x14ac:dyDescent="0.25">
      <c r="A1535">
        <v>2417</v>
      </c>
      <c r="B1535" t="s">
        <v>564</v>
      </c>
      <c r="C1535" t="s">
        <v>564</v>
      </c>
      <c r="D1535">
        <v>2096144</v>
      </c>
      <c r="E1535">
        <v>5</v>
      </c>
      <c r="F1535" s="107">
        <v>41000</v>
      </c>
      <c r="G1535" s="107">
        <v>41001</v>
      </c>
      <c r="H1535">
        <v>2096144</v>
      </c>
      <c r="I1535" s="107">
        <v>41000</v>
      </c>
      <c r="J1535" s="107">
        <v>41001</v>
      </c>
      <c r="K1535">
        <v>10000</v>
      </c>
      <c r="L1535" t="s">
        <v>568</v>
      </c>
      <c r="N1535" t="s">
        <v>564</v>
      </c>
      <c r="O1535" t="s">
        <v>913</v>
      </c>
      <c r="P1535" t="s">
        <v>38</v>
      </c>
      <c r="Q1535">
        <v>2</v>
      </c>
      <c r="R1535">
        <v>2</v>
      </c>
      <c r="S1535">
        <v>1</v>
      </c>
      <c r="T1535">
        <v>2</v>
      </c>
      <c r="AD1535" s="107">
        <v>30137</v>
      </c>
      <c r="AE1535" t="s">
        <v>31</v>
      </c>
      <c r="AF1535" t="s">
        <v>39</v>
      </c>
      <c r="AG1535" t="s">
        <v>40</v>
      </c>
      <c r="AH1535" t="s">
        <v>40</v>
      </c>
      <c r="AI1535" t="s">
        <v>58</v>
      </c>
      <c r="AJ1535" t="s">
        <v>88</v>
      </c>
      <c r="AK1535">
        <v>1</v>
      </c>
      <c r="AL1535" t="s">
        <v>987</v>
      </c>
      <c r="AN1535">
        <v>6</v>
      </c>
      <c r="AP1535" t="s">
        <v>42</v>
      </c>
      <c r="AR1535" t="s">
        <v>43</v>
      </c>
      <c r="AS1535" t="s">
        <v>44</v>
      </c>
      <c r="BC1535" t="s">
        <v>37</v>
      </c>
      <c r="BF1535">
        <v>2</v>
      </c>
      <c r="BG1535">
        <v>2</v>
      </c>
      <c r="BH1535">
        <v>2</v>
      </c>
      <c r="BI1535">
        <v>29.680327868852459</v>
      </c>
      <c r="BJ1535">
        <f t="shared" si="115"/>
        <v>30</v>
      </c>
      <c r="BK1535">
        <v>0</v>
      </c>
      <c r="BL1535">
        <v>0</v>
      </c>
      <c r="BM1535" t="s">
        <v>1050</v>
      </c>
      <c r="BN1535" t="s">
        <v>913</v>
      </c>
      <c r="BO1535" t="s">
        <v>564</v>
      </c>
      <c r="BQ1535" t="s">
        <v>1050</v>
      </c>
      <c r="BR1535" t="s">
        <v>87</v>
      </c>
      <c r="BS1535" t="s">
        <v>572</v>
      </c>
      <c r="BT1535" t="s">
        <v>1252</v>
      </c>
      <c r="BU1535" t="s">
        <v>87</v>
      </c>
      <c r="BV1535">
        <v>1</v>
      </c>
      <c r="BW1535">
        <v>1</v>
      </c>
      <c r="BX1535">
        <v>0</v>
      </c>
      <c r="BY1535">
        <v>0</v>
      </c>
      <c r="BZ1535">
        <v>-2</v>
      </c>
      <c r="CA1535">
        <v>0</v>
      </c>
      <c r="CB1535">
        <v>2</v>
      </c>
      <c r="CC1535" t="e">
        <v>#VALUE!</v>
      </c>
      <c r="CD1535">
        <v>2</v>
      </c>
      <c r="CE1535">
        <v>0</v>
      </c>
      <c r="CH1535">
        <f t="shared" si="116"/>
        <v>1</v>
      </c>
      <c r="CI1535" t="s">
        <v>1405</v>
      </c>
      <c r="CJ1535">
        <v>1</v>
      </c>
      <c r="CK1535" t="s">
        <v>1399</v>
      </c>
      <c r="CL1535">
        <f t="shared" si="117"/>
        <v>0</v>
      </c>
      <c r="CM1535">
        <f t="shared" si="118"/>
        <v>1</v>
      </c>
      <c r="CN1535">
        <f t="shared" si="119"/>
        <v>1</v>
      </c>
    </row>
    <row r="1536" spans="1:92" x14ac:dyDescent="0.25">
      <c r="A1536">
        <v>2243</v>
      </c>
      <c r="B1536" t="s">
        <v>564</v>
      </c>
      <c r="C1536" t="s">
        <v>564</v>
      </c>
      <c r="D1536">
        <v>2096953</v>
      </c>
      <c r="E1536">
        <v>5</v>
      </c>
      <c r="F1536" s="107">
        <v>40993</v>
      </c>
      <c r="G1536" s="107">
        <v>41008</v>
      </c>
      <c r="H1536">
        <v>2096953</v>
      </c>
      <c r="I1536" s="107">
        <v>40993</v>
      </c>
      <c r="J1536" s="107">
        <v>41008</v>
      </c>
      <c r="K1536" t="s">
        <v>562</v>
      </c>
      <c r="L1536" t="s">
        <v>562</v>
      </c>
      <c r="N1536" t="s">
        <v>564</v>
      </c>
      <c r="O1536" t="s">
        <v>913</v>
      </c>
      <c r="P1536" t="s">
        <v>38</v>
      </c>
      <c r="Q1536">
        <v>16</v>
      </c>
      <c r="R1536">
        <v>16</v>
      </c>
      <c r="S1536">
        <v>0</v>
      </c>
      <c r="T1536">
        <v>2</v>
      </c>
      <c r="AD1536" s="107">
        <v>25177</v>
      </c>
      <c r="AE1536" t="s">
        <v>45</v>
      </c>
      <c r="AF1536" t="s">
        <v>68</v>
      </c>
      <c r="AG1536" t="s">
        <v>870</v>
      </c>
      <c r="AH1536" t="s">
        <v>57</v>
      </c>
      <c r="AI1536" t="s">
        <v>94</v>
      </c>
      <c r="AJ1536" t="s">
        <v>88</v>
      </c>
      <c r="AK1536">
        <v>3</v>
      </c>
      <c r="AL1536" t="s">
        <v>987</v>
      </c>
      <c r="AN1536">
        <v>8</v>
      </c>
      <c r="AP1536" t="s">
        <v>59</v>
      </c>
      <c r="AR1536" t="s">
        <v>43</v>
      </c>
      <c r="AS1536" t="s">
        <v>60</v>
      </c>
      <c r="BC1536" t="s">
        <v>51</v>
      </c>
      <c r="BF1536">
        <v>16</v>
      </c>
      <c r="BG1536">
        <v>16</v>
      </c>
      <c r="BH1536">
        <v>16</v>
      </c>
      <c r="BI1536">
        <v>43.213114754098363</v>
      </c>
      <c r="BJ1536">
        <f t="shared" si="115"/>
        <v>43</v>
      </c>
      <c r="BK1536">
        <v>0</v>
      </c>
      <c r="BL1536">
        <v>0</v>
      </c>
      <c r="BM1536" t="s">
        <v>1050</v>
      </c>
      <c r="BN1536" t="s">
        <v>913</v>
      </c>
      <c r="BO1536" t="s">
        <v>564</v>
      </c>
      <c r="BQ1536" t="s">
        <v>1050</v>
      </c>
      <c r="BR1536" t="s">
        <v>87</v>
      </c>
      <c r="BS1536" t="s">
        <v>572</v>
      </c>
      <c r="BT1536" t="s">
        <v>1252</v>
      </c>
      <c r="BU1536" t="s">
        <v>564</v>
      </c>
      <c r="BV1536">
        <v>1</v>
      </c>
      <c r="BW1536">
        <v>1</v>
      </c>
      <c r="BX1536">
        <v>0</v>
      </c>
      <c r="BY1536">
        <v>0</v>
      </c>
      <c r="BZ1536">
        <v>-16</v>
      </c>
      <c r="CA1536">
        <v>0</v>
      </c>
      <c r="CB1536">
        <v>16</v>
      </c>
      <c r="CC1536" t="e">
        <v>#VALUE!</v>
      </c>
      <c r="CD1536">
        <v>16</v>
      </c>
      <c r="CE1536">
        <v>0</v>
      </c>
      <c r="CH1536">
        <f t="shared" si="116"/>
        <v>1</v>
      </c>
      <c r="CI1536" t="s">
        <v>1404</v>
      </c>
      <c r="CJ1536">
        <v>2</v>
      </c>
      <c r="CK1536" t="s">
        <v>1399</v>
      </c>
      <c r="CL1536">
        <f t="shared" si="117"/>
        <v>0</v>
      </c>
      <c r="CM1536">
        <f t="shared" si="118"/>
        <v>0</v>
      </c>
      <c r="CN1536">
        <f t="shared" si="119"/>
        <v>1</v>
      </c>
    </row>
    <row r="1537" spans="1:92" x14ac:dyDescent="0.25">
      <c r="A1537">
        <v>1434</v>
      </c>
      <c r="B1537" t="s">
        <v>564</v>
      </c>
      <c r="C1537" t="s">
        <v>564</v>
      </c>
      <c r="D1537">
        <v>2098179</v>
      </c>
      <c r="E1537">
        <v>5</v>
      </c>
      <c r="F1537" s="107">
        <v>40961</v>
      </c>
      <c r="G1537" s="107">
        <v>40981</v>
      </c>
      <c r="H1537">
        <v>2098179</v>
      </c>
      <c r="I1537" s="107">
        <v>40961</v>
      </c>
      <c r="J1537" s="107">
        <v>40981</v>
      </c>
      <c r="K1537">
        <v>30000</v>
      </c>
      <c r="L1537" t="s">
        <v>570</v>
      </c>
      <c r="N1537" t="s">
        <v>564</v>
      </c>
      <c r="O1537" t="s">
        <v>913</v>
      </c>
      <c r="P1537" t="s">
        <v>38</v>
      </c>
      <c r="Q1537">
        <v>21</v>
      </c>
      <c r="R1537">
        <v>21</v>
      </c>
      <c r="S1537">
        <v>2</v>
      </c>
      <c r="T1537">
        <v>8</v>
      </c>
      <c r="U1537">
        <v>2</v>
      </c>
      <c r="AD1537" s="107">
        <v>31954</v>
      </c>
      <c r="AE1537" t="s">
        <v>31</v>
      </c>
      <c r="AF1537" t="s">
        <v>68</v>
      </c>
      <c r="AG1537" t="s">
        <v>870</v>
      </c>
      <c r="AH1537" t="s">
        <v>57</v>
      </c>
      <c r="AI1537" t="s">
        <v>58</v>
      </c>
      <c r="AJ1537" t="s">
        <v>88</v>
      </c>
      <c r="AK1537">
        <v>2</v>
      </c>
      <c r="AL1537" t="s">
        <v>987</v>
      </c>
      <c r="AN1537">
        <v>6</v>
      </c>
      <c r="AP1537" t="s">
        <v>62</v>
      </c>
      <c r="AR1537" t="s">
        <v>43</v>
      </c>
      <c r="AS1537" t="s">
        <v>63</v>
      </c>
      <c r="BC1537" t="s">
        <v>37</v>
      </c>
      <c r="BF1537">
        <v>21</v>
      </c>
      <c r="BG1537">
        <v>21</v>
      </c>
      <c r="BH1537">
        <v>21</v>
      </c>
      <c r="BI1537">
        <v>24.60928961748634</v>
      </c>
      <c r="BJ1537">
        <f t="shared" si="115"/>
        <v>25</v>
      </c>
      <c r="BK1537">
        <v>0</v>
      </c>
      <c r="BL1537">
        <v>0</v>
      </c>
      <c r="BM1537" t="s">
        <v>1050</v>
      </c>
      <c r="BN1537" t="s">
        <v>913</v>
      </c>
      <c r="BO1537" t="s">
        <v>564</v>
      </c>
      <c r="BQ1537" t="s">
        <v>1050</v>
      </c>
      <c r="BR1537" t="s">
        <v>87</v>
      </c>
      <c r="BS1537" t="s">
        <v>572</v>
      </c>
      <c r="BT1537" t="s">
        <v>1252</v>
      </c>
      <c r="BU1537" t="s">
        <v>87</v>
      </c>
      <c r="BV1537">
        <v>1</v>
      </c>
      <c r="BW1537">
        <v>1</v>
      </c>
      <c r="BX1537">
        <v>0</v>
      </c>
      <c r="BY1537">
        <v>0</v>
      </c>
      <c r="BZ1537">
        <v>-21</v>
      </c>
      <c r="CA1537">
        <v>0</v>
      </c>
      <c r="CB1537">
        <v>21</v>
      </c>
      <c r="CC1537" t="e">
        <v>#VALUE!</v>
      </c>
      <c r="CD1537">
        <v>21</v>
      </c>
      <c r="CE1537">
        <v>0</v>
      </c>
      <c r="CH1537">
        <f t="shared" si="116"/>
        <v>1</v>
      </c>
      <c r="CI1537" t="s">
        <v>1404</v>
      </c>
      <c r="CJ1537">
        <v>2</v>
      </c>
      <c r="CK1537" t="s">
        <v>1399</v>
      </c>
      <c r="CL1537">
        <f t="shared" si="117"/>
        <v>0</v>
      </c>
      <c r="CM1537">
        <f t="shared" si="118"/>
        <v>1</v>
      </c>
      <c r="CN1537">
        <f t="shared" si="119"/>
        <v>1</v>
      </c>
    </row>
    <row r="1538" spans="1:92" x14ac:dyDescent="0.25">
      <c r="A1538">
        <v>268</v>
      </c>
      <c r="B1538" t="s">
        <v>564</v>
      </c>
      <c r="C1538" t="s">
        <v>564</v>
      </c>
      <c r="D1538">
        <v>2098614</v>
      </c>
      <c r="E1538">
        <v>2</v>
      </c>
      <c r="F1538" s="107">
        <v>40920</v>
      </c>
      <c r="G1538" s="107">
        <v>40921</v>
      </c>
      <c r="H1538">
        <v>2098614</v>
      </c>
      <c r="I1538" s="107">
        <v>40920</v>
      </c>
      <c r="J1538" s="107">
        <v>40921</v>
      </c>
      <c r="K1538">
        <v>2000</v>
      </c>
      <c r="L1538" t="s">
        <v>566</v>
      </c>
      <c r="N1538" t="s">
        <v>564</v>
      </c>
      <c r="O1538" t="s">
        <v>913</v>
      </c>
      <c r="P1538" t="s">
        <v>587</v>
      </c>
      <c r="Q1538">
        <v>2</v>
      </c>
      <c r="R1538">
        <v>2</v>
      </c>
      <c r="S1538">
        <v>0</v>
      </c>
      <c r="T1538">
        <v>2</v>
      </c>
      <c r="AD1538" s="107">
        <v>31508</v>
      </c>
      <c r="AE1538" t="s">
        <v>31</v>
      </c>
      <c r="AF1538" t="s">
        <v>32</v>
      </c>
      <c r="AG1538" t="s">
        <v>868</v>
      </c>
      <c r="AH1538" t="s">
        <v>57</v>
      </c>
      <c r="AI1538" t="s">
        <v>117</v>
      </c>
      <c r="AJ1538" t="s">
        <v>47</v>
      </c>
      <c r="AK1538">
        <v>1</v>
      </c>
      <c r="AL1538" t="s">
        <v>47</v>
      </c>
      <c r="AP1538" t="s">
        <v>62</v>
      </c>
      <c r="AR1538" t="s">
        <v>43</v>
      </c>
      <c r="AS1538" t="s">
        <v>63</v>
      </c>
      <c r="BC1538" t="s">
        <v>37</v>
      </c>
      <c r="BF1538">
        <v>2</v>
      </c>
      <c r="BG1538">
        <v>2</v>
      </c>
      <c r="BH1538">
        <v>2</v>
      </c>
      <c r="BI1538">
        <v>25.715846994535518</v>
      </c>
      <c r="BJ1538">
        <f t="shared" si="115"/>
        <v>26</v>
      </c>
      <c r="BK1538">
        <v>0</v>
      </c>
      <c r="BL1538">
        <v>0</v>
      </c>
      <c r="BM1538" t="s">
        <v>47</v>
      </c>
      <c r="BN1538" t="s">
        <v>913</v>
      </c>
      <c r="BO1538" t="s">
        <v>564</v>
      </c>
      <c r="BQ1538" t="s">
        <v>47</v>
      </c>
      <c r="BR1538" t="s">
        <v>87</v>
      </c>
      <c r="BS1538" t="s">
        <v>572</v>
      </c>
      <c r="BT1538" t="s">
        <v>1252</v>
      </c>
      <c r="BU1538" t="s">
        <v>564</v>
      </c>
      <c r="BV1538">
        <v>1</v>
      </c>
      <c r="BW1538">
        <v>1</v>
      </c>
      <c r="BX1538">
        <v>0</v>
      </c>
      <c r="BY1538">
        <v>0</v>
      </c>
      <c r="BZ1538">
        <v>-2</v>
      </c>
      <c r="CA1538">
        <v>0</v>
      </c>
      <c r="CB1538">
        <v>2</v>
      </c>
      <c r="CC1538" t="e">
        <v>#VALUE!</v>
      </c>
      <c r="CD1538">
        <v>2</v>
      </c>
      <c r="CE1538">
        <v>0</v>
      </c>
      <c r="CH1538">
        <f t="shared" si="116"/>
        <v>1</v>
      </c>
      <c r="CI1538" t="s">
        <v>1405</v>
      </c>
      <c r="CJ1538">
        <v>1</v>
      </c>
      <c r="CK1538" t="s">
        <v>1399</v>
      </c>
      <c r="CL1538">
        <f t="shared" si="117"/>
        <v>0</v>
      </c>
      <c r="CM1538">
        <f t="shared" si="118"/>
        <v>0</v>
      </c>
      <c r="CN1538">
        <f t="shared" si="119"/>
        <v>1</v>
      </c>
    </row>
    <row r="1539" spans="1:92" x14ac:dyDescent="0.25">
      <c r="A1539">
        <v>845</v>
      </c>
      <c r="B1539" t="s">
        <v>564</v>
      </c>
      <c r="C1539" t="s">
        <v>564</v>
      </c>
      <c r="D1539">
        <v>2099528</v>
      </c>
      <c r="E1539">
        <v>6</v>
      </c>
      <c r="F1539" s="107">
        <v>40940</v>
      </c>
      <c r="G1539" s="107">
        <v>41108</v>
      </c>
      <c r="H1539">
        <v>2099528</v>
      </c>
      <c r="I1539" s="107">
        <v>40941</v>
      </c>
      <c r="J1539" s="107">
        <v>41108</v>
      </c>
      <c r="K1539">
        <v>20000</v>
      </c>
      <c r="L1539" t="s">
        <v>569</v>
      </c>
      <c r="N1539" t="s">
        <v>564</v>
      </c>
      <c r="O1539" t="s">
        <v>913</v>
      </c>
      <c r="P1539" t="s">
        <v>38</v>
      </c>
      <c r="Q1539">
        <v>168</v>
      </c>
      <c r="R1539">
        <v>169</v>
      </c>
      <c r="S1539">
        <v>1</v>
      </c>
      <c r="T1539">
        <v>1</v>
      </c>
      <c r="AB1539" t="s">
        <v>111</v>
      </c>
      <c r="AD1539" s="107">
        <v>30217</v>
      </c>
      <c r="AE1539" t="s">
        <v>31</v>
      </c>
      <c r="AF1539" t="s">
        <v>39</v>
      </c>
      <c r="AG1539" t="s">
        <v>40</v>
      </c>
      <c r="AH1539" t="s">
        <v>30</v>
      </c>
      <c r="AI1539" t="s">
        <v>99</v>
      </c>
      <c r="AJ1539" t="s">
        <v>88</v>
      </c>
      <c r="AK1539">
        <v>6</v>
      </c>
      <c r="AL1539" t="s">
        <v>361</v>
      </c>
      <c r="AM1539">
        <v>6</v>
      </c>
      <c r="AP1539" t="s">
        <v>253</v>
      </c>
      <c r="AR1539" t="s">
        <v>91</v>
      </c>
      <c r="AS1539" t="s">
        <v>81</v>
      </c>
      <c r="BC1539" t="s">
        <v>51</v>
      </c>
      <c r="BF1539">
        <v>168</v>
      </c>
      <c r="BG1539">
        <v>168</v>
      </c>
      <c r="BH1539">
        <v>169</v>
      </c>
      <c r="BI1539">
        <v>29.297814207650273</v>
      </c>
      <c r="BJ1539">
        <f t="shared" ref="BJ1539:BJ1602" si="120">ROUND((I1539-AD1539)/365,0)</f>
        <v>29</v>
      </c>
      <c r="BK1539">
        <v>0</v>
      </c>
      <c r="BL1539">
        <v>0</v>
      </c>
      <c r="BM1539" t="s">
        <v>1050</v>
      </c>
      <c r="BN1539" t="s">
        <v>913</v>
      </c>
      <c r="BO1539" t="s">
        <v>564</v>
      </c>
      <c r="BQ1539" t="s">
        <v>1050</v>
      </c>
      <c r="BR1539" t="s">
        <v>87</v>
      </c>
      <c r="BS1539" t="s">
        <v>572</v>
      </c>
      <c r="BT1539" t="s">
        <v>1252</v>
      </c>
      <c r="BU1539" t="s">
        <v>87</v>
      </c>
      <c r="BV1539">
        <v>0.99408284023668636</v>
      </c>
      <c r="BW1539">
        <v>1</v>
      </c>
      <c r="BX1539">
        <v>5.9171597633136397E-3</v>
      </c>
      <c r="BY1539">
        <v>0</v>
      </c>
      <c r="BZ1539">
        <v>-168</v>
      </c>
      <c r="CA1539">
        <v>0</v>
      </c>
      <c r="CB1539">
        <v>168</v>
      </c>
      <c r="CC1539" t="e">
        <v>#VALUE!</v>
      </c>
      <c r="CD1539">
        <v>168</v>
      </c>
      <c r="CE1539">
        <v>0</v>
      </c>
      <c r="CH1539">
        <f t="shared" ref="CH1539:CH1602" si="121">IF(CM1539+CN1539&gt;0,1,0)</f>
        <v>1</v>
      </c>
      <c r="CI1539" t="s">
        <v>1403</v>
      </c>
      <c r="CJ1539">
        <v>6</v>
      </c>
      <c r="CK1539" t="s">
        <v>1399</v>
      </c>
      <c r="CL1539">
        <f t="shared" ref="CL1539:CL1602" si="122">IF(BN1539="None",0,1)</f>
        <v>0</v>
      </c>
      <c r="CM1539">
        <f t="shared" ref="CM1539:CM1602" si="123">IF(S1539&gt;0,1,0)</f>
        <v>1</v>
      </c>
      <c r="CN1539">
        <f t="shared" ref="CN1539:CN1602" si="124">IF(T1539&gt;0,1,0)</f>
        <v>1</v>
      </c>
    </row>
    <row r="1540" spans="1:92" x14ac:dyDescent="0.25">
      <c r="A1540">
        <v>61</v>
      </c>
      <c r="B1540" t="s">
        <v>564</v>
      </c>
      <c r="C1540" t="s">
        <v>564</v>
      </c>
      <c r="D1540">
        <v>2099552</v>
      </c>
      <c r="E1540">
        <v>6</v>
      </c>
      <c r="F1540" s="107">
        <v>40912</v>
      </c>
      <c r="G1540" s="107">
        <v>41018</v>
      </c>
      <c r="H1540">
        <v>2099552</v>
      </c>
      <c r="I1540" s="107">
        <v>40912</v>
      </c>
      <c r="J1540" s="107">
        <v>41018</v>
      </c>
      <c r="K1540">
        <v>20000</v>
      </c>
      <c r="L1540" t="s">
        <v>569</v>
      </c>
      <c r="N1540" t="s">
        <v>564</v>
      </c>
      <c r="O1540" t="s">
        <v>913</v>
      </c>
      <c r="P1540" t="s">
        <v>38</v>
      </c>
      <c r="Q1540">
        <v>107</v>
      </c>
      <c r="R1540">
        <v>107</v>
      </c>
      <c r="S1540">
        <v>1</v>
      </c>
      <c r="T1540">
        <v>4</v>
      </c>
      <c r="U1540">
        <v>2</v>
      </c>
      <c r="AD1540" s="107">
        <v>31481</v>
      </c>
      <c r="AE1540" t="s">
        <v>31</v>
      </c>
      <c r="AF1540" t="s">
        <v>32</v>
      </c>
      <c r="AG1540" t="s">
        <v>868</v>
      </c>
      <c r="AH1540" t="s">
        <v>57</v>
      </c>
      <c r="AI1540" t="s">
        <v>94</v>
      </c>
      <c r="AJ1540" t="s">
        <v>88</v>
      </c>
      <c r="AK1540">
        <v>5</v>
      </c>
      <c r="AL1540" t="s">
        <v>361</v>
      </c>
      <c r="AM1540">
        <v>3</v>
      </c>
      <c r="AP1540" t="s">
        <v>48</v>
      </c>
      <c r="AR1540" t="s">
        <v>49</v>
      </c>
      <c r="AS1540" t="s">
        <v>44</v>
      </c>
      <c r="BC1540" t="s">
        <v>98</v>
      </c>
      <c r="BF1540">
        <v>107</v>
      </c>
      <c r="BG1540">
        <v>107</v>
      </c>
      <c r="BH1540">
        <v>107</v>
      </c>
      <c r="BI1540">
        <v>25.76775956284153</v>
      </c>
      <c r="BJ1540">
        <f t="shared" si="120"/>
        <v>26</v>
      </c>
      <c r="BK1540">
        <v>0</v>
      </c>
      <c r="BL1540">
        <v>0</v>
      </c>
      <c r="BM1540" t="s">
        <v>1050</v>
      </c>
      <c r="BN1540" t="s">
        <v>913</v>
      </c>
      <c r="BO1540" t="s">
        <v>564</v>
      </c>
      <c r="BQ1540" t="s">
        <v>1050</v>
      </c>
      <c r="BR1540" t="s">
        <v>87</v>
      </c>
      <c r="BS1540" t="s">
        <v>572</v>
      </c>
      <c r="BT1540" t="s">
        <v>1252</v>
      </c>
      <c r="BU1540" t="s">
        <v>87</v>
      </c>
      <c r="BV1540">
        <v>1</v>
      </c>
      <c r="BW1540">
        <v>1</v>
      </c>
      <c r="BX1540">
        <v>0</v>
      </c>
      <c r="BY1540">
        <v>0</v>
      </c>
      <c r="BZ1540">
        <v>-107</v>
      </c>
      <c r="CA1540">
        <v>0</v>
      </c>
      <c r="CB1540">
        <v>107</v>
      </c>
      <c r="CC1540" t="e">
        <v>#VALUE!</v>
      </c>
      <c r="CD1540">
        <v>107</v>
      </c>
      <c r="CE1540">
        <v>0</v>
      </c>
      <c r="CH1540">
        <f t="shared" si="121"/>
        <v>1</v>
      </c>
      <c r="CI1540" t="s">
        <v>1408</v>
      </c>
      <c r="CJ1540">
        <v>0</v>
      </c>
      <c r="CK1540" t="s">
        <v>1399</v>
      </c>
      <c r="CL1540">
        <f t="shared" si="122"/>
        <v>0</v>
      </c>
      <c r="CM1540">
        <f t="shared" si="123"/>
        <v>1</v>
      </c>
      <c r="CN1540">
        <f t="shared" si="124"/>
        <v>1</v>
      </c>
    </row>
    <row r="1541" spans="1:92" x14ac:dyDescent="0.25">
      <c r="A1541">
        <v>1560</v>
      </c>
      <c r="B1541" t="s">
        <v>564</v>
      </c>
      <c r="C1541" t="s">
        <v>564</v>
      </c>
      <c r="D1541">
        <v>2100411</v>
      </c>
      <c r="E1541">
        <v>5</v>
      </c>
      <c r="F1541" s="107">
        <v>40967</v>
      </c>
      <c r="G1541" s="107">
        <v>40968</v>
      </c>
      <c r="H1541">
        <v>2100411</v>
      </c>
      <c r="I1541" s="107">
        <v>40967</v>
      </c>
      <c r="J1541" s="107">
        <v>40968</v>
      </c>
      <c r="K1541">
        <v>15000</v>
      </c>
      <c r="L1541" t="s">
        <v>569</v>
      </c>
      <c r="N1541" t="s">
        <v>564</v>
      </c>
      <c r="O1541" t="s">
        <v>913</v>
      </c>
      <c r="P1541" t="s">
        <v>38</v>
      </c>
      <c r="Q1541">
        <v>2</v>
      </c>
      <c r="R1541">
        <v>2</v>
      </c>
      <c r="S1541">
        <v>4</v>
      </c>
      <c r="T1541">
        <v>6</v>
      </c>
      <c r="U1541">
        <v>3</v>
      </c>
      <c r="AD1541" s="107">
        <v>31929</v>
      </c>
      <c r="AE1541" t="s">
        <v>31</v>
      </c>
      <c r="AF1541" t="s">
        <v>32</v>
      </c>
      <c r="AG1541" t="s">
        <v>868</v>
      </c>
      <c r="AH1541" t="s">
        <v>57</v>
      </c>
      <c r="AI1541" t="s">
        <v>140</v>
      </c>
      <c r="AJ1541" t="s">
        <v>88</v>
      </c>
      <c r="AK1541">
        <v>1</v>
      </c>
      <c r="AL1541" t="s">
        <v>987</v>
      </c>
      <c r="AN1541">
        <v>7</v>
      </c>
      <c r="AP1541" t="s">
        <v>42</v>
      </c>
      <c r="AR1541" t="s">
        <v>43</v>
      </c>
      <c r="AS1541" t="s">
        <v>44</v>
      </c>
      <c r="BC1541" t="s">
        <v>37</v>
      </c>
      <c r="BF1541">
        <v>2</v>
      </c>
      <c r="BG1541">
        <v>2</v>
      </c>
      <c r="BH1541">
        <v>2</v>
      </c>
      <c r="BI1541">
        <v>24.693989071038253</v>
      </c>
      <c r="BJ1541">
        <f t="shared" si="120"/>
        <v>25</v>
      </c>
      <c r="BK1541">
        <v>0</v>
      </c>
      <c r="BL1541">
        <v>0</v>
      </c>
      <c r="BM1541" t="s">
        <v>1050</v>
      </c>
      <c r="BN1541" t="s">
        <v>913</v>
      </c>
      <c r="BO1541" t="s">
        <v>564</v>
      </c>
      <c r="BQ1541" t="s">
        <v>1050</v>
      </c>
      <c r="BR1541" t="s">
        <v>87</v>
      </c>
      <c r="BS1541" t="s">
        <v>572</v>
      </c>
      <c r="BT1541" t="s">
        <v>1252</v>
      </c>
      <c r="BU1541" t="s">
        <v>87</v>
      </c>
      <c r="BV1541">
        <v>1</v>
      </c>
      <c r="BW1541">
        <v>1</v>
      </c>
      <c r="BX1541">
        <v>0</v>
      </c>
      <c r="BY1541">
        <v>0</v>
      </c>
      <c r="BZ1541">
        <v>-2</v>
      </c>
      <c r="CA1541">
        <v>0</v>
      </c>
      <c r="CB1541">
        <v>2</v>
      </c>
      <c r="CC1541" t="e">
        <v>#VALUE!</v>
      </c>
      <c r="CD1541">
        <v>2</v>
      </c>
      <c r="CE1541">
        <v>0</v>
      </c>
      <c r="CH1541">
        <f t="shared" si="121"/>
        <v>1</v>
      </c>
      <c r="CI1541" t="s">
        <v>1405</v>
      </c>
      <c r="CJ1541">
        <v>1</v>
      </c>
      <c r="CK1541" t="s">
        <v>1399</v>
      </c>
      <c r="CL1541">
        <f t="shared" si="122"/>
        <v>0</v>
      </c>
      <c r="CM1541">
        <f t="shared" si="123"/>
        <v>1</v>
      </c>
      <c r="CN1541">
        <f t="shared" si="124"/>
        <v>1</v>
      </c>
    </row>
    <row r="1542" spans="1:92" x14ac:dyDescent="0.25">
      <c r="A1542">
        <v>1623</v>
      </c>
      <c r="B1542" t="s">
        <v>564</v>
      </c>
      <c r="C1542" t="s">
        <v>564</v>
      </c>
      <c r="D1542">
        <v>2100489</v>
      </c>
      <c r="E1542">
        <v>6</v>
      </c>
      <c r="F1542" s="107">
        <v>40969</v>
      </c>
      <c r="G1542" s="107">
        <v>41089</v>
      </c>
      <c r="H1542">
        <v>2100489</v>
      </c>
      <c r="I1542" s="107">
        <v>40969</v>
      </c>
      <c r="J1542" s="107">
        <v>41089</v>
      </c>
      <c r="K1542">
        <v>10000</v>
      </c>
      <c r="L1542" t="s">
        <v>568</v>
      </c>
      <c r="N1542" t="s">
        <v>564</v>
      </c>
      <c r="O1542" t="s">
        <v>913</v>
      </c>
      <c r="P1542" t="s">
        <v>38</v>
      </c>
      <c r="Q1542">
        <v>121</v>
      </c>
      <c r="R1542">
        <v>121</v>
      </c>
      <c r="S1542">
        <v>2</v>
      </c>
      <c r="T1542">
        <v>0</v>
      </c>
      <c r="AD1542" s="107">
        <v>19820</v>
      </c>
      <c r="AE1542" t="s">
        <v>31</v>
      </c>
      <c r="AF1542" t="s">
        <v>68</v>
      </c>
      <c r="AG1542" t="s">
        <v>870</v>
      </c>
      <c r="AH1542" t="s">
        <v>57</v>
      </c>
      <c r="AI1542" t="s">
        <v>117</v>
      </c>
      <c r="AJ1542" t="s">
        <v>88</v>
      </c>
      <c r="AK1542">
        <v>4</v>
      </c>
      <c r="AL1542" t="s">
        <v>361</v>
      </c>
      <c r="AM1542">
        <v>2</v>
      </c>
      <c r="AP1542" t="s">
        <v>65</v>
      </c>
      <c r="AR1542" t="s">
        <v>66</v>
      </c>
      <c r="AS1542" t="s">
        <v>67</v>
      </c>
      <c r="BC1542" t="s">
        <v>37</v>
      </c>
      <c r="BF1542">
        <v>121</v>
      </c>
      <c r="BG1542">
        <v>121</v>
      </c>
      <c r="BH1542">
        <v>121</v>
      </c>
      <c r="BI1542">
        <v>57.784153005464482</v>
      </c>
      <c r="BJ1542">
        <f t="shared" si="120"/>
        <v>58</v>
      </c>
      <c r="BK1542">
        <v>0</v>
      </c>
      <c r="BL1542">
        <v>0</v>
      </c>
      <c r="BM1542" t="s">
        <v>1050</v>
      </c>
      <c r="BN1542" t="s">
        <v>913</v>
      </c>
      <c r="BO1542" t="s">
        <v>564</v>
      </c>
      <c r="BQ1542" t="s">
        <v>1050</v>
      </c>
      <c r="BR1542" t="s">
        <v>87</v>
      </c>
      <c r="BS1542" t="s">
        <v>572</v>
      </c>
      <c r="BT1542" t="s">
        <v>1252</v>
      </c>
      <c r="BU1542" t="s">
        <v>87</v>
      </c>
      <c r="BV1542">
        <v>1</v>
      </c>
      <c r="BW1542">
        <v>1</v>
      </c>
      <c r="BX1542">
        <v>0</v>
      </c>
      <c r="BY1542">
        <v>0</v>
      </c>
      <c r="BZ1542">
        <v>-121</v>
      </c>
      <c r="CA1542">
        <v>0</v>
      </c>
      <c r="CB1542">
        <v>121</v>
      </c>
      <c r="CC1542" t="e">
        <v>#VALUE!</v>
      </c>
      <c r="CD1542">
        <v>121</v>
      </c>
      <c r="CE1542">
        <v>0</v>
      </c>
      <c r="CH1542">
        <f t="shared" si="121"/>
        <v>1</v>
      </c>
      <c r="CI1542" t="s">
        <v>1403</v>
      </c>
      <c r="CJ1542">
        <v>6</v>
      </c>
      <c r="CK1542" t="s">
        <v>1399</v>
      </c>
      <c r="CL1542">
        <f t="shared" si="122"/>
        <v>0</v>
      </c>
      <c r="CM1542">
        <f t="shared" si="123"/>
        <v>1</v>
      </c>
      <c r="CN1542">
        <f t="shared" si="124"/>
        <v>0</v>
      </c>
    </row>
    <row r="1543" spans="1:92" x14ac:dyDescent="0.25">
      <c r="A1543">
        <v>1300</v>
      </c>
      <c r="B1543" t="s">
        <v>564</v>
      </c>
      <c r="C1543" t="s">
        <v>564</v>
      </c>
      <c r="D1543">
        <v>2101000</v>
      </c>
      <c r="E1543">
        <v>6</v>
      </c>
      <c r="F1543" s="107">
        <v>40956</v>
      </c>
      <c r="G1543" s="107">
        <v>41184</v>
      </c>
      <c r="H1543">
        <v>2101000</v>
      </c>
      <c r="I1543" s="107">
        <v>40956</v>
      </c>
      <c r="J1543" s="107">
        <v>40958</v>
      </c>
      <c r="K1543">
        <v>70000</v>
      </c>
      <c r="L1543" t="s">
        <v>570</v>
      </c>
      <c r="M1543" s="107">
        <v>40958</v>
      </c>
      <c r="N1543" t="s">
        <v>87</v>
      </c>
      <c r="O1543" t="s">
        <v>75</v>
      </c>
      <c r="P1543" t="s">
        <v>38</v>
      </c>
      <c r="Q1543">
        <v>3</v>
      </c>
      <c r="R1543">
        <v>229</v>
      </c>
      <c r="S1543">
        <v>3</v>
      </c>
      <c r="T1543">
        <v>3</v>
      </c>
      <c r="U1543">
        <v>1</v>
      </c>
      <c r="AD1543" s="107">
        <v>31871</v>
      </c>
      <c r="AE1543" t="s">
        <v>31</v>
      </c>
      <c r="AF1543" t="s">
        <v>32</v>
      </c>
      <c r="AG1543" t="s">
        <v>868</v>
      </c>
      <c r="AH1543" t="s">
        <v>57</v>
      </c>
      <c r="AI1543" t="s">
        <v>71</v>
      </c>
      <c r="AJ1543" t="s">
        <v>88</v>
      </c>
      <c r="AK1543">
        <v>8</v>
      </c>
      <c r="AL1543" t="s">
        <v>361</v>
      </c>
      <c r="AM1543">
        <v>3</v>
      </c>
      <c r="AP1543" t="s">
        <v>314</v>
      </c>
      <c r="AR1543" t="s">
        <v>91</v>
      </c>
      <c r="AS1543" t="s">
        <v>81</v>
      </c>
      <c r="BC1543" t="s">
        <v>51</v>
      </c>
      <c r="BF1543">
        <v>3</v>
      </c>
      <c r="BG1543">
        <v>229</v>
      </c>
      <c r="BH1543">
        <v>229</v>
      </c>
      <c r="BI1543">
        <v>24.8224043715847</v>
      </c>
      <c r="BJ1543">
        <f t="shared" si="120"/>
        <v>25</v>
      </c>
      <c r="BK1543">
        <v>0</v>
      </c>
      <c r="BL1543">
        <v>-226</v>
      </c>
      <c r="BM1543" t="s">
        <v>1050</v>
      </c>
      <c r="BN1543" t="s">
        <v>75</v>
      </c>
      <c r="BO1543" t="s">
        <v>87</v>
      </c>
      <c r="BQ1543" t="s">
        <v>1050</v>
      </c>
      <c r="BR1543" t="s">
        <v>87</v>
      </c>
      <c r="BS1543" t="s">
        <v>573</v>
      </c>
      <c r="BT1543" t="s">
        <v>1252</v>
      </c>
      <c r="BU1543" t="s">
        <v>87</v>
      </c>
      <c r="BV1543">
        <v>1.3100436681222707E-2</v>
      </c>
      <c r="BW1543">
        <v>1.3100436681222707E-2</v>
      </c>
      <c r="BX1543">
        <v>0</v>
      </c>
      <c r="BY1543">
        <v>0</v>
      </c>
      <c r="BZ1543">
        <v>-3</v>
      </c>
      <c r="CA1543">
        <v>0</v>
      </c>
      <c r="CB1543">
        <v>3</v>
      </c>
      <c r="CC1543" t="e">
        <v>#VALUE!</v>
      </c>
      <c r="CD1543">
        <v>3</v>
      </c>
      <c r="CE1543">
        <v>0</v>
      </c>
      <c r="CH1543">
        <f t="shared" si="121"/>
        <v>1</v>
      </c>
      <c r="CI1543" t="s">
        <v>1405</v>
      </c>
      <c r="CJ1543">
        <v>1</v>
      </c>
      <c r="CK1543" t="s">
        <v>1399</v>
      </c>
      <c r="CL1543">
        <f t="shared" si="122"/>
        <v>1</v>
      </c>
      <c r="CM1543">
        <f t="shared" si="123"/>
        <v>1</v>
      </c>
      <c r="CN1543">
        <f t="shared" si="124"/>
        <v>1</v>
      </c>
    </row>
    <row r="1544" spans="1:92" x14ac:dyDescent="0.25">
      <c r="A1544">
        <v>1143</v>
      </c>
      <c r="B1544" t="s">
        <v>564</v>
      </c>
      <c r="C1544" t="s">
        <v>564</v>
      </c>
      <c r="D1544">
        <v>2101815</v>
      </c>
      <c r="E1544">
        <v>2</v>
      </c>
      <c r="F1544" s="107">
        <v>40950</v>
      </c>
      <c r="G1544" s="107">
        <v>40952</v>
      </c>
      <c r="H1544">
        <v>2101815</v>
      </c>
      <c r="I1544" s="107">
        <v>40950</v>
      </c>
      <c r="J1544" s="107">
        <v>40952</v>
      </c>
      <c r="K1544">
        <v>2000</v>
      </c>
      <c r="L1544" t="s">
        <v>566</v>
      </c>
      <c r="N1544" t="s">
        <v>564</v>
      </c>
      <c r="O1544" t="s">
        <v>913</v>
      </c>
      <c r="P1544" t="s">
        <v>587</v>
      </c>
      <c r="Q1544">
        <v>3</v>
      </c>
      <c r="R1544">
        <v>3</v>
      </c>
      <c r="S1544">
        <v>0</v>
      </c>
      <c r="T1544">
        <v>1</v>
      </c>
      <c r="AD1544" s="107">
        <v>29159</v>
      </c>
      <c r="AE1544" t="s">
        <v>31</v>
      </c>
      <c r="AF1544" t="s">
        <v>32</v>
      </c>
      <c r="AG1544" t="s">
        <v>868</v>
      </c>
      <c r="AH1544" t="s">
        <v>30</v>
      </c>
      <c r="AI1544" t="s">
        <v>113</v>
      </c>
      <c r="AJ1544" t="s">
        <v>47</v>
      </c>
      <c r="AK1544">
        <v>1</v>
      </c>
      <c r="AL1544" t="s">
        <v>47</v>
      </c>
      <c r="AP1544" t="s">
        <v>42</v>
      </c>
      <c r="AR1544" t="s">
        <v>43</v>
      </c>
      <c r="AS1544" t="s">
        <v>44</v>
      </c>
      <c r="AT1544" t="s">
        <v>294</v>
      </c>
      <c r="BC1544" t="s">
        <v>37</v>
      </c>
      <c r="BF1544">
        <v>3</v>
      </c>
      <c r="BG1544">
        <v>3</v>
      </c>
      <c r="BH1544">
        <v>3</v>
      </c>
      <c r="BI1544">
        <v>32.215846994535518</v>
      </c>
      <c r="BJ1544">
        <f t="shared" si="120"/>
        <v>32</v>
      </c>
      <c r="BK1544">
        <v>0</v>
      </c>
      <c r="BL1544">
        <v>0</v>
      </c>
      <c r="BM1544" t="s">
        <v>47</v>
      </c>
      <c r="BN1544" t="s">
        <v>913</v>
      </c>
      <c r="BO1544" t="s">
        <v>564</v>
      </c>
      <c r="BQ1544" t="s">
        <v>47</v>
      </c>
      <c r="BR1544" t="s">
        <v>87</v>
      </c>
      <c r="BS1544" t="s">
        <v>572</v>
      </c>
      <c r="BT1544" t="s">
        <v>1252</v>
      </c>
      <c r="BU1544" t="s">
        <v>564</v>
      </c>
      <c r="BV1544">
        <v>1</v>
      </c>
      <c r="BW1544">
        <v>1</v>
      </c>
      <c r="BX1544">
        <v>0</v>
      </c>
      <c r="BY1544">
        <v>0</v>
      </c>
      <c r="BZ1544">
        <v>-3</v>
      </c>
      <c r="CA1544">
        <v>0</v>
      </c>
      <c r="CB1544">
        <v>3</v>
      </c>
      <c r="CC1544" t="e">
        <v>#VALUE!</v>
      </c>
      <c r="CD1544">
        <v>3</v>
      </c>
      <c r="CE1544">
        <v>0</v>
      </c>
      <c r="CH1544">
        <f t="shared" si="121"/>
        <v>1</v>
      </c>
      <c r="CI1544" t="s">
        <v>1405</v>
      </c>
      <c r="CJ1544">
        <v>1</v>
      </c>
      <c r="CK1544" t="s">
        <v>1399</v>
      </c>
      <c r="CL1544">
        <f t="shared" si="122"/>
        <v>0</v>
      </c>
      <c r="CM1544">
        <f t="shared" si="123"/>
        <v>0</v>
      </c>
      <c r="CN1544">
        <f t="shared" si="124"/>
        <v>1</v>
      </c>
    </row>
    <row r="1545" spans="1:92" x14ac:dyDescent="0.25">
      <c r="A1545">
        <v>951</v>
      </c>
      <c r="B1545" t="s">
        <v>564</v>
      </c>
      <c r="C1545" t="s">
        <v>564</v>
      </c>
      <c r="D1545">
        <v>2101944</v>
      </c>
      <c r="E1545">
        <v>2</v>
      </c>
      <c r="F1545" s="107">
        <v>40943</v>
      </c>
      <c r="G1545" s="107">
        <v>41148</v>
      </c>
      <c r="H1545">
        <v>2101944</v>
      </c>
      <c r="I1545" s="107">
        <v>40955</v>
      </c>
      <c r="J1545" s="107">
        <v>41148</v>
      </c>
      <c r="K1545">
        <v>20000</v>
      </c>
      <c r="L1545" t="s">
        <v>569</v>
      </c>
      <c r="N1545" t="s">
        <v>564</v>
      </c>
      <c r="O1545" t="s">
        <v>913</v>
      </c>
      <c r="P1545" t="s">
        <v>587</v>
      </c>
      <c r="Q1545">
        <v>194</v>
      </c>
      <c r="R1545">
        <v>206</v>
      </c>
      <c r="S1545">
        <v>1</v>
      </c>
      <c r="T1545">
        <v>4</v>
      </c>
      <c r="U1545">
        <v>1</v>
      </c>
      <c r="AD1545" s="107">
        <v>31652</v>
      </c>
      <c r="AE1545" t="s">
        <v>31</v>
      </c>
      <c r="AF1545" t="s">
        <v>39</v>
      </c>
      <c r="AG1545" t="s">
        <v>40</v>
      </c>
      <c r="AH1545" t="s">
        <v>40</v>
      </c>
      <c r="AI1545" t="s">
        <v>70</v>
      </c>
      <c r="AJ1545" t="s">
        <v>47</v>
      </c>
      <c r="AK1545">
        <v>11</v>
      </c>
      <c r="AL1545" t="s">
        <v>47</v>
      </c>
      <c r="AP1545" t="s">
        <v>222</v>
      </c>
      <c r="AR1545" t="s">
        <v>49</v>
      </c>
      <c r="AS1545" t="s">
        <v>73</v>
      </c>
      <c r="BC1545" t="s">
        <v>51</v>
      </c>
      <c r="BF1545">
        <v>194</v>
      </c>
      <c r="BG1545">
        <v>194</v>
      </c>
      <c r="BH1545">
        <v>206</v>
      </c>
      <c r="BI1545">
        <v>25.385245901639344</v>
      </c>
      <c r="BJ1545">
        <f t="shared" si="120"/>
        <v>25</v>
      </c>
      <c r="BK1545">
        <v>0</v>
      </c>
      <c r="BL1545">
        <v>0</v>
      </c>
      <c r="BM1545" t="s">
        <v>47</v>
      </c>
      <c r="BN1545" t="s">
        <v>913</v>
      </c>
      <c r="BO1545" t="s">
        <v>564</v>
      </c>
      <c r="BQ1545" t="s">
        <v>47</v>
      </c>
      <c r="BR1545" t="s">
        <v>87</v>
      </c>
      <c r="BS1545" t="s">
        <v>572</v>
      </c>
      <c r="BT1545" t="s">
        <v>1252</v>
      </c>
      <c r="BU1545" t="s">
        <v>87</v>
      </c>
      <c r="BV1545">
        <v>0.94174757281553401</v>
      </c>
      <c r="BW1545">
        <v>1</v>
      </c>
      <c r="BX1545">
        <v>5.8252427184465994E-2</v>
      </c>
      <c r="BY1545">
        <v>0</v>
      </c>
      <c r="BZ1545">
        <v>-194</v>
      </c>
      <c r="CA1545">
        <v>0</v>
      </c>
      <c r="CB1545">
        <v>194</v>
      </c>
      <c r="CC1545" t="e">
        <v>#VALUE!</v>
      </c>
      <c r="CD1545">
        <v>194</v>
      </c>
      <c r="CE1545">
        <v>0</v>
      </c>
      <c r="CH1545">
        <f t="shared" si="121"/>
        <v>1</v>
      </c>
      <c r="CI1545" t="s">
        <v>1403</v>
      </c>
      <c r="CJ1545">
        <v>6</v>
      </c>
      <c r="CK1545" t="s">
        <v>1399</v>
      </c>
      <c r="CL1545">
        <f t="shared" si="122"/>
        <v>0</v>
      </c>
      <c r="CM1545">
        <f t="shared" si="123"/>
        <v>1</v>
      </c>
      <c r="CN1545">
        <f t="shared" si="124"/>
        <v>1</v>
      </c>
    </row>
    <row r="1546" spans="1:92" x14ac:dyDescent="0.25">
      <c r="A1546">
        <v>389</v>
      </c>
      <c r="B1546" t="s">
        <v>564</v>
      </c>
      <c r="C1546" t="s">
        <v>564</v>
      </c>
      <c r="D1546">
        <v>2103440</v>
      </c>
      <c r="E1546">
        <v>6</v>
      </c>
      <c r="F1546" s="107">
        <v>40925</v>
      </c>
      <c r="G1546" s="107">
        <v>40981</v>
      </c>
      <c r="H1546">
        <v>2103440</v>
      </c>
      <c r="I1546" s="107">
        <v>40925</v>
      </c>
      <c r="J1546" s="107">
        <v>40981</v>
      </c>
      <c r="K1546" t="s">
        <v>562</v>
      </c>
      <c r="L1546" t="s">
        <v>562</v>
      </c>
      <c r="N1546" t="s">
        <v>564</v>
      </c>
      <c r="O1546" t="s">
        <v>913</v>
      </c>
      <c r="P1546" t="s">
        <v>76</v>
      </c>
      <c r="Q1546">
        <v>57</v>
      </c>
      <c r="R1546">
        <v>57</v>
      </c>
      <c r="S1546">
        <v>1</v>
      </c>
      <c r="T1546">
        <v>3</v>
      </c>
      <c r="AD1546" s="107">
        <v>31736</v>
      </c>
      <c r="AE1546" t="s">
        <v>31</v>
      </c>
      <c r="AF1546" t="s">
        <v>68</v>
      </c>
      <c r="AG1546" t="s">
        <v>870</v>
      </c>
      <c r="AH1546" t="s">
        <v>57</v>
      </c>
      <c r="AI1546" t="s">
        <v>69</v>
      </c>
      <c r="AJ1546" t="s">
        <v>88</v>
      </c>
      <c r="AK1546">
        <v>5</v>
      </c>
      <c r="AL1546" t="s">
        <v>361</v>
      </c>
      <c r="AM1546">
        <v>3</v>
      </c>
      <c r="AP1546" t="s">
        <v>201</v>
      </c>
      <c r="AR1546" t="s">
        <v>43</v>
      </c>
      <c r="AS1546" t="s">
        <v>60</v>
      </c>
      <c r="BC1546" t="s">
        <v>37</v>
      </c>
      <c r="BF1546">
        <v>57</v>
      </c>
      <c r="BG1546">
        <v>57</v>
      </c>
      <c r="BH1546">
        <v>57</v>
      </c>
      <c r="BI1546">
        <v>25.106557377049182</v>
      </c>
      <c r="BJ1546">
        <f t="shared" si="120"/>
        <v>25</v>
      </c>
      <c r="BK1546">
        <v>0</v>
      </c>
      <c r="BL1546">
        <v>0</v>
      </c>
      <c r="BM1546" t="s">
        <v>1050</v>
      </c>
      <c r="BN1546" t="s">
        <v>913</v>
      </c>
      <c r="BO1546" t="s">
        <v>564</v>
      </c>
      <c r="BQ1546" t="s">
        <v>1050</v>
      </c>
      <c r="BR1546" t="s">
        <v>87</v>
      </c>
      <c r="BS1546" t="s">
        <v>572</v>
      </c>
      <c r="BT1546" t="s">
        <v>1252</v>
      </c>
      <c r="BU1546" t="s">
        <v>87</v>
      </c>
      <c r="BV1546">
        <v>1</v>
      </c>
      <c r="BW1546">
        <v>1</v>
      </c>
      <c r="BX1546">
        <v>0</v>
      </c>
      <c r="BY1546">
        <v>0</v>
      </c>
      <c r="BZ1546">
        <v>-57</v>
      </c>
      <c r="CA1546">
        <v>0</v>
      </c>
      <c r="CB1546">
        <v>57</v>
      </c>
      <c r="CC1546" t="e">
        <v>#VALUE!</v>
      </c>
      <c r="CD1546">
        <v>57</v>
      </c>
      <c r="CE1546">
        <v>0</v>
      </c>
      <c r="CH1546">
        <f t="shared" si="121"/>
        <v>1</v>
      </c>
      <c r="CI1546" t="s">
        <v>1401</v>
      </c>
      <c r="CJ1546">
        <v>3</v>
      </c>
      <c r="CK1546" t="s">
        <v>1399</v>
      </c>
      <c r="CL1546">
        <f t="shared" si="122"/>
        <v>0</v>
      </c>
      <c r="CM1546">
        <f t="shared" si="123"/>
        <v>1</v>
      </c>
      <c r="CN1546">
        <f t="shared" si="124"/>
        <v>1</v>
      </c>
    </row>
    <row r="1547" spans="1:92" x14ac:dyDescent="0.25">
      <c r="A1547">
        <v>2822</v>
      </c>
      <c r="B1547" t="s">
        <v>564</v>
      </c>
      <c r="C1547" t="s">
        <v>564</v>
      </c>
      <c r="D1547">
        <v>2103534</v>
      </c>
      <c r="E1547">
        <v>6</v>
      </c>
      <c r="F1547" s="107">
        <v>41012</v>
      </c>
      <c r="G1547" s="107">
        <v>41190</v>
      </c>
      <c r="H1547">
        <v>2103534</v>
      </c>
      <c r="I1547" s="107">
        <v>41012</v>
      </c>
      <c r="J1547" s="107">
        <v>41190</v>
      </c>
      <c r="K1547">
        <v>20000</v>
      </c>
      <c r="L1547" t="s">
        <v>569</v>
      </c>
      <c r="N1547" t="s">
        <v>564</v>
      </c>
      <c r="O1547" t="s">
        <v>913</v>
      </c>
      <c r="P1547" t="s">
        <v>38</v>
      </c>
      <c r="Q1547">
        <v>179</v>
      </c>
      <c r="R1547">
        <v>179</v>
      </c>
      <c r="S1547">
        <v>4</v>
      </c>
      <c r="T1547">
        <v>3</v>
      </c>
      <c r="U1547">
        <v>1</v>
      </c>
      <c r="AB1547" t="s">
        <v>111</v>
      </c>
      <c r="AD1547" s="107">
        <v>31992</v>
      </c>
      <c r="AE1547" t="s">
        <v>31</v>
      </c>
      <c r="AF1547" t="s">
        <v>39</v>
      </c>
      <c r="AG1547" t="s">
        <v>40</v>
      </c>
      <c r="AH1547" t="s">
        <v>30</v>
      </c>
      <c r="AI1547" t="s">
        <v>46</v>
      </c>
      <c r="AJ1547" t="s">
        <v>88</v>
      </c>
      <c r="AK1547">
        <v>7</v>
      </c>
      <c r="AL1547" t="s">
        <v>361</v>
      </c>
      <c r="AM1547">
        <v>6</v>
      </c>
      <c r="AP1547" t="s">
        <v>55</v>
      </c>
      <c r="AR1547" t="s">
        <v>49</v>
      </c>
      <c r="AS1547" t="s">
        <v>56</v>
      </c>
      <c r="BC1547" t="s">
        <v>51</v>
      </c>
      <c r="BF1547">
        <v>179</v>
      </c>
      <c r="BG1547">
        <v>179</v>
      </c>
      <c r="BH1547">
        <v>179</v>
      </c>
      <c r="BI1547">
        <v>24.644808743169399</v>
      </c>
      <c r="BJ1547">
        <f t="shared" si="120"/>
        <v>25</v>
      </c>
      <c r="BK1547">
        <v>0</v>
      </c>
      <c r="BL1547">
        <v>0</v>
      </c>
      <c r="BM1547" t="s">
        <v>1050</v>
      </c>
      <c r="BN1547" t="s">
        <v>913</v>
      </c>
      <c r="BO1547" t="s">
        <v>564</v>
      </c>
      <c r="BQ1547" t="s">
        <v>1050</v>
      </c>
      <c r="BR1547" t="s">
        <v>87</v>
      </c>
      <c r="BS1547" t="s">
        <v>572</v>
      </c>
      <c r="BT1547" t="s">
        <v>1252</v>
      </c>
      <c r="BU1547" t="s">
        <v>87</v>
      </c>
      <c r="BV1547">
        <v>1</v>
      </c>
      <c r="BW1547">
        <v>1</v>
      </c>
      <c r="BX1547">
        <v>0</v>
      </c>
      <c r="BY1547">
        <v>0</v>
      </c>
      <c r="BZ1547">
        <v>-179</v>
      </c>
      <c r="CA1547">
        <v>0</v>
      </c>
      <c r="CB1547">
        <v>179</v>
      </c>
      <c r="CC1547" t="e">
        <v>#VALUE!</v>
      </c>
      <c r="CD1547">
        <v>179</v>
      </c>
      <c r="CE1547">
        <v>0</v>
      </c>
      <c r="CH1547">
        <f t="shared" si="121"/>
        <v>1</v>
      </c>
      <c r="CI1547" t="s">
        <v>1403</v>
      </c>
      <c r="CJ1547">
        <v>6</v>
      </c>
      <c r="CK1547" t="s">
        <v>1399</v>
      </c>
      <c r="CL1547">
        <f t="shared" si="122"/>
        <v>0</v>
      </c>
      <c r="CM1547">
        <f t="shared" si="123"/>
        <v>1</v>
      </c>
      <c r="CN1547">
        <f t="shared" si="124"/>
        <v>1</v>
      </c>
    </row>
    <row r="1548" spans="1:92" x14ac:dyDescent="0.25">
      <c r="A1548">
        <v>1265</v>
      </c>
      <c r="B1548" t="s">
        <v>564</v>
      </c>
      <c r="C1548" t="s">
        <v>564</v>
      </c>
      <c r="D1548">
        <v>2105939</v>
      </c>
      <c r="E1548">
        <v>3</v>
      </c>
      <c r="F1548" s="107">
        <v>40955</v>
      </c>
      <c r="G1548" s="107">
        <v>40991</v>
      </c>
      <c r="H1548">
        <v>2105939</v>
      </c>
      <c r="I1548" s="107">
        <v>40955</v>
      </c>
      <c r="J1548" s="107">
        <v>40991</v>
      </c>
      <c r="K1548">
        <v>15000</v>
      </c>
      <c r="L1548" t="s">
        <v>569</v>
      </c>
      <c r="N1548" t="s">
        <v>564</v>
      </c>
      <c r="O1548" t="s">
        <v>913</v>
      </c>
      <c r="P1548" t="s">
        <v>38</v>
      </c>
      <c r="Q1548">
        <v>37</v>
      </c>
      <c r="R1548">
        <v>37</v>
      </c>
      <c r="S1548">
        <v>4</v>
      </c>
      <c r="T1548">
        <v>2</v>
      </c>
      <c r="U1548">
        <v>2</v>
      </c>
      <c r="AD1548" s="107">
        <v>32017</v>
      </c>
      <c r="AE1548" t="s">
        <v>31</v>
      </c>
      <c r="AF1548" t="s">
        <v>32</v>
      </c>
      <c r="AG1548" t="s">
        <v>868</v>
      </c>
      <c r="AH1548" t="s">
        <v>57</v>
      </c>
      <c r="AI1548" t="s">
        <v>70</v>
      </c>
      <c r="AJ1548" t="s">
        <v>88</v>
      </c>
      <c r="AK1548">
        <v>3</v>
      </c>
      <c r="AL1548" t="s">
        <v>184</v>
      </c>
      <c r="AP1548" t="s">
        <v>197</v>
      </c>
      <c r="AR1548" t="s">
        <v>45</v>
      </c>
      <c r="AS1548" t="s">
        <v>44</v>
      </c>
      <c r="BC1548" t="s">
        <v>37</v>
      </c>
      <c r="BF1548">
        <v>37</v>
      </c>
      <c r="BG1548">
        <v>37</v>
      </c>
      <c r="BH1548">
        <v>37</v>
      </c>
      <c r="BI1548">
        <v>24.420765027322403</v>
      </c>
      <c r="BJ1548">
        <f t="shared" si="120"/>
        <v>24</v>
      </c>
      <c r="BK1548">
        <v>0</v>
      </c>
      <c r="BL1548">
        <v>0</v>
      </c>
      <c r="BM1548" t="s">
        <v>1050</v>
      </c>
      <c r="BN1548" t="s">
        <v>913</v>
      </c>
      <c r="BO1548" t="s">
        <v>564</v>
      </c>
      <c r="BQ1548" t="s">
        <v>1050</v>
      </c>
      <c r="BR1548" t="s">
        <v>87</v>
      </c>
      <c r="BS1548" t="s">
        <v>572</v>
      </c>
      <c r="BT1548" t="s">
        <v>1252</v>
      </c>
      <c r="BU1548" t="s">
        <v>87</v>
      </c>
      <c r="BV1548">
        <v>1</v>
      </c>
      <c r="BW1548">
        <v>1</v>
      </c>
      <c r="BX1548">
        <v>0</v>
      </c>
      <c r="BY1548">
        <v>0</v>
      </c>
      <c r="BZ1548">
        <v>-37</v>
      </c>
      <c r="CA1548">
        <v>0</v>
      </c>
      <c r="CB1548">
        <v>37</v>
      </c>
      <c r="CC1548" t="e">
        <v>#VALUE!</v>
      </c>
      <c r="CD1548">
        <v>37</v>
      </c>
      <c r="CE1548">
        <v>0</v>
      </c>
      <c r="CH1548">
        <f t="shared" si="121"/>
        <v>1</v>
      </c>
      <c r="CI1548" t="s">
        <v>1401</v>
      </c>
      <c r="CJ1548">
        <v>3</v>
      </c>
      <c r="CK1548" t="s">
        <v>1399</v>
      </c>
      <c r="CL1548">
        <f t="shared" si="122"/>
        <v>0</v>
      </c>
      <c r="CM1548">
        <f t="shared" si="123"/>
        <v>1</v>
      </c>
      <c r="CN1548">
        <f t="shared" si="124"/>
        <v>1</v>
      </c>
    </row>
    <row r="1549" spans="1:92" x14ac:dyDescent="0.25">
      <c r="A1549">
        <v>3062</v>
      </c>
      <c r="B1549" t="s">
        <v>564</v>
      </c>
      <c r="C1549" t="s">
        <v>564</v>
      </c>
      <c r="D1549">
        <v>2107008</v>
      </c>
      <c r="E1549">
        <v>5</v>
      </c>
      <c r="F1549" s="107">
        <v>41022</v>
      </c>
      <c r="G1549" s="107">
        <v>41177</v>
      </c>
      <c r="H1549">
        <v>2107008</v>
      </c>
      <c r="I1549" s="107">
        <v>41023</v>
      </c>
      <c r="J1549" s="107">
        <v>41177</v>
      </c>
      <c r="K1549">
        <v>15000</v>
      </c>
      <c r="L1549" t="s">
        <v>569</v>
      </c>
      <c r="N1549" t="s">
        <v>564</v>
      </c>
      <c r="O1549" t="s">
        <v>913</v>
      </c>
      <c r="P1549" t="s">
        <v>38</v>
      </c>
      <c r="Q1549">
        <v>155</v>
      </c>
      <c r="R1549">
        <v>156</v>
      </c>
      <c r="S1549">
        <v>3</v>
      </c>
      <c r="T1549">
        <v>6</v>
      </c>
      <c r="U1549">
        <v>1</v>
      </c>
      <c r="AD1549" s="107">
        <v>32038</v>
      </c>
      <c r="AE1549" t="s">
        <v>31</v>
      </c>
      <c r="AF1549" t="s">
        <v>32</v>
      </c>
      <c r="AG1549" t="s">
        <v>868</v>
      </c>
      <c r="AH1549" t="s">
        <v>30</v>
      </c>
      <c r="AI1549" t="s">
        <v>99</v>
      </c>
      <c r="AJ1549" t="s">
        <v>88</v>
      </c>
      <c r="AK1549">
        <v>8</v>
      </c>
      <c r="AL1549" t="s">
        <v>987</v>
      </c>
      <c r="AN1549">
        <v>6</v>
      </c>
      <c r="AP1549" t="s">
        <v>97</v>
      </c>
      <c r="AR1549" t="s">
        <v>43</v>
      </c>
      <c r="AS1549" t="s">
        <v>63</v>
      </c>
      <c r="BC1549" t="s">
        <v>98</v>
      </c>
      <c r="BF1549">
        <v>155</v>
      </c>
      <c r="BG1549">
        <v>155</v>
      </c>
      <c r="BH1549">
        <v>156</v>
      </c>
      <c r="BI1549">
        <v>24.546448087431695</v>
      </c>
      <c r="BJ1549">
        <f t="shared" si="120"/>
        <v>25</v>
      </c>
      <c r="BK1549">
        <v>0</v>
      </c>
      <c r="BL1549">
        <v>0</v>
      </c>
      <c r="BM1549" t="s">
        <v>1050</v>
      </c>
      <c r="BN1549" t="s">
        <v>913</v>
      </c>
      <c r="BO1549" t="s">
        <v>564</v>
      </c>
      <c r="BQ1549" t="s">
        <v>1050</v>
      </c>
      <c r="BR1549" t="s">
        <v>87</v>
      </c>
      <c r="BS1549" t="s">
        <v>572</v>
      </c>
      <c r="BT1549" t="s">
        <v>1252</v>
      </c>
      <c r="BU1549" t="s">
        <v>87</v>
      </c>
      <c r="BV1549">
        <v>0.99358974358974361</v>
      </c>
      <c r="BW1549">
        <v>1</v>
      </c>
      <c r="BX1549">
        <v>6.4102564102563875E-3</v>
      </c>
      <c r="BY1549">
        <v>0</v>
      </c>
      <c r="BZ1549">
        <v>-155</v>
      </c>
      <c r="CA1549">
        <v>0</v>
      </c>
      <c r="CB1549">
        <v>155</v>
      </c>
      <c r="CC1549" t="e">
        <v>#VALUE!</v>
      </c>
      <c r="CD1549">
        <v>155</v>
      </c>
      <c r="CE1549">
        <v>0</v>
      </c>
      <c r="CH1549">
        <f t="shared" si="121"/>
        <v>1</v>
      </c>
      <c r="CI1549" t="s">
        <v>1403</v>
      </c>
      <c r="CJ1549">
        <v>6</v>
      </c>
      <c r="CK1549" t="s">
        <v>1399</v>
      </c>
      <c r="CL1549">
        <f t="shared" si="122"/>
        <v>0</v>
      </c>
      <c r="CM1549">
        <f t="shared" si="123"/>
        <v>1</v>
      </c>
      <c r="CN1549">
        <f t="shared" si="124"/>
        <v>1</v>
      </c>
    </row>
    <row r="1550" spans="1:92" x14ac:dyDescent="0.25">
      <c r="A1550">
        <v>2252</v>
      </c>
      <c r="B1550" t="s">
        <v>87</v>
      </c>
      <c r="C1550" t="s">
        <v>87</v>
      </c>
      <c r="D1550">
        <v>2107192</v>
      </c>
      <c r="E1550">
        <v>2</v>
      </c>
      <c r="F1550" s="107">
        <v>40994</v>
      </c>
      <c r="G1550" s="107">
        <v>41107</v>
      </c>
      <c r="H1550">
        <v>2107192</v>
      </c>
      <c r="I1550" s="107">
        <v>40995</v>
      </c>
      <c r="J1550" s="107">
        <v>40997</v>
      </c>
      <c r="K1550">
        <v>5000</v>
      </c>
      <c r="L1550" t="s">
        <v>567</v>
      </c>
      <c r="M1550" s="107">
        <v>40997</v>
      </c>
      <c r="N1550" t="s">
        <v>87</v>
      </c>
      <c r="O1550" t="s">
        <v>583</v>
      </c>
      <c r="P1550" t="s">
        <v>587</v>
      </c>
      <c r="Q1550">
        <v>31</v>
      </c>
      <c r="R1550">
        <v>114</v>
      </c>
      <c r="S1550">
        <v>0</v>
      </c>
      <c r="T1550">
        <v>4</v>
      </c>
      <c r="AD1550" s="107">
        <v>31289</v>
      </c>
      <c r="AE1550" t="s">
        <v>31</v>
      </c>
      <c r="AF1550" t="s">
        <v>32</v>
      </c>
      <c r="AG1550" t="s">
        <v>868</v>
      </c>
      <c r="AH1550" t="s">
        <v>30</v>
      </c>
      <c r="AI1550" t="s">
        <v>41</v>
      </c>
      <c r="AJ1550" t="s">
        <v>47</v>
      </c>
      <c r="AK1550">
        <v>5</v>
      </c>
      <c r="AL1550" t="s">
        <v>47</v>
      </c>
      <c r="AP1550" t="s">
        <v>149</v>
      </c>
      <c r="AR1550" t="s">
        <v>66</v>
      </c>
      <c r="AS1550" t="s">
        <v>73</v>
      </c>
      <c r="AU1550" t="s">
        <v>760</v>
      </c>
      <c r="AX1550" t="s">
        <v>87</v>
      </c>
      <c r="BC1550" t="s">
        <v>37</v>
      </c>
      <c r="BD1550" t="s">
        <v>1283</v>
      </c>
      <c r="BF1550">
        <v>31</v>
      </c>
      <c r="BG1550">
        <v>113</v>
      </c>
      <c r="BH1550">
        <v>114</v>
      </c>
      <c r="BI1550">
        <v>26.516393442622952</v>
      </c>
      <c r="BJ1550">
        <f t="shared" si="120"/>
        <v>27</v>
      </c>
      <c r="BK1550">
        <v>0</v>
      </c>
      <c r="BL1550">
        <v>-110</v>
      </c>
      <c r="BM1550" t="s">
        <v>47</v>
      </c>
      <c r="BN1550" t="s">
        <v>75</v>
      </c>
      <c r="BO1550" t="s">
        <v>87</v>
      </c>
      <c r="BQ1550" t="s">
        <v>47</v>
      </c>
      <c r="BR1550" t="s">
        <v>87</v>
      </c>
      <c r="BS1550" t="s">
        <v>572</v>
      </c>
      <c r="BT1550" t="s">
        <v>1252</v>
      </c>
      <c r="BU1550" t="s">
        <v>564</v>
      </c>
      <c r="BV1550">
        <v>0.27192982456140352</v>
      </c>
      <c r="BW1550">
        <v>2.6548672566371681E-2</v>
      </c>
      <c r="BX1550">
        <v>-0.24538115199503185</v>
      </c>
      <c r="BY1550">
        <v>0</v>
      </c>
      <c r="BZ1550">
        <v>-3</v>
      </c>
      <c r="CA1550">
        <v>28</v>
      </c>
      <c r="CB1550">
        <v>113</v>
      </c>
      <c r="CC1550">
        <v>31</v>
      </c>
      <c r="CD1550">
        <v>113</v>
      </c>
      <c r="CE1550">
        <v>110</v>
      </c>
      <c r="CH1550">
        <f t="shared" si="121"/>
        <v>1</v>
      </c>
      <c r="CI1550" t="s">
        <v>1401</v>
      </c>
      <c r="CJ1550">
        <v>3</v>
      </c>
      <c r="CK1550" t="s">
        <v>1399</v>
      </c>
      <c r="CL1550">
        <f t="shared" si="122"/>
        <v>1</v>
      </c>
      <c r="CM1550">
        <f t="shared" si="123"/>
        <v>0</v>
      </c>
      <c r="CN1550">
        <f t="shared" si="124"/>
        <v>1</v>
      </c>
    </row>
    <row r="1551" spans="1:92" x14ac:dyDescent="0.25">
      <c r="A1551">
        <v>1700</v>
      </c>
      <c r="B1551" t="s">
        <v>564</v>
      </c>
      <c r="C1551" t="s">
        <v>564</v>
      </c>
      <c r="D1551">
        <v>2107832</v>
      </c>
      <c r="E1551">
        <v>4</v>
      </c>
      <c r="F1551" s="107">
        <v>40972</v>
      </c>
      <c r="G1551" s="107">
        <v>41346</v>
      </c>
      <c r="H1551">
        <v>2107832</v>
      </c>
      <c r="I1551" s="107">
        <v>40972</v>
      </c>
      <c r="J1551" s="107">
        <v>40973</v>
      </c>
      <c r="K1551">
        <v>2000</v>
      </c>
      <c r="L1551" t="s">
        <v>566</v>
      </c>
      <c r="M1551" s="107">
        <v>40973</v>
      </c>
      <c r="N1551" t="s">
        <v>87</v>
      </c>
      <c r="O1551" t="s">
        <v>75</v>
      </c>
      <c r="P1551" t="s">
        <v>38</v>
      </c>
      <c r="Q1551">
        <v>2</v>
      </c>
      <c r="R1551">
        <v>375</v>
      </c>
      <c r="S1551">
        <v>1</v>
      </c>
      <c r="T1551">
        <v>2</v>
      </c>
      <c r="AD1551" s="107">
        <v>28157</v>
      </c>
      <c r="AE1551" t="s">
        <v>45</v>
      </c>
      <c r="AF1551" t="s">
        <v>39</v>
      </c>
      <c r="AG1551" t="s">
        <v>40</v>
      </c>
      <c r="AH1551" t="s">
        <v>40</v>
      </c>
      <c r="AI1551" t="s">
        <v>61</v>
      </c>
      <c r="AJ1551" t="s">
        <v>88</v>
      </c>
      <c r="AK1551">
        <v>9</v>
      </c>
      <c r="AL1551" t="s">
        <v>986</v>
      </c>
      <c r="AO1551">
        <v>60</v>
      </c>
      <c r="AP1551" t="s">
        <v>154</v>
      </c>
      <c r="AR1551" t="s">
        <v>43</v>
      </c>
      <c r="AS1551" t="s">
        <v>63</v>
      </c>
      <c r="AT1551" t="s">
        <v>667</v>
      </c>
      <c r="BC1551" t="s">
        <v>37</v>
      </c>
      <c r="BF1551">
        <v>2</v>
      </c>
      <c r="BG1551">
        <v>375</v>
      </c>
      <c r="BH1551">
        <v>375</v>
      </c>
      <c r="BI1551">
        <v>35.013661202185794</v>
      </c>
      <c r="BJ1551">
        <f t="shared" si="120"/>
        <v>35</v>
      </c>
      <c r="BK1551">
        <v>0</v>
      </c>
      <c r="BL1551">
        <v>-373</v>
      </c>
      <c r="BM1551" t="s">
        <v>1050</v>
      </c>
      <c r="BN1551" t="s">
        <v>75</v>
      </c>
      <c r="BO1551" t="s">
        <v>87</v>
      </c>
      <c r="BQ1551" t="s">
        <v>1050</v>
      </c>
      <c r="BR1551" t="s">
        <v>87</v>
      </c>
      <c r="BS1551" t="s">
        <v>573</v>
      </c>
      <c r="BT1551" t="s">
        <v>1252</v>
      </c>
      <c r="BU1551" t="s">
        <v>87</v>
      </c>
      <c r="BV1551">
        <v>5.3333333333333332E-3</v>
      </c>
      <c r="BW1551">
        <v>5.3333333333333332E-3</v>
      </c>
      <c r="BX1551">
        <v>0</v>
      </c>
      <c r="BY1551">
        <v>0</v>
      </c>
      <c r="BZ1551">
        <v>-2</v>
      </c>
      <c r="CA1551">
        <v>0</v>
      </c>
      <c r="CB1551">
        <v>2</v>
      </c>
      <c r="CC1551" t="e">
        <v>#VALUE!</v>
      </c>
      <c r="CD1551">
        <v>2</v>
      </c>
      <c r="CE1551">
        <v>0</v>
      </c>
      <c r="CH1551">
        <f t="shared" si="121"/>
        <v>1</v>
      </c>
      <c r="CI1551" t="s">
        <v>1405</v>
      </c>
      <c r="CJ1551">
        <v>1</v>
      </c>
      <c r="CK1551" t="s">
        <v>1399</v>
      </c>
      <c r="CL1551">
        <f t="shared" si="122"/>
        <v>1</v>
      </c>
      <c r="CM1551">
        <f t="shared" si="123"/>
        <v>1</v>
      </c>
      <c r="CN1551">
        <f t="shared" si="124"/>
        <v>1</v>
      </c>
    </row>
    <row r="1552" spans="1:92" x14ac:dyDescent="0.25">
      <c r="A1552">
        <v>2398</v>
      </c>
      <c r="B1552" t="s">
        <v>564</v>
      </c>
      <c r="C1552" t="s">
        <v>564</v>
      </c>
      <c r="D1552">
        <v>2108064</v>
      </c>
      <c r="E1552">
        <v>3</v>
      </c>
      <c r="F1552" s="107">
        <v>40999</v>
      </c>
      <c r="G1552" s="107">
        <v>41208</v>
      </c>
      <c r="H1552">
        <v>2108064</v>
      </c>
      <c r="I1552" s="107" t="s">
        <v>560</v>
      </c>
      <c r="J1552" s="107" t="s">
        <v>560</v>
      </c>
      <c r="K1552">
        <v>5000</v>
      </c>
      <c r="L1552" t="s">
        <v>567</v>
      </c>
      <c r="M1552" s="107">
        <v>41000</v>
      </c>
      <c r="N1552" t="s">
        <v>87</v>
      </c>
      <c r="O1552" t="s">
        <v>583</v>
      </c>
      <c r="P1552" t="s">
        <v>38</v>
      </c>
      <c r="Q1552">
        <v>0</v>
      </c>
      <c r="R1552">
        <v>210</v>
      </c>
      <c r="S1552">
        <v>0</v>
      </c>
      <c r="T1552">
        <v>10</v>
      </c>
      <c r="AD1552" s="107">
        <v>31724</v>
      </c>
      <c r="AE1552" t="s">
        <v>31</v>
      </c>
      <c r="AF1552" t="s">
        <v>68</v>
      </c>
      <c r="AG1552" t="s">
        <v>870</v>
      </c>
      <c r="AH1552" t="s">
        <v>30</v>
      </c>
      <c r="AI1552" t="s">
        <v>117</v>
      </c>
      <c r="AJ1552" t="s">
        <v>88</v>
      </c>
      <c r="AK1552">
        <v>8</v>
      </c>
      <c r="AL1552" t="s">
        <v>184</v>
      </c>
      <c r="AO1552">
        <v>10</v>
      </c>
      <c r="AP1552" t="s">
        <v>65</v>
      </c>
      <c r="AR1552" t="s">
        <v>66</v>
      </c>
      <c r="AS1552" t="s">
        <v>67</v>
      </c>
      <c r="BC1552" t="s">
        <v>51</v>
      </c>
      <c r="BF1552">
        <v>0</v>
      </c>
      <c r="BG1552">
        <v>0</v>
      </c>
      <c r="BH1552">
        <v>210</v>
      </c>
      <c r="BI1552">
        <v>25.34153005464481</v>
      </c>
      <c r="BJ1552" t="e">
        <f t="shared" si="120"/>
        <v>#VALUE!</v>
      </c>
      <c r="BK1552" t="e">
        <v>#VALUE!</v>
      </c>
      <c r="BL1552" t="e">
        <v>#VALUE!</v>
      </c>
      <c r="BM1552" t="s">
        <v>1050</v>
      </c>
      <c r="BN1552" t="s">
        <v>75</v>
      </c>
      <c r="BO1552" t="s">
        <v>87</v>
      </c>
      <c r="BQ1552" t="s">
        <v>1050</v>
      </c>
      <c r="BR1552">
        <v>0</v>
      </c>
      <c r="BS1552" t="s">
        <v>573</v>
      </c>
      <c r="BT1552" t="s">
        <v>1252</v>
      </c>
      <c r="BU1552" t="s">
        <v>564</v>
      </c>
      <c r="BV1552">
        <v>0</v>
      </c>
      <c r="BW1552">
        <v>0</v>
      </c>
      <c r="BX1552">
        <v>0</v>
      </c>
      <c r="BY1552">
        <v>0</v>
      </c>
      <c r="BZ1552" t="e">
        <v>#VALUE!</v>
      </c>
      <c r="CA1552" t="e">
        <v>#VALUE!</v>
      </c>
      <c r="CB1552" t="e">
        <v>#VALUE!</v>
      </c>
      <c r="CC1552">
        <v>0</v>
      </c>
      <c r="CD1552">
        <v>0</v>
      </c>
      <c r="CE1552">
        <v>0</v>
      </c>
      <c r="CH1552">
        <f t="shared" si="121"/>
        <v>1</v>
      </c>
      <c r="CI1552" t="s">
        <v>1405</v>
      </c>
      <c r="CJ1552">
        <v>1</v>
      </c>
      <c r="CK1552" t="s">
        <v>1400</v>
      </c>
      <c r="CL1552">
        <f t="shared" si="122"/>
        <v>1</v>
      </c>
      <c r="CM1552">
        <f t="shared" si="123"/>
        <v>0</v>
      </c>
      <c r="CN1552">
        <f t="shared" si="124"/>
        <v>1</v>
      </c>
    </row>
    <row r="1553" spans="1:92" x14ac:dyDescent="0.25">
      <c r="A1553">
        <v>499</v>
      </c>
      <c r="B1553" t="s">
        <v>564</v>
      </c>
      <c r="C1553" t="s">
        <v>564</v>
      </c>
      <c r="D1553">
        <v>2108290</v>
      </c>
      <c r="E1553">
        <v>2</v>
      </c>
      <c r="F1553" s="107">
        <v>40928</v>
      </c>
      <c r="G1553" s="107">
        <v>40933</v>
      </c>
      <c r="H1553">
        <v>2108290</v>
      </c>
      <c r="I1553" s="107" t="s">
        <v>560</v>
      </c>
      <c r="J1553" s="107" t="s">
        <v>560</v>
      </c>
      <c r="K1553" t="s">
        <v>562</v>
      </c>
      <c r="L1553" t="s">
        <v>562</v>
      </c>
      <c r="N1553" t="s">
        <v>1335</v>
      </c>
      <c r="O1553" t="s">
        <v>913</v>
      </c>
      <c r="P1553" t="s">
        <v>587</v>
      </c>
      <c r="Q1553">
        <v>0</v>
      </c>
      <c r="R1553">
        <v>6</v>
      </c>
      <c r="S1553">
        <v>2</v>
      </c>
      <c r="T1553">
        <v>2</v>
      </c>
      <c r="V1553">
        <v>1</v>
      </c>
      <c r="AD1553" s="107">
        <v>31670</v>
      </c>
      <c r="AE1553" t="s">
        <v>31</v>
      </c>
      <c r="AF1553" t="s">
        <v>32</v>
      </c>
      <c r="AG1553" t="s">
        <v>868</v>
      </c>
      <c r="AH1553" t="s">
        <v>57</v>
      </c>
      <c r="AI1553" t="s">
        <v>99</v>
      </c>
      <c r="AJ1553" t="s">
        <v>47</v>
      </c>
      <c r="AK1553">
        <v>2</v>
      </c>
      <c r="AL1553" t="s">
        <v>47</v>
      </c>
      <c r="AP1553" t="s">
        <v>62</v>
      </c>
      <c r="AR1553" t="s">
        <v>43</v>
      </c>
      <c r="AS1553" t="s">
        <v>63</v>
      </c>
      <c r="BC1553" t="s">
        <v>51</v>
      </c>
      <c r="BF1553">
        <v>0</v>
      </c>
      <c r="BG1553">
        <v>0</v>
      </c>
      <c r="BH1553">
        <v>6</v>
      </c>
      <c r="BI1553">
        <v>25.295081967213115</v>
      </c>
      <c r="BJ1553" t="e">
        <f t="shared" si="120"/>
        <v>#VALUE!</v>
      </c>
      <c r="BK1553" t="e">
        <v>#VALUE!</v>
      </c>
      <c r="BL1553" t="e">
        <v>#VALUE!</v>
      </c>
      <c r="BM1553" t="s">
        <v>47</v>
      </c>
      <c r="BN1553" t="s">
        <v>913</v>
      </c>
      <c r="BO1553" t="s">
        <v>564</v>
      </c>
      <c r="BQ1553" t="s">
        <v>47</v>
      </c>
      <c r="BR1553">
        <v>0</v>
      </c>
      <c r="BS1553" t="s">
        <v>1337</v>
      </c>
      <c r="BT1553" t="s">
        <v>1252</v>
      </c>
      <c r="BU1553" t="s">
        <v>87</v>
      </c>
      <c r="BV1553">
        <v>0</v>
      </c>
      <c r="BW1553">
        <v>0</v>
      </c>
      <c r="BX1553">
        <v>0</v>
      </c>
      <c r="BY1553">
        <v>0</v>
      </c>
      <c r="BZ1553" t="e">
        <v>#VALUE!</v>
      </c>
      <c r="CA1553" t="e">
        <v>#VALUE!</v>
      </c>
      <c r="CB1553" t="e">
        <v>#VALUE!</v>
      </c>
      <c r="CC1553">
        <v>0</v>
      </c>
      <c r="CD1553">
        <v>0</v>
      </c>
      <c r="CH1553">
        <f t="shared" si="121"/>
        <v>1</v>
      </c>
      <c r="CI1553" t="s">
        <v>1405</v>
      </c>
      <c r="CJ1553">
        <v>1</v>
      </c>
      <c r="CK1553" t="s">
        <v>1400</v>
      </c>
      <c r="CL1553">
        <f t="shared" si="122"/>
        <v>0</v>
      </c>
      <c r="CM1553">
        <f t="shared" si="123"/>
        <v>1</v>
      </c>
      <c r="CN1553">
        <f t="shared" si="124"/>
        <v>1</v>
      </c>
    </row>
    <row r="1554" spans="1:92" x14ac:dyDescent="0.25">
      <c r="A1554">
        <v>892</v>
      </c>
      <c r="B1554" t="s">
        <v>564</v>
      </c>
      <c r="C1554" t="s">
        <v>564</v>
      </c>
      <c r="D1554">
        <v>2109395</v>
      </c>
      <c r="E1554">
        <v>6</v>
      </c>
      <c r="F1554" s="107">
        <v>40942</v>
      </c>
      <c r="G1554" s="107">
        <v>41054</v>
      </c>
      <c r="H1554">
        <v>2109395</v>
      </c>
      <c r="I1554" s="107">
        <v>40942</v>
      </c>
      <c r="J1554" s="107">
        <v>41054</v>
      </c>
      <c r="K1554">
        <v>15000</v>
      </c>
      <c r="L1554" t="s">
        <v>569</v>
      </c>
      <c r="N1554" t="s">
        <v>564</v>
      </c>
      <c r="O1554" t="s">
        <v>913</v>
      </c>
      <c r="P1554" t="s">
        <v>38</v>
      </c>
      <c r="Q1554">
        <v>113</v>
      </c>
      <c r="R1554">
        <v>113</v>
      </c>
      <c r="S1554">
        <v>7</v>
      </c>
      <c r="T1554">
        <v>7</v>
      </c>
      <c r="U1554">
        <v>7</v>
      </c>
      <c r="AD1554" s="107">
        <v>31670</v>
      </c>
      <c r="AE1554" t="s">
        <v>31</v>
      </c>
      <c r="AF1554" t="s">
        <v>39</v>
      </c>
      <c r="AG1554" t="s">
        <v>40</v>
      </c>
      <c r="AH1554" t="s">
        <v>40</v>
      </c>
      <c r="AI1554" t="s">
        <v>33</v>
      </c>
      <c r="AJ1554" t="s">
        <v>88</v>
      </c>
      <c r="AK1554">
        <v>5</v>
      </c>
      <c r="AL1554" t="s">
        <v>361</v>
      </c>
      <c r="AM1554">
        <v>1</v>
      </c>
      <c r="AP1554" t="s">
        <v>107</v>
      </c>
      <c r="AR1554" t="s">
        <v>43</v>
      </c>
      <c r="AS1554" t="s">
        <v>60</v>
      </c>
      <c r="BC1554" t="s">
        <v>37</v>
      </c>
      <c r="BF1554">
        <v>113</v>
      </c>
      <c r="BG1554">
        <v>113</v>
      </c>
      <c r="BH1554">
        <v>113</v>
      </c>
      <c r="BI1554">
        <v>25.333333333333332</v>
      </c>
      <c r="BJ1554">
        <f t="shared" si="120"/>
        <v>25</v>
      </c>
      <c r="BK1554">
        <v>0</v>
      </c>
      <c r="BL1554">
        <v>0</v>
      </c>
      <c r="BM1554" t="s">
        <v>1050</v>
      </c>
      <c r="BN1554" t="s">
        <v>913</v>
      </c>
      <c r="BO1554" t="s">
        <v>564</v>
      </c>
      <c r="BQ1554" t="s">
        <v>1050</v>
      </c>
      <c r="BR1554" t="s">
        <v>87</v>
      </c>
      <c r="BS1554" t="s">
        <v>572</v>
      </c>
      <c r="BT1554" t="s">
        <v>1252</v>
      </c>
      <c r="BU1554" t="s">
        <v>87</v>
      </c>
      <c r="BV1554">
        <v>1</v>
      </c>
      <c r="BW1554">
        <v>1</v>
      </c>
      <c r="BX1554">
        <v>0</v>
      </c>
      <c r="BY1554">
        <v>0</v>
      </c>
      <c r="BZ1554">
        <v>-113</v>
      </c>
      <c r="CA1554">
        <v>0</v>
      </c>
      <c r="CB1554">
        <v>113</v>
      </c>
      <c r="CC1554" t="e">
        <v>#VALUE!</v>
      </c>
      <c r="CD1554">
        <v>113</v>
      </c>
      <c r="CE1554">
        <v>0</v>
      </c>
      <c r="CH1554">
        <f t="shared" si="121"/>
        <v>1</v>
      </c>
      <c r="CI1554" t="s">
        <v>1408</v>
      </c>
      <c r="CJ1554">
        <v>0</v>
      </c>
      <c r="CK1554" t="s">
        <v>1399</v>
      </c>
      <c r="CL1554">
        <f t="shared" si="122"/>
        <v>0</v>
      </c>
      <c r="CM1554">
        <f t="shared" si="123"/>
        <v>1</v>
      </c>
      <c r="CN1554">
        <f t="shared" si="124"/>
        <v>1</v>
      </c>
    </row>
    <row r="1555" spans="1:92" x14ac:dyDescent="0.25">
      <c r="A1555">
        <v>134</v>
      </c>
      <c r="B1555" t="s">
        <v>564</v>
      </c>
      <c r="C1555" t="s">
        <v>564</v>
      </c>
      <c r="D1555">
        <v>2110525</v>
      </c>
      <c r="E1555">
        <v>6</v>
      </c>
      <c r="F1555" s="107">
        <v>40914</v>
      </c>
      <c r="G1555" s="107">
        <v>41045</v>
      </c>
      <c r="H1555">
        <v>2110525</v>
      </c>
      <c r="I1555" s="107">
        <v>40915</v>
      </c>
      <c r="J1555" s="107">
        <v>40916</v>
      </c>
      <c r="K1555">
        <v>10000</v>
      </c>
      <c r="L1555" t="s">
        <v>568</v>
      </c>
      <c r="M1555" s="107">
        <v>40916</v>
      </c>
      <c r="N1555" t="s">
        <v>87</v>
      </c>
      <c r="O1555" t="s">
        <v>75</v>
      </c>
      <c r="P1555" t="s">
        <v>38</v>
      </c>
      <c r="Q1555">
        <v>2</v>
      </c>
      <c r="R1555">
        <v>132</v>
      </c>
      <c r="S1555">
        <v>3</v>
      </c>
      <c r="T1555">
        <v>3</v>
      </c>
      <c r="U1555">
        <v>1</v>
      </c>
      <c r="AD1555" s="107">
        <v>31838</v>
      </c>
      <c r="AE1555" t="s">
        <v>31</v>
      </c>
      <c r="AF1555" t="s">
        <v>32</v>
      </c>
      <c r="AG1555" t="s">
        <v>868</v>
      </c>
      <c r="AH1555" t="s">
        <v>57</v>
      </c>
      <c r="AI1555" t="s">
        <v>61</v>
      </c>
      <c r="AJ1555" t="s">
        <v>88</v>
      </c>
      <c r="AK1555">
        <v>5</v>
      </c>
      <c r="AL1555" t="s">
        <v>361</v>
      </c>
      <c r="AM1555">
        <v>3</v>
      </c>
      <c r="AP1555" t="s">
        <v>147</v>
      </c>
      <c r="AR1555" t="s">
        <v>66</v>
      </c>
      <c r="AS1555" t="s">
        <v>44</v>
      </c>
      <c r="BC1555" t="s">
        <v>37</v>
      </c>
      <c r="BF1555">
        <v>2</v>
      </c>
      <c r="BG1555">
        <v>131</v>
      </c>
      <c r="BH1555">
        <v>132</v>
      </c>
      <c r="BI1555">
        <v>24.797814207650273</v>
      </c>
      <c r="BJ1555">
        <f t="shared" si="120"/>
        <v>25</v>
      </c>
      <c r="BK1555">
        <v>0</v>
      </c>
      <c r="BL1555">
        <v>-129</v>
      </c>
      <c r="BM1555" t="s">
        <v>1050</v>
      </c>
      <c r="BN1555" t="s">
        <v>75</v>
      </c>
      <c r="BO1555" t="s">
        <v>87</v>
      </c>
      <c r="BQ1555" t="s">
        <v>1050</v>
      </c>
      <c r="BR1555" t="s">
        <v>87</v>
      </c>
      <c r="BS1555" t="s">
        <v>573</v>
      </c>
      <c r="BT1555" t="s">
        <v>1252</v>
      </c>
      <c r="BU1555" t="s">
        <v>87</v>
      </c>
      <c r="BV1555">
        <v>1.5151515151515152E-2</v>
      </c>
      <c r="BW1555">
        <v>1.5267175572519083E-2</v>
      </c>
      <c r="BX1555">
        <v>1.1566042100393144E-4</v>
      </c>
      <c r="BY1555">
        <v>0</v>
      </c>
      <c r="BZ1555">
        <v>-2</v>
      </c>
      <c r="CA1555">
        <v>0</v>
      </c>
      <c r="CB1555">
        <v>2</v>
      </c>
      <c r="CC1555" t="e">
        <v>#VALUE!</v>
      </c>
      <c r="CD1555">
        <v>2</v>
      </c>
      <c r="CE1555">
        <v>0</v>
      </c>
      <c r="CH1555">
        <f t="shared" si="121"/>
        <v>1</v>
      </c>
      <c r="CI1555" t="s">
        <v>1405</v>
      </c>
      <c r="CJ1555">
        <v>1</v>
      </c>
      <c r="CK1555" t="s">
        <v>1399</v>
      </c>
      <c r="CL1555">
        <f t="shared" si="122"/>
        <v>1</v>
      </c>
      <c r="CM1555">
        <f t="shared" si="123"/>
        <v>1</v>
      </c>
      <c r="CN1555">
        <f t="shared" si="124"/>
        <v>1</v>
      </c>
    </row>
    <row r="1556" spans="1:92" x14ac:dyDescent="0.25">
      <c r="A1556">
        <v>2162</v>
      </c>
      <c r="B1556" t="s">
        <v>564</v>
      </c>
      <c r="C1556" t="s">
        <v>564</v>
      </c>
      <c r="D1556">
        <v>2111311</v>
      </c>
      <c r="E1556">
        <v>6</v>
      </c>
      <c r="F1556" s="107">
        <v>40990</v>
      </c>
      <c r="G1556" s="107">
        <v>41194</v>
      </c>
      <c r="H1556">
        <v>2111311</v>
      </c>
      <c r="I1556" s="107">
        <v>40990</v>
      </c>
      <c r="J1556" s="107">
        <v>40992</v>
      </c>
      <c r="K1556">
        <v>20000</v>
      </c>
      <c r="L1556" t="s">
        <v>569</v>
      </c>
      <c r="M1556" s="107">
        <v>40992</v>
      </c>
      <c r="N1556" t="s">
        <v>87</v>
      </c>
      <c r="O1556" t="s">
        <v>583</v>
      </c>
      <c r="P1556" t="s">
        <v>38</v>
      </c>
      <c r="Q1556">
        <v>3</v>
      </c>
      <c r="R1556">
        <v>205</v>
      </c>
      <c r="S1556">
        <v>1</v>
      </c>
      <c r="T1556">
        <v>4</v>
      </c>
      <c r="AD1556" s="107">
        <v>31650</v>
      </c>
      <c r="AE1556" t="s">
        <v>31</v>
      </c>
      <c r="AF1556" t="s">
        <v>68</v>
      </c>
      <c r="AG1556" t="s">
        <v>870</v>
      </c>
      <c r="AH1556" t="s">
        <v>57</v>
      </c>
      <c r="AI1556" t="s">
        <v>69</v>
      </c>
      <c r="AJ1556" t="s">
        <v>88</v>
      </c>
      <c r="AK1556">
        <v>8</v>
      </c>
      <c r="AL1556" t="s">
        <v>361</v>
      </c>
      <c r="AM1556">
        <v>2</v>
      </c>
      <c r="AP1556" t="s">
        <v>92</v>
      </c>
      <c r="AR1556" t="s">
        <v>66</v>
      </c>
      <c r="AS1556" t="s">
        <v>44</v>
      </c>
      <c r="AT1556" t="s">
        <v>840</v>
      </c>
      <c r="BC1556" t="s">
        <v>51</v>
      </c>
      <c r="BF1556">
        <v>3</v>
      </c>
      <c r="BG1556">
        <v>205</v>
      </c>
      <c r="BH1556">
        <v>205</v>
      </c>
      <c r="BI1556">
        <v>25.519125683060111</v>
      </c>
      <c r="BJ1556">
        <f t="shared" si="120"/>
        <v>26</v>
      </c>
      <c r="BK1556">
        <v>0</v>
      </c>
      <c r="BL1556">
        <v>-202</v>
      </c>
      <c r="BM1556" t="s">
        <v>1050</v>
      </c>
      <c r="BN1556" t="s">
        <v>75</v>
      </c>
      <c r="BO1556" t="s">
        <v>87</v>
      </c>
      <c r="BQ1556" t="s">
        <v>1050</v>
      </c>
      <c r="BR1556" t="s">
        <v>87</v>
      </c>
      <c r="BS1556" t="s">
        <v>573</v>
      </c>
      <c r="BT1556" t="s">
        <v>1252</v>
      </c>
      <c r="BU1556" t="s">
        <v>87</v>
      </c>
      <c r="BV1556">
        <v>1.4634146341463415E-2</v>
      </c>
      <c r="BW1556">
        <v>1.4634146341463415E-2</v>
      </c>
      <c r="BX1556">
        <v>0</v>
      </c>
      <c r="BY1556">
        <v>0</v>
      </c>
      <c r="BZ1556">
        <v>-3</v>
      </c>
      <c r="CA1556">
        <v>0</v>
      </c>
      <c r="CB1556">
        <v>3</v>
      </c>
      <c r="CC1556" t="e">
        <v>#VALUE!</v>
      </c>
      <c r="CE1556">
        <v>202</v>
      </c>
      <c r="CH1556">
        <f t="shared" si="121"/>
        <v>1</v>
      </c>
      <c r="CI1556" t="s">
        <v>1405</v>
      </c>
      <c r="CJ1556">
        <v>1</v>
      </c>
      <c r="CK1556" t="s">
        <v>1399</v>
      </c>
      <c r="CL1556">
        <f t="shared" si="122"/>
        <v>1</v>
      </c>
      <c r="CM1556">
        <f t="shared" si="123"/>
        <v>1</v>
      </c>
      <c r="CN1556">
        <f t="shared" si="124"/>
        <v>1</v>
      </c>
    </row>
    <row r="1557" spans="1:92" x14ac:dyDescent="0.25">
      <c r="A1557">
        <v>132</v>
      </c>
      <c r="B1557" t="s">
        <v>564</v>
      </c>
      <c r="C1557" t="s">
        <v>564</v>
      </c>
      <c r="D1557">
        <v>2111352</v>
      </c>
      <c r="E1557">
        <v>5</v>
      </c>
      <c r="F1557" s="107">
        <v>40914</v>
      </c>
      <c r="G1557" s="107">
        <v>41051</v>
      </c>
      <c r="H1557">
        <v>2111352</v>
      </c>
      <c r="I1557" s="107">
        <v>41033</v>
      </c>
      <c r="J1557" s="107">
        <v>41051</v>
      </c>
      <c r="K1557">
        <v>15000</v>
      </c>
      <c r="L1557" t="s">
        <v>569</v>
      </c>
      <c r="N1557" t="s">
        <v>564</v>
      </c>
      <c r="O1557" t="s">
        <v>913</v>
      </c>
      <c r="P1557" t="s">
        <v>38</v>
      </c>
      <c r="Q1557">
        <v>19</v>
      </c>
      <c r="R1557">
        <v>138</v>
      </c>
      <c r="S1557">
        <v>2</v>
      </c>
      <c r="T1557">
        <v>3</v>
      </c>
      <c r="U1557">
        <v>1</v>
      </c>
      <c r="AD1557" s="107">
        <v>29912</v>
      </c>
      <c r="AE1557" t="s">
        <v>31</v>
      </c>
      <c r="AF1557" t="s">
        <v>32</v>
      </c>
      <c r="AG1557" t="s">
        <v>868</v>
      </c>
      <c r="AH1557" t="s">
        <v>57</v>
      </c>
      <c r="AI1557" t="s">
        <v>94</v>
      </c>
      <c r="AJ1557" t="s">
        <v>88</v>
      </c>
      <c r="AK1557">
        <v>3</v>
      </c>
      <c r="AL1557" t="s">
        <v>987</v>
      </c>
      <c r="AN1557">
        <v>7</v>
      </c>
      <c r="AP1557" t="s">
        <v>97</v>
      </c>
      <c r="AR1557" t="s">
        <v>43</v>
      </c>
      <c r="AS1557" t="s">
        <v>63</v>
      </c>
      <c r="AT1557" t="s">
        <v>594</v>
      </c>
      <c r="BC1557" t="s">
        <v>37</v>
      </c>
      <c r="BF1557">
        <v>19</v>
      </c>
      <c r="BG1557">
        <v>19</v>
      </c>
      <c r="BH1557">
        <v>138</v>
      </c>
      <c r="BI1557">
        <v>30.060109289617486</v>
      </c>
      <c r="BJ1557">
        <f t="shared" si="120"/>
        <v>30</v>
      </c>
      <c r="BK1557">
        <v>0</v>
      </c>
      <c r="BL1557">
        <v>0</v>
      </c>
      <c r="BM1557" t="s">
        <v>1050</v>
      </c>
      <c r="BN1557" t="s">
        <v>913</v>
      </c>
      <c r="BO1557" t="s">
        <v>564</v>
      </c>
      <c r="BQ1557" t="s">
        <v>1050</v>
      </c>
      <c r="BR1557" t="s">
        <v>87</v>
      </c>
      <c r="BS1557" t="s">
        <v>572</v>
      </c>
      <c r="BT1557" t="s">
        <v>1252</v>
      </c>
      <c r="BU1557" t="s">
        <v>87</v>
      </c>
      <c r="BV1557">
        <v>0.13768115942028986</v>
      </c>
      <c r="BW1557">
        <v>1</v>
      </c>
      <c r="BX1557">
        <v>0.8623188405797102</v>
      </c>
      <c r="BY1557">
        <v>0</v>
      </c>
      <c r="BZ1557">
        <v>-19</v>
      </c>
      <c r="CA1557">
        <v>0</v>
      </c>
      <c r="CB1557">
        <v>19</v>
      </c>
      <c r="CC1557" t="e">
        <v>#VALUE!</v>
      </c>
      <c r="CD1557">
        <v>19</v>
      </c>
      <c r="CE1557">
        <v>0</v>
      </c>
      <c r="CH1557">
        <f t="shared" si="121"/>
        <v>1</v>
      </c>
      <c r="CI1557" t="s">
        <v>1404</v>
      </c>
      <c r="CJ1557">
        <v>2</v>
      </c>
      <c r="CK1557" t="s">
        <v>1399</v>
      </c>
      <c r="CL1557">
        <f t="shared" si="122"/>
        <v>0</v>
      </c>
      <c r="CM1557">
        <f t="shared" si="123"/>
        <v>1</v>
      </c>
      <c r="CN1557">
        <f t="shared" si="124"/>
        <v>1</v>
      </c>
    </row>
    <row r="1558" spans="1:92" x14ac:dyDescent="0.25">
      <c r="A1558">
        <v>1828</v>
      </c>
      <c r="B1558" t="s">
        <v>564</v>
      </c>
      <c r="C1558" t="s">
        <v>564</v>
      </c>
      <c r="D1558">
        <v>2111497</v>
      </c>
      <c r="E1558">
        <v>6</v>
      </c>
      <c r="F1558" s="107">
        <v>40976</v>
      </c>
      <c r="G1558" s="107">
        <v>41424</v>
      </c>
      <c r="H1558">
        <v>2111497</v>
      </c>
      <c r="I1558" s="107">
        <v>40977</v>
      </c>
      <c r="J1558" s="107">
        <v>41424</v>
      </c>
      <c r="K1558">
        <v>225000</v>
      </c>
      <c r="L1558" t="s">
        <v>570</v>
      </c>
      <c r="N1558" t="s">
        <v>564</v>
      </c>
      <c r="O1558" t="s">
        <v>913</v>
      </c>
      <c r="P1558" t="s">
        <v>1137</v>
      </c>
      <c r="Q1558">
        <v>448</v>
      </c>
      <c r="R1558">
        <v>449</v>
      </c>
      <c r="S1558">
        <v>0</v>
      </c>
      <c r="T1558">
        <v>2</v>
      </c>
      <c r="AD1558" s="107">
        <v>31323</v>
      </c>
      <c r="AE1558" t="s">
        <v>31</v>
      </c>
      <c r="AF1558" t="s">
        <v>32</v>
      </c>
      <c r="AG1558" t="s">
        <v>868</v>
      </c>
      <c r="AH1558" t="s">
        <v>57</v>
      </c>
      <c r="AI1558" t="s">
        <v>41</v>
      </c>
      <c r="AJ1558" t="s">
        <v>88</v>
      </c>
      <c r="AK1558">
        <v>15</v>
      </c>
      <c r="AL1558" t="s">
        <v>361</v>
      </c>
      <c r="AM1558">
        <v>99</v>
      </c>
      <c r="AP1558" t="s">
        <v>172</v>
      </c>
      <c r="AR1558" t="s">
        <v>49</v>
      </c>
      <c r="AS1558" t="s">
        <v>125</v>
      </c>
      <c r="AT1558" t="s">
        <v>1152</v>
      </c>
      <c r="BC1558" t="s">
        <v>37</v>
      </c>
      <c r="BF1558">
        <v>448</v>
      </c>
      <c r="BG1558">
        <v>448</v>
      </c>
      <c r="BH1558">
        <v>449</v>
      </c>
      <c r="BI1558">
        <v>26.374316939890711</v>
      </c>
      <c r="BJ1558">
        <f t="shared" si="120"/>
        <v>26</v>
      </c>
      <c r="BK1558">
        <v>0</v>
      </c>
      <c r="BL1558">
        <v>0</v>
      </c>
      <c r="BM1558" t="s">
        <v>1050</v>
      </c>
      <c r="BN1558" t="s">
        <v>913</v>
      </c>
      <c r="BO1558" t="s">
        <v>564</v>
      </c>
      <c r="BQ1558" t="s">
        <v>1050</v>
      </c>
      <c r="BR1558" t="s">
        <v>87</v>
      </c>
      <c r="BS1558" t="s">
        <v>572</v>
      </c>
      <c r="BT1558" t="s">
        <v>1252</v>
      </c>
      <c r="BU1558" t="s">
        <v>564</v>
      </c>
      <c r="BV1558">
        <v>0.99777282850779514</v>
      </c>
      <c r="BW1558">
        <v>1</v>
      </c>
      <c r="BX1558">
        <v>2.2271714922048602E-3</v>
      </c>
      <c r="BY1558">
        <v>0</v>
      </c>
      <c r="BZ1558">
        <v>-448</v>
      </c>
      <c r="CA1558">
        <v>0</v>
      </c>
      <c r="CB1558">
        <v>448</v>
      </c>
      <c r="CC1558" t="e">
        <v>#VALUE!</v>
      </c>
      <c r="CD1558">
        <v>448</v>
      </c>
      <c r="CE1558">
        <v>0</v>
      </c>
      <c r="CH1558">
        <f t="shared" si="121"/>
        <v>1</v>
      </c>
      <c r="CI1558" t="s">
        <v>1406</v>
      </c>
      <c r="CJ1558">
        <v>0</v>
      </c>
      <c r="CK1558" t="s">
        <v>1399</v>
      </c>
      <c r="CL1558">
        <f t="shared" si="122"/>
        <v>0</v>
      </c>
      <c r="CM1558">
        <f t="shared" si="123"/>
        <v>0</v>
      </c>
      <c r="CN1558">
        <f t="shared" si="124"/>
        <v>1</v>
      </c>
    </row>
    <row r="1559" spans="1:92" x14ac:dyDescent="0.25">
      <c r="A1559">
        <v>547</v>
      </c>
      <c r="B1559" t="s">
        <v>564</v>
      </c>
      <c r="C1559" t="s">
        <v>564</v>
      </c>
      <c r="D1559">
        <v>2111712</v>
      </c>
      <c r="E1559">
        <v>6</v>
      </c>
      <c r="F1559" s="107">
        <v>40930</v>
      </c>
      <c r="G1559" s="107">
        <v>41435</v>
      </c>
      <c r="H1559">
        <v>2111712</v>
      </c>
      <c r="I1559" s="107">
        <v>40982</v>
      </c>
      <c r="J1559" s="107">
        <v>41233</v>
      </c>
      <c r="K1559">
        <v>75000</v>
      </c>
      <c r="L1559" t="s">
        <v>570</v>
      </c>
      <c r="M1559" s="107">
        <v>41233</v>
      </c>
      <c r="N1559" t="s">
        <v>87</v>
      </c>
      <c r="O1559" t="s">
        <v>75</v>
      </c>
      <c r="P1559" t="s">
        <v>38</v>
      </c>
      <c r="Q1559">
        <v>252</v>
      </c>
      <c r="R1559">
        <v>506</v>
      </c>
      <c r="S1559">
        <v>4</v>
      </c>
      <c r="T1559">
        <v>8</v>
      </c>
      <c r="U1559">
        <v>2</v>
      </c>
      <c r="AD1559" s="107">
        <v>31940</v>
      </c>
      <c r="AE1559" t="s">
        <v>31</v>
      </c>
      <c r="AF1559" t="s">
        <v>32</v>
      </c>
      <c r="AG1559" t="s">
        <v>868</v>
      </c>
      <c r="AH1559" t="s">
        <v>57</v>
      </c>
      <c r="AI1559" t="s">
        <v>70</v>
      </c>
      <c r="AJ1559" t="s">
        <v>88</v>
      </c>
      <c r="AK1559">
        <v>17</v>
      </c>
      <c r="AL1559" t="s">
        <v>361</v>
      </c>
      <c r="AM1559">
        <v>3</v>
      </c>
      <c r="AP1559" t="s">
        <v>72</v>
      </c>
      <c r="AR1559" t="s">
        <v>49</v>
      </c>
      <c r="AS1559" t="s">
        <v>73</v>
      </c>
      <c r="AT1559" t="s">
        <v>1173</v>
      </c>
      <c r="BC1559" t="s">
        <v>51</v>
      </c>
      <c r="BF1559">
        <v>251</v>
      </c>
      <c r="BG1559">
        <v>454</v>
      </c>
      <c r="BH1559">
        <v>506</v>
      </c>
      <c r="BI1559">
        <v>24.562841530054644</v>
      </c>
      <c r="BJ1559">
        <f t="shared" si="120"/>
        <v>25</v>
      </c>
      <c r="BK1559">
        <v>0</v>
      </c>
      <c r="BL1559">
        <v>-202</v>
      </c>
      <c r="BM1559" t="s">
        <v>1050</v>
      </c>
      <c r="BN1559" t="s">
        <v>75</v>
      </c>
      <c r="BO1559" t="s">
        <v>564</v>
      </c>
      <c r="BQ1559" t="s">
        <v>1050</v>
      </c>
      <c r="BR1559" t="s">
        <v>87</v>
      </c>
      <c r="BS1559" t="s">
        <v>573</v>
      </c>
      <c r="BT1559" t="s">
        <v>1252</v>
      </c>
      <c r="BU1559" t="s">
        <v>87</v>
      </c>
      <c r="BV1559">
        <v>0.49802371541501977</v>
      </c>
      <c r="BW1559">
        <v>0.55506607929515417</v>
      </c>
      <c r="BX1559">
        <v>5.7042363880134395E-2</v>
      </c>
      <c r="BY1559">
        <v>1</v>
      </c>
      <c r="BZ1559">
        <v>-252</v>
      </c>
      <c r="CA1559">
        <v>-1</v>
      </c>
      <c r="CB1559">
        <v>252</v>
      </c>
      <c r="CC1559">
        <v>251</v>
      </c>
      <c r="CD1559">
        <v>252</v>
      </c>
      <c r="CE1559">
        <v>1</v>
      </c>
      <c r="CH1559">
        <f t="shared" si="121"/>
        <v>1</v>
      </c>
      <c r="CI1559" t="s">
        <v>1403</v>
      </c>
      <c r="CJ1559">
        <v>6</v>
      </c>
      <c r="CK1559" t="s">
        <v>1399</v>
      </c>
      <c r="CL1559">
        <f t="shared" si="122"/>
        <v>1</v>
      </c>
      <c r="CM1559">
        <f t="shared" si="123"/>
        <v>1</v>
      </c>
      <c r="CN1559">
        <f t="shared" si="124"/>
        <v>1</v>
      </c>
    </row>
    <row r="1560" spans="1:92" x14ac:dyDescent="0.25">
      <c r="A1560">
        <v>3131</v>
      </c>
      <c r="B1560" t="s">
        <v>564</v>
      </c>
      <c r="C1560" t="s">
        <v>564</v>
      </c>
      <c r="D1560">
        <v>2111905</v>
      </c>
      <c r="E1560">
        <v>1</v>
      </c>
      <c r="F1560" s="107">
        <v>41024</v>
      </c>
      <c r="G1560" s="107">
        <v>41130</v>
      </c>
      <c r="H1560">
        <v>2111905</v>
      </c>
      <c r="I1560" s="107">
        <v>41025</v>
      </c>
      <c r="J1560" s="107">
        <v>41028</v>
      </c>
      <c r="K1560">
        <v>5000</v>
      </c>
      <c r="L1560" t="s">
        <v>567</v>
      </c>
      <c r="M1560" s="107">
        <v>41028</v>
      </c>
      <c r="N1560" t="s">
        <v>87</v>
      </c>
      <c r="O1560" t="s">
        <v>75</v>
      </c>
      <c r="P1560" t="s">
        <v>54</v>
      </c>
      <c r="Q1560">
        <v>4</v>
      </c>
      <c r="R1560">
        <v>107</v>
      </c>
      <c r="S1560">
        <v>2</v>
      </c>
      <c r="T1560">
        <v>1</v>
      </c>
      <c r="V1560">
        <v>2</v>
      </c>
      <c r="AD1560" s="107">
        <v>21935</v>
      </c>
      <c r="AE1560" t="s">
        <v>31</v>
      </c>
      <c r="AF1560" t="s">
        <v>68</v>
      </c>
      <c r="AG1560" t="s">
        <v>870</v>
      </c>
      <c r="AH1560" t="s">
        <v>30</v>
      </c>
      <c r="AI1560" t="s">
        <v>96</v>
      </c>
      <c r="AJ1560" t="s">
        <v>54</v>
      </c>
      <c r="AK1560">
        <v>5</v>
      </c>
      <c r="AL1560" t="s">
        <v>54</v>
      </c>
      <c r="AP1560" t="s">
        <v>42</v>
      </c>
      <c r="AR1560" t="s">
        <v>43</v>
      </c>
      <c r="AS1560" t="s">
        <v>44</v>
      </c>
      <c r="BC1560" t="s">
        <v>51</v>
      </c>
      <c r="BF1560">
        <v>4</v>
      </c>
      <c r="BG1560">
        <v>106</v>
      </c>
      <c r="BH1560">
        <v>107</v>
      </c>
      <c r="BI1560">
        <v>52.155737704918032</v>
      </c>
      <c r="BJ1560">
        <f t="shared" si="120"/>
        <v>52</v>
      </c>
      <c r="BK1560">
        <v>0</v>
      </c>
      <c r="BL1560">
        <v>-102</v>
      </c>
      <c r="BM1560" t="s">
        <v>1051</v>
      </c>
      <c r="BN1560" t="s">
        <v>75</v>
      </c>
      <c r="BO1560" t="s">
        <v>87</v>
      </c>
      <c r="BQ1560" t="s">
        <v>1051</v>
      </c>
      <c r="BR1560" t="s">
        <v>87</v>
      </c>
      <c r="BS1560" t="s">
        <v>573</v>
      </c>
      <c r="BT1560" t="s">
        <v>1252</v>
      </c>
      <c r="BU1560" t="s">
        <v>87</v>
      </c>
      <c r="BV1560">
        <v>3.7383177570093455E-2</v>
      </c>
      <c r="BW1560">
        <v>3.7735849056603772E-2</v>
      </c>
      <c r="BX1560">
        <v>3.5267148651031699E-4</v>
      </c>
      <c r="BY1560">
        <v>0</v>
      </c>
      <c r="BZ1560">
        <v>-4</v>
      </c>
      <c r="CA1560">
        <v>0</v>
      </c>
      <c r="CB1560">
        <v>4</v>
      </c>
      <c r="CC1560" t="e">
        <v>#VALUE!</v>
      </c>
      <c r="CD1560">
        <v>4</v>
      </c>
      <c r="CE1560">
        <v>0</v>
      </c>
      <c r="CH1560">
        <f t="shared" si="121"/>
        <v>1</v>
      </c>
      <c r="CI1560" t="s">
        <v>1405</v>
      </c>
      <c r="CJ1560">
        <v>1</v>
      </c>
      <c r="CK1560" t="s">
        <v>1399</v>
      </c>
      <c r="CL1560">
        <f t="shared" si="122"/>
        <v>1</v>
      </c>
      <c r="CM1560">
        <f t="shared" si="123"/>
        <v>1</v>
      </c>
      <c r="CN1560">
        <f t="shared" si="124"/>
        <v>1</v>
      </c>
    </row>
    <row r="1561" spans="1:92" x14ac:dyDescent="0.25">
      <c r="A1561">
        <v>1859</v>
      </c>
      <c r="B1561" t="s">
        <v>564</v>
      </c>
      <c r="C1561" t="s">
        <v>564</v>
      </c>
      <c r="D1561">
        <v>2112054</v>
      </c>
      <c r="E1561">
        <v>6</v>
      </c>
      <c r="F1561" s="107">
        <v>40977</v>
      </c>
      <c r="G1561" s="107">
        <v>41075</v>
      </c>
      <c r="H1561">
        <v>2112054</v>
      </c>
      <c r="I1561" s="107">
        <v>40978</v>
      </c>
      <c r="J1561" s="107">
        <v>41075</v>
      </c>
      <c r="K1561" t="s">
        <v>562</v>
      </c>
      <c r="L1561" t="s">
        <v>562</v>
      </c>
      <c r="N1561" t="s">
        <v>564</v>
      </c>
      <c r="O1561" t="s">
        <v>913</v>
      </c>
      <c r="P1561" t="s">
        <v>38</v>
      </c>
      <c r="Q1561">
        <v>98</v>
      </c>
      <c r="R1561">
        <v>99</v>
      </c>
      <c r="S1561">
        <v>3</v>
      </c>
      <c r="T1561">
        <v>6</v>
      </c>
      <c r="U1561">
        <v>2</v>
      </c>
      <c r="AD1561" s="107">
        <v>31642</v>
      </c>
      <c r="AE1561" t="s">
        <v>31</v>
      </c>
      <c r="AF1561" t="s">
        <v>68</v>
      </c>
      <c r="AG1561" t="s">
        <v>870</v>
      </c>
      <c r="AH1561" t="s">
        <v>57</v>
      </c>
      <c r="AI1561" t="s">
        <v>89</v>
      </c>
      <c r="AJ1561" t="s">
        <v>88</v>
      </c>
      <c r="AK1561">
        <v>4</v>
      </c>
      <c r="AL1561" t="s">
        <v>361</v>
      </c>
      <c r="AM1561">
        <v>20</v>
      </c>
      <c r="AP1561" t="s">
        <v>104</v>
      </c>
      <c r="AR1561" t="s">
        <v>91</v>
      </c>
      <c r="AS1561" t="s">
        <v>105</v>
      </c>
      <c r="BC1561" t="s">
        <v>37</v>
      </c>
      <c r="BF1561">
        <v>98</v>
      </c>
      <c r="BG1561">
        <v>98</v>
      </c>
      <c r="BH1561">
        <v>99</v>
      </c>
      <c r="BI1561">
        <v>25.505464480874316</v>
      </c>
      <c r="BJ1561">
        <f t="shared" si="120"/>
        <v>26</v>
      </c>
      <c r="BK1561">
        <v>0</v>
      </c>
      <c r="BL1561">
        <v>0</v>
      </c>
      <c r="BM1561" t="s">
        <v>1050</v>
      </c>
      <c r="BN1561" t="s">
        <v>913</v>
      </c>
      <c r="BO1561" t="s">
        <v>564</v>
      </c>
      <c r="BQ1561" t="s">
        <v>1050</v>
      </c>
      <c r="BR1561" t="s">
        <v>87</v>
      </c>
      <c r="BS1561" t="s">
        <v>572</v>
      </c>
      <c r="BT1561" t="s">
        <v>1252</v>
      </c>
      <c r="BU1561" t="s">
        <v>87</v>
      </c>
      <c r="BV1561">
        <v>0.98989898989898994</v>
      </c>
      <c r="BW1561">
        <v>1</v>
      </c>
      <c r="BX1561">
        <v>1.0101010101010055E-2</v>
      </c>
      <c r="BY1561">
        <v>0</v>
      </c>
      <c r="BZ1561">
        <v>-98</v>
      </c>
      <c r="CA1561">
        <v>0</v>
      </c>
      <c r="CB1561">
        <v>98</v>
      </c>
      <c r="CC1561" t="e">
        <v>#VALUE!</v>
      </c>
      <c r="CD1561">
        <v>98</v>
      </c>
      <c r="CE1561">
        <v>0</v>
      </c>
      <c r="CH1561">
        <f t="shared" si="121"/>
        <v>1</v>
      </c>
      <c r="CI1561" t="s">
        <v>1408</v>
      </c>
      <c r="CJ1561">
        <v>0</v>
      </c>
      <c r="CK1561" t="s">
        <v>1399</v>
      </c>
      <c r="CL1561">
        <f t="shared" si="122"/>
        <v>0</v>
      </c>
      <c r="CM1561">
        <f t="shared" si="123"/>
        <v>1</v>
      </c>
      <c r="CN1561">
        <f t="shared" si="124"/>
        <v>1</v>
      </c>
    </row>
    <row r="1562" spans="1:92" x14ac:dyDescent="0.25">
      <c r="A1562">
        <v>81</v>
      </c>
      <c r="B1562" t="s">
        <v>87</v>
      </c>
      <c r="C1562" t="s">
        <v>87</v>
      </c>
      <c r="D1562">
        <v>2112169</v>
      </c>
      <c r="E1562">
        <v>5</v>
      </c>
      <c r="F1562" s="107">
        <v>40912</v>
      </c>
      <c r="G1562" s="107">
        <v>41302</v>
      </c>
      <c r="H1562">
        <v>2112169</v>
      </c>
      <c r="I1562" s="107">
        <v>40913</v>
      </c>
      <c r="J1562" s="107">
        <v>40950</v>
      </c>
      <c r="K1562">
        <v>5000</v>
      </c>
      <c r="L1562" t="s">
        <v>567</v>
      </c>
      <c r="M1562" s="107">
        <v>40950</v>
      </c>
      <c r="N1562" t="s">
        <v>87</v>
      </c>
      <c r="O1562" t="s">
        <v>75</v>
      </c>
      <c r="P1562" t="s">
        <v>38</v>
      </c>
      <c r="Q1562">
        <v>42</v>
      </c>
      <c r="R1562">
        <v>391</v>
      </c>
      <c r="S1562">
        <v>1</v>
      </c>
      <c r="T1562">
        <v>1</v>
      </c>
      <c r="U1562">
        <v>1</v>
      </c>
      <c r="AD1562" s="107">
        <v>28246</v>
      </c>
      <c r="AE1562" t="s">
        <v>31</v>
      </c>
      <c r="AF1562" t="s">
        <v>68</v>
      </c>
      <c r="AG1562" t="s">
        <v>870</v>
      </c>
      <c r="AH1562" t="s">
        <v>30</v>
      </c>
      <c r="AI1562" t="s">
        <v>117</v>
      </c>
      <c r="AJ1562" t="s">
        <v>88</v>
      </c>
      <c r="AK1562">
        <v>13</v>
      </c>
      <c r="AL1562" t="s">
        <v>987</v>
      </c>
      <c r="AN1562">
        <v>7</v>
      </c>
      <c r="AP1562" t="s">
        <v>136</v>
      </c>
      <c r="AR1562" t="s">
        <v>66</v>
      </c>
      <c r="AS1562" t="s">
        <v>63</v>
      </c>
      <c r="AT1562" t="s">
        <v>1256</v>
      </c>
      <c r="AU1562" t="s">
        <v>678</v>
      </c>
      <c r="AV1562" t="s">
        <v>87</v>
      </c>
      <c r="AW1562" t="s">
        <v>679</v>
      </c>
      <c r="AX1562" t="s">
        <v>87</v>
      </c>
      <c r="BA1562">
        <v>41015</v>
      </c>
      <c r="BB1562">
        <v>235</v>
      </c>
      <c r="BC1562" t="s">
        <v>37</v>
      </c>
      <c r="BD1562" t="s">
        <v>1417</v>
      </c>
      <c r="BF1562">
        <v>42</v>
      </c>
      <c r="BG1562">
        <v>390</v>
      </c>
      <c r="BH1562">
        <v>391</v>
      </c>
      <c r="BI1562">
        <v>34.606557377049178</v>
      </c>
      <c r="BJ1562">
        <f t="shared" si="120"/>
        <v>35</v>
      </c>
      <c r="BK1562">
        <v>0</v>
      </c>
      <c r="BL1562">
        <v>-352</v>
      </c>
      <c r="BM1562" t="s">
        <v>1050</v>
      </c>
      <c r="BN1562" t="s">
        <v>75</v>
      </c>
      <c r="BO1562" t="s">
        <v>87</v>
      </c>
      <c r="BQ1562" t="s">
        <v>1050</v>
      </c>
      <c r="BR1562" t="s">
        <v>87</v>
      </c>
      <c r="BS1562" t="s">
        <v>572</v>
      </c>
      <c r="BT1562" t="s">
        <v>1252</v>
      </c>
      <c r="BU1562" t="s">
        <v>87</v>
      </c>
      <c r="BV1562">
        <v>0.10741687979539642</v>
      </c>
      <c r="BW1562">
        <v>9.7435897435897437E-2</v>
      </c>
      <c r="BX1562">
        <v>-9.9809823594989855E-3</v>
      </c>
      <c r="BY1562">
        <v>0</v>
      </c>
      <c r="BZ1562">
        <v>-38</v>
      </c>
      <c r="CA1562">
        <v>4</v>
      </c>
      <c r="CB1562">
        <v>390</v>
      </c>
      <c r="CC1562">
        <v>42</v>
      </c>
      <c r="CD1562">
        <v>390</v>
      </c>
      <c r="CE1562">
        <v>352</v>
      </c>
      <c r="CH1562">
        <f t="shared" si="121"/>
        <v>1</v>
      </c>
      <c r="CI1562" t="s">
        <v>1401</v>
      </c>
      <c r="CJ1562">
        <v>3</v>
      </c>
      <c r="CK1562" t="s">
        <v>1399</v>
      </c>
      <c r="CL1562">
        <f t="shared" si="122"/>
        <v>1</v>
      </c>
      <c r="CM1562">
        <f t="shared" si="123"/>
        <v>1</v>
      </c>
      <c r="CN1562">
        <f t="shared" si="124"/>
        <v>1</v>
      </c>
    </row>
    <row r="1563" spans="1:92" x14ac:dyDescent="0.25">
      <c r="A1563">
        <v>2951</v>
      </c>
      <c r="B1563" t="s">
        <v>564</v>
      </c>
      <c r="C1563" t="s">
        <v>564</v>
      </c>
      <c r="D1563">
        <v>2114076</v>
      </c>
      <c r="E1563">
        <v>6</v>
      </c>
      <c r="F1563" s="107">
        <v>41017</v>
      </c>
      <c r="G1563" s="107">
        <v>41316</v>
      </c>
      <c r="H1563">
        <v>2114076</v>
      </c>
      <c r="I1563" s="107">
        <v>41018</v>
      </c>
      <c r="J1563" s="107">
        <v>41316</v>
      </c>
      <c r="K1563">
        <v>20000</v>
      </c>
      <c r="L1563" t="s">
        <v>569</v>
      </c>
      <c r="N1563" t="s">
        <v>564</v>
      </c>
      <c r="O1563" t="s">
        <v>913</v>
      </c>
      <c r="P1563" t="s">
        <v>38</v>
      </c>
      <c r="Q1563">
        <v>299</v>
      </c>
      <c r="R1563">
        <v>300</v>
      </c>
      <c r="S1563">
        <v>2</v>
      </c>
      <c r="T1563">
        <v>6</v>
      </c>
      <c r="U1563">
        <v>1</v>
      </c>
      <c r="AD1563" s="107">
        <v>31643</v>
      </c>
      <c r="AE1563" t="s">
        <v>31</v>
      </c>
      <c r="AF1563" t="s">
        <v>39</v>
      </c>
      <c r="AG1563" t="s">
        <v>40</v>
      </c>
      <c r="AH1563" t="s">
        <v>40</v>
      </c>
      <c r="AI1563" t="s">
        <v>117</v>
      </c>
      <c r="AJ1563" t="s">
        <v>88</v>
      </c>
      <c r="AK1563">
        <v>3</v>
      </c>
      <c r="AL1563" t="s">
        <v>361</v>
      </c>
      <c r="AM1563">
        <v>12</v>
      </c>
      <c r="AP1563" t="s">
        <v>130</v>
      </c>
      <c r="AR1563" t="s">
        <v>49</v>
      </c>
      <c r="AS1563" t="s">
        <v>105</v>
      </c>
      <c r="BC1563" t="s">
        <v>37</v>
      </c>
      <c r="BF1563">
        <v>299</v>
      </c>
      <c r="BG1563">
        <v>299</v>
      </c>
      <c r="BH1563">
        <v>300</v>
      </c>
      <c r="BI1563">
        <v>25.612021857923498</v>
      </c>
      <c r="BJ1563">
        <f t="shared" si="120"/>
        <v>26</v>
      </c>
      <c r="BK1563">
        <v>0</v>
      </c>
      <c r="BL1563">
        <v>0</v>
      </c>
      <c r="BM1563" t="s">
        <v>1050</v>
      </c>
      <c r="BN1563" t="s">
        <v>913</v>
      </c>
      <c r="BO1563" t="s">
        <v>564</v>
      </c>
      <c r="BQ1563" t="s">
        <v>1050</v>
      </c>
      <c r="BR1563" t="s">
        <v>87</v>
      </c>
      <c r="BS1563" t="s">
        <v>572</v>
      </c>
      <c r="BT1563" t="s">
        <v>1252</v>
      </c>
      <c r="BU1563" t="s">
        <v>87</v>
      </c>
      <c r="BV1563">
        <v>0.9966666666666667</v>
      </c>
      <c r="BW1563">
        <v>1</v>
      </c>
      <c r="BX1563">
        <v>3.3333333333332993E-3</v>
      </c>
      <c r="BY1563">
        <v>0</v>
      </c>
      <c r="BZ1563">
        <v>-299</v>
      </c>
      <c r="CA1563">
        <v>0</v>
      </c>
      <c r="CB1563">
        <v>299</v>
      </c>
      <c r="CC1563" t="e">
        <v>#VALUE!</v>
      </c>
      <c r="CD1563">
        <v>299</v>
      </c>
      <c r="CE1563">
        <v>0</v>
      </c>
      <c r="CH1563">
        <f t="shared" si="121"/>
        <v>1</v>
      </c>
      <c r="CI1563" t="s">
        <v>1403</v>
      </c>
      <c r="CJ1563">
        <v>6</v>
      </c>
      <c r="CK1563" t="s">
        <v>1399</v>
      </c>
      <c r="CL1563">
        <f t="shared" si="122"/>
        <v>0</v>
      </c>
      <c r="CM1563">
        <f t="shared" si="123"/>
        <v>1</v>
      </c>
      <c r="CN1563">
        <f t="shared" si="124"/>
        <v>1</v>
      </c>
    </row>
    <row r="1564" spans="1:92" x14ac:dyDescent="0.25">
      <c r="A1564">
        <v>1612</v>
      </c>
      <c r="B1564" t="s">
        <v>564</v>
      </c>
      <c r="C1564" t="s">
        <v>564</v>
      </c>
      <c r="D1564">
        <v>2114088</v>
      </c>
      <c r="E1564">
        <v>6</v>
      </c>
      <c r="F1564" s="107">
        <v>40968</v>
      </c>
      <c r="G1564" s="107">
        <v>41080</v>
      </c>
      <c r="H1564">
        <v>2114088</v>
      </c>
      <c r="I1564" s="107">
        <v>40969</v>
      </c>
      <c r="J1564" s="107">
        <v>40981</v>
      </c>
      <c r="K1564">
        <v>20000</v>
      </c>
      <c r="L1564" t="s">
        <v>569</v>
      </c>
      <c r="M1564" s="107">
        <v>40981</v>
      </c>
      <c r="N1564" t="s">
        <v>87</v>
      </c>
      <c r="O1564" t="s">
        <v>583</v>
      </c>
      <c r="P1564" t="s">
        <v>38</v>
      </c>
      <c r="Q1564">
        <v>13</v>
      </c>
      <c r="R1564">
        <v>113</v>
      </c>
      <c r="S1564">
        <v>1</v>
      </c>
      <c r="T1564">
        <v>4</v>
      </c>
      <c r="AD1564" s="107">
        <v>31822</v>
      </c>
      <c r="AE1564" t="s">
        <v>31</v>
      </c>
      <c r="AF1564" t="s">
        <v>32</v>
      </c>
      <c r="AG1564" t="s">
        <v>868</v>
      </c>
      <c r="AH1564" t="s">
        <v>30</v>
      </c>
      <c r="AI1564" t="s">
        <v>89</v>
      </c>
      <c r="AJ1564" t="s">
        <v>88</v>
      </c>
      <c r="AK1564">
        <v>7</v>
      </c>
      <c r="AL1564" t="s">
        <v>361</v>
      </c>
      <c r="AM1564">
        <v>4</v>
      </c>
      <c r="AP1564" t="s">
        <v>55</v>
      </c>
      <c r="AR1564" t="s">
        <v>49</v>
      </c>
      <c r="AS1564" t="s">
        <v>56</v>
      </c>
      <c r="BC1564" t="s">
        <v>51</v>
      </c>
      <c r="BF1564">
        <v>13</v>
      </c>
      <c r="BG1564">
        <v>112</v>
      </c>
      <c r="BH1564">
        <v>113</v>
      </c>
      <c r="BI1564">
        <v>24.989071038251367</v>
      </c>
      <c r="BJ1564">
        <f t="shared" si="120"/>
        <v>25</v>
      </c>
      <c r="BK1564">
        <v>0</v>
      </c>
      <c r="BL1564">
        <v>-99</v>
      </c>
      <c r="BM1564" t="s">
        <v>1050</v>
      </c>
      <c r="BN1564" t="s">
        <v>75</v>
      </c>
      <c r="BO1564" t="s">
        <v>87</v>
      </c>
      <c r="BQ1564" t="s">
        <v>1050</v>
      </c>
      <c r="BR1564" t="s">
        <v>87</v>
      </c>
      <c r="BS1564" t="s">
        <v>573</v>
      </c>
      <c r="BT1564" t="s">
        <v>1252</v>
      </c>
      <c r="BU1564" t="s">
        <v>87</v>
      </c>
      <c r="BV1564">
        <v>0.11504424778761062</v>
      </c>
      <c r="BW1564">
        <v>0.11607142857142858</v>
      </c>
      <c r="BX1564">
        <v>1.0271807838179575E-3</v>
      </c>
      <c r="BY1564">
        <v>0</v>
      </c>
      <c r="BZ1564">
        <v>-13</v>
      </c>
      <c r="CA1564">
        <v>0</v>
      </c>
      <c r="CB1564">
        <v>13</v>
      </c>
      <c r="CC1564" t="e">
        <v>#VALUE!</v>
      </c>
      <c r="CD1564">
        <v>13</v>
      </c>
      <c r="CE1564">
        <v>0</v>
      </c>
      <c r="CH1564">
        <f t="shared" si="121"/>
        <v>1</v>
      </c>
      <c r="CI1564" t="s">
        <v>1404</v>
      </c>
      <c r="CJ1564">
        <v>2</v>
      </c>
      <c r="CK1564" t="s">
        <v>1399</v>
      </c>
      <c r="CL1564">
        <f t="shared" si="122"/>
        <v>1</v>
      </c>
      <c r="CM1564">
        <f t="shared" si="123"/>
        <v>1</v>
      </c>
      <c r="CN1564">
        <f t="shared" si="124"/>
        <v>1</v>
      </c>
    </row>
    <row r="1565" spans="1:92" x14ac:dyDescent="0.25">
      <c r="A1565">
        <v>554</v>
      </c>
      <c r="B1565" t="s">
        <v>564</v>
      </c>
      <c r="C1565" t="s">
        <v>564</v>
      </c>
      <c r="D1565">
        <v>2114968</v>
      </c>
      <c r="E1565">
        <v>2</v>
      </c>
      <c r="F1565" s="107">
        <v>40931</v>
      </c>
      <c r="G1565" s="107">
        <v>41066</v>
      </c>
      <c r="H1565">
        <v>2114968</v>
      </c>
      <c r="I1565" s="107">
        <v>40931</v>
      </c>
      <c r="J1565" s="107">
        <v>40932</v>
      </c>
      <c r="K1565">
        <v>2000</v>
      </c>
      <c r="L1565" t="s">
        <v>566</v>
      </c>
      <c r="M1565" s="107">
        <v>40932</v>
      </c>
      <c r="N1565" t="s">
        <v>87</v>
      </c>
      <c r="O1565" t="s">
        <v>75</v>
      </c>
      <c r="P1565" t="s">
        <v>587</v>
      </c>
      <c r="Q1565">
        <v>2</v>
      </c>
      <c r="R1565">
        <v>136</v>
      </c>
      <c r="S1565">
        <v>0</v>
      </c>
      <c r="T1565">
        <v>0</v>
      </c>
      <c r="AD1565" s="107">
        <v>25611</v>
      </c>
      <c r="AE1565" t="s">
        <v>31</v>
      </c>
      <c r="AF1565" t="s">
        <v>137</v>
      </c>
      <c r="AG1565" t="s">
        <v>869</v>
      </c>
      <c r="AH1565" t="s">
        <v>30</v>
      </c>
      <c r="AI1565" t="s">
        <v>96</v>
      </c>
      <c r="AJ1565" t="s">
        <v>47</v>
      </c>
      <c r="AK1565">
        <v>7</v>
      </c>
      <c r="AL1565" t="s">
        <v>47</v>
      </c>
      <c r="AP1565" t="s">
        <v>42</v>
      </c>
      <c r="AR1565" t="s">
        <v>43</v>
      </c>
      <c r="AS1565" t="s">
        <v>44</v>
      </c>
      <c r="BC1565" t="s">
        <v>51</v>
      </c>
      <c r="BF1565">
        <v>2</v>
      </c>
      <c r="BG1565">
        <v>136</v>
      </c>
      <c r="BH1565">
        <v>136</v>
      </c>
      <c r="BI1565">
        <v>41.857923497267763</v>
      </c>
      <c r="BJ1565">
        <f t="shared" si="120"/>
        <v>42</v>
      </c>
      <c r="BK1565">
        <v>0</v>
      </c>
      <c r="BL1565">
        <v>-134</v>
      </c>
      <c r="BM1565" t="s">
        <v>47</v>
      </c>
      <c r="BN1565" t="s">
        <v>75</v>
      </c>
      <c r="BO1565" t="s">
        <v>87</v>
      </c>
      <c r="BQ1565" t="s">
        <v>47</v>
      </c>
      <c r="BR1565" t="s">
        <v>87</v>
      </c>
      <c r="BS1565" t="s">
        <v>573</v>
      </c>
      <c r="BT1565" t="s">
        <v>1252</v>
      </c>
      <c r="BU1565" t="s">
        <v>564</v>
      </c>
      <c r="BV1565">
        <v>1.4705882352941176E-2</v>
      </c>
      <c r="BW1565">
        <v>1.4705882352941176E-2</v>
      </c>
      <c r="BX1565">
        <v>0</v>
      </c>
      <c r="BY1565">
        <v>0</v>
      </c>
      <c r="BZ1565">
        <v>-2</v>
      </c>
      <c r="CA1565">
        <v>0</v>
      </c>
      <c r="CB1565">
        <v>2</v>
      </c>
      <c r="CC1565" t="e">
        <v>#VALUE!</v>
      </c>
      <c r="CD1565">
        <v>2</v>
      </c>
      <c r="CE1565">
        <v>0</v>
      </c>
      <c r="CH1565">
        <f t="shared" si="121"/>
        <v>0</v>
      </c>
      <c r="CI1565" t="s">
        <v>1405</v>
      </c>
      <c r="CJ1565">
        <v>1</v>
      </c>
      <c r="CK1565" t="s">
        <v>1399</v>
      </c>
      <c r="CL1565">
        <f t="shared" si="122"/>
        <v>1</v>
      </c>
      <c r="CM1565">
        <f t="shared" si="123"/>
        <v>0</v>
      </c>
      <c r="CN1565">
        <f t="shared" si="124"/>
        <v>0</v>
      </c>
    </row>
    <row r="1566" spans="1:92" x14ac:dyDescent="0.25">
      <c r="A1566">
        <v>582</v>
      </c>
      <c r="B1566" t="s">
        <v>564</v>
      </c>
      <c r="C1566" t="s">
        <v>564</v>
      </c>
      <c r="D1566">
        <v>2115739</v>
      </c>
      <c r="E1566">
        <v>4</v>
      </c>
      <c r="F1566" s="107">
        <v>40932</v>
      </c>
      <c r="G1566" s="107">
        <v>40990</v>
      </c>
      <c r="H1566">
        <v>2115739</v>
      </c>
      <c r="I1566" s="107">
        <v>40932</v>
      </c>
      <c r="J1566" s="107">
        <v>40938</v>
      </c>
      <c r="K1566">
        <v>5000</v>
      </c>
      <c r="L1566" t="s">
        <v>567</v>
      </c>
      <c r="M1566" s="107">
        <v>40938</v>
      </c>
      <c r="N1566" t="s">
        <v>87</v>
      </c>
      <c r="O1566" t="s">
        <v>75</v>
      </c>
      <c r="P1566" t="s">
        <v>38</v>
      </c>
      <c r="Q1566">
        <v>7</v>
      </c>
      <c r="R1566">
        <v>59</v>
      </c>
      <c r="S1566">
        <v>1</v>
      </c>
      <c r="T1566">
        <v>6</v>
      </c>
      <c r="U1566">
        <v>1</v>
      </c>
      <c r="AD1566" s="107">
        <v>31851</v>
      </c>
      <c r="AE1566" t="s">
        <v>31</v>
      </c>
      <c r="AF1566" t="s">
        <v>32</v>
      </c>
      <c r="AG1566" t="s">
        <v>868</v>
      </c>
      <c r="AH1566" t="s">
        <v>57</v>
      </c>
      <c r="AI1566" t="s">
        <v>64</v>
      </c>
      <c r="AJ1566" t="s">
        <v>88</v>
      </c>
      <c r="AK1566">
        <v>4</v>
      </c>
      <c r="AL1566" t="s">
        <v>986</v>
      </c>
      <c r="AO1566">
        <v>120</v>
      </c>
      <c r="AP1566" t="s">
        <v>42</v>
      </c>
      <c r="AR1566" t="s">
        <v>43</v>
      </c>
      <c r="AS1566" t="s">
        <v>44</v>
      </c>
      <c r="BC1566" t="s">
        <v>37</v>
      </c>
      <c r="BF1566">
        <v>7</v>
      </c>
      <c r="BG1566">
        <v>59</v>
      </c>
      <c r="BH1566">
        <v>59</v>
      </c>
      <c r="BI1566">
        <v>24.811475409836067</v>
      </c>
      <c r="BJ1566">
        <f t="shared" si="120"/>
        <v>25</v>
      </c>
      <c r="BK1566">
        <v>0</v>
      </c>
      <c r="BL1566">
        <v>-52</v>
      </c>
      <c r="BM1566" t="s">
        <v>1050</v>
      </c>
      <c r="BN1566" t="s">
        <v>75</v>
      </c>
      <c r="BO1566" t="s">
        <v>87</v>
      </c>
      <c r="BQ1566" t="s">
        <v>1050</v>
      </c>
      <c r="BR1566" t="s">
        <v>87</v>
      </c>
      <c r="BS1566" t="s">
        <v>573</v>
      </c>
      <c r="BT1566" t="s">
        <v>1252</v>
      </c>
      <c r="BU1566" t="s">
        <v>87</v>
      </c>
      <c r="BV1566">
        <v>0.11864406779661017</v>
      </c>
      <c r="BW1566">
        <v>0.11864406779661017</v>
      </c>
      <c r="BX1566">
        <v>0</v>
      </c>
      <c r="BY1566">
        <v>0</v>
      </c>
      <c r="BZ1566">
        <v>-7</v>
      </c>
      <c r="CA1566">
        <v>0</v>
      </c>
      <c r="CB1566">
        <v>7</v>
      </c>
      <c r="CC1566" t="e">
        <v>#VALUE!</v>
      </c>
      <c r="CD1566">
        <v>7</v>
      </c>
      <c r="CE1566">
        <v>0</v>
      </c>
      <c r="CH1566">
        <f t="shared" si="121"/>
        <v>1</v>
      </c>
      <c r="CI1566" t="s">
        <v>1405</v>
      </c>
      <c r="CJ1566">
        <v>1</v>
      </c>
      <c r="CK1566" t="s">
        <v>1399</v>
      </c>
      <c r="CL1566">
        <f t="shared" si="122"/>
        <v>1</v>
      </c>
      <c r="CM1566">
        <f t="shared" si="123"/>
        <v>1</v>
      </c>
      <c r="CN1566">
        <f t="shared" si="124"/>
        <v>1</v>
      </c>
    </row>
    <row r="1567" spans="1:92" x14ac:dyDescent="0.25">
      <c r="A1567">
        <v>2804</v>
      </c>
      <c r="B1567" t="s">
        <v>564</v>
      </c>
      <c r="C1567" t="s">
        <v>564</v>
      </c>
      <c r="D1567">
        <v>2116431</v>
      </c>
      <c r="E1567">
        <v>6</v>
      </c>
      <c r="F1567" s="107">
        <v>41012</v>
      </c>
      <c r="G1567" s="107">
        <v>41108</v>
      </c>
      <c r="H1567">
        <v>2116431</v>
      </c>
      <c r="I1567" s="107">
        <v>41012</v>
      </c>
      <c r="J1567" s="107">
        <v>41108</v>
      </c>
      <c r="K1567">
        <v>30000</v>
      </c>
      <c r="L1567" t="s">
        <v>570</v>
      </c>
      <c r="N1567" t="s">
        <v>564</v>
      </c>
      <c r="O1567" t="s">
        <v>913</v>
      </c>
      <c r="P1567" t="s">
        <v>38</v>
      </c>
      <c r="Q1567">
        <v>97</v>
      </c>
      <c r="R1567">
        <v>97</v>
      </c>
      <c r="S1567">
        <v>1</v>
      </c>
      <c r="T1567">
        <v>4</v>
      </c>
      <c r="AD1567" s="107">
        <v>32097</v>
      </c>
      <c r="AE1567" t="s">
        <v>31</v>
      </c>
      <c r="AF1567" t="s">
        <v>32</v>
      </c>
      <c r="AG1567" t="s">
        <v>868</v>
      </c>
      <c r="AH1567" t="s">
        <v>30</v>
      </c>
      <c r="AI1567" t="s">
        <v>52</v>
      </c>
      <c r="AJ1567" t="s">
        <v>88</v>
      </c>
      <c r="AK1567">
        <v>5</v>
      </c>
      <c r="AL1567" t="s">
        <v>361</v>
      </c>
      <c r="AM1567">
        <v>3</v>
      </c>
      <c r="AP1567" t="s">
        <v>109</v>
      </c>
      <c r="AR1567" t="s">
        <v>49</v>
      </c>
      <c r="AS1567" t="s">
        <v>73</v>
      </c>
      <c r="BC1567" t="s">
        <v>37</v>
      </c>
      <c r="BF1567">
        <v>97</v>
      </c>
      <c r="BG1567">
        <v>97</v>
      </c>
      <c r="BH1567">
        <v>97</v>
      </c>
      <c r="BI1567">
        <v>24.357923497267759</v>
      </c>
      <c r="BJ1567">
        <f t="shared" si="120"/>
        <v>24</v>
      </c>
      <c r="BK1567">
        <v>0</v>
      </c>
      <c r="BL1567">
        <v>0</v>
      </c>
      <c r="BM1567" t="s">
        <v>1050</v>
      </c>
      <c r="BN1567" t="s">
        <v>913</v>
      </c>
      <c r="BO1567" t="s">
        <v>564</v>
      </c>
      <c r="BQ1567" t="s">
        <v>1050</v>
      </c>
      <c r="BR1567" t="s">
        <v>87</v>
      </c>
      <c r="BS1567" t="s">
        <v>572</v>
      </c>
      <c r="BT1567" t="s">
        <v>1252</v>
      </c>
      <c r="BU1567" t="s">
        <v>87</v>
      </c>
      <c r="BV1567">
        <v>1</v>
      </c>
      <c r="BW1567">
        <v>1</v>
      </c>
      <c r="BX1567">
        <v>0</v>
      </c>
      <c r="BY1567">
        <v>0</v>
      </c>
      <c r="BZ1567">
        <v>-97</v>
      </c>
      <c r="CA1567">
        <v>0</v>
      </c>
      <c r="CB1567">
        <v>97</v>
      </c>
      <c r="CC1567" t="e">
        <v>#VALUE!</v>
      </c>
      <c r="CD1567">
        <v>97</v>
      </c>
      <c r="CE1567">
        <v>0</v>
      </c>
      <c r="CH1567">
        <f t="shared" si="121"/>
        <v>1</v>
      </c>
      <c r="CI1567" t="s">
        <v>1408</v>
      </c>
      <c r="CJ1567">
        <v>0</v>
      </c>
      <c r="CK1567" t="s">
        <v>1399</v>
      </c>
      <c r="CL1567">
        <f t="shared" si="122"/>
        <v>0</v>
      </c>
      <c r="CM1567">
        <f t="shared" si="123"/>
        <v>1</v>
      </c>
      <c r="CN1567">
        <f t="shared" si="124"/>
        <v>1</v>
      </c>
    </row>
    <row r="1568" spans="1:92" x14ac:dyDescent="0.25">
      <c r="A1568">
        <v>2011</v>
      </c>
      <c r="B1568" t="s">
        <v>564</v>
      </c>
      <c r="C1568" t="s">
        <v>564</v>
      </c>
      <c r="D1568">
        <v>2116626</v>
      </c>
      <c r="E1568">
        <v>2</v>
      </c>
      <c r="F1568" s="107">
        <v>40984</v>
      </c>
      <c r="G1568" s="107">
        <v>41151</v>
      </c>
      <c r="H1568">
        <v>2116626</v>
      </c>
      <c r="I1568" s="107" t="s">
        <v>560</v>
      </c>
      <c r="J1568" s="107" t="s">
        <v>560</v>
      </c>
      <c r="K1568">
        <v>10000</v>
      </c>
      <c r="L1568" t="s">
        <v>568</v>
      </c>
      <c r="M1568" s="107">
        <v>40990</v>
      </c>
      <c r="N1568" t="s">
        <v>87</v>
      </c>
      <c r="O1568" t="s">
        <v>75</v>
      </c>
      <c r="P1568" t="s">
        <v>587</v>
      </c>
      <c r="Q1568">
        <v>0</v>
      </c>
      <c r="R1568">
        <v>168</v>
      </c>
      <c r="S1568">
        <v>0</v>
      </c>
      <c r="T1568">
        <v>1</v>
      </c>
      <c r="AD1568" s="107">
        <v>27593</v>
      </c>
      <c r="AE1568" t="s">
        <v>31</v>
      </c>
      <c r="AF1568" t="s">
        <v>68</v>
      </c>
      <c r="AG1568" t="s">
        <v>870</v>
      </c>
      <c r="AH1568" t="s">
        <v>30</v>
      </c>
      <c r="AI1568" t="s">
        <v>96</v>
      </c>
      <c r="AJ1568" t="s">
        <v>47</v>
      </c>
      <c r="AK1568">
        <v>7</v>
      </c>
      <c r="AL1568" t="s">
        <v>47</v>
      </c>
      <c r="AP1568" t="s">
        <v>55</v>
      </c>
      <c r="AR1568" t="s">
        <v>49</v>
      </c>
      <c r="AS1568" t="s">
        <v>56</v>
      </c>
      <c r="BC1568" t="s">
        <v>51</v>
      </c>
      <c r="BF1568">
        <v>0</v>
      </c>
      <c r="BG1568">
        <v>0</v>
      </c>
      <c r="BH1568">
        <v>168</v>
      </c>
      <c r="BI1568">
        <v>36.587431693989068</v>
      </c>
      <c r="BJ1568" t="e">
        <f t="shared" si="120"/>
        <v>#VALUE!</v>
      </c>
      <c r="BK1568" t="e">
        <v>#VALUE!</v>
      </c>
      <c r="BL1568" t="e">
        <v>#VALUE!</v>
      </c>
      <c r="BM1568" t="s">
        <v>47</v>
      </c>
      <c r="BN1568" t="s">
        <v>75</v>
      </c>
      <c r="BO1568" t="s">
        <v>87</v>
      </c>
      <c r="BQ1568" t="s">
        <v>47</v>
      </c>
      <c r="BR1568">
        <v>0</v>
      </c>
      <c r="BS1568" t="s">
        <v>573</v>
      </c>
      <c r="BT1568" t="s">
        <v>1252</v>
      </c>
      <c r="BU1568" t="s">
        <v>564</v>
      </c>
      <c r="BV1568">
        <v>0</v>
      </c>
      <c r="BW1568">
        <v>0</v>
      </c>
      <c r="BX1568">
        <v>0</v>
      </c>
      <c r="BY1568">
        <v>0</v>
      </c>
      <c r="BZ1568" t="e">
        <v>#VALUE!</v>
      </c>
      <c r="CA1568" t="e">
        <v>#VALUE!</v>
      </c>
      <c r="CB1568" t="e">
        <v>#VALUE!</v>
      </c>
      <c r="CC1568">
        <v>0</v>
      </c>
      <c r="CD1568">
        <v>0</v>
      </c>
      <c r="CE1568">
        <v>0</v>
      </c>
      <c r="CH1568">
        <f t="shared" si="121"/>
        <v>1</v>
      </c>
      <c r="CI1568" t="s">
        <v>1405</v>
      </c>
      <c r="CJ1568">
        <v>1</v>
      </c>
      <c r="CK1568" t="s">
        <v>1400</v>
      </c>
      <c r="CL1568">
        <f t="shared" si="122"/>
        <v>1</v>
      </c>
      <c r="CM1568">
        <f t="shared" si="123"/>
        <v>0</v>
      </c>
      <c r="CN1568">
        <f t="shared" si="124"/>
        <v>1</v>
      </c>
    </row>
    <row r="1569" spans="1:92" x14ac:dyDescent="0.25">
      <c r="A1569">
        <v>2936</v>
      </c>
      <c r="B1569" t="s">
        <v>564</v>
      </c>
      <c r="C1569" t="s">
        <v>564</v>
      </c>
      <c r="D1569">
        <v>2117761</v>
      </c>
      <c r="E1569">
        <v>6</v>
      </c>
      <c r="F1569" s="107">
        <v>41017</v>
      </c>
      <c r="G1569" s="107">
        <v>41199</v>
      </c>
      <c r="H1569">
        <v>2117761</v>
      </c>
      <c r="I1569" s="107">
        <v>41018</v>
      </c>
      <c r="J1569" s="107">
        <v>41199</v>
      </c>
      <c r="K1569">
        <v>50000</v>
      </c>
      <c r="L1569" t="s">
        <v>570</v>
      </c>
      <c r="N1569" t="s">
        <v>564</v>
      </c>
      <c r="O1569" t="s">
        <v>913</v>
      </c>
      <c r="P1569" t="s">
        <v>38</v>
      </c>
      <c r="Q1569">
        <v>182</v>
      </c>
      <c r="R1569">
        <v>183</v>
      </c>
      <c r="S1569">
        <v>0</v>
      </c>
      <c r="T1569">
        <v>1</v>
      </c>
      <c r="AD1569" s="107">
        <v>31307</v>
      </c>
      <c r="AE1569" t="s">
        <v>31</v>
      </c>
      <c r="AF1569" t="s">
        <v>39</v>
      </c>
      <c r="AG1569" t="s">
        <v>40</v>
      </c>
      <c r="AH1569" t="s">
        <v>40</v>
      </c>
      <c r="AI1569" t="s">
        <v>84</v>
      </c>
      <c r="AJ1569" t="s">
        <v>88</v>
      </c>
      <c r="AK1569">
        <v>3</v>
      </c>
      <c r="AL1569" t="s">
        <v>361</v>
      </c>
      <c r="AM1569">
        <v>3</v>
      </c>
      <c r="AP1569" t="s">
        <v>144</v>
      </c>
      <c r="AR1569" t="s">
        <v>49</v>
      </c>
      <c r="AS1569" t="s">
        <v>125</v>
      </c>
      <c r="BC1569" t="s">
        <v>98</v>
      </c>
      <c r="BF1569">
        <v>182</v>
      </c>
      <c r="BG1569">
        <v>182</v>
      </c>
      <c r="BH1569">
        <v>183</v>
      </c>
      <c r="BI1569">
        <v>26.530054644808743</v>
      </c>
      <c r="BJ1569">
        <f t="shared" si="120"/>
        <v>27</v>
      </c>
      <c r="BK1569">
        <v>0</v>
      </c>
      <c r="BL1569">
        <v>0</v>
      </c>
      <c r="BM1569" t="s">
        <v>1050</v>
      </c>
      <c r="BN1569" t="s">
        <v>913</v>
      </c>
      <c r="BO1569" t="s">
        <v>564</v>
      </c>
      <c r="BQ1569" t="s">
        <v>1050</v>
      </c>
      <c r="BR1569" t="s">
        <v>87</v>
      </c>
      <c r="BS1569" t="s">
        <v>572</v>
      </c>
      <c r="BT1569" t="s">
        <v>1252</v>
      </c>
      <c r="BU1569" t="s">
        <v>564</v>
      </c>
      <c r="BV1569">
        <v>0.99453551912568305</v>
      </c>
      <c r="BW1569">
        <v>1</v>
      </c>
      <c r="BX1569">
        <v>5.464480874316946E-3</v>
      </c>
      <c r="BY1569">
        <v>0</v>
      </c>
      <c r="BZ1569">
        <v>-182</v>
      </c>
      <c r="CA1569">
        <v>0</v>
      </c>
      <c r="CB1569">
        <v>182</v>
      </c>
      <c r="CC1569" t="e">
        <v>#VALUE!</v>
      </c>
      <c r="CD1569">
        <v>182</v>
      </c>
      <c r="CE1569">
        <v>0</v>
      </c>
      <c r="CH1569">
        <f t="shared" si="121"/>
        <v>1</v>
      </c>
      <c r="CI1569" t="s">
        <v>1403</v>
      </c>
      <c r="CJ1569">
        <v>6</v>
      </c>
      <c r="CK1569" t="s">
        <v>1399</v>
      </c>
      <c r="CL1569">
        <f t="shared" si="122"/>
        <v>0</v>
      </c>
      <c r="CM1569">
        <f t="shared" si="123"/>
        <v>0</v>
      </c>
      <c r="CN1569">
        <f t="shared" si="124"/>
        <v>1</v>
      </c>
    </row>
    <row r="1570" spans="1:92" x14ac:dyDescent="0.25">
      <c r="A1570">
        <v>1329</v>
      </c>
      <c r="B1570" t="s">
        <v>564</v>
      </c>
      <c r="C1570" t="s">
        <v>564</v>
      </c>
      <c r="D1570">
        <v>2119273</v>
      </c>
      <c r="E1570">
        <v>5</v>
      </c>
      <c r="F1570" s="107">
        <v>40956</v>
      </c>
      <c r="G1570" s="107">
        <v>40981</v>
      </c>
      <c r="H1570">
        <v>2119273</v>
      </c>
      <c r="I1570" s="107">
        <v>40957</v>
      </c>
      <c r="J1570" s="107">
        <v>40981</v>
      </c>
      <c r="K1570">
        <v>15000</v>
      </c>
      <c r="L1570" t="s">
        <v>569</v>
      </c>
      <c r="N1570" t="s">
        <v>564</v>
      </c>
      <c r="O1570" t="s">
        <v>913</v>
      </c>
      <c r="P1570" t="s">
        <v>38</v>
      </c>
      <c r="Q1570">
        <v>25</v>
      </c>
      <c r="R1570">
        <v>26</v>
      </c>
      <c r="S1570">
        <v>4</v>
      </c>
      <c r="T1570">
        <v>3</v>
      </c>
      <c r="U1570">
        <v>3</v>
      </c>
      <c r="AD1570" s="107">
        <v>31772</v>
      </c>
      <c r="AE1570" t="s">
        <v>31</v>
      </c>
      <c r="AF1570" t="s">
        <v>68</v>
      </c>
      <c r="AG1570" t="s">
        <v>870</v>
      </c>
      <c r="AH1570" t="s">
        <v>30</v>
      </c>
      <c r="AI1570" t="s">
        <v>64</v>
      </c>
      <c r="AJ1570" t="s">
        <v>88</v>
      </c>
      <c r="AK1570">
        <v>2</v>
      </c>
      <c r="AL1570" t="s">
        <v>987</v>
      </c>
      <c r="AN1570">
        <v>14</v>
      </c>
      <c r="AP1570" t="s">
        <v>59</v>
      </c>
      <c r="AR1570" t="s">
        <v>43</v>
      </c>
      <c r="AS1570" t="s">
        <v>60</v>
      </c>
      <c r="BC1570" t="s">
        <v>37</v>
      </c>
      <c r="BF1570">
        <v>25</v>
      </c>
      <c r="BG1570">
        <v>25</v>
      </c>
      <c r="BH1570">
        <v>26</v>
      </c>
      <c r="BI1570">
        <v>25.092896174863387</v>
      </c>
      <c r="BJ1570">
        <f t="shared" si="120"/>
        <v>25</v>
      </c>
      <c r="BK1570">
        <v>0</v>
      </c>
      <c r="BL1570">
        <v>0</v>
      </c>
      <c r="BM1570" t="s">
        <v>1050</v>
      </c>
      <c r="BN1570" t="s">
        <v>913</v>
      </c>
      <c r="BO1570" t="s">
        <v>564</v>
      </c>
      <c r="BQ1570" t="s">
        <v>1050</v>
      </c>
      <c r="BR1570" t="s">
        <v>87</v>
      </c>
      <c r="BS1570" t="s">
        <v>572</v>
      </c>
      <c r="BT1570" t="s">
        <v>1252</v>
      </c>
      <c r="BU1570" t="s">
        <v>87</v>
      </c>
      <c r="BV1570">
        <v>0.96153846153846156</v>
      </c>
      <c r="BW1570">
        <v>1</v>
      </c>
      <c r="BX1570">
        <v>3.8461538461538436E-2</v>
      </c>
      <c r="BY1570">
        <v>0</v>
      </c>
      <c r="BZ1570">
        <v>-25</v>
      </c>
      <c r="CA1570">
        <v>0</v>
      </c>
      <c r="CB1570">
        <v>25</v>
      </c>
      <c r="CC1570" t="e">
        <v>#VALUE!</v>
      </c>
      <c r="CD1570">
        <v>25</v>
      </c>
      <c r="CE1570">
        <v>0</v>
      </c>
      <c r="CH1570">
        <f t="shared" si="121"/>
        <v>1</v>
      </c>
      <c r="CI1570" t="s">
        <v>1404</v>
      </c>
      <c r="CJ1570">
        <v>2</v>
      </c>
      <c r="CK1570" t="s">
        <v>1399</v>
      </c>
      <c r="CL1570">
        <f t="shared" si="122"/>
        <v>0</v>
      </c>
      <c r="CM1570">
        <f t="shared" si="123"/>
        <v>1</v>
      </c>
      <c r="CN1570">
        <f t="shared" si="124"/>
        <v>1</v>
      </c>
    </row>
    <row r="1571" spans="1:92" x14ac:dyDescent="0.25">
      <c r="A1571">
        <v>2304</v>
      </c>
      <c r="B1571" t="s">
        <v>564</v>
      </c>
      <c r="C1571" t="s">
        <v>564</v>
      </c>
      <c r="D1571">
        <v>2119539</v>
      </c>
      <c r="E1571">
        <v>2</v>
      </c>
      <c r="F1571" s="107">
        <v>40996</v>
      </c>
      <c r="G1571" s="107">
        <v>41199</v>
      </c>
      <c r="H1571">
        <v>2119539</v>
      </c>
      <c r="I1571" s="107">
        <v>40996</v>
      </c>
      <c r="J1571" s="107">
        <v>40997</v>
      </c>
      <c r="K1571">
        <v>10000</v>
      </c>
      <c r="L1571" t="s">
        <v>568</v>
      </c>
      <c r="M1571" s="107">
        <v>40997</v>
      </c>
      <c r="N1571" t="s">
        <v>87</v>
      </c>
      <c r="O1571" t="s">
        <v>75</v>
      </c>
      <c r="P1571" t="s">
        <v>587</v>
      </c>
      <c r="Q1571">
        <v>2</v>
      </c>
      <c r="R1571">
        <v>204</v>
      </c>
      <c r="S1571">
        <v>1</v>
      </c>
      <c r="T1571">
        <v>0</v>
      </c>
      <c r="V1571">
        <v>1</v>
      </c>
      <c r="AD1571" s="107">
        <v>31204</v>
      </c>
      <c r="AE1571" t="s">
        <v>31</v>
      </c>
      <c r="AF1571" t="s">
        <v>32</v>
      </c>
      <c r="AG1571" t="s">
        <v>868</v>
      </c>
      <c r="AH1571" t="s">
        <v>57</v>
      </c>
      <c r="AI1571" t="s">
        <v>86</v>
      </c>
      <c r="AJ1571" t="s">
        <v>47</v>
      </c>
      <c r="AK1571">
        <v>9</v>
      </c>
      <c r="AL1571" t="s">
        <v>47</v>
      </c>
      <c r="AP1571" t="s">
        <v>92</v>
      </c>
      <c r="AR1571" t="s">
        <v>66</v>
      </c>
      <c r="AS1571" t="s">
        <v>44</v>
      </c>
      <c r="BC1571" t="s">
        <v>51</v>
      </c>
      <c r="BF1571">
        <v>2</v>
      </c>
      <c r="BG1571">
        <v>204</v>
      </c>
      <c r="BH1571">
        <v>204</v>
      </c>
      <c r="BI1571">
        <v>26.754098360655739</v>
      </c>
      <c r="BJ1571">
        <f t="shared" si="120"/>
        <v>27</v>
      </c>
      <c r="BK1571">
        <v>0</v>
      </c>
      <c r="BL1571">
        <v>-202</v>
      </c>
      <c r="BM1571" t="s">
        <v>47</v>
      </c>
      <c r="BN1571" t="s">
        <v>75</v>
      </c>
      <c r="BO1571" t="s">
        <v>87</v>
      </c>
      <c r="BQ1571" t="s">
        <v>47</v>
      </c>
      <c r="BR1571" t="s">
        <v>87</v>
      </c>
      <c r="BS1571" t="s">
        <v>573</v>
      </c>
      <c r="BT1571" t="s">
        <v>1252</v>
      </c>
      <c r="BU1571" t="s">
        <v>87</v>
      </c>
      <c r="BV1571">
        <v>9.8039215686274508E-3</v>
      </c>
      <c r="BW1571">
        <v>9.8039215686274508E-3</v>
      </c>
      <c r="BX1571">
        <v>0</v>
      </c>
      <c r="BY1571">
        <v>0</v>
      </c>
      <c r="BZ1571">
        <v>-2</v>
      </c>
      <c r="CA1571">
        <v>0</v>
      </c>
      <c r="CB1571">
        <v>2</v>
      </c>
      <c r="CC1571" t="e">
        <v>#VALUE!</v>
      </c>
      <c r="CD1571">
        <v>2</v>
      </c>
      <c r="CE1571">
        <v>0</v>
      </c>
      <c r="CH1571">
        <f t="shared" si="121"/>
        <v>1</v>
      </c>
      <c r="CI1571" t="s">
        <v>1405</v>
      </c>
      <c r="CJ1571">
        <v>1</v>
      </c>
      <c r="CK1571" t="s">
        <v>1399</v>
      </c>
      <c r="CL1571">
        <f t="shared" si="122"/>
        <v>1</v>
      </c>
      <c r="CM1571">
        <f t="shared" si="123"/>
        <v>1</v>
      </c>
      <c r="CN1571">
        <f t="shared" si="124"/>
        <v>0</v>
      </c>
    </row>
    <row r="1572" spans="1:92" x14ac:dyDescent="0.25">
      <c r="A1572">
        <v>1252</v>
      </c>
      <c r="B1572" t="s">
        <v>564</v>
      </c>
      <c r="C1572" t="s">
        <v>564</v>
      </c>
      <c r="D1572">
        <v>2121213</v>
      </c>
      <c r="E1572">
        <v>3</v>
      </c>
      <c r="F1572" s="107">
        <v>40954</v>
      </c>
      <c r="G1572" s="107">
        <v>41074</v>
      </c>
      <c r="H1572">
        <v>2121213</v>
      </c>
      <c r="I1572" s="107">
        <v>40954</v>
      </c>
      <c r="J1572" s="107">
        <v>40957</v>
      </c>
      <c r="K1572">
        <v>5000</v>
      </c>
      <c r="L1572" t="s">
        <v>567</v>
      </c>
      <c r="M1572" s="107">
        <v>40957</v>
      </c>
      <c r="N1572" t="s">
        <v>87</v>
      </c>
      <c r="O1572" t="s">
        <v>75</v>
      </c>
      <c r="P1572" t="s">
        <v>38</v>
      </c>
      <c r="Q1572">
        <v>6</v>
      </c>
      <c r="R1572">
        <v>121</v>
      </c>
      <c r="S1572">
        <v>1</v>
      </c>
      <c r="T1572">
        <v>2</v>
      </c>
      <c r="U1572">
        <v>1</v>
      </c>
      <c r="AD1572" s="107">
        <v>31765</v>
      </c>
      <c r="AE1572" t="s">
        <v>31</v>
      </c>
      <c r="AF1572" t="s">
        <v>39</v>
      </c>
      <c r="AG1572" t="s">
        <v>40</v>
      </c>
      <c r="AH1572" t="s">
        <v>40</v>
      </c>
      <c r="AI1572" t="s">
        <v>52</v>
      </c>
      <c r="AJ1572" t="s">
        <v>88</v>
      </c>
      <c r="AK1572">
        <v>9</v>
      </c>
      <c r="AL1572" t="s">
        <v>184</v>
      </c>
      <c r="AP1572" t="s">
        <v>100</v>
      </c>
      <c r="AR1572" t="s">
        <v>66</v>
      </c>
      <c r="AS1572" t="s">
        <v>63</v>
      </c>
      <c r="AT1572" t="s">
        <v>823</v>
      </c>
      <c r="BC1572" t="s">
        <v>51</v>
      </c>
      <c r="BF1572">
        <v>6</v>
      </c>
      <c r="BG1572">
        <v>121</v>
      </c>
      <c r="BH1572">
        <v>121</v>
      </c>
      <c r="BI1572">
        <v>25.106557377049182</v>
      </c>
      <c r="BJ1572">
        <f t="shared" si="120"/>
        <v>25</v>
      </c>
      <c r="BK1572">
        <v>0</v>
      </c>
      <c r="BL1572">
        <v>-117</v>
      </c>
      <c r="BM1572" t="s">
        <v>1050</v>
      </c>
      <c r="BN1572" t="s">
        <v>75</v>
      </c>
      <c r="BO1572" t="s">
        <v>87</v>
      </c>
      <c r="BQ1572" t="s">
        <v>1050</v>
      </c>
      <c r="BR1572" t="s">
        <v>87</v>
      </c>
      <c r="BS1572" t="s">
        <v>573</v>
      </c>
      <c r="BT1572" t="s">
        <v>1252</v>
      </c>
      <c r="BU1572" t="s">
        <v>87</v>
      </c>
      <c r="BV1572">
        <v>4.9586776859504134E-2</v>
      </c>
      <c r="BW1572">
        <v>3.3057851239669422E-2</v>
      </c>
      <c r="BX1572">
        <v>-1.6528925619834711E-2</v>
      </c>
      <c r="BY1572">
        <v>0</v>
      </c>
      <c r="BZ1572">
        <v>-4</v>
      </c>
      <c r="CA1572">
        <v>2</v>
      </c>
      <c r="CB1572">
        <v>4</v>
      </c>
      <c r="CC1572" t="e">
        <v>#VALUE!</v>
      </c>
      <c r="CE1572">
        <v>117</v>
      </c>
      <c r="CH1572">
        <f t="shared" si="121"/>
        <v>1</v>
      </c>
      <c r="CI1572" t="s">
        <v>1405</v>
      </c>
      <c r="CJ1572">
        <v>1</v>
      </c>
      <c r="CK1572" t="s">
        <v>1399</v>
      </c>
      <c r="CL1572">
        <f t="shared" si="122"/>
        <v>1</v>
      </c>
      <c r="CM1572">
        <f t="shared" si="123"/>
        <v>1</v>
      </c>
      <c r="CN1572">
        <f t="shared" si="124"/>
        <v>1</v>
      </c>
    </row>
    <row r="1573" spans="1:92" x14ac:dyDescent="0.25">
      <c r="A1573">
        <v>2127</v>
      </c>
      <c r="B1573" t="s">
        <v>564</v>
      </c>
      <c r="C1573" t="s">
        <v>564</v>
      </c>
      <c r="D1573">
        <v>2121224</v>
      </c>
      <c r="E1573">
        <v>5</v>
      </c>
      <c r="F1573" s="107">
        <v>40988</v>
      </c>
      <c r="G1573" s="107">
        <v>40991</v>
      </c>
      <c r="H1573">
        <v>2121224</v>
      </c>
      <c r="I1573" s="107">
        <v>40989</v>
      </c>
      <c r="J1573" s="107">
        <v>40991</v>
      </c>
      <c r="K1573">
        <v>15000</v>
      </c>
      <c r="L1573" t="s">
        <v>569</v>
      </c>
      <c r="N1573" t="s">
        <v>564</v>
      </c>
      <c r="O1573" t="s">
        <v>913</v>
      </c>
      <c r="P1573" t="s">
        <v>38</v>
      </c>
      <c r="Q1573">
        <v>3</v>
      </c>
      <c r="R1573">
        <v>4</v>
      </c>
      <c r="S1573">
        <v>3</v>
      </c>
      <c r="T1573">
        <v>3</v>
      </c>
      <c r="U1573">
        <v>2</v>
      </c>
      <c r="AD1573" s="107">
        <v>24300</v>
      </c>
      <c r="AE1573" t="s">
        <v>45</v>
      </c>
      <c r="AF1573" t="s">
        <v>68</v>
      </c>
      <c r="AG1573" t="s">
        <v>870</v>
      </c>
      <c r="AH1573" t="s">
        <v>57</v>
      </c>
      <c r="AI1573" t="s">
        <v>117</v>
      </c>
      <c r="AJ1573" t="s">
        <v>88</v>
      </c>
      <c r="AK1573">
        <v>2</v>
      </c>
      <c r="AL1573" t="s">
        <v>987</v>
      </c>
      <c r="AN1573">
        <v>6</v>
      </c>
      <c r="AP1573" t="s">
        <v>42</v>
      </c>
      <c r="AR1573" t="s">
        <v>43</v>
      </c>
      <c r="AS1573" t="s">
        <v>44</v>
      </c>
      <c r="BC1573" t="s">
        <v>37</v>
      </c>
      <c r="BF1573">
        <v>3</v>
      </c>
      <c r="BG1573">
        <v>3</v>
      </c>
      <c r="BH1573">
        <v>4</v>
      </c>
      <c r="BI1573">
        <v>45.595628415300546</v>
      </c>
      <c r="BJ1573">
        <f t="shared" si="120"/>
        <v>46</v>
      </c>
      <c r="BK1573">
        <v>0</v>
      </c>
      <c r="BL1573">
        <v>0</v>
      </c>
      <c r="BM1573" t="s">
        <v>1050</v>
      </c>
      <c r="BN1573" t="s">
        <v>913</v>
      </c>
      <c r="BO1573" t="s">
        <v>564</v>
      </c>
      <c r="BQ1573" t="s">
        <v>1050</v>
      </c>
      <c r="BR1573" t="s">
        <v>87</v>
      </c>
      <c r="BS1573" t="s">
        <v>572</v>
      </c>
      <c r="BT1573" t="s">
        <v>1252</v>
      </c>
      <c r="BU1573" t="s">
        <v>87</v>
      </c>
      <c r="BV1573">
        <v>0.75</v>
      </c>
      <c r="BW1573">
        <v>1</v>
      </c>
      <c r="BX1573">
        <v>0.25</v>
      </c>
      <c r="BY1573">
        <v>0</v>
      </c>
      <c r="BZ1573">
        <v>-3</v>
      </c>
      <c r="CA1573">
        <v>0</v>
      </c>
      <c r="CB1573">
        <v>3</v>
      </c>
      <c r="CC1573" t="e">
        <v>#VALUE!</v>
      </c>
      <c r="CD1573">
        <v>3</v>
      </c>
      <c r="CE1573">
        <v>0</v>
      </c>
      <c r="CH1573">
        <f t="shared" si="121"/>
        <v>1</v>
      </c>
      <c r="CI1573" t="s">
        <v>1405</v>
      </c>
      <c r="CJ1573">
        <v>1</v>
      </c>
      <c r="CK1573" t="s">
        <v>1399</v>
      </c>
      <c r="CL1573">
        <f t="shared" si="122"/>
        <v>0</v>
      </c>
      <c r="CM1573">
        <f t="shared" si="123"/>
        <v>1</v>
      </c>
      <c r="CN1573">
        <f t="shared" si="124"/>
        <v>1</v>
      </c>
    </row>
    <row r="1574" spans="1:92" x14ac:dyDescent="0.25">
      <c r="A1574">
        <v>823</v>
      </c>
      <c r="B1574" t="s">
        <v>87</v>
      </c>
      <c r="C1574" t="s">
        <v>87</v>
      </c>
      <c r="D1574">
        <v>2123271</v>
      </c>
      <c r="E1574">
        <v>5</v>
      </c>
      <c r="F1574" s="107">
        <v>40940</v>
      </c>
      <c r="G1574" s="107">
        <v>41310</v>
      </c>
      <c r="H1574">
        <v>2123271</v>
      </c>
      <c r="I1574" s="107">
        <v>40977</v>
      </c>
      <c r="J1574" s="107">
        <v>40985</v>
      </c>
      <c r="K1574">
        <v>5000</v>
      </c>
      <c r="L1574" t="s">
        <v>567</v>
      </c>
      <c r="M1574" s="107">
        <v>40985</v>
      </c>
      <c r="N1574" t="s">
        <v>87</v>
      </c>
      <c r="O1574" t="s">
        <v>75</v>
      </c>
      <c r="P1574" t="s">
        <v>38</v>
      </c>
      <c r="Q1574">
        <v>156</v>
      </c>
      <c r="R1574">
        <v>371</v>
      </c>
      <c r="S1574">
        <v>2</v>
      </c>
      <c r="T1574">
        <v>4</v>
      </c>
      <c r="U1574">
        <v>2</v>
      </c>
      <c r="AD1574" s="107">
        <v>31942</v>
      </c>
      <c r="AE1574" t="s">
        <v>31</v>
      </c>
      <c r="AF1574" t="s">
        <v>39</v>
      </c>
      <c r="AG1574" t="s">
        <v>40</v>
      </c>
      <c r="AH1574" t="s">
        <v>40</v>
      </c>
      <c r="AI1574" t="s">
        <v>99</v>
      </c>
      <c r="AJ1574" t="s">
        <v>88</v>
      </c>
      <c r="AK1574">
        <v>11</v>
      </c>
      <c r="AL1574" t="s">
        <v>987</v>
      </c>
      <c r="AN1574">
        <v>6</v>
      </c>
      <c r="AP1574" t="s">
        <v>250</v>
      </c>
      <c r="AR1574" t="s">
        <v>66</v>
      </c>
      <c r="AS1574" t="s">
        <v>63</v>
      </c>
      <c r="AV1574" t="s">
        <v>87</v>
      </c>
      <c r="AW1574" t="s">
        <v>692</v>
      </c>
      <c r="BA1574">
        <v>41288</v>
      </c>
      <c r="BB1574">
        <v>408</v>
      </c>
      <c r="BC1574" t="s">
        <v>37</v>
      </c>
      <c r="BD1574" t="s">
        <v>1064</v>
      </c>
      <c r="BF1574">
        <v>156</v>
      </c>
      <c r="BG1574">
        <v>334</v>
      </c>
      <c r="BH1574">
        <v>371</v>
      </c>
      <c r="BI1574">
        <v>24.584699453551913</v>
      </c>
      <c r="BJ1574">
        <f t="shared" si="120"/>
        <v>25</v>
      </c>
      <c r="BK1574">
        <v>0</v>
      </c>
      <c r="BL1574">
        <v>-325</v>
      </c>
      <c r="BM1574" t="s">
        <v>1050</v>
      </c>
      <c r="BN1574" t="s">
        <v>75</v>
      </c>
      <c r="BO1574" t="s">
        <v>87</v>
      </c>
      <c r="BQ1574" t="s">
        <v>1050</v>
      </c>
      <c r="BR1574" t="s">
        <v>87</v>
      </c>
      <c r="BS1574" t="s">
        <v>572</v>
      </c>
      <c r="BT1574" t="s">
        <v>1252</v>
      </c>
      <c r="BU1574" t="s">
        <v>87</v>
      </c>
      <c r="BV1574">
        <v>0.42048517520215634</v>
      </c>
      <c r="BW1574">
        <v>2.6946107784431138E-2</v>
      </c>
      <c r="BX1574">
        <v>-0.39353906741772521</v>
      </c>
      <c r="BY1574">
        <v>0</v>
      </c>
      <c r="BZ1574">
        <v>-9</v>
      </c>
      <c r="CA1574">
        <v>147</v>
      </c>
      <c r="CB1574">
        <v>334</v>
      </c>
      <c r="CC1574">
        <v>156</v>
      </c>
      <c r="CD1574">
        <v>334</v>
      </c>
      <c r="CE1574">
        <v>325</v>
      </c>
      <c r="CH1574">
        <f t="shared" si="121"/>
        <v>1</v>
      </c>
      <c r="CI1574" t="s">
        <v>1403</v>
      </c>
      <c r="CJ1574">
        <v>6</v>
      </c>
      <c r="CK1574" t="s">
        <v>1399</v>
      </c>
      <c r="CL1574">
        <f t="shared" si="122"/>
        <v>1</v>
      </c>
      <c r="CM1574">
        <f t="shared" si="123"/>
        <v>1</v>
      </c>
      <c r="CN1574">
        <f t="shared" si="124"/>
        <v>1</v>
      </c>
    </row>
    <row r="1575" spans="1:92" x14ac:dyDescent="0.25">
      <c r="A1575">
        <v>2705</v>
      </c>
      <c r="B1575" t="s">
        <v>564</v>
      </c>
      <c r="C1575" t="s">
        <v>564</v>
      </c>
      <c r="D1575">
        <v>2123831</v>
      </c>
      <c r="E1575">
        <v>6</v>
      </c>
      <c r="F1575" s="107">
        <v>41009</v>
      </c>
      <c r="G1575" s="107">
        <v>41079</v>
      </c>
      <c r="H1575">
        <v>2123831</v>
      </c>
      <c r="I1575" s="107">
        <v>41010</v>
      </c>
      <c r="J1575" s="107">
        <v>41079</v>
      </c>
      <c r="K1575" t="s">
        <v>562</v>
      </c>
      <c r="L1575" t="s">
        <v>562</v>
      </c>
      <c r="N1575" t="s">
        <v>564</v>
      </c>
      <c r="O1575" t="s">
        <v>913</v>
      </c>
      <c r="P1575" t="s">
        <v>38</v>
      </c>
      <c r="Q1575">
        <v>70</v>
      </c>
      <c r="R1575">
        <v>71</v>
      </c>
      <c r="S1575">
        <v>2</v>
      </c>
      <c r="T1575">
        <v>0</v>
      </c>
      <c r="U1575">
        <v>1</v>
      </c>
      <c r="AD1575" s="107">
        <v>31550</v>
      </c>
      <c r="AE1575" t="s">
        <v>31</v>
      </c>
      <c r="AF1575" t="s">
        <v>39</v>
      </c>
      <c r="AG1575" t="s">
        <v>40</v>
      </c>
      <c r="AH1575" t="s">
        <v>40</v>
      </c>
      <c r="AI1575" t="s">
        <v>117</v>
      </c>
      <c r="AJ1575" t="s">
        <v>88</v>
      </c>
      <c r="AK1575">
        <v>3</v>
      </c>
      <c r="AL1575" t="s">
        <v>361</v>
      </c>
      <c r="AM1575">
        <v>3</v>
      </c>
      <c r="AP1575" t="s">
        <v>55</v>
      </c>
      <c r="AR1575" t="s">
        <v>49</v>
      </c>
      <c r="AS1575" t="s">
        <v>56</v>
      </c>
      <c r="AT1575" t="s">
        <v>478</v>
      </c>
      <c r="BC1575" t="s">
        <v>37</v>
      </c>
      <c r="BF1575">
        <v>70</v>
      </c>
      <c r="BG1575">
        <v>70</v>
      </c>
      <c r="BH1575">
        <v>71</v>
      </c>
      <c r="BI1575">
        <v>25.844262295081968</v>
      </c>
      <c r="BJ1575">
        <f t="shared" si="120"/>
        <v>26</v>
      </c>
      <c r="BK1575">
        <v>0</v>
      </c>
      <c r="BL1575">
        <v>0</v>
      </c>
      <c r="BM1575" t="s">
        <v>1050</v>
      </c>
      <c r="BN1575" t="s">
        <v>913</v>
      </c>
      <c r="BO1575" t="s">
        <v>564</v>
      </c>
      <c r="BQ1575" t="s">
        <v>1050</v>
      </c>
      <c r="BR1575" t="s">
        <v>87</v>
      </c>
      <c r="BS1575" t="s">
        <v>572</v>
      </c>
      <c r="BT1575" t="s">
        <v>1252</v>
      </c>
      <c r="BU1575" t="s">
        <v>87</v>
      </c>
      <c r="BV1575">
        <v>0.9859154929577465</v>
      </c>
      <c r="BW1575">
        <v>1</v>
      </c>
      <c r="BX1575">
        <v>1.4084507042253502E-2</v>
      </c>
      <c r="BY1575">
        <v>0</v>
      </c>
      <c r="BZ1575">
        <v>-70</v>
      </c>
      <c r="CA1575">
        <v>0</v>
      </c>
      <c r="CB1575">
        <v>70</v>
      </c>
      <c r="CC1575" t="e">
        <v>#VALUE!</v>
      </c>
      <c r="CD1575">
        <v>70</v>
      </c>
      <c r="CE1575">
        <v>0</v>
      </c>
      <c r="CH1575">
        <f t="shared" si="121"/>
        <v>1</v>
      </c>
      <c r="CI1575" t="s">
        <v>1402</v>
      </c>
      <c r="CJ1575">
        <v>4</v>
      </c>
      <c r="CK1575" t="s">
        <v>1399</v>
      </c>
      <c r="CL1575">
        <f t="shared" si="122"/>
        <v>0</v>
      </c>
      <c r="CM1575">
        <f t="shared" si="123"/>
        <v>1</v>
      </c>
      <c r="CN1575">
        <f t="shared" si="124"/>
        <v>0</v>
      </c>
    </row>
    <row r="1576" spans="1:92" x14ac:dyDescent="0.25">
      <c r="A1576">
        <v>242</v>
      </c>
      <c r="B1576" t="s">
        <v>564</v>
      </c>
      <c r="C1576" t="s">
        <v>564</v>
      </c>
      <c r="D1576">
        <v>2124206</v>
      </c>
      <c r="E1576">
        <v>5</v>
      </c>
      <c r="F1576" s="107">
        <v>40919</v>
      </c>
      <c r="G1576" s="107">
        <v>40921</v>
      </c>
      <c r="H1576">
        <v>2124206</v>
      </c>
      <c r="I1576" s="107">
        <v>40919</v>
      </c>
      <c r="J1576" s="107">
        <v>40921</v>
      </c>
      <c r="K1576">
        <v>15000</v>
      </c>
      <c r="L1576" t="s">
        <v>569</v>
      </c>
      <c r="N1576" t="s">
        <v>564</v>
      </c>
      <c r="O1576" t="s">
        <v>913</v>
      </c>
      <c r="P1576" t="s">
        <v>38</v>
      </c>
      <c r="Q1576">
        <v>3</v>
      </c>
      <c r="R1576">
        <v>3</v>
      </c>
      <c r="S1576">
        <v>5</v>
      </c>
      <c r="T1576">
        <v>5</v>
      </c>
      <c r="U1576">
        <v>4</v>
      </c>
      <c r="AD1576" s="107">
        <v>31983</v>
      </c>
      <c r="AE1576" t="s">
        <v>31</v>
      </c>
      <c r="AF1576" t="s">
        <v>32</v>
      </c>
      <c r="AG1576" t="s">
        <v>868</v>
      </c>
      <c r="AH1576" t="s">
        <v>30</v>
      </c>
      <c r="AI1576" t="s">
        <v>94</v>
      </c>
      <c r="AJ1576" t="s">
        <v>88</v>
      </c>
      <c r="AK1576">
        <v>2</v>
      </c>
      <c r="AL1576" t="s">
        <v>987</v>
      </c>
      <c r="AN1576">
        <v>9</v>
      </c>
      <c r="AP1576" t="s">
        <v>42</v>
      </c>
      <c r="AR1576" t="s">
        <v>43</v>
      </c>
      <c r="AS1576" t="s">
        <v>44</v>
      </c>
      <c r="BC1576" t="s">
        <v>37</v>
      </c>
      <c r="BF1576">
        <v>3</v>
      </c>
      <c r="BG1576">
        <v>3</v>
      </c>
      <c r="BH1576">
        <v>3</v>
      </c>
      <c r="BI1576">
        <v>24.415300546448087</v>
      </c>
      <c r="BJ1576">
        <f t="shared" si="120"/>
        <v>24</v>
      </c>
      <c r="BK1576">
        <v>0</v>
      </c>
      <c r="BL1576">
        <v>0</v>
      </c>
      <c r="BM1576" t="s">
        <v>1050</v>
      </c>
      <c r="BN1576" t="s">
        <v>913</v>
      </c>
      <c r="BO1576" t="s">
        <v>564</v>
      </c>
      <c r="BQ1576" t="s">
        <v>1050</v>
      </c>
      <c r="BR1576" t="s">
        <v>87</v>
      </c>
      <c r="BS1576" t="s">
        <v>572</v>
      </c>
      <c r="BT1576" t="s">
        <v>1252</v>
      </c>
      <c r="BU1576" t="s">
        <v>87</v>
      </c>
      <c r="BV1576">
        <v>1</v>
      </c>
      <c r="BW1576">
        <v>1</v>
      </c>
      <c r="BX1576">
        <v>0</v>
      </c>
      <c r="BY1576">
        <v>0</v>
      </c>
      <c r="BZ1576">
        <v>-3</v>
      </c>
      <c r="CA1576">
        <v>0</v>
      </c>
      <c r="CB1576">
        <v>3</v>
      </c>
      <c r="CC1576" t="e">
        <v>#VALUE!</v>
      </c>
      <c r="CD1576">
        <v>3</v>
      </c>
      <c r="CE1576">
        <v>0</v>
      </c>
      <c r="CH1576">
        <f t="shared" si="121"/>
        <v>1</v>
      </c>
      <c r="CI1576" t="s">
        <v>1405</v>
      </c>
      <c r="CJ1576">
        <v>1</v>
      </c>
      <c r="CK1576" t="s">
        <v>1399</v>
      </c>
      <c r="CL1576">
        <f t="shared" si="122"/>
        <v>0</v>
      </c>
      <c r="CM1576">
        <f t="shared" si="123"/>
        <v>1</v>
      </c>
      <c r="CN1576">
        <f t="shared" si="124"/>
        <v>1</v>
      </c>
    </row>
    <row r="1577" spans="1:92" x14ac:dyDescent="0.25">
      <c r="A1577">
        <v>1671</v>
      </c>
      <c r="B1577" t="s">
        <v>564</v>
      </c>
      <c r="C1577" t="s">
        <v>564</v>
      </c>
      <c r="D1577">
        <v>2124310</v>
      </c>
      <c r="E1577">
        <v>6</v>
      </c>
      <c r="F1577" s="107">
        <v>40970</v>
      </c>
      <c r="G1577" s="107">
        <v>41334</v>
      </c>
      <c r="H1577">
        <v>2124310</v>
      </c>
      <c r="I1577" s="107">
        <v>40970</v>
      </c>
      <c r="J1577" s="107">
        <v>41126</v>
      </c>
      <c r="K1577">
        <v>50000</v>
      </c>
      <c r="L1577" t="s">
        <v>570</v>
      </c>
      <c r="M1577" s="107">
        <v>41126</v>
      </c>
      <c r="N1577" t="s">
        <v>87</v>
      </c>
      <c r="O1577" t="s">
        <v>75</v>
      </c>
      <c r="P1577" t="s">
        <v>657</v>
      </c>
      <c r="Q1577">
        <v>157</v>
      </c>
      <c r="R1577">
        <v>365</v>
      </c>
      <c r="S1577">
        <v>0</v>
      </c>
      <c r="T1577">
        <v>2</v>
      </c>
      <c r="AD1577" s="107">
        <v>24521</v>
      </c>
      <c r="AE1577" t="s">
        <v>31</v>
      </c>
      <c r="AF1577" t="s">
        <v>39</v>
      </c>
      <c r="AG1577" t="s">
        <v>40</v>
      </c>
      <c r="AH1577" t="s">
        <v>40</v>
      </c>
      <c r="AI1577" t="s">
        <v>86</v>
      </c>
      <c r="AJ1577" t="s">
        <v>88</v>
      </c>
      <c r="AK1577">
        <v>15</v>
      </c>
      <c r="AL1577" t="s">
        <v>361</v>
      </c>
      <c r="AM1577">
        <v>50</v>
      </c>
      <c r="AP1577" t="s">
        <v>178</v>
      </c>
      <c r="AR1577" t="s">
        <v>91</v>
      </c>
      <c r="AS1577" t="s">
        <v>179</v>
      </c>
      <c r="BC1577" t="s">
        <v>37</v>
      </c>
      <c r="BF1577">
        <v>157</v>
      </c>
      <c r="BG1577">
        <v>365</v>
      </c>
      <c r="BH1577">
        <v>365</v>
      </c>
      <c r="BI1577">
        <v>44.942622950819676</v>
      </c>
      <c r="BJ1577">
        <f t="shared" si="120"/>
        <v>45</v>
      </c>
      <c r="BK1577">
        <v>0</v>
      </c>
      <c r="BL1577">
        <v>-208</v>
      </c>
      <c r="BM1577" t="s">
        <v>1050</v>
      </c>
      <c r="BN1577" t="s">
        <v>75</v>
      </c>
      <c r="BO1577" t="s">
        <v>87</v>
      </c>
      <c r="BQ1577" t="s">
        <v>1050</v>
      </c>
      <c r="BR1577" t="s">
        <v>87</v>
      </c>
      <c r="BS1577" t="s">
        <v>573</v>
      </c>
      <c r="BT1577" t="s">
        <v>1252</v>
      </c>
      <c r="BU1577" t="s">
        <v>564</v>
      </c>
      <c r="BV1577">
        <v>0.43013698630136987</v>
      </c>
      <c r="BW1577">
        <v>0.43013698630136987</v>
      </c>
      <c r="BX1577">
        <v>0</v>
      </c>
      <c r="BY1577">
        <v>0</v>
      </c>
      <c r="BZ1577">
        <v>-157</v>
      </c>
      <c r="CA1577">
        <v>0</v>
      </c>
      <c r="CB1577">
        <v>157</v>
      </c>
      <c r="CC1577" t="e">
        <v>#VALUE!</v>
      </c>
      <c r="CD1577">
        <v>157</v>
      </c>
      <c r="CE1577">
        <v>0</v>
      </c>
      <c r="CH1577">
        <f t="shared" si="121"/>
        <v>1</v>
      </c>
      <c r="CI1577" t="s">
        <v>1403</v>
      </c>
      <c r="CJ1577">
        <v>6</v>
      </c>
      <c r="CK1577" t="s">
        <v>1399</v>
      </c>
      <c r="CL1577">
        <f t="shared" si="122"/>
        <v>1</v>
      </c>
      <c r="CM1577">
        <f t="shared" si="123"/>
        <v>0</v>
      </c>
      <c r="CN1577">
        <f t="shared" si="124"/>
        <v>1</v>
      </c>
    </row>
    <row r="1578" spans="1:92" x14ac:dyDescent="0.25">
      <c r="A1578">
        <v>350</v>
      </c>
      <c r="B1578" t="s">
        <v>564</v>
      </c>
      <c r="C1578" t="s">
        <v>564</v>
      </c>
      <c r="D1578">
        <v>2124824</v>
      </c>
      <c r="E1578">
        <v>2</v>
      </c>
      <c r="F1578" s="107">
        <v>40922</v>
      </c>
      <c r="G1578" s="107">
        <v>41073</v>
      </c>
      <c r="H1578">
        <v>2124824</v>
      </c>
      <c r="I1578" s="107" t="s">
        <v>560</v>
      </c>
      <c r="J1578" s="107" t="s">
        <v>560</v>
      </c>
      <c r="K1578">
        <v>5000</v>
      </c>
      <c r="L1578" t="s">
        <v>567</v>
      </c>
      <c r="M1578" s="107">
        <v>40923</v>
      </c>
      <c r="N1578" t="s">
        <v>87</v>
      </c>
      <c r="O1578" t="s">
        <v>75</v>
      </c>
      <c r="P1578" t="s">
        <v>587</v>
      </c>
      <c r="Q1578">
        <v>0</v>
      </c>
      <c r="R1578">
        <v>152</v>
      </c>
      <c r="S1578">
        <v>1</v>
      </c>
      <c r="T1578">
        <v>1</v>
      </c>
      <c r="V1578">
        <v>1</v>
      </c>
      <c r="AD1578" s="107">
        <v>29606</v>
      </c>
      <c r="AE1578" t="s">
        <v>45</v>
      </c>
      <c r="AF1578" t="s">
        <v>68</v>
      </c>
      <c r="AG1578" t="s">
        <v>870</v>
      </c>
      <c r="AH1578" t="s">
        <v>30</v>
      </c>
      <c r="AI1578" t="s">
        <v>82</v>
      </c>
      <c r="AJ1578" t="s">
        <v>47</v>
      </c>
      <c r="AK1578">
        <v>7</v>
      </c>
      <c r="AL1578" t="s">
        <v>47</v>
      </c>
      <c r="AP1578" t="s">
        <v>42</v>
      </c>
      <c r="AR1578" t="s">
        <v>43</v>
      </c>
      <c r="AS1578" t="s">
        <v>44</v>
      </c>
      <c r="BC1578" t="s">
        <v>51</v>
      </c>
      <c r="BF1578">
        <v>0</v>
      </c>
      <c r="BG1578">
        <v>0</v>
      </c>
      <c r="BH1578">
        <v>152</v>
      </c>
      <c r="BI1578">
        <v>30.918032786885245</v>
      </c>
      <c r="BJ1578" t="e">
        <f t="shared" si="120"/>
        <v>#VALUE!</v>
      </c>
      <c r="BK1578" t="e">
        <v>#VALUE!</v>
      </c>
      <c r="BL1578" t="e">
        <v>#VALUE!</v>
      </c>
      <c r="BM1578" t="s">
        <v>47</v>
      </c>
      <c r="BN1578" t="s">
        <v>75</v>
      </c>
      <c r="BO1578" t="s">
        <v>87</v>
      </c>
      <c r="BQ1578" t="s">
        <v>47</v>
      </c>
      <c r="BR1578">
        <v>0</v>
      </c>
      <c r="BS1578" t="s">
        <v>573</v>
      </c>
      <c r="BT1578" t="s">
        <v>1252</v>
      </c>
      <c r="BU1578" t="s">
        <v>87</v>
      </c>
      <c r="BV1578">
        <v>0</v>
      </c>
      <c r="BW1578">
        <v>0</v>
      </c>
      <c r="BX1578">
        <v>0</v>
      </c>
      <c r="BY1578">
        <v>0</v>
      </c>
      <c r="BZ1578" t="e">
        <v>#VALUE!</v>
      </c>
      <c r="CA1578" t="e">
        <v>#VALUE!</v>
      </c>
      <c r="CB1578" t="e">
        <v>#VALUE!</v>
      </c>
      <c r="CC1578">
        <v>0</v>
      </c>
      <c r="CD1578">
        <v>0</v>
      </c>
      <c r="CE1578">
        <v>0</v>
      </c>
      <c r="CH1578">
        <f t="shared" si="121"/>
        <v>1</v>
      </c>
      <c r="CI1578" t="s">
        <v>1405</v>
      </c>
      <c r="CJ1578">
        <v>1</v>
      </c>
      <c r="CK1578" t="s">
        <v>1400</v>
      </c>
      <c r="CL1578">
        <f t="shared" si="122"/>
        <v>1</v>
      </c>
      <c r="CM1578">
        <f t="shared" si="123"/>
        <v>1</v>
      </c>
      <c r="CN1578">
        <f t="shared" si="124"/>
        <v>1</v>
      </c>
    </row>
    <row r="1579" spans="1:92" x14ac:dyDescent="0.25">
      <c r="A1579">
        <v>2503</v>
      </c>
      <c r="B1579" t="s">
        <v>564</v>
      </c>
      <c r="C1579" t="s">
        <v>564</v>
      </c>
      <c r="D1579">
        <v>2131971</v>
      </c>
      <c r="E1579">
        <v>1</v>
      </c>
      <c r="F1579" s="107">
        <v>41003</v>
      </c>
      <c r="G1579" s="107">
        <v>41036</v>
      </c>
      <c r="H1579">
        <v>2131971</v>
      </c>
      <c r="I1579" s="107">
        <v>41003</v>
      </c>
      <c r="J1579" s="107">
        <v>41036</v>
      </c>
      <c r="K1579">
        <v>30000</v>
      </c>
      <c r="L1579" t="s">
        <v>570</v>
      </c>
      <c r="N1579" t="s">
        <v>564</v>
      </c>
      <c r="O1579" t="s">
        <v>913</v>
      </c>
      <c r="P1579" t="s">
        <v>54</v>
      </c>
      <c r="Q1579">
        <v>34</v>
      </c>
      <c r="R1579">
        <v>34</v>
      </c>
      <c r="S1579">
        <v>0</v>
      </c>
      <c r="T1579">
        <v>0</v>
      </c>
      <c r="AD1579" s="107">
        <v>30925</v>
      </c>
      <c r="AE1579" t="s">
        <v>31</v>
      </c>
      <c r="AF1579" t="s">
        <v>32</v>
      </c>
      <c r="AG1579" t="s">
        <v>868</v>
      </c>
      <c r="AH1579" t="s">
        <v>57</v>
      </c>
      <c r="AI1579" t="s">
        <v>96</v>
      </c>
      <c r="AJ1579" t="s">
        <v>54</v>
      </c>
      <c r="AK1579">
        <v>3</v>
      </c>
      <c r="AL1579" t="s">
        <v>54</v>
      </c>
      <c r="AP1579" t="s">
        <v>190</v>
      </c>
      <c r="AR1579" t="s">
        <v>49</v>
      </c>
      <c r="AS1579" t="s">
        <v>81</v>
      </c>
      <c r="BC1579" t="s">
        <v>37</v>
      </c>
      <c r="BF1579">
        <v>34</v>
      </c>
      <c r="BG1579">
        <v>34</v>
      </c>
      <c r="BH1579">
        <v>34</v>
      </c>
      <c r="BI1579">
        <v>27.535519125683059</v>
      </c>
      <c r="BJ1579">
        <f t="shared" si="120"/>
        <v>28</v>
      </c>
      <c r="BK1579">
        <v>0</v>
      </c>
      <c r="BL1579">
        <v>0</v>
      </c>
      <c r="BM1579" t="s">
        <v>1051</v>
      </c>
      <c r="BN1579" t="s">
        <v>913</v>
      </c>
      <c r="BO1579" t="s">
        <v>564</v>
      </c>
      <c r="BQ1579" t="s">
        <v>1051</v>
      </c>
      <c r="BR1579" t="s">
        <v>87</v>
      </c>
      <c r="BS1579" t="s">
        <v>572</v>
      </c>
      <c r="BT1579" t="s">
        <v>1252</v>
      </c>
      <c r="BU1579" t="s">
        <v>564</v>
      </c>
      <c r="BV1579">
        <v>1</v>
      </c>
      <c r="BW1579">
        <v>1</v>
      </c>
      <c r="BX1579">
        <v>0</v>
      </c>
      <c r="BY1579">
        <v>0</v>
      </c>
      <c r="BZ1579">
        <v>-34</v>
      </c>
      <c r="CA1579">
        <v>0</v>
      </c>
      <c r="CB1579">
        <v>34</v>
      </c>
      <c r="CC1579" t="e">
        <v>#VALUE!</v>
      </c>
      <c r="CD1579">
        <v>34</v>
      </c>
      <c r="CE1579">
        <v>0</v>
      </c>
      <c r="CH1579">
        <f t="shared" si="121"/>
        <v>0</v>
      </c>
      <c r="CI1579" t="s">
        <v>1401</v>
      </c>
      <c r="CJ1579">
        <v>3</v>
      </c>
      <c r="CK1579" t="s">
        <v>1399</v>
      </c>
      <c r="CL1579">
        <f t="shared" si="122"/>
        <v>0</v>
      </c>
      <c r="CM1579">
        <f t="shared" si="123"/>
        <v>0</v>
      </c>
      <c r="CN1579">
        <f t="shared" si="124"/>
        <v>0</v>
      </c>
    </row>
    <row r="1580" spans="1:92" x14ac:dyDescent="0.25">
      <c r="A1580">
        <v>294</v>
      </c>
      <c r="B1580" t="s">
        <v>564</v>
      </c>
      <c r="C1580" t="s">
        <v>564</v>
      </c>
      <c r="D1580">
        <v>2134471</v>
      </c>
      <c r="E1580">
        <v>6</v>
      </c>
      <c r="F1580" s="107">
        <v>40920</v>
      </c>
      <c r="G1580" s="107">
        <v>41116</v>
      </c>
      <c r="H1580">
        <v>2134471</v>
      </c>
      <c r="I1580" s="107">
        <v>40920</v>
      </c>
      <c r="J1580" s="107">
        <v>41116</v>
      </c>
      <c r="K1580" t="s">
        <v>562</v>
      </c>
      <c r="L1580" t="s">
        <v>562</v>
      </c>
      <c r="N1580" t="s">
        <v>564</v>
      </c>
      <c r="O1580" t="s">
        <v>913</v>
      </c>
      <c r="P1580" t="s">
        <v>38</v>
      </c>
      <c r="Q1580">
        <v>197</v>
      </c>
      <c r="R1580">
        <v>197</v>
      </c>
      <c r="S1580">
        <v>5</v>
      </c>
      <c r="T1580">
        <v>2</v>
      </c>
      <c r="U1580">
        <v>4</v>
      </c>
      <c r="AD1580" s="107">
        <v>32185</v>
      </c>
      <c r="AE1580" t="s">
        <v>31</v>
      </c>
      <c r="AF1580" t="s">
        <v>39</v>
      </c>
      <c r="AG1580" t="s">
        <v>40</v>
      </c>
      <c r="AH1580" t="s">
        <v>40</v>
      </c>
      <c r="AI1580" t="s">
        <v>71</v>
      </c>
      <c r="AJ1580" t="s">
        <v>88</v>
      </c>
      <c r="AK1580">
        <v>6</v>
      </c>
      <c r="AL1580" t="s">
        <v>361</v>
      </c>
      <c r="AM1580">
        <v>60</v>
      </c>
      <c r="AP1580" t="s">
        <v>104</v>
      </c>
      <c r="AR1580" t="s">
        <v>91</v>
      </c>
      <c r="AS1580" t="s">
        <v>105</v>
      </c>
      <c r="BC1580" t="s">
        <v>37</v>
      </c>
      <c r="BF1580">
        <v>197</v>
      </c>
      <c r="BG1580">
        <v>197</v>
      </c>
      <c r="BH1580">
        <v>197</v>
      </c>
      <c r="BI1580">
        <v>23.866120218579233</v>
      </c>
      <c r="BJ1580">
        <f t="shared" si="120"/>
        <v>24</v>
      </c>
      <c r="BK1580">
        <v>0</v>
      </c>
      <c r="BL1580">
        <v>0</v>
      </c>
      <c r="BM1580" t="s">
        <v>1050</v>
      </c>
      <c r="BN1580" t="s">
        <v>913</v>
      </c>
      <c r="BO1580" t="s">
        <v>564</v>
      </c>
      <c r="BQ1580" t="s">
        <v>1050</v>
      </c>
      <c r="BR1580" t="s">
        <v>87</v>
      </c>
      <c r="BS1580" t="s">
        <v>572</v>
      </c>
      <c r="BT1580" t="s">
        <v>1252</v>
      </c>
      <c r="BU1580" t="s">
        <v>87</v>
      </c>
      <c r="BV1580">
        <v>1</v>
      </c>
      <c r="BW1580">
        <v>1</v>
      </c>
      <c r="BX1580">
        <v>0</v>
      </c>
      <c r="BY1580">
        <v>0</v>
      </c>
      <c r="BZ1580">
        <v>-197</v>
      </c>
      <c r="CA1580">
        <v>0</v>
      </c>
      <c r="CB1580">
        <v>197</v>
      </c>
      <c r="CC1580" t="e">
        <v>#VALUE!</v>
      </c>
      <c r="CD1580">
        <v>197</v>
      </c>
      <c r="CE1580">
        <v>0</v>
      </c>
      <c r="CH1580">
        <f t="shared" si="121"/>
        <v>1</v>
      </c>
      <c r="CI1580" t="s">
        <v>1403</v>
      </c>
      <c r="CJ1580">
        <v>6</v>
      </c>
      <c r="CK1580" t="s">
        <v>1399</v>
      </c>
      <c r="CL1580">
        <f t="shared" si="122"/>
        <v>0</v>
      </c>
      <c r="CM1580">
        <f t="shared" si="123"/>
        <v>1</v>
      </c>
      <c r="CN1580">
        <f t="shared" si="124"/>
        <v>1</v>
      </c>
    </row>
    <row r="1581" spans="1:92" x14ac:dyDescent="0.25">
      <c r="A1581">
        <v>1496</v>
      </c>
      <c r="B1581" t="s">
        <v>564</v>
      </c>
      <c r="C1581" t="s">
        <v>564</v>
      </c>
      <c r="D1581">
        <v>2134590</v>
      </c>
      <c r="E1581">
        <v>4</v>
      </c>
      <c r="F1581" s="107">
        <v>40964</v>
      </c>
      <c r="G1581" s="107">
        <v>41039</v>
      </c>
      <c r="H1581">
        <v>2134590</v>
      </c>
      <c r="I1581" s="107">
        <v>40964</v>
      </c>
      <c r="J1581" s="107">
        <v>41039</v>
      </c>
      <c r="K1581">
        <v>10000</v>
      </c>
      <c r="L1581" t="s">
        <v>568</v>
      </c>
      <c r="N1581" t="s">
        <v>564</v>
      </c>
      <c r="O1581" t="s">
        <v>913</v>
      </c>
      <c r="P1581" t="s">
        <v>38</v>
      </c>
      <c r="Q1581">
        <v>76</v>
      </c>
      <c r="R1581">
        <v>76</v>
      </c>
      <c r="S1581">
        <v>3</v>
      </c>
      <c r="T1581">
        <v>3</v>
      </c>
      <c r="U1581">
        <v>1</v>
      </c>
      <c r="AD1581" s="107">
        <v>31982</v>
      </c>
      <c r="AE1581" t="s">
        <v>31</v>
      </c>
      <c r="AF1581" t="s">
        <v>39</v>
      </c>
      <c r="AG1581" t="s">
        <v>40</v>
      </c>
      <c r="AH1581" t="s">
        <v>40</v>
      </c>
      <c r="AI1581" t="s">
        <v>84</v>
      </c>
      <c r="AJ1581" t="s">
        <v>88</v>
      </c>
      <c r="AK1581">
        <v>6</v>
      </c>
      <c r="AL1581" t="s">
        <v>986</v>
      </c>
      <c r="AO1581">
        <v>180</v>
      </c>
      <c r="AP1581" t="s">
        <v>254</v>
      </c>
      <c r="AR1581" t="s">
        <v>43</v>
      </c>
      <c r="AS1581" t="s">
        <v>44</v>
      </c>
      <c r="BC1581" t="s">
        <v>51</v>
      </c>
      <c r="BF1581">
        <v>76</v>
      </c>
      <c r="BG1581">
        <v>76</v>
      </c>
      <c r="BH1581">
        <v>76</v>
      </c>
      <c r="BI1581">
        <v>24.540983606557376</v>
      </c>
      <c r="BJ1581">
        <f t="shared" si="120"/>
        <v>25</v>
      </c>
      <c r="BK1581">
        <v>0</v>
      </c>
      <c r="BL1581">
        <v>0</v>
      </c>
      <c r="BM1581" t="s">
        <v>1050</v>
      </c>
      <c r="BN1581" t="s">
        <v>913</v>
      </c>
      <c r="BO1581" t="s">
        <v>564</v>
      </c>
      <c r="BQ1581" t="s">
        <v>1050</v>
      </c>
      <c r="BR1581" t="s">
        <v>87</v>
      </c>
      <c r="BS1581" t="s">
        <v>572</v>
      </c>
      <c r="BT1581" t="s">
        <v>1252</v>
      </c>
      <c r="BU1581" t="s">
        <v>87</v>
      </c>
      <c r="BV1581">
        <v>1</v>
      </c>
      <c r="BW1581">
        <v>1</v>
      </c>
      <c r="BX1581">
        <v>0</v>
      </c>
      <c r="BY1581">
        <v>0</v>
      </c>
      <c r="BZ1581">
        <v>-76</v>
      </c>
      <c r="CA1581">
        <v>0</v>
      </c>
      <c r="CB1581">
        <v>76</v>
      </c>
      <c r="CC1581" t="e">
        <v>#VALUE!</v>
      </c>
      <c r="CD1581">
        <v>76</v>
      </c>
      <c r="CE1581">
        <v>0</v>
      </c>
      <c r="CH1581">
        <f t="shared" si="121"/>
        <v>1</v>
      </c>
      <c r="CI1581" t="s">
        <v>1402</v>
      </c>
      <c r="CJ1581">
        <v>4</v>
      </c>
      <c r="CK1581" t="s">
        <v>1399</v>
      </c>
      <c r="CL1581">
        <f t="shared" si="122"/>
        <v>0</v>
      </c>
      <c r="CM1581">
        <f t="shared" si="123"/>
        <v>1</v>
      </c>
      <c r="CN1581">
        <f t="shared" si="124"/>
        <v>1</v>
      </c>
    </row>
    <row r="1582" spans="1:92" x14ac:dyDescent="0.25">
      <c r="A1582">
        <v>1912</v>
      </c>
      <c r="B1582" t="s">
        <v>564</v>
      </c>
      <c r="C1582" t="s">
        <v>564</v>
      </c>
      <c r="D1582">
        <v>2135422</v>
      </c>
      <c r="E1582">
        <v>6</v>
      </c>
      <c r="F1582" s="107">
        <v>40980</v>
      </c>
      <c r="G1582" s="107">
        <v>41135</v>
      </c>
      <c r="H1582">
        <v>2135422</v>
      </c>
      <c r="I1582" s="107">
        <v>40981</v>
      </c>
      <c r="J1582" s="107">
        <v>41135</v>
      </c>
      <c r="K1582">
        <v>10000</v>
      </c>
      <c r="L1582" t="s">
        <v>568</v>
      </c>
      <c r="N1582" t="s">
        <v>564</v>
      </c>
      <c r="O1582" t="s">
        <v>913</v>
      </c>
      <c r="P1582" t="s">
        <v>38</v>
      </c>
      <c r="Q1582">
        <v>155</v>
      </c>
      <c r="R1582">
        <v>156</v>
      </c>
      <c r="S1582">
        <v>0</v>
      </c>
      <c r="T1582">
        <v>2</v>
      </c>
      <c r="AD1582" s="107">
        <v>30250</v>
      </c>
      <c r="AE1582" t="s">
        <v>31</v>
      </c>
      <c r="AF1582" t="s">
        <v>68</v>
      </c>
      <c r="AG1582" t="s">
        <v>870</v>
      </c>
      <c r="AH1582" t="s">
        <v>30</v>
      </c>
      <c r="AI1582" t="s">
        <v>46</v>
      </c>
      <c r="AJ1582" t="s">
        <v>88</v>
      </c>
      <c r="AK1582">
        <v>6</v>
      </c>
      <c r="AL1582" t="s">
        <v>361</v>
      </c>
      <c r="AM1582">
        <v>8</v>
      </c>
      <c r="AP1582" t="s">
        <v>172</v>
      </c>
      <c r="AR1582" t="s">
        <v>49</v>
      </c>
      <c r="AS1582" t="s">
        <v>125</v>
      </c>
      <c r="BC1582" t="s">
        <v>37</v>
      </c>
      <c r="BF1582">
        <v>155</v>
      </c>
      <c r="BG1582">
        <v>155</v>
      </c>
      <c r="BH1582">
        <v>156</v>
      </c>
      <c r="BI1582">
        <v>29.316939890710383</v>
      </c>
      <c r="BJ1582">
        <f t="shared" si="120"/>
        <v>29</v>
      </c>
      <c r="BK1582">
        <v>0</v>
      </c>
      <c r="BL1582">
        <v>0</v>
      </c>
      <c r="BM1582" t="s">
        <v>1050</v>
      </c>
      <c r="BN1582" t="s">
        <v>913</v>
      </c>
      <c r="BO1582" t="s">
        <v>564</v>
      </c>
      <c r="BQ1582" t="s">
        <v>1050</v>
      </c>
      <c r="BR1582" t="s">
        <v>87</v>
      </c>
      <c r="BS1582" t="s">
        <v>572</v>
      </c>
      <c r="BT1582" t="s">
        <v>1252</v>
      </c>
      <c r="BU1582" t="s">
        <v>564</v>
      </c>
      <c r="BV1582">
        <v>0.99358974358974361</v>
      </c>
      <c r="BW1582">
        <v>1</v>
      </c>
      <c r="BX1582">
        <v>6.4102564102563875E-3</v>
      </c>
      <c r="BY1582">
        <v>0</v>
      </c>
      <c r="BZ1582">
        <v>-155</v>
      </c>
      <c r="CA1582">
        <v>0</v>
      </c>
      <c r="CB1582">
        <v>155</v>
      </c>
      <c r="CC1582" t="e">
        <v>#VALUE!</v>
      </c>
      <c r="CD1582">
        <v>155</v>
      </c>
      <c r="CE1582">
        <v>0</v>
      </c>
      <c r="CH1582">
        <f t="shared" si="121"/>
        <v>1</v>
      </c>
      <c r="CI1582" t="s">
        <v>1403</v>
      </c>
      <c r="CJ1582">
        <v>6</v>
      </c>
      <c r="CK1582" t="s">
        <v>1399</v>
      </c>
      <c r="CL1582">
        <f t="shared" si="122"/>
        <v>0</v>
      </c>
      <c r="CM1582">
        <f t="shared" si="123"/>
        <v>0</v>
      </c>
      <c r="CN1582">
        <f t="shared" si="124"/>
        <v>1</v>
      </c>
    </row>
    <row r="1583" spans="1:92" x14ac:dyDescent="0.25">
      <c r="A1583">
        <v>1115</v>
      </c>
      <c r="B1583" t="s">
        <v>564</v>
      </c>
      <c r="C1583" t="s">
        <v>564</v>
      </c>
      <c r="D1583">
        <v>2137430</v>
      </c>
      <c r="E1583">
        <v>6</v>
      </c>
      <c r="F1583" s="107">
        <v>40949</v>
      </c>
      <c r="G1583" s="107">
        <v>41137</v>
      </c>
      <c r="H1583">
        <v>2137430</v>
      </c>
      <c r="I1583" s="107">
        <v>40949</v>
      </c>
      <c r="J1583" s="107">
        <v>40950</v>
      </c>
      <c r="K1583">
        <v>10000</v>
      </c>
      <c r="L1583" t="s">
        <v>568</v>
      </c>
      <c r="M1583" s="107">
        <v>40950</v>
      </c>
      <c r="N1583" t="s">
        <v>87</v>
      </c>
      <c r="O1583" t="s">
        <v>75</v>
      </c>
      <c r="P1583" t="s">
        <v>38</v>
      </c>
      <c r="Q1583">
        <v>2</v>
      </c>
      <c r="R1583">
        <v>189</v>
      </c>
      <c r="S1583">
        <v>2</v>
      </c>
      <c r="T1583">
        <v>0</v>
      </c>
      <c r="U1583">
        <v>1</v>
      </c>
      <c r="AD1583" s="107">
        <v>31343</v>
      </c>
      <c r="AE1583" t="s">
        <v>31</v>
      </c>
      <c r="AF1583" t="s">
        <v>32</v>
      </c>
      <c r="AG1583" t="s">
        <v>868</v>
      </c>
      <c r="AH1583" t="s">
        <v>30</v>
      </c>
      <c r="AI1583" t="s">
        <v>52</v>
      </c>
      <c r="AJ1583" t="s">
        <v>88</v>
      </c>
      <c r="AK1583">
        <v>12</v>
      </c>
      <c r="AL1583" t="s">
        <v>361</v>
      </c>
      <c r="AM1583">
        <v>2</v>
      </c>
      <c r="AP1583" t="s">
        <v>100</v>
      </c>
      <c r="AR1583" t="s">
        <v>66</v>
      </c>
      <c r="AS1583" t="s">
        <v>63</v>
      </c>
      <c r="BC1583" t="s">
        <v>51</v>
      </c>
      <c r="BF1583">
        <v>2</v>
      </c>
      <c r="BG1583">
        <v>189</v>
      </c>
      <c r="BH1583">
        <v>189</v>
      </c>
      <c r="BI1583">
        <v>26.245901639344261</v>
      </c>
      <c r="BJ1583">
        <f t="shared" si="120"/>
        <v>26</v>
      </c>
      <c r="BK1583">
        <v>0</v>
      </c>
      <c r="BL1583">
        <v>-187</v>
      </c>
      <c r="BM1583" t="s">
        <v>1050</v>
      </c>
      <c r="BN1583" t="s">
        <v>75</v>
      </c>
      <c r="BO1583" t="s">
        <v>87</v>
      </c>
      <c r="BQ1583" t="s">
        <v>1050</v>
      </c>
      <c r="BR1583" t="s">
        <v>87</v>
      </c>
      <c r="BS1583" t="s">
        <v>573</v>
      </c>
      <c r="BT1583" t="s">
        <v>1252</v>
      </c>
      <c r="BU1583" t="s">
        <v>87</v>
      </c>
      <c r="BV1583">
        <v>1.0582010582010581E-2</v>
      </c>
      <c r="BW1583">
        <v>1.0582010582010581E-2</v>
      </c>
      <c r="BX1583">
        <v>0</v>
      </c>
      <c r="BY1583">
        <v>0</v>
      </c>
      <c r="BZ1583">
        <v>-2</v>
      </c>
      <c r="CA1583">
        <v>0</v>
      </c>
      <c r="CB1583">
        <v>2</v>
      </c>
      <c r="CC1583" t="e">
        <v>#VALUE!</v>
      </c>
      <c r="CD1583">
        <v>2</v>
      </c>
      <c r="CE1583">
        <v>0</v>
      </c>
      <c r="CH1583">
        <f t="shared" si="121"/>
        <v>1</v>
      </c>
      <c r="CI1583" t="s">
        <v>1405</v>
      </c>
      <c r="CJ1583">
        <v>1</v>
      </c>
      <c r="CK1583" t="s">
        <v>1399</v>
      </c>
      <c r="CL1583">
        <f t="shared" si="122"/>
        <v>1</v>
      </c>
      <c r="CM1583">
        <f t="shared" si="123"/>
        <v>1</v>
      </c>
      <c r="CN1583">
        <f t="shared" si="124"/>
        <v>0</v>
      </c>
    </row>
    <row r="1584" spans="1:92" x14ac:dyDescent="0.25">
      <c r="A1584">
        <v>2534</v>
      </c>
      <c r="B1584" t="s">
        <v>564</v>
      </c>
      <c r="C1584" t="s">
        <v>564</v>
      </c>
      <c r="D1584">
        <v>2137629</v>
      </c>
      <c r="E1584">
        <v>6</v>
      </c>
      <c r="F1584" s="107">
        <v>41003</v>
      </c>
      <c r="G1584" s="107">
        <v>41116</v>
      </c>
      <c r="H1584">
        <v>2137629</v>
      </c>
      <c r="I1584" s="107">
        <v>41005</v>
      </c>
      <c r="J1584" s="107">
        <v>41013</v>
      </c>
      <c r="K1584">
        <v>20000</v>
      </c>
      <c r="L1584" t="s">
        <v>569</v>
      </c>
      <c r="M1584" s="107">
        <v>41013</v>
      </c>
      <c r="N1584" t="s">
        <v>87</v>
      </c>
      <c r="O1584" t="s">
        <v>75</v>
      </c>
      <c r="P1584" t="s">
        <v>38</v>
      </c>
      <c r="Q1584">
        <v>9</v>
      </c>
      <c r="R1584">
        <v>114</v>
      </c>
      <c r="S1584">
        <v>2</v>
      </c>
      <c r="T1584">
        <v>1</v>
      </c>
      <c r="U1584">
        <v>2</v>
      </c>
      <c r="AD1584" s="107">
        <v>32065</v>
      </c>
      <c r="AE1584" t="s">
        <v>31</v>
      </c>
      <c r="AF1584" t="s">
        <v>32</v>
      </c>
      <c r="AG1584" t="s">
        <v>868</v>
      </c>
      <c r="AH1584" t="s">
        <v>57</v>
      </c>
      <c r="AI1584" t="s">
        <v>69</v>
      </c>
      <c r="AJ1584" t="s">
        <v>88</v>
      </c>
      <c r="AK1584">
        <v>6</v>
      </c>
      <c r="AL1584" t="s">
        <v>361</v>
      </c>
      <c r="AM1584">
        <v>8</v>
      </c>
      <c r="AP1584" t="s">
        <v>185</v>
      </c>
      <c r="AR1584" t="s">
        <v>49</v>
      </c>
      <c r="AS1584" t="s">
        <v>105</v>
      </c>
      <c r="BC1584" t="s">
        <v>37</v>
      </c>
      <c r="BF1584">
        <v>9</v>
      </c>
      <c r="BG1584">
        <v>112</v>
      </c>
      <c r="BH1584">
        <v>114</v>
      </c>
      <c r="BI1584">
        <v>24.420765027322403</v>
      </c>
      <c r="BJ1584">
        <f t="shared" si="120"/>
        <v>24</v>
      </c>
      <c r="BK1584">
        <v>0</v>
      </c>
      <c r="BL1584">
        <v>-103</v>
      </c>
      <c r="BM1584" t="s">
        <v>1050</v>
      </c>
      <c r="BN1584" t="s">
        <v>75</v>
      </c>
      <c r="BO1584" t="s">
        <v>87</v>
      </c>
      <c r="BQ1584" t="s">
        <v>1050</v>
      </c>
      <c r="BR1584" t="s">
        <v>87</v>
      </c>
      <c r="BS1584" t="s">
        <v>573</v>
      </c>
      <c r="BT1584" t="s">
        <v>1252</v>
      </c>
      <c r="BU1584" t="s">
        <v>87</v>
      </c>
      <c r="BV1584">
        <v>7.8947368421052627E-2</v>
      </c>
      <c r="BW1584">
        <v>8.0357142857142863E-2</v>
      </c>
      <c r="BX1584">
        <v>1.4097744360902359E-3</v>
      </c>
      <c r="BY1584">
        <v>0</v>
      </c>
      <c r="BZ1584">
        <v>-9</v>
      </c>
      <c r="CA1584">
        <v>0</v>
      </c>
      <c r="CB1584">
        <v>9</v>
      </c>
      <c r="CC1584" t="e">
        <v>#VALUE!</v>
      </c>
      <c r="CD1584">
        <v>9</v>
      </c>
      <c r="CE1584">
        <v>0</v>
      </c>
      <c r="CH1584">
        <f t="shared" si="121"/>
        <v>1</v>
      </c>
      <c r="CI1584" t="s">
        <v>1405</v>
      </c>
      <c r="CJ1584">
        <v>1</v>
      </c>
      <c r="CK1584" t="s">
        <v>1399</v>
      </c>
      <c r="CL1584">
        <f t="shared" si="122"/>
        <v>1</v>
      </c>
      <c r="CM1584">
        <f t="shared" si="123"/>
        <v>1</v>
      </c>
      <c r="CN1584">
        <f t="shared" si="124"/>
        <v>1</v>
      </c>
    </row>
    <row r="1585" spans="1:92" x14ac:dyDescent="0.25">
      <c r="A1585">
        <v>2176</v>
      </c>
      <c r="B1585" t="s">
        <v>564</v>
      </c>
      <c r="C1585" t="s">
        <v>87</v>
      </c>
      <c r="D1585">
        <v>2139210</v>
      </c>
      <c r="E1585">
        <v>1</v>
      </c>
      <c r="F1585" s="107">
        <v>40990</v>
      </c>
      <c r="G1585" s="107">
        <v>41722</v>
      </c>
      <c r="H1585">
        <v>2139210</v>
      </c>
      <c r="I1585" s="107">
        <v>40995</v>
      </c>
      <c r="J1585" s="107">
        <v>41007</v>
      </c>
      <c r="K1585">
        <v>30000</v>
      </c>
      <c r="L1585" t="s">
        <v>570</v>
      </c>
      <c r="M1585" s="107">
        <v>41007</v>
      </c>
      <c r="N1585" t="s">
        <v>87</v>
      </c>
      <c r="O1585" t="s">
        <v>75</v>
      </c>
      <c r="P1585" t="s">
        <v>54</v>
      </c>
      <c r="Q1585">
        <v>348</v>
      </c>
      <c r="R1585">
        <v>733</v>
      </c>
      <c r="S1585">
        <v>3</v>
      </c>
      <c r="T1585">
        <v>3</v>
      </c>
      <c r="U1585">
        <v>2</v>
      </c>
      <c r="AD1585" s="107">
        <v>31491</v>
      </c>
      <c r="AE1585" t="s">
        <v>31</v>
      </c>
      <c r="AF1585" t="s">
        <v>32</v>
      </c>
      <c r="AG1585" t="s">
        <v>868</v>
      </c>
      <c r="AH1585" t="s">
        <v>57</v>
      </c>
      <c r="AI1585" t="s">
        <v>99</v>
      </c>
      <c r="AJ1585" t="s">
        <v>54</v>
      </c>
      <c r="AK1585">
        <v>21</v>
      </c>
      <c r="AL1585" t="s">
        <v>54</v>
      </c>
      <c r="AP1585" t="s">
        <v>149</v>
      </c>
      <c r="AR1585" t="s">
        <v>66</v>
      </c>
      <c r="AS1585" t="s">
        <v>73</v>
      </c>
      <c r="AT1585" t="s">
        <v>1210</v>
      </c>
      <c r="AV1585" t="s">
        <v>87</v>
      </c>
      <c r="AW1585">
        <v>41047</v>
      </c>
      <c r="AZ1585">
        <v>41469</v>
      </c>
      <c r="BA1585">
        <v>41080</v>
      </c>
      <c r="BB1585">
        <v>235</v>
      </c>
      <c r="BC1585" t="s">
        <v>37</v>
      </c>
      <c r="BD1585" t="s">
        <v>1266</v>
      </c>
      <c r="BF1585">
        <v>348</v>
      </c>
      <c r="BG1585">
        <v>728</v>
      </c>
      <c r="BH1585">
        <v>733</v>
      </c>
      <c r="BI1585">
        <v>25.953551912568305</v>
      </c>
      <c r="BJ1585">
        <f t="shared" si="120"/>
        <v>26</v>
      </c>
      <c r="BK1585">
        <v>0</v>
      </c>
      <c r="BL1585">
        <v>-715</v>
      </c>
      <c r="BM1585" t="s">
        <v>1051</v>
      </c>
      <c r="BN1585" t="s">
        <v>75</v>
      </c>
      <c r="BO1585" t="s">
        <v>564</v>
      </c>
      <c r="BQ1585" t="s">
        <v>1051</v>
      </c>
      <c r="BR1585" t="s">
        <v>87</v>
      </c>
      <c r="BS1585" t="s">
        <v>572</v>
      </c>
      <c r="BT1585" t="s">
        <v>1252</v>
      </c>
      <c r="BU1585" t="s">
        <v>87</v>
      </c>
      <c r="BV1585">
        <v>0.47476125511596179</v>
      </c>
      <c r="BW1585">
        <v>0.4748</v>
      </c>
      <c r="BX1585">
        <v>0</v>
      </c>
      <c r="BY1585">
        <v>0</v>
      </c>
      <c r="BZ1585">
        <v>-13</v>
      </c>
      <c r="CA1585">
        <v>335</v>
      </c>
      <c r="CB1585">
        <v>728</v>
      </c>
      <c r="CC1585" t="e">
        <v>#VALUE!</v>
      </c>
      <c r="CD1585">
        <v>348</v>
      </c>
      <c r="CH1585">
        <f t="shared" si="121"/>
        <v>1</v>
      </c>
      <c r="CI1585" t="s">
        <v>1403</v>
      </c>
      <c r="CJ1585">
        <v>6</v>
      </c>
      <c r="CK1585" t="s">
        <v>1399</v>
      </c>
      <c r="CL1585">
        <f t="shared" si="122"/>
        <v>1</v>
      </c>
      <c r="CM1585">
        <f t="shared" si="123"/>
        <v>1</v>
      </c>
      <c r="CN1585">
        <f t="shared" si="124"/>
        <v>1</v>
      </c>
    </row>
    <row r="1586" spans="1:92" x14ac:dyDescent="0.25">
      <c r="A1586">
        <v>2209</v>
      </c>
      <c r="B1586" t="s">
        <v>564</v>
      </c>
      <c r="C1586" t="s">
        <v>564</v>
      </c>
      <c r="D1586">
        <v>2140161</v>
      </c>
      <c r="E1586">
        <v>5</v>
      </c>
      <c r="F1586" s="107">
        <v>40992</v>
      </c>
      <c r="G1586" s="107">
        <v>41011</v>
      </c>
      <c r="H1586">
        <v>2140161</v>
      </c>
      <c r="I1586" s="107">
        <v>40992</v>
      </c>
      <c r="J1586" s="107">
        <v>41011</v>
      </c>
      <c r="K1586">
        <v>2000</v>
      </c>
      <c r="L1586" t="s">
        <v>566</v>
      </c>
      <c r="N1586" t="s">
        <v>564</v>
      </c>
      <c r="O1586" t="s">
        <v>913</v>
      </c>
      <c r="P1586" t="s">
        <v>38</v>
      </c>
      <c r="Q1586">
        <v>20</v>
      </c>
      <c r="R1586">
        <v>20</v>
      </c>
      <c r="S1586">
        <v>2</v>
      </c>
      <c r="T1586">
        <v>2</v>
      </c>
      <c r="U1586">
        <v>2</v>
      </c>
      <c r="AD1586" s="107">
        <v>25890</v>
      </c>
      <c r="AE1586" t="s">
        <v>31</v>
      </c>
      <c r="AF1586" t="s">
        <v>68</v>
      </c>
      <c r="AG1586" t="s">
        <v>870</v>
      </c>
      <c r="AH1586" t="s">
        <v>57</v>
      </c>
      <c r="AI1586" t="s">
        <v>94</v>
      </c>
      <c r="AJ1586" t="s">
        <v>88</v>
      </c>
      <c r="AK1586">
        <v>2</v>
      </c>
      <c r="AL1586" t="s">
        <v>987</v>
      </c>
      <c r="AN1586">
        <v>6</v>
      </c>
      <c r="AP1586" t="s">
        <v>59</v>
      </c>
      <c r="AR1586" t="s">
        <v>43</v>
      </c>
      <c r="AS1586" t="s">
        <v>60</v>
      </c>
      <c r="BC1586" t="s">
        <v>98</v>
      </c>
      <c r="BF1586">
        <v>20</v>
      </c>
      <c r="BG1586">
        <v>20</v>
      </c>
      <c r="BH1586">
        <v>20</v>
      </c>
      <c r="BI1586">
        <v>41.26229508196721</v>
      </c>
      <c r="BJ1586">
        <f t="shared" si="120"/>
        <v>41</v>
      </c>
      <c r="BK1586">
        <v>0</v>
      </c>
      <c r="BL1586">
        <v>0</v>
      </c>
      <c r="BM1586" t="s">
        <v>1050</v>
      </c>
      <c r="BN1586" t="s">
        <v>913</v>
      </c>
      <c r="BO1586" t="s">
        <v>564</v>
      </c>
      <c r="BQ1586" t="s">
        <v>1050</v>
      </c>
      <c r="BR1586" t="s">
        <v>87</v>
      </c>
      <c r="BS1586" t="s">
        <v>572</v>
      </c>
      <c r="BT1586" t="s">
        <v>1252</v>
      </c>
      <c r="BU1586" t="s">
        <v>87</v>
      </c>
      <c r="BV1586">
        <v>1</v>
      </c>
      <c r="BW1586">
        <v>1</v>
      </c>
      <c r="BX1586">
        <v>0</v>
      </c>
      <c r="BY1586">
        <v>0</v>
      </c>
      <c r="BZ1586">
        <v>-20</v>
      </c>
      <c r="CA1586">
        <v>0</v>
      </c>
      <c r="CB1586">
        <v>20</v>
      </c>
      <c r="CC1586" t="e">
        <v>#VALUE!</v>
      </c>
      <c r="CD1586">
        <v>20</v>
      </c>
      <c r="CE1586">
        <v>0</v>
      </c>
      <c r="CH1586">
        <f t="shared" si="121"/>
        <v>1</v>
      </c>
      <c r="CI1586" t="s">
        <v>1404</v>
      </c>
      <c r="CJ1586">
        <v>2</v>
      </c>
      <c r="CK1586" t="s">
        <v>1399</v>
      </c>
      <c r="CL1586">
        <f t="shared" si="122"/>
        <v>0</v>
      </c>
      <c r="CM1586">
        <f t="shared" si="123"/>
        <v>1</v>
      </c>
      <c r="CN1586">
        <f t="shared" si="124"/>
        <v>1</v>
      </c>
    </row>
    <row r="1587" spans="1:92" x14ac:dyDescent="0.25">
      <c r="A1587">
        <v>2106</v>
      </c>
      <c r="B1587" t="s">
        <v>564</v>
      </c>
      <c r="C1587" t="s">
        <v>564</v>
      </c>
      <c r="D1587">
        <v>2140242</v>
      </c>
      <c r="E1587">
        <v>2</v>
      </c>
      <c r="F1587" s="107">
        <v>40988</v>
      </c>
      <c r="G1587" s="107">
        <v>41136</v>
      </c>
      <c r="H1587">
        <v>2140242</v>
      </c>
      <c r="I1587" s="107">
        <v>40990</v>
      </c>
      <c r="J1587" s="107">
        <v>40990</v>
      </c>
      <c r="K1587">
        <v>2000</v>
      </c>
      <c r="L1587" t="s">
        <v>566</v>
      </c>
      <c r="M1587" s="107">
        <v>40990</v>
      </c>
      <c r="N1587" t="s">
        <v>87</v>
      </c>
      <c r="O1587" t="s">
        <v>583</v>
      </c>
      <c r="P1587" t="s">
        <v>587</v>
      </c>
      <c r="Q1587">
        <v>1</v>
      </c>
      <c r="R1587">
        <v>149</v>
      </c>
      <c r="S1587">
        <v>0</v>
      </c>
      <c r="T1587">
        <v>0</v>
      </c>
      <c r="AD1587" s="107">
        <v>30716</v>
      </c>
      <c r="AE1587" t="s">
        <v>45</v>
      </c>
      <c r="AF1587" t="s">
        <v>68</v>
      </c>
      <c r="AG1587" t="s">
        <v>870</v>
      </c>
      <c r="AH1587" t="s">
        <v>30</v>
      </c>
      <c r="AI1587" t="s">
        <v>89</v>
      </c>
      <c r="AJ1587" t="s">
        <v>47</v>
      </c>
      <c r="AK1587">
        <v>8</v>
      </c>
      <c r="AL1587" t="s">
        <v>47</v>
      </c>
      <c r="AP1587" t="s">
        <v>103</v>
      </c>
      <c r="AR1587" t="s">
        <v>43</v>
      </c>
      <c r="AS1587" t="s">
        <v>63</v>
      </c>
      <c r="BC1587" t="s">
        <v>51</v>
      </c>
      <c r="BF1587">
        <v>1</v>
      </c>
      <c r="BG1587">
        <v>147</v>
      </c>
      <c r="BH1587">
        <v>149</v>
      </c>
      <c r="BI1587">
        <v>28.065573770491802</v>
      </c>
      <c r="BJ1587">
        <f t="shared" si="120"/>
        <v>28</v>
      </c>
      <c r="BK1587">
        <v>0</v>
      </c>
      <c r="BL1587">
        <v>-146</v>
      </c>
      <c r="BM1587" t="s">
        <v>47</v>
      </c>
      <c r="BN1587" t="s">
        <v>75</v>
      </c>
      <c r="BO1587" t="s">
        <v>87</v>
      </c>
      <c r="BQ1587" t="s">
        <v>47</v>
      </c>
      <c r="BR1587" t="s">
        <v>87</v>
      </c>
      <c r="BS1587" t="s">
        <v>573</v>
      </c>
      <c r="BT1587" t="s">
        <v>1252</v>
      </c>
      <c r="BU1587" t="s">
        <v>564</v>
      </c>
      <c r="BV1587">
        <v>6.7114093959731542E-3</v>
      </c>
      <c r="BW1587">
        <v>6.8027210884353739E-3</v>
      </c>
      <c r="BX1587">
        <v>9.1311692462219679E-5</v>
      </c>
      <c r="BY1587">
        <v>0</v>
      </c>
      <c r="BZ1587">
        <v>-1</v>
      </c>
      <c r="CA1587">
        <v>0</v>
      </c>
      <c r="CB1587">
        <v>1</v>
      </c>
      <c r="CC1587" t="e">
        <v>#VALUE!</v>
      </c>
      <c r="CD1587">
        <v>1</v>
      </c>
      <c r="CE1587">
        <v>0</v>
      </c>
      <c r="CH1587">
        <f t="shared" si="121"/>
        <v>0</v>
      </c>
      <c r="CI1587" t="s">
        <v>1405</v>
      </c>
      <c r="CJ1587">
        <v>1</v>
      </c>
      <c r="CK1587" t="s">
        <v>1399</v>
      </c>
      <c r="CL1587">
        <f t="shared" si="122"/>
        <v>1</v>
      </c>
      <c r="CM1587">
        <f t="shared" si="123"/>
        <v>0</v>
      </c>
      <c r="CN1587">
        <f t="shared" si="124"/>
        <v>0</v>
      </c>
    </row>
    <row r="1588" spans="1:92" x14ac:dyDescent="0.25">
      <c r="A1588">
        <v>791</v>
      </c>
      <c r="B1588" t="s">
        <v>564</v>
      </c>
      <c r="C1588" t="s">
        <v>564</v>
      </c>
      <c r="D1588">
        <v>2141037</v>
      </c>
      <c r="E1588">
        <v>1</v>
      </c>
      <c r="F1588" s="107">
        <v>40939</v>
      </c>
      <c r="G1588" s="107">
        <v>41050</v>
      </c>
      <c r="H1588">
        <v>2141037</v>
      </c>
      <c r="I1588" s="107">
        <v>40949</v>
      </c>
      <c r="J1588" s="107">
        <v>40978</v>
      </c>
      <c r="K1588">
        <v>50000</v>
      </c>
      <c r="L1588" t="s">
        <v>570</v>
      </c>
      <c r="M1588" s="107">
        <v>40978</v>
      </c>
      <c r="N1588" t="s">
        <v>87</v>
      </c>
      <c r="O1588" t="s">
        <v>75</v>
      </c>
      <c r="P1588" t="s">
        <v>122</v>
      </c>
      <c r="Q1588">
        <v>30</v>
      </c>
      <c r="R1588">
        <v>112</v>
      </c>
      <c r="S1588">
        <v>0</v>
      </c>
      <c r="T1588">
        <v>3</v>
      </c>
      <c r="AB1588" t="s">
        <v>111</v>
      </c>
      <c r="AD1588" s="107">
        <v>32106</v>
      </c>
      <c r="AE1588" t="s">
        <v>31</v>
      </c>
      <c r="AF1588" t="s">
        <v>39</v>
      </c>
      <c r="AG1588" t="s">
        <v>40</v>
      </c>
      <c r="AH1588" t="s">
        <v>30</v>
      </c>
      <c r="AI1588" t="s">
        <v>89</v>
      </c>
      <c r="AJ1588" t="s">
        <v>122</v>
      </c>
      <c r="AK1588">
        <v>6</v>
      </c>
      <c r="AL1588" t="s">
        <v>122</v>
      </c>
      <c r="AP1588" t="s">
        <v>72</v>
      </c>
      <c r="AR1588" t="s">
        <v>49</v>
      </c>
      <c r="AS1588" t="s">
        <v>73</v>
      </c>
      <c r="AT1588" t="s">
        <v>607</v>
      </c>
      <c r="BC1588" t="s">
        <v>51</v>
      </c>
      <c r="BF1588">
        <v>30</v>
      </c>
      <c r="BG1588">
        <v>102</v>
      </c>
      <c r="BH1588">
        <v>112</v>
      </c>
      <c r="BI1588">
        <v>24.133879781420767</v>
      </c>
      <c r="BJ1588">
        <f t="shared" si="120"/>
        <v>24</v>
      </c>
      <c r="BK1588">
        <v>0</v>
      </c>
      <c r="BL1588">
        <v>-72</v>
      </c>
      <c r="BM1588" t="s">
        <v>1051</v>
      </c>
      <c r="BN1588" t="s">
        <v>75</v>
      </c>
      <c r="BO1588" t="s">
        <v>87</v>
      </c>
      <c r="BQ1588" t="s">
        <v>1051</v>
      </c>
      <c r="BR1588" t="s">
        <v>87</v>
      </c>
      <c r="BS1588" t="s">
        <v>573</v>
      </c>
      <c r="BT1588" t="s">
        <v>1252</v>
      </c>
      <c r="BU1588" t="s">
        <v>564</v>
      </c>
      <c r="BV1588">
        <v>0.26785714285714285</v>
      </c>
      <c r="BW1588">
        <v>0.29411764705882354</v>
      </c>
      <c r="BX1588">
        <v>2.626050420168069E-2</v>
      </c>
      <c r="BY1588">
        <v>0</v>
      </c>
      <c r="BZ1588">
        <v>-30</v>
      </c>
      <c r="CA1588">
        <v>0</v>
      </c>
      <c r="CB1588">
        <v>30</v>
      </c>
      <c r="CC1588" t="e">
        <v>#VALUE!</v>
      </c>
      <c r="CD1588">
        <v>30</v>
      </c>
      <c r="CE1588">
        <v>0</v>
      </c>
      <c r="CH1588">
        <f t="shared" si="121"/>
        <v>1</v>
      </c>
      <c r="CI1588" t="s">
        <v>1404</v>
      </c>
      <c r="CJ1588">
        <v>2</v>
      </c>
      <c r="CK1588" t="s">
        <v>1399</v>
      </c>
      <c r="CL1588">
        <f t="shared" si="122"/>
        <v>1</v>
      </c>
      <c r="CM1588">
        <f t="shared" si="123"/>
        <v>0</v>
      </c>
      <c r="CN1588">
        <f t="shared" si="124"/>
        <v>1</v>
      </c>
    </row>
    <row r="1589" spans="1:92" x14ac:dyDescent="0.25">
      <c r="A1589">
        <v>536</v>
      </c>
      <c r="B1589" t="s">
        <v>564</v>
      </c>
      <c r="C1589" t="s">
        <v>564</v>
      </c>
      <c r="D1589">
        <v>2141359</v>
      </c>
      <c r="E1589">
        <v>1</v>
      </c>
      <c r="F1589" s="107">
        <v>40930</v>
      </c>
      <c r="G1589" s="107">
        <v>41144</v>
      </c>
      <c r="H1589">
        <v>2141359</v>
      </c>
      <c r="I1589" s="107" t="s">
        <v>560</v>
      </c>
      <c r="J1589" s="107" t="s">
        <v>560</v>
      </c>
      <c r="K1589">
        <v>20000</v>
      </c>
      <c r="L1589" t="s">
        <v>569</v>
      </c>
      <c r="M1589" s="107">
        <v>40930</v>
      </c>
      <c r="N1589" t="s">
        <v>87</v>
      </c>
      <c r="O1589" t="s">
        <v>75</v>
      </c>
      <c r="P1589" t="s">
        <v>54</v>
      </c>
      <c r="Q1589">
        <v>0</v>
      </c>
      <c r="R1589">
        <v>215</v>
      </c>
      <c r="S1589">
        <v>2</v>
      </c>
      <c r="T1589">
        <v>1</v>
      </c>
      <c r="U1589">
        <v>2</v>
      </c>
      <c r="AD1589" s="107">
        <v>30495</v>
      </c>
      <c r="AE1589" t="s">
        <v>31</v>
      </c>
      <c r="AF1589" t="s">
        <v>68</v>
      </c>
      <c r="AG1589" t="s">
        <v>870</v>
      </c>
      <c r="AH1589" t="s">
        <v>30</v>
      </c>
      <c r="AI1589" t="s">
        <v>61</v>
      </c>
      <c r="AJ1589" t="s">
        <v>54</v>
      </c>
      <c r="AK1589">
        <v>7</v>
      </c>
      <c r="AL1589" t="s">
        <v>54</v>
      </c>
      <c r="AP1589" t="s">
        <v>131</v>
      </c>
      <c r="AR1589" t="s">
        <v>91</v>
      </c>
      <c r="AS1589" t="s">
        <v>81</v>
      </c>
      <c r="BC1589" t="s">
        <v>51</v>
      </c>
      <c r="BF1589">
        <v>0</v>
      </c>
      <c r="BG1589">
        <v>0</v>
      </c>
      <c r="BH1589">
        <v>215</v>
      </c>
      <c r="BI1589">
        <v>28.510928961748633</v>
      </c>
      <c r="BJ1589" t="e">
        <f t="shared" si="120"/>
        <v>#VALUE!</v>
      </c>
      <c r="BK1589" t="e">
        <v>#VALUE!</v>
      </c>
      <c r="BL1589" t="e">
        <v>#VALUE!</v>
      </c>
      <c r="BM1589" t="s">
        <v>1051</v>
      </c>
      <c r="BN1589" t="s">
        <v>75</v>
      </c>
      <c r="BO1589" t="s">
        <v>87</v>
      </c>
      <c r="BQ1589" t="s">
        <v>1051</v>
      </c>
      <c r="BR1589">
        <v>0</v>
      </c>
      <c r="BS1589" t="s">
        <v>573</v>
      </c>
      <c r="BT1589" t="s">
        <v>1252</v>
      </c>
      <c r="BU1589" t="s">
        <v>87</v>
      </c>
      <c r="BV1589">
        <v>0</v>
      </c>
      <c r="BW1589">
        <v>0</v>
      </c>
      <c r="BX1589">
        <v>0</v>
      </c>
      <c r="BY1589">
        <v>0</v>
      </c>
      <c r="BZ1589" t="e">
        <v>#VALUE!</v>
      </c>
      <c r="CA1589" t="e">
        <v>#VALUE!</v>
      </c>
      <c r="CB1589" t="e">
        <v>#VALUE!</v>
      </c>
      <c r="CC1589">
        <v>0</v>
      </c>
      <c r="CD1589">
        <v>0</v>
      </c>
      <c r="CE1589">
        <v>0</v>
      </c>
      <c r="CH1589">
        <f t="shared" si="121"/>
        <v>1</v>
      </c>
      <c r="CI1589" t="s">
        <v>1405</v>
      </c>
      <c r="CJ1589">
        <v>1</v>
      </c>
      <c r="CK1589" t="s">
        <v>1400</v>
      </c>
      <c r="CL1589">
        <f t="shared" si="122"/>
        <v>1</v>
      </c>
      <c r="CM1589">
        <f t="shared" si="123"/>
        <v>1</v>
      </c>
      <c r="CN1589">
        <f t="shared" si="124"/>
        <v>1</v>
      </c>
    </row>
    <row r="1590" spans="1:92" x14ac:dyDescent="0.25">
      <c r="A1590">
        <v>2309</v>
      </c>
      <c r="B1590" t="s">
        <v>564</v>
      </c>
      <c r="C1590" t="s">
        <v>564</v>
      </c>
      <c r="D1590">
        <v>2141901</v>
      </c>
      <c r="E1590">
        <v>1</v>
      </c>
      <c r="F1590" s="107">
        <v>40996</v>
      </c>
      <c r="G1590" s="107">
        <v>41148</v>
      </c>
      <c r="H1590">
        <v>2141901</v>
      </c>
      <c r="I1590" s="107">
        <v>40996</v>
      </c>
      <c r="J1590" s="107">
        <v>41004</v>
      </c>
      <c r="K1590">
        <v>20000</v>
      </c>
      <c r="L1590" t="s">
        <v>569</v>
      </c>
      <c r="M1590" s="107">
        <v>41004</v>
      </c>
      <c r="N1590" t="s">
        <v>87</v>
      </c>
      <c r="O1590" t="s">
        <v>53</v>
      </c>
      <c r="P1590" t="s">
        <v>54</v>
      </c>
      <c r="Q1590">
        <v>9</v>
      </c>
      <c r="R1590">
        <v>153</v>
      </c>
      <c r="S1590">
        <v>1</v>
      </c>
      <c r="T1590">
        <v>5</v>
      </c>
      <c r="U1590">
        <v>1</v>
      </c>
      <c r="AD1590" s="107">
        <v>30592</v>
      </c>
      <c r="AE1590" t="s">
        <v>31</v>
      </c>
      <c r="AF1590" t="s">
        <v>68</v>
      </c>
      <c r="AG1590" t="s">
        <v>870</v>
      </c>
      <c r="AH1590" t="s">
        <v>30</v>
      </c>
      <c r="AI1590" t="s">
        <v>64</v>
      </c>
      <c r="AJ1590" t="s">
        <v>54</v>
      </c>
      <c r="AK1590">
        <v>9</v>
      </c>
      <c r="AL1590" t="s">
        <v>54</v>
      </c>
      <c r="AP1590" t="s">
        <v>130</v>
      </c>
      <c r="AR1590" t="s">
        <v>49</v>
      </c>
      <c r="AS1590" t="s">
        <v>105</v>
      </c>
      <c r="AT1590" t="s">
        <v>427</v>
      </c>
      <c r="BC1590" t="s">
        <v>37</v>
      </c>
      <c r="BF1590">
        <v>9</v>
      </c>
      <c r="BG1590">
        <v>153</v>
      </c>
      <c r="BH1590">
        <v>153</v>
      </c>
      <c r="BI1590">
        <v>28.42622950819672</v>
      </c>
      <c r="BJ1590">
        <f t="shared" si="120"/>
        <v>29</v>
      </c>
      <c r="BK1590">
        <v>0</v>
      </c>
      <c r="BL1590">
        <v>-144</v>
      </c>
      <c r="BM1590" t="s">
        <v>1051</v>
      </c>
      <c r="BN1590" t="s">
        <v>159</v>
      </c>
      <c r="BO1590" t="s">
        <v>87</v>
      </c>
      <c r="BQ1590" t="s">
        <v>1051</v>
      </c>
      <c r="BR1590" t="s">
        <v>87</v>
      </c>
      <c r="BS1590" t="s">
        <v>573</v>
      </c>
      <c r="BT1590" t="s">
        <v>1252</v>
      </c>
      <c r="BU1590" t="s">
        <v>87</v>
      </c>
      <c r="BV1590">
        <v>5.8823529411764705E-2</v>
      </c>
      <c r="BW1590">
        <v>5.8823529411764705E-2</v>
      </c>
      <c r="BX1590">
        <v>0</v>
      </c>
      <c r="BY1590">
        <v>0</v>
      </c>
      <c r="BZ1590">
        <v>-9</v>
      </c>
      <c r="CA1590">
        <v>0</v>
      </c>
      <c r="CB1590">
        <v>9</v>
      </c>
      <c r="CC1590" t="e">
        <v>#VALUE!</v>
      </c>
      <c r="CD1590">
        <v>9</v>
      </c>
      <c r="CE1590">
        <v>0</v>
      </c>
      <c r="CH1590">
        <f t="shared" si="121"/>
        <v>1</v>
      </c>
      <c r="CI1590" t="s">
        <v>1405</v>
      </c>
      <c r="CJ1590">
        <v>1</v>
      </c>
      <c r="CK1590" t="s">
        <v>1399</v>
      </c>
      <c r="CL1590">
        <f t="shared" si="122"/>
        <v>1</v>
      </c>
      <c r="CM1590">
        <f t="shared" si="123"/>
        <v>1</v>
      </c>
      <c r="CN1590">
        <f t="shared" si="124"/>
        <v>1</v>
      </c>
    </row>
    <row r="1591" spans="1:92" x14ac:dyDescent="0.25">
      <c r="A1591">
        <v>640</v>
      </c>
      <c r="B1591" t="s">
        <v>564</v>
      </c>
      <c r="C1591" t="s">
        <v>564</v>
      </c>
      <c r="D1591">
        <v>2144487</v>
      </c>
      <c r="E1591">
        <v>2</v>
      </c>
      <c r="F1591" s="107">
        <v>40934</v>
      </c>
      <c r="G1591" s="107">
        <v>41099</v>
      </c>
      <c r="H1591">
        <v>2144487</v>
      </c>
      <c r="I1591" s="107">
        <v>40934</v>
      </c>
      <c r="J1591" s="107">
        <v>41099</v>
      </c>
      <c r="K1591">
        <v>10000</v>
      </c>
      <c r="L1591" t="s">
        <v>568</v>
      </c>
      <c r="N1591" t="s">
        <v>564</v>
      </c>
      <c r="O1591" t="s">
        <v>913</v>
      </c>
      <c r="P1591" t="s">
        <v>587</v>
      </c>
      <c r="Q1591">
        <v>166</v>
      </c>
      <c r="R1591">
        <v>166</v>
      </c>
      <c r="S1591">
        <v>1</v>
      </c>
      <c r="T1591">
        <v>1</v>
      </c>
      <c r="AD1591" s="107">
        <v>31813</v>
      </c>
      <c r="AE1591" t="s">
        <v>31</v>
      </c>
      <c r="AF1591" t="s">
        <v>39</v>
      </c>
      <c r="AG1591" t="s">
        <v>40</v>
      </c>
      <c r="AH1591" t="s">
        <v>40</v>
      </c>
      <c r="AI1591" t="s">
        <v>82</v>
      </c>
      <c r="AJ1591" t="s">
        <v>47</v>
      </c>
      <c r="AK1591">
        <v>6</v>
      </c>
      <c r="AL1591" t="s">
        <v>47</v>
      </c>
      <c r="AP1591" t="s">
        <v>149</v>
      </c>
      <c r="AR1591" t="s">
        <v>66</v>
      </c>
      <c r="AS1591" t="s">
        <v>73</v>
      </c>
      <c r="BC1591" t="s">
        <v>37</v>
      </c>
      <c r="BF1591">
        <v>166</v>
      </c>
      <c r="BG1591">
        <v>166</v>
      </c>
      <c r="BH1591">
        <v>166</v>
      </c>
      <c r="BI1591">
        <v>24.920765027322403</v>
      </c>
      <c r="BJ1591">
        <f t="shared" si="120"/>
        <v>25</v>
      </c>
      <c r="BK1591">
        <v>0</v>
      </c>
      <c r="BL1591">
        <v>0</v>
      </c>
      <c r="BM1591" t="s">
        <v>47</v>
      </c>
      <c r="BN1591" t="s">
        <v>913</v>
      </c>
      <c r="BO1591" t="s">
        <v>564</v>
      </c>
      <c r="BQ1591" t="s">
        <v>47</v>
      </c>
      <c r="BR1591" t="s">
        <v>87</v>
      </c>
      <c r="BS1591" t="s">
        <v>572</v>
      </c>
      <c r="BT1591" t="s">
        <v>1252</v>
      </c>
      <c r="BU1591" t="s">
        <v>87</v>
      </c>
      <c r="BV1591">
        <v>1</v>
      </c>
      <c r="BW1591">
        <v>1</v>
      </c>
      <c r="BX1591">
        <v>0</v>
      </c>
      <c r="BY1591">
        <v>0</v>
      </c>
      <c r="BZ1591">
        <v>-166</v>
      </c>
      <c r="CA1591">
        <v>0</v>
      </c>
      <c r="CB1591">
        <v>166</v>
      </c>
      <c r="CC1591" t="e">
        <v>#VALUE!</v>
      </c>
      <c r="CD1591">
        <v>166</v>
      </c>
      <c r="CE1591">
        <v>0</v>
      </c>
      <c r="CH1591">
        <f t="shared" si="121"/>
        <v>1</v>
      </c>
      <c r="CI1591" t="s">
        <v>1403</v>
      </c>
      <c r="CJ1591">
        <v>6</v>
      </c>
      <c r="CK1591" t="s">
        <v>1399</v>
      </c>
      <c r="CL1591">
        <f t="shared" si="122"/>
        <v>0</v>
      </c>
      <c r="CM1591">
        <f t="shared" si="123"/>
        <v>1</v>
      </c>
      <c r="CN1591">
        <f t="shared" si="124"/>
        <v>1</v>
      </c>
    </row>
    <row r="1592" spans="1:92" x14ac:dyDescent="0.25">
      <c r="A1592">
        <v>1947</v>
      </c>
      <c r="B1592" t="s">
        <v>564</v>
      </c>
      <c r="C1592" t="s">
        <v>564</v>
      </c>
      <c r="D1592">
        <v>2144688</v>
      </c>
      <c r="E1592">
        <v>2</v>
      </c>
      <c r="F1592" s="107">
        <v>40982</v>
      </c>
      <c r="G1592" s="107">
        <v>41150</v>
      </c>
      <c r="H1592">
        <v>2144688</v>
      </c>
      <c r="I1592" s="107" t="s">
        <v>560</v>
      </c>
      <c r="J1592" s="107" t="s">
        <v>560</v>
      </c>
      <c r="K1592">
        <v>20000</v>
      </c>
      <c r="L1592" t="s">
        <v>569</v>
      </c>
      <c r="M1592" s="107">
        <v>41053</v>
      </c>
      <c r="N1592" t="s">
        <v>87</v>
      </c>
      <c r="O1592" t="s">
        <v>75</v>
      </c>
      <c r="P1592" t="s">
        <v>587</v>
      </c>
      <c r="Q1592">
        <v>0</v>
      </c>
      <c r="R1592">
        <v>169</v>
      </c>
      <c r="S1592">
        <v>0</v>
      </c>
      <c r="T1592">
        <v>1</v>
      </c>
      <c r="AD1592" s="107">
        <v>32021</v>
      </c>
      <c r="AE1592" t="s">
        <v>45</v>
      </c>
      <c r="AF1592" t="s">
        <v>39</v>
      </c>
      <c r="AG1592" t="s">
        <v>40</v>
      </c>
      <c r="AH1592" t="s">
        <v>40</v>
      </c>
      <c r="AI1592" t="s">
        <v>99</v>
      </c>
      <c r="AJ1592" t="s">
        <v>47</v>
      </c>
      <c r="AK1592">
        <v>5</v>
      </c>
      <c r="AL1592" t="s">
        <v>47</v>
      </c>
      <c r="AP1592" t="s">
        <v>131</v>
      </c>
      <c r="AR1592" t="s">
        <v>91</v>
      </c>
      <c r="AS1592" t="s">
        <v>81</v>
      </c>
      <c r="BC1592" t="s">
        <v>51</v>
      </c>
      <c r="BF1592">
        <v>0</v>
      </c>
      <c r="BG1592">
        <v>0</v>
      </c>
      <c r="BH1592">
        <v>169</v>
      </c>
      <c r="BI1592">
        <v>24.483606557377048</v>
      </c>
      <c r="BJ1592" t="e">
        <f t="shared" si="120"/>
        <v>#VALUE!</v>
      </c>
      <c r="BK1592" t="e">
        <v>#VALUE!</v>
      </c>
      <c r="BL1592" t="e">
        <v>#VALUE!</v>
      </c>
      <c r="BM1592" t="s">
        <v>47</v>
      </c>
      <c r="BN1592" t="s">
        <v>75</v>
      </c>
      <c r="BO1592" t="s">
        <v>87</v>
      </c>
      <c r="BQ1592" t="s">
        <v>47</v>
      </c>
      <c r="BR1592">
        <v>0</v>
      </c>
      <c r="BS1592" t="s">
        <v>573</v>
      </c>
      <c r="BT1592" t="s">
        <v>1252</v>
      </c>
      <c r="BU1592" t="s">
        <v>564</v>
      </c>
      <c r="BV1592">
        <v>0</v>
      </c>
      <c r="BW1592">
        <v>0</v>
      </c>
      <c r="BX1592">
        <v>0</v>
      </c>
      <c r="BY1592">
        <v>0</v>
      </c>
      <c r="BZ1592" t="e">
        <v>#VALUE!</v>
      </c>
      <c r="CA1592" t="e">
        <v>#VALUE!</v>
      </c>
      <c r="CB1592" t="e">
        <v>#VALUE!</v>
      </c>
      <c r="CC1592">
        <v>0</v>
      </c>
      <c r="CD1592">
        <v>0</v>
      </c>
      <c r="CE1592">
        <v>0</v>
      </c>
      <c r="CH1592">
        <f t="shared" si="121"/>
        <v>1</v>
      </c>
      <c r="CI1592" t="s">
        <v>1405</v>
      </c>
      <c r="CJ1592">
        <v>1</v>
      </c>
      <c r="CK1592" t="s">
        <v>1400</v>
      </c>
      <c r="CL1592">
        <f t="shared" si="122"/>
        <v>1</v>
      </c>
      <c r="CM1592">
        <f t="shared" si="123"/>
        <v>0</v>
      </c>
      <c r="CN1592">
        <f t="shared" si="124"/>
        <v>1</v>
      </c>
    </row>
    <row r="1593" spans="1:92" x14ac:dyDescent="0.25">
      <c r="A1593">
        <v>3193</v>
      </c>
      <c r="B1593" t="s">
        <v>564</v>
      </c>
      <c r="C1593" t="s">
        <v>564</v>
      </c>
      <c r="D1593">
        <v>2144945</v>
      </c>
      <c r="E1593">
        <v>6</v>
      </c>
      <c r="F1593" s="107">
        <v>41026</v>
      </c>
      <c r="G1593" s="107">
        <v>41305</v>
      </c>
      <c r="H1593">
        <v>2144945</v>
      </c>
      <c r="I1593" s="107">
        <v>41031</v>
      </c>
      <c r="J1593" s="107">
        <v>41305</v>
      </c>
      <c r="K1593">
        <v>150000</v>
      </c>
      <c r="L1593" t="s">
        <v>570</v>
      </c>
      <c r="N1593" t="s">
        <v>564</v>
      </c>
      <c r="O1593" t="s">
        <v>913</v>
      </c>
      <c r="P1593" t="s">
        <v>38</v>
      </c>
      <c r="Q1593">
        <v>275</v>
      </c>
      <c r="R1593">
        <v>280</v>
      </c>
      <c r="S1593">
        <v>4</v>
      </c>
      <c r="T1593">
        <v>8</v>
      </c>
      <c r="U1593">
        <v>2</v>
      </c>
      <c r="AD1593" s="107">
        <v>31599</v>
      </c>
      <c r="AE1593" t="s">
        <v>31</v>
      </c>
      <c r="AF1593" t="s">
        <v>32</v>
      </c>
      <c r="AG1593" t="s">
        <v>868</v>
      </c>
      <c r="AH1593" t="s">
        <v>30</v>
      </c>
      <c r="AI1593" t="s">
        <v>52</v>
      </c>
      <c r="AJ1593" t="s">
        <v>88</v>
      </c>
      <c r="AK1593">
        <v>13</v>
      </c>
      <c r="AL1593" t="s">
        <v>361</v>
      </c>
      <c r="AM1593">
        <v>18</v>
      </c>
      <c r="AP1593" t="s">
        <v>55</v>
      </c>
      <c r="AR1593" t="s">
        <v>49</v>
      </c>
      <c r="AS1593" t="s">
        <v>56</v>
      </c>
      <c r="BC1593" t="s">
        <v>37</v>
      </c>
      <c r="BF1593">
        <v>275</v>
      </c>
      <c r="BG1593">
        <v>275</v>
      </c>
      <c r="BH1593">
        <v>280</v>
      </c>
      <c r="BI1593">
        <v>25.756830601092897</v>
      </c>
      <c r="BJ1593">
        <f t="shared" si="120"/>
        <v>26</v>
      </c>
      <c r="BK1593">
        <v>0</v>
      </c>
      <c r="BL1593">
        <v>0</v>
      </c>
      <c r="BM1593" t="s">
        <v>1050</v>
      </c>
      <c r="BN1593" t="s">
        <v>913</v>
      </c>
      <c r="BO1593" t="s">
        <v>564</v>
      </c>
      <c r="BQ1593" t="s">
        <v>1050</v>
      </c>
      <c r="BR1593" t="s">
        <v>87</v>
      </c>
      <c r="BS1593" t="s">
        <v>572</v>
      </c>
      <c r="BT1593" t="s">
        <v>1252</v>
      </c>
      <c r="BU1593" t="s">
        <v>87</v>
      </c>
      <c r="BV1593">
        <v>0.9821428571428571</v>
      </c>
      <c r="BW1593">
        <v>1</v>
      </c>
      <c r="BX1593">
        <v>1.7857142857142905E-2</v>
      </c>
      <c r="BY1593">
        <v>0</v>
      </c>
      <c r="BZ1593">
        <v>-275</v>
      </c>
      <c r="CA1593">
        <v>0</v>
      </c>
      <c r="CB1593">
        <v>275</v>
      </c>
      <c r="CC1593" t="e">
        <v>#VALUE!</v>
      </c>
      <c r="CD1593">
        <v>275</v>
      </c>
      <c r="CE1593">
        <v>0</v>
      </c>
      <c r="CH1593">
        <f t="shared" si="121"/>
        <v>1</v>
      </c>
      <c r="CI1593" t="s">
        <v>1403</v>
      </c>
      <c r="CJ1593">
        <v>6</v>
      </c>
      <c r="CK1593" t="s">
        <v>1399</v>
      </c>
      <c r="CL1593">
        <f t="shared" si="122"/>
        <v>0</v>
      </c>
      <c r="CM1593">
        <f t="shared" si="123"/>
        <v>1</v>
      </c>
      <c r="CN1593">
        <f t="shared" si="124"/>
        <v>1</v>
      </c>
    </row>
    <row r="1594" spans="1:92" x14ac:dyDescent="0.25">
      <c r="A1594">
        <v>20</v>
      </c>
      <c r="B1594" t="s">
        <v>564</v>
      </c>
      <c r="C1594" t="s">
        <v>564</v>
      </c>
      <c r="D1594">
        <v>2145795</v>
      </c>
      <c r="E1594">
        <v>2</v>
      </c>
      <c r="F1594" s="107">
        <v>40910</v>
      </c>
      <c r="G1594" s="107">
        <v>40955</v>
      </c>
      <c r="H1594">
        <v>2145795</v>
      </c>
      <c r="I1594" s="107">
        <v>40910</v>
      </c>
      <c r="J1594" s="107">
        <v>40955</v>
      </c>
      <c r="K1594">
        <v>15000</v>
      </c>
      <c r="L1594" t="s">
        <v>569</v>
      </c>
      <c r="N1594" t="s">
        <v>564</v>
      </c>
      <c r="O1594" t="s">
        <v>913</v>
      </c>
      <c r="P1594" t="s">
        <v>587</v>
      </c>
      <c r="Q1594">
        <v>46</v>
      </c>
      <c r="R1594">
        <v>46</v>
      </c>
      <c r="S1594">
        <v>3</v>
      </c>
      <c r="T1594">
        <v>1</v>
      </c>
      <c r="U1594">
        <v>1</v>
      </c>
      <c r="AD1594" s="107">
        <v>30130</v>
      </c>
      <c r="AE1594" t="s">
        <v>45</v>
      </c>
      <c r="AF1594" t="s">
        <v>32</v>
      </c>
      <c r="AG1594" t="s">
        <v>868</v>
      </c>
      <c r="AH1594" t="s">
        <v>30</v>
      </c>
      <c r="AI1594" t="s">
        <v>89</v>
      </c>
      <c r="AJ1594" t="s">
        <v>47</v>
      </c>
      <c r="AK1594">
        <v>4</v>
      </c>
      <c r="AL1594" t="s">
        <v>47</v>
      </c>
      <c r="AP1594" t="s">
        <v>42</v>
      </c>
      <c r="AR1594" t="s">
        <v>43</v>
      </c>
      <c r="AS1594" t="s">
        <v>44</v>
      </c>
      <c r="AT1594" t="s">
        <v>588</v>
      </c>
      <c r="BC1594" t="s">
        <v>37</v>
      </c>
      <c r="BF1594">
        <v>46</v>
      </c>
      <c r="BG1594">
        <v>46</v>
      </c>
      <c r="BH1594">
        <v>46</v>
      </c>
      <c r="BI1594">
        <v>29.453551912568305</v>
      </c>
      <c r="BJ1594">
        <f t="shared" si="120"/>
        <v>30</v>
      </c>
      <c r="BK1594">
        <v>0</v>
      </c>
      <c r="BL1594">
        <v>0</v>
      </c>
      <c r="BM1594" t="s">
        <v>47</v>
      </c>
      <c r="BN1594" t="s">
        <v>913</v>
      </c>
      <c r="BO1594" t="s">
        <v>564</v>
      </c>
      <c r="BQ1594" t="s">
        <v>47</v>
      </c>
      <c r="BR1594" t="s">
        <v>87</v>
      </c>
      <c r="BS1594" t="s">
        <v>572</v>
      </c>
      <c r="BT1594" t="s">
        <v>1252</v>
      </c>
      <c r="BU1594" t="s">
        <v>87</v>
      </c>
      <c r="BV1594">
        <v>1</v>
      </c>
      <c r="BW1594">
        <v>1</v>
      </c>
      <c r="BX1594">
        <v>0</v>
      </c>
      <c r="BY1594">
        <v>0</v>
      </c>
      <c r="BZ1594">
        <v>-46</v>
      </c>
      <c r="CA1594">
        <v>0</v>
      </c>
      <c r="CB1594">
        <v>46</v>
      </c>
      <c r="CC1594" t="e">
        <v>#VALUE!</v>
      </c>
      <c r="CD1594">
        <v>46</v>
      </c>
      <c r="CE1594">
        <v>0</v>
      </c>
      <c r="CH1594">
        <f t="shared" si="121"/>
        <v>1</v>
      </c>
      <c r="CI1594" t="s">
        <v>1401</v>
      </c>
      <c r="CJ1594">
        <v>3</v>
      </c>
      <c r="CK1594" t="s">
        <v>1399</v>
      </c>
      <c r="CL1594">
        <f t="shared" si="122"/>
        <v>0</v>
      </c>
      <c r="CM1594">
        <f t="shared" si="123"/>
        <v>1</v>
      </c>
      <c r="CN1594">
        <f t="shared" si="124"/>
        <v>1</v>
      </c>
    </row>
    <row r="1595" spans="1:92" x14ac:dyDescent="0.25">
      <c r="A1595">
        <v>3011</v>
      </c>
      <c r="B1595" t="s">
        <v>564</v>
      </c>
      <c r="C1595" t="s">
        <v>564</v>
      </c>
      <c r="D1595">
        <v>2146819</v>
      </c>
      <c r="E1595">
        <v>5</v>
      </c>
      <c r="F1595" s="107">
        <v>41020</v>
      </c>
      <c r="G1595" s="107">
        <v>41026</v>
      </c>
      <c r="H1595">
        <v>2146819</v>
      </c>
      <c r="I1595" s="107">
        <v>41020</v>
      </c>
      <c r="J1595" s="107">
        <v>41026</v>
      </c>
      <c r="K1595">
        <v>15000</v>
      </c>
      <c r="L1595" t="s">
        <v>569</v>
      </c>
      <c r="N1595" t="s">
        <v>564</v>
      </c>
      <c r="O1595" t="s">
        <v>913</v>
      </c>
      <c r="P1595" t="s">
        <v>38</v>
      </c>
      <c r="Q1595">
        <v>7</v>
      </c>
      <c r="R1595">
        <v>7</v>
      </c>
      <c r="S1595">
        <v>3</v>
      </c>
      <c r="T1595">
        <v>4</v>
      </c>
      <c r="U1595">
        <v>2</v>
      </c>
      <c r="AD1595" s="107">
        <v>32059</v>
      </c>
      <c r="AE1595" t="s">
        <v>45</v>
      </c>
      <c r="AF1595" t="s">
        <v>68</v>
      </c>
      <c r="AG1595" t="s">
        <v>870</v>
      </c>
      <c r="AH1595" t="s">
        <v>57</v>
      </c>
      <c r="AI1595" t="s">
        <v>140</v>
      </c>
      <c r="AJ1595" t="s">
        <v>88</v>
      </c>
      <c r="AK1595">
        <v>2</v>
      </c>
      <c r="AL1595" t="s">
        <v>987</v>
      </c>
      <c r="AN1595">
        <v>7</v>
      </c>
      <c r="AP1595" t="s">
        <v>59</v>
      </c>
      <c r="AR1595" t="s">
        <v>43</v>
      </c>
      <c r="AS1595" t="s">
        <v>60</v>
      </c>
      <c r="BC1595" t="s">
        <v>51</v>
      </c>
      <c r="BF1595">
        <v>7</v>
      </c>
      <c r="BG1595">
        <v>7</v>
      </c>
      <c r="BH1595">
        <v>7</v>
      </c>
      <c r="BI1595">
        <v>24.483606557377048</v>
      </c>
      <c r="BJ1595">
        <f t="shared" si="120"/>
        <v>25</v>
      </c>
      <c r="BK1595">
        <v>0</v>
      </c>
      <c r="BL1595">
        <v>0</v>
      </c>
      <c r="BM1595" t="s">
        <v>1050</v>
      </c>
      <c r="BN1595" t="s">
        <v>913</v>
      </c>
      <c r="BO1595" t="s">
        <v>564</v>
      </c>
      <c r="BQ1595" t="s">
        <v>1050</v>
      </c>
      <c r="BR1595" t="s">
        <v>87</v>
      </c>
      <c r="BS1595" t="s">
        <v>572</v>
      </c>
      <c r="BT1595" t="s">
        <v>1252</v>
      </c>
      <c r="BU1595" t="s">
        <v>87</v>
      </c>
      <c r="BV1595">
        <v>1</v>
      </c>
      <c r="BW1595">
        <v>1</v>
      </c>
      <c r="BX1595">
        <v>0</v>
      </c>
      <c r="BY1595">
        <v>0</v>
      </c>
      <c r="BZ1595">
        <v>-7</v>
      </c>
      <c r="CA1595">
        <v>0</v>
      </c>
      <c r="CB1595">
        <v>7</v>
      </c>
      <c r="CC1595" t="e">
        <v>#VALUE!</v>
      </c>
      <c r="CD1595">
        <v>7</v>
      </c>
      <c r="CE1595">
        <v>0</v>
      </c>
      <c r="CH1595">
        <f t="shared" si="121"/>
        <v>1</v>
      </c>
      <c r="CI1595" t="s">
        <v>1405</v>
      </c>
      <c r="CJ1595">
        <v>1</v>
      </c>
      <c r="CK1595" t="s">
        <v>1399</v>
      </c>
      <c r="CL1595">
        <f t="shared" si="122"/>
        <v>0</v>
      </c>
      <c r="CM1595">
        <f t="shared" si="123"/>
        <v>1</v>
      </c>
      <c r="CN1595">
        <f t="shared" si="124"/>
        <v>1</v>
      </c>
    </row>
    <row r="1596" spans="1:92" x14ac:dyDescent="0.25">
      <c r="A1596">
        <v>824</v>
      </c>
      <c r="B1596" t="s">
        <v>564</v>
      </c>
      <c r="C1596" t="s">
        <v>564</v>
      </c>
      <c r="D1596">
        <v>2146935</v>
      </c>
      <c r="E1596">
        <v>6</v>
      </c>
      <c r="F1596" s="107">
        <v>40940</v>
      </c>
      <c r="G1596" s="107">
        <v>41337</v>
      </c>
      <c r="H1596">
        <v>2146935</v>
      </c>
      <c r="I1596" s="107">
        <v>40940</v>
      </c>
      <c r="J1596" s="107">
        <v>41337</v>
      </c>
      <c r="K1596">
        <v>760000</v>
      </c>
      <c r="L1596" t="s">
        <v>570</v>
      </c>
      <c r="N1596" t="s">
        <v>564</v>
      </c>
      <c r="O1596" t="s">
        <v>913</v>
      </c>
      <c r="P1596" t="s">
        <v>38</v>
      </c>
      <c r="Q1596">
        <v>398</v>
      </c>
      <c r="R1596">
        <v>398</v>
      </c>
      <c r="S1596">
        <v>0</v>
      </c>
      <c r="T1596">
        <v>3</v>
      </c>
      <c r="AD1596" s="107">
        <v>23543</v>
      </c>
      <c r="AE1596" t="s">
        <v>31</v>
      </c>
      <c r="AF1596" t="s">
        <v>39</v>
      </c>
      <c r="AG1596" t="s">
        <v>40</v>
      </c>
      <c r="AH1596" t="s">
        <v>40</v>
      </c>
      <c r="AI1596" t="s">
        <v>94</v>
      </c>
      <c r="AJ1596" t="s">
        <v>88</v>
      </c>
      <c r="AK1596">
        <v>14</v>
      </c>
      <c r="AL1596" t="s">
        <v>361</v>
      </c>
      <c r="AM1596">
        <v>10</v>
      </c>
      <c r="AP1596" t="s">
        <v>148</v>
      </c>
      <c r="AR1596" t="s">
        <v>91</v>
      </c>
      <c r="AS1596" t="s">
        <v>81</v>
      </c>
      <c r="BC1596" t="s">
        <v>51</v>
      </c>
      <c r="BF1596">
        <v>398</v>
      </c>
      <c r="BG1596">
        <v>398</v>
      </c>
      <c r="BH1596">
        <v>398</v>
      </c>
      <c r="BI1596">
        <v>47.532786885245905</v>
      </c>
      <c r="BJ1596">
        <f t="shared" si="120"/>
        <v>48</v>
      </c>
      <c r="BK1596">
        <v>0</v>
      </c>
      <c r="BL1596">
        <v>0</v>
      </c>
      <c r="BM1596" t="s">
        <v>1050</v>
      </c>
      <c r="BN1596" t="s">
        <v>913</v>
      </c>
      <c r="BO1596" t="s">
        <v>564</v>
      </c>
      <c r="BQ1596" t="s">
        <v>1050</v>
      </c>
      <c r="BR1596" t="s">
        <v>87</v>
      </c>
      <c r="BS1596" t="s">
        <v>572</v>
      </c>
      <c r="BT1596" t="s">
        <v>1252</v>
      </c>
      <c r="BU1596" t="s">
        <v>564</v>
      </c>
      <c r="BV1596">
        <v>1</v>
      </c>
      <c r="BW1596">
        <v>1</v>
      </c>
      <c r="BX1596">
        <v>0</v>
      </c>
      <c r="BY1596">
        <v>0</v>
      </c>
      <c r="BZ1596">
        <v>-398</v>
      </c>
      <c r="CA1596">
        <v>0</v>
      </c>
      <c r="CB1596">
        <v>398</v>
      </c>
      <c r="CC1596" t="e">
        <v>#VALUE!</v>
      </c>
      <c r="CD1596">
        <v>398</v>
      </c>
      <c r="CE1596">
        <v>0</v>
      </c>
      <c r="CH1596">
        <f t="shared" si="121"/>
        <v>1</v>
      </c>
      <c r="CI1596" t="s">
        <v>1406</v>
      </c>
      <c r="CJ1596">
        <v>0</v>
      </c>
      <c r="CK1596" t="s">
        <v>1399</v>
      </c>
      <c r="CL1596">
        <f t="shared" si="122"/>
        <v>0</v>
      </c>
      <c r="CM1596">
        <f t="shared" si="123"/>
        <v>0</v>
      </c>
      <c r="CN1596">
        <f t="shared" si="124"/>
        <v>1</v>
      </c>
    </row>
    <row r="1597" spans="1:92" x14ac:dyDescent="0.25">
      <c r="A1597">
        <v>1722</v>
      </c>
      <c r="B1597" t="s">
        <v>564</v>
      </c>
      <c r="C1597" t="s">
        <v>564</v>
      </c>
      <c r="D1597">
        <v>2147371</v>
      </c>
      <c r="E1597">
        <v>1</v>
      </c>
      <c r="F1597" s="107">
        <v>40973</v>
      </c>
      <c r="G1597" s="107">
        <v>41144</v>
      </c>
      <c r="H1597">
        <v>2147371</v>
      </c>
      <c r="I1597" s="107" t="s">
        <v>560</v>
      </c>
      <c r="J1597" s="107" t="s">
        <v>560</v>
      </c>
      <c r="K1597">
        <v>30000</v>
      </c>
      <c r="L1597" t="s">
        <v>570</v>
      </c>
      <c r="M1597" s="107">
        <v>41018</v>
      </c>
      <c r="N1597" t="s">
        <v>87</v>
      </c>
      <c r="O1597" t="s">
        <v>75</v>
      </c>
      <c r="P1597" t="s">
        <v>54</v>
      </c>
      <c r="Q1597">
        <v>0</v>
      </c>
      <c r="R1597">
        <v>172</v>
      </c>
      <c r="S1597">
        <v>2</v>
      </c>
      <c r="T1597">
        <v>1</v>
      </c>
      <c r="U1597">
        <v>1</v>
      </c>
      <c r="AD1597" s="107">
        <v>28501</v>
      </c>
      <c r="AE1597" t="s">
        <v>31</v>
      </c>
      <c r="AF1597" t="s">
        <v>68</v>
      </c>
      <c r="AG1597" t="s">
        <v>870</v>
      </c>
      <c r="AH1597" t="s">
        <v>30</v>
      </c>
      <c r="AI1597" t="s">
        <v>84</v>
      </c>
      <c r="AJ1597" t="s">
        <v>54</v>
      </c>
      <c r="AK1597">
        <v>7</v>
      </c>
      <c r="AL1597" t="s">
        <v>54</v>
      </c>
      <c r="AP1597" t="s">
        <v>72</v>
      </c>
      <c r="AR1597" t="s">
        <v>49</v>
      </c>
      <c r="AS1597" t="s">
        <v>73</v>
      </c>
      <c r="AT1597" t="s">
        <v>633</v>
      </c>
      <c r="BC1597" t="s">
        <v>98</v>
      </c>
      <c r="BF1597">
        <v>0</v>
      </c>
      <c r="BG1597">
        <v>0</v>
      </c>
      <c r="BH1597">
        <v>172</v>
      </c>
      <c r="BI1597">
        <v>34.076502732240435</v>
      </c>
      <c r="BJ1597" t="e">
        <f t="shared" si="120"/>
        <v>#VALUE!</v>
      </c>
      <c r="BK1597" t="e">
        <v>#VALUE!</v>
      </c>
      <c r="BL1597" t="e">
        <v>#VALUE!</v>
      </c>
      <c r="BM1597" t="s">
        <v>1051</v>
      </c>
      <c r="BN1597" t="s">
        <v>75</v>
      </c>
      <c r="BO1597" t="s">
        <v>87</v>
      </c>
      <c r="BQ1597" t="s">
        <v>1051</v>
      </c>
      <c r="BR1597">
        <v>0</v>
      </c>
      <c r="BS1597" t="s">
        <v>573</v>
      </c>
      <c r="BT1597" t="s">
        <v>1252</v>
      </c>
      <c r="BU1597" t="s">
        <v>87</v>
      </c>
      <c r="BV1597">
        <v>0</v>
      </c>
      <c r="BW1597">
        <v>0</v>
      </c>
      <c r="BX1597">
        <v>0</v>
      </c>
      <c r="BY1597">
        <v>0</v>
      </c>
      <c r="BZ1597" t="e">
        <v>#VALUE!</v>
      </c>
      <c r="CA1597" t="e">
        <v>#VALUE!</v>
      </c>
      <c r="CB1597" t="e">
        <v>#VALUE!</v>
      </c>
      <c r="CC1597">
        <v>0</v>
      </c>
      <c r="CD1597">
        <v>0</v>
      </c>
      <c r="CE1597">
        <v>0</v>
      </c>
      <c r="CH1597">
        <f t="shared" si="121"/>
        <v>1</v>
      </c>
      <c r="CI1597" t="s">
        <v>1405</v>
      </c>
      <c r="CJ1597">
        <v>1</v>
      </c>
      <c r="CK1597" t="s">
        <v>1400</v>
      </c>
      <c r="CL1597">
        <f t="shared" si="122"/>
        <v>1</v>
      </c>
      <c r="CM1597">
        <f t="shared" si="123"/>
        <v>1</v>
      </c>
      <c r="CN1597">
        <f t="shared" si="124"/>
        <v>1</v>
      </c>
    </row>
    <row r="1598" spans="1:92" x14ac:dyDescent="0.25">
      <c r="A1598">
        <v>3207</v>
      </c>
      <c r="B1598" t="s">
        <v>564</v>
      </c>
      <c r="C1598" t="s">
        <v>564</v>
      </c>
      <c r="D1598">
        <v>2149006</v>
      </c>
      <c r="E1598">
        <v>4</v>
      </c>
      <c r="F1598" s="107">
        <v>41027</v>
      </c>
      <c r="G1598" s="107">
        <v>41029</v>
      </c>
      <c r="H1598">
        <v>2149006</v>
      </c>
      <c r="I1598" s="107">
        <v>41027</v>
      </c>
      <c r="J1598" s="107">
        <v>41029</v>
      </c>
      <c r="K1598">
        <v>5000</v>
      </c>
      <c r="L1598" t="s">
        <v>567</v>
      </c>
      <c r="N1598" t="s">
        <v>564</v>
      </c>
      <c r="O1598" t="s">
        <v>913</v>
      </c>
      <c r="P1598" t="s">
        <v>38</v>
      </c>
      <c r="Q1598">
        <v>3</v>
      </c>
      <c r="R1598">
        <v>3</v>
      </c>
      <c r="S1598">
        <v>1</v>
      </c>
      <c r="T1598">
        <v>4</v>
      </c>
      <c r="U1598">
        <v>1</v>
      </c>
      <c r="AD1598" s="107">
        <v>31898</v>
      </c>
      <c r="AE1598" t="s">
        <v>31</v>
      </c>
      <c r="AF1598" t="s">
        <v>39</v>
      </c>
      <c r="AG1598" t="s">
        <v>40</v>
      </c>
      <c r="AH1598" t="s">
        <v>40</v>
      </c>
      <c r="AI1598" t="s">
        <v>113</v>
      </c>
      <c r="AJ1598" t="s">
        <v>88</v>
      </c>
      <c r="AK1598">
        <v>1</v>
      </c>
      <c r="AL1598" t="s">
        <v>986</v>
      </c>
      <c r="AO1598">
        <v>180</v>
      </c>
      <c r="AP1598" t="s">
        <v>59</v>
      </c>
      <c r="AR1598" t="s">
        <v>43</v>
      </c>
      <c r="AS1598" t="s">
        <v>60</v>
      </c>
      <c r="BC1598" t="s">
        <v>37</v>
      </c>
      <c r="BF1598">
        <v>3</v>
      </c>
      <c r="BG1598">
        <v>3</v>
      </c>
      <c r="BH1598">
        <v>3</v>
      </c>
      <c r="BI1598">
        <v>24.942622950819672</v>
      </c>
      <c r="BJ1598">
        <f t="shared" si="120"/>
        <v>25</v>
      </c>
      <c r="BK1598">
        <v>0</v>
      </c>
      <c r="BL1598">
        <v>0</v>
      </c>
      <c r="BM1598" t="s">
        <v>1050</v>
      </c>
      <c r="BN1598" t="s">
        <v>913</v>
      </c>
      <c r="BO1598" t="s">
        <v>564</v>
      </c>
      <c r="BQ1598" t="s">
        <v>1050</v>
      </c>
      <c r="BR1598" t="s">
        <v>87</v>
      </c>
      <c r="BS1598" t="s">
        <v>572</v>
      </c>
      <c r="BT1598" t="s">
        <v>1252</v>
      </c>
      <c r="BU1598" t="s">
        <v>87</v>
      </c>
      <c r="BV1598">
        <v>1</v>
      </c>
      <c r="BW1598">
        <v>1</v>
      </c>
      <c r="BX1598">
        <v>0</v>
      </c>
      <c r="BY1598">
        <v>0</v>
      </c>
      <c r="BZ1598">
        <v>-3</v>
      </c>
      <c r="CA1598">
        <v>0</v>
      </c>
      <c r="CB1598">
        <v>3</v>
      </c>
      <c r="CC1598" t="e">
        <v>#VALUE!</v>
      </c>
      <c r="CD1598">
        <v>3</v>
      </c>
      <c r="CE1598">
        <v>0</v>
      </c>
      <c r="CH1598">
        <f t="shared" si="121"/>
        <v>1</v>
      </c>
      <c r="CI1598" t="s">
        <v>1405</v>
      </c>
      <c r="CJ1598">
        <v>1</v>
      </c>
      <c r="CK1598" t="s">
        <v>1399</v>
      </c>
      <c r="CL1598">
        <f t="shared" si="122"/>
        <v>0</v>
      </c>
      <c r="CM1598">
        <f t="shared" si="123"/>
        <v>1</v>
      </c>
      <c r="CN1598">
        <f t="shared" si="124"/>
        <v>1</v>
      </c>
    </row>
    <row r="1599" spans="1:92" x14ac:dyDescent="0.25">
      <c r="A1599">
        <v>691</v>
      </c>
      <c r="B1599" t="s">
        <v>564</v>
      </c>
      <c r="C1599" t="s">
        <v>564</v>
      </c>
      <c r="D1599">
        <v>2150068</v>
      </c>
      <c r="E1599">
        <v>6</v>
      </c>
      <c r="F1599" s="107">
        <v>40936</v>
      </c>
      <c r="G1599" s="107">
        <v>41002</v>
      </c>
      <c r="H1599">
        <v>2150068</v>
      </c>
      <c r="I1599" s="107">
        <v>40936</v>
      </c>
      <c r="J1599" s="107">
        <v>41002</v>
      </c>
      <c r="K1599" t="s">
        <v>562</v>
      </c>
      <c r="L1599" t="s">
        <v>562</v>
      </c>
      <c r="N1599" t="s">
        <v>564</v>
      </c>
      <c r="O1599" t="s">
        <v>913</v>
      </c>
      <c r="P1599" t="s">
        <v>38</v>
      </c>
      <c r="Q1599">
        <v>67</v>
      </c>
      <c r="R1599">
        <v>67</v>
      </c>
      <c r="S1599">
        <v>3</v>
      </c>
      <c r="T1599">
        <v>3</v>
      </c>
      <c r="U1599">
        <v>1</v>
      </c>
      <c r="AD1599" s="107">
        <v>32177</v>
      </c>
      <c r="AE1599" t="s">
        <v>31</v>
      </c>
      <c r="AF1599" t="s">
        <v>32</v>
      </c>
      <c r="AG1599" t="s">
        <v>868</v>
      </c>
      <c r="AH1599" t="s">
        <v>57</v>
      </c>
      <c r="AI1599" t="s">
        <v>71</v>
      </c>
      <c r="AJ1599" t="s">
        <v>88</v>
      </c>
      <c r="AK1599">
        <v>3</v>
      </c>
      <c r="AL1599" t="s">
        <v>361</v>
      </c>
      <c r="AM1599">
        <v>4</v>
      </c>
      <c r="AP1599" t="s">
        <v>175</v>
      </c>
      <c r="AR1599" t="s">
        <v>49</v>
      </c>
      <c r="AS1599" t="s">
        <v>44</v>
      </c>
      <c r="AT1599" t="s">
        <v>1175</v>
      </c>
      <c r="BC1599" t="s">
        <v>37</v>
      </c>
      <c r="BF1599">
        <v>67</v>
      </c>
      <c r="BG1599">
        <v>67</v>
      </c>
      <c r="BH1599">
        <v>67</v>
      </c>
      <c r="BI1599">
        <v>23.931693989071039</v>
      </c>
      <c r="BJ1599">
        <f t="shared" si="120"/>
        <v>24</v>
      </c>
      <c r="BK1599">
        <v>0</v>
      </c>
      <c r="BL1599">
        <v>0</v>
      </c>
      <c r="BM1599" t="s">
        <v>1050</v>
      </c>
      <c r="BN1599" t="s">
        <v>913</v>
      </c>
      <c r="BO1599" t="s">
        <v>564</v>
      </c>
      <c r="BQ1599" t="s">
        <v>1050</v>
      </c>
      <c r="BR1599" t="s">
        <v>87</v>
      </c>
      <c r="BS1599" t="s">
        <v>572</v>
      </c>
      <c r="BT1599" t="s">
        <v>1252</v>
      </c>
      <c r="BU1599" t="s">
        <v>87</v>
      </c>
      <c r="BV1599">
        <v>1</v>
      </c>
      <c r="BW1599">
        <v>1</v>
      </c>
      <c r="BX1599">
        <v>0</v>
      </c>
      <c r="BY1599">
        <v>0</v>
      </c>
      <c r="BZ1599">
        <v>-67</v>
      </c>
      <c r="CA1599">
        <v>0</v>
      </c>
      <c r="CB1599">
        <v>67</v>
      </c>
      <c r="CC1599" t="e">
        <v>#VALUE!</v>
      </c>
      <c r="CD1599">
        <v>67</v>
      </c>
      <c r="CE1599">
        <v>0</v>
      </c>
      <c r="CH1599">
        <f t="shared" si="121"/>
        <v>1</v>
      </c>
      <c r="CI1599" t="s">
        <v>1402</v>
      </c>
      <c r="CJ1599">
        <v>4</v>
      </c>
      <c r="CK1599" t="s">
        <v>1399</v>
      </c>
      <c r="CL1599">
        <f t="shared" si="122"/>
        <v>0</v>
      </c>
      <c r="CM1599">
        <f t="shared" si="123"/>
        <v>1</v>
      </c>
      <c r="CN1599">
        <f t="shared" si="124"/>
        <v>1</v>
      </c>
    </row>
    <row r="1600" spans="1:92" x14ac:dyDescent="0.25">
      <c r="A1600">
        <v>2604</v>
      </c>
      <c r="B1600" t="s">
        <v>564</v>
      </c>
      <c r="C1600" t="s">
        <v>564</v>
      </c>
      <c r="D1600">
        <v>2150853</v>
      </c>
      <c r="E1600">
        <v>2</v>
      </c>
      <c r="F1600" s="107">
        <v>41005</v>
      </c>
      <c r="G1600" s="107">
        <v>41198</v>
      </c>
      <c r="H1600">
        <v>2150853</v>
      </c>
      <c r="I1600" s="107">
        <v>41116</v>
      </c>
      <c r="J1600" s="107">
        <v>41198</v>
      </c>
      <c r="K1600">
        <v>2000</v>
      </c>
      <c r="L1600" t="s">
        <v>566</v>
      </c>
      <c r="N1600" t="s">
        <v>564</v>
      </c>
      <c r="O1600" t="s">
        <v>913</v>
      </c>
      <c r="P1600" t="s">
        <v>587</v>
      </c>
      <c r="Q1600">
        <v>83</v>
      </c>
      <c r="R1600">
        <v>194</v>
      </c>
      <c r="S1600">
        <v>0</v>
      </c>
      <c r="T1600">
        <v>6</v>
      </c>
      <c r="AD1600" s="107">
        <v>30927</v>
      </c>
      <c r="AE1600" t="s">
        <v>31</v>
      </c>
      <c r="AF1600" t="s">
        <v>68</v>
      </c>
      <c r="AG1600" t="s">
        <v>870</v>
      </c>
      <c r="AH1600" t="s">
        <v>57</v>
      </c>
      <c r="AI1600" t="s">
        <v>89</v>
      </c>
      <c r="AJ1600" t="s">
        <v>47</v>
      </c>
      <c r="AK1600">
        <v>7</v>
      </c>
      <c r="AL1600" t="s">
        <v>47</v>
      </c>
      <c r="AP1600" t="s">
        <v>97</v>
      </c>
      <c r="AR1600" t="s">
        <v>43</v>
      </c>
      <c r="AS1600" t="s">
        <v>63</v>
      </c>
      <c r="BC1600" t="s">
        <v>37</v>
      </c>
      <c r="BF1600">
        <v>83</v>
      </c>
      <c r="BG1600">
        <v>83</v>
      </c>
      <c r="BH1600">
        <v>194</v>
      </c>
      <c r="BI1600">
        <v>27.535519125683059</v>
      </c>
      <c r="BJ1600">
        <f t="shared" si="120"/>
        <v>28</v>
      </c>
      <c r="BK1600">
        <v>0</v>
      </c>
      <c r="BL1600">
        <v>0</v>
      </c>
      <c r="BM1600" t="s">
        <v>47</v>
      </c>
      <c r="BN1600" t="s">
        <v>913</v>
      </c>
      <c r="BO1600" t="s">
        <v>564</v>
      </c>
      <c r="BQ1600" t="s">
        <v>47</v>
      </c>
      <c r="BR1600" t="s">
        <v>87</v>
      </c>
      <c r="BS1600" t="s">
        <v>572</v>
      </c>
      <c r="BT1600" t="s">
        <v>1252</v>
      </c>
      <c r="BU1600" t="s">
        <v>564</v>
      </c>
      <c r="BV1600">
        <v>0.42783505154639173</v>
      </c>
      <c r="BW1600">
        <v>1</v>
      </c>
      <c r="BX1600">
        <v>0.57216494845360821</v>
      </c>
      <c r="BY1600">
        <v>0</v>
      </c>
      <c r="BZ1600">
        <v>-83</v>
      </c>
      <c r="CA1600">
        <v>0</v>
      </c>
      <c r="CB1600">
        <v>83</v>
      </c>
      <c r="CC1600" t="e">
        <v>#VALUE!</v>
      </c>
      <c r="CD1600">
        <v>83</v>
      </c>
      <c r="CE1600">
        <v>0</v>
      </c>
      <c r="CH1600">
        <f t="shared" si="121"/>
        <v>1</v>
      </c>
      <c r="CI1600" t="s">
        <v>1402</v>
      </c>
      <c r="CJ1600">
        <v>4</v>
      </c>
      <c r="CK1600" t="s">
        <v>1399</v>
      </c>
      <c r="CL1600">
        <f t="shared" si="122"/>
        <v>0</v>
      </c>
      <c r="CM1600">
        <f t="shared" si="123"/>
        <v>0</v>
      </c>
      <c r="CN1600">
        <f t="shared" si="124"/>
        <v>1</v>
      </c>
    </row>
    <row r="1601" spans="1:92" x14ac:dyDescent="0.25">
      <c r="A1601">
        <v>621</v>
      </c>
      <c r="B1601" t="s">
        <v>564</v>
      </c>
      <c r="C1601" t="s">
        <v>564</v>
      </c>
      <c r="D1601">
        <v>2151751</v>
      </c>
      <c r="E1601">
        <v>3</v>
      </c>
      <c r="F1601" s="107">
        <v>40933</v>
      </c>
      <c r="G1601" s="107">
        <v>40967</v>
      </c>
      <c r="H1601">
        <v>2151751</v>
      </c>
      <c r="I1601" s="107">
        <v>40933</v>
      </c>
      <c r="J1601" s="107">
        <v>40967</v>
      </c>
      <c r="K1601">
        <v>15000</v>
      </c>
      <c r="L1601" t="s">
        <v>569</v>
      </c>
      <c r="N1601" t="s">
        <v>564</v>
      </c>
      <c r="O1601" t="s">
        <v>913</v>
      </c>
      <c r="P1601" t="s">
        <v>38</v>
      </c>
      <c r="Q1601">
        <v>35</v>
      </c>
      <c r="R1601">
        <v>35</v>
      </c>
      <c r="S1601">
        <v>5</v>
      </c>
      <c r="T1601">
        <v>3</v>
      </c>
      <c r="U1601">
        <v>1</v>
      </c>
      <c r="AD1601" s="107">
        <v>21950</v>
      </c>
      <c r="AE1601" t="s">
        <v>31</v>
      </c>
      <c r="AF1601" t="s">
        <v>32</v>
      </c>
      <c r="AG1601" t="s">
        <v>868</v>
      </c>
      <c r="AH1601" t="s">
        <v>57</v>
      </c>
      <c r="AI1601" t="s">
        <v>52</v>
      </c>
      <c r="AJ1601" t="s">
        <v>88</v>
      </c>
      <c r="AK1601">
        <v>3</v>
      </c>
      <c r="AL1601" t="s">
        <v>184</v>
      </c>
      <c r="AP1601" t="s">
        <v>59</v>
      </c>
      <c r="AR1601" t="s">
        <v>43</v>
      </c>
      <c r="AS1601" t="s">
        <v>60</v>
      </c>
      <c r="BC1601" t="s">
        <v>37</v>
      </c>
      <c r="BF1601">
        <v>35</v>
      </c>
      <c r="BG1601">
        <v>35</v>
      </c>
      <c r="BH1601">
        <v>35</v>
      </c>
      <c r="BI1601">
        <v>51.866120218579233</v>
      </c>
      <c r="BJ1601">
        <f t="shared" si="120"/>
        <v>52</v>
      </c>
      <c r="BK1601">
        <v>0</v>
      </c>
      <c r="BL1601">
        <v>0</v>
      </c>
      <c r="BM1601" t="s">
        <v>1050</v>
      </c>
      <c r="BN1601" t="s">
        <v>913</v>
      </c>
      <c r="BO1601" t="s">
        <v>564</v>
      </c>
      <c r="BQ1601" t="s">
        <v>1050</v>
      </c>
      <c r="BR1601" t="s">
        <v>87</v>
      </c>
      <c r="BS1601" t="s">
        <v>572</v>
      </c>
      <c r="BT1601" t="s">
        <v>1252</v>
      </c>
      <c r="BU1601" t="s">
        <v>87</v>
      </c>
      <c r="BV1601">
        <v>1</v>
      </c>
      <c r="BW1601">
        <v>1</v>
      </c>
      <c r="BX1601">
        <v>0</v>
      </c>
      <c r="BY1601">
        <v>0</v>
      </c>
      <c r="BZ1601">
        <v>-35</v>
      </c>
      <c r="CA1601">
        <v>0</v>
      </c>
      <c r="CB1601">
        <v>35</v>
      </c>
      <c r="CC1601" t="e">
        <v>#VALUE!</v>
      </c>
      <c r="CD1601">
        <v>35</v>
      </c>
      <c r="CE1601">
        <v>0</v>
      </c>
      <c r="CH1601">
        <f t="shared" si="121"/>
        <v>1</v>
      </c>
      <c r="CI1601" t="s">
        <v>1401</v>
      </c>
      <c r="CJ1601">
        <v>3</v>
      </c>
      <c r="CK1601" t="s">
        <v>1399</v>
      </c>
      <c r="CL1601">
        <f t="shared" si="122"/>
        <v>0</v>
      </c>
      <c r="CM1601">
        <f t="shared" si="123"/>
        <v>1</v>
      </c>
      <c r="CN1601">
        <f t="shared" si="124"/>
        <v>1</v>
      </c>
    </row>
    <row r="1602" spans="1:92" x14ac:dyDescent="0.25">
      <c r="A1602">
        <v>2297</v>
      </c>
      <c r="B1602" t="s">
        <v>564</v>
      </c>
      <c r="C1602" t="s">
        <v>564</v>
      </c>
      <c r="D1602">
        <v>2152597</v>
      </c>
      <c r="E1602">
        <v>6</v>
      </c>
      <c r="F1602" s="107">
        <v>40996</v>
      </c>
      <c r="G1602" s="107">
        <v>40997</v>
      </c>
      <c r="H1602">
        <v>2152597</v>
      </c>
      <c r="I1602" s="107">
        <v>40996</v>
      </c>
      <c r="J1602" s="107">
        <v>40997</v>
      </c>
      <c r="K1602">
        <v>40000</v>
      </c>
      <c r="L1602" t="s">
        <v>570</v>
      </c>
      <c r="N1602" t="s">
        <v>564</v>
      </c>
      <c r="O1602" t="s">
        <v>913</v>
      </c>
      <c r="P1602" t="s">
        <v>38</v>
      </c>
      <c r="Q1602">
        <v>2</v>
      </c>
      <c r="R1602">
        <v>2</v>
      </c>
      <c r="S1602">
        <v>2</v>
      </c>
      <c r="T1602">
        <v>8</v>
      </c>
      <c r="U1602">
        <v>1</v>
      </c>
      <c r="AD1602" s="107">
        <v>31859</v>
      </c>
      <c r="AE1602" t="s">
        <v>31</v>
      </c>
      <c r="AF1602" t="s">
        <v>32</v>
      </c>
      <c r="AG1602" t="s">
        <v>868</v>
      </c>
      <c r="AH1602" t="s">
        <v>30</v>
      </c>
      <c r="AI1602" t="s">
        <v>52</v>
      </c>
      <c r="AJ1602" t="s">
        <v>88</v>
      </c>
      <c r="AK1602">
        <v>1</v>
      </c>
      <c r="AL1602" t="s">
        <v>361</v>
      </c>
      <c r="AM1602">
        <v>4</v>
      </c>
      <c r="AP1602" t="s">
        <v>48</v>
      </c>
      <c r="AR1602" t="s">
        <v>49</v>
      </c>
      <c r="AS1602" t="s">
        <v>44</v>
      </c>
      <c r="BC1602" t="s">
        <v>37</v>
      </c>
      <c r="BF1602">
        <v>2</v>
      </c>
      <c r="BG1602">
        <v>2</v>
      </c>
      <c r="BH1602">
        <v>2</v>
      </c>
      <c r="BI1602">
        <v>24.964480874316941</v>
      </c>
      <c r="BJ1602">
        <f t="shared" si="120"/>
        <v>25</v>
      </c>
      <c r="BK1602">
        <v>0</v>
      </c>
      <c r="BL1602">
        <v>0</v>
      </c>
      <c r="BM1602" t="s">
        <v>1050</v>
      </c>
      <c r="BN1602" t="s">
        <v>913</v>
      </c>
      <c r="BO1602" t="s">
        <v>564</v>
      </c>
      <c r="BQ1602" t="s">
        <v>1050</v>
      </c>
      <c r="BR1602" t="s">
        <v>87</v>
      </c>
      <c r="BS1602" t="s">
        <v>572</v>
      </c>
      <c r="BT1602" t="s">
        <v>1252</v>
      </c>
      <c r="BU1602" t="s">
        <v>87</v>
      </c>
      <c r="BV1602">
        <v>1</v>
      </c>
      <c r="BW1602">
        <v>1</v>
      </c>
      <c r="BX1602">
        <v>0</v>
      </c>
      <c r="BY1602">
        <v>0</v>
      </c>
      <c r="BZ1602">
        <v>-2</v>
      </c>
      <c r="CA1602">
        <v>0</v>
      </c>
      <c r="CB1602">
        <v>2</v>
      </c>
      <c r="CC1602" t="e">
        <v>#VALUE!</v>
      </c>
      <c r="CD1602">
        <v>2</v>
      </c>
      <c r="CE1602">
        <v>0</v>
      </c>
      <c r="CH1602">
        <f t="shared" si="121"/>
        <v>1</v>
      </c>
      <c r="CI1602" t="s">
        <v>1405</v>
      </c>
      <c r="CJ1602">
        <v>1</v>
      </c>
      <c r="CK1602" t="s">
        <v>1399</v>
      </c>
      <c r="CL1602">
        <f t="shared" si="122"/>
        <v>0</v>
      </c>
      <c r="CM1602">
        <f t="shared" si="123"/>
        <v>1</v>
      </c>
      <c r="CN1602">
        <f t="shared" si="124"/>
        <v>1</v>
      </c>
    </row>
    <row r="1603" spans="1:92" x14ac:dyDescent="0.25">
      <c r="A1603">
        <v>1261</v>
      </c>
      <c r="B1603" t="s">
        <v>87</v>
      </c>
      <c r="C1603" t="s">
        <v>87</v>
      </c>
      <c r="D1603">
        <v>2153802</v>
      </c>
      <c r="E1603">
        <v>6</v>
      </c>
      <c r="F1603" s="107">
        <v>40955</v>
      </c>
      <c r="G1603" s="107">
        <v>41114</v>
      </c>
      <c r="H1603">
        <v>2153802</v>
      </c>
      <c r="I1603" s="107">
        <v>40955</v>
      </c>
      <c r="J1603" s="107">
        <v>40975</v>
      </c>
      <c r="K1603">
        <v>20000</v>
      </c>
      <c r="L1603" t="s">
        <v>569</v>
      </c>
      <c r="M1603" s="107">
        <v>40975</v>
      </c>
      <c r="N1603" t="s">
        <v>87</v>
      </c>
      <c r="O1603" t="s">
        <v>75</v>
      </c>
      <c r="P1603" t="s">
        <v>38</v>
      </c>
      <c r="Q1603">
        <v>103</v>
      </c>
      <c r="R1603">
        <v>160</v>
      </c>
      <c r="S1603">
        <v>3</v>
      </c>
      <c r="T1603">
        <v>4</v>
      </c>
      <c r="U1603">
        <v>1</v>
      </c>
      <c r="AD1603" s="107">
        <v>31831</v>
      </c>
      <c r="AE1603" t="s">
        <v>31</v>
      </c>
      <c r="AF1603" t="s">
        <v>32</v>
      </c>
      <c r="AG1603" t="s">
        <v>868</v>
      </c>
      <c r="AH1603" t="s">
        <v>30</v>
      </c>
      <c r="AI1603" t="s">
        <v>94</v>
      </c>
      <c r="AJ1603" t="s">
        <v>88</v>
      </c>
      <c r="AK1603">
        <v>8</v>
      </c>
      <c r="AL1603" t="s">
        <v>361</v>
      </c>
      <c r="AM1603">
        <v>2</v>
      </c>
      <c r="AP1603" t="s">
        <v>149</v>
      </c>
      <c r="AR1603" t="s">
        <v>66</v>
      </c>
      <c r="AS1603" t="s">
        <v>73</v>
      </c>
      <c r="AT1603" t="s">
        <v>1418</v>
      </c>
      <c r="AU1603" t="s">
        <v>715</v>
      </c>
      <c r="AX1603" t="s">
        <v>87</v>
      </c>
      <c r="BC1603" t="s">
        <v>37</v>
      </c>
      <c r="BD1603" t="s">
        <v>1284</v>
      </c>
      <c r="BF1603">
        <v>103</v>
      </c>
      <c r="BG1603">
        <v>160</v>
      </c>
      <c r="BH1603">
        <v>160</v>
      </c>
      <c r="BI1603">
        <v>24.928961748633881</v>
      </c>
      <c r="BJ1603">
        <f t="shared" ref="BJ1603:BJ1666" si="125">ROUND((I1603-AD1603)/365,0)</f>
        <v>25</v>
      </c>
      <c r="BK1603">
        <v>0</v>
      </c>
      <c r="BL1603">
        <v>-139</v>
      </c>
      <c r="BM1603" t="s">
        <v>1050</v>
      </c>
      <c r="BN1603" t="s">
        <v>75</v>
      </c>
      <c r="BO1603" t="s">
        <v>87</v>
      </c>
      <c r="BQ1603" t="s">
        <v>1050</v>
      </c>
      <c r="BR1603" t="s">
        <v>87</v>
      </c>
      <c r="BS1603" t="s">
        <v>572</v>
      </c>
      <c r="BT1603" t="s">
        <v>1252</v>
      </c>
      <c r="BU1603" t="s">
        <v>87</v>
      </c>
      <c r="BV1603">
        <v>0.64375000000000004</v>
      </c>
      <c r="BW1603">
        <v>0.13125000000000001</v>
      </c>
      <c r="BX1603">
        <v>-0.51250000000000007</v>
      </c>
      <c r="BY1603">
        <v>0</v>
      </c>
      <c r="BZ1603">
        <v>-21</v>
      </c>
      <c r="CA1603">
        <v>82</v>
      </c>
      <c r="CB1603">
        <v>160</v>
      </c>
      <c r="CC1603">
        <v>103</v>
      </c>
      <c r="CD1603">
        <v>160</v>
      </c>
      <c r="CE1603">
        <v>139</v>
      </c>
      <c r="CH1603">
        <f t="shared" ref="CH1603:CH1666" si="126">IF(CM1603+CN1603&gt;0,1,0)</f>
        <v>1</v>
      </c>
      <c r="CI1603" t="s">
        <v>1408</v>
      </c>
      <c r="CJ1603">
        <v>0</v>
      </c>
      <c r="CK1603" t="s">
        <v>1399</v>
      </c>
      <c r="CL1603">
        <f t="shared" ref="CL1603:CL1666" si="127">IF(BN1603="None",0,1)</f>
        <v>1</v>
      </c>
      <c r="CM1603">
        <f t="shared" ref="CM1603:CM1666" si="128">IF(S1603&gt;0,1,0)</f>
        <v>1</v>
      </c>
      <c r="CN1603">
        <f t="shared" ref="CN1603:CN1666" si="129">IF(T1603&gt;0,1,0)</f>
        <v>1</v>
      </c>
    </row>
    <row r="1604" spans="1:92" x14ac:dyDescent="0.25">
      <c r="A1604">
        <v>1913</v>
      </c>
      <c r="B1604" t="s">
        <v>87</v>
      </c>
      <c r="C1604" t="s">
        <v>564</v>
      </c>
      <c r="D1604">
        <v>2154510</v>
      </c>
      <c r="E1604">
        <v>1</v>
      </c>
      <c r="F1604" s="107">
        <v>40980</v>
      </c>
      <c r="G1604" s="107">
        <v>41668</v>
      </c>
      <c r="H1604">
        <v>2154510</v>
      </c>
      <c r="I1604" s="107">
        <v>40980</v>
      </c>
      <c r="J1604" s="107">
        <v>41063</v>
      </c>
      <c r="K1604">
        <v>20000</v>
      </c>
      <c r="L1604" t="s">
        <v>569</v>
      </c>
      <c r="M1604" s="107">
        <v>41063</v>
      </c>
      <c r="N1604" t="s">
        <v>87</v>
      </c>
      <c r="O1604" t="s">
        <v>75</v>
      </c>
      <c r="P1604" t="s">
        <v>54</v>
      </c>
      <c r="Q1604">
        <v>82</v>
      </c>
      <c r="R1604">
        <v>689</v>
      </c>
      <c r="S1604">
        <v>3</v>
      </c>
      <c r="T1604">
        <v>4</v>
      </c>
      <c r="U1604">
        <v>2</v>
      </c>
      <c r="AB1604" t="s">
        <v>111</v>
      </c>
      <c r="AD1604" s="107">
        <v>31864</v>
      </c>
      <c r="AE1604" t="s">
        <v>31</v>
      </c>
      <c r="AF1604" t="s">
        <v>39</v>
      </c>
      <c r="AG1604" t="s">
        <v>40</v>
      </c>
      <c r="AH1604" t="s">
        <v>30</v>
      </c>
      <c r="AI1604" t="s">
        <v>79</v>
      </c>
      <c r="AJ1604" t="s">
        <v>54</v>
      </c>
      <c r="AK1604">
        <v>17</v>
      </c>
      <c r="AL1604" t="s">
        <v>54</v>
      </c>
      <c r="AP1604" t="s">
        <v>65</v>
      </c>
      <c r="AR1604" t="s">
        <v>66</v>
      </c>
      <c r="AS1604" t="s">
        <v>67</v>
      </c>
      <c r="BC1604" t="s">
        <v>51</v>
      </c>
      <c r="BD1604" t="s">
        <v>1361</v>
      </c>
      <c r="BF1604">
        <v>82</v>
      </c>
      <c r="BG1604">
        <v>689</v>
      </c>
      <c r="BH1604">
        <v>689</v>
      </c>
      <c r="BI1604">
        <v>24.907103825136613</v>
      </c>
      <c r="BJ1604">
        <f t="shared" si="125"/>
        <v>25</v>
      </c>
      <c r="BK1604">
        <v>0</v>
      </c>
      <c r="BL1604">
        <v>-605</v>
      </c>
      <c r="BM1604" t="s">
        <v>1051</v>
      </c>
      <c r="BN1604" t="s">
        <v>75</v>
      </c>
      <c r="BO1604" t="s">
        <v>87</v>
      </c>
      <c r="BQ1604" t="s">
        <v>1051</v>
      </c>
      <c r="BR1604" t="s">
        <v>87</v>
      </c>
      <c r="BS1604" t="s">
        <v>573</v>
      </c>
      <c r="BT1604" t="s">
        <v>1252</v>
      </c>
      <c r="BU1604" t="s">
        <v>87</v>
      </c>
      <c r="BV1604">
        <v>0.11901306240928883</v>
      </c>
      <c r="BW1604">
        <v>0.11899999999999999</v>
      </c>
      <c r="BX1604">
        <v>0</v>
      </c>
      <c r="BY1604">
        <v>0</v>
      </c>
      <c r="BZ1604">
        <v>-84</v>
      </c>
      <c r="CA1604">
        <v>-2</v>
      </c>
      <c r="CB1604">
        <v>84</v>
      </c>
      <c r="CC1604" t="e">
        <v>#VALUE!</v>
      </c>
      <c r="CD1604">
        <v>82</v>
      </c>
      <c r="CH1604">
        <f t="shared" si="126"/>
        <v>1</v>
      </c>
      <c r="CI1604" t="s">
        <v>1402</v>
      </c>
      <c r="CJ1604">
        <v>4</v>
      </c>
      <c r="CK1604" t="s">
        <v>1399</v>
      </c>
      <c r="CL1604">
        <f t="shared" si="127"/>
        <v>1</v>
      </c>
      <c r="CM1604">
        <f t="shared" si="128"/>
        <v>1</v>
      </c>
      <c r="CN1604">
        <f t="shared" si="129"/>
        <v>1</v>
      </c>
    </row>
    <row r="1605" spans="1:92" x14ac:dyDescent="0.25">
      <c r="A1605">
        <v>469</v>
      </c>
      <c r="B1605" t="s">
        <v>564</v>
      </c>
      <c r="C1605" t="s">
        <v>564</v>
      </c>
      <c r="D1605">
        <v>2154770</v>
      </c>
      <c r="E1605">
        <v>1</v>
      </c>
      <c r="F1605" s="107">
        <v>40927</v>
      </c>
      <c r="G1605" s="107">
        <v>40962</v>
      </c>
      <c r="H1605">
        <v>2154770</v>
      </c>
      <c r="I1605" s="107">
        <v>40928</v>
      </c>
      <c r="J1605" s="107">
        <v>40962</v>
      </c>
      <c r="K1605" t="s">
        <v>562</v>
      </c>
      <c r="L1605" t="s">
        <v>562</v>
      </c>
      <c r="N1605" t="s">
        <v>564</v>
      </c>
      <c r="O1605" t="s">
        <v>913</v>
      </c>
      <c r="P1605" t="s">
        <v>54</v>
      </c>
      <c r="Q1605">
        <v>35</v>
      </c>
      <c r="R1605">
        <v>36</v>
      </c>
      <c r="S1605">
        <v>2</v>
      </c>
      <c r="T1605">
        <v>3</v>
      </c>
      <c r="U1605">
        <v>1</v>
      </c>
      <c r="AD1605" s="107">
        <v>31627</v>
      </c>
      <c r="AE1605" t="s">
        <v>31</v>
      </c>
      <c r="AF1605" t="s">
        <v>32</v>
      </c>
      <c r="AG1605" t="s">
        <v>868</v>
      </c>
      <c r="AH1605" t="s">
        <v>57</v>
      </c>
      <c r="AI1605" t="s">
        <v>84</v>
      </c>
      <c r="AJ1605" t="s">
        <v>54</v>
      </c>
      <c r="AK1605">
        <v>2</v>
      </c>
      <c r="AL1605" t="s">
        <v>54</v>
      </c>
      <c r="AP1605" t="s">
        <v>131</v>
      </c>
      <c r="AR1605" t="s">
        <v>91</v>
      </c>
      <c r="AS1605" t="s">
        <v>81</v>
      </c>
      <c r="BC1605" t="s">
        <v>37</v>
      </c>
      <c r="BF1605">
        <v>35</v>
      </c>
      <c r="BG1605">
        <v>35</v>
      </c>
      <c r="BH1605">
        <v>36</v>
      </c>
      <c r="BI1605">
        <v>25.409836065573771</v>
      </c>
      <c r="BJ1605">
        <f t="shared" si="125"/>
        <v>25</v>
      </c>
      <c r="BK1605">
        <v>0</v>
      </c>
      <c r="BL1605">
        <v>0</v>
      </c>
      <c r="BM1605" t="s">
        <v>1051</v>
      </c>
      <c r="BN1605" t="s">
        <v>913</v>
      </c>
      <c r="BO1605" t="s">
        <v>564</v>
      </c>
      <c r="BQ1605" t="s">
        <v>1051</v>
      </c>
      <c r="BR1605" t="s">
        <v>87</v>
      </c>
      <c r="BS1605" t="s">
        <v>572</v>
      </c>
      <c r="BT1605" t="s">
        <v>1252</v>
      </c>
      <c r="BU1605" t="s">
        <v>87</v>
      </c>
      <c r="BV1605">
        <v>0.97222222222222221</v>
      </c>
      <c r="BW1605">
        <v>1</v>
      </c>
      <c r="BX1605">
        <v>2.777777777777779E-2</v>
      </c>
      <c r="BY1605">
        <v>0</v>
      </c>
      <c r="BZ1605">
        <v>-35</v>
      </c>
      <c r="CA1605">
        <v>0</v>
      </c>
      <c r="CB1605">
        <v>35</v>
      </c>
      <c r="CC1605" t="e">
        <v>#VALUE!</v>
      </c>
      <c r="CD1605">
        <v>35</v>
      </c>
      <c r="CE1605">
        <v>0</v>
      </c>
      <c r="CH1605">
        <f t="shared" si="126"/>
        <v>1</v>
      </c>
      <c r="CI1605" t="s">
        <v>1401</v>
      </c>
      <c r="CJ1605">
        <v>3</v>
      </c>
      <c r="CK1605" t="s">
        <v>1399</v>
      </c>
      <c r="CL1605">
        <f t="shared" si="127"/>
        <v>0</v>
      </c>
      <c r="CM1605">
        <f t="shared" si="128"/>
        <v>1</v>
      </c>
      <c r="CN1605">
        <f t="shared" si="129"/>
        <v>1</v>
      </c>
    </row>
    <row r="1606" spans="1:92" x14ac:dyDescent="0.25">
      <c r="A1606">
        <v>454</v>
      </c>
      <c r="B1606" t="s">
        <v>564</v>
      </c>
      <c r="C1606" t="s">
        <v>564</v>
      </c>
      <c r="D1606">
        <v>2155422</v>
      </c>
      <c r="E1606">
        <v>2</v>
      </c>
      <c r="F1606" s="107">
        <v>40927</v>
      </c>
      <c r="G1606" s="107">
        <v>41078</v>
      </c>
      <c r="H1606">
        <v>2155422</v>
      </c>
      <c r="I1606" s="107">
        <v>40928</v>
      </c>
      <c r="J1606" s="107">
        <v>40928</v>
      </c>
      <c r="K1606">
        <v>10000</v>
      </c>
      <c r="L1606" t="s">
        <v>568</v>
      </c>
      <c r="M1606" s="107">
        <v>40928</v>
      </c>
      <c r="N1606" t="s">
        <v>87</v>
      </c>
      <c r="O1606" t="s">
        <v>75</v>
      </c>
      <c r="P1606" t="s">
        <v>587</v>
      </c>
      <c r="Q1606">
        <v>1</v>
      </c>
      <c r="R1606">
        <v>152</v>
      </c>
      <c r="S1606">
        <v>1</v>
      </c>
      <c r="T1606">
        <v>0</v>
      </c>
      <c r="V1606">
        <v>1</v>
      </c>
      <c r="AD1606" s="107">
        <v>31826</v>
      </c>
      <c r="AE1606" t="s">
        <v>31</v>
      </c>
      <c r="AF1606" t="s">
        <v>32</v>
      </c>
      <c r="AG1606" t="s">
        <v>868</v>
      </c>
      <c r="AH1606" t="s">
        <v>30</v>
      </c>
      <c r="AI1606" t="s">
        <v>71</v>
      </c>
      <c r="AJ1606" t="s">
        <v>47</v>
      </c>
      <c r="AK1606">
        <v>6</v>
      </c>
      <c r="AL1606" t="s">
        <v>47</v>
      </c>
      <c r="AP1606" t="s">
        <v>55</v>
      </c>
      <c r="AR1606" t="s">
        <v>49</v>
      </c>
      <c r="AS1606" t="s">
        <v>56</v>
      </c>
      <c r="BC1606" t="s">
        <v>51</v>
      </c>
      <c r="BF1606">
        <v>1</v>
      </c>
      <c r="BG1606">
        <v>151</v>
      </c>
      <c r="BH1606">
        <v>152</v>
      </c>
      <c r="BI1606">
        <v>24.866120218579233</v>
      </c>
      <c r="BJ1606">
        <f t="shared" si="125"/>
        <v>25</v>
      </c>
      <c r="BK1606">
        <v>0</v>
      </c>
      <c r="BL1606">
        <v>-150</v>
      </c>
      <c r="BM1606" t="s">
        <v>47</v>
      </c>
      <c r="BN1606" t="s">
        <v>75</v>
      </c>
      <c r="BO1606" t="s">
        <v>87</v>
      </c>
      <c r="BQ1606" t="s">
        <v>47</v>
      </c>
      <c r="BR1606" t="s">
        <v>87</v>
      </c>
      <c r="BS1606" t="s">
        <v>573</v>
      </c>
      <c r="BT1606" t="s">
        <v>1252</v>
      </c>
      <c r="BU1606" t="s">
        <v>87</v>
      </c>
      <c r="BV1606">
        <v>6.5789473684210523E-3</v>
      </c>
      <c r="BW1606">
        <v>6.6225165562913907E-3</v>
      </c>
      <c r="BX1606">
        <v>4.3569187870338456E-5</v>
      </c>
      <c r="BY1606">
        <v>0</v>
      </c>
      <c r="BZ1606">
        <v>-1</v>
      </c>
      <c r="CA1606">
        <v>0</v>
      </c>
      <c r="CB1606">
        <v>1</v>
      </c>
      <c r="CC1606" t="e">
        <v>#VALUE!</v>
      </c>
      <c r="CD1606">
        <v>1</v>
      </c>
      <c r="CE1606">
        <v>0</v>
      </c>
      <c r="CH1606">
        <f t="shared" si="126"/>
        <v>1</v>
      </c>
      <c r="CI1606" t="s">
        <v>1405</v>
      </c>
      <c r="CJ1606">
        <v>1</v>
      </c>
      <c r="CK1606" t="s">
        <v>1399</v>
      </c>
      <c r="CL1606">
        <f t="shared" si="127"/>
        <v>1</v>
      </c>
      <c r="CM1606">
        <f t="shared" si="128"/>
        <v>1</v>
      </c>
      <c r="CN1606">
        <f t="shared" si="129"/>
        <v>0</v>
      </c>
    </row>
    <row r="1607" spans="1:92" x14ac:dyDescent="0.25">
      <c r="A1607">
        <v>777</v>
      </c>
      <c r="B1607" t="s">
        <v>564</v>
      </c>
      <c r="C1607" t="s">
        <v>564</v>
      </c>
      <c r="D1607">
        <v>2155712</v>
      </c>
      <c r="E1607">
        <v>6</v>
      </c>
      <c r="F1607" s="107">
        <v>40939</v>
      </c>
      <c r="G1607" s="107">
        <v>40940</v>
      </c>
      <c r="H1607">
        <v>2155712</v>
      </c>
      <c r="I1607" s="107">
        <v>40939</v>
      </c>
      <c r="J1607" s="107">
        <v>40940</v>
      </c>
      <c r="K1607">
        <v>20000</v>
      </c>
      <c r="L1607" t="s">
        <v>569</v>
      </c>
      <c r="N1607" t="s">
        <v>564</v>
      </c>
      <c r="O1607" t="s">
        <v>913</v>
      </c>
      <c r="P1607" t="s">
        <v>38</v>
      </c>
      <c r="Q1607">
        <v>2</v>
      </c>
      <c r="R1607">
        <v>2</v>
      </c>
      <c r="S1607">
        <v>5</v>
      </c>
      <c r="T1607">
        <v>3</v>
      </c>
      <c r="U1607">
        <v>2</v>
      </c>
      <c r="AD1607" s="107">
        <v>31006</v>
      </c>
      <c r="AE1607" t="s">
        <v>31</v>
      </c>
      <c r="AF1607" t="s">
        <v>32</v>
      </c>
      <c r="AG1607" t="s">
        <v>868</v>
      </c>
      <c r="AH1607" t="s">
        <v>30</v>
      </c>
      <c r="AI1607" t="s">
        <v>84</v>
      </c>
      <c r="AJ1607" t="s">
        <v>88</v>
      </c>
      <c r="AK1607">
        <v>1</v>
      </c>
      <c r="AL1607" t="s">
        <v>361</v>
      </c>
      <c r="AM1607">
        <v>2</v>
      </c>
      <c r="AP1607" t="s">
        <v>48</v>
      </c>
      <c r="AR1607" t="s">
        <v>49</v>
      </c>
      <c r="AS1607" t="s">
        <v>44</v>
      </c>
      <c r="BC1607" t="s">
        <v>37</v>
      </c>
      <c r="BF1607">
        <v>2</v>
      </c>
      <c r="BG1607">
        <v>2</v>
      </c>
      <c r="BH1607">
        <v>2</v>
      </c>
      <c r="BI1607">
        <v>27.139344262295083</v>
      </c>
      <c r="BJ1607">
        <f t="shared" si="125"/>
        <v>27</v>
      </c>
      <c r="BK1607">
        <v>0</v>
      </c>
      <c r="BL1607">
        <v>0</v>
      </c>
      <c r="BM1607" t="s">
        <v>1050</v>
      </c>
      <c r="BN1607" t="s">
        <v>913</v>
      </c>
      <c r="BO1607" t="s">
        <v>564</v>
      </c>
      <c r="BQ1607" t="s">
        <v>1050</v>
      </c>
      <c r="BR1607" t="s">
        <v>87</v>
      </c>
      <c r="BS1607" t="s">
        <v>572</v>
      </c>
      <c r="BT1607" t="s">
        <v>1252</v>
      </c>
      <c r="BU1607" t="s">
        <v>87</v>
      </c>
      <c r="BV1607">
        <v>1</v>
      </c>
      <c r="BW1607">
        <v>1</v>
      </c>
      <c r="BX1607">
        <v>0</v>
      </c>
      <c r="BY1607">
        <v>0</v>
      </c>
      <c r="BZ1607">
        <v>-2</v>
      </c>
      <c r="CA1607">
        <v>0</v>
      </c>
      <c r="CB1607">
        <v>2</v>
      </c>
      <c r="CC1607" t="e">
        <v>#VALUE!</v>
      </c>
      <c r="CD1607">
        <v>2</v>
      </c>
      <c r="CE1607">
        <v>0</v>
      </c>
      <c r="CH1607">
        <f t="shared" si="126"/>
        <v>1</v>
      </c>
      <c r="CI1607" t="s">
        <v>1405</v>
      </c>
      <c r="CJ1607">
        <v>1</v>
      </c>
      <c r="CK1607" t="s">
        <v>1399</v>
      </c>
      <c r="CL1607">
        <f t="shared" si="127"/>
        <v>0</v>
      </c>
      <c r="CM1607">
        <f t="shared" si="128"/>
        <v>1</v>
      </c>
      <c r="CN1607">
        <f t="shared" si="129"/>
        <v>1</v>
      </c>
    </row>
    <row r="1608" spans="1:92" x14ac:dyDescent="0.25">
      <c r="A1608">
        <v>3056</v>
      </c>
      <c r="B1608" t="s">
        <v>564</v>
      </c>
      <c r="C1608" t="s">
        <v>564</v>
      </c>
      <c r="D1608">
        <v>2156670</v>
      </c>
      <c r="E1608">
        <v>2</v>
      </c>
      <c r="F1608" s="107">
        <v>41037</v>
      </c>
      <c r="G1608" s="107">
        <v>41172</v>
      </c>
      <c r="H1608">
        <v>2156670</v>
      </c>
      <c r="I1608" s="107">
        <v>41038</v>
      </c>
      <c r="J1608" s="107">
        <v>41040</v>
      </c>
      <c r="K1608">
        <v>16000</v>
      </c>
      <c r="L1608" t="s">
        <v>569</v>
      </c>
      <c r="M1608" s="107">
        <v>41040</v>
      </c>
      <c r="N1608" t="s">
        <v>87</v>
      </c>
      <c r="O1608" t="s">
        <v>75</v>
      </c>
      <c r="P1608" t="s">
        <v>587</v>
      </c>
      <c r="Q1608">
        <v>3</v>
      </c>
      <c r="R1608">
        <v>136</v>
      </c>
      <c r="S1608">
        <v>0</v>
      </c>
      <c r="T1608">
        <v>0</v>
      </c>
      <c r="AB1608" t="s">
        <v>111</v>
      </c>
      <c r="AD1608" s="107">
        <v>27565</v>
      </c>
      <c r="AE1608" t="s">
        <v>45</v>
      </c>
      <c r="AF1608" t="s">
        <v>39</v>
      </c>
      <c r="AG1608" t="s">
        <v>40</v>
      </c>
      <c r="AH1608" t="s">
        <v>30</v>
      </c>
      <c r="AI1608" t="s">
        <v>89</v>
      </c>
      <c r="AJ1608" t="s">
        <v>47</v>
      </c>
      <c r="AK1608">
        <v>8</v>
      </c>
      <c r="AL1608" t="s">
        <v>47</v>
      </c>
      <c r="AP1608" t="s">
        <v>107</v>
      </c>
      <c r="AR1608" t="s">
        <v>43</v>
      </c>
      <c r="AS1608" t="s">
        <v>60</v>
      </c>
      <c r="BC1608" t="s">
        <v>51</v>
      </c>
      <c r="BF1608">
        <v>3</v>
      </c>
      <c r="BG1608">
        <v>135</v>
      </c>
      <c r="BH1608">
        <v>136</v>
      </c>
      <c r="BI1608">
        <v>36.808743169398909</v>
      </c>
      <c r="BJ1608">
        <f t="shared" si="125"/>
        <v>37</v>
      </c>
      <c r="BK1608">
        <v>0</v>
      </c>
      <c r="BL1608">
        <v>-132</v>
      </c>
      <c r="BM1608" t="s">
        <v>47</v>
      </c>
      <c r="BN1608" t="s">
        <v>75</v>
      </c>
      <c r="BO1608" t="s">
        <v>87</v>
      </c>
      <c r="BQ1608" t="s">
        <v>47</v>
      </c>
      <c r="BR1608" t="s">
        <v>87</v>
      </c>
      <c r="BS1608" t="s">
        <v>573</v>
      </c>
      <c r="BT1608" t="s">
        <v>1252</v>
      </c>
      <c r="BU1608" t="s">
        <v>564</v>
      </c>
      <c r="BV1608">
        <v>2.2058823529411766E-2</v>
      </c>
      <c r="BW1608">
        <v>2.2222222222222223E-2</v>
      </c>
      <c r="BX1608">
        <v>1.6339869281045694E-4</v>
      </c>
      <c r="BY1608">
        <v>0</v>
      </c>
      <c r="BZ1608">
        <v>-3</v>
      </c>
      <c r="CA1608">
        <v>0</v>
      </c>
      <c r="CB1608">
        <v>3</v>
      </c>
      <c r="CC1608">
        <v>3</v>
      </c>
      <c r="CD1608">
        <v>3</v>
      </c>
      <c r="CE1608">
        <v>0</v>
      </c>
      <c r="CH1608">
        <f t="shared" si="126"/>
        <v>0</v>
      </c>
      <c r="CI1608" t="s">
        <v>1405</v>
      </c>
      <c r="CJ1608">
        <v>1</v>
      </c>
      <c r="CK1608" t="s">
        <v>1399</v>
      </c>
      <c r="CL1608">
        <f t="shared" si="127"/>
        <v>1</v>
      </c>
      <c r="CM1608">
        <f t="shared" si="128"/>
        <v>0</v>
      </c>
      <c r="CN1608">
        <f t="shared" si="129"/>
        <v>0</v>
      </c>
    </row>
    <row r="1609" spans="1:92" x14ac:dyDescent="0.25">
      <c r="A1609">
        <v>1726</v>
      </c>
      <c r="B1609" t="s">
        <v>564</v>
      </c>
      <c r="C1609" t="s">
        <v>564</v>
      </c>
      <c r="D1609">
        <v>2157182</v>
      </c>
      <c r="E1609">
        <v>5</v>
      </c>
      <c r="F1609" s="107">
        <v>40973</v>
      </c>
      <c r="G1609" s="107">
        <v>40988</v>
      </c>
      <c r="H1609">
        <v>2157182</v>
      </c>
      <c r="I1609" s="107">
        <v>40973</v>
      </c>
      <c r="J1609" s="107">
        <v>40988</v>
      </c>
      <c r="K1609">
        <v>15000</v>
      </c>
      <c r="L1609" t="s">
        <v>569</v>
      </c>
      <c r="N1609" t="s">
        <v>564</v>
      </c>
      <c r="O1609" t="s">
        <v>913</v>
      </c>
      <c r="P1609" t="s">
        <v>38</v>
      </c>
      <c r="Q1609">
        <v>16</v>
      </c>
      <c r="R1609">
        <v>16</v>
      </c>
      <c r="S1609">
        <v>4</v>
      </c>
      <c r="T1609">
        <v>0</v>
      </c>
      <c r="U1609">
        <v>1</v>
      </c>
      <c r="AD1609" s="107">
        <v>30975</v>
      </c>
      <c r="AE1609" t="s">
        <v>31</v>
      </c>
      <c r="AF1609" t="s">
        <v>32</v>
      </c>
      <c r="AG1609" t="s">
        <v>868</v>
      </c>
      <c r="AH1609" t="s">
        <v>57</v>
      </c>
      <c r="AI1609" t="s">
        <v>96</v>
      </c>
      <c r="AJ1609" t="s">
        <v>88</v>
      </c>
      <c r="AK1609">
        <v>2</v>
      </c>
      <c r="AL1609" t="s">
        <v>987</v>
      </c>
      <c r="AN1609">
        <v>9</v>
      </c>
      <c r="AP1609" t="s">
        <v>42</v>
      </c>
      <c r="AR1609" t="s">
        <v>43</v>
      </c>
      <c r="AS1609" t="s">
        <v>44</v>
      </c>
      <c r="BC1609" t="s">
        <v>37</v>
      </c>
      <c r="BF1609">
        <v>16</v>
      </c>
      <c r="BG1609">
        <v>16</v>
      </c>
      <c r="BH1609">
        <v>16</v>
      </c>
      <c r="BI1609">
        <v>27.316939890710383</v>
      </c>
      <c r="BJ1609">
        <f t="shared" si="125"/>
        <v>27</v>
      </c>
      <c r="BK1609">
        <v>0</v>
      </c>
      <c r="BL1609">
        <v>0</v>
      </c>
      <c r="BM1609" t="s">
        <v>1050</v>
      </c>
      <c r="BN1609" t="s">
        <v>913</v>
      </c>
      <c r="BO1609" t="s">
        <v>564</v>
      </c>
      <c r="BQ1609" t="s">
        <v>1050</v>
      </c>
      <c r="BR1609" t="s">
        <v>87</v>
      </c>
      <c r="BS1609" t="s">
        <v>572</v>
      </c>
      <c r="BT1609" t="s">
        <v>1252</v>
      </c>
      <c r="BU1609" t="s">
        <v>87</v>
      </c>
      <c r="BV1609">
        <v>1</v>
      </c>
      <c r="BW1609">
        <v>1</v>
      </c>
      <c r="BX1609">
        <v>0</v>
      </c>
      <c r="BY1609">
        <v>0</v>
      </c>
      <c r="BZ1609">
        <v>-16</v>
      </c>
      <c r="CA1609">
        <v>0</v>
      </c>
      <c r="CB1609">
        <v>16</v>
      </c>
      <c r="CC1609" t="e">
        <v>#VALUE!</v>
      </c>
      <c r="CD1609">
        <v>16</v>
      </c>
      <c r="CE1609">
        <v>0</v>
      </c>
      <c r="CH1609">
        <f t="shared" si="126"/>
        <v>1</v>
      </c>
      <c r="CI1609" t="s">
        <v>1404</v>
      </c>
      <c r="CJ1609">
        <v>2</v>
      </c>
      <c r="CK1609" t="s">
        <v>1399</v>
      </c>
      <c r="CL1609">
        <f t="shared" si="127"/>
        <v>0</v>
      </c>
      <c r="CM1609">
        <f t="shared" si="128"/>
        <v>1</v>
      </c>
      <c r="CN1609">
        <f t="shared" si="129"/>
        <v>0</v>
      </c>
    </row>
    <row r="1610" spans="1:92" x14ac:dyDescent="0.25">
      <c r="A1610">
        <v>2603</v>
      </c>
      <c r="B1610" t="s">
        <v>564</v>
      </c>
      <c r="C1610" t="s">
        <v>564</v>
      </c>
      <c r="D1610">
        <v>2157477</v>
      </c>
      <c r="E1610">
        <v>6</v>
      </c>
      <c r="F1610" s="107">
        <v>41005</v>
      </c>
      <c r="G1610" s="107">
        <v>41572</v>
      </c>
      <c r="H1610">
        <v>2157477</v>
      </c>
      <c r="I1610" s="107">
        <v>41011</v>
      </c>
      <c r="J1610" s="107">
        <v>41572</v>
      </c>
      <c r="K1610">
        <v>50000</v>
      </c>
      <c r="L1610" t="s">
        <v>570</v>
      </c>
      <c r="N1610" t="s">
        <v>564</v>
      </c>
      <c r="O1610" t="s">
        <v>913</v>
      </c>
      <c r="P1610" t="s">
        <v>1182</v>
      </c>
      <c r="Q1610">
        <v>562</v>
      </c>
      <c r="R1610">
        <v>568</v>
      </c>
      <c r="S1610">
        <v>1</v>
      </c>
      <c r="T1610">
        <v>0</v>
      </c>
      <c r="U1610">
        <v>1</v>
      </c>
      <c r="AD1610" s="107">
        <v>31622</v>
      </c>
      <c r="AE1610" t="s">
        <v>31</v>
      </c>
      <c r="AF1610" t="s">
        <v>68</v>
      </c>
      <c r="AG1610" t="s">
        <v>870</v>
      </c>
      <c r="AH1610" t="s">
        <v>57</v>
      </c>
      <c r="AI1610" t="s">
        <v>46</v>
      </c>
      <c r="AJ1610" t="s">
        <v>88</v>
      </c>
      <c r="AK1610">
        <v>20</v>
      </c>
      <c r="AL1610" t="s">
        <v>361</v>
      </c>
      <c r="AM1610">
        <v>60</v>
      </c>
      <c r="AP1610" t="s">
        <v>72</v>
      </c>
      <c r="AR1610" t="s">
        <v>49</v>
      </c>
      <c r="AS1610" t="s">
        <v>73</v>
      </c>
      <c r="AT1610" t="s">
        <v>1169</v>
      </c>
      <c r="BC1610" t="s">
        <v>37</v>
      </c>
      <c r="BF1610">
        <v>562</v>
      </c>
      <c r="BG1610">
        <v>562</v>
      </c>
      <c r="BH1610">
        <v>568</v>
      </c>
      <c r="BI1610">
        <v>25.636612021857925</v>
      </c>
      <c r="BJ1610">
        <f t="shared" si="125"/>
        <v>26</v>
      </c>
      <c r="BK1610">
        <v>0</v>
      </c>
      <c r="BL1610">
        <v>0</v>
      </c>
      <c r="BM1610" t="s">
        <v>1050</v>
      </c>
      <c r="BN1610" t="s">
        <v>913</v>
      </c>
      <c r="BO1610" t="s">
        <v>564</v>
      </c>
      <c r="BQ1610" t="s">
        <v>1050</v>
      </c>
      <c r="BR1610" t="s">
        <v>87</v>
      </c>
      <c r="BS1610" t="s">
        <v>572</v>
      </c>
      <c r="BT1610" t="s">
        <v>1252</v>
      </c>
      <c r="BU1610" t="s">
        <v>87</v>
      </c>
      <c r="BV1610">
        <v>0.98943661971830987</v>
      </c>
      <c r="BW1610">
        <v>1</v>
      </c>
      <c r="BX1610">
        <v>1.0563380281690127E-2</v>
      </c>
      <c r="BY1610">
        <v>0</v>
      </c>
      <c r="BZ1610">
        <v>-562</v>
      </c>
      <c r="CA1610">
        <v>0</v>
      </c>
      <c r="CB1610">
        <v>562</v>
      </c>
      <c r="CC1610" t="e">
        <v>#VALUE!</v>
      </c>
      <c r="CD1610">
        <v>562</v>
      </c>
      <c r="CE1610">
        <v>0</v>
      </c>
      <c r="CH1610">
        <f t="shared" si="126"/>
        <v>1</v>
      </c>
      <c r="CI1610" t="s">
        <v>1406</v>
      </c>
      <c r="CJ1610">
        <v>0</v>
      </c>
      <c r="CK1610" t="s">
        <v>1399</v>
      </c>
      <c r="CL1610">
        <f t="shared" si="127"/>
        <v>0</v>
      </c>
      <c r="CM1610">
        <f t="shared" si="128"/>
        <v>1</v>
      </c>
      <c r="CN1610">
        <f t="shared" si="129"/>
        <v>0</v>
      </c>
    </row>
    <row r="1611" spans="1:92" x14ac:dyDescent="0.25">
      <c r="A1611">
        <v>3040</v>
      </c>
      <c r="B1611" t="s">
        <v>564</v>
      </c>
      <c r="C1611" t="s">
        <v>564</v>
      </c>
      <c r="D1611">
        <v>2157713</v>
      </c>
      <c r="E1611">
        <v>4</v>
      </c>
      <c r="F1611" s="107">
        <v>41021</v>
      </c>
      <c r="G1611" s="107">
        <v>41023</v>
      </c>
      <c r="H1611">
        <v>2157713</v>
      </c>
      <c r="I1611" s="107">
        <v>41022</v>
      </c>
      <c r="J1611" s="107">
        <v>41023</v>
      </c>
      <c r="K1611">
        <v>35000</v>
      </c>
      <c r="L1611" t="s">
        <v>570</v>
      </c>
      <c r="N1611" t="s">
        <v>564</v>
      </c>
      <c r="O1611" t="s">
        <v>913</v>
      </c>
      <c r="P1611" t="s">
        <v>54</v>
      </c>
      <c r="Q1611">
        <v>2</v>
      </c>
      <c r="R1611">
        <v>3</v>
      </c>
      <c r="S1611">
        <v>0</v>
      </c>
      <c r="T1611">
        <v>2</v>
      </c>
      <c r="AD1611" s="107">
        <v>24390</v>
      </c>
      <c r="AE1611" t="s">
        <v>31</v>
      </c>
      <c r="AF1611" t="s">
        <v>39</v>
      </c>
      <c r="AG1611" t="s">
        <v>40</v>
      </c>
      <c r="AH1611" t="s">
        <v>40</v>
      </c>
      <c r="AI1611" t="s">
        <v>113</v>
      </c>
      <c r="AJ1611" t="s">
        <v>88</v>
      </c>
      <c r="AK1611">
        <v>1</v>
      </c>
      <c r="AL1611" t="s">
        <v>986</v>
      </c>
      <c r="AO1611">
        <v>30</v>
      </c>
      <c r="AP1611" t="s">
        <v>42</v>
      </c>
      <c r="AR1611" t="s">
        <v>43</v>
      </c>
      <c r="AS1611" t="s">
        <v>44</v>
      </c>
      <c r="BC1611" t="s">
        <v>37</v>
      </c>
      <c r="BF1611">
        <v>2</v>
      </c>
      <c r="BG1611">
        <v>2</v>
      </c>
      <c r="BH1611">
        <v>3</v>
      </c>
      <c r="BI1611">
        <v>45.439890710382514</v>
      </c>
      <c r="BJ1611">
        <f t="shared" si="125"/>
        <v>46</v>
      </c>
      <c r="BK1611">
        <v>0</v>
      </c>
      <c r="BL1611">
        <v>0</v>
      </c>
      <c r="BM1611" t="s">
        <v>1050</v>
      </c>
      <c r="BN1611" t="s">
        <v>913</v>
      </c>
      <c r="BO1611" t="s">
        <v>564</v>
      </c>
      <c r="BQ1611" t="s">
        <v>1050</v>
      </c>
      <c r="BR1611" t="s">
        <v>87</v>
      </c>
      <c r="BS1611" t="s">
        <v>572</v>
      </c>
      <c r="BT1611" t="s">
        <v>1252</v>
      </c>
      <c r="BU1611" t="s">
        <v>564</v>
      </c>
      <c r="BV1611">
        <v>0.66666666666666663</v>
      </c>
      <c r="BW1611">
        <v>1</v>
      </c>
      <c r="BX1611">
        <v>0.33333333333333337</v>
      </c>
      <c r="BY1611">
        <v>0</v>
      </c>
      <c r="BZ1611">
        <v>-2</v>
      </c>
      <c r="CA1611">
        <v>0</v>
      </c>
      <c r="CB1611">
        <v>2</v>
      </c>
      <c r="CC1611" t="e">
        <v>#VALUE!</v>
      </c>
      <c r="CD1611">
        <v>2</v>
      </c>
      <c r="CE1611">
        <v>0</v>
      </c>
      <c r="CH1611">
        <f t="shared" si="126"/>
        <v>1</v>
      </c>
      <c r="CI1611" t="s">
        <v>1405</v>
      </c>
      <c r="CJ1611">
        <v>1</v>
      </c>
      <c r="CK1611" t="s">
        <v>1399</v>
      </c>
      <c r="CL1611">
        <f t="shared" si="127"/>
        <v>0</v>
      </c>
      <c r="CM1611">
        <f t="shared" si="128"/>
        <v>0</v>
      </c>
      <c r="CN1611">
        <f t="shared" si="129"/>
        <v>1</v>
      </c>
    </row>
    <row r="1612" spans="1:92" x14ac:dyDescent="0.25">
      <c r="A1612">
        <v>2066</v>
      </c>
      <c r="B1612" t="s">
        <v>564</v>
      </c>
      <c r="C1612" t="s">
        <v>564</v>
      </c>
      <c r="D1612">
        <v>2157715</v>
      </c>
      <c r="E1612">
        <v>2</v>
      </c>
      <c r="F1612" s="107">
        <v>40986</v>
      </c>
      <c r="G1612" s="107">
        <v>41113</v>
      </c>
      <c r="H1612">
        <v>2157715</v>
      </c>
      <c r="I1612" s="107">
        <v>40986</v>
      </c>
      <c r="J1612" s="107">
        <v>40987</v>
      </c>
      <c r="K1612">
        <v>2000</v>
      </c>
      <c r="L1612" t="s">
        <v>566</v>
      </c>
      <c r="M1612" s="107">
        <v>40987</v>
      </c>
      <c r="N1612" t="s">
        <v>87</v>
      </c>
      <c r="O1612" t="s">
        <v>75</v>
      </c>
      <c r="P1612" t="s">
        <v>587</v>
      </c>
      <c r="Q1612">
        <v>2</v>
      </c>
      <c r="R1612">
        <v>128</v>
      </c>
      <c r="S1612">
        <v>0</v>
      </c>
      <c r="T1612">
        <v>4</v>
      </c>
      <c r="AD1612" s="107">
        <v>32014</v>
      </c>
      <c r="AE1612" t="s">
        <v>31</v>
      </c>
      <c r="AF1612" t="s">
        <v>39</v>
      </c>
      <c r="AG1612" t="s">
        <v>40</v>
      </c>
      <c r="AH1612" t="s">
        <v>40</v>
      </c>
      <c r="AI1612" t="s">
        <v>140</v>
      </c>
      <c r="AJ1612" t="s">
        <v>47</v>
      </c>
      <c r="AK1612">
        <v>6</v>
      </c>
      <c r="AL1612" t="s">
        <v>47</v>
      </c>
      <c r="AP1612" t="s">
        <v>103</v>
      </c>
      <c r="AR1612" t="s">
        <v>43</v>
      </c>
      <c r="AS1612" t="s">
        <v>63</v>
      </c>
      <c r="BC1612" t="s">
        <v>51</v>
      </c>
      <c r="BF1612">
        <v>2</v>
      </c>
      <c r="BG1612">
        <v>128</v>
      </c>
      <c r="BH1612">
        <v>128</v>
      </c>
      <c r="BI1612">
        <v>24.513661202185791</v>
      </c>
      <c r="BJ1612">
        <f t="shared" si="125"/>
        <v>25</v>
      </c>
      <c r="BK1612">
        <v>0</v>
      </c>
      <c r="BL1612">
        <v>-126</v>
      </c>
      <c r="BM1612" t="s">
        <v>47</v>
      </c>
      <c r="BN1612" t="s">
        <v>75</v>
      </c>
      <c r="BO1612" t="s">
        <v>87</v>
      </c>
      <c r="BQ1612" t="s">
        <v>47</v>
      </c>
      <c r="BR1612" t="s">
        <v>87</v>
      </c>
      <c r="BS1612" t="s">
        <v>573</v>
      </c>
      <c r="BT1612" t="s">
        <v>1252</v>
      </c>
      <c r="BU1612" t="s">
        <v>564</v>
      </c>
      <c r="BV1612">
        <v>1.5625E-2</v>
      </c>
      <c r="BW1612">
        <v>1.5625E-2</v>
      </c>
      <c r="BX1612">
        <v>0</v>
      </c>
      <c r="BY1612">
        <v>0</v>
      </c>
      <c r="BZ1612">
        <v>-2</v>
      </c>
      <c r="CA1612">
        <v>0</v>
      </c>
      <c r="CB1612">
        <v>2</v>
      </c>
      <c r="CC1612" t="e">
        <v>#VALUE!</v>
      </c>
      <c r="CD1612">
        <v>2</v>
      </c>
      <c r="CE1612">
        <v>0</v>
      </c>
      <c r="CH1612">
        <f t="shared" si="126"/>
        <v>1</v>
      </c>
      <c r="CI1612" t="s">
        <v>1405</v>
      </c>
      <c r="CJ1612">
        <v>1</v>
      </c>
      <c r="CK1612" t="s">
        <v>1399</v>
      </c>
      <c r="CL1612">
        <f t="shared" si="127"/>
        <v>1</v>
      </c>
      <c r="CM1612">
        <f t="shared" si="128"/>
        <v>0</v>
      </c>
      <c r="CN1612">
        <f t="shared" si="129"/>
        <v>1</v>
      </c>
    </row>
    <row r="1613" spans="1:92" x14ac:dyDescent="0.25">
      <c r="A1613">
        <v>2018</v>
      </c>
      <c r="B1613" t="s">
        <v>564</v>
      </c>
      <c r="C1613" t="s">
        <v>564</v>
      </c>
      <c r="D1613">
        <v>2161447</v>
      </c>
      <c r="E1613">
        <v>2</v>
      </c>
      <c r="F1613" s="107">
        <v>40984</v>
      </c>
      <c r="G1613" s="107">
        <v>41200</v>
      </c>
      <c r="H1613">
        <v>2161447</v>
      </c>
      <c r="I1613" s="107">
        <v>40985</v>
      </c>
      <c r="J1613" s="107">
        <v>40992</v>
      </c>
      <c r="K1613">
        <v>7000</v>
      </c>
      <c r="L1613" t="s">
        <v>568</v>
      </c>
      <c r="M1613" s="107">
        <v>40992</v>
      </c>
      <c r="N1613" t="s">
        <v>87</v>
      </c>
      <c r="O1613" t="s">
        <v>75</v>
      </c>
      <c r="P1613" t="s">
        <v>587</v>
      </c>
      <c r="Q1613">
        <v>8</v>
      </c>
      <c r="R1613">
        <v>217</v>
      </c>
      <c r="S1613">
        <v>0</v>
      </c>
      <c r="T1613">
        <v>2</v>
      </c>
      <c r="AD1613" s="107">
        <v>32287</v>
      </c>
      <c r="AE1613" t="s">
        <v>31</v>
      </c>
      <c r="AF1613" t="s">
        <v>68</v>
      </c>
      <c r="AG1613" t="s">
        <v>870</v>
      </c>
      <c r="AH1613" t="s">
        <v>30</v>
      </c>
      <c r="AI1613" t="s">
        <v>96</v>
      </c>
      <c r="AJ1613" t="s">
        <v>47</v>
      </c>
      <c r="AK1613">
        <v>12</v>
      </c>
      <c r="AL1613" t="s">
        <v>47</v>
      </c>
      <c r="AP1613" t="s">
        <v>92</v>
      </c>
      <c r="AR1613" t="s">
        <v>66</v>
      </c>
      <c r="AS1613" t="s">
        <v>44</v>
      </c>
      <c r="BC1613" t="s">
        <v>51</v>
      </c>
      <c r="BF1613">
        <v>8</v>
      </c>
      <c r="BG1613">
        <v>216</v>
      </c>
      <c r="BH1613">
        <v>217</v>
      </c>
      <c r="BI1613">
        <v>23.762295081967213</v>
      </c>
      <c r="BJ1613">
        <f t="shared" si="125"/>
        <v>24</v>
      </c>
      <c r="BK1613">
        <v>0</v>
      </c>
      <c r="BL1613">
        <v>-208</v>
      </c>
      <c r="BM1613" t="s">
        <v>47</v>
      </c>
      <c r="BN1613" t="s">
        <v>75</v>
      </c>
      <c r="BO1613" t="s">
        <v>87</v>
      </c>
      <c r="BQ1613" t="s">
        <v>47</v>
      </c>
      <c r="BR1613" t="s">
        <v>87</v>
      </c>
      <c r="BS1613" t="s">
        <v>573</v>
      </c>
      <c r="BT1613" t="s">
        <v>1252</v>
      </c>
      <c r="BU1613" t="s">
        <v>564</v>
      </c>
      <c r="BV1613">
        <v>3.6866359447004608E-2</v>
      </c>
      <c r="BW1613">
        <v>3.7037037037037035E-2</v>
      </c>
      <c r="BX1613">
        <v>1.7067759003242672E-4</v>
      </c>
      <c r="BY1613">
        <v>0</v>
      </c>
      <c r="BZ1613">
        <v>-8</v>
      </c>
      <c r="CA1613">
        <v>0</v>
      </c>
      <c r="CB1613">
        <v>8</v>
      </c>
      <c r="CC1613" t="e">
        <v>#VALUE!</v>
      </c>
      <c r="CD1613">
        <v>8</v>
      </c>
      <c r="CE1613">
        <v>0</v>
      </c>
      <c r="CH1613">
        <f t="shared" si="126"/>
        <v>1</v>
      </c>
      <c r="CI1613" t="s">
        <v>1405</v>
      </c>
      <c r="CJ1613">
        <v>1</v>
      </c>
      <c r="CK1613" t="s">
        <v>1399</v>
      </c>
      <c r="CL1613">
        <f t="shared" si="127"/>
        <v>1</v>
      </c>
      <c r="CM1613">
        <f t="shared" si="128"/>
        <v>0</v>
      </c>
      <c r="CN1613">
        <f t="shared" si="129"/>
        <v>1</v>
      </c>
    </row>
    <row r="1614" spans="1:92" x14ac:dyDescent="0.25">
      <c r="A1614">
        <v>88</v>
      </c>
      <c r="B1614" t="s">
        <v>564</v>
      </c>
      <c r="C1614" t="s">
        <v>564</v>
      </c>
      <c r="D1614">
        <v>2163066</v>
      </c>
      <c r="E1614">
        <v>1</v>
      </c>
      <c r="F1614" s="107">
        <v>40913</v>
      </c>
      <c r="G1614" s="107">
        <v>40948</v>
      </c>
      <c r="H1614">
        <v>2163066</v>
      </c>
      <c r="I1614" s="107">
        <v>40928</v>
      </c>
      <c r="J1614" s="107">
        <v>40948</v>
      </c>
      <c r="K1614" t="s">
        <v>562</v>
      </c>
      <c r="L1614" t="s">
        <v>562</v>
      </c>
      <c r="N1614" t="s">
        <v>564</v>
      </c>
      <c r="O1614" t="s">
        <v>913</v>
      </c>
      <c r="P1614" t="s">
        <v>54</v>
      </c>
      <c r="Q1614">
        <v>21</v>
      </c>
      <c r="R1614">
        <v>36</v>
      </c>
      <c r="S1614">
        <v>1</v>
      </c>
      <c r="T1614">
        <v>0</v>
      </c>
      <c r="U1614">
        <v>1</v>
      </c>
      <c r="AD1614" s="107">
        <v>28866</v>
      </c>
      <c r="AE1614" t="s">
        <v>45</v>
      </c>
      <c r="AF1614" t="s">
        <v>32</v>
      </c>
      <c r="AG1614" t="s">
        <v>868</v>
      </c>
      <c r="AH1614" t="s">
        <v>57</v>
      </c>
      <c r="AI1614" t="s">
        <v>89</v>
      </c>
      <c r="AJ1614" t="s">
        <v>139</v>
      </c>
      <c r="AK1614">
        <v>3</v>
      </c>
      <c r="AL1614" t="s">
        <v>54</v>
      </c>
      <c r="AP1614" t="s">
        <v>59</v>
      </c>
      <c r="AR1614" t="s">
        <v>43</v>
      </c>
      <c r="AS1614" t="s">
        <v>60</v>
      </c>
      <c r="BC1614" t="s">
        <v>51</v>
      </c>
      <c r="BF1614">
        <v>21</v>
      </c>
      <c r="BG1614">
        <v>21</v>
      </c>
      <c r="BH1614">
        <v>36</v>
      </c>
      <c r="BI1614">
        <v>32.915300546448087</v>
      </c>
      <c r="BJ1614">
        <f t="shared" si="125"/>
        <v>33</v>
      </c>
      <c r="BK1614">
        <v>0</v>
      </c>
      <c r="BL1614">
        <v>0</v>
      </c>
      <c r="BM1614" t="s">
        <v>1051</v>
      </c>
      <c r="BN1614" t="s">
        <v>913</v>
      </c>
      <c r="BO1614" t="s">
        <v>564</v>
      </c>
      <c r="BQ1614" t="s">
        <v>1409</v>
      </c>
      <c r="BR1614" t="s">
        <v>87</v>
      </c>
      <c r="BS1614" t="s">
        <v>572</v>
      </c>
      <c r="BT1614" t="s">
        <v>1252</v>
      </c>
      <c r="BU1614" t="s">
        <v>87</v>
      </c>
      <c r="BV1614">
        <v>0.58333333333333337</v>
      </c>
      <c r="BW1614">
        <v>1</v>
      </c>
      <c r="BX1614">
        <v>0.41666666666666663</v>
      </c>
      <c r="BY1614">
        <v>0</v>
      </c>
      <c r="BZ1614">
        <v>-21</v>
      </c>
      <c r="CA1614">
        <v>0</v>
      </c>
      <c r="CB1614">
        <v>21</v>
      </c>
      <c r="CC1614" t="e">
        <v>#VALUE!</v>
      </c>
      <c r="CD1614">
        <v>21</v>
      </c>
      <c r="CE1614">
        <v>0</v>
      </c>
      <c r="CH1614">
        <f t="shared" si="126"/>
        <v>1</v>
      </c>
      <c r="CI1614" t="s">
        <v>1404</v>
      </c>
      <c r="CJ1614">
        <v>2</v>
      </c>
      <c r="CK1614" t="s">
        <v>1399</v>
      </c>
      <c r="CL1614">
        <f t="shared" si="127"/>
        <v>0</v>
      </c>
      <c r="CM1614">
        <f t="shared" si="128"/>
        <v>1</v>
      </c>
      <c r="CN1614">
        <f t="shared" si="129"/>
        <v>0</v>
      </c>
    </row>
    <row r="1615" spans="1:92" x14ac:dyDescent="0.25">
      <c r="A1615">
        <v>1769</v>
      </c>
      <c r="B1615" t="s">
        <v>564</v>
      </c>
      <c r="C1615" t="s">
        <v>564</v>
      </c>
      <c r="D1615">
        <v>2163223</v>
      </c>
      <c r="E1615">
        <v>2</v>
      </c>
      <c r="F1615" s="107">
        <v>40974</v>
      </c>
      <c r="G1615" s="107">
        <v>41249</v>
      </c>
      <c r="H1615">
        <v>2163223</v>
      </c>
      <c r="I1615" s="107">
        <v>40975</v>
      </c>
      <c r="J1615" s="107">
        <v>41249</v>
      </c>
      <c r="K1615" t="s">
        <v>562</v>
      </c>
      <c r="L1615" t="s">
        <v>562</v>
      </c>
      <c r="N1615" t="s">
        <v>564</v>
      </c>
      <c r="O1615" t="s">
        <v>913</v>
      </c>
      <c r="P1615" t="s">
        <v>587</v>
      </c>
      <c r="Q1615">
        <v>275</v>
      </c>
      <c r="R1615">
        <v>276</v>
      </c>
      <c r="S1615">
        <v>1</v>
      </c>
      <c r="T1615">
        <v>0</v>
      </c>
      <c r="U1615">
        <v>1</v>
      </c>
      <c r="AD1615" s="107">
        <v>29851</v>
      </c>
      <c r="AE1615" t="s">
        <v>31</v>
      </c>
      <c r="AF1615" t="s">
        <v>68</v>
      </c>
      <c r="AG1615" t="s">
        <v>870</v>
      </c>
      <c r="AH1615" t="s">
        <v>57</v>
      </c>
      <c r="AI1615" t="s">
        <v>79</v>
      </c>
      <c r="AJ1615" t="s">
        <v>47</v>
      </c>
      <c r="AK1615">
        <v>11</v>
      </c>
      <c r="AL1615" t="s">
        <v>47</v>
      </c>
      <c r="AP1615" t="s">
        <v>131</v>
      </c>
      <c r="AR1615" t="s">
        <v>91</v>
      </c>
      <c r="AS1615" t="s">
        <v>81</v>
      </c>
      <c r="BC1615" t="s">
        <v>51</v>
      </c>
      <c r="BF1615">
        <v>275</v>
      </c>
      <c r="BG1615">
        <v>275</v>
      </c>
      <c r="BH1615">
        <v>276</v>
      </c>
      <c r="BI1615">
        <v>30.39071038251366</v>
      </c>
      <c r="BJ1615">
        <f t="shared" si="125"/>
        <v>30</v>
      </c>
      <c r="BK1615">
        <v>0</v>
      </c>
      <c r="BL1615">
        <v>0</v>
      </c>
      <c r="BM1615" t="s">
        <v>47</v>
      </c>
      <c r="BN1615" t="s">
        <v>913</v>
      </c>
      <c r="BO1615" t="s">
        <v>564</v>
      </c>
      <c r="BQ1615" t="s">
        <v>47</v>
      </c>
      <c r="BR1615" t="s">
        <v>87</v>
      </c>
      <c r="BS1615" t="s">
        <v>572</v>
      </c>
      <c r="BT1615" t="s">
        <v>1252</v>
      </c>
      <c r="BU1615" t="s">
        <v>87</v>
      </c>
      <c r="BV1615">
        <v>0.99637681159420288</v>
      </c>
      <c r="BW1615">
        <v>1</v>
      </c>
      <c r="BX1615">
        <v>3.6231884057971175E-3</v>
      </c>
      <c r="BY1615">
        <v>0</v>
      </c>
      <c r="BZ1615">
        <v>-275</v>
      </c>
      <c r="CA1615">
        <v>0</v>
      </c>
      <c r="CB1615">
        <v>275</v>
      </c>
      <c r="CC1615" t="e">
        <v>#VALUE!</v>
      </c>
      <c r="CD1615">
        <v>275</v>
      </c>
      <c r="CE1615">
        <v>0</v>
      </c>
      <c r="CH1615">
        <f t="shared" si="126"/>
        <v>1</v>
      </c>
      <c r="CI1615" t="s">
        <v>1403</v>
      </c>
      <c r="CJ1615">
        <v>6</v>
      </c>
      <c r="CK1615" t="s">
        <v>1399</v>
      </c>
      <c r="CL1615">
        <f t="shared" si="127"/>
        <v>0</v>
      </c>
      <c r="CM1615">
        <f t="shared" si="128"/>
        <v>1</v>
      </c>
      <c r="CN1615">
        <f t="shared" si="129"/>
        <v>0</v>
      </c>
    </row>
    <row r="1616" spans="1:92" x14ac:dyDescent="0.25">
      <c r="A1616">
        <v>915</v>
      </c>
      <c r="B1616" t="s">
        <v>564</v>
      </c>
      <c r="C1616" t="s">
        <v>564</v>
      </c>
      <c r="D1616">
        <v>2163879</v>
      </c>
      <c r="E1616">
        <v>4</v>
      </c>
      <c r="F1616" s="107">
        <v>40942</v>
      </c>
      <c r="G1616" s="107">
        <v>40989</v>
      </c>
      <c r="H1616">
        <v>2163879</v>
      </c>
      <c r="I1616" s="107">
        <v>40943</v>
      </c>
      <c r="J1616" s="107">
        <v>40945</v>
      </c>
      <c r="K1616">
        <v>2000</v>
      </c>
      <c r="L1616" t="s">
        <v>566</v>
      </c>
      <c r="M1616" s="107">
        <v>40945</v>
      </c>
      <c r="N1616" t="s">
        <v>87</v>
      </c>
      <c r="O1616" t="s">
        <v>75</v>
      </c>
      <c r="P1616" t="s">
        <v>38</v>
      </c>
      <c r="Q1616">
        <v>3</v>
      </c>
      <c r="R1616">
        <v>48</v>
      </c>
      <c r="S1616">
        <v>0</v>
      </c>
      <c r="T1616">
        <v>2</v>
      </c>
      <c r="AD1616" s="107">
        <v>28011</v>
      </c>
      <c r="AE1616" t="s">
        <v>31</v>
      </c>
      <c r="AF1616" t="s">
        <v>68</v>
      </c>
      <c r="AG1616" t="s">
        <v>870</v>
      </c>
      <c r="AH1616" t="s">
        <v>30</v>
      </c>
      <c r="AI1616" t="s">
        <v>71</v>
      </c>
      <c r="AJ1616" t="s">
        <v>88</v>
      </c>
      <c r="AK1616">
        <v>4</v>
      </c>
      <c r="AL1616" t="s">
        <v>986</v>
      </c>
      <c r="AO1616">
        <v>120</v>
      </c>
      <c r="AP1616" t="s">
        <v>42</v>
      </c>
      <c r="AR1616" t="s">
        <v>43</v>
      </c>
      <c r="AS1616" t="s">
        <v>44</v>
      </c>
      <c r="BC1616" t="s">
        <v>51</v>
      </c>
      <c r="BF1616">
        <v>3</v>
      </c>
      <c r="BG1616">
        <v>47</v>
      </c>
      <c r="BH1616">
        <v>48</v>
      </c>
      <c r="BI1616">
        <v>35.330601092896174</v>
      </c>
      <c r="BJ1616">
        <f t="shared" si="125"/>
        <v>35</v>
      </c>
      <c r="BK1616">
        <v>0</v>
      </c>
      <c r="BL1616">
        <v>-44</v>
      </c>
      <c r="BM1616" t="s">
        <v>1050</v>
      </c>
      <c r="BN1616" t="s">
        <v>75</v>
      </c>
      <c r="BO1616" t="s">
        <v>87</v>
      </c>
      <c r="BQ1616" t="s">
        <v>1050</v>
      </c>
      <c r="BR1616" t="s">
        <v>87</v>
      </c>
      <c r="BS1616" t="s">
        <v>573</v>
      </c>
      <c r="BT1616" t="s">
        <v>1252</v>
      </c>
      <c r="BU1616" t="s">
        <v>564</v>
      </c>
      <c r="BV1616">
        <v>6.25E-2</v>
      </c>
      <c r="BW1616">
        <v>6.3829787234042548E-2</v>
      </c>
      <c r="BX1616">
        <v>1.3297872340425482E-3</v>
      </c>
      <c r="BY1616">
        <v>0</v>
      </c>
      <c r="BZ1616">
        <v>-3</v>
      </c>
      <c r="CA1616">
        <v>0</v>
      </c>
      <c r="CB1616">
        <v>3</v>
      </c>
      <c r="CC1616" t="e">
        <v>#VALUE!</v>
      </c>
      <c r="CD1616">
        <v>3</v>
      </c>
      <c r="CE1616">
        <v>0</v>
      </c>
      <c r="CH1616">
        <f t="shared" si="126"/>
        <v>1</v>
      </c>
      <c r="CI1616" t="s">
        <v>1405</v>
      </c>
      <c r="CJ1616">
        <v>1</v>
      </c>
      <c r="CK1616" t="s">
        <v>1399</v>
      </c>
      <c r="CL1616">
        <f t="shared" si="127"/>
        <v>1</v>
      </c>
      <c r="CM1616">
        <f t="shared" si="128"/>
        <v>0</v>
      </c>
      <c r="CN1616">
        <f t="shared" si="129"/>
        <v>1</v>
      </c>
    </row>
    <row r="1617" spans="1:92" x14ac:dyDescent="0.25">
      <c r="A1617">
        <v>3267</v>
      </c>
      <c r="B1617" t="s">
        <v>564</v>
      </c>
      <c r="C1617" t="s">
        <v>564</v>
      </c>
      <c r="D1617">
        <v>2164238</v>
      </c>
      <c r="E1617">
        <v>5</v>
      </c>
      <c r="F1617" s="107">
        <v>41029</v>
      </c>
      <c r="G1617" s="107">
        <v>41031</v>
      </c>
      <c r="H1617">
        <v>2164238</v>
      </c>
      <c r="I1617" s="107">
        <v>41029</v>
      </c>
      <c r="J1617" s="107">
        <v>41031</v>
      </c>
      <c r="K1617" t="s">
        <v>562</v>
      </c>
      <c r="L1617" t="s">
        <v>562</v>
      </c>
      <c r="N1617" t="s">
        <v>564</v>
      </c>
      <c r="O1617" t="s">
        <v>913</v>
      </c>
      <c r="P1617" t="s">
        <v>38</v>
      </c>
      <c r="Q1617">
        <v>3</v>
      </c>
      <c r="R1617">
        <v>3</v>
      </c>
      <c r="S1617">
        <v>1</v>
      </c>
      <c r="T1617">
        <v>2</v>
      </c>
      <c r="U1617">
        <v>1</v>
      </c>
      <c r="AD1617" s="107">
        <v>28586</v>
      </c>
      <c r="AE1617" t="s">
        <v>31</v>
      </c>
      <c r="AF1617" t="s">
        <v>68</v>
      </c>
      <c r="AG1617" t="s">
        <v>870</v>
      </c>
      <c r="AH1617" t="s">
        <v>30</v>
      </c>
      <c r="AI1617" t="s">
        <v>33</v>
      </c>
      <c r="AJ1617" t="s">
        <v>88</v>
      </c>
      <c r="AK1617">
        <v>1</v>
      </c>
      <c r="AL1617" t="s">
        <v>987</v>
      </c>
      <c r="AN1617">
        <v>7</v>
      </c>
      <c r="AP1617" t="s">
        <v>42</v>
      </c>
      <c r="AR1617" t="s">
        <v>43</v>
      </c>
      <c r="AS1617" t="s">
        <v>44</v>
      </c>
      <c r="BC1617" t="s">
        <v>37</v>
      </c>
      <c r="BF1617">
        <v>3</v>
      </c>
      <c r="BG1617">
        <v>3</v>
      </c>
      <c r="BH1617">
        <v>3</v>
      </c>
      <c r="BI1617">
        <v>33.997267759562838</v>
      </c>
      <c r="BJ1617">
        <f t="shared" si="125"/>
        <v>34</v>
      </c>
      <c r="BK1617">
        <v>0</v>
      </c>
      <c r="BL1617">
        <v>0</v>
      </c>
      <c r="BM1617" t="s">
        <v>1050</v>
      </c>
      <c r="BN1617" t="s">
        <v>913</v>
      </c>
      <c r="BO1617" t="s">
        <v>564</v>
      </c>
      <c r="BQ1617" t="s">
        <v>1050</v>
      </c>
      <c r="BR1617" t="s">
        <v>87</v>
      </c>
      <c r="BS1617" t="s">
        <v>572</v>
      </c>
      <c r="BT1617" t="s">
        <v>1252</v>
      </c>
      <c r="BU1617" t="s">
        <v>87</v>
      </c>
      <c r="BV1617">
        <v>1</v>
      </c>
      <c r="BW1617">
        <v>1</v>
      </c>
      <c r="BX1617">
        <v>0</v>
      </c>
      <c r="BY1617">
        <v>0</v>
      </c>
      <c r="BZ1617">
        <v>-3</v>
      </c>
      <c r="CA1617">
        <v>0</v>
      </c>
      <c r="CB1617">
        <v>3</v>
      </c>
      <c r="CC1617" t="e">
        <v>#VALUE!</v>
      </c>
      <c r="CD1617">
        <v>3</v>
      </c>
      <c r="CE1617">
        <v>0</v>
      </c>
      <c r="CH1617">
        <f t="shared" si="126"/>
        <v>1</v>
      </c>
      <c r="CI1617" t="s">
        <v>1405</v>
      </c>
      <c r="CJ1617">
        <v>1</v>
      </c>
      <c r="CK1617" t="s">
        <v>1399</v>
      </c>
      <c r="CL1617">
        <f t="shared" si="127"/>
        <v>0</v>
      </c>
      <c r="CM1617">
        <f t="shared" si="128"/>
        <v>1</v>
      </c>
      <c r="CN1617">
        <f t="shared" si="129"/>
        <v>1</v>
      </c>
    </row>
    <row r="1618" spans="1:92" x14ac:dyDescent="0.25">
      <c r="A1618">
        <v>3004</v>
      </c>
      <c r="B1618" t="s">
        <v>87</v>
      </c>
      <c r="C1618" t="s">
        <v>564</v>
      </c>
      <c r="D1618">
        <v>2164884</v>
      </c>
      <c r="E1618">
        <v>1</v>
      </c>
      <c r="F1618" s="107">
        <v>41019</v>
      </c>
      <c r="G1618" s="107">
        <v>41121</v>
      </c>
      <c r="H1618">
        <v>2164884</v>
      </c>
      <c r="I1618" s="107" t="s">
        <v>560</v>
      </c>
      <c r="J1618" s="107" t="s">
        <v>560</v>
      </c>
      <c r="K1618">
        <v>30000</v>
      </c>
      <c r="L1618" t="s">
        <v>570</v>
      </c>
      <c r="N1618" t="s">
        <v>1336</v>
      </c>
      <c r="O1618" t="s">
        <v>913</v>
      </c>
      <c r="P1618" t="s">
        <v>54</v>
      </c>
      <c r="Q1618">
        <v>0</v>
      </c>
      <c r="R1618">
        <v>103</v>
      </c>
      <c r="S1618">
        <v>8</v>
      </c>
      <c r="T1618">
        <v>3</v>
      </c>
      <c r="U1618">
        <v>4</v>
      </c>
      <c r="AD1618" s="107">
        <v>31645</v>
      </c>
      <c r="AE1618" t="s">
        <v>31</v>
      </c>
      <c r="AF1618" t="s">
        <v>32</v>
      </c>
      <c r="AG1618" t="s">
        <v>868</v>
      </c>
      <c r="AH1618" t="s">
        <v>57</v>
      </c>
      <c r="AI1618" t="s">
        <v>82</v>
      </c>
      <c r="AJ1618" t="s">
        <v>1211</v>
      </c>
      <c r="AK1618">
        <v>2</v>
      </c>
      <c r="AL1618" t="s">
        <v>54</v>
      </c>
      <c r="AP1618" t="s">
        <v>1212</v>
      </c>
      <c r="AR1618" t="s">
        <v>49</v>
      </c>
      <c r="AS1618" t="s">
        <v>162</v>
      </c>
      <c r="BC1618" t="s">
        <v>78</v>
      </c>
      <c r="BD1618" t="s">
        <v>1213</v>
      </c>
      <c r="BF1618">
        <v>0</v>
      </c>
      <c r="BG1618" t="e">
        <v>#VALUE!</v>
      </c>
      <c r="BH1618">
        <v>103</v>
      </c>
      <c r="BI1618">
        <v>25.612021857923498</v>
      </c>
      <c r="BJ1618" t="e">
        <f t="shared" si="125"/>
        <v>#VALUE!</v>
      </c>
      <c r="BK1618" t="e">
        <v>#VALUE!</v>
      </c>
      <c r="BL1618" t="e">
        <v>#VALUE!</v>
      </c>
      <c r="BM1618" t="s">
        <v>1051</v>
      </c>
      <c r="BN1618" t="s">
        <v>913</v>
      </c>
      <c r="BO1618" t="s">
        <v>564</v>
      </c>
      <c r="BQ1618" t="s">
        <v>1409</v>
      </c>
      <c r="BR1618">
        <v>0</v>
      </c>
      <c r="BS1618" t="s">
        <v>1338</v>
      </c>
      <c r="BT1618" t="s">
        <v>1252</v>
      </c>
      <c r="BU1618" t="s">
        <v>87</v>
      </c>
      <c r="BV1618">
        <v>0</v>
      </c>
      <c r="BW1618">
        <v>0</v>
      </c>
      <c r="BX1618">
        <v>0</v>
      </c>
      <c r="BY1618">
        <v>0</v>
      </c>
      <c r="BZ1618" t="e">
        <v>#VALUE!</v>
      </c>
      <c r="CA1618" t="e">
        <v>#VALUE!</v>
      </c>
      <c r="CB1618" t="e">
        <v>#VALUE!</v>
      </c>
      <c r="CC1618">
        <v>0</v>
      </c>
      <c r="CD1618">
        <v>0</v>
      </c>
      <c r="CH1618">
        <f t="shared" si="126"/>
        <v>1</v>
      </c>
      <c r="CI1618" t="s">
        <v>1405</v>
      </c>
      <c r="CJ1618">
        <v>1</v>
      </c>
      <c r="CK1618" t="s">
        <v>1400</v>
      </c>
      <c r="CL1618">
        <f t="shared" si="127"/>
        <v>0</v>
      </c>
      <c r="CM1618">
        <f t="shared" si="128"/>
        <v>1</v>
      </c>
      <c r="CN1618">
        <f t="shared" si="129"/>
        <v>1</v>
      </c>
    </row>
    <row r="1619" spans="1:92" x14ac:dyDescent="0.25">
      <c r="A1619">
        <v>1189</v>
      </c>
      <c r="B1619" t="s">
        <v>564</v>
      </c>
      <c r="C1619" t="s">
        <v>564</v>
      </c>
      <c r="D1619">
        <v>2165937</v>
      </c>
      <c r="E1619">
        <v>5</v>
      </c>
      <c r="F1619" s="107">
        <v>40952</v>
      </c>
      <c r="G1619" s="107">
        <v>40998</v>
      </c>
      <c r="H1619">
        <v>2165937</v>
      </c>
      <c r="I1619" s="107">
        <v>40975</v>
      </c>
      <c r="J1619" s="107">
        <v>40998</v>
      </c>
      <c r="K1619" t="s">
        <v>562</v>
      </c>
      <c r="L1619" t="s">
        <v>562</v>
      </c>
      <c r="N1619" t="s">
        <v>564</v>
      </c>
      <c r="O1619" t="s">
        <v>913</v>
      </c>
      <c r="P1619" t="s">
        <v>38</v>
      </c>
      <c r="Q1619">
        <v>24</v>
      </c>
      <c r="R1619">
        <v>47</v>
      </c>
      <c r="S1619">
        <v>1</v>
      </c>
      <c r="T1619">
        <v>2</v>
      </c>
      <c r="U1619">
        <v>1</v>
      </c>
      <c r="AD1619" s="107">
        <v>31813</v>
      </c>
      <c r="AE1619" t="s">
        <v>31</v>
      </c>
      <c r="AF1619" t="s">
        <v>32</v>
      </c>
      <c r="AG1619" t="s">
        <v>868</v>
      </c>
      <c r="AH1619" t="s">
        <v>30</v>
      </c>
      <c r="AI1619" t="s">
        <v>70</v>
      </c>
      <c r="AJ1619" t="s">
        <v>88</v>
      </c>
      <c r="AK1619">
        <v>4</v>
      </c>
      <c r="AL1619" t="s">
        <v>987</v>
      </c>
      <c r="AN1619">
        <v>6</v>
      </c>
      <c r="AP1619" t="s">
        <v>141</v>
      </c>
      <c r="AR1619" t="s">
        <v>43</v>
      </c>
      <c r="AS1619" t="s">
        <v>63</v>
      </c>
      <c r="BC1619" t="s">
        <v>37</v>
      </c>
      <c r="BF1619">
        <v>24</v>
      </c>
      <c r="BG1619">
        <v>24</v>
      </c>
      <c r="BH1619">
        <v>47</v>
      </c>
      <c r="BI1619">
        <v>24.969945355191257</v>
      </c>
      <c r="BJ1619">
        <f t="shared" si="125"/>
        <v>25</v>
      </c>
      <c r="BK1619">
        <v>0</v>
      </c>
      <c r="BL1619">
        <v>0</v>
      </c>
      <c r="BM1619" t="s">
        <v>1050</v>
      </c>
      <c r="BN1619" t="s">
        <v>913</v>
      </c>
      <c r="BO1619" t="s">
        <v>564</v>
      </c>
      <c r="BQ1619" t="s">
        <v>1050</v>
      </c>
      <c r="BR1619" t="s">
        <v>87</v>
      </c>
      <c r="BS1619" t="s">
        <v>572</v>
      </c>
      <c r="BT1619" t="s">
        <v>1252</v>
      </c>
      <c r="BU1619" t="s">
        <v>87</v>
      </c>
      <c r="BV1619">
        <v>0.51063829787234039</v>
      </c>
      <c r="BW1619">
        <v>1</v>
      </c>
      <c r="BX1619">
        <v>0.48936170212765961</v>
      </c>
      <c r="BY1619">
        <v>0</v>
      </c>
      <c r="BZ1619">
        <v>-24</v>
      </c>
      <c r="CA1619">
        <v>0</v>
      </c>
      <c r="CB1619">
        <v>24</v>
      </c>
      <c r="CC1619" t="e">
        <v>#VALUE!</v>
      </c>
      <c r="CD1619">
        <v>24</v>
      </c>
      <c r="CE1619">
        <v>0</v>
      </c>
      <c r="CH1619">
        <f t="shared" si="126"/>
        <v>1</v>
      </c>
      <c r="CI1619" t="s">
        <v>1404</v>
      </c>
      <c r="CJ1619">
        <v>2</v>
      </c>
      <c r="CK1619" t="s">
        <v>1399</v>
      </c>
      <c r="CL1619">
        <f t="shared" si="127"/>
        <v>0</v>
      </c>
      <c r="CM1619">
        <f t="shared" si="128"/>
        <v>1</v>
      </c>
      <c r="CN1619">
        <f t="shared" si="129"/>
        <v>1</v>
      </c>
    </row>
    <row r="1620" spans="1:92" x14ac:dyDescent="0.25">
      <c r="A1620">
        <v>1518</v>
      </c>
      <c r="B1620" t="s">
        <v>564</v>
      </c>
      <c r="C1620" t="s">
        <v>564</v>
      </c>
      <c r="D1620">
        <v>2166632</v>
      </c>
      <c r="E1620">
        <v>2</v>
      </c>
      <c r="F1620" s="107">
        <v>40964</v>
      </c>
      <c r="G1620" s="107">
        <v>41281</v>
      </c>
      <c r="H1620">
        <v>2166632</v>
      </c>
      <c r="I1620" s="107">
        <v>40965</v>
      </c>
      <c r="J1620" s="107">
        <v>40968</v>
      </c>
      <c r="K1620">
        <v>30000</v>
      </c>
      <c r="L1620" t="s">
        <v>570</v>
      </c>
      <c r="M1620" s="107">
        <v>40968</v>
      </c>
      <c r="N1620" t="s">
        <v>87</v>
      </c>
      <c r="O1620" t="s">
        <v>75</v>
      </c>
      <c r="P1620" t="s">
        <v>587</v>
      </c>
      <c r="Q1620">
        <v>4</v>
      </c>
      <c r="R1620">
        <v>318</v>
      </c>
      <c r="S1620">
        <v>0</v>
      </c>
      <c r="T1620">
        <v>1</v>
      </c>
      <c r="AD1620" s="107">
        <v>30341</v>
      </c>
      <c r="AE1620" t="s">
        <v>31</v>
      </c>
      <c r="AF1620" t="s">
        <v>68</v>
      </c>
      <c r="AG1620" t="s">
        <v>870</v>
      </c>
      <c r="AH1620" t="s">
        <v>57</v>
      </c>
      <c r="AI1620" t="s">
        <v>99</v>
      </c>
      <c r="AJ1620" t="s">
        <v>47</v>
      </c>
      <c r="AK1620">
        <v>8</v>
      </c>
      <c r="AL1620" t="s">
        <v>47</v>
      </c>
      <c r="AP1620" t="s">
        <v>109</v>
      </c>
      <c r="AR1620" t="s">
        <v>49</v>
      </c>
      <c r="AS1620" t="s">
        <v>73</v>
      </c>
      <c r="BC1620" t="s">
        <v>51</v>
      </c>
      <c r="BF1620">
        <v>4</v>
      </c>
      <c r="BG1620">
        <v>317</v>
      </c>
      <c r="BH1620">
        <v>318</v>
      </c>
      <c r="BI1620">
        <v>29.024590163934427</v>
      </c>
      <c r="BJ1620">
        <f t="shared" si="125"/>
        <v>29</v>
      </c>
      <c r="BK1620">
        <v>0</v>
      </c>
      <c r="BL1620">
        <v>-313</v>
      </c>
      <c r="BM1620" t="s">
        <v>47</v>
      </c>
      <c r="BN1620" t="s">
        <v>75</v>
      </c>
      <c r="BO1620" t="s">
        <v>87</v>
      </c>
      <c r="BQ1620" t="s">
        <v>47</v>
      </c>
      <c r="BR1620" t="s">
        <v>87</v>
      </c>
      <c r="BS1620" t="s">
        <v>573</v>
      </c>
      <c r="BT1620" t="s">
        <v>1252</v>
      </c>
      <c r="BU1620" t="s">
        <v>564</v>
      </c>
      <c r="BV1620">
        <v>1.2578616352201259E-2</v>
      </c>
      <c r="BW1620">
        <v>1.2618296529968454E-2</v>
      </c>
      <c r="BX1620">
        <v>3.9680177767195332E-5</v>
      </c>
      <c r="BY1620">
        <v>0</v>
      </c>
      <c r="BZ1620">
        <v>-4</v>
      </c>
      <c r="CA1620">
        <v>0</v>
      </c>
      <c r="CB1620">
        <v>4</v>
      </c>
      <c r="CC1620" t="e">
        <v>#VALUE!</v>
      </c>
      <c r="CD1620">
        <v>4</v>
      </c>
      <c r="CE1620">
        <v>0</v>
      </c>
      <c r="CH1620">
        <f t="shared" si="126"/>
        <v>1</v>
      </c>
      <c r="CI1620" t="s">
        <v>1405</v>
      </c>
      <c r="CJ1620">
        <v>1</v>
      </c>
      <c r="CK1620" t="s">
        <v>1399</v>
      </c>
      <c r="CL1620">
        <f t="shared" si="127"/>
        <v>1</v>
      </c>
      <c r="CM1620">
        <f t="shared" si="128"/>
        <v>0</v>
      </c>
      <c r="CN1620">
        <f t="shared" si="129"/>
        <v>1</v>
      </c>
    </row>
    <row r="1621" spans="1:92" x14ac:dyDescent="0.25">
      <c r="A1621">
        <v>1677</v>
      </c>
      <c r="B1621" t="s">
        <v>564</v>
      </c>
      <c r="C1621" t="s">
        <v>564</v>
      </c>
      <c r="D1621">
        <v>2167276</v>
      </c>
      <c r="E1621">
        <v>6</v>
      </c>
      <c r="F1621" s="107">
        <v>40970</v>
      </c>
      <c r="G1621" s="107">
        <v>41130</v>
      </c>
      <c r="H1621">
        <v>2167276</v>
      </c>
      <c r="I1621" s="107">
        <v>40971</v>
      </c>
      <c r="J1621" s="107">
        <v>41130</v>
      </c>
      <c r="K1621">
        <v>20000</v>
      </c>
      <c r="L1621" t="s">
        <v>569</v>
      </c>
      <c r="N1621" t="s">
        <v>564</v>
      </c>
      <c r="O1621" t="s">
        <v>913</v>
      </c>
      <c r="P1621" t="s">
        <v>38</v>
      </c>
      <c r="Q1621">
        <v>160</v>
      </c>
      <c r="R1621">
        <v>161</v>
      </c>
      <c r="S1621">
        <v>3</v>
      </c>
      <c r="T1621">
        <v>2</v>
      </c>
      <c r="U1621">
        <v>2</v>
      </c>
      <c r="AD1621" s="107">
        <v>30488</v>
      </c>
      <c r="AE1621" t="s">
        <v>31</v>
      </c>
      <c r="AF1621" t="s">
        <v>32</v>
      </c>
      <c r="AG1621" t="s">
        <v>868</v>
      </c>
      <c r="AH1621" t="s">
        <v>30</v>
      </c>
      <c r="AI1621" t="s">
        <v>82</v>
      </c>
      <c r="AJ1621" t="s">
        <v>88</v>
      </c>
      <c r="AK1621">
        <v>9</v>
      </c>
      <c r="AL1621" t="s">
        <v>361</v>
      </c>
      <c r="AM1621">
        <v>5</v>
      </c>
      <c r="AP1621" t="s">
        <v>55</v>
      </c>
      <c r="AR1621" t="s">
        <v>49</v>
      </c>
      <c r="AS1621" t="s">
        <v>56</v>
      </c>
      <c r="BC1621" t="s">
        <v>37</v>
      </c>
      <c r="BF1621">
        <v>160</v>
      </c>
      <c r="BG1621">
        <v>160</v>
      </c>
      <c r="BH1621">
        <v>161</v>
      </c>
      <c r="BI1621">
        <v>28.639344262295083</v>
      </c>
      <c r="BJ1621">
        <f t="shared" si="125"/>
        <v>29</v>
      </c>
      <c r="BK1621">
        <v>0</v>
      </c>
      <c r="BL1621">
        <v>0</v>
      </c>
      <c r="BM1621" t="s">
        <v>1050</v>
      </c>
      <c r="BN1621" t="s">
        <v>913</v>
      </c>
      <c r="BO1621" t="s">
        <v>564</v>
      </c>
      <c r="BQ1621" t="s">
        <v>1050</v>
      </c>
      <c r="BR1621" t="s">
        <v>87</v>
      </c>
      <c r="BS1621" t="s">
        <v>572</v>
      </c>
      <c r="BT1621" t="s">
        <v>1252</v>
      </c>
      <c r="BU1621" t="s">
        <v>87</v>
      </c>
      <c r="BV1621">
        <v>0.99378881987577639</v>
      </c>
      <c r="BW1621">
        <v>1</v>
      </c>
      <c r="BX1621">
        <v>6.2111801242236142E-3</v>
      </c>
      <c r="BY1621">
        <v>0</v>
      </c>
      <c r="BZ1621">
        <v>-160</v>
      </c>
      <c r="CA1621">
        <v>0</v>
      </c>
      <c r="CB1621">
        <v>160</v>
      </c>
      <c r="CC1621" t="e">
        <v>#VALUE!</v>
      </c>
      <c r="CD1621">
        <v>160</v>
      </c>
      <c r="CE1621">
        <v>0</v>
      </c>
      <c r="CH1621">
        <f t="shared" si="126"/>
        <v>1</v>
      </c>
      <c r="CI1621" t="s">
        <v>1403</v>
      </c>
      <c r="CJ1621">
        <v>6</v>
      </c>
      <c r="CK1621" t="s">
        <v>1399</v>
      </c>
      <c r="CL1621">
        <f t="shared" si="127"/>
        <v>0</v>
      </c>
      <c r="CM1621">
        <f t="shared" si="128"/>
        <v>1</v>
      </c>
      <c r="CN1621">
        <f t="shared" si="129"/>
        <v>1</v>
      </c>
    </row>
    <row r="1622" spans="1:92" x14ac:dyDescent="0.25">
      <c r="A1622">
        <v>725</v>
      </c>
      <c r="B1622" t="s">
        <v>564</v>
      </c>
      <c r="C1622" t="s">
        <v>564</v>
      </c>
      <c r="D1622">
        <v>2170927</v>
      </c>
      <c r="E1622">
        <v>3</v>
      </c>
      <c r="F1622" s="107">
        <v>40937</v>
      </c>
      <c r="G1622" s="107">
        <v>41016</v>
      </c>
      <c r="H1622">
        <v>2170927</v>
      </c>
      <c r="I1622" s="107" t="s">
        <v>560</v>
      </c>
      <c r="J1622" s="107" t="s">
        <v>560</v>
      </c>
      <c r="K1622">
        <v>10000</v>
      </c>
      <c r="L1622" t="s">
        <v>568</v>
      </c>
      <c r="M1622" s="107">
        <v>40938</v>
      </c>
      <c r="N1622" t="s">
        <v>87</v>
      </c>
      <c r="O1622" t="s">
        <v>583</v>
      </c>
      <c r="P1622" t="s">
        <v>38</v>
      </c>
      <c r="Q1622">
        <v>0</v>
      </c>
      <c r="R1622">
        <v>80</v>
      </c>
      <c r="S1622">
        <v>0</v>
      </c>
      <c r="T1622">
        <v>2</v>
      </c>
      <c r="AD1622" s="107">
        <v>29557</v>
      </c>
      <c r="AE1622" t="s">
        <v>31</v>
      </c>
      <c r="AF1622" t="s">
        <v>68</v>
      </c>
      <c r="AG1622" t="s">
        <v>870</v>
      </c>
      <c r="AH1622" t="s">
        <v>57</v>
      </c>
      <c r="AI1622" t="s">
        <v>69</v>
      </c>
      <c r="AJ1622" t="s">
        <v>88</v>
      </c>
      <c r="AK1622">
        <v>4</v>
      </c>
      <c r="AL1622" t="s">
        <v>184</v>
      </c>
      <c r="AP1622" t="s">
        <v>65</v>
      </c>
      <c r="AR1622" t="s">
        <v>66</v>
      </c>
      <c r="AS1622" t="s">
        <v>67</v>
      </c>
      <c r="BC1622" t="s">
        <v>51</v>
      </c>
      <c r="BF1622">
        <v>0</v>
      </c>
      <c r="BG1622">
        <v>0</v>
      </c>
      <c r="BH1622">
        <v>80</v>
      </c>
      <c r="BI1622">
        <v>31.092896174863387</v>
      </c>
      <c r="BJ1622" t="e">
        <f t="shared" si="125"/>
        <v>#VALUE!</v>
      </c>
      <c r="BK1622" t="e">
        <v>#VALUE!</v>
      </c>
      <c r="BL1622" t="e">
        <v>#VALUE!</v>
      </c>
      <c r="BM1622" t="s">
        <v>1050</v>
      </c>
      <c r="BN1622" t="s">
        <v>75</v>
      </c>
      <c r="BO1622" t="s">
        <v>87</v>
      </c>
      <c r="BQ1622" t="s">
        <v>1050</v>
      </c>
      <c r="BR1622">
        <v>0</v>
      </c>
      <c r="BS1622" t="s">
        <v>573</v>
      </c>
      <c r="BT1622" t="s">
        <v>1252</v>
      </c>
      <c r="BU1622" t="s">
        <v>564</v>
      </c>
      <c r="BV1622">
        <v>0</v>
      </c>
      <c r="BW1622">
        <v>0</v>
      </c>
      <c r="BX1622">
        <v>0</v>
      </c>
      <c r="BY1622">
        <v>0</v>
      </c>
      <c r="BZ1622" t="e">
        <v>#VALUE!</v>
      </c>
      <c r="CA1622" t="e">
        <v>#VALUE!</v>
      </c>
      <c r="CB1622" t="e">
        <v>#VALUE!</v>
      </c>
      <c r="CC1622">
        <v>0</v>
      </c>
      <c r="CD1622">
        <v>0</v>
      </c>
      <c r="CE1622">
        <v>0</v>
      </c>
      <c r="CH1622">
        <f t="shared" si="126"/>
        <v>1</v>
      </c>
      <c r="CI1622" t="s">
        <v>1405</v>
      </c>
      <c r="CJ1622">
        <v>1</v>
      </c>
      <c r="CK1622" t="s">
        <v>1400</v>
      </c>
      <c r="CL1622">
        <f t="shared" si="127"/>
        <v>1</v>
      </c>
      <c r="CM1622">
        <f t="shared" si="128"/>
        <v>0</v>
      </c>
      <c r="CN1622">
        <f t="shared" si="129"/>
        <v>1</v>
      </c>
    </row>
    <row r="1623" spans="1:92" x14ac:dyDescent="0.25">
      <c r="A1623">
        <v>1881</v>
      </c>
      <c r="B1623" t="s">
        <v>564</v>
      </c>
      <c r="C1623" t="s">
        <v>564</v>
      </c>
      <c r="D1623">
        <v>2172089</v>
      </c>
      <c r="E1623">
        <v>3</v>
      </c>
      <c r="F1623" s="107">
        <v>40978</v>
      </c>
      <c r="G1623" s="107">
        <v>41102</v>
      </c>
      <c r="H1623">
        <v>2172089</v>
      </c>
      <c r="I1623" s="107" t="s">
        <v>560</v>
      </c>
      <c r="J1623" s="107" t="s">
        <v>560</v>
      </c>
      <c r="K1623">
        <v>10000</v>
      </c>
      <c r="L1623" t="s">
        <v>568</v>
      </c>
      <c r="M1623" s="107">
        <v>40979</v>
      </c>
      <c r="N1623" t="s">
        <v>87</v>
      </c>
      <c r="O1623" t="s">
        <v>75</v>
      </c>
      <c r="P1623" t="s">
        <v>38</v>
      </c>
      <c r="Q1623">
        <v>0</v>
      </c>
      <c r="R1623">
        <v>125</v>
      </c>
      <c r="S1623">
        <v>0</v>
      </c>
      <c r="T1623">
        <v>2</v>
      </c>
      <c r="AD1623" s="107">
        <v>31209</v>
      </c>
      <c r="AE1623" t="s">
        <v>45</v>
      </c>
      <c r="AF1623" t="s">
        <v>68</v>
      </c>
      <c r="AG1623" t="s">
        <v>870</v>
      </c>
      <c r="AH1623" t="s">
        <v>30</v>
      </c>
      <c r="AI1623" t="s">
        <v>82</v>
      </c>
      <c r="AJ1623" t="s">
        <v>88</v>
      </c>
      <c r="AK1623">
        <v>5</v>
      </c>
      <c r="AL1623" t="s">
        <v>184</v>
      </c>
      <c r="AP1623" t="s">
        <v>65</v>
      </c>
      <c r="AR1623" t="s">
        <v>66</v>
      </c>
      <c r="AS1623" t="s">
        <v>67</v>
      </c>
      <c r="BC1623" t="s">
        <v>51</v>
      </c>
      <c r="BF1623">
        <v>0</v>
      </c>
      <c r="BG1623">
        <v>0</v>
      </c>
      <c r="BH1623">
        <v>125</v>
      </c>
      <c r="BI1623">
        <v>26.691256830601095</v>
      </c>
      <c r="BJ1623" t="e">
        <f t="shared" si="125"/>
        <v>#VALUE!</v>
      </c>
      <c r="BK1623" t="e">
        <v>#VALUE!</v>
      </c>
      <c r="BL1623" t="e">
        <v>#VALUE!</v>
      </c>
      <c r="BM1623" t="s">
        <v>1050</v>
      </c>
      <c r="BN1623" t="s">
        <v>75</v>
      </c>
      <c r="BO1623" t="s">
        <v>87</v>
      </c>
      <c r="BQ1623" t="s">
        <v>1050</v>
      </c>
      <c r="BR1623">
        <v>0</v>
      </c>
      <c r="BS1623" t="s">
        <v>573</v>
      </c>
      <c r="BT1623" t="s">
        <v>1252</v>
      </c>
      <c r="BU1623" t="s">
        <v>564</v>
      </c>
      <c r="BV1623">
        <v>0</v>
      </c>
      <c r="BW1623">
        <v>0</v>
      </c>
      <c r="BX1623">
        <v>0</v>
      </c>
      <c r="BY1623">
        <v>0</v>
      </c>
      <c r="BZ1623" t="e">
        <v>#VALUE!</v>
      </c>
      <c r="CA1623" t="e">
        <v>#VALUE!</v>
      </c>
      <c r="CB1623" t="e">
        <v>#VALUE!</v>
      </c>
      <c r="CC1623">
        <v>0</v>
      </c>
      <c r="CD1623">
        <v>0</v>
      </c>
      <c r="CE1623">
        <v>0</v>
      </c>
      <c r="CH1623">
        <f t="shared" si="126"/>
        <v>1</v>
      </c>
      <c r="CI1623" t="s">
        <v>1405</v>
      </c>
      <c r="CJ1623">
        <v>1</v>
      </c>
      <c r="CK1623" t="s">
        <v>1400</v>
      </c>
      <c r="CL1623">
        <f t="shared" si="127"/>
        <v>1</v>
      </c>
      <c r="CM1623">
        <f t="shared" si="128"/>
        <v>0</v>
      </c>
      <c r="CN1623">
        <f t="shared" si="129"/>
        <v>1</v>
      </c>
    </row>
    <row r="1624" spans="1:92" x14ac:dyDescent="0.25">
      <c r="A1624">
        <v>1160</v>
      </c>
      <c r="B1624" t="s">
        <v>564</v>
      </c>
      <c r="C1624" t="s">
        <v>564</v>
      </c>
      <c r="D1624">
        <v>2173805</v>
      </c>
      <c r="E1624">
        <v>6</v>
      </c>
      <c r="F1624" s="107">
        <v>40950</v>
      </c>
      <c r="G1624" s="107">
        <v>41110</v>
      </c>
      <c r="H1624">
        <v>2173805</v>
      </c>
      <c r="I1624" s="107">
        <v>40950</v>
      </c>
      <c r="J1624" s="107">
        <v>41110</v>
      </c>
      <c r="K1624">
        <v>20000</v>
      </c>
      <c r="L1624" t="s">
        <v>569</v>
      </c>
      <c r="N1624" t="s">
        <v>564</v>
      </c>
      <c r="O1624" t="s">
        <v>913</v>
      </c>
      <c r="P1624" t="s">
        <v>38</v>
      </c>
      <c r="Q1624">
        <v>161</v>
      </c>
      <c r="R1624">
        <v>161</v>
      </c>
      <c r="S1624">
        <v>2</v>
      </c>
      <c r="T1624">
        <v>3</v>
      </c>
      <c r="U1624">
        <v>1</v>
      </c>
      <c r="AD1624" s="107">
        <v>31511</v>
      </c>
      <c r="AE1624" t="s">
        <v>45</v>
      </c>
      <c r="AF1624" t="s">
        <v>32</v>
      </c>
      <c r="AG1624" t="s">
        <v>868</v>
      </c>
      <c r="AH1624" t="s">
        <v>57</v>
      </c>
      <c r="AI1624" t="s">
        <v>96</v>
      </c>
      <c r="AJ1624" t="s">
        <v>88</v>
      </c>
      <c r="AK1624">
        <v>8</v>
      </c>
      <c r="AL1624" t="s">
        <v>361</v>
      </c>
      <c r="AM1624">
        <v>5</v>
      </c>
      <c r="AP1624" t="s">
        <v>55</v>
      </c>
      <c r="AR1624" t="s">
        <v>49</v>
      </c>
      <c r="AS1624" t="s">
        <v>56</v>
      </c>
      <c r="BC1624" t="s">
        <v>98</v>
      </c>
      <c r="BF1624">
        <v>161</v>
      </c>
      <c r="BG1624">
        <v>161</v>
      </c>
      <c r="BH1624">
        <v>161</v>
      </c>
      <c r="BI1624">
        <v>25.789617486338798</v>
      </c>
      <c r="BJ1624">
        <f t="shared" si="125"/>
        <v>26</v>
      </c>
      <c r="BK1624">
        <v>0</v>
      </c>
      <c r="BL1624">
        <v>0</v>
      </c>
      <c r="BM1624" t="s">
        <v>1050</v>
      </c>
      <c r="BN1624" t="s">
        <v>913</v>
      </c>
      <c r="BO1624" t="s">
        <v>564</v>
      </c>
      <c r="BQ1624" t="s">
        <v>1050</v>
      </c>
      <c r="BR1624" t="s">
        <v>87</v>
      </c>
      <c r="BS1624" t="s">
        <v>572</v>
      </c>
      <c r="BT1624" t="s">
        <v>1252</v>
      </c>
      <c r="BU1624" t="s">
        <v>87</v>
      </c>
      <c r="BV1624">
        <v>1</v>
      </c>
      <c r="BW1624">
        <v>1</v>
      </c>
      <c r="BX1624">
        <v>0</v>
      </c>
      <c r="BY1624">
        <v>0</v>
      </c>
      <c r="BZ1624">
        <v>-161</v>
      </c>
      <c r="CA1624">
        <v>0</v>
      </c>
      <c r="CB1624">
        <v>161</v>
      </c>
      <c r="CC1624" t="e">
        <v>#VALUE!</v>
      </c>
      <c r="CD1624">
        <v>161</v>
      </c>
      <c r="CE1624">
        <v>0</v>
      </c>
      <c r="CH1624">
        <f t="shared" si="126"/>
        <v>1</v>
      </c>
      <c r="CI1624" t="s">
        <v>1403</v>
      </c>
      <c r="CJ1624">
        <v>6</v>
      </c>
      <c r="CK1624" t="s">
        <v>1399</v>
      </c>
      <c r="CL1624">
        <f t="shared" si="127"/>
        <v>0</v>
      </c>
      <c r="CM1624">
        <f t="shared" si="128"/>
        <v>1</v>
      </c>
      <c r="CN1624">
        <f t="shared" si="129"/>
        <v>1</v>
      </c>
    </row>
    <row r="1625" spans="1:92" x14ac:dyDescent="0.25">
      <c r="A1625">
        <v>2203</v>
      </c>
      <c r="B1625" t="s">
        <v>564</v>
      </c>
      <c r="C1625" t="s">
        <v>564</v>
      </c>
      <c r="D1625">
        <v>2173870</v>
      </c>
      <c r="E1625">
        <v>3</v>
      </c>
      <c r="F1625" s="107">
        <v>40991</v>
      </c>
      <c r="G1625" s="107">
        <v>41086</v>
      </c>
      <c r="H1625">
        <v>2173870</v>
      </c>
      <c r="I1625" s="107">
        <v>40991</v>
      </c>
      <c r="J1625" s="107">
        <v>41086</v>
      </c>
      <c r="K1625">
        <v>20000</v>
      </c>
      <c r="L1625" t="s">
        <v>569</v>
      </c>
      <c r="N1625" t="s">
        <v>564</v>
      </c>
      <c r="O1625" t="s">
        <v>913</v>
      </c>
      <c r="P1625" t="s">
        <v>38</v>
      </c>
      <c r="Q1625">
        <v>96</v>
      </c>
      <c r="R1625">
        <v>96</v>
      </c>
      <c r="S1625">
        <v>0</v>
      </c>
      <c r="T1625">
        <v>1</v>
      </c>
      <c r="AD1625" s="107">
        <v>30805</v>
      </c>
      <c r="AE1625" t="s">
        <v>31</v>
      </c>
      <c r="AF1625" t="s">
        <v>68</v>
      </c>
      <c r="AG1625" t="s">
        <v>870</v>
      </c>
      <c r="AH1625" t="s">
        <v>57</v>
      </c>
      <c r="AI1625" t="s">
        <v>112</v>
      </c>
      <c r="AJ1625" t="s">
        <v>88</v>
      </c>
      <c r="AK1625">
        <v>5</v>
      </c>
      <c r="AL1625" t="s">
        <v>184</v>
      </c>
      <c r="AO1625">
        <v>10</v>
      </c>
      <c r="AP1625" t="s">
        <v>65</v>
      </c>
      <c r="AR1625" t="s">
        <v>66</v>
      </c>
      <c r="AS1625" t="s">
        <v>67</v>
      </c>
      <c r="BC1625" t="s">
        <v>37</v>
      </c>
      <c r="BF1625">
        <v>96</v>
      </c>
      <c r="BG1625">
        <v>96</v>
      </c>
      <c r="BH1625">
        <v>96</v>
      </c>
      <c r="BI1625">
        <v>27.830601092896174</v>
      </c>
      <c r="BJ1625">
        <f t="shared" si="125"/>
        <v>28</v>
      </c>
      <c r="BK1625">
        <v>0</v>
      </c>
      <c r="BL1625">
        <v>0</v>
      </c>
      <c r="BM1625" t="s">
        <v>1050</v>
      </c>
      <c r="BN1625" t="s">
        <v>913</v>
      </c>
      <c r="BO1625" t="s">
        <v>564</v>
      </c>
      <c r="BQ1625" t="s">
        <v>1050</v>
      </c>
      <c r="BR1625" t="s">
        <v>87</v>
      </c>
      <c r="BS1625" t="s">
        <v>572</v>
      </c>
      <c r="BT1625" t="s">
        <v>1252</v>
      </c>
      <c r="BU1625" t="s">
        <v>564</v>
      </c>
      <c r="BV1625">
        <v>1</v>
      </c>
      <c r="BW1625">
        <v>1</v>
      </c>
      <c r="BX1625">
        <v>0</v>
      </c>
      <c r="BY1625">
        <v>0</v>
      </c>
      <c r="BZ1625">
        <v>-96</v>
      </c>
      <c r="CA1625">
        <v>0</v>
      </c>
      <c r="CB1625">
        <v>96</v>
      </c>
      <c r="CC1625" t="e">
        <v>#VALUE!</v>
      </c>
      <c r="CD1625">
        <v>96</v>
      </c>
      <c r="CE1625">
        <v>0</v>
      </c>
      <c r="CH1625">
        <f t="shared" si="126"/>
        <v>1</v>
      </c>
      <c r="CI1625" t="s">
        <v>1408</v>
      </c>
      <c r="CJ1625">
        <v>0</v>
      </c>
      <c r="CK1625" t="s">
        <v>1399</v>
      </c>
      <c r="CL1625">
        <f t="shared" si="127"/>
        <v>0</v>
      </c>
      <c r="CM1625">
        <f t="shared" si="128"/>
        <v>0</v>
      </c>
      <c r="CN1625">
        <f t="shared" si="129"/>
        <v>1</v>
      </c>
    </row>
    <row r="1626" spans="1:92" x14ac:dyDescent="0.25">
      <c r="A1626">
        <v>1934</v>
      </c>
      <c r="B1626" t="s">
        <v>564</v>
      </c>
      <c r="C1626" t="s">
        <v>564</v>
      </c>
      <c r="D1626">
        <v>2173876</v>
      </c>
      <c r="E1626">
        <v>1</v>
      </c>
      <c r="F1626" s="107">
        <v>40981</v>
      </c>
      <c r="G1626" s="107">
        <v>41038</v>
      </c>
      <c r="H1626">
        <v>2173876</v>
      </c>
      <c r="I1626" s="107">
        <v>40982</v>
      </c>
      <c r="J1626" s="107">
        <v>41038</v>
      </c>
      <c r="K1626">
        <v>15000</v>
      </c>
      <c r="L1626" t="s">
        <v>569</v>
      </c>
      <c r="N1626" t="s">
        <v>564</v>
      </c>
      <c r="O1626" t="s">
        <v>913</v>
      </c>
      <c r="P1626" t="s">
        <v>54</v>
      </c>
      <c r="Q1626">
        <v>57</v>
      </c>
      <c r="R1626">
        <v>58</v>
      </c>
      <c r="S1626">
        <v>2</v>
      </c>
      <c r="T1626">
        <v>1</v>
      </c>
      <c r="U1626">
        <v>2</v>
      </c>
      <c r="AD1626" s="107">
        <v>31496</v>
      </c>
      <c r="AE1626" t="s">
        <v>31</v>
      </c>
      <c r="AF1626" t="s">
        <v>39</v>
      </c>
      <c r="AG1626" t="s">
        <v>40</v>
      </c>
      <c r="AH1626" t="s">
        <v>40</v>
      </c>
      <c r="AI1626" t="s">
        <v>86</v>
      </c>
      <c r="AJ1626" t="s">
        <v>54</v>
      </c>
      <c r="AL1626" t="s">
        <v>54</v>
      </c>
      <c r="AP1626" t="s">
        <v>141</v>
      </c>
      <c r="AR1626" t="s">
        <v>43</v>
      </c>
      <c r="AS1626" t="s">
        <v>63</v>
      </c>
      <c r="BC1626" t="s">
        <v>37</v>
      </c>
      <c r="BF1626">
        <v>57</v>
      </c>
      <c r="BG1626">
        <v>57</v>
      </c>
      <c r="BH1626">
        <v>58</v>
      </c>
      <c r="BI1626">
        <v>25.915300546448087</v>
      </c>
      <c r="BJ1626">
        <f t="shared" si="125"/>
        <v>26</v>
      </c>
      <c r="BK1626">
        <v>0</v>
      </c>
      <c r="BL1626">
        <v>0</v>
      </c>
      <c r="BM1626" t="s">
        <v>1051</v>
      </c>
      <c r="BN1626" t="s">
        <v>913</v>
      </c>
      <c r="BO1626" t="s">
        <v>564</v>
      </c>
      <c r="BQ1626" t="s">
        <v>1051</v>
      </c>
      <c r="BR1626" t="s">
        <v>87</v>
      </c>
      <c r="BS1626" t="s">
        <v>572</v>
      </c>
      <c r="BT1626" t="s">
        <v>1252</v>
      </c>
      <c r="BU1626" t="s">
        <v>87</v>
      </c>
      <c r="BV1626">
        <v>0.98275862068965514</v>
      </c>
      <c r="BW1626">
        <v>1</v>
      </c>
      <c r="BX1626">
        <v>1.7241379310344862E-2</v>
      </c>
      <c r="BY1626">
        <v>0</v>
      </c>
      <c r="BZ1626">
        <v>-57</v>
      </c>
      <c r="CA1626">
        <v>0</v>
      </c>
      <c r="CB1626">
        <v>57</v>
      </c>
      <c r="CC1626" t="e">
        <v>#VALUE!</v>
      </c>
      <c r="CD1626">
        <v>57</v>
      </c>
      <c r="CE1626">
        <v>0</v>
      </c>
      <c r="CH1626">
        <f t="shared" si="126"/>
        <v>1</v>
      </c>
      <c r="CI1626" t="s">
        <v>1401</v>
      </c>
      <c r="CJ1626">
        <v>3</v>
      </c>
      <c r="CK1626" t="s">
        <v>1399</v>
      </c>
      <c r="CL1626">
        <f t="shared" si="127"/>
        <v>0</v>
      </c>
      <c r="CM1626">
        <f t="shared" si="128"/>
        <v>1</v>
      </c>
      <c r="CN1626">
        <f t="shared" si="129"/>
        <v>1</v>
      </c>
    </row>
    <row r="1627" spans="1:92" x14ac:dyDescent="0.25">
      <c r="A1627">
        <v>203</v>
      </c>
      <c r="B1627" t="s">
        <v>564</v>
      </c>
      <c r="C1627" t="s">
        <v>564</v>
      </c>
      <c r="D1627">
        <v>2174246</v>
      </c>
      <c r="E1627">
        <v>6</v>
      </c>
      <c r="F1627" s="107">
        <v>40918</v>
      </c>
      <c r="G1627" s="107">
        <v>41225</v>
      </c>
      <c r="H1627">
        <v>2174246</v>
      </c>
      <c r="I1627" s="107">
        <v>40918</v>
      </c>
      <c r="J1627" s="107">
        <v>41225</v>
      </c>
      <c r="K1627">
        <v>60000</v>
      </c>
      <c r="L1627" t="s">
        <v>570</v>
      </c>
      <c r="N1627" t="s">
        <v>564</v>
      </c>
      <c r="O1627" t="s">
        <v>913</v>
      </c>
      <c r="P1627" t="s">
        <v>38</v>
      </c>
      <c r="Q1627">
        <v>308</v>
      </c>
      <c r="R1627">
        <v>308</v>
      </c>
      <c r="S1627">
        <v>3</v>
      </c>
      <c r="T1627">
        <v>0</v>
      </c>
      <c r="U1627">
        <v>3</v>
      </c>
      <c r="AD1627" s="107">
        <v>31525</v>
      </c>
      <c r="AE1627" t="s">
        <v>31</v>
      </c>
      <c r="AF1627" t="s">
        <v>68</v>
      </c>
      <c r="AG1627" t="s">
        <v>870</v>
      </c>
      <c r="AH1627" t="s">
        <v>30</v>
      </c>
      <c r="AI1627" t="s">
        <v>61</v>
      </c>
      <c r="AJ1627" t="s">
        <v>88</v>
      </c>
      <c r="AK1627">
        <v>10</v>
      </c>
      <c r="AL1627" t="s">
        <v>361</v>
      </c>
      <c r="AM1627">
        <v>5</v>
      </c>
      <c r="AP1627" t="s">
        <v>83</v>
      </c>
      <c r="AR1627" t="s">
        <v>66</v>
      </c>
      <c r="AS1627" t="s">
        <v>73</v>
      </c>
      <c r="BC1627" t="s">
        <v>37</v>
      </c>
      <c r="BF1627">
        <v>308</v>
      </c>
      <c r="BG1627">
        <v>308</v>
      </c>
      <c r="BH1627">
        <v>308</v>
      </c>
      <c r="BI1627">
        <v>25.66393442622951</v>
      </c>
      <c r="BJ1627">
        <f t="shared" si="125"/>
        <v>26</v>
      </c>
      <c r="BK1627">
        <v>0</v>
      </c>
      <c r="BL1627">
        <v>0</v>
      </c>
      <c r="BM1627" t="s">
        <v>1050</v>
      </c>
      <c r="BN1627" t="s">
        <v>913</v>
      </c>
      <c r="BO1627" t="s">
        <v>564</v>
      </c>
      <c r="BQ1627" t="s">
        <v>1050</v>
      </c>
      <c r="BR1627" t="s">
        <v>87</v>
      </c>
      <c r="BS1627" t="s">
        <v>572</v>
      </c>
      <c r="BT1627" t="s">
        <v>1252</v>
      </c>
      <c r="BU1627" t="s">
        <v>87</v>
      </c>
      <c r="BV1627">
        <v>1</v>
      </c>
      <c r="BW1627">
        <v>1</v>
      </c>
      <c r="BX1627">
        <v>0</v>
      </c>
      <c r="BY1627">
        <v>0</v>
      </c>
      <c r="BZ1627">
        <v>-308</v>
      </c>
      <c r="CA1627">
        <v>0</v>
      </c>
      <c r="CB1627">
        <v>308</v>
      </c>
      <c r="CC1627" t="e">
        <v>#VALUE!</v>
      </c>
      <c r="CD1627">
        <v>308</v>
      </c>
      <c r="CE1627">
        <v>0</v>
      </c>
      <c r="CH1627">
        <f t="shared" si="126"/>
        <v>1</v>
      </c>
      <c r="CI1627" t="s">
        <v>1403</v>
      </c>
      <c r="CJ1627">
        <v>6</v>
      </c>
      <c r="CK1627" t="s">
        <v>1399</v>
      </c>
      <c r="CL1627">
        <f t="shared" si="127"/>
        <v>0</v>
      </c>
      <c r="CM1627">
        <f t="shared" si="128"/>
        <v>1</v>
      </c>
      <c r="CN1627">
        <f t="shared" si="129"/>
        <v>0</v>
      </c>
    </row>
    <row r="1628" spans="1:92" x14ac:dyDescent="0.25">
      <c r="A1628">
        <v>1901</v>
      </c>
      <c r="B1628" t="s">
        <v>564</v>
      </c>
      <c r="C1628" t="s">
        <v>564</v>
      </c>
      <c r="D1628">
        <v>2175173</v>
      </c>
      <c r="E1628">
        <v>6</v>
      </c>
      <c r="F1628" s="107">
        <v>40979</v>
      </c>
      <c r="G1628" s="107">
        <v>41074</v>
      </c>
      <c r="H1628">
        <v>2175173</v>
      </c>
      <c r="I1628" s="107">
        <v>40979</v>
      </c>
      <c r="J1628" s="107">
        <v>41074</v>
      </c>
      <c r="K1628" t="s">
        <v>562</v>
      </c>
      <c r="L1628" t="s">
        <v>562</v>
      </c>
      <c r="N1628" t="s">
        <v>564</v>
      </c>
      <c r="O1628" t="s">
        <v>913</v>
      </c>
      <c r="P1628" t="s">
        <v>38</v>
      </c>
      <c r="Q1628">
        <v>96</v>
      </c>
      <c r="R1628">
        <v>96</v>
      </c>
      <c r="S1628">
        <v>1</v>
      </c>
      <c r="T1628">
        <v>3</v>
      </c>
      <c r="AD1628" s="107">
        <v>27120</v>
      </c>
      <c r="AE1628" t="s">
        <v>31</v>
      </c>
      <c r="AF1628" t="s">
        <v>68</v>
      </c>
      <c r="AG1628" t="s">
        <v>870</v>
      </c>
      <c r="AH1628" t="s">
        <v>30</v>
      </c>
      <c r="AI1628" t="s">
        <v>89</v>
      </c>
      <c r="AJ1628" t="s">
        <v>88</v>
      </c>
      <c r="AK1628">
        <v>4</v>
      </c>
      <c r="AL1628" t="s">
        <v>361</v>
      </c>
      <c r="AM1628">
        <v>2</v>
      </c>
      <c r="AP1628" t="s">
        <v>109</v>
      </c>
      <c r="AR1628" t="s">
        <v>49</v>
      </c>
      <c r="AS1628" t="s">
        <v>73</v>
      </c>
      <c r="BC1628" t="s">
        <v>37</v>
      </c>
      <c r="BF1628">
        <v>96</v>
      </c>
      <c r="BG1628">
        <v>96</v>
      </c>
      <c r="BH1628">
        <v>96</v>
      </c>
      <c r="BI1628">
        <v>37.866120218579233</v>
      </c>
      <c r="BJ1628">
        <f t="shared" si="125"/>
        <v>38</v>
      </c>
      <c r="BK1628">
        <v>0</v>
      </c>
      <c r="BL1628">
        <v>0</v>
      </c>
      <c r="BM1628" t="s">
        <v>1050</v>
      </c>
      <c r="BN1628" t="s">
        <v>913</v>
      </c>
      <c r="BO1628" t="s">
        <v>564</v>
      </c>
      <c r="BQ1628" t="s">
        <v>1050</v>
      </c>
      <c r="BR1628" t="s">
        <v>87</v>
      </c>
      <c r="BS1628" t="s">
        <v>572</v>
      </c>
      <c r="BT1628" t="s">
        <v>1252</v>
      </c>
      <c r="BU1628" t="s">
        <v>87</v>
      </c>
      <c r="BV1628">
        <v>1</v>
      </c>
      <c r="BW1628">
        <v>1</v>
      </c>
      <c r="BX1628">
        <v>0</v>
      </c>
      <c r="BY1628">
        <v>0</v>
      </c>
      <c r="BZ1628">
        <v>-96</v>
      </c>
      <c r="CA1628">
        <v>0</v>
      </c>
      <c r="CB1628">
        <v>96</v>
      </c>
      <c r="CC1628" t="e">
        <v>#VALUE!</v>
      </c>
      <c r="CD1628">
        <v>96</v>
      </c>
      <c r="CE1628">
        <v>0</v>
      </c>
      <c r="CH1628">
        <f t="shared" si="126"/>
        <v>1</v>
      </c>
      <c r="CI1628" t="s">
        <v>1408</v>
      </c>
      <c r="CJ1628">
        <v>0</v>
      </c>
      <c r="CK1628" t="s">
        <v>1399</v>
      </c>
      <c r="CL1628">
        <f t="shared" si="127"/>
        <v>0</v>
      </c>
      <c r="CM1628">
        <f t="shared" si="128"/>
        <v>1</v>
      </c>
      <c r="CN1628">
        <f t="shared" si="129"/>
        <v>1</v>
      </c>
    </row>
    <row r="1629" spans="1:92" x14ac:dyDescent="0.25">
      <c r="A1629">
        <v>519</v>
      </c>
      <c r="B1629" t="s">
        <v>564</v>
      </c>
      <c r="C1629" t="s">
        <v>564</v>
      </c>
      <c r="D1629">
        <v>2177744</v>
      </c>
      <c r="E1629">
        <v>6</v>
      </c>
      <c r="F1629" s="107">
        <v>40929</v>
      </c>
      <c r="G1629" s="107">
        <v>41016</v>
      </c>
      <c r="H1629">
        <v>2177744</v>
      </c>
      <c r="I1629" s="107">
        <v>40929</v>
      </c>
      <c r="J1629" s="107">
        <v>41016</v>
      </c>
      <c r="K1629">
        <v>20000</v>
      </c>
      <c r="L1629" t="s">
        <v>569</v>
      </c>
      <c r="N1629" t="s">
        <v>564</v>
      </c>
      <c r="O1629" t="s">
        <v>913</v>
      </c>
      <c r="P1629" t="s">
        <v>38</v>
      </c>
      <c r="Q1629">
        <v>88</v>
      </c>
      <c r="R1629">
        <v>88</v>
      </c>
      <c r="S1629">
        <v>5</v>
      </c>
      <c r="T1629">
        <v>4</v>
      </c>
      <c r="U1629">
        <v>5</v>
      </c>
      <c r="AB1629" t="s">
        <v>111</v>
      </c>
      <c r="AD1629" s="107">
        <v>32396</v>
      </c>
      <c r="AE1629" t="s">
        <v>31</v>
      </c>
      <c r="AF1629" t="s">
        <v>39</v>
      </c>
      <c r="AG1629" t="s">
        <v>40</v>
      </c>
      <c r="AH1629" t="s">
        <v>30</v>
      </c>
      <c r="AI1629" t="s">
        <v>94</v>
      </c>
      <c r="AJ1629" t="s">
        <v>88</v>
      </c>
      <c r="AK1629">
        <v>5</v>
      </c>
      <c r="AL1629" t="s">
        <v>361</v>
      </c>
      <c r="AM1629">
        <v>5</v>
      </c>
      <c r="AP1629" t="s">
        <v>131</v>
      </c>
      <c r="AR1629" t="s">
        <v>91</v>
      </c>
      <c r="AS1629" t="s">
        <v>81</v>
      </c>
      <c r="BC1629" t="s">
        <v>51</v>
      </c>
      <c r="BF1629">
        <v>88</v>
      </c>
      <c r="BG1629">
        <v>88</v>
      </c>
      <c r="BH1629">
        <v>88</v>
      </c>
      <c r="BI1629">
        <v>23.314207650273225</v>
      </c>
      <c r="BJ1629">
        <f t="shared" si="125"/>
        <v>23</v>
      </c>
      <c r="BK1629">
        <v>0</v>
      </c>
      <c r="BL1629">
        <v>0</v>
      </c>
      <c r="BM1629" t="s">
        <v>1050</v>
      </c>
      <c r="BN1629" t="s">
        <v>913</v>
      </c>
      <c r="BO1629" t="s">
        <v>564</v>
      </c>
      <c r="BQ1629" t="s">
        <v>1050</v>
      </c>
      <c r="BR1629" t="s">
        <v>87</v>
      </c>
      <c r="BS1629" t="s">
        <v>572</v>
      </c>
      <c r="BT1629" t="s">
        <v>1252</v>
      </c>
      <c r="BU1629" t="s">
        <v>87</v>
      </c>
      <c r="BV1629">
        <v>1</v>
      </c>
      <c r="BW1629">
        <v>1</v>
      </c>
      <c r="BX1629">
        <v>0</v>
      </c>
      <c r="BY1629">
        <v>0</v>
      </c>
      <c r="BZ1629">
        <v>-88</v>
      </c>
      <c r="CA1629">
        <v>0</v>
      </c>
      <c r="CB1629">
        <v>88</v>
      </c>
      <c r="CC1629" t="e">
        <v>#VALUE!</v>
      </c>
      <c r="CD1629">
        <v>88</v>
      </c>
      <c r="CE1629">
        <v>0</v>
      </c>
      <c r="CH1629">
        <f t="shared" si="126"/>
        <v>1</v>
      </c>
      <c r="CI1629" t="s">
        <v>1402</v>
      </c>
      <c r="CJ1629">
        <v>4</v>
      </c>
      <c r="CK1629" t="s">
        <v>1399</v>
      </c>
      <c r="CL1629">
        <f t="shared" si="127"/>
        <v>0</v>
      </c>
      <c r="CM1629">
        <f t="shared" si="128"/>
        <v>1</v>
      </c>
      <c r="CN1629">
        <f t="shared" si="129"/>
        <v>1</v>
      </c>
    </row>
    <row r="1630" spans="1:92" x14ac:dyDescent="0.25">
      <c r="A1630">
        <v>2820</v>
      </c>
      <c r="B1630" t="s">
        <v>564</v>
      </c>
      <c r="C1630" t="s">
        <v>564</v>
      </c>
      <c r="D1630">
        <v>2178101</v>
      </c>
      <c r="E1630">
        <v>1</v>
      </c>
      <c r="F1630" s="107">
        <v>41012</v>
      </c>
      <c r="G1630" s="107">
        <v>41064</v>
      </c>
      <c r="H1630">
        <v>2178101</v>
      </c>
      <c r="I1630" s="107">
        <v>41013</v>
      </c>
      <c r="J1630" s="107">
        <v>41064</v>
      </c>
      <c r="K1630">
        <v>15000</v>
      </c>
      <c r="L1630" t="s">
        <v>569</v>
      </c>
      <c r="N1630" t="s">
        <v>564</v>
      </c>
      <c r="O1630" t="s">
        <v>913</v>
      </c>
      <c r="P1630" t="s">
        <v>54</v>
      </c>
      <c r="Q1630">
        <v>52</v>
      </c>
      <c r="R1630">
        <v>53</v>
      </c>
      <c r="S1630">
        <v>3</v>
      </c>
      <c r="T1630">
        <v>6</v>
      </c>
      <c r="AD1630" s="107">
        <v>32356</v>
      </c>
      <c r="AE1630" t="s">
        <v>31</v>
      </c>
      <c r="AF1630" t="s">
        <v>32</v>
      </c>
      <c r="AG1630" t="s">
        <v>868</v>
      </c>
      <c r="AH1630" t="s">
        <v>57</v>
      </c>
      <c r="AI1630" t="s">
        <v>94</v>
      </c>
      <c r="AJ1630" t="s">
        <v>54</v>
      </c>
      <c r="AK1630">
        <v>4</v>
      </c>
      <c r="AL1630" t="s">
        <v>54</v>
      </c>
      <c r="AP1630" t="s">
        <v>42</v>
      </c>
      <c r="AR1630" t="s">
        <v>43</v>
      </c>
      <c r="AS1630" t="s">
        <v>44</v>
      </c>
      <c r="BC1630" t="s">
        <v>37</v>
      </c>
      <c r="BF1630">
        <v>52</v>
      </c>
      <c r="BG1630">
        <v>52</v>
      </c>
      <c r="BH1630">
        <v>53</v>
      </c>
      <c r="BI1630">
        <v>23.650273224043715</v>
      </c>
      <c r="BJ1630">
        <f t="shared" si="125"/>
        <v>24</v>
      </c>
      <c r="BK1630">
        <v>0</v>
      </c>
      <c r="BL1630">
        <v>0</v>
      </c>
      <c r="BM1630" t="s">
        <v>1051</v>
      </c>
      <c r="BN1630" t="s">
        <v>913</v>
      </c>
      <c r="BO1630" t="s">
        <v>564</v>
      </c>
      <c r="BQ1630" t="s">
        <v>1051</v>
      </c>
      <c r="BR1630" t="s">
        <v>87</v>
      </c>
      <c r="BS1630" t="s">
        <v>572</v>
      </c>
      <c r="BT1630" t="s">
        <v>1252</v>
      </c>
      <c r="BU1630" t="s">
        <v>87</v>
      </c>
      <c r="BV1630">
        <v>0.98113207547169812</v>
      </c>
      <c r="BW1630">
        <v>1</v>
      </c>
      <c r="BX1630">
        <v>1.8867924528301883E-2</v>
      </c>
      <c r="BY1630">
        <v>0</v>
      </c>
      <c r="BZ1630">
        <v>-52</v>
      </c>
      <c r="CA1630">
        <v>0</v>
      </c>
      <c r="CB1630">
        <v>52</v>
      </c>
      <c r="CC1630" t="e">
        <v>#VALUE!</v>
      </c>
      <c r="CD1630">
        <v>52</v>
      </c>
      <c r="CE1630">
        <v>0</v>
      </c>
      <c r="CH1630">
        <f t="shared" si="126"/>
        <v>1</v>
      </c>
      <c r="CI1630" t="s">
        <v>1401</v>
      </c>
      <c r="CJ1630">
        <v>3</v>
      </c>
      <c r="CK1630" t="s">
        <v>1399</v>
      </c>
      <c r="CL1630">
        <f t="shared" si="127"/>
        <v>0</v>
      </c>
      <c r="CM1630">
        <f t="shared" si="128"/>
        <v>1</v>
      </c>
      <c r="CN1630">
        <f t="shared" si="129"/>
        <v>1</v>
      </c>
    </row>
    <row r="1631" spans="1:92" x14ac:dyDescent="0.25">
      <c r="A1631">
        <v>1847</v>
      </c>
      <c r="B1631" t="s">
        <v>564</v>
      </c>
      <c r="C1631" t="s">
        <v>564</v>
      </c>
      <c r="D1631">
        <v>2178184</v>
      </c>
      <c r="E1631">
        <v>5</v>
      </c>
      <c r="F1631" s="107">
        <v>40977</v>
      </c>
      <c r="G1631" s="107">
        <v>41165</v>
      </c>
      <c r="H1631">
        <v>2178184</v>
      </c>
      <c r="I1631" s="107">
        <v>40978</v>
      </c>
      <c r="J1631" s="107">
        <v>41165</v>
      </c>
      <c r="K1631">
        <v>70000</v>
      </c>
      <c r="L1631" t="s">
        <v>570</v>
      </c>
      <c r="N1631" t="s">
        <v>564</v>
      </c>
      <c r="O1631" t="s">
        <v>913</v>
      </c>
      <c r="P1631" t="s">
        <v>38</v>
      </c>
      <c r="Q1631">
        <v>188</v>
      </c>
      <c r="R1631">
        <v>189</v>
      </c>
      <c r="S1631">
        <v>0</v>
      </c>
      <c r="T1631">
        <v>1</v>
      </c>
      <c r="AB1631" t="s">
        <v>111</v>
      </c>
      <c r="AD1631" s="107">
        <v>30083</v>
      </c>
      <c r="AE1631" t="s">
        <v>31</v>
      </c>
      <c r="AF1631" t="s">
        <v>39</v>
      </c>
      <c r="AG1631" t="s">
        <v>40</v>
      </c>
      <c r="AH1631" t="s">
        <v>30</v>
      </c>
      <c r="AI1631" t="s">
        <v>58</v>
      </c>
      <c r="AJ1631" t="s">
        <v>88</v>
      </c>
      <c r="AK1631">
        <v>7</v>
      </c>
      <c r="AL1631" t="s">
        <v>987</v>
      </c>
      <c r="AN1631">
        <v>8</v>
      </c>
      <c r="AP1631" t="s">
        <v>131</v>
      </c>
      <c r="AR1631" t="s">
        <v>91</v>
      </c>
      <c r="AS1631" t="s">
        <v>81</v>
      </c>
      <c r="BC1631" t="s">
        <v>37</v>
      </c>
      <c r="BF1631">
        <v>188</v>
      </c>
      <c r="BG1631">
        <v>188</v>
      </c>
      <c r="BH1631">
        <v>189</v>
      </c>
      <c r="BI1631">
        <v>29.765027322404372</v>
      </c>
      <c r="BJ1631">
        <f t="shared" si="125"/>
        <v>30</v>
      </c>
      <c r="BK1631">
        <v>0</v>
      </c>
      <c r="BL1631">
        <v>0</v>
      </c>
      <c r="BM1631" t="s">
        <v>1050</v>
      </c>
      <c r="BN1631" t="s">
        <v>913</v>
      </c>
      <c r="BO1631" t="s">
        <v>564</v>
      </c>
      <c r="BQ1631" t="s">
        <v>1050</v>
      </c>
      <c r="BR1631" t="s">
        <v>87</v>
      </c>
      <c r="BS1631" t="s">
        <v>572</v>
      </c>
      <c r="BT1631" t="s">
        <v>1252</v>
      </c>
      <c r="BU1631" t="s">
        <v>564</v>
      </c>
      <c r="BV1631">
        <v>0.99470899470899465</v>
      </c>
      <c r="BW1631">
        <v>1</v>
      </c>
      <c r="BX1631">
        <v>5.2910052910053462E-3</v>
      </c>
      <c r="BY1631">
        <v>0</v>
      </c>
      <c r="BZ1631">
        <v>-188</v>
      </c>
      <c r="CA1631">
        <v>0</v>
      </c>
      <c r="CB1631">
        <v>188</v>
      </c>
      <c r="CC1631" t="e">
        <v>#VALUE!</v>
      </c>
      <c r="CD1631">
        <v>188</v>
      </c>
      <c r="CE1631">
        <v>0</v>
      </c>
      <c r="CH1631">
        <f t="shared" si="126"/>
        <v>1</v>
      </c>
      <c r="CI1631" t="s">
        <v>1403</v>
      </c>
      <c r="CJ1631">
        <v>6</v>
      </c>
      <c r="CK1631" t="s">
        <v>1399</v>
      </c>
      <c r="CL1631">
        <f t="shared" si="127"/>
        <v>0</v>
      </c>
      <c r="CM1631">
        <f t="shared" si="128"/>
        <v>0</v>
      </c>
      <c r="CN1631">
        <f t="shared" si="129"/>
        <v>1</v>
      </c>
    </row>
    <row r="1632" spans="1:92" x14ac:dyDescent="0.25">
      <c r="A1632">
        <v>3179</v>
      </c>
      <c r="B1632" t="s">
        <v>564</v>
      </c>
      <c r="C1632" t="s">
        <v>564</v>
      </c>
      <c r="D1632">
        <v>2178424</v>
      </c>
      <c r="E1632">
        <v>4</v>
      </c>
      <c r="F1632" s="107">
        <v>41026</v>
      </c>
      <c r="G1632" s="107">
        <v>41051</v>
      </c>
      <c r="H1632">
        <v>2178424</v>
      </c>
      <c r="I1632" s="107">
        <v>41026</v>
      </c>
      <c r="J1632" s="107">
        <v>41051</v>
      </c>
      <c r="K1632">
        <v>2000</v>
      </c>
      <c r="L1632" t="s">
        <v>566</v>
      </c>
      <c r="N1632" t="s">
        <v>564</v>
      </c>
      <c r="O1632" t="s">
        <v>913</v>
      </c>
      <c r="P1632" t="s">
        <v>38</v>
      </c>
      <c r="Q1632">
        <v>26</v>
      </c>
      <c r="R1632">
        <v>26</v>
      </c>
      <c r="S1632">
        <v>1</v>
      </c>
      <c r="T1632">
        <v>0</v>
      </c>
      <c r="AD1632" s="107">
        <v>31414</v>
      </c>
      <c r="AE1632" t="s">
        <v>31</v>
      </c>
      <c r="AF1632" t="s">
        <v>68</v>
      </c>
      <c r="AG1632" t="s">
        <v>870</v>
      </c>
      <c r="AH1632" t="s">
        <v>30</v>
      </c>
      <c r="AI1632" t="s">
        <v>89</v>
      </c>
      <c r="AJ1632" t="s">
        <v>88</v>
      </c>
      <c r="AK1632">
        <v>3</v>
      </c>
      <c r="AL1632" t="s">
        <v>986</v>
      </c>
      <c r="AO1632">
        <v>180</v>
      </c>
      <c r="AP1632" t="s">
        <v>42</v>
      </c>
      <c r="AR1632" t="s">
        <v>43</v>
      </c>
      <c r="AS1632" t="s">
        <v>44</v>
      </c>
      <c r="BC1632" t="s">
        <v>37</v>
      </c>
      <c r="BF1632">
        <v>26</v>
      </c>
      <c r="BG1632">
        <v>26</v>
      </c>
      <c r="BH1632">
        <v>26</v>
      </c>
      <c r="BI1632">
        <v>26.262295081967213</v>
      </c>
      <c r="BJ1632">
        <f t="shared" si="125"/>
        <v>26</v>
      </c>
      <c r="BK1632">
        <v>0</v>
      </c>
      <c r="BL1632">
        <v>0</v>
      </c>
      <c r="BM1632" t="s">
        <v>1050</v>
      </c>
      <c r="BN1632" t="s">
        <v>913</v>
      </c>
      <c r="BO1632" t="s">
        <v>564</v>
      </c>
      <c r="BQ1632" t="s">
        <v>1050</v>
      </c>
      <c r="BR1632" t="s">
        <v>87</v>
      </c>
      <c r="BS1632" t="s">
        <v>572</v>
      </c>
      <c r="BT1632" t="s">
        <v>1252</v>
      </c>
      <c r="BU1632" t="s">
        <v>87</v>
      </c>
      <c r="BV1632">
        <v>1</v>
      </c>
      <c r="BW1632">
        <v>1</v>
      </c>
      <c r="BX1632">
        <v>0</v>
      </c>
      <c r="BY1632">
        <v>0</v>
      </c>
      <c r="BZ1632">
        <v>-26</v>
      </c>
      <c r="CA1632">
        <v>0</v>
      </c>
      <c r="CB1632">
        <v>26</v>
      </c>
      <c r="CC1632" t="e">
        <v>#VALUE!</v>
      </c>
      <c r="CD1632">
        <v>26</v>
      </c>
      <c r="CE1632">
        <v>0</v>
      </c>
      <c r="CH1632">
        <f t="shared" si="126"/>
        <v>1</v>
      </c>
      <c r="CI1632" t="s">
        <v>1404</v>
      </c>
      <c r="CJ1632">
        <v>2</v>
      </c>
      <c r="CK1632" t="s">
        <v>1399</v>
      </c>
      <c r="CL1632">
        <f t="shared" si="127"/>
        <v>0</v>
      </c>
      <c r="CM1632">
        <f t="shared" si="128"/>
        <v>1</v>
      </c>
      <c r="CN1632">
        <f t="shared" si="129"/>
        <v>0</v>
      </c>
    </row>
    <row r="1633" spans="1:92" x14ac:dyDescent="0.25">
      <c r="A1633">
        <v>2966</v>
      </c>
      <c r="B1633" t="s">
        <v>564</v>
      </c>
      <c r="C1633" t="s">
        <v>564</v>
      </c>
      <c r="D1633">
        <v>2178747</v>
      </c>
      <c r="E1633">
        <v>1</v>
      </c>
      <c r="F1633" s="107">
        <v>41018</v>
      </c>
      <c r="G1633" s="107">
        <v>41025</v>
      </c>
      <c r="H1633">
        <v>2178747</v>
      </c>
      <c r="I1633" s="107">
        <v>41020</v>
      </c>
      <c r="J1633" s="107">
        <v>41021</v>
      </c>
      <c r="K1633">
        <v>10000</v>
      </c>
      <c r="L1633" t="s">
        <v>568</v>
      </c>
      <c r="M1633" s="107">
        <v>41021</v>
      </c>
      <c r="N1633" t="s">
        <v>87</v>
      </c>
      <c r="O1633" t="s">
        <v>75</v>
      </c>
      <c r="P1633" t="s">
        <v>122</v>
      </c>
      <c r="Q1633">
        <v>2</v>
      </c>
      <c r="R1633">
        <v>8</v>
      </c>
      <c r="S1633">
        <v>0</v>
      </c>
      <c r="T1633">
        <v>1</v>
      </c>
      <c r="AB1633" t="s">
        <v>111</v>
      </c>
      <c r="AD1633" s="107">
        <v>32028</v>
      </c>
      <c r="AE1633" t="s">
        <v>31</v>
      </c>
      <c r="AF1633" t="s">
        <v>39</v>
      </c>
      <c r="AG1633" t="s">
        <v>40</v>
      </c>
      <c r="AH1633" t="s">
        <v>30</v>
      </c>
      <c r="AI1633" t="s">
        <v>46</v>
      </c>
      <c r="AJ1633" t="s">
        <v>122</v>
      </c>
      <c r="AK1633">
        <v>2</v>
      </c>
      <c r="AL1633" t="s">
        <v>122</v>
      </c>
      <c r="AP1633" t="s">
        <v>185</v>
      </c>
      <c r="AR1633" t="s">
        <v>49</v>
      </c>
      <c r="AS1633" t="s">
        <v>105</v>
      </c>
      <c r="BC1633" t="s">
        <v>78</v>
      </c>
      <c r="BF1633">
        <v>2</v>
      </c>
      <c r="BG1633">
        <v>6</v>
      </c>
      <c r="BH1633">
        <v>8</v>
      </c>
      <c r="BI1633">
        <v>24.562841530054644</v>
      </c>
      <c r="BJ1633">
        <f t="shared" si="125"/>
        <v>25</v>
      </c>
      <c r="BK1633">
        <v>0</v>
      </c>
      <c r="BL1633">
        <v>-4</v>
      </c>
      <c r="BM1633" t="s">
        <v>1051</v>
      </c>
      <c r="BN1633" t="s">
        <v>75</v>
      </c>
      <c r="BO1633" t="s">
        <v>87</v>
      </c>
      <c r="BQ1633" t="s">
        <v>1051</v>
      </c>
      <c r="BR1633" t="s">
        <v>87</v>
      </c>
      <c r="BS1633" t="s">
        <v>573</v>
      </c>
      <c r="BT1633" t="s">
        <v>1252</v>
      </c>
      <c r="BU1633" t="s">
        <v>564</v>
      </c>
      <c r="BV1633">
        <v>0.25</v>
      </c>
      <c r="BW1633">
        <v>0.33333333333333331</v>
      </c>
      <c r="BX1633">
        <v>8.3333333333333315E-2</v>
      </c>
      <c r="BY1633">
        <v>0</v>
      </c>
      <c r="BZ1633">
        <v>-2</v>
      </c>
      <c r="CA1633">
        <v>0</v>
      </c>
      <c r="CB1633">
        <v>2</v>
      </c>
      <c r="CC1633" t="e">
        <v>#VALUE!</v>
      </c>
      <c r="CD1633">
        <v>2</v>
      </c>
      <c r="CE1633">
        <v>0</v>
      </c>
      <c r="CH1633">
        <f t="shared" si="126"/>
        <v>1</v>
      </c>
      <c r="CI1633" t="s">
        <v>1405</v>
      </c>
      <c r="CJ1633">
        <v>1</v>
      </c>
      <c r="CK1633" t="s">
        <v>1399</v>
      </c>
      <c r="CL1633">
        <f t="shared" si="127"/>
        <v>1</v>
      </c>
      <c r="CM1633">
        <f t="shared" si="128"/>
        <v>0</v>
      </c>
      <c r="CN1633">
        <f t="shared" si="129"/>
        <v>1</v>
      </c>
    </row>
    <row r="1634" spans="1:92" x14ac:dyDescent="0.25">
      <c r="A1634">
        <v>461</v>
      </c>
      <c r="B1634" t="s">
        <v>564</v>
      </c>
      <c r="C1634" t="s">
        <v>564</v>
      </c>
      <c r="D1634">
        <v>2179049</v>
      </c>
      <c r="E1634">
        <v>1</v>
      </c>
      <c r="F1634" s="107">
        <v>40927</v>
      </c>
      <c r="G1634" s="107">
        <v>40931</v>
      </c>
      <c r="H1634">
        <v>2179049</v>
      </c>
      <c r="I1634" s="107">
        <v>40928</v>
      </c>
      <c r="J1634" s="107">
        <v>40931</v>
      </c>
      <c r="K1634" t="s">
        <v>562</v>
      </c>
      <c r="L1634" t="s">
        <v>562</v>
      </c>
      <c r="N1634" t="s">
        <v>564</v>
      </c>
      <c r="O1634" t="s">
        <v>913</v>
      </c>
      <c r="P1634" t="s">
        <v>54</v>
      </c>
      <c r="Q1634">
        <v>4</v>
      </c>
      <c r="R1634">
        <v>5</v>
      </c>
      <c r="S1634">
        <v>0</v>
      </c>
      <c r="T1634">
        <v>0</v>
      </c>
      <c r="AD1634" s="107">
        <v>31857</v>
      </c>
      <c r="AE1634" t="s">
        <v>31</v>
      </c>
      <c r="AF1634" t="s">
        <v>32</v>
      </c>
      <c r="AG1634" t="s">
        <v>868</v>
      </c>
      <c r="AH1634" t="s">
        <v>30</v>
      </c>
      <c r="AI1634" t="s">
        <v>99</v>
      </c>
      <c r="AJ1634" t="s">
        <v>54</v>
      </c>
      <c r="AK1634">
        <v>1</v>
      </c>
      <c r="AL1634" t="s">
        <v>54</v>
      </c>
      <c r="AP1634" t="s">
        <v>136</v>
      </c>
      <c r="AR1634" t="s">
        <v>66</v>
      </c>
      <c r="AS1634" t="s">
        <v>63</v>
      </c>
      <c r="BC1634" t="s">
        <v>37</v>
      </c>
      <c r="BF1634">
        <v>4</v>
      </c>
      <c r="BG1634">
        <v>4</v>
      </c>
      <c r="BH1634">
        <v>5</v>
      </c>
      <c r="BI1634">
        <v>24.781420765027324</v>
      </c>
      <c r="BJ1634">
        <f t="shared" si="125"/>
        <v>25</v>
      </c>
      <c r="BK1634">
        <v>0</v>
      </c>
      <c r="BL1634">
        <v>0</v>
      </c>
      <c r="BM1634" t="s">
        <v>1051</v>
      </c>
      <c r="BN1634" t="s">
        <v>913</v>
      </c>
      <c r="BO1634" t="s">
        <v>564</v>
      </c>
      <c r="BQ1634" t="s">
        <v>1051</v>
      </c>
      <c r="BR1634" t="s">
        <v>87</v>
      </c>
      <c r="BS1634" t="s">
        <v>572</v>
      </c>
      <c r="BT1634" t="s">
        <v>1252</v>
      </c>
      <c r="BU1634" t="s">
        <v>564</v>
      </c>
      <c r="BV1634">
        <v>0.8</v>
      </c>
      <c r="BW1634">
        <v>1</v>
      </c>
      <c r="BX1634">
        <v>0.19999999999999996</v>
      </c>
      <c r="BY1634">
        <v>0</v>
      </c>
      <c r="BZ1634">
        <v>-4</v>
      </c>
      <c r="CA1634">
        <v>0</v>
      </c>
      <c r="CB1634">
        <v>4</v>
      </c>
      <c r="CC1634" t="e">
        <v>#VALUE!</v>
      </c>
      <c r="CD1634">
        <v>4</v>
      </c>
      <c r="CE1634">
        <v>0</v>
      </c>
      <c r="CH1634">
        <f t="shared" si="126"/>
        <v>0</v>
      </c>
      <c r="CI1634" t="s">
        <v>1405</v>
      </c>
      <c r="CJ1634">
        <v>1</v>
      </c>
      <c r="CK1634" t="s">
        <v>1399</v>
      </c>
      <c r="CL1634">
        <f t="shared" si="127"/>
        <v>0</v>
      </c>
      <c r="CM1634">
        <f t="shared" si="128"/>
        <v>0</v>
      </c>
      <c r="CN1634">
        <f t="shared" si="129"/>
        <v>0</v>
      </c>
    </row>
    <row r="1635" spans="1:92" x14ac:dyDescent="0.25">
      <c r="A1635">
        <v>470</v>
      </c>
      <c r="B1635" t="s">
        <v>564</v>
      </c>
      <c r="C1635" t="s">
        <v>564</v>
      </c>
      <c r="D1635">
        <v>2179083</v>
      </c>
      <c r="E1635">
        <v>2</v>
      </c>
      <c r="F1635" s="107">
        <v>40927</v>
      </c>
      <c r="G1635" s="107">
        <v>40931</v>
      </c>
      <c r="H1635">
        <v>2179083</v>
      </c>
      <c r="I1635" s="107">
        <v>40928</v>
      </c>
      <c r="J1635" s="107">
        <v>40931</v>
      </c>
      <c r="K1635">
        <v>2000</v>
      </c>
      <c r="L1635" t="s">
        <v>566</v>
      </c>
      <c r="N1635" t="s">
        <v>564</v>
      </c>
      <c r="O1635" t="s">
        <v>913</v>
      </c>
      <c r="P1635" t="s">
        <v>587</v>
      </c>
      <c r="Q1635">
        <v>4</v>
      </c>
      <c r="R1635">
        <v>5</v>
      </c>
      <c r="S1635">
        <v>0</v>
      </c>
      <c r="T1635">
        <v>0</v>
      </c>
      <c r="AD1635" s="107">
        <v>17184</v>
      </c>
      <c r="AE1635" t="s">
        <v>31</v>
      </c>
      <c r="AF1635" t="s">
        <v>32</v>
      </c>
      <c r="AG1635" t="s">
        <v>868</v>
      </c>
      <c r="AH1635" t="s">
        <v>30</v>
      </c>
      <c r="AI1635" t="s">
        <v>46</v>
      </c>
      <c r="AJ1635" t="s">
        <v>47</v>
      </c>
      <c r="AK1635">
        <v>1</v>
      </c>
      <c r="AL1635" t="s">
        <v>47</v>
      </c>
      <c r="AP1635" t="s">
        <v>42</v>
      </c>
      <c r="AR1635" t="s">
        <v>43</v>
      </c>
      <c r="AS1635" t="s">
        <v>44</v>
      </c>
      <c r="AT1635" t="s">
        <v>209</v>
      </c>
      <c r="BC1635" t="s">
        <v>51</v>
      </c>
      <c r="BF1635">
        <v>4</v>
      </c>
      <c r="BG1635">
        <v>4</v>
      </c>
      <c r="BH1635">
        <v>5</v>
      </c>
      <c r="BI1635">
        <v>64.87158469945355</v>
      </c>
      <c r="BJ1635">
        <f t="shared" si="125"/>
        <v>65</v>
      </c>
      <c r="BK1635">
        <v>0</v>
      </c>
      <c r="BL1635">
        <v>0</v>
      </c>
      <c r="BM1635" t="s">
        <v>47</v>
      </c>
      <c r="BN1635" t="s">
        <v>913</v>
      </c>
      <c r="BO1635" t="s">
        <v>564</v>
      </c>
      <c r="BQ1635" t="s">
        <v>47</v>
      </c>
      <c r="BR1635" t="s">
        <v>87</v>
      </c>
      <c r="BS1635" t="s">
        <v>572</v>
      </c>
      <c r="BT1635" t="s">
        <v>1252</v>
      </c>
      <c r="BU1635" t="s">
        <v>564</v>
      </c>
      <c r="BV1635">
        <v>0.8</v>
      </c>
      <c r="BW1635">
        <v>1</v>
      </c>
      <c r="BX1635">
        <v>0.19999999999999996</v>
      </c>
      <c r="BY1635">
        <v>0</v>
      </c>
      <c r="BZ1635">
        <v>-4</v>
      </c>
      <c r="CA1635">
        <v>0</v>
      </c>
      <c r="CB1635">
        <v>4</v>
      </c>
      <c r="CC1635" t="e">
        <v>#VALUE!</v>
      </c>
      <c r="CD1635">
        <v>4</v>
      </c>
      <c r="CE1635">
        <v>0</v>
      </c>
      <c r="CH1635">
        <f t="shared" si="126"/>
        <v>0</v>
      </c>
      <c r="CI1635" t="s">
        <v>1405</v>
      </c>
      <c r="CJ1635">
        <v>1</v>
      </c>
      <c r="CK1635" t="s">
        <v>1399</v>
      </c>
      <c r="CL1635">
        <f t="shared" si="127"/>
        <v>0</v>
      </c>
      <c r="CM1635">
        <f t="shared" si="128"/>
        <v>0</v>
      </c>
      <c r="CN1635">
        <f t="shared" si="129"/>
        <v>0</v>
      </c>
    </row>
    <row r="1636" spans="1:92" x14ac:dyDescent="0.25">
      <c r="A1636">
        <v>1703</v>
      </c>
      <c r="B1636" t="s">
        <v>564</v>
      </c>
      <c r="C1636" t="s">
        <v>87</v>
      </c>
      <c r="D1636">
        <v>2179826</v>
      </c>
      <c r="E1636">
        <v>1</v>
      </c>
      <c r="F1636" s="107">
        <v>40972</v>
      </c>
      <c r="G1636" s="107">
        <v>41123</v>
      </c>
      <c r="H1636">
        <v>2179826</v>
      </c>
      <c r="I1636" s="107">
        <v>40972</v>
      </c>
      <c r="J1636" s="107">
        <v>40972</v>
      </c>
      <c r="K1636">
        <v>80000</v>
      </c>
      <c r="L1636" t="s">
        <v>570</v>
      </c>
      <c r="M1636" s="107">
        <v>40972</v>
      </c>
      <c r="N1636" t="s">
        <v>87</v>
      </c>
      <c r="O1636" t="s">
        <v>583</v>
      </c>
      <c r="P1636" t="s">
        <v>54</v>
      </c>
      <c r="Q1636">
        <v>14</v>
      </c>
      <c r="R1636">
        <v>152</v>
      </c>
      <c r="S1636">
        <v>1</v>
      </c>
      <c r="T1636">
        <v>4</v>
      </c>
      <c r="AD1636" s="107">
        <v>31387</v>
      </c>
      <c r="AE1636" t="s">
        <v>45</v>
      </c>
      <c r="AF1636" t="s">
        <v>68</v>
      </c>
      <c r="AG1636" t="s">
        <v>870</v>
      </c>
      <c r="AH1636" t="s">
        <v>30</v>
      </c>
      <c r="AI1636" t="s">
        <v>58</v>
      </c>
      <c r="AJ1636" t="s">
        <v>54</v>
      </c>
      <c r="AK1636">
        <v>8</v>
      </c>
      <c r="AL1636" t="s">
        <v>54</v>
      </c>
      <c r="AP1636" t="s">
        <v>42</v>
      </c>
      <c r="AR1636" t="s">
        <v>43</v>
      </c>
      <c r="AS1636" t="s">
        <v>44</v>
      </c>
      <c r="AU1636" t="s">
        <v>731</v>
      </c>
      <c r="AX1636" t="s">
        <v>87</v>
      </c>
      <c r="BC1636" t="s">
        <v>51</v>
      </c>
      <c r="BF1636">
        <v>14</v>
      </c>
      <c r="BG1636">
        <v>152</v>
      </c>
      <c r="BH1636">
        <v>152</v>
      </c>
      <c r="BI1636">
        <v>26.188524590163933</v>
      </c>
      <c r="BJ1636">
        <f t="shared" si="125"/>
        <v>26</v>
      </c>
      <c r="BK1636">
        <v>0</v>
      </c>
      <c r="BL1636">
        <v>-151</v>
      </c>
      <c r="BM1636" t="s">
        <v>1051</v>
      </c>
      <c r="BN1636" t="s">
        <v>75</v>
      </c>
      <c r="BO1636" t="s">
        <v>87</v>
      </c>
      <c r="BQ1636" t="s">
        <v>1051</v>
      </c>
      <c r="BR1636" t="s">
        <v>87</v>
      </c>
      <c r="BS1636" t="s">
        <v>573</v>
      </c>
      <c r="BT1636" t="s">
        <v>1252</v>
      </c>
      <c r="BU1636" t="s">
        <v>87</v>
      </c>
      <c r="BV1636">
        <v>9.2105263157894732E-2</v>
      </c>
      <c r="BW1636">
        <v>6.5789473684210523E-3</v>
      </c>
      <c r="BX1636">
        <v>-8.5526315789473673E-2</v>
      </c>
      <c r="BY1636">
        <v>0</v>
      </c>
      <c r="BZ1636">
        <v>-1</v>
      </c>
      <c r="CA1636">
        <v>13</v>
      </c>
      <c r="CB1636">
        <v>1</v>
      </c>
      <c r="CC1636">
        <v>14</v>
      </c>
      <c r="CE1636">
        <v>151</v>
      </c>
      <c r="CH1636">
        <f t="shared" si="126"/>
        <v>1</v>
      </c>
      <c r="CI1636" t="s">
        <v>1404</v>
      </c>
      <c r="CJ1636">
        <v>2</v>
      </c>
      <c r="CK1636" t="s">
        <v>1399</v>
      </c>
      <c r="CL1636">
        <f t="shared" si="127"/>
        <v>1</v>
      </c>
      <c r="CM1636">
        <f t="shared" si="128"/>
        <v>1</v>
      </c>
      <c r="CN1636">
        <f t="shared" si="129"/>
        <v>1</v>
      </c>
    </row>
    <row r="1637" spans="1:92" x14ac:dyDescent="0.25">
      <c r="A1637">
        <v>3169</v>
      </c>
      <c r="B1637" t="s">
        <v>564</v>
      </c>
      <c r="C1637" t="s">
        <v>564</v>
      </c>
      <c r="D1637">
        <v>2181272</v>
      </c>
      <c r="E1637">
        <v>2</v>
      </c>
      <c r="F1637" s="107">
        <v>41025</v>
      </c>
      <c r="G1637" s="107">
        <v>41319</v>
      </c>
      <c r="H1637">
        <v>2181272</v>
      </c>
      <c r="I1637" s="107">
        <v>41026</v>
      </c>
      <c r="J1637" s="107">
        <v>41040</v>
      </c>
      <c r="K1637">
        <v>10000</v>
      </c>
      <c r="L1637" t="s">
        <v>568</v>
      </c>
      <c r="M1637" s="107">
        <v>41040</v>
      </c>
      <c r="N1637" t="s">
        <v>87</v>
      </c>
      <c r="O1637" t="s">
        <v>75</v>
      </c>
      <c r="P1637" t="s">
        <v>587</v>
      </c>
      <c r="Q1637">
        <v>15</v>
      </c>
      <c r="R1637">
        <v>295</v>
      </c>
      <c r="S1637">
        <v>2</v>
      </c>
      <c r="T1637">
        <v>5</v>
      </c>
      <c r="U1637">
        <v>1</v>
      </c>
      <c r="AD1637" s="107">
        <v>31903</v>
      </c>
      <c r="AE1637" t="s">
        <v>31</v>
      </c>
      <c r="AF1637" t="s">
        <v>32</v>
      </c>
      <c r="AG1637" t="s">
        <v>868</v>
      </c>
      <c r="AH1637" t="s">
        <v>30</v>
      </c>
      <c r="AI1637" t="s">
        <v>64</v>
      </c>
      <c r="AJ1637" t="s">
        <v>47</v>
      </c>
      <c r="AK1637">
        <v>7</v>
      </c>
      <c r="AL1637" t="s">
        <v>47</v>
      </c>
      <c r="AP1637" t="s">
        <v>136</v>
      </c>
      <c r="AR1637" t="s">
        <v>66</v>
      </c>
      <c r="AS1637" t="s">
        <v>63</v>
      </c>
      <c r="BC1637" t="s">
        <v>37</v>
      </c>
      <c r="BF1637">
        <v>15</v>
      </c>
      <c r="BG1637">
        <v>294</v>
      </c>
      <c r="BH1637">
        <v>295</v>
      </c>
      <c r="BI1637">
        <v>24.923497267759561</v>
      </c>
      <c r="BJ1637">
        <f t="shared" si="125"/>
        <v>25</v>
      </c>
      <c r="BK1637">
        <v>0</v>
      </c>
      <c r="BL1637">
        <v>-279</v>
      </c>
      <c r="BM1637" t="s">
        <v>47</v>
      </c>
      <c r="BN1637" t="s">
        <v>75</v>
      </c>
      <c r="BO1637" t="s">
        <v>87</v>
      </c>
      <c r="BQ1637" t="s">
        <v>47</v>
      </c>
      <c r="BR1637" t="s">
        <v>87</v>
      </c>
      <c r="BS1637" t="s">
        <v>573</v>
      </c>
      <c r="BT1637" t="s">
        <v>1252</v>
      </c>
      <c r="BU1637" t="s">
        <v>87</v>
      </c>
      <c r="BV1637">
        <v>5.0847457627118647E-2</v>
      </c>
      <c r="BW1637">
        <v>5.1020408163265307E-2</v>
      </c>
      <c r="BX1637">
        <v>1.7295053614665989E-4</v>
      </c>
      <c r="BY1637">
        <v>0</v>
      </c>
      <c r="BZ1637">
        <v>-15</v>
      </c>
      <c r="CA1637">
        <v>0</v>
      </c>
      <c r="CB1637">
        <v>15</v>
      </c>
      <c r="CC1637" t="e">
        <v>#VALUE!</v>
      </c>
      <c r="CD1637">
        <v>15</v>
      </c>
      <c r="CE1637">
        <v>0</v>
      </c>
      <c r="CH1637">
        <f t="shared" si="126"/>
        <v>1</v>
      </c>
      <c r="CI1637" t="s">
        <v>1404</v>
      </c>
      <c r="CJ1637">
        <v>2</v>
      </c>
      <c r="CK1637" t="s">
        <v>1399</v>
      </c>
      <c r="CL1637">
        <f t="shared" si="127"/>
        <v>1</v>
      </c>
      <c r="CM1637">
        <f t="shared" si="128"/>
        <v>1</v>
      </c>
      <c r="CN1637">
        <f t="shared" si="129"/>
        <v>1</v>
      </c>
    </row>
    <row r="1638" spans="1:92" x14ac:dyDescent="0.25">
      <c r="A1638">
        <v>494</v>
      </c>
      <c r="B1638" t="s">
        <v>564</v>
      </c>
      <c r="C1638" t="s">
        <v>564</v>
      </c>
      <c r="D1638">
        <v>2181572</v>
      </c>
      <c r="E1638">
        <v>2</v>
      </c>
      <c r="F1638" s="107">
        <v>40928</v>
      </c>
      <c r="G1638" s="107">
        <v>41072</v>
      </c>
      <c r="H1638">
        <v>2181572</v>
      </c>
      <c r="I1638" s="107">
        <v>40929</v>
      </c>
      <c r="J1638" s="107">
        <v>40931</v>
      </c>
      <c r="K1638">
        <v>10000</v>
      </c>
      <c r="L1638" t="s">
        <v>568</v>
      </c>
      <c r="M1638" s="107">
        <v>40931</v>
      </c>
      <c r="N1638" t="s">
        <v>87</v>
      </c>
      <c r="O1638" t="s">
        <v>75</v>
      </c>
      <c r="P1638" t="s">
        <v>587</v>
      </c>
      <c r="Q1638">
        <v>3</v>
      </c>
      <c r="R1638">
        <v>145</v>
      </c>
      <c r="S1638">
        <v>1</v>
      </c>
      <c r="T1638">
        <v>2</v>
      </c>
      <c r="AD1638" s="107">
        <v>31944</v>
      </c>
      <c r="AE1638" t="s">
        <v>31</v>
      </c>
      <c r="AF1638" t="s">
        <v>32</v>
      </c>
      <c r="AG1638" t="s">
        <v>868</v>
      </c>
      <c r="AH1638" t="s">
        <v>30</v>
      </c>
      <c r="AI1638" t="s">
        <v>99</v>
      </c>
      <c r="AJ1638" t="s">
        <v>47</v>
      </c>
      <c r="AK1638">
        <v>6</v>
      </c>
      <c r="AL1638" t="s">
        <v>47</v>
      </c>
      <c r="AP1638" t="s">
        <v>42</v>
      </c>
      <c r="AR1638" t="s">
        <v>43</v>
      </c>
      <c r="AS1638" t="s">
        <v>44</v>
      </c>
      <c r="BC1638" t="s">
        <v>51</v>
      </c>
      <c r="BF1638">
        <v>3</v>
      </c>
      <c r="BG1638">
        <v>144</v>
      </c>
      <c r="BH1638">
        <v>145</v>
      </c>
      <c r="BI1638">
        <v>24.546448087431695</v>
      </c>
      <c r="BJ1638">
        <f t="shared" si="125"/>
        <v>25</v>
      </c>
      <c r="BK1638">
        <v>0</v>
      </c>
      <c r="BL1638">
        <v>-141</v>
      </c>
      <c r="BM1638" t="s">
        <v>47</v>
      </c>
      <c r="BN1638" t="s">
        <v>75</v>
      </c>
      <c r="BO1638" t="s">
        <v>87</v>
      </c>
      <c r="BQ1638" t="s">
        <v>47</v>
      </c>
      <c r="BR1638" t="s">
        <v>87</v>
      </c>
      <c r="BS1638" t="s">
        <v>573</v>
      </c>
      <c r="BT1638" t="s">
        <v>1252</v>
      </c>
      <c r="BU1638" t="s">
        <v>87</v>
      </c>
      <c r="BV1638">
        <v>2.0689655172413793E-2</v>
      </c>
      <c r="BW1638">
        <v>2.0833333333333332E-2</v>
      </c>
      <c r="BX1638">
        <v>1.4367816091953936E-4</v>
      </c>
      <c r="BY1638">
        <v>0</v>
      </c>
      <c r="BZ1638">
        <v>-3</v>
      </c>
      <c r="CA1638">
        <v>0</v>
      </c>
      <c r="CB1638">
        <v>3</v>
      </c>
      <c r="CC1638" t="e">
        <v>#VALUE!</v>
      </c>
      <c r="CD1638">
        <v>3</v>
      </c>
      <c r="CE1638">
        <v>0</v>
      </c>
      <c r="CH1638">
        <f t="shared" si="126"/>
        <v>1</v>
      </c>
      <c r="CI1638" t="s">
        <v>1405</v>
      </c>
      <c r="CJ1638">
        <v>1</v>
      </c>
      <c r="CK1638" t="s">
        <v>1399</v>
      </c>
      <c r="CL1638">
        <f t="shared" si="127"/>
        <v>1</v>
      </c>
      <c r="CM1638">
        <f t="shared" si="128"/>
        <v>1</v>
      </c>
      <c r="CN1638">
        <f t="shared" si="129"/>
        <v>1</v>
      </c>
    </row>
    <row r="1639" spans="1:92" x14ac:dyDescent="0.25">
      <c r="A1639">
        <v>2430</v>
      </c>
      <c r="B1639" t="s">
        <v>564</v>
      </c>
      <c r="C1639" t="s">
        <v>564</v>
      </c>
      <c r="D1639">
        <v>2182523</v>
      </c>
      <c r="E1639">
        <v>2</v>
      </c>
      <c r="F1639" s="107">
        <v>41000</v>
      </c>
      <c r="G1639" s="107">
        <v>41037</v>
      </c>
      <c r="H1639">
        <v>2182523</v>
      </c>
      <c r="I1639" s="107">
        <v>41001</v>
      </c>
      <c r="J1639" s="107">
        <v>41037</v>
      </c>
      <c r="K1639">
        <v>5000</v>
      </c>
      <c r="L1639" t="s">
        <v>567</v>
      </c>
      <c r="N1639" t="s">
        <v>564</v>
      </c>
      <c r="O1639" t="s">
        <v>913</v>
      </c>
      <c r="P1639" t="s">
        <v>76</v>
      </c>
      <c r="Q1639">
        <v>37</v>
      </c>
      <c r="R1639">
        <v>38</v>
      </c>
      <c r="S1639">
        <v>0</v>
      </c>
      <c r="T1639">
        <v>6</v>
      </c>
      <c r="AD1639" s="107">
        <v>30558</v>
      </c>
      <c r="AE1639" t="s">
        <v>31</v>
      </c>
      <c r="AF1639" t="s">
        <v>32</v>
      </c>
      <c r="AG1639" t="s">
        <v>868</v>
      </c>
      <c r="AH1639" t="s">
        <v>57</v>
      </c>
      <c r="AI1639" t="s">
        <v>79</v>
      </c>
      <c r="AJ1639" t="s">
        <v>47</v>
      </c>
      <c r="AK1639">
        <v>2</v>
      </c>
      <c r="AL1639" t="s">
        <v>47</v>
      </c>
      <c r="AP1639" t="s">
        <v>220</v>
      </c>
      <c r="AR1639" t="s">
        <v>66</v>
      </c>
      <c r="AS1639" t="s">
        <v>63</v>
      </c>
      <c r="BC1639" t="s">
        <v>37</v>
      </c>
      <c r="BF1639">
        <v>37</v>
      </c>
      <c r="BG1639">
        <v>37</v>
      </c>
      <c r="BH1639">
        <v>38</v>
      </c>
      <c r="BI1639">
        <v>28.530054644808743</v>
      </c>
      <c r="BJ1639">
        <f t="shared" si="125"/>
        <v>29</v>
      </c>
      <c r="BK1639">
        <v>0</v>
      </c>
      <c r="BL1639">
        <v>0</v>
      </c>
      <c r="BM1639" t="s">
        <v>47</v>
      </c>
      <c r="BN1639" t="s">
        <v>913</v>
      </c>
      <c r="BO1639" t="s">
        <v>564</v>
      </c>
      <c r="BQ1639" t="s">
        <v>47</v>
      </c>
      <c r="BR1639" t="s">
        <v>87</v>
      </c>
      <c r="BS1639" t="s">
        <v>572</v>
      </c>
      <c r="BT1639" t="s">
        <v>1252</v>
      </c>
      <c r="BU1639" t="s">
        <v>564</v>
      </c>
      <c r="BV1639">
        <v>0.97368421052631582</v>
      </c>
      <c r="BW1639">
        <v>1</v>
      </c>
      <c r="BX1639">
        <v>2.6315789473684181E-2</v>
      </c>
      <c r="BY1639">
        <v>0</v>
      </c>
      <c r="BZ1639">
        <v>-37</v>
      </c>
      <c r="CA1639">
        <v>0</v>
      </c>
      <c r="CB1639">
        <v>37</v>
      </c>
      <c r="CC1639" t="e">
        <v>#VALUE!</v>
      </c>
      <c r="CD1639">
        <v>37</v>
      </c>
      <c r="CE1639">
        <v>0</v>
      </c>
      <c r="CH1639">
        <f t="shared" si="126"/>
        <v>1</v>
      </c>
      <c r="CI1639" t="s">
        <v>1401</v>
      </c>
      <c r="CJ1639">
        <v>3</v>
      </c>
      <c r="CK1639" t="s">
        <v>1399</v>
      </c>
      <c r="CL1639">
        <f t="shared" si="127"/>
        <v>0</v>
      </c>
      <c r="CM1639">
        <f t="shared" si="128"/>
        <v>0</v>
      </c>
      <c r="CN1639">
        <f t="shared" si="129"/>
        <v>1</v>
      </c>
    </row>
    <row r="1640" spans="1:92" x14ac:dyDescent="0.25">
      <c r="A1640">
        <v>2032</v>
      </c>
      <c r="B1640" t="s">
        <v>564</v>
      </c>
      <c r="C1640" t="s">
        <v>564</v>
      </c>
      <c r="D1640">
        <v>2183460</v>
      </c>
      <c r="E1640">
        <v>4</v>
      </c>
      <c r="F1640" s="107">
        <v>40985</v>
      </c>
      <c r="G1640" s="107">
        <v>40997</v>
      </c>
      <c r="H1640">
        <v>2183460</v>
      </c>
      <c r="I1640" s="107">
        <v>40990</v>
      </c>
      <c r="J1640" s="107">
        <v>40997</v>
      </c>
      <c r="K1640">
        <v>60000</v>
      </c>
      <c r="L1640" t="s">
        <v>570</v>
      </c>
      <c r="N1640" t="s">
        <v>564</v>
      </c>
      <c r="O1640" t="s">
        <v>913</v>
      </c>
      <c r="P1640" t="s">
        <v>38</v>
      </c>
      <c r="Q1640">
        <v>8</v>
      </c>
      <c r="R1640">
        <v>13</v>
      </c>
      <c r="S1640">
        <v>1</v>
      </c>
      <c r="T1640">
        <v>2</v>
      </c>
      <c r="V1640">
        <v>1</v>
      </c>
      <c r="AD1640" s="107">
        <v>31746</v>
      </c>
      <c r="AE1640" t="s">
        <v>31</v>
      </c>
      <c r="AF1640" t="s">
        <v>39</v>
      </c>
      <c r="AG1640" t="s">
        <v>40</v>
      </c>
      <c r="AH1640" t="s">
        <v>40</v>
      </c>
      <c r="AI1640" t="s">
        <v>113</v>
      </c>
      <c r="AJ1640" t="s">
        <v>88</v>
      </c>
      <c r="AK1640">
        <v>4</v>
      </c>
      <c r="AL1640" t="s">
        <v>986</v>
      </c>
      <c r="AO1640">
        <v>180</v>
      </c>
      <c r="AP1640" t="s">
        <v>400</v>
      </c>
      <c r="AS1640" t="s">
        <v>60</v>
      </c>
      <c r="BC1640" t="s">
        <v>37</v>
      </c>
      <c r="BF1640">
        <v>8</v>
      </c>
      <c r="BG1640">
        <v>8</v>
      </c>
      <c r="BH1640">
        <v>13</v>
      </c>
      <c r="BI1640">
        <v>25.243169398907103</v>
      </c>
      <c r="BJ1640">
        <f t="shared" si="125"/>
        <v>25</v>
      </c>
      <c r="BK1640">
        <v>0</v>
      </c>
      <c r="BL1640">
        <v>0</v>
      </c>
      <c r="BM1640" t="s">
        <v>1050</v>
      </c>
      <c r="BN1640" t="s">
        <v>913</v>
      </c>
      <c r="BO1640" t="s">
        <v>564</v>
      </c>
      <c r="BQ1640" t="s">
        <v>1050</v>
      </c>
      <c r="BR1640" t="s">
        <v>87</v>
      </c>
      <c r="BS1640" t="s">
        <v>572</v>
      </c>
      <c r="BT1640" t="s">
        <v>1252</v>
      </c>
      <c r="BU1640" t="s">
        <v>87</v>
      </c>
      <c r="BV1640">
        <v>0.61538461538461542</v>
      </c>
      <c r="BW1640">
        <v>1</v>
      </c>
      <c r="BX1640">
        <v>0.38461538461538458</v>
      </c>
      <c r="BY1640">
        <v>0</v>
      </c>
      <c r="BZ1640">
        <v>-8</v>
      </c>
      <c r="CA1640">
        <v>0</v>
      </c>
      <c r="CB1640">
        <v>8</v>
      </c>
      <c r="CC1640" t="e">
        <v>#VALUE!</v>
      </c>
      <c r="CD1640">
        <v>8</v>
      </c>
      <c r="CE1640">
        <v>0</v>
      </c>
      <c r="CH1640">
        <f t="shared" si="126"/>
        <v>1</v>
      </c>
      <c r="CI1640" t="s">
        <v>1405</v>
      </c>
      <c r="CJ1640">
        <v>1</v>
      </c>
      <c r="CK1640" t="s">
        <v>1399</v>
      </c>
      <c r="CL1640">
        <f t="shared" si="127"/>
        <v>0</v>
      </c>
      <c r="CM1640">
        <f t="shared" si="128"/>
        <v>1</v>
      </c>
      <c r="CN1640">
        <f t="shared" si="129"/>
        <v>1</v>
      </c>
    </row>
    <row r="1641" spans="1:92" x14ac:dyDescent="0.25">
      <c r="A1641">
        <v>206</v>
      </c>
      <c r="B1641" t="s">
        <v>564</v>
      </c>
      <c r="C1641" t="s">
        <v>564</v>
      </c>
      <c r="D1641">
        <v>2183596</v>
      </c>
      <c r="E1641">
        <v>4</v>
      </c>
      <c r="F1641" s="107">
        <v>40918</v>
      </c>
      <c r="G1641" s="107">
        <v>40931</v>
      </c>
      <c r="H1641">
        <v>2183596</v>
      </c>
      <c r="I1641" s="107">
        <v>40918</v>
      </c>
      <c r="J1641" s="107">
        <v>40931</v>
      </c>
      <c r="K1641" t="s">
        <v>562</v>
      </c>
      <c r="L1641" t="s">
        <v>562</v>
      </c>
      <c r="N1641" t="s">
        <v>564</v>
      </c>
      <c r="O1641" t="s">
        <v>913</v>
      </c>
      <c r="P1641" t="s">
        <v>38</v>
      </c>
      <c r="Q1641">
        <v>14</v>
      </c>
      <c r="R1641">
        <v>14</v>
      </c>
      <c r="S1641">
        <v>1</v>
      </c>
      <c r="T1641">
        <v>2</v>
      </c>
      <c r="AD1641" s="107">
        <v>28905</v>
      </c>
      <c r="AE1641" t="s">
        <v>31</v>
      </c>
      <c r="AF1641" t="s">
        <v>32</v>
      </c>
      <c r="AG1641" t="s">
        <v>868</v>
      </c>
      <c r="AH1641" t="s">
        <v>30</v>
      </c>
      <c r="AI1641" t="s">
        <v>64</v>
      </c>
      <c r="AJ1641" t="s">
        <v>88</v>
      </c>
      <c r="AK1641">
        <v>3</v>
      </c>
      <c r="AL1641" t="s">
        <v>986</v>
      </c>
      <c r="AO1641">
        <v>365</v>
      </c>
      <c r="AP1641" t="s">
        <v>42</v>
      </c>
      <c r="AR1641" t="s">
        <v>43</v>
      </c>
      <c r="AS1641" t="s">
        <v>44</v>
      </c>
      <c r="BC1641" t="s">
        <v>37</v>
      </c>
      <c r="BF1641">
        <v>14</v>
      </c>
      <c r="BG1641">
        <v>14</v>
      </c>
      <c r="BH1641">
        <v>14</v>
      </c>
      <c r="BI1641">
        <v>32.822404371584696</v>
      </c>
      <c r="BJ1641">
        <f t="shared" si="125"/>
        <v>33</v>
      </c>
      <c r="BK1641">
        <v>0</v>
      </c>
      <c r="BL1641">
        <v>0</v>
      </c>
      <c r="BM1641" t="s">
        <v>1050</v>
      </c>
      <c r="BN1641" t="s">
        <v>913</v>
      </c>
      <c r="BO1641" t="s">
        <v>564</v>
      </c>
      <c r="BQ1641" t="s">
        <v>1050</v>
      </c>
      <c r="BR1641" t="s">
        <v>87</v>
      </c>
      <c r="BS1641" t="s">
        <v>572</v>
      </c>
      <c r="BT1641" t="s">
        <v>1252</v>
      </c>
      <c r="BU1641" t="s">
        <v>87</v>
      </c>
      <c r="BV1641">
        <v>1</v>
      </c>
      <c r="BW1641">
        <v>1</v>
      </c>
      <c r="BX1641">
        <v>0</v>
      </c>
      <c r="BY1641">
        <v>0</v>
      </c>
      <c r="BZ1641">
        <v>-14</v>
      </c>
      <c r="CA1641">
        <v>0</v>
      </c>
      <c r="CB1641">
        <v>14</v>
      </c>
      <c r="CC1641" t="e">
        <v>#VALUE!</v>
      </c>
      <c r="CD1641">
        <v>14</v>
      </c>
      <c r="CE1641">
        <v>0</v>
      </c>
      <c r="CH1641">
        <f t="shared" si="126"/>
        <v>1</v>
      </c>
      <c r="CI1641" t="s">
        <v>1404</v>
      </c>
      <c r="CJ1641">
        <v>2</v>
      </c>
      <c r="CK1641" t="s">
        <v>1399</v>
      </c>
      <c r="CL1641">
        <f t="shared" si="127"/>
        <v>0</v>
      </c>
      <c r="CM1641">
        <f t="shared" si="128"/>
        <v>1</v>
      </c>
      <c r="CN1641">
        <f t="shared" si="129"/>
        <v>1</v>
      </c>
    </row>
    <row r="1642" spans="1:92" x14ac:dyDescent="0.25">
      <c r="A1642">
        <v>1551</v>
      </c>
      <c r="B1642" t="s">
        <v>564</v>
      </c>
      <c r="C1642" t="s">
        <v>564</v>
      </c>
      <c r="D1642">
        <v>2183910</v>
      </c>
      <c r="E1642">
        <v>4</v>
      </c>
      <c r="F1642" s="107">
        <v>40966</v>
      </c>
      <c r="G1642" s="107">
        <v>41038</v>
      </c>
      <c r="H1642">
        <v>2183910</v>
      </c>
      <c r="I1642" s="107">
        <v>40967</v>
      </c>
      <c r="J1642" s="107">
        <v>41038</v>
      </c>
      <c r="K1642">
        <v>5000</v>
      </c>
      <c r="L1642" t="s">
        <v>567</v>
      </c>
      <c r="N1642" t="s">
        <v>564</v>
      </c>
      <c r="O1642" t="s">
        <v>913</v>
      </c>
      <c r="P1642" t="s">
        <v>38</v>
      </c>
      <c r="Q1642">
        <v>72</v>
      </c>
      <c r="R1642">
        <v>73</v>
      </c>
      <c r="S1642">
        <v>0</v>
      </c>
      <c r="T1642">
        <v>5</v>
      </c>
      <c r="AD1642" s="107">
        <v>32275</v>
      </c>
      <c r="AE1642" t="s">
        <v>31</v>
      </c>
      <c r="AF1642" t="s">
        <v>32</v>
      </c>
      <c r="AG1642" t="s">
        <v>868</v>
      </c>
      <c r="AH1642" t="s">
        <v>30</v>
      </c>
      <c r="AI1642" t="s">
        <v>46</v>
      </c>
      <c r="AJ1642" t="s">
        <v>88</v>
      </c>
      <c r="AK1642">
        <v>3</v>
      </c>
      <c r="AL1642" t="s">
        <v>986</v>
      </c>
      <c r="AO1642">
        <v>180</v>
      </c>
      <c r="AP1642" t="s">
        <v>42</v>
      </c>
      <c r="AR1642" t="s">
        <v>43</v>
      </c>
      <c r="AS1642" t="s">
        <v>44</v>
      </c>
      <c r="BC1642" t="s">
        <v>37</v>
      </c>
      <c r="BF1642">
        <v>72</v>
      </c>
      <c r="BG1642">
        <v>72</v>
      </c>
      <c r="BH1642">
        <v>73</v>
      </c>
      <c r="BI1642">
        <v>23.745901639344261</v>
      </c>
      <c r="BJ1642">
        <f t="shared" si="125"/>
        <v>24</v>
      </c>
      <c r="BK1642">
        <v>0</v>
      </c>
      <c r="BL1642">
        <v>0</v>
      </c>
      <c r="BM1642" t="s">
        <v>1050</v>
      </c>
      <c r="BN1642" t="s">
        <v>913</v>
      </c>
      <c r="BO1642" t="s">
        <v>564</v>
      </c>
      <c r="BQ1642" t="s">
        <v>1050</v>
      </c>
      <c r="BR1642" t="s">
        <v>87</v>
      </c>
      <c r="BS1642" t="s">
        <v>572</v>
      </c>
      <c r="BT1642" t="s">
        <v>1252</v>
      </c>
      <c r="BU1642" t="s">
        <v>564</v>
      </c>
      <c r="BV1642">
        <v>0.98630136986301364</v>
      </c>
      <c r="BW1642">
        <v>1</v>
      </c>
      <c r="BX1642">
        <v>1.3698630136986356E-2</v>
      </c>
      <c r="BY1642">
        <v>0</v>
      </c>
      <c r="BZ1642">
        <v>-72</v>
      </c>
      <c r="CA1642">
        <v>0</v>
      </c>
      <c r="CB1642">
        <v>72</v>
      </c>
      <c r="CC1642" t="e">
        <v>#VALUE!</v>
      </c>
      <c r="CD1642">
        <v>72</v>
      </c>
      <c r="CE1642">
        <v>0</v>
      </c>
      <c r="CH1642">
        <f t="shared" si="126"/>
        <v>1</v>
      </c>
      <c r="CI1642" t="s">
        <v>1402</v>
      </c>
      <c r="CJ1642">
        <v>4</v>
      </c>
      <c r="CK1642" t="s">
        <v>1399</v>
      </c>
      <c r="CL1642">
        <f t="shared" si="127"/>
        <v>0</v>
      </c>
      <c r="CM1642">
        <f t="shared" si="128"/>
        <v>0</v>
      </c>
      <c r="CN1642">
        <f t="shared" si="129"/>
        <v>1</v>
      </c>
    </row>
    <row r="1643" spans="1:92" x14ac:dyDescent="0.25">
      <c r="A1643">
        <v>2258</v>
      </c>
      <c r="B1643" t="s">
        <v>564</v>
      </c>
      <c r="C1643" t="s">
        <v>564</v>
      </c>
      <c r="D1643">
        <v>2184183</v>
      </c>
      <c r="E1643">
        <v>6</v>
      </c>
      <c r="F1643" s="107">
        <v>40930</v>
      </c>
      <c r="G1643" s="107">
        <v>41950</v>
      </c>
      <c r="H1643">
        <v>2184183</v>
      </c>
      <c r="I1643" s="107">
        <v>40931</v>
      </c>
      <c r="J1643" s="107">
        <v>41950</v>
      </c>
      <c r="K1643" t="s">
        <v>562</v>
      </c>
      <c r="L1643" t="s">
        <v>562</v>
      </c>
      <c r="N1643" t="s">
        <v>564</v>
      </c>
      <c r="O1643" t="s">
        <v>913</v>
      </c>
      <c r="P1643" t="s">
        <v>38</v>
      </c>
      <c r="Q1643">
        <v>1021</v>
      </c>
      <c r="R1643">
        <v>1021</v>
      </c>
      <c r="S1643">
        <v>2</v>
      </c>
      <c r="T1643">
        <v>1</v>
      </c>
      <c r="U1643">
        <v>2</v>
      </c>
      <c r="AD1643" s="107">
        <v>32721</v>
      </c>
      <c r="AE1643" t="s">
        <v>31</v>
      </c>
      <c r="AF1643" t="s">
        <v>32</v>
      </c>
      <c r="AG1643" t="s">
        <v>868</v>
      </c>
      <c r="AH1643" t="s">
        <v>57</v>
      </c>
      <c r="AI1643" t="s">
        <v>84</v>
      </c>
      <c r="AJ1643" t="s">
        <v>88</v>
      </c>
      <c r="AK1643">
        <v>12</v>
      </c>
      <c r="AL1643" t="s">
        <v>361</v>
      </c>
      <c r="AM1643">
        <v>30</v>
      </c>
      <c r="AP1643" t="s">
        <v>34</v>
      </c>
      <c r="AR1643" t="s">
        <v>35</v>
      </c>
      <c r="AS1643" t="s">
        <v>34</v>
      </c>
      <c r="BC1643" t="s">
        <v>98</v>
      </c>
      <c r="BF1643">
        <v>1021</v>
      </c>
      <c r="BG1643">
        <v>1020</v>
      </c>
      <c r="BH1643">
        <v>1021</v>
      </c>
      <c r="BI1643">
        <v>22.428961748633881</v>
      </c>
      <c r="BJ1643">
        <f t="shared" si="125"/>
        <v>22</v>
      </c>
      <c r="BK1643">
        <v>-41950</v>
      </c>
      <c r="BL1643">
        <v>0</v>
      </c>
      <c r="BM1643" t="s">
        <v>1050</v>
      </c>
      <c r="BN1643" t="s">
        <v>913</v>
      </c>
      <c r="BO1643" t="s">
        <v>564</v>
      </c>
      <c r="BQ1643" t="s">
        <v>1050</v>
      </c>
      <c r="BR1643" t="s">
        <v>87</v>
      </c>
      <c r="BS1643" t="s">
        <v>572</v>
      </c>
      <c r="BT1643" t="s">
        <v>1252</v>
      </c>
      <c r="BU1643" t="s">
        <v>87</v>
      </c>
      <c r="BV1643">
        <v>1</v>
      </c>
      <c r="BW1643">
        <v>1</v>
      </c>
      <c r="BX1643">
        <v>0</v>
      </c>
      <c r="BY1643">
        <v>0</v>
      </c>
      <c r="BZ1643">
        <v>-1020</v>
      </c>
      <c r="CA1643">
        <v>1</v>
      </c>
      <c r="CB1643">
        <v>1020</v>
      </c>
      <c r="CC1643" t="s">
        <v>586</v>
      </c>
      <c r="CD1643" t="s">
        <v>586</v>
      </c>
      <c r="CH1643">
        <f t="shared" si="126"/>
        <v>1</v>
      </c>
      <c r="CI1643" t="s">
        <v>1407</v>
      </c>
      <c r="CJ1643">
        <v>8</v>
      </c>
      <c r="CK1643" t="s">
        <v>1399</v>
      </c>
      <c r="CL1643">
        <f t="shared" si="127"/>
        <v>0</v>
      </c>
      <c r="CM1643">
        <f t="shared" si="128"/>
        <v>1</v>
      </c>
      <c r="CN1643">
        <f t="shared" si="129"/>
        <v>1</v>
      </c>
    </row>
    <row r="1644" spans="1:92" x14ac:dyDescent="0.25">
      <c r="A1644">
        <v>2949</v>
      </c>
      <c r="B1644" t="s">
        <v>564</v>
      </c>
      <c r="C1644" t="s">
        <v>564</v>
      </c>
      <c r="D1644">
        <v>2184286</v>
      </c>
      <c r="E1644">
        <v>5</v>
      </c>
      <c r="F1644" s="107">
        <v>41017</v>
      </c>
      <c r="G1644" s="107">
        <v>41108</v>
      </c>
      <c r="H1644">
        <v>2184286</v>
      </c>
      <c r="I1644" s="107">
        <v>41018</v>
      </c>
      <c r="J1644" s="107">
        <v>41108</v>
      </c>
      <c r="K1644">
        <v>15000</v>
      </c>
      <c r="L1644" t="s">
        <v>569</v>
      </c>
      <c r="N1644" t="s">
        <v>564</v>
      </c>
      <c r="O1644" t="s">
        <v>913</v>
      </c>
      <c r="P1644" t="s">
        <v>38</v>
      </c>
      <c r="Q1644">
        <v>91</v>
      </c>
      <c r="R1644">
        <v>92</v>
      </c>
      <c r="S1644">
        <v>5</v>
      </c>
      <c r="T1644">
        <v>5</v>
      </c>
      <c r="U1644">
        <v>3</v>
      </c>
      <c r="AD1644" s="107">
        <v>32370</v>
      </c>
      <c r="AE1644" t="s">
        <v>31</v>
      </c>
      <c r="AF1644" t="s">
        <v>32</v>
      </c>
      <c r="AG1644" t="s">
        <v>868</v>
      </c>
      <c r="AH1644" t="s">
        <v>57</v>
      </c>
      <c r="AI1644" t="s">
        <v>33</v>
      </c>
      <c r="AJ1644" t="s">
        <v>88</v>
      </c>
      <c r="AK1644">
        <v>4</v>
      </c>
      <c r="AL1644" t="s">
        <v>987</v>
      </c>
      <c r="AN1644">
        <v>6</v>
      </c>
      <c r="AP1644" t="s">
        <v>42</v>
      </c>
      <c r="AR1644" t="s">
        <v>43</v>
      </c>
      <c r="AS1644" t="s">
        <v>44</v>
      </c>
      <c r="AT1644" t="s">
        <v>504</v>
      </c>
      <c r="BC1644" t="s">
        <v>37</v>
      </c>
      <c r="BF1644">
        <v>91</v>
      </c>
      <c r="BG1644">
        <v>91</v>
      </c>
      <c r="BH1644">
        <v>92</v>
      </c>
      <c r="BI1644">
        <v>23.625683060109289</v>
      </c>
      <c r="BJ1644">
        <f t="shared" si="125"/>
        <v>24</v>
      </c>
      <c r="BK1644">
        <v>0</v>
      </c>
      <c r="BL1644">
        <v>0</v>
      </c>
      <c r="BM1644" t="s">
        <v>1050</v>
      </c>
      <c r="BN1644" t="s">
        <v>913</v>
      </c>
      <c r="BO1644" t="s">
        <v>564</v>
      </c>
      <c r="BQ1644" t="s">
        <v>1050</v>
      </c>
      <c r="BR1644" t="s">
        <v>87</v>
      </c>
      <c r="BS1644" t="s">
        <v>572</v>
      </c>
      <c r="BT1644" t="s">
        <v>1252</v>
      </c>
      <c r="BU1644" t="s">
        <v>87</v>
      </c>
      <c r="BV1644">
        <v>0.98913043478260865</v>
      </c>
      <c r="BW1644">
        <v>1</v>
      </c>
      <c r="BX1644">
        <v>1.0869565217391353E-2</v>
      </c>
      <c r="BY1644">
        <v>0</v>
      </c>
      <c r="BZ1644">
        <v>-91</v>
      </c>
      <c r="CA1644">
        <v>0</v>
      </c>
      <c r="CB1644">
        <v>91</v>
      </c>
      <c r="CC1644" t="e">
        <v>#VALUE!</v>
      </c>
      <c r="CD1644">
        <v>91</v>
      </c>
      <c r="CE1644">
        <v>0</v>
      </c>
      <c r="CH1644">
        <f t="shared" si="126"/>
        <v>1</v>
      </c>
      <c r="CI1644" t="s">
        <v>1408</v>
      </c>
      <c r="CJ1644">
        <v>0</v>
      </c>
      <c r="CK1644" t="s">
        <v>1399</v>
      </c>
      <c r="CL1644">
        <f t="shared" si="127"/>
        <v>0</v>
      </c>
      <c r="CM1644">
        <f t="shared" si="128"/>
        <v>1</v>
      </c>
      <c r="CN1644">
        <f t="shared" si="129"/>
        <v>1</v>
      </c>
    </row>
    <row r="1645" spans="1:92" x14ac:dyDescent="0.25">
      <c r="A1645">
        <v>2597</v>
      </c>
      <c r="B1645" t="s">
        <v>87</v>
      </c>
      <c r="C1645" t="s">
        <v>87</v>
      </c>
      <c r="D1645">
        <v>2185367</v>
      </c>
      <c r="E1645">
        <v>5</v>
      </c>
      <c r="F1645" s="107">
        <v>41005</v>
      </c>
      <c r="G1645" s="107">
        <v>41359</v>
      </c>
      <c r="H1645">
        <v>2185367</v>
      </c>
      <c r="I1645" s="107">
        <v>41005</v>
      </c>
      <c r="J1645" s="107">
        <v>41011</v>
      </c>
      <c r="K1645">
        <v>10000</v>
      </c>
      <c r="L1645" t="s">
        <v>568</v>
      </c>
      <c r="M1645" s="107">
        <v>41011</v>
      </c>
      <c r="N1645" t="s">
        <v>87</v>
      </c>
      <c r="O1645" t="s">
        <v>75</v>
      </c>
      <c r="P1645" t="s">
        <v>965</v>
      </c>
      <c r="Q1645">
        <v>23</v>
      </c>
      <c r="R1645">
        <v>355</v>
      </c>
      <c r="S1645">
        <v>1</v>
      </c>
      <c r="T1645">
        <v>1</v>
      </c>
      <c r="U1645">
        <v>1</v>
      </c>
      <c r="AD1645" s="107">
        <v>27941</v>
      </c>
      <c r="AE1645" t="s">
        <v>31</v>
      </c>
      <c r="AF1645" t="s">
        <v>68</v>
      </c>
      <c r="AG1645" t="s">
        <v>870</v>
      </c>
      <c r="AH1645" t="s">
        <v>57</v>
      </c>
      <c r="AI1645" t="s">
        <v>94</v>
      </c>
      <c r="AJ1645" t="s">
        <v>88</v>
      </c>
      <c r="AK1645">
        <v>13</v>
      </c>
      <c r="AL1645" t="s">
        <v>987</v>
      </c>
      <c r="AN1645">
        <v>24</v>
      </c>
      <c r="AP1645" t="s">
        <v>83</v>
      </c>
      <c r="AR1645" t="s">
        <v>66</v>
      </c>
      <c r="AS1645" t="s">
        <v>73</v>
      </c>
      <c r="AT1645" t="s">
        <v>957</v>
      </c>
      <c r="AU1645" t="s">
        <v>800</v>
      </c>
      <c r="AV1645" t="s">
        <v>87</v>
      </c>
      <c r="AW1645">
        <v>41330</v>
      </c>
      <c r="BA1645">
        <v>41439</v>
      </c>
      <c r="BB1645">
        <v>255</v>
      </c>
      <c r="BC1645" t="s">
        <v>37</v>
      </c>
      <c r="BD1645" t="s">
        <v>1090</v>
      </c>
      <c r="BF1645">
        <v>23</v>
      </c>
      <c r="BG1645">
        <v>355</v>
      </c>
      <c r="BH1645">
        <v>355</v>
      </c>
      <c r="BI1645">
        <v>35.693989071038253</v>
      </c>
      <c r="BJ1645">
        <f t="shared" si="125"/>
        <v>36</v>
      </c>
      <c r="BK1645">
        <v>0</v>
      </c>
      <c r="BL1645">
        <v>-348</v>
      </c>
      <c r="BM1645" t="s">
        <v>1050</v>
      </c>
      <c r="BN1645" t="s">
        <v>75</v>
      </c>
      <c r="BO1645" t="s">
        <v>564</v>
      </c>
      <c r="BQ1645" t="s">
        <v>1050</v>
      </c>
      <c r="BR1645" t="s">
        <v>87</v>
      </c>
      <c r="BS1645" t="s">
        <v>572</v>
      </c>
      <c r="BT1645" t="s">
        <v>1252</v>
      </c>
      <c r="BU1645" t="s">
        <v>87</v>
      </c>
      <c r="BV1645">
        <v>6.4788732394366194E-2</v>
      </c>
      <c r="BW1645">
        <v>1.9718309859154931E-2</v>
      </c>
      <c r="BX1645">
        <v>-4.5070422535211263E-2</v>
      </c>
      <c r="BY1645">
        <v>0</v>
      </c>
      <c r="BZ1645">
        <v>-7</v>
      </c>
      <c r="CA1645">
        <v>16</v>
      </c>
      <c r="CB1645">
        <v>355</v>
      </c>
      <c r="CC1645">
        <v>23</v>
      </c>
      <c r="CD1645">
        <v>355</v>
      </c>
      <c r="CE1645">
        <v>348</v>
      </c>
      <c r="CH1645">
        <f t="shared" si="126"/>
        <v>1</v>
      </c>
      <c r="CI1645" t="s">
        <v>1404</v>
      </c>
      <c r="CJ1645">
        <v>2</v>
      </c>
      <c r="CK1645" t="s">
        <v>1399</v>
      </c>
      <c r="CL1645">
        <f t="shared" si="127"/>
        <v>1</v>
      </c>
      <c r="CM1645">
        <f t="shared" si="128"/>
        <v>1</v>
      </c>
      <c r="CN1645">
        <f t="shared" si="129"/>
        <v>1</v>
      </c>
    </row>
    <row r="1646" spans="1:92" x14ac:dyDescent="0.25">
      <c r="A1646">
        <v>999</v>
      </c>
      <c r="B1646" t="s">
        <v>564</v>
      </c>
      <c r="C1646" t="s">
        <v>564</v>
      </c>
      <c r="D1646">
        <v>2185615</v>
      </c>
      <c r="E1646">
        <v>5</v>
      </c>
      <c r="F1646" s="107">
        <v>40946</v>
      </c>
      <c r="G1646" s="107">
        <v>41166</v>
      </c>
      <c r="H1646">
        <v>2185615</v>
      </c>
      <c r="I1646" s="107">
        <v>40946</v>
      </c>
      <c r="J1646" s="107">
        <v>40948</v>
      </c>
      <c r="K1646">
        <v>30000</v>
      </c>
      <c r="L1646" t="s">
        <v>570</v>
      </c>
      <c r="M1646" s="107">
        <v>40948</v>
      </c>
      <c r="N1646" t="s">
        <v>87</v>
      </c>
      <c r="O1646" t="s">
        <v>75</v>
      </c>
      <c r="P1646" t="s">
        <v>38</v>
      </c>
      <c r="Q1646">
        <v>3</v>
      </c>
      <c r="R1646">
        <v>221</v>
      </c>
      <c r="S1646">
        <v>2</v>
      </c>
      <c r="T1646">
        <v>0</v>
      </c>
      <c r="U1646">
        <v>5</v>
      </c>
      <c r="AD1646" s="107">
        <v>31481</v>
      </c>
      <c r="AE1646" t="s">
        <v>45</v>
      </c>
      <c r="AF1646" t="s">
        <v>32</v>
      </c>
      <c r="AG1646" t="s">
        <v>868</v>
      </c>
      <c r="AH1646" t="s">
        <v>57</v>
      </c>
      <c r="AI1646" t="s">
        <v>117</v>
      </c>
      <c r="AJ1646" t="s">
        <v>88</v>
      </c>
      <c r="AK1646">
        <v>9</v>
      </c>
      <c r="AL1646" t="s">
        <v>987</v>
      </c>
      <c r="AN1646">
        <v>6</v>
      </c>
      <c r="AP1646" t="s">
        <v>131</v>
      </c>
      <c r="AR1646" t="s">
        <v>91</v>
      </c>
      <c r="AS1646" t="s">
        <v>81</v>
      </c>
      <c r="BC1646" t="s">
        <v>51</v>
      </c>
      <c r="BF1646">
        <v>3</v>
      </c>
      <c r="BG1646">
        <v>221</v>
      </c>
      <c r="BH1646">
        <v>221</v>
      </c>
      <c r="BI1646">
        <v>25.860655737704917</v>
      </c>
      <c r="BJ1646">
        <f t="shared" si="125"/>
        <v>26</v>
      </c>
      <c r="BK1646">
        <v>0</v>
      </c>
      <c r="BL1646">
        <v>-218</v>
      </c>
      <c r="BM1646" t="s">
        <v>1050</v>
      </c>
      <c r="BN1646" t="s">
        <v>75</v>
      </c>
      <c r="BO1646" t="s">
        <v>87</v>
      </c>
      <c r="BQ1646" t="s">
        <v>1050</v>
      </c>
      <c r="BR1646" t="s">
        <v>87</v>
      </c>
      <c r="BS1646" t="s">
        <v>573</v>
      </c>
      <c r="BT1646" t="s">
        <v>1252</v>
      </c>
      <c r="BU1646" t="s">
        <v>87</v>
      </c>
      <c r="BV1646">
        <v>1.3574660633484163E-2</v>
      </c>
      <c r="BW1646">
        <v>1.3574660633484163E-2</v>
      </c>
      <c r="BX1646">
        <v>0</v>
      </c>
      <c r="BY1646">
        <v>0</v>
      </c>
      <c r="BZ1646">
        <v>-3</v>
      </c>
      <c r="CA1646">
        <v>0</v>
      </c>
      <c r="CB1646">
        <v>3</v>
      </c>
      <c r="CC1646" t="e">
        <v>#VALUE!</v>
      </c>
      <c r="CD1646">
        <v>3</v>
      </c>
      <c r="CE1646">
        <v>0</v>
      </c>
      <c r="CH1646">
        <f t="shared" si="126"/>
        <v>1</v>
      </c>
      <c r="CI1646" t="s">
        <v>1405</v>
      </c>
      <c r="CJ1646">
        <v>1</v>
      </c>
      <c r="CK1646" t="s">
        <v>1399</v>
      </c>
      <c r="CL1646">
        <f t="shared" si="127"/>
        <v>1</v>
      </c>
      <c r="CM1646">
        <f t="shared" si="128"/>
        <v>1</v>
      </c>
      <c r="CN1646">
        <f t="shared" si="129"/>
        <v>0</v>
      </c>
    </row>
    <row r="1647" spans="1:92" x14ac:dyDescent="0.25">
      <c r="A1647">
        <v>2441</v>
      </c>
      <c r="B1647" t="s">
        <v>564</v>
      </c>
      <c r="C1647" t="s">
        <v>564</v>
      </c>
      <c r="D1647">
        <v>2186519</v>
      </c>
      <c r="E1647">
        <v>2</v>
      </c>
      <c r="F1647" s="107">
        <v>41001</v>
      </c>
      <c r="G1647" s="107">
        <v>41536</v>
      </c>
      <c r="H1647">
        <v>2186519</v>
      </c>
      <c r="I1647" s="107">
        <v>41001</v>
      </c>
      <c r="J1647" s="107">
        <v>41016</v>
      </c>
      <c r="K1647">
        <v>20000</v>
      </c>
      <c r="L1647" t="s">
        <v>569</v>
      </c>
      <c r="M1647" s="107">
        <v>41016</v>
      </c>
      <c r="N1647" t="s">
        <v>87</v>
      </c>
      <c r="O1647" t="s">
        <v>75</v>
      </c>
      <c r="P1647" t="s">
        <v>587</v>
      </c>
      <c r="Q1647">
        <v>16</v>
      </c>
      <c r="R1647">
        <v>536</v>
      </c>
      <c r="S1647">
        <v>2</v>
      </c>
      <c r="T1647">
        <v>0</v>
      </c>
      <c r="U1647">
        <v>2</v>
      </c>
      <c r="AB1647" t="s">
        <v>111</v>
      </c>
      <c r="AD1647" s="107">
        <v>32201</v>
      </c>
      <c r="AE1647" t="s">
        <v>31</v>
      </c>
      <c r="AF1647" t="s">
        <v>39</v>
      </c>
      <c r="AG1647" t="s">
        <v>40</v>
      </c>
      <c r="AH1647" t="s">
        <v>30</v>
      </c>
      <c r="AI1647" t="s">
        <v>64</v>
      </c>
      <c r="AJ1647" t="s">
        <v>47</v>
      </c>
      <c r="AK1647">
        <v>10</v>
      </c>
      <c r="AL1647" t="s">
        <v>47</v>
      </c>
      <c r="AP1647" t="s">
        <v>42</v>
      </c>
      <c r="AR1647" t="s">
        <v>43</v>
      </c>
      <c r="AS1647" t="s">
        <v>44</v>
      </c>
      <c r="AT1647" t="s">
        <v>1165</v>
      </c>
      <c r="BC1647" t="s">
        <v>51</v>
      </c>
      <c r="BF1647">
        <v>16</v>
      </c>
      <c r="BG1647">
        <v>536</v>
      </c>
      <c r="BH1647">
        <v>536</v>
      </c>
      <c r="BI1647">
        <v>24.043715846994534</v>
      </c>
      <c r="BJ1647">
        <f t="shared" si="125"/>
        <v>24</v>
      </c>
      <c r="BK1647">
        <v>0</v>
      </c>
      <c r="BL1647">
        <v>-520</v>
      </c>
      <c r="BM1647" t="s">
        <v>47</v>
      </c>
      <c r="BN1647" t="s">
        <v>75</v>
      </c>
      <c r="BO1647" t="s">
        <v>87</v>
      </c>
      <c r="BQ1647" t="s">
        <v>47</v>
      </c>
      <c r="BR1647" t="s">
        <v>87</v>
      </c>
      <c r="BS1647" t="s">
        <v>573</v>
      </c>
      <c r="BT1647" t="s">
        <v>1252</v>
      </c>
      <c r="BU1647" t="s">
        <v>87</v>
      </c>
      <c r="BV1647">
        <v>2.9850746268656716E-2</v>
      </c>
      <c r="BW1647">
        <v>2.9850746268656716E-2</v>
      </c>
      <c r="BX1647">
        <v>0</v>
      </c>
      <c r="BY1647">
        <v>0</v>
      </c>
      <c r="BZ1647">
        <v>-16</v>
      </c>
      <c r="CA1647">
        <v>0</v>
      </c>
      <c r="CB1647">
        <v>16</v>
      </c>
      <c r="CC1647" t="e">
        <v>#VALUE!</v>
      </c>
      <c r="CD1647">
        <v>16</v>
      </c>
      <c r="CE1647">
        <v>0</v>
      </c>
      <c r="CH1647">
        <f t="shared" si="126"/>
        <v>1</v>
      </c>
      <c r="CI1647" t="s">
        <v>1404</v>
      </c>
      <c r="CJ1647">
        <v>2</v>
      </c>
      <c r="CK1647" t="s">
        <v>1399</v>
      </c>
      <c r="CL1647">
        <f t="shared" si="127"/>
        <v>1</v>
      </c>
      <c r="CM1647">
        <f t="shared" si="128"/>
        <v>1</v>
      </c>
      <c r="CN1647">
        <f t="shared" si="129"/>
        <v>0</v>
      </c>
    </row>
    <row r="1648" spans="1:92" x14ac:dyDescent="0.25">
      <c r="A1648">
        <v>3083</v>
      </c>
      <c r="B1648" t="s">
        <v>564</v>
      </c>
      <c r="C1648" t="s">
        <v>564</v>
      </c>
      <c r="D1648">
        <v>2186849</v>
      </c>
      <c r="E1648">
        <v>2</v>
      </c>
      <c r="F1648" s="107">
        <v>41023</v>
      </c>
      <c r="G1648" s="107">
        <v>41106</v>
      </c>
      <c r="H1648">
        <v>2186849</v>
      </c>
      <c r="I1648" s="107" t="s">
        <v>560</v>
      </c>
      <c r="J1648" s="107" t="s">
        <v>560</v>
      </c>
      <c r="K1648">
        <v>5000</v>
      </c>
      <c r="L1648" t="s">
        <v>567</v>
      </c>
      <c r="M1648" s="107">
        <v>41024</v>
      </c>
      <c r="N1648" t="s">
        <v>87</v>
      </c>
      <c r="O1648" t="s">
        <v>75</v>
      </c>
      <c r="P1648" t="s">
        <v>587</v>
      </c>
      <c r="Q1648">
        <v>0</v>
      </c>
      <c r="R1648">
        <v>84</v>
      </c>
      <c r="S1648">
        <v>1</v>
      </c>
      <c r="T1648">
        <v>0</v>
      </c>
      <c r="AB1648" t="s">
        <v>111</v>
      </c>
      <c r="AD1648" s="107">
        <v>31649</v>
      </c>
      <c r="AE1648" t="s">
        <v>31</v>
      </c>
      <c r="AF1648" t="s">
        <v>39</v>
      </c>
      <c r="AG1648" t="s">
        <v>40</v>
      </c>
      <c r="AH1648" t="s">
        <v>57</v>
      </c>
      <c r="AI1648" t="s">
        <v>94</v>
      </c>
      <c r="AJ1648" t="s">
        <v>47</v>
      </c>
      <c r="AK1648">
        <v>4</v>
      </c>
      <c r="AL1648" t="s">
        <v>47</v>
      </c>
      <c r="AP1648" t="s">
        <v>42</v>
      </c>
      <c r="AR1648" t="s">
        <v>43</v>
      </c>
      <c r="AS1648" t="s">
        <v>44</v>
      </c>
      <c r="BC1648" t="s">
        <v>37</v>
      </c>
      <c r="BF1648">
        <v>0</v>
      </c>
      <c r="BG1648">
        <v>0</v>
      </c>
      <c r="BH1648">
        <v>84</v>
      </c>
      <c r="BI1648">
        <v>25.612021857923498</v>
      </c>
      <c r="BJ1648" t="e">
        <f t="shared" si="125"/>
        <v>#VALUE!</v>
      </c>
      <c r="BK1648" t="e">
        <v>#VALUE!</v>
      </c>
      <c r="BL1648" t="e">
        <v>#VALUE!</v>
      </c>
      <c r="BM1648" t="s">
        <v>47</v>
      </c>
      <c r="BN1648" t="s">
        <v>75</v>
      </c>
      <c r="BO1648" t="s">
        <v>87</v>
      </c>
      <c r="BQ1648" t="s">
        <v>47</v>
      </c>
      <c r="BR1648">
        <v>0</v>
      </c>
      <c r="BS1648" t="s">
        <v>573</v>
      </c>
      <c r="BT1648" t="s">
        <v>1252</v>
      </c>
      <c r="BU1648" t="s">
        <v>87</v>
      </c>
      <c r="BV1648">
        <v>0</v>
      </c>
      <c r="BW1648">
        <v>0</v>
      </c>
      <c r="BX1648">
        <v>0</v>
      </c>
      <c r="BY1648">
        <v>0</v>
      </c>
      <c r="BZ1648" t="e">
        <v>#VALUE!</v>
      </c>
      <c r="CA1648" t="e">
        <v>#VALUE!</v>
      </c>
      <c r="CB1648" t="e">
        <v>#VALUE!</v>
      </c>
      <c r="CC1648">
        <v>0</v>
      </c>
      <c r="CD1648">
        <v>0</v>
      </c>
      <c r="CE1648">
        <v>0</v>
      </c>
      <c r="CH1648">
        <f t="shared" si="126"/>
        <v>1</v>
      </c>
      <c r="CI1648" t="s">
        <v>1405</v>
      </c>
      <c r="CJ1648">
        <v>1</v>
      </c>
      <c r="CK1648" t="s">
        <v>1400</v>
      </c>
      <c r="CL1648">
        <f t="shared" si="127"/>
        <v>1</v>
      </c>
      <c r="CM1648">
        <f t="shared" si="128"/>
        <v>1</v>
      </c>
      <c r="CN1648">
        <f t="shared" si="129"/>
        <v>0</v>
      </c>
    </row>
    <row r="1649" spans="1:92" x14ac:dyDescent="0.25">
      <c r="A1649">
        <v>863</v>
      </c>
      <c r="B1649" t="s">
        <v>564</v>
      </c>
      <c r="C1649" t="s">
        <v>564</v>
      </c>
      <c r="D1649">
        <v>2186991</v>
      </c>
      <c r="E1649">
        <v>5</v>
      </c>
      <c r="F1649" s="107">
        <v>40941</v>
      </c>
      <c r="G1649" s="107">
        <v>40960</v>
      </c>
      <c r="H1649">
        <v>2186991</v>
      </c>
      <c r="I1649" s="107">
        <v>40941</v>
      </c>
      <c r="J1649" s="107">
        <v>40960</v>
      </c>
      <c r="K1649">
        <v>15000</v>
      </c>
      <c r="L1649" t="s">
        <v>569</v>
      </c>
      <c r="N1649" t="s">
        <v>564</v>
      </c>
      <c r="O1649" t="s">
        <v>913</v>
      </c>
      <c r="P1649" t="s">
        <v>38</v>
      </c>
      <c r="Q1649">
        <v>20</v>
      </c>
      <c r="R1649">
        <v>20</v>
      </c>
      <c r="S1649">
        <v>1</v>
      </c>
      <c r="T1649">
        <v>1</v>
      </c>
      <c r="U1649">
        <v>1</v>
      </c>
      <c r="AD1649" s="107">
        <v>31776</v>
      </c>
      <c r="AE1649" t="s">
        <v>45</v>
      </c>
      <c r="AF1649" t="s">
        <v>68</v>
      </c>
      <c r="AG1649" t="s">
        <v>870</v>
      </c>
      <c r="AH1649" t="s">
        <v>30</v>
      </c>
      <c r="AI1649" t="s">
        <v>69</v>
      </c>
      <c r="AJ1649" t="s">
        <v>88</v>
      </c>
      <c r="AK1649">
        <v>2</v>
      </c>
      <c r="AL1649" t="s">
        <v>987</v>
      </c>
      <c r="AN1649">
        <v>12</v>
      </c>
      <c r="AP1649" t="s">
        <v>97</v>
      </c>
      <c r="AR1649" t="s">
        <v>43</v>
      </c>
      <c r="AS1649" t="s">
        <v>63</v>
      </c>
      <c r="BC1649" t="s">
        <v>37</v>
      </c>
      <c r="BF1649">
        <v>20</v>
      </c>
      <c r="BG1649">
        <v>20</v>
      </c>
      <c r="BH1649">
        <v>20</v>
      </c>
      <c r="BI1649">
        <v>25.040983606557376</v>
      </c>
      <c r="BJ1649">
        <f t="shared" si="125"/>
        <v>25</v>
      </c>
      <c r="BK1649">
        <v>0</v>
      </c>
      <c r="BL1649">
        <v>0</v>
      </c>
      <c r="BM1649" t="s">
        <v>1050</v>
      </c>
      <c r="BN1649" t="s">
        <v>913</v>
      </c>
      <c r="BO1649" t="s">
        <v>564</v>
      </c>
      <c r="BQ1649" t="s">
        <v>1050</v>
      </c>
      <c r="BR1649" t="s">
        <v>87</v>
      </c>
      <c r="BS1649" t="s">
        <v>572</v>
      </c>
      <c r="BT1649" t="s">
        <v>1252</v>
      </c>
      <c r="BU1649" t="s">
        <v>87</v>
      </c>
      <c r="BV1649">
        <v>1</v>
      </c>
      <c r="BW1649">
        <v>1</v>
      </c>
      <c r="BX1649">
        <v>0</v>
      </c>
      <c r="BY1649">
        <v>0</v>
      </c>
      <c r="BZ1649">
        <v>-20</v>
      </c>
      <c r="CA1649">
        <v>0</v>
      </c>
      <c r="CB1649">
        <v>20</v>
      </c>
      <c r="CC1649" t="e">
        <v>#VALUE!</v>
      </c>
      <c r="CD1649">
        <v>20</v>
      </c>
      <c r="CE1649">
        <v>0</v>
      </c>
      <c r="CH1649">
        <f t="shared" si="126"/>
        <v>1</v>
      </c>
      <c r="CI1649" t="s">
        <v>1404</v>
      </c>
      <c r="CJ1649">
        <v>2</v>
      </c>
      <c r="CK1649" t="s">
        <v>1399</v>
      </c>
      <c r="CL1649">
        <f t="shared" si="127"/>
        <v>0</v>
      </c>
      <c r="CM1649">
        <f t="shared" si="128"/>
        <v>1</v>
      </c>
      <c r="CN1649">
        <f t="shared" si="129"/>
        <v>1</v>
      </c>
    </row>
    <row r="1650" spans="1:92" x14ac:dyDescent="0.25">
      <c r="A1650">
        <v>2372</v>
      </c>
      <c r="B1650" t="s">
        <v>564</v>
      </c>
      <c r="C1650" t="s">
        <v>564</v>
      </c>
      <c r="D1650">
        <v>2187219</v>
      </c>
      <c r="E1650">
        <v>2</v>
      </c>
      <c r="F1650" s="107">
        <v>40998</v>
      </c>
      <c r="G1650" s="107">
        <v>41256</v>
      </c>
      <c r="H1650">
        <v>2187219</v>
      </c>
      <c r="I1650" s="107">
        <v>40998</v>
      </c>
      <c r="J1650" s="107">
        <v>41000</v>
      </c>
      <c r="K1650">
        <v>2000</v>
      </c>
      <c r="L1650" t="s">
        <v>566</v>
      </c>
      <c r="M1650" s="107">
        <v>41000</v>
      </c>
      <c r="N1650" t="s">
        <v>87</v>
      </c>
      <c r="O1650" t="s">
        <v>75</v>
      </c>
      <c r="P1650" t="s">
        <v>587</v>
      </c>
      <c r="Q1650">
        <v>3</v>
      </c>
      <c r="R1650">
        <v>259</v>
      </c>
      <c r="S1650">
        <v>0</v>
      </c>
      <c r="T1650">
        <v>2</v>
      </c>
      <c r="AB1650" t="s">
        <v>111</v>
      </c>
      <c r="AD1650" s="107">
        <v>32349</v>
      </c>
      <c r="AE1650" t="s">
        <v>31</v>
      </c>
      <c r="AF1650" t="s">
        <v>39</v>
      </c>
      <c r="AG1650" t="s">
        <v>40</v>
      </c>
      <c r="AH1650" t="s">
        <v>30</v>
      </c>
      <c r="AI1650" t="s">
        <v>140</v>
      </c>
      <c r="AJ1650" t="s">
        <v>47</v>
      </c>
      <c r="AK1650">
        <v>10</v>
      </c>
      <c r="AL1650" t="s">
        <v>47</v>
      </c>
      <c r="AP1650" t="s">
        <v>120</v>
      </c>
      <c r="AR1650" t="s">
        <v>43</v>
      </c>
      <c r="AS1650" t="s">
        <v>121</v>
      </c>
      <c r="BC1650" t="s">
        <v>37</v>
      </c>
      <c r="BF1650">
        <v>3</v>
      </c>
      <c r="BG1650">
        <v>259</v>
      </c>
      <c r="BH1650">
        <v>259</v>
      </c>
      <c r="BI1650">
        <v>23.631147540983605</v>
      </c>
      <c r="BJ1650">
        <f t="shared" si="125"/>
        <v>24</v>
      </c>
      <c r="BK1650">
        <v>0</v>
      </c>
      <c r="BL1650">
        <v>-256</v>
      </c>
      <c r="BM1650" t="s">
        <v>47</v>
      </c>
      <c r="BN1650" t="s">
        <v>75</v>
      </c>
      <c r="BO1650" t="s">
        <v>87</v>
      </c>
      <c r="BQ1650" t="s">
        <v>47</v>
      </c>
      <c r="BR1650" t="s">
        <v>87</v>
      </c>
      <c r="BS1650" t="s">
        <v>573</v>
      </c>
      <c r="BT1650" t="s">
        <v>1252</v>
      </c>
      <c r="BU1650" t="s">
        <v>564</v>
      </c>
      <c r="BV1650">
        <v>1.1583011583011582E-2</v>
      </c>
      <c r="BW1650">
        <v>1.1583011583011582E-2</v>
      </c>
      <c r="BX1650">
        <v>0</v>
      </c>
      <c r="BY1650">
        <v>0</v>
      </c>
      <c r="BZ1650">
        <v>-3</v>
      </c>
      <c r="CA1650">
        <v>0</v>
      </c>
      <c r="CB1650">
        <v>3</v>
      </c>
      <c r="CC1650" t="e">
        <v>#VALUE!</v>
      </c>
      <c r="CD1650">
        <v>3</v>
      </c>
      <c r="CE1650">
        <v>0</v>
      </c>
      <c r="CH1650">
        <f t="shared" si="126"/>
        <v>1</v>
      </c>
      <c r="CI1650" t="s">
        <v>1405</v>
      </c>
      <c r="CJ1650">
        <v>1</v>
      </c>
      <c r="CK1650" t="s">
        <v>1399</v>
      </c>
      <c r="CL1650">
        <f t="shared" si="127"/>
        <v>1</v>
      </c>
      <c r="CM1650">
        <f t="shared" si="128"/>
        <v>0</v>
      </c>
      <c r="CN1650">
        <f t="shared" si="129"/>
        <v>1</v>
      </c>
    </row>
    <row r="1651" spans="1:92" x14ac:dyDescent="0.25">
      <c r="A1651">
        <v>784</v>
      </c>
      <c r="B1651" t="s">
        <v>564</v>
      </c>
      <c r="C1651" t="s">
        <v>564</v>
      </c>
      <c r="D1651">
        <v>2188231</v>
      </c>
      <c r="E1651">
        <v>1</v>
      </c>
      <c r="F1651" s="107">
        <v>40939</v>
      </c>
      <c r="G1651" s="107">
        <v>41050</v>
      </c>
      <c r="H1651">
        <v>2188231</v>
      </c>
      <c r="I1651" s="107">
        <v>40939</v>
      </c>
      <c r="J1651" s="107">
        <v>40940</v>
      </c>
      <c r="K1651">
        <v>2000</v>
      </c>
      <c r="L1651" t="s">
        <v>566</v>
      </c>
      <c r="M1651" s="107">
        <v>40940</v>
      </c>
      <c r="N1651" t="s">
        <v>87</v>
      </c>
      <c r="O1651" t="s">
        <v>75</v>
      </c>
      <c r="P1651" t="s">
        <v>122</v>
      </c>
      <c r="Q1651">
        <v>2</v>
      </c>
      <c r="R1651">
        <v>112</v>
      </c>
      <c r="S1651">
        <v>0</v>
      </c>
      <c r="T1651">
        <v>1</v>
      </c>
      <c r="AD1651" s="107">
        <v>30929</v>
      </c>
      <c r="AE1651" t="s">
        <v>31</v>
      </c>
      <c r="AF1651" t="s">
        <v>32</v>
      </c>
      <c r="AG1651" t="s">
        <v>868</v>
      </c>
      <c r="AH1651" t="s">
        <v>57</v>
      </c>
      <c r="AI1651" t="s">
        <v>71</v>
      </c>
      <c r="AJ1651" t="s">
        <v>122</v>
      </c>
      <c r="AK1651">
        <v>6</v>
      </c>
      <c r="AL1651" t="s">
        <v>122</v>
      </c>
      <c r="AP1651" t="s">
        <v>154</v>
      </c>
      <c r="AR1651" t="s">
        <v>43</v>
      </c>
      <c r="AS1651" t="s">
        <v>63</v>
      </c>
      <c r="BC1651" t="s">
        <v>37</v>
      </c>
      <c r="BF1651">
        <v>2</v>
      </c>
      <c r="BG1651">
        <v>112</v>
      </c>
      <c r="BH1651">
        <v>112</v>
      </c>
      <c r="BI1651">
        <v>27.349726775956285</v>
      </c>
      <c r="BJ1651">
        <f t="shared" si="125"/>
        <v>27</v>
      </c>
      <c r="BK1651">
        <v>0</v>
      </c>
      <c r="BL1651">
        <v>-110</v>
      </c>
      <c r="BM1651" t="s">
        <v>1051</v>
      </c>
      <c r="BN1651" t="s">
        <v>75</v>
      </c>
      <c r="BO1651" t="s">
        <v>87</v>
      </c>
      <c r="BQ1651" t="s">
        <v>1051</v>
      </c>
      <c r="BR1651" t="s">
        <v>87</v>
      </c>
      <c r="BS1651" t="s">
        <v>573</v>
      </c>
      <c r="BT1651" t="s">
        <v>1252</v>
      </c>
      <c r="BU1651" t="s">
        <v>564</v>
      </c>
      <c r="BV1651">
        <v>1.7857142857142856E-2</v>
      </c>
      <c r="BW1651">
        <v>1.7857142857142856E-2</v>
      </c>
      <c r="BX1651">
        <v>0</v>
      </c>
      <c r="BY1651">
        <v>0</v>
      </c>
      <c r="BZ1651">
        <v>-2</v>
      </c>
      <c r="CA1651">
        <v>0</v>
      </c>
      <c r="CB1651">
        <v>2</v>
      </c>
      <c r="CC1651" t="e">
        <v>#VALUE!</v>
      </c>
      <c r="CD1651">
        <v>2</v>
      </c>
      <c r="CE1651">
        <v>0</v>
      </c>
      <c r="CH1651">
        <f t="shared" si="126"/>
        <v>1</v>
      </c>
      <c r="CI1651" t="s">
        <v>1405</v>
      </c>
      <c r="CJ1651">
        <v>1</v>
      </c>
      <c r="CK1651" t="s">
        <v>1399</v>
      </c>
      <c r="CL1651">
        <f t="shared" si="127"/>
        <v>1</v>
      </c>
      <c r="CM1651">
        <f t="shared" si="128"/>
        <v>0</v>
      </c>
      <c r="CN1651">
        <f t="shared" si="129"/>
        <v>1</v>
      </c>
    </row>
    <row r="1652" spans="1:92" x14ac:dyDescent="0.25">
      <c r="A1652">
        <v>2464</v>
      </c>
      <c r="B1652" t="s">
        <v>564</v>
      </c>
      <c r="C1652" t="s">
        <v>564</v>
      </c>
      <c r="D1652">
        <v>2188251</v>
      </c>
      <c r="E1652">
        <v>6</v>
      </c>
      <c r="F1652" s="107">
        <v>41002</v>
      </c>
      <c r="G1652" s="107">
        <v>41023</v>
      </c>
      <c r="H1652">
        <v>2188251</v>
      </c>
      <c r="I1652" s="107">
        <v>41002</v>
      </c>
      <c r="J1652" s="107">
        <v>41003</v>
      </c>
      <c r="K1652">
        <v>5000</v>
      </c>
      <c r="L1652" t="s">
        <v>567</v>
      </c>
      <c r="M1652" s="107">
        <v>41003</v>
      </c>
      <c r="N1652" t="s">
        <v>87</v>
      </c>
      <c r="O1652" t="s">
        <v>75</v>
      </c>
      <c r="P1652" t="s">
        <v>38</v>
      </c>
      <c r="Q1652">
        <v>2</v>
      </c>
      <c r="R1652">
        <v>22</v>
      </c>
      <c r="S1652">
        <v>1</v>
      </c>
      <c r="T1652">
        <v>2</v>
      </c>
      <c r="U1652">
        <v>1</v>
      </c>
      <c r="AB1652" t="s">
        <v>111</v>
      </c>
      <c r="AD1652" s="107">
        <v>32235</v>
      </c>
      <c r="AE1652" t="s">
        <v>31</v>
      </c>
      <c r="AF1652" t="s">
        <v>39</v>
      </c>
      <c r="AG1652" t="s">
        <v>40</v>
      </c>
      <c r="AH1652" t="s">
        <v>30</v>
      </c>
      <c r="AI1652" t="s">
        <v>71</v>
      </c>
      <c r="AJ1652" t="s">
        <v>88</v>
      </c>
      <c r="AK1652">
        <v>3</v>
      </c>
      <c r="AL1652" t="s">
        <v>361</v>
      </c>
      <c r="AM1652">
        <v>3</v>
      </c>
      <c r="AP1652" t="s">
        <v>100</v>
      </c>
      <c r="AR1652" t="s">
        <v>66</v>
      </c>
      <c r="AS1652" t="s">
        <v>63</v>
      </c>
      <c r="AT1652" t="s">
        <v>443</v>
      </c>
      <c r="BC1652" t="s">
        <v>37</v>
      </c>
      <c r="BF1652">
        <v>2</v>
      </c>
      <c r="BG1652">
        <v>22</v>
      </c>
      <c r="BH1652">
        <v>22</v>
      </c>
      <c r="BI1652">
        <v>23.953551912568305</v>
      </c>
      <c r="BJ1652">
        <f t="shared" si="125"/>
        <v>24</v>
      </c>
      <c r="BK1652">
        <v>0</v>
      </c>
      <c r="BL1652">
        <v>-20</v>
      </c>
      <c r="BM1652" t="s">
        <v>1050</v>
      </c>
      <c r="BN1652" t="s">
        <v>75</v>
      </c>
      <c r="BO1652" t="s">
        <v>87</v>
      </c>
      <c r="BQ1652" t="s">
        <v>1050</v>
      </c>
      <c r="BR1652" t="s">
        <v>87</v>
      </c>
      <c r="BS1652" t="s">
        <v>573</v>
      </c>
      <c r="BT1652" t="s">
        <v>1252</v>
      </c>
      <c r="BU1652" t="s">
        <v>87</v>
      </c>
      <c r="BV1652">
        <v>9.0909090909090912E-2</v>
      </c>
      <c r="BW1652">
        <v>9.0909090909090912E-2</v>
      </c>
      <c r="BX1652">
        <v>0</v>
      </c>
      <c r="BY1652">
        <v>0</v>
      </c>
      <c r="BZ1652">
        <v>-2</v>
      </c>
      <c r="CA1652">
        <v>0</v>
      </c>
      <c r="CB1652">
        <v>2</v>
      </c>
      <c r="CC1652" t="e">
        <v>#VALUE!</v>
      </c>
      <c r="CD1652">
        <v>2</v>
      </c>
      <c r="CE1652">
        <v>0</v>
      </c>
      <c r="CH1652">
        <f t="shared" si="126"/>
        <v>1</v>
      </c>
      <c r="CI1652" t="s">
        <v>1405</v>
      </c>
      <c r="CJ1652">
        <v>1</v>
      </c>
      <c r="CK1652" t="s">
        <v>1399</v>
      </c>
      <c r="CL1652">
        <f t="shared" si="127"/>
        <v>1</v>
      </c>
      <c r="CM1652">
        <f t="shared" si="128"/>
        <v>1</v>
      </c>
      <c r="CN1652">
        <f t="shared" si="129"/>
        <v>1</v>
      </c>
    </row>
    <row r="1653" spans="1:92" x14ac:dyDescent="0.25">
      <c r="A1653">
        <v>2238</v>
      </c>
      <c r="B1653" t="s">
        <v>564</v>
      </c>
      <c r="C1653" t="s">
        <v>564</v>
      </c>
      <c r="D1653">
        <v>2188495</v>
      </c>
      <c r="E1653">
        <v>2</v>
      </c>
      <c r="F1653" s="107">
        <v>40993</v>
      </c>
      <c r="G1653" s="107">
        <v>41173</v>
      </c>
      <c r="H1653">
        <v>2188495</v>
      </c>
      <c r="I1653" s="107">
        <v>40993</v>
      </c>
      <c r="J1653" s="107">
        <v>41173</v>
      </c>
      <c r="K1653" t="s">
        <v>562</v>
      </c>
      <c r="L1653" t="s">
        <v>562</v>
      </c>
      <c r="N1653" t="s">
        <v>564</v>
      </c>
      <c r="O1653" t="s">
        <v>913</v>
      </c>
      <c r="P1653" t="s">
        <v>587</v>
      </c>
      <c r="Q1653">
        <v>181</v>
      </c>
      <c r="R1653">
        <v>181</v>
      </c>
      <c r="S1653">
        <v>1</v>
      </c>
      <c r="T1653">
        <v>0</v>
      </c>
      <c r="U1653">
        <v>1</v>
      </c>
      <c r="AB1653" t="s">
        <v>111</v>
      </c>
      <c r="AD1653" s="107">
        <v>32334</v>
      </c>
      <c r="AE1653" t="s">
        <v>31</v>
      </c>
      <c r="AF1653" t="s">
        <v>39</v>
      </c>
      <c r="AG1653" t="s">
        <v>40</v>
      </c>
      <c r="AH1653" t="s">
        <v>30</v>
      </c>
      <c r="AI1653" t="s">
        <v>89</v>
      </c>
      <c r="AJ1653" t="s">
        <v>47</v>
      </c>
      <c r="AK1653">
        <v>10</v>
      </c>
      <c r="AL1653" t="s">
        <v>47</v>
      </c>
      <c r="AP1653" t="s">
        <v>109</v>
      </c>
      <c r="AR1653" t="s">
        <v>49</v>
      </c>
      <c r="AS1653" t="s">
        <v>73</v>
      </c>
      <c r="BC1653" t="s">
        <v>37</v>
      </c>
      <c r="BF1653">
        <v>181</v>
      </c>
      <c r="BG1653">
        <v>181</v>
      </c>
      <c r="BH1653">
        <v>181</v>
      </c>
      <c r="BI1653">
        <v>23.65846994535519</v>
      </c>
      <c r="BJ1653">
        <f t="shared" si="125"/>
        <v>24</v>
      </c>
      <c r="BK1653">
        <v>0</v>
      </c>
      <c r="BL1653">
        <v>0</v>
      </c>
      <c r="BM1653" t="s">
        <v>47</v>
      </c>
      <c r="BN1653" t="s">
        <v>913</v>
      </c>
      <c r="BO1653" t="s">
        <v>564</v>
      </c>
      <c r="BQ1653" t="s">
        <v>47</v>
      </c>
      <c r="BR1653" t="s">
        <v>87</v>
      </c>
      <c r="BS1653" t="s">
        <v>572</v>
      </c>
      <c r="BT1653" t="s">
        <v>1252</v>
      </c>
      <c r="BU1653" t="s">
        <v>87</v>
      </c>
      <c r="BV1653">
        <v>1</v>
      </c>
      <c r="BW1653">
        <v>1</v>
      </c>
      <c r="BX1653">
        <v>0</v>
      </c>
      <c r="BY1653">
        <v>0</v>
      </c>
      <c r="BZ1653">
        <v>-181</v>
      </c>
      <c r="CA1653">
        <v>0</v>
      </c>
      <c r="CB1653">
        <v>181</v>
      </c>
      <c r="CC1653" t="e">
        <v>#VALUE!</v>
      </c>
      <c r="CD1653">
        <v>181</v>
      </c>
      <c r="CE1653">
        <v>0</v>
      </c>
      <c r="CH1653">
        <f t="shared" si="126"/>
        <v>1</v>
      </c>
      <c r="CI1653" t="s">
        <v>1403</v>
      </c>
      <c r="CJ1653">
        <v>6</v>
      </c>
      <c r="CK1653" t="s">
        <v>1399</v>
      </c>
      <c r="CL1653">
        <f t="shared" si="127"/>
        <v>0</v>
      </c>
      <c r="CM1653">
        <f t="shared" si="128"/>
        <v>1</v>
      </c>
      <c r="CN1653">
        <f t="shared" si="129"/>
        <v>0</v>
      </c>
    </row>
    <row r="1654" spans="1:92" x14ac:dyDescent="0.25">
      <c r="A1654">
        <v>2378</v>
      </c>
      <c r="B1654" t="s">
        <v>564</v>
      </c>
      <c r="C1654" t="s">
        <v>564</v>
      </c>
      <c r="D1654">
        <v>2189277</v>
      </c>
      <c r="E1654">
        <v>6</v>
      </c>
      <c r="F1654" s="107">
        <v>40998</v>
      </c>
      <c r="G1654" s="107">
        <v>41141</v>
      </c>
      <c r="H1654">
        <v>2189277</v>
      </c>
      <c r="I1654" s="107">
        <v>41003</v>
      </c>
      <c r="J1654" s="107">
        <v>41141</v>
      </c>
      <c r="K1654" t="s">
        <v>562</v>
      </c>
      <c r="L1654" t="s">
        <v>562</v>
      </c>
      <c r="N1654" t="s">
        <v>564</v>
      </c>
      <c r="O1654" t="s">
        <v>913</v>
      </c>
      <c r="P1654" t="s">
        <v>38</v>
      </c>
      <c r="Q1654">
        <v>139</v>
      </c>
      <c r="R1654">
        <v>144</v>
      </c>
      <c r="S1654">
        <v>2</v>
      </c>
      <c r="T1654">
        <v>0</v>
      </c>
      <c r="U1654">
        <v>1</v>
      </c>
      <c r="AD1654" s="107">
        <v>31798</v>
      </c>
      <c r="AE1654" t="s">
        <v>31</v>
      </c>
      <c r="AF1654" t="s">
        <v>32</v>
      </c>
      <c r="AG1654" t="s">
        <v>868</v>
      </c>
      <c r="AH1654" t="s">
        <v>30</v>
      </c>
      <c r="AI1654" t="s">
        <v>140</v>
      </c>
      <c r="AJ1654" t="s">
        <v>88</v>
      </c>
      <c r="AK1654">
        <v>6</v>
      </c>
      <c r="AL1654" t="s">
        <v>361</v>
      </c>
      <c r="AM1654">
        <v>20</v>
      </c>
      <c r="AP1654" t="s">
        <v>104</v>
      </c>
      <c r="AR1654" t="s">
        <v>91</v>
      </c>
      <c r="AS1654" t="s">
        <v>105</v>
      </c>
      <c r="BC1654" t="s">
        <v>37</v>
      </c>
      <c r="BF1654">
        <v>139</v>
      </c>
      <c r="BG1654">
        <v>139</v>
      </c>
      <c r="BH1654">
        <v>144</v>
      </c>
      <c r="BI1654">
        <v>25.136612021857925</v>
      </c>
      <c r="BJ1654">
        <f t="shared" si="125"/>
        <v>25</v>
      </c>
      <c r="BK1654">
        <v>0</v>
      </c>
      <c r="BL1654">
        <v>0</v>
      </c>
      <c r="BM1654" t="s">
        <v>1050</v>
      </c>
      <c r="BN1654" t="s">
        <v>913</v>
      </c>
      <c r="BO1654" t="s">
        <v>564</v>
      </c>
      <c r="BQ1654" t="s">
        <v>1050</v>
      </c>
      <c r="BR1654" t="s">
        <v>87</v>
      </c>
      <c r="BS1654" t="s">
        <v>572</v>
      </c>
      <c r="BT1654" t="s">
        <v>1252</v>
      </c>
      <c r="BU1654" t="s">
        <v>87</v>
      </c>
      <c r="BV1654">
        <v>0.96527777777777779</v>
      </c>
      <c r="BW1654">
        <v>1</v>
      </c>
      <c r="BX1654">
        <v>3.472222222222221E-2</v>
      </c>
      <c r="BY1654">
        <v>0</v>
      </c>
      <c r="BZ1654">
        <v>-139</v>
      </c>
      <c r="CA1654">
        <v>0</v>
      </c>
      <c r="CB1654">
        <v>139</v>
      </c>
      <c r="CC1654" t="e">
        <v>#VALUE!</v>
      </c>
      <c r="CD1654">
        <v>139</v>
      </c>
      <c r="CE1654">
        <v>0</v>
      </c>
      <c r="CH1654">
        <f t="shared" si="126"/>
        <v>1</v>
      </c>
      <c r="CI1654" t="s">
        <v>1403</v>
      </c>
      <c r="CJ1654">
        <v>6</v>
      </c>
      <c r="CK1654" t="s">
        <v>1399</v>
      </c>
      <c r="CL1654">
        <f t="shared" si="127"/>
        <v>0</v>
      </c>
      <c r="CM1654">
        <f t="shared" si="128"/>
        <v>1</v>
      </c>
      <c r="CN1654">
        <f t="shared" si="129"/>
        <v>0</v>
      </c>
    </row>
    <row r="1655" spans="1:92" x14ac:dyDescent="0.25">
      <c r="A1655">
        <v>2281</v>
      </c>
      <c r="B1655" t="s">
        <v>564</v>
      </c>
      <c r="C1655" t="s">
        <v>564</v>
      </c>
      <c r="D1655">
        <v>2189315</v>
      </c>
      <c r="E1655">
        <v>5</v>
      </c>
      <c r="F1655" s="107">
        <v>40995</v>
      </c>
      <c r="G1655" s="107">
        <v>41004</v>
      </c>
      <c r="H1655">
        <v>2189315</v>
      </c>
      <c r="I1655" s="107">
        <v>40998</v>
      </c>
      <c r="J1655" s="107">
        <v>41004</v>
      </c>
      <c r="K1655">
        <v>200000</v>
      </c>
      <c r="L1655" t="s">
        <v>570</v>
      </c>
      <c r="N1655" t="s">
        <v>564</v>
      </c>
      <c r="O1655" t="s">
        <v>913</v>
      </c>
      <c r="P1655" t="s">
        <v>38</v>
      </c>
      <c r="Q1655">
        <v>7</v>
      </c>
      <c r="R1655">
        <v>10</v>
      </c>
      <c r="S1655">
        <v>5</v>
      </c>
      <c r="T1655">
        <v>3</v>
      </c>
      <c r="U1655">
        <v>2</v>
      </c>
      <c r="AD1655" s="107">
        <v>31091</v>
      </c>
      <c r="AE1655" t="s">
        <v>31</v>
      </c>
      <c r="AF1655" t="s">
        <v>32</v>
      </c>
      <c r="AG1655" t="s">
        <v>868</v>
      </c>
      <c r="AH1655" t="s">
        <v>30</v>
      </c>
      <c r="AI1655" t="s">
        <v>58</v>
      </c>
      <c r="AJ1655" t="s">
        <v>88</v>
      </c>
      <c r="AK1655">
        <v>4</v>
      </c>
      <c r="AL1655" t="s">
        <v>987</v>
      </c>
      <c r="AN1655">
        <v>7</v>
      </c>
      <c r="AP1655" t="s">
        <v>425</v>
      </c>
      <c r="AR1655" t="s">
        <v>43</v>
      </c>
      <c r="AS1655" t="s">
        <v>63</v>
      </c>
      <c r="BC1655" t="s">
        <v>37</v>
      </c>
      <c r="BF1655">
        <v>7</v>
      </c>
      <c r="BG1655">
        <v>7</v>
      </c>
      <c r="BH1655">
        <v>10</v>
      </c>
      <c r="BI1655">
        <v>27.060109289617486</v>
      </c>
      <c r="BJ1655">
        <f t="shared" si="125"/>
        <v>27</v>
      </c>
      <c r="BK1655">
        <v>0</v>
      </c>
      <c r="BL1655">
        <v>0</v>
      </c>
      <c r="BM1655" t="s">
        <v>1050</v>
      </c>
      <c r="BN1655" t="s">
        <v>913</v>
      </c>
      <c r="BO1655" t="s">
        <v>564</v>
      </c>
      <c r="BQ1655" t="s">
        <v>1050</v>
      </c>
      <c r="BR1655" t="s">
        <v>87</v>
      </c>
      <c r="BS1655" t="s">
        <v>572</v>
      </c>
      <c r="BT1655" t="s">
        <v>1252</v>
      </c>
      <c r="BU1655" t="s">
        <v>87</v>
      </c>
      <c r="BV1655">
        <v>0.7</v>
      </c>
      <c r="BW1655">
        <v>1</v>
      </c>
      <c r="BX1655">
        <v>0.30000000000000004</v>
      </c>
      <c r="BY1655">
        <v>0</v>
      </c>
      <c r="BZ1655">
        <v>-7</v>
      </c>
      <c r="CA1655">
        <v>0</v>
      </c>
      <c r="CB1655">
        <v>7</v>
      </c>
      <c r="CC1655" t="e">
        <v>#VALUE!</v>
      </c>
      <c r="CD1655">
        <v>7</v>
      </c>
      <c r="CE1655">
        <v>0</v>
      </c>
      <c r="CH1655">
        <f t="shared" si="126"/>
        <v>1</v>
      </c>
      <c r="CI1655" t="s">
        <v>1405</v>
      </c>
      <c r="CJ1655">
        <v>1</v>
      </c>
      <c r="CK1655" t="s">
        <v>1399</v>
      </c>
      <c r="CL1655">
        <f t="shared" si="127"/>
        <v>0</v>
      </c>
      <c r="CM1655">
        <f t="shared" si="128"/>
        <v>1</v>
      </c>
      <c r="CN1655">
        <f t="shared" si="129"/>
        <v>1</v>
      </c>
    </row>
    <row r="1656" spans="1:92" x14ac:dyDescent="0.25">
      <c r="A1656">
        <v>227</v>
      </c>
      <c r="B1656" t="s">
        <v>564</v>
      </c>
      <c r="C1656" t="s">
        <v>564</v>
      </c>
      <c r="D1656">
        <v>2190829</v>
      </c>
      <c r="E1656">
        <v>2</v>
      </c>
      <c r="F1656" s="107">
        <v>40918</v>
      </c>
      <c r="G1656" s="107">
        <v>41040</v>
      </c>
      <c r="H1656">
        <v>2190829</v>
      </c>
      <c r="I1656" s="107" t="s">
        <v>560</v>
      </c>
      <c r="J1656" s="107" t="s">
        <v>560</v>
      </c>
      <c r="K1656">
        <v>5000</v>
      </c>
      <c r="L1656" t="s">
        <v>567</v>
      </c>
      <c r="M1656" s="107">
        <v>40940</v>
      </c>
      <c r="N1656" t="s">
        <v>87</v>
      </c>
      <c r="O1656" t="s">
        <v>583</v>
      </c>
      <c r="P1656" t="s">
        <v>587</v>
      </c>
      <c r="Q1656">
        <v>0</v>
      </c>
      <c r="R1656">
        <v>123</v>
      </c>
      <c r="S1656">
        <v>0</v>
      </c>
      <c r="T1656">
        <v>0</v>
      </c>
      <c r="AB1656" t="s">
        <v>111</v>
      </c>
      <c r="AD1656" s="107">
        <v>29434</v>
      </c>
      <c r="AE1656" t="s">
        <v>45</v>
      </c>
      <c r="AF1656" t="s">
        <v>39</v>
      </c>
      <c r="AG1656" t="s">
        <v>40</v>
      </c>
      <c r="AH1656" t="s">
        <v>30</v>
      </c>
      <c r="AI1656" t="s">
        <v>96</v>
      </c>
      <c r="AJ1656" t="s">
        <v>47</v>
      </c>
      <c r="AK1656">
        <v>5</v>
      </c>
      <c r="AL1656" t="s">
        <v>47</v>
      </c>
      <c r="AP1656" t="s">
        <v>93</v>
      </c>
      <c r="AR1656" t="s">
        <v>66</v>
      </c>
      <c r="AS1656" t="s">
        <v>81</v>
      </c>
      <c r="BC1656" t="s">
        <v>98</v>
      </c>
      <c r="BF1656">
        <v>0</v>
      </c>
      <c r="BG1656">
        <v>0</v>
      </c>
      <c r="BH1656">
        <v>123</v>
      </c>
      <c r="BI1656">
        <v>31.377049180327869</v>
      </c>
      <c r="BJ1656" t="e">
        <f t="shared" si="125"/>
        <v>#VALUE!</v>
      </c>
      <c r="BK1656" t="e">
        <v>#VALUE!</v>
      </c>
      <c r="BL1656" t="e">
        <v>#VALUE!</v>
      </c>
      <c r="BM1656" t="s">
        <v>47</v>
      </c>
      <c r="BN1656" t="s">
        <v>75</v>
      </c>
      <c r="BO1656" t="s">
        <v>87</v>
      </c>
      <c r="BQ1656" t="s">
        <v>47</v>
      </c>
      <c r="BR1656">
        <v>0</v>
      </c>
      <c r="BS1656" t="s">
        <v>573</v>
      </c>
      <c r="BT1656" t="s">
        <v>1252</v>
      </c>
      <c r="BU1656" t="s">
        <v>564</v>
      </c>
      <c r="BV1656">
        <v>0</v>
      </c>
      <c r="BW1656">
        <v>0</v>
      </c>
      <c r="BX1656">
        <v>0</v>
      </c>
      <c r="BY1656">
        <v>0</v>
      </c>
      <c r="BZ1656" t="e">
        <v>#VALUE!</v>
      </c>
      <c r="CA1656" t="e">
        <v>#VALUE!</v>
      </c>
      <c r="CB1656" t="e">
        <v>#VALUE!</v>
      </c>
      <c r="CC1656">
        <v>0</v>
      </c>
      <c r="CD1656">
        <v>0</v>
      </c>
      <c r="CE1656">
        <v>0</v>
      </c>
      <c r="CH1656">
        <f t="shared" si="126"/>
        <v>0</v>
      </c>
      <c r="CI1656" t="s">
        <v>1405</v>
      </c>
      <c r="CJ1656">
        <v>1</v>
      </c>
      <c r="CK1656" t="s">
        <v>1400</v>
      </c>
      <c r="CL1656">
        <f t="shared" si="127"/>
        <v>1</v>
      </c>
      <c r="CM1656">
        <f t="shared" si="128"/>
        <v>0</v>
      </c>
      <c r="CN1656">
        <f t="shared" si="129"/>
        <v>0</v>
      </c>
    </row>
    <row r="1657" spans="1:92" x14ac:dyDescent="0.25">
      <c r="A1657">
        <v>2328</v>
      </c>
      <c r="B1657" t="s">
        <v>564</v>
      </c>
      <c r="C1657" t="s">
        <v>564</v>
      </c>
      <c r="D1657">
        <v>2190885</v>
      </c>
      <c r="E1657">
        <v>6</v>
      </c>
      <c r="F1657" s="107">
        <v>40997</v>
      </c>
      <c r="G1657" s="107">
        <v>41116</v>
      </c>
      <c r="H1657">
        <v>2190885</v>
      </c>
      <c r="I1657" s="107">
        <v>40997</v>
      </c>
      <c r="J1657" s="107">
        <v>41116</v>
      </c>
      <c r="K1657" t="s">
        <v>562</v>
      </c>
      <c r="L1657" t="s">
        <v>562</v>
      </c>
      <c r="N1657" t="s">
        <v>564</v>
      </c>
      <c r="O1657" t="s">
        <v>913</v>
      </c>
      <c r="P1657" t="s">
        <v>76</v>
      </c>
      <c r="Q1657">
        <v>120</v>
      </c>
      <c r="R1657">
        <v>120</v>
      </c>
      <c r="S1657">
        <v>1</v>
      </c>
      <c r="T1657">
        <v>9</v>
      </c>
      <c r="V1657">
        <v>1</v>
      </c>
      <c r="AD1657" s="107">
        <v>31688</v>
      </c>
      <c r="AE1657" t="s">
        <v>31</v>
      </c>
      <c r="AF1657" t="s">
        <v>32</v>
      </c>
      <c r="AG1657" t="s">
        <v>868</v>
      </c>
      <c r="AH1657" t="s">
        <v>57</v>
      </c>
      <c r="AI1657" t="s">
        <v>33</v>
      </c>
      <c r="AJ1657" t="s">
        <v>88</v>
      </c>
      <c r="AK1657">
        <v>7</v>
      </c>
      <c r="AL1657" t="s">
        <v>361</v>
      </c>
      <c r="AM1657">
        <v>14</v>
      </c>
      <c r="AP1657" t="s">
        <v>48</v>
      </c>
      <c r="AR1657" t="s">
        <v>49</v>
      </c>
      <c r="AS1657" t="s">
        <v>44</v>
      </c>
      <c r="BC1657" t="s">
        <v>37</v>
      </c>
      <c r="BF1657">
        <v>120</v>
      </c>
      <c r="BG1657">
        <v>120</v>
      </c>
      <c r="BH1657">
        <v>120</v>
      </c>
      <c r="BI1657">
        <v>25.434426229508198</v>
      </c>
      <c r="BJ1657">
        <f t="shared" si="125"/>
        <v>26</v>
      </c>
      <c r="BK1657">
        <v>0</v>
      </c>
      <c r="BL1657">
        <v>0</v>
      </c>
      <c r="BM1657" t="s">
        <v>1050</v>
      </c>
      <c r="BN1657" t="s">
        <v>913</v>
      </c>
      <c r="BO1657" t="s">
        <v>564</v>
      </c>
      <c r="BQ1657" t="s">
        <v>1050</v>
      </c>
      <c r="BR1657" t="s">
        <v>87</v>
      </c>
      <c r="BS1657" t="s">
        <v>572</v>
      </c>
      <c r="BT1657" t="s">
        <v>1252</v>
      </c>
      <c r="BU1657" t="s">
        <v>87</v>
      </c>
      <c r="BV1657">
        <v>1</v>
      </c>
      <c r="BW1657">
        <v>1</v>
      </c>
      <c r="BX1657">
        <v>0</v>
      </c>
      <c r="BY1657">
        <v>0</v>
      </c>
      <c r="BZ1657">
        <v>-120</v>
      </c>
      <c r="CA1657">
        <v>0</v>
      </c>
      <c r="CB1657">
        <v>120</v>
      </c>
      <c r="CC1657" t="e">
        <v>#VALUE!</v>
      </c>
      <c r="CD1657">
        <v>120</v>
      </c>
      <c r="CE1657">
        <v>0</v>
      </c>
      <c r="CH1657">
        <f t="shared" si="126"/>
        <v>1</v>
      </c>
      <c r="CI1657" t="s">
        <v>1408</v>
      </c>
      <c r="CJ1657">
        <v>0</v>
      </c>
      <c r="CK1657" t="s">
        <v>1399</v>
      </c>
      <c r="CL1657">
        <f t="shared" si="127"/>
        <v>0</v>
      </c>
      <c r="CM1657">
        <f t="shared" si="128"/>
        <v>1</v>
      </c>
      <c r="CN1657">
        <f t="shared" si="129"/>
        <v>1</v>
      </c>
    </row>
    <row r="1658" spans="1:92" x14ac:dyDescent="0.25">
      <c r="A1658">
        <v>2646</v>
      </c>
      <c r="B1658" t="s">
        <v>87</v>
      </c>
      <c r="C1658" t="s">
        <v>87</v>
      </c>
      <c r="D1658">
        <v>2191210</v>
      </c>
      <c r="E1658">
        <v>4</v>
      </c>
      <c r="F1658" s="107">
        <v>41007</v>
      </c>
      <c r="G1658" s="107">
        <v>41198</v>
      </c>
      <c r="H1658">
        <v>2191210</v>
      </c>
      <c r="I1658" s="107">
        <v>41019</v>
      </c>
      <c r="J1658" s="107">
        <v>41020</v>
      </c>
      <c r="K1658">
        <v>20000</v>
      </c>
      <c r="L1658" t="s">
        <v>569</v>
      </c>
      <c r="M1658" s="107">
        <v>41020</v>
      </c>
      <c r="N1658" t="s">
        <v>87</v>
      </c>
      <c r="O1658" t="s">
        <v>75</v>
      </c>
      <c r="P1658" t="s">
        <v>38</v>
      </c>
      <c r="Q1658">
        <v>74</v>
      </c>
      <c r="R1658">
        <v>192</v>
      </c>
      <c r="S1658">
        <v>4</v>
      </c>
      <c r="T1658">
        <v>6</v>
      </c>
      <c r="U1658">
        <v>2</v>
      </c>
      <c r="AD1658" s="107">
        <v>32073</v>
      </c>
      <c r="AE1658" t="s">
        <v>31</v>
      </c>
      <c r="AF1658" t="s">
        <v>32</v>
      </c>
      <c r="AG1658" t="s">
        <v>868</v>
      </c>
      <c r="AH1658" t="s">
        <v>57</v>
      </c>
      <c r="AI1658" t="s">
        <v>52</v>
      </c>
      <c r="AJ1658" t="s">
        <v>88</v>
      </c>
      <c r="AK1658">
        <v>8</v>
      </c>
      <c r="AL1658" t="s">
        <v>986</v>
      </c>
      <c r="AO1658">
        <v>180</v>
      </c>
      <c r="AP1658" t="s">
        <v>149</v>
      </c>
      <c r="AR1658" t="s">
        <v>66</v>
      </c>
      <c r="AS1658" t="s">
        <v>73</v>
      </c>
      <c r="AT1658" t="s">
        <v>1092</v>
      </c>
      <c r="AU1658" t="s">
        <v>847</v>
      </c>
      <c r="AV1658" t="s">
        <v>87</v>
      </c>
      <c r="AW1658" t="s">
        <v>772</v>
      </c>
      <c r="BA1658">
        <v>41131</v>
      </c>
      <c r="BB1658">
        <v>259</v>
      </c>
      <c r="BC1658" t="s">
        <v>37</v>
      </c>
      <c r="BD1658" t="s">
        <v>1093</v>
      </c>
      <c r="BF1658">
        <v>74</v>
      </c>
      <c r="BG1658">
        <v>180</v>
      </c>
      <c r="BH1658">
        <v>192</v>
      </c>
      <c r="BI1658">
        <v>24.409836065573771</v>
      </c>
      <c r="BJ1658">
        <f t="shared" si="125"/>
        <v>25</v>
      </c>
      <c r="BK1658">
        <v>0</v>
      </c>
      <c r="BL1658">
        <v>-178</v>
      </c>
      <c r="BM1658" t="s">
        <v>1050</v>
      </c>
      <c r="BN1658" t="s">
        <v>75</v>
      </c>
      <c r="BO1658" t="s">
        <v>564</v>
      </c>
      <c r="BQ1658" t="s">
        <v>1050</v>
      </c>
      <c r="BR1658" t="s">
        <v>87</v>
      </c>
      <c r="BS1658" t="s">
        <v>572</v>
      </c>
      <c r="BT1658" t="s">
        <v>1252</v>
      </c>
      <c r="BU1658" t="s">
        <v>87</v>
      </c>
      <c r="BV1658">
        <v>0.38541666666666669</v>
      </c>
      <c r="BW1658">
        <v>1.1111111111111112E-2</v>
      </c>
      <c r="BX1658">
        <v>-0.37430555555555556</v>
      </c>
      <c r="BY1658">
        <v>0</v>
      </c>
      <c r="BZ1658">
        <v>-2</v>
      </c>
      <c r="CA1658">
        <v>72</v>
      </c>
      <c r="CB1658">
        <v>180</v>
      </c>
      <c r="CC1658">
        <v>74</v>
      </c>
      <c r="CD1658">
        <v>180</v>
      </c>
      <c r="CE1658">
        <v>178</v>
      </c>
      <c r="CH1658">
        <f t="shared" si="126"/>
        <v>1</v>
      </c>
      <c r="CI1658" t="s">
        <v>1402</v>
      </c>
      <c r="CJ1658">
        <v>4</v>
      </c>
      <c r="CK1658" t="s">
        <v>1399</v>
      </c>
      <c r="CL1658">
        <f t="shared" si="127"/>
        <v>1</v>
      </c>
      <c r="CM1658">
        <f t="shared" si="128"/>
        <v>1</v>
      </c>
      <c r="CN1658">
        <f t="shared" si="129"/>
        <v>1</v>
      </c>
    </row>
    <row r="1659" spans="1:92" x14ac:dyDescent="0.25">
      <c r="A1659">
        <v>1979</v>
      </c>
      <c r="B1659" t="s">
        <v>564</v>
      </c>
      <c r="C1659" t="s">
        <v>564</v>
      </c>
      <c r="D1659">
        <v>2191309</v>
      </c>
      <c r="E1659">
        <v>6</v>
      </c>
      <c r="F1659" s="107">
        <v>40982</v>
      </c>
      <c r="G1659" s="107">
        <v>41115</v>
      </c>
      <c r="H1659">
        <v>2191309</v>
      </c>
      <c r="I1659" s="107">
        <v>40983</v>
      </c>
      <c r="J1659" s="107">
        <v>41115</v>
      </c>
      <c r="K1659" t="s">
        <v>562</v>
      </c>
      <c r="L1659" t="s">
        <v>562</v>
      </c>
      <c r="N1659" t="s">
        <v>564</v>
      </c>
      <c r="O1659" t="s">
        <v>913</v>
      </c>
      <c r="P1659" t="s">
        <v>38</v>
      </c>
      <c r="Q1659">
        <v>133</v>
      </c>
      <c r="R1659">
        <v>134</v>
      </c>
      <c r="S1659">
        <v>3</v>
      </c>
      <c r="T1659">
        <v>4</v>
      </c>
      <c r="U1659">
        <v>2</v>
      </c>
      <c r="AD1659" s="107">
        <v>30392</v>
      </c>
      <c r="AE1659" t="s">
        <v>31</v>
      </c>
      <c r="AF1659" t="s">
        <v>68</v>
      </c>
      <c r="AG1659" t="s">
        <v>870</v>
      </c>
      <c r="AH1659" t="s">
        <v>57</v>
      </c>
      <c r="AI1659" t="s">
        <v>140</v>
      </c>
      <c r="AJ1659" t="s">
        <v>88</v>
      </c>
      <c r="AK1659">
        <v>6</v>
      </c>
      <c r="AL1659" t="s">
        <v>361</v>
      </c>
      <c r="AM1659">
        <v>4</v>
      </c>
      <c r="AP1659" t="s">
        <v>149</v>
      </c>
      <c r="AR1659" t="s">
        <v>66</v>
      </c>
      <c r="AS1659" t="s">
        <v>73</v>
      </c>
      <c r="BC1659" t="s">
        <v>37</v>
      </c>
      <c r="BF1659">
        <v>133</v>
      </c>
      <c r="BG1659">
        <v>133</v>
      </c>
      <c r="BH1659">
        <v>134</v>
      </c>
      <c r="BI1659">
        <v>28.934426229508198</v>
      </c>
      <c r="BJ1659">
        <f t="shared" si="125"/>
        <v>29</v>
      </c>
      <c r="BK1659">
        <v>0</v>
      </c>
      <c r="BL1659">
        <v>0</v>
      </c>
      <c r="BM1659" t="s">
        <v>1050</v>
      </c>
      <c r="BN1659" t="s">
        <v>913</v>
      </c>
      <c r="BO1659" t="s">
        <v>564</v>
      </c>
      <c r="BQ1659" t="s">
        <v>1050</v>
      </c>
      <c r="BR1659" t="s">
        <v>87</v>
      </c>
      <c r="BS1659" t="s">
        <v>572</v>
      </c>
      <c r="BT1659" t="s">
        <v>1252</v>
      </c>
      <c r="BU1659" t="s">
        <v>87</v>
      </c>
      <c r="BV1659">
        <v>0.9925373134328358</v>
      </c>
      <c r="BW1659">
        <v>1</v>
      </c>
      <c r="BX1659">
        <v>7.4626865671642006E-3</v>
      </c>
      <c r="BY1659">
        <v>0</v>
      </c>
      <c r="BZ1659">
        <v>-133</v>
      </c>
      <c r="CA1659">
        <v>0</v>
      </c>
      <c r="CB1659">
        <v>133</v>
      </c>
      <c r="CC1659" t="e">
        <v>#VALUE!</v>
      </c>
      <c r="CD1659">
        <v>133</v>
      </c>
      <c r="CE1659">
        <v>0</v>
      </c>
      <c r="CH1659">
        <f t="shared" si="126"/>
        <v>1</v>
      </c>
      <c r="CI1659" t="s">
        <v>1403</v>
      </c>
      <c r="CJ1659">
        <v>6</v>
      </c>
      <c r="CK1659" t="s">
        <v>1399</v>
      </c>
      <c r="CL1659">
        <f t="shared" si="127"/>
        <v>0</v>
      </c>
      <c r="CM1659">
        <f t="shared" si="128"/>
        <v>1</v>
      </c>
      <c r="CN1659">
        <f t="shared" si="129"/>
        <v>1</v>
      </c>
    </row>
    <row r="1660" spans="1:92" x14ac:dyDescent="0.25">
      <c r="A1660">
        <v>2880</v>
      </c>
      <c r="B1660" t="s">
        <v>564</v>
      </c>
      <c r="C1660" t="s">
        <v>87</v>
      </c>
      <c r="D1660">
        <v>2195053</v>
      </c>
      <c r="E1660">
        <v>1</v>
      </c>
      <c r="F1660" s="107">
        <v>41016</v>
      </c>
      <c r="G1660" s="107">
        <v>41220</v>
      </c>
      <c r="H1660">
        <v>2195053</v>
      </c>
      <c r="I1660" s="107">
        <v>41016</v>
      </c>
      <c r="J1660" s="107">
        <v>41020</v>
      </c>
      <c r="K1660">
        <v>5000</v>
      </c>
      <c r="L1660" t="s">
        <v>567</v>
      </c>
      <c r="M1660" s="107">
        <v>41020</v>
      </c>
      <c r="N1660" t="s">
        <v>87</v>
      </c>
      <c r="O1660" t="s">
        <v>75</v>
      </c>
      <c r="P1660" t="s">
        <v>54</v>
      </c>
      <c r="Q1660">
        <v>17</v>
      </c>
      <c r="R1660">
        <v>205</v>
      </c>
      <c r="S1660">
        <v>5</v>
      </c>
      <c r="T1660">
        <v>3</v>
      </c>
      <c r="U1660">
        <v>2</v>
      </c>
      <c r="AD1660" s="107">
        <v>32254</v>
      </c>
      <c r="AE1660" t="s">
        <v>31</v>
      </c>
      <c r="AF1660" t="s">
        <v>32</v>
      </c>
      <c r="AG1660" t="s">
        <v>868</v>
      </c>
      <c r="AH1660" t="s">
        <v>57</v>
      </c>
      <c r="AI1660" t="s">
        <v>46</v>
      </c>
      <c r="AJ1660" t="s">
        <v>54</v>
      </c>
      <c r="AK1660">
        <v>10</v>
      </c>
      <c r="AL1660" t="s">
        <v>54</v>
      </c>
      <c r="AP1660" t="s">
        <v>103</v>
      </c>
      <c r="AR1660" t="s">
        <v>43</v>
      </c>
      <c r="AS1660" t="s">
        <v>63</v>
      </c>
      <c r="AV1660" t="s">
        <v>87</v>
      </c>
      <c r="AW1660" t="s">
        <v>782</v>
      </c>
      <c r="BA1660">
        <v>41337</v>
      </c>
      <c r="BB1660">
        <v>256</v>
      </c>
      <c r="BC1660" t="s">
        <v>51</v>
      </c>
      <c r="BF1660">
        <v>17</v>
      </c>
      <c r="BG1660">
        <v>205</v>
      </c>
      <c r="BH1660">
        <v>205</v>
      </c>
      <c r="BI1660">
        <v>23.939890710382514</v>
      </c>
      <c r="BJ1660">
        <f t="shared" si="125"/>
        <v>24</v>
      </c>
      <c r="BK1660">
        <v>0</v>
      </c>
      <c r="BL1660">
        <v>-200</v>
      </c>
      <c r="BM1660" t="s">
        <v>1051</v>
      </c>
      <c r="BN1660" t="s">
        <v>75</v>
      </c>
      <c r="BO1660" t="s">
        <v>564</v>
      </c>
      <c r="BQ1660" t="s">
        <v>1051</v>
      </c>
      <c r="BR1660" t="s">
        <v>87</v>
      </c>
      <c r="BS1660" t="s">
        <v>572</v>
      </c>
      <c r="BT1660" t="s">
        <v>1252</v>
      </c>
      <c r="BU1660" t="s">
        <v>87</v>
      </c>
      <c r="BV1660">
        <v>8.2926829268292687E-2</v>
      </c>
      <c r="BW1660">
        <v>2.4390243902439025E-2</v>
      </c>
      <c r="BX1660">
        <v>-5.8536585365853662E-2</v>
      </c>
      <c r="BY1660">
        <v>0</v>
      </c>
      <c r="BZ1660">
        <v>-5</v>
      </c>
      <c r="CA1660">
        <v>12</v>
      </c>
      <c r="CB1660">
        <v>205</v>
      </c>
      <c r="CC1660">
        <v>17</v>
      </c>
      <c r="CD1660">
        <v>205</v>
      </c>
      <c r="CE1660">
        <v>200</v>
      </c>
      <c r="CH1660">
        <f t="shared" si="126"/>
        <v>1</v>
      </c>
      <c r="CI1660" t="s">
        <v>1404</v>
      </c>
      <c r="CJ1660">
        <v>2</v>
      </c>
      <c r="CK1660" t="s">
        <v>1399</v>
      </c>
      <c r="CL1660">
        <f t="shared" si="127"/>
        <v>1</v>
      </c>
      <c r="CM1660">
        <f t="shared" si="128"/>
        <v>1</v>
      </c>
      <c r="CN1660">
        <f t="shared" si="129"/>
        <v>1</v>
      </c>
    </row>
    <row r="1661" spans="1:92" x14ac:dyDescent="0.25">
      <c r="A1661">
        <v>2606</v>
      </c>
      <c r="B1661" t="s">
        <v>564</v>
      </c>
      <c r="C1661" t="s">
        <v>87</v>
      </c>
      <c r="D1661">
        <v>2195898</v>
      </c>
      <c r="E1661">
        <v>5</v>
      </c>
      <c r="F1661" s="107">
        <v>41005</v>
      </c>
      <c r="G1661" s="107">
        <v>41768</v>
      </c>
      <c r="H1661">
        <v>2195898</v>
      </c>
      <c r="I1661" s="107">
        <v>41766</v>
      </c>
      <c r="J1661" s="107">
        <v>41006</v>
      </c>
      <c r="K1661">
        <v>15000</v>
      </c>
      <c r="L1661" t="s">
        <v>569</v>
      </c>
      <c r="M1661" s="107">
        <v>41006</v>
      </c>
      <c r="N1661" t="s">
        <v>87</v>
      </c>
      <c r="O1661" t="s">
        <v>583</v>
      </c>
      <c r="P1661" t="s">
        <v>38</v>
      </c>
      <c r="Q1661">
        <v>3</v>
      </c>
      <c r="R1661">
        <v>763</v>
      </c>
      <c r="S1661">
        <v>2</v>
      </c>
      <c r="T1661">
        <v>0</v>
      </c>
      <c r="AD1661" s="107">
        <v>31115</v>
      </c>
      <c r="AE1661" t="s">
        <v>31</v>
      </c>
      <c r="AF1661" t="s">
        <v>32</v>
      </c>
      <c r="AG1661" t="s">
        <v>868</v>
      </c>
      <c r="AH1661" t="s">
        <v>57</v>
      </c>
      <c r="AI1661" t="s">
        <v>86</v>
      </c>
      <c r="AJ1661" t="s">
        <v>88</v>
      </c>
      <c r="AK1661">
        <v>6</v>
      </c>
      <c r="AL1661" t="s">
        <v>987</v>
      </c>
      <c r="AN1661">
        <v>16</v>
      </c>
      <c r="AP1661" t="s">
        <v>107</v>
      </c>
      <c r="AR1661" t="s">
        <v>43</v>
      </c>
      <c r="AS1661" t="s">
        <v>60</v>
      </c>
      <c r="AT1661" t="s">
        <v>1362</v>
      </c>
      <c r="AU1661" t="s">
        <v>770</v>
      </c>
      <c r="AV1661" t="s">
        <v>87</v>
      </c>
      <c r="AW1661" t="s">
        <v>866</v>
      </c>
      <c r="AZ1661">
        <v>41766</v>
      </c>
      <c r="BA1661" t="s">
        <v>1363</v>
      </c>
      <c r="BB1661" t="s">
        <v>1363</v>
      </c>
      <c r="BC1661" t="s">
        <v>51</v>
      </c>
      <c r="BF1661">
        <v>3</v>
      </c>
      <c r="BH1661">
        <v>763</v>
      </c>
      <c r="BI1661">
        <v>27.021857923497269</v>
      </c>
      <c r="BJ1661">
        <f t="shared" si="125"/>
        <v>29</v>
      </c>
      <c r="BK1661">
        <v>0</v>
      </c>
      <c r="BL1661">
        <v>-762</v>
      </c>
      <c r="BM1661" t="s">
        <v>1050</v>
      </c>
      <c r="BN1661" t="s">
        <v>75</v>
      </c>
      <c r="BO1661" t="s">
        <v>87</v>
      </c>
      <c r="BQ1661" t="s">
        <v>1050</v>
      </c>
      <c r="BR1661" t="s">
        <v>87</v>
      </c>
      <c r="BS1661" t="s">
        <v>572</v>
      </c>
      <c r="BT1661" t="s">
        <v>1252</v>
      </c>
      <c r="BU1661" t="s">
        <v>87</v>
      </c>
      <c r="BV1661">
        <v>3.9318479685452159E-3</v>
      </c>
      <c r="BW1661">
        <v>3.8999999999999998E-3</v>
      </c>
      <c r="BX1661">
        <v>0</v>
      </c>
      <c r="BY1661">
        <v>0</v>
      </c>
      <c r="BZ1661">
        <v>759</v>
      </c>
      <c r="CA1661">
        <v>762</v>
      </c>
      <c r="CB1661">
        <v>3</v>
      </c>
      <c r="CC1661" t="e">
        <v>#VALUE!</v>
      </c>
      <c r="CD1661">
        <v>3</v>
      </c>
      <c r="CH1661">
        <f t="shared" si="126"/>
        <v>1</v>
      </c>
      <c r="CI1661" t="s">
        <v>1405</v>
      </c>
      <c r="CJ1661">
        <v>1</v>
      </c>
      <c r="CK1661" t="s">
        <v>1399</v>
      </c>
      <c r="CL1661">
        <f t="shared" si="127"/>
        <v>1</v>
      </c>
      <c r="CM1661">
        <f t="shared" si="128"/>
        <v>1</v>
      </c>
      <c r="CN1661">
        <f t="shared" si="129"/>
        <v>0</v>
      </c>
    </row>
    <row r="1662" spans="1:92" x14ac:dyDescent="0.25">
      <c r="A1662">
        <v>1833</v>
      </c>
      <c r="B1662" t="s">
        <v>564</v>
      </c>
      <c r="C1662" t="s">
        <v>564</v>
      </c>
      <c r="D1662">
        <v>2196936</v>
      </c>
      <c r="E1662">
        <v>5</v>
      </c>
      <c r="F1662" s="107">
        <v>40976</v>
      </c>
      <c r="G1662" s="107">
        <v>41080</v>
      </c>
      <c r="H1662">
        <v>2196936</v>
      </c>
      <c r="I1662" s="107">
        <v>40977</v>
      </c>
      <c r="J1662" s="107">
        <v>41080</v>
      </c>
      <c r="K1662">
        <v>15000</v>
      </c>
      <c r="L1662" t="s">
        <v>569</v>
      </c>
      <c r="N1662" t="s">
        <v>564</v>
      </c>
      <c r="O1662" t="s">
        <v>913</v>
      </c>
      <c r="P1662" t="s">
        <v>38</v>
      </c>
      <c r="Q1662">
        <v>104</v>
      </c>
      <c r="R1662">
        <v>105</v>
      </c>
      <c r="S1662">
        <v>0</v>
      </c>
      <c r="T1662">
        <v>2</v>
      </c>
      <c r="AD1662" s="107">
        <v>22857</v>
      </c>
      <c r="AE1662" t="s">
        <v>31</v>
      </c>
      <c r="AF1662" t="s">
        <v>39</v>
      </c>
      <c r="AG1662" t="s">
        <v>40</v>
      </c>
      <c r="AH1662" t="s">
        <v>40</v>
      </c>
      <c r="AI1662" t="s">
        <v>89</v>
      </c>
      <c r="AJ1662" t="s">
        <v>88</v>
      </c>
      <c r="AK1662">
        <v>4</v>
      </c>
      <c r="AL1662" t="s">
        <v>987</v>
      </c>
      <c r="AN1662">
        <v>8</v>
      </c>
      <c r="AP1662" t="s">
        <v>42</v>
      </c>
      <c r="AR1662" t="s">
        <v>43</v>
      </c>
      <c r="AS1662" t="s">
        <v>44</v>
      </c>
      <c r="BC1662" t="s">
        <v>51</v>
      </c>
      <c r="BF1662">
        <v>104</v>
      </c>
      <c r="BG1662">
        <v>104</v>
      </c>
      <c r="BH1662">
        <v>105</v>
      </c>
      <c r="BI1662">
        <v>49.505464480874316</v>
      </c>
      <c r="BJ1662">
        <f t="shared" si="125"/>
        <v>50</v>
      </c>
      <c r="BK1662">
        <v>0</v>
      </c>
      <c r="BL1662">
        <v>0</v>
      </c>
      <c r="BM1662" t="s">
        <v>1050</v>
      </c>
      <c r="BN1662" t="s">
        <v>913</v>
      </c>
      <c r="BO1662" t="s">
        <v>564</v>
      </c>
      <c r="BQ1662" t="s">
        <v>1050</v>
      </c>
      <c r="BR1662" t="s">
        <v>87</v>
      </c>
      <c r="BS1662" t="s">
        <v>572</v>
      </c>
      <c r="BT1662" t="s">
        <v>1252</v>
      </c>
      <c r="BU1662" t="s">
        <v>564</v>
      </c>
      <c r="BV1662">
        <v>0.99047619047619051</v>
      </c>
      <c r="BW1662">
        <v>1</v>
      </c>
      <c r="BX1662">
        <v>9.52380952380949E-3</v>
      </c>
      <c r="BY1662">
        <v>0</v>
      </c>
      <c r="BZ1662">
        <v>-104</v>
      </c>
      <c r="CA1662">
        <v>0</v>
      </c>
      <c r="CB1662">
        <v>104</v>
      </c>
      <c r="CC1662" t="e">
        <v>#VALUE!</v>
      </c>
      <c r="CD1662">
        <v>104</v>
      </c>
      <c r="CE1662">
        <v>0</v>
      </c>
      <c r="CH1662">
        <f t="shared" si="126"/>
        <v>1</v>
      </c>
      <c r="CI1662" t="s">
        <v>1408</v>
      </c>
      <c r="CJ1662">
        <v>0</v>
      </c>
      <c r="CK1662" t="s">
        <v>1399</v>
      </c>
      <c r="CL1662">
        <f t="shared" si="127"/>
        <v>0</v>
      </c>
      <c r="CM1662">
        <f t="shared" si="128"/>
        <v>0</v>
      </c>
      <c r="CN1662">
        <f t="shared" si="129"/>
        <v>1</v>
      </c>
    </row>
    <row r="1663" spans="1:92" x14ac:dyDescent="0.25">
      <c r="A1663">
        <v>2845</v>
      </c>
      <c r="B1663" t="s">
        <v>564</v>
      </c>
      <c r="C1663" t="s">
        <v>564</v>
      </c>
      <c r="D1663">
        <v>2197268</v>
      </c>
      <c r="E1663">
        <v>1</v>
      </c>
      <c r="F1663" s="107">
        <v>41014</v>
      </c>
      <c r="G1663" s="107">
        <v>41015</v>
      </c>
      <c r="H1663">
        <v>2197268</v>
      </c>
      <c r="I1663" s="107">
        <v>41014</v>
      </c>
      <c r="J1663" s="107">
        <v>41015</v>
      </c>
      <c r="K1663">
        <v>10000</v>
      </c>
      <c r="L1663" t="s">
        <v>568</v>
      </c>
      <c r="N1663" t="s">
        <v>564</v>
      </c>
      <c r="O1663" t="s">
        <v>913</v>
      </c>
      <c r="P1663" t="s">
        <v>54</v>
      </c>
      <c r="Q1663">
        <v>2</v>
      </c>
      <c r="R1663">
        <v>2</v>
      </c>
      <c r="S1663">
        <v>2</v>
      </c>
      <c r="T1663">
        <v>3</v>
      </c>
      <c r="U1663">
        <v>1</v>
      </c>
      <c r="AD1663" s="107">
        <v>32452</v>
      </c>
      <c r="AE1663" t="s">
        <v>31</v>
      </c>
      <c r="AF1663" t="s">
        <v>32</v>
      </c>
      <c r="AG1663" t="s">
        <v>868</v>
      </c>
      <c r="AH1663" t="s">
        <v>57</v>
      </c>
      <c r="AI1663" t="s">
        <v>79</v>
      </c>
      <c r="AJ1663" t="s">
        <v>54</v>
      </c>
      <c r="AK1663">
        <v>1</v>
      </c>
      <c r="AL1663" t="s">
        <v>54</v>
      </c>
      <c r="AP1663" t="s">
        <v>135</v>
      </c>
      <c r="AR1663" t="s">
        <v>66</v>
      </c>
      <c r="AS1663" t="s">
        <v>63</v>
      </c>
      <c r="BC1663" t="s">
        <v>37</v>
      </c>
      <c r="BF1663">
        <v>2</v>
      </c>
      <c r="BG1663">
        <v>2</v>
      </c>
      <c r="BH1663">
        <v>2</v>
      </c>
      <c r="BI1663">
        <v>23.393442622950818</v>
      </c>
      <c r="BJ1663">
        <f t="shared" si="125"/>
        <v>23</v>
      </c>
      <c r="BK1663">
        <v>0</v>
      </c>
      <c r="BL1663">
        <v>0</v>
      </c>
      <c r="BM1663" t="s">
        <v>1051</v>
      </c>
      <c r="BN1663" t="s">
        <v>913</v>
      </c>
      <c r="BO1663" t="s">
        <v>564</v>
      </c>
      <c r="BQ1663" t="s">
        <v>1051</v>
      </c>
      <c r="BR1663" t="s">
        <v>87</v>
      </c>
      <c r="BS1663" t="s">
        <v>572</v>
      </c>
      <c r="BT1663" t="s">
        <v>1252</v>
      </c>
      <c r="BU1663" t="s">
        <v>87</v>
      </c>
      <c r="BV1663">
        <v>1</v>
      </c>
      <c r="BW1663">
        <v>1</v>
      </c>
      <c r="BX1663">
        <v>0</v>
      </c>
      <c r="BY1663">
        <v>0</v>
      </c>
      <c r="BZ1663">
        <v>-2</v>
      </c>
      <c r="CA1663">
        <v>0</v>
      </c>
      <c r="CB1663">
        <v>2</v>
      </c>
      <c r="CC1663" t="e">
        <v>#VALUE!</v>
      </c>
      <c r="CD1663">
        <v>2</v>
      </c>
      <c r="CE1663">
        <v>0</v>
      </c>
      <c r="CH1663">
        <f t="shared" si="126"/>
        <v>1</v>
      </c>
      <c r="CI1663" t="s">
        <v>1405</v>
      </c>
      <c r="CJ1663">
        <v>1</v>
      </c>
      <c r="CK1663" t="s">
        <v>1399</v>
      </c>
      <c r="CL1663">
        <f t="shared" si="127"/>
        <v>0</v>
      </c>
      <c r="CM1663">
        <f t="shared" si="128"/>
        <v>1</v>
      </c>
      <c r="CN1663">
        <f t="shared" si="129"/>
        <v>1</v>
      </c>
    </row>
    <row r="1664" spans="1:92" x14ac:dyDescent="0.25">
      <c r="A1664">
        <v>2216</v>
      </c>
      <c r="B1664" t="s">
        <v>87</v>
      </c>
      <c r="C1664" t="s">
        <v>87</v>
      </c>
      <c r="D1664">
        <v>2199254</v>
      </c>
      <c r="E1664">
        <v>4</v>
      </c>
      <c r="F1664" s="107">
        <v>40992</v>
      </c>
      <c r="G1664" s="107">
        <v>41171</v>
      </c>
      <c r="H1664">
        <v>2199254</v>
      </c>
      <c r="I1664" s="107">
        <v>40992</v>
      </c>
      <c r="J1664" s="107">
        <v>40994</v>
      </c>
      <c r="K1664">
        <v>10000</v>
      </c>
      <c r="L1664" t="s">
        <v>568</v>
      </c>
      <c r="M1664" s="107">
        <v>40994</v>
      </c>
      <c r="N1664" t="s">
        <v>87</v>
      </c>
      <c r="O1664" t="s">
        <v>75</v>
      </c>
      <c r="P1664" t="s">
        <v>38</v>
      </c>
      <c r="Q1664">
        <v>5</v>
      </c>
      <c r="R1664">
        <v>180</v>
      </c>
      <c r="S1664">
        <v>2</v>
      </c>
      <c r="T1664">
        <v>7</v>
      </c>
      <c r="U1664">
        <v>1</v>
      </c>
      <c r="AD1664" s="107">
        <v>32445</v>
      </c>
      <c r="AE1664" t="s">
        <v>31</v>
      </c>
      <c r="AF1664" t="s">
        <v>32</v>
      </c>
      <c r="AG1664" t="s">
        <v>868</v>
      </c>
      <c r="AH1664" t="s">
        <v>57</v>
      </c>
      <c r="AI1664" t="s">
        <v>84</v>
      </c>
      <c r="AJ1664" t="s">
        <v>88</v>
      </c>
      <c r="AK1664">
        <v>9</v>
      </c>
      <c r="AL1664" t="s">
        <v>986</v>
      </c>
      <c r="AO1664">
        <v>250</v>
      </c>
      <c r="AP1664" t="s">
        <v>174</v>
      </c>
      <c r="AR1664" t="s">
        <v>43</v>
      </c>
      <c r="AS1664" t="s">
        <v>44</v>
      </c>
      <c r="AT1664" t="s">
        <v>416</v>
      </c>
      <c r="AU1664" t="s">
        <v>758</v>
      </c>
      <c r="AX1664" t="s">
        <v>87</v>
      </c>
      <c r="BC1664" t="s">
        <v>51</v>
      </c>
      <c r="BD1664" t="s">
        <v>1285</v>
      </c>
      <c r="BF1664">
        <v>5</v>
      </c>
      <c r="BG1664">
        <v>180</v>
      </c>
      <c r="BH1664">
        <v>180</v>
      </c>
      <c r="BI1664">
        <v>23.352459016393443</v>
      </c>
      <c r="BJ1664">
        <f t="shared" si="125"/>
        <v>23</v>
      </c>
      <c r="BK1664">
        <v>0</v>
      </c>
      <c r="BL1664">
        <v>-177</v>
      </c>
      <c r="BM1664" t="s">
        <v>1050</v>
      </c>
      <c r="BN1664" t="s">
        <v>75</v>
      </c>
      <c r="BO1664" t="s">
        <v>87</v>
      </c>
      <c r="BQ1664" t="s">
        <v>1050</v>
      </c>
      <c r="BR1664" t="s">
        <v>87</v>
      </c>
      <c r="BS1664" t="s">
        <v>573</v>
      </c>
      <c r="BT1664" t="s">
        <v>1252</v>
      </c>
      <c r="BU1664" t="s">
        <v>87</v>
      </c>
      <c r="BV1664">
        <v>2.7777777777777776E-2</v>
      </c>
      <c r="BW1664">
        <v>1.6666666666666666E-2</v>
      </c>
      <c r="BX1664">
        <v>-1.111111111111111E-2</v>
      </c>
      <c r="BY1664">
        <v>0</v>
      </c>
      <c r="BZ1664">
        <v>-3</v>
      </c>
      <c r="CA1664">
        <v>2</v>
      </c>
      <c r="CB1664">
        <v>3</v>
      </c>
      <c r="CC1664">
        <v>5</v>
      </c>
      <c r="CE1664">
        <v>177</v>
      </c>
      <c r="CH1664">
        <f t="shared" si="126"/>
        <v>1</v>
      </c>
      <c r="CI1664" t="s">
        <v>1405</v>
      </c>
      <c r="CJ1664">
        <v>1</v>
      </c>
      <c r="CK1664" t="s">
        <v>1399</v>
      </c>
      <c r="CL1664">
        <f t="shared" si="127"/>
        <v>1</v>
      </c>
      <c r="CM1664">
        <f t="shared" si="128"/>
        <v>1</v>
      </c>
      <c r="CN1664">
        <f t="shared" si="129"/>
        <v>1</v>
      </c>
    </row>
    <row r="1665" spans="1:92" x14ac:dyDescent="0.25">
      <c r="A1665">
        <v>302</v>
      </c>
      <c r="B1665" t="s">
        <v>564</v>
      </c>
      <c r="C1665" t="s">
        <v>564</v>
      </c>
      <c r="D1665">
        <v>2201253</v>
      </c>
      <c r="E1665">
        <v>6</v>
      </c>
      <c r="F1665" s="107">
        <v>40921</v>
      </c>
      <c r="G1665" s="107">
        <v>41157</v>
      </c>
      <c r="H1665">
        <v>2201253</v>
      </c>
      <c r="I1665" s="107">
        <v>40921</v>
      </c>
      <c r="J1665" s="107">
        <v>41157</v>
      </c>
      <c r="K1665">
        <v>15000</v>
      </c>
      <c r="L1665" t="s">
        <v>569</v>
      </c>
      <c r="N1665" t="s">
        <v>564</v>
      </c>
      <c r="O1665" t="s">
        <v>913</v>
      </c>
      <c r="P1665" t="s">
        <v>38</v>
      </c>
      <c r="Q1665">
        <v>237</v>
      </c>
      <c r="R1665">
        <v>237</v>
      </c>
      <c r="S1665">
        <v>6</v>
      </c>
      <c r="T1665">
        <v>3</v>
      </c>
      <c r="U1665">
        <v>5</v>
      </c>
      <c r="AD1665" s="107">
        <v>31693</v>
      </c>
      <c r="AE1665" t="s">
        <v>31</v>
      </c>
      <c r="AF1665" t="s">
        <v>32</v>
      </c>
      <c r="AG1665" t="s">
        <v>868</v>
      </c>
      <c r="AH1665" t="s">
        <v>57</v>
      </c>
      <c r="AI1665" t="s">
        <v>94</v>
      </c>
      <c r="AJ1665" t="s">
        <v>88</v>
      </c>
      <c r="AK1665">
        <v>10</v>
      </c>
      <c r="AL1665" t="s">
        <v>361</v>
      </c>
      <c r="AM1665">
        <v>2</v>
      </c>
      <c r="AP1665" t="s">
        <v>80</v>
      </c>
      <c r="AR1665" t="s">
        <v>49</v>
      </c>
      <c r="AS1665" t="s">
        <v>81</v>
      </c>
      <c r="BC1665" t="s">
        <v>37</v>
      </c>
      <c r="BF1665">
        <v>237</v>
      </c>
      <c r="BG1665">
        <v>237</v>
      </c>
      <c r="BH1665">
        <v>237</v>
      </c>
      <c r="BI1665">
        <v>25.21311475409836</v>
      </c>
      <c r="BJ1665">
        <f t="shared" si="125"/>
        <v>25</v>
      </c>
      <c r="BK1665">
        <v>0</v>
      </c>
      <c r="BL1665">
        <v>0</v>
      </c>
      <c r="BM1665" t="s">
        <v>1050</v>
      </c>
      <c r="BN1665" t="s">
        <v>913</v>
      </c>
      <c r="BO1665" t="s">
        <v>564</v>
      </c>
      <c r="BQ1665" t="s">
        <v>1050</v>
      </c>
      <c r="BR1665" t="s">
        <v>87</v>
      </c>
      <c r="BS1665" t="s">
        <v>572</v>
      </c>
      <c r="BT1665" t="s">
        <v>1252</v>
      </c>
      <c r="BU1665" t="s">
        <v>87</v>
      </c>
      <c r="BV1665">
        <v>1</v>
      </c>
      <c r="BW1665">
        <v>1</v>
      </c>
      <c r="BX1665">
        <v>0</v>
      </c>
      <c r="BY1665">
        <v>0</v>
      </c>
      <c r="BZ1665">
        <v>-237</v>
      </c>
      <c r="CA1665">
        <v>0</v>
      </c>
      <c r="CB1665">
        <v>237</v>
      </c>
      <c r="CC1665" t="e">
        <v>#VALUE!</v>
      </c>
      <c r="CD1665">
        <v>237</v>
      </c>
      <c r="CE1665">
        <v>0</v>
      </c>
      <c r="CH1665">
        <f t="shared" si="126"/>
        <v>1</v>
      </c>
      <c r="CI1665" t="s">
        <v>1403</v>
      </c>
      <c r="CJ1665">
        <v>6</v>
      </c>
      <c r="CK1665" t="s">
        <v>1399</v>
      </c>
      <c r="CL1665">
        <f t="shared" si="127"/>
        <v>0</v>
      </c>
      <c r="CM1665">
        <f t="shared" si="128"/>
        <v>1</v>
      </c>
      <c r="CN1665">
        <f t="shared" si="129"/>
        <v>1</v>
      </c>
    </row>
    <row r="1666" spans="1:92" x14ac:dyDescent="0.25">
      <c r="A1666">
        <v>2362</v>
      </c>
      <c r="B1666" t="s">
        <v>564</v>
      </c>
      <c r="C1666" t="s">
        <v>564</v>
      </c>
      <c r="D1666">
        <v>2202012</v>
      </c>
      <c r="E1666">
        <v>6</v>
      </c>
      <c r="F1666" s="107">
        <v>40998</v>
      </c>
      <c r="G1666" s="107">
        <v>41117</v>
      </c>
      <c r="H1666">
        <v>2202012</v>
      </c>
      <c r="I1666" s="107">
        <v>40998</v>
      </c>
      <c r="J1666" s="107">
        <v>40999</v>
      </c>
      <c r="K1666">
        <v>35000</v>
      </c>
      <c r="L1666" t="s">
        <v>570</v>
      </c>
      <c r="M1666" s="107">
        <v>40999</v>
      </c>
      <c r="N1666" t="s">
        <v>87</v>
      </c>
      <c r="O1666" t="s">
        <v>75</v>
      </c>
      <c r="P1666" t="s">
        <v>38</v>
      </c>
      <c r="Q1666">
        <v>2</v>
      </c>
      <c r="R1666">
        <v>120</v>
      </c>
      <c r="S1666">
        <v>3</v>
      </c>
      <c r="T1666">
        <v>2</v>
      </c>
      <c r="U1666">
        <v>1</v>
      </c>
      <c r="AD1666" s="107">
        <v>31889</v>
      </c>
      <c r="AE1666" t="s">
        <v>31</v>
      </c>
      <c r="AF1666" t="s">
        <v>32</v>
      </c>
      <c r="AG1666" t="s">
        <v>868</v>
      </c>
      <c r="AH1666" t="s">
        <v>30</v>
      </c>
      <c r="AI1666" t="s">
        <v>64</v>
      </c>
      <c r="AJ1666" t="s">
        <v>88</v>
      </c>
      <c r="AK1666">
        <v>6</v>
      </c>
      <c r="AL1666" t="s">
        <v>361</v>
      </c>
      <c r="AM1666">
        <v>14</v>
      </c>
      <c r="AP1666" t="s">
        <v>100</v>
      </c>
      <c r="AR1666" t="s">
        <v>66</v>
      </c>
      <c r="AS1666" t="s">
        <v>63</v>
      </c>
      <c r="BC1666" t="s">
        <v>51</v>
      </c>
      <c r="BF1666">
        <v>2</v>
      </c>
      <c r="BG1666">
        <v>120</v>
      </c>
      <c r="BH1666">
        <v>120</v>
      </c>
      <c r="BI1666">
        <v>24.887978142076502</v>
      </c>
      <c r="BJ1666">
        <f t="shared" si="125"/>
        <v>25</v>
      </c>
      <c r="BK1666">
        <v>0</v>
      </c>
      <c r="BL1666">
        <v>-118</v>
      </c>
      <c r="BM1666" t="s">
        <v>1050</v>
      </c>
      <c r="BN1666" t="s">
        <v>75</v>
      </c>
      <c r="BO1666" t="s">
        <v>87</v>
      </c>
      <c r="BQ1666" t="s">
        <v>1050</v>
      </c>
      <c r="BR1666" t="s">
        <v>87</v>
      </c>
      <c r="BS1666" t="s">
        <v>573</v>
      </c>
      <c r="BT1666" t="s">
        <v>1252</v>
      </c>
      <c r="BU1666" t="s">
        <v>87</v>
      </c>
      <c r="BV1666">
        <v>1.6666666666666666E-2</v>
      </c>
      <c r="BW1666">
        <v>1.6666666666666666E-2</v>
      </c>
      <c r="BX1666">
        <v>0</v>
      </c>
      <c r="BY1666">
        <v>0</v>
      </c>
      <c r="BZ1666">
        <v>-2</v>
      </c>
      <c r="CA1666">
        <v>0</v>
      </c>
      <c r="CB1666">
        <v>2</v>
      </c>
      <c r="CC1666" t="e">
        <v>#VALUE!</v>
      </c>
      <c r="CD1666">
        <v>2</v>
      </c>
      <c r="CE1666">
        <v>0</v>
      </c>
      <c r="CH1666">
        <f t="shared" si="126"/>
        <v>1</v>
      </c>
      <c r="CI1666" t="s">
        <v>1405</v>
      </c>
      <c r="CJ1666">
        <v>1</v>
      </c>
      <c r="CK1666" t="s">
        <v>1399</v>
      </c>
      <c r="CL1666">
        <f t="shared" si="127"/>
        <v>1</v>
      </c>
      <c r="CM1666">
        <f t="shared" si="128"/>
        <v>1</v>
      </c>
      <c r="CN1666">
        <f t="shared" si="129"/>
        <v>1</v>
      </c>
    </row>
    <row r="1667" spans="1:92" x14ac:dyDescent="0.25">
      <c r="A1667">
        <v>3181</v>
      </c>
      <c r="B1667" t="s">
        <v>564</v>
      </c>
      <c r="C1667" t="s">
        <v>564</v>
      </c>
      <c r="D1667">
        <v>2202113</v>
      </c>
      <c r="E1667">
        <v>2</v>
      </c>
      <c r="F1667" s="107">
        <v>41026</v>
      </c>
      <c r="G1667" s="107">
        <v>41061</v>
      </c>
      <c r="H1667">
        <v>2202113</v>
      </c>
      <c r="I1667" s="107">
        <v>41026</v>
      </c>
      <c r="J1667" s="107">
        <v>41061</v>
      </c>
      <c r="K1667">
        <v>5000</v>
      </c>
      <c r="L1667" t="s">
        <v>567</v>
      </c>
      <c r="N1667" t="s">
        <v>564</v>
      </c>
      <c r="O1667" t="s">
        <v>913</v>
      </c>
      <c r="P1667" t="s">
        <v>76</v>
      </c>
      <c r="Q1667">
        <v>36</v>
      </c>
      <c r="R1667">
        <v>36</v>
      </c>
      <c r="S1667">
        <v>0</v>
      </c>
      <c r="T1667">
        <v>4</v>
      </c>
      <c r="AD1667" s="107">
        <v>29109</v>
      </c>
      <c r="AE1667" t="s">
        <v>31</v>
      </c>
      <c r="AF1667" t="s">
        <v>68</v>
      </c>
      <c r="AG1667" t="s">
        <v>870</v>
      </c>
      <c r="AH1667" t="s">
        <v>30</v>
      </c>
      <c r="AI1667" t="s">
        <v>94</v>
      </c>
      <c r="AJ1667" t="s">
        <v>47</v>
      </c>
      <c r="AK1667">
        <v>3</v>
      </c>
      <c r="AL1667" t="s">
        <v>47</v>
      </c>
      <c r="AP1667" t="s">
        <v>95</v>
      </c>
      <c r="AR1667" t="s">
        <v>66</v>
      </c>
      <c r="AS1667" t="s">
        <v>63</v>
      </c>
      <c r="BC1667" t="s">
        <v>37</v>
      </c>
      <c r="BF1667">
        <v>36</v>
      </c>
      <c r="BG1667">
        <v>36</v>
      </c>
      <c r="BH1667">
        <v>36</v>
      </c>
      <c r="BI1667">
        <v>32.560109289617486</v>
      </c>
      <c r="BJ1667">
        <f t="shared" ref="BJ1667:BJ1730" si="130">ROUND((I1667-AD1667)/365,0)</f>
        <v>33</v>
      </c>
      <c r="BK1667">
        <v>0</v>
      </c>
      <c r="BL1667">
        <v>0</v>
      </c>
      <c r="BM1667" t="s">
        <v>47</v>
      </c>
      <c r="BN1667" t="s">
        <v>913</v>
      </c>
      <c r="BO1667" t="s">
        <v>564</v>
      </c>
      <c r="BQ1667" t="s">
        <v>47</v>
      </c>
      <c r="BR1667" t="s">
        <v>87</v>
      </c>
      <c r="BS1667" t="s">
        <v>572</v>
      </c>
      <c r="BT1667" t="s">
        <v>1252</v>
      </c>
      <c r="BU1667" t="s">
        <v>564</v>
      </c>
      <c r="BV1667">
        <v>1</v>
      </c>
      <c r="BW1667">
        <v>1</v>
      </c>
      <c r="BX1667">
        <v>0</v>
      </c>
      <c r="BY1667">
        <v>0</v>
      </c>
      <c r="BZ1667">
        <v>-36</v>
      </c>
      <c r="CA1667">
        <v>0</v>
      </c>
      <c r="CB1667">
        <v>36</v>
      </c>
      <c r="CC1667" t="e">
        <v>#VALUE!</v>
      </c>
      <c r="CD1667">
        <v>36</v>
      </c>
      <c r="CE1667">
        <v>0</v>
      </c>
      <c r="CH1667">
        <f t="shared" ref="CH1667:CH1730" si="131">IF(CM1667+CN1667&gt;0,1,0)</f>
        <v>1</v>
      </c>
      <c r="CI1667" t="s">
        <v>1401</v>
      </c>
      <c r="CJ1667">
        <v>3</v>
      </c>
      <c r="CK1667" t="s">
        <v>1399</v>
      </c>
      <c r="CL1667">
        <f t="shared" ref="CL1667:CL1730" si="132">IF(BN1667="None",0,1)</f>
        <v>0</v>
      </c>
      <c r="CM1667">
        <f t="shared" ref="CM1667:CM1730" si="133">IF(S1667&gt;0,1,0)</f>
        <v>0</v>
      </c>
      <c r="CN1667">
        <f t="shared" ref="CN1667:CN1730" si="134">IF(T1667&gt;0,1,0)</f>
        <v>1</v>
      </c>
    </row>
    <row r="1668" spans="1:92" x14ac:dyDescent="0.25">
      <c r="A1668">
        <v>3141</v>
      </c>
      <c r="B1668" t="s">
        <v>564</v>
      </c>
      <c r="C1668" t="s">
        <v>564</v>
      </c>
      <c r="D1668">
        <v>2202135</v>
      </c>
      <c r="E1668">
        <v>6</v>
      </c>
      <c r="F1668" s="107">
        <v>41024</v>
      </c>
      <c r="G1668" s="107">
        <v>41085</v>
      </c>
      <c r="H1668">
        <v>2202135</v>
      </c>
      <c r="I1668" s="107">
        <v>41025</v>
      </c>
      <c r="J1668" s="107">
        <v>41085</v>
      </c>
      <c r="K1668" t="s">
        <v>562</v>
      </c>
      <c r="L1668" t="s">
        <v>562</v>
      </c>
      <c r="N1668" t="s">
        <v>564</v>
      </c>
      <c r="O1668" t="s">
        <v>913</v>
      </c>
      <c r="P1668" t="s">
        <v>38</v>
      </c>
      <c r="Q1668">
        <v>61</v>
      </c>
      <c r="R1668">
        <v>62</v>
      </c>
      <c r="S1668">
        <v>3</v>
      </c>
      <c r="T1668">
        <v>5</v>
      </c>
      <c r="U1668">
        <v>2</v>
      </c>
      <c r="AD1668" s="107">
        <v>28991</v>
      </c>
      <c r="AE1668" t="s">
        <v>31</v>
      </c>
      <c r="AF1668" t="s">
        <v>32</v>
      </c>
      <c r="AG1668" t="s">
        <v>868</v>
      </c>
      <c r="AH1668" t="s">
        <v>57</v>
      </c>
      <c r="AI1668" t="s">
        <v>61</v>
      </c>
      <c r="AJ1668" t="s">
        <v>88</v>
      </c>
      <c r="AK1668">
        <v>4</v>
      </c>
      <c r="AL1668" t="s">
        <v>361</v>
      </c>
      <c r="AM1668">
        <v>5</v>
      </c>
      <c r="AP1668" t="s">
        <v>48</v>
      </c>
      <c r="AR1668" t="s">
        <v>49</v>
      </c>
      <c r="AS1668" t="s">
        <v>44</v>
      </c>
      <c r="BC1668" t="s">
        <v>98</v>
      </c>
      <c r="BF1668">
        <v>61</v>
      </c>
      <c r="BG1668">
        <v>61</v>
      </c>
      <c r="BH1668">
        <v>62</v>
      </c>
      <c r="BI1668">
        <v>32.877049180327866</v>
      </c>
      <c r="BJ1668">
        <f t="shared" si="130"/>
        <v>33</v>
      </c>
      <c r="BK1668">
        <v>0</v>
      </c>
      <c r="BL1668">
        <v>0</v>
      </c>
      <c r="BM1668" t="s">
        <v>1050</v>
      </c>
      <c r="BN1668" t="s">
        <v>913</v>
      </c>
      <c r="BO1668" t="s">
        <v>564</v>
      </c>
      <c r="BQ1668" t="s">
        <v>1050</v>
      </c>
      <c r="BR1668" t="s">
        <v>87</v>
      </c>
      <c r="BS1668" t="s">
        <v>572</v>
      </c>
      <c r="BT1668" t="s">
        <v>1252</v>
      </c>
      <c r="BU1668" t="s">
        <v>87</v>
      </c>
      <c r="BV1668">
        <v>0.9838709677419355</v>
      </c>
      <c r="BW1668">
        <v>1</v>
      </c>
      <c r="BX1668">
        <v>1.6129032258064502E-2</v>
      </c>
      <c r="BY1668">
        <v>0</v>
      </c>
      <c r="BZ1668">
        <v>-61</v>
      </c>
      <c r="CA1668">
        <v>0</v>
      </c>
      <c r="CB1668">
        <v>61</v>
      </c>
      <c r="CC1668" t="e">
        <v>#VALUE!</v>
      </c>
      <c r="CD1668">
        <v>61</v>
      </c>
      <c r="CE1668">
        <v>0</v>
      </c>
      <c r="CH1668">
        <f t="shared" si="131"/>
        <v>1</v>
      </c>
      <c r="CI1668" t="s">
        <v>1402</v>
      </c>
      <c r="CJ1668">
        <v>4</v>
      </c>
      <c r="CK1668" t="s">
        <v>1399</v>
      </c>
      <c r="CL1668">
        <f t="shared" si="132"/>
        <v>0</v>
      </c>
      <c r="CM1668">
        <f t="shared" si="133"/>
        <v>1</v>
      </c>
      <c r="CN1668">
        <f t="shared" si="134"/>
        <v>1</v>
      </c>
    </row>
    <row r="1669" spans="1:92" x14ac:dyDescent="0.25">
      <c r="A1669">
        <v>2235</v>
      </c>
      <c r="B1669" t="s">
        <v>564</v>
      </c>
      <c r="C1669" t="s">
        <v>564</v>
      </c>
      <c r="D1669">
        <v>2202580</v>
      </c>
      <c r="E1669">
        <v>5</v>
      </c>
      <c r="F1669" s="107">
        <v>40993</v>
      </c>
      <c r="G1669" s="107">
        <v>41276</v>
      </c>
      <c r="H1669">
        <v>2202580</v>
      </c>
      <c r="I1669" s="107">
        <v>40993</v>
      </c>
      <c r="J1669" s="107">
        <v>40994</v>
      </c>
      <c r="K1669">
        <v>5000</v>
      </c>
      <c r="L1669" t="s">
        <v>567</v>
      </c>
      <c r="M1669" s="107">
        <v>40994</v>
      </c>
      <c r="N1669" t="s">
        <v>87</v>
      </c>
      <c r="O1669" t="s">
        <v>75</v>
      </c>
      <c r="P1669" t="s">
        <v>38</v>
      </c>
      <c r="Q1669">
        <v>2</v>
      </c>
      <c r="R1669">
        <v>284</v>
      </c>
      <c r="S1669">
        <v>1</v>
      </c>
      <c r="T1669">
        <v>1</v>
      </c>
      <c r="V1669">
        <v>1</v>
      </c>
      <c r="AD1669" s="107">
        <v>32208</v>
      </c>
      <c r="AE1669" t="s">
        <v>31</v>
      </c>
      <c r="AF1669" t="s">
        <v>39</v>
      </c>
      <c r="AG1669" t="s">
        <v>40</v>
      </c>
      <c r="AH1669" t="s">
        <v>40</v>
      </c>
      <c r="AI1669" t="s">
        <v>140</v>
      </c>
      <c r="AJ1669" t="s">
        <v>88</v>
      </c>
      <c r="AK1669">
        <v>12</v>
      </c>
      <c r="AL1669" t="s">
        <v>987</v>
      </c>
      <c r="AN1669">
        <v>6</v>
      </c>
      <c r="AP1669" t="s">
        <v>92</v>
      </c>
      <c r="AR1669" t="s">
        <v>66</v>
      </c>
      <c r="AS1669" t="s">
        <v>44</v>
      </c>
      <c r="BC1669" t="s">
        <v>37</v>
      </c>
      <c r="BF1669">
        <v>2</v>
      </c>
      <c r="BG1669">
        <v>284</v>
      </c>
      <c r="BH1669">
        <v>284</v>
      </c>
      <c r="BI1669">
        <v>24.002732240437158</v>
      </c>
      <c r="BJ1669">
        <f t="shared" si="130"/>
        <v>24</v>
      </c>
      <c r="BK1669">
        <v>0</v>
      </c>
      <c r="BL1669">
        <v>-282</v>
      </c>
      <c r="BM1669" t="s">
        <v>1050</v>
      </c>
      <c r="BN1669" t="s">
        <v>75</v>
      </c>
      <c r="BO1669" t="s">
        <v>87</v>
      </c>
      <c r="BQ1669" t="s">
        <v>1050</v>
      </c>
      <c r="BR1669" t="s">
        <v>87</v>
      </c>
      <c r="BS1669" t="s">
        <v>573</v>
      </c>
      <c r="BT1669" t="s">
        <v>1252</v>
      </c>
      <c r="BU1669" t="s">
        <v>87</v>
      </c>
      <c r="BV1669">
        <v>7.0422535211267607E-3</v>
      </c>
      <c r="BW1669">
        <v>7.0422535211267607E-3</v>
      </c>
      <c r="BX1669">
        <v>0</v>
      </c>
      <c r="BY1669">
        <v>0</v>
      </c>
      <c r="BZ1669">
        <v>-2</v>
      </c>
      <c r="CA1669">
        <v>0</v>
      </c>
      <c r="CB1669">
        <v>2</v>
      </c>
      <c r="CC1669" t="e">
        <v>#VALUE!</v>
      </c>
      <c r="CD1669">
        <v>2</v>
      </c>
      <c r="CE1669">
        <v>0</v>
      </c>
      <c r="CH1669">
        <f t="shared" si="131"/>
        <v>1</v>
      </c>
      <c r="CI1669" t="s">
        <v>1405</v>
      </c>
      <c r="CJ1669">
        <v>1</v>
      </c>
      <c r="CK1669" t="s">
        <v>1399</v>
      </c>
      <c r="CL1669">
        <f t="shared" si="132"/>
        <v>1</v>
      </c>
      <c r="CM1669">
        <f t="shared" si="133"/>
        <v>1</v>
      </c>
      <c r="CN1669">
        <f t="shared" si="134"/>
        <v>1</v>
      </c>
    </row>
    <row r="1670" spans="1:92" x14ac:dyDescent="0.25">
      <c r="A1670">
        <v>2665</v>
      </c>
      <c r="B1670" t="s">
        <v>564</v>
      </c>
      <c r="C1670" t="s">
        <v>564</v>
      </c>
      <c r="D1670">
        <v>2202589</v>
      </c>
      <c r="E1670">
        <v>1</v>
      </c>
      <c r="F1670" s="107">
        <v>41008</v>
      </c>
      <c r="G1670" s="107">
        <v>41277</v>
      </c>
      <c r="H1670">
        <v>2202589</v>
      </c>
      <c r="I1670" s="107">
        <v>41008</v>
      </c>
      <c r="J1670" s="107">
        <v>41009</v>
      </c>
      <c r="K1670">
        <v>10000</v>
      </c>
      <c r="L1670" t="s">
        <v>568</v>
      </c>
      <c r="M1670" s="107">
        <v>41009</v>
      </c>
      <c r="N1670" t="s">
        <v>87</v>
      </c>
      <c r="O1670" t="s">
        <v>75</v>
      </c>
      <c r="P1670" t="s">
        <v>54</v>
      </c>
      <c r="Q1670">
        <v>2</v>
      </c>
      <c r="R1670">
        <v>270</v>
      </c>
      <c r="S1670">
        <v>3</v>
      </c>
      <c r="T1670">
        <v>0</v>
      </c>
      <c r="U1670">
        <v>2</v>
      </c>
      <c r="AD1670" s="107">
        <v>31512</v>
      </c>
      <c r="AE1670" t="s">
        <v>31</v>
      </c>
      <c r="AF1670" t="s">
        <v>32</v>
      </c>
      <c r="AG1670" t="s">
        <v>868</v>
      </c>
      <c r="AH1670" t="s">
        <v>57</v>
      </c>
      <c r="AI1670" t="s">
        <v>33</v>
      </c>
      <c r="AJ1670" t="s">
        <v>54</v>
      </c>
      <c r="AK1670">
        <v>11</v>
      </c>
      <c r="AL1670" t="s">
        <v>54</v>
      </c>
      <c r="AP1670" t="s">
        <v>100</v>
      </c>
      <c r="AR1670" t="s">
        <v>66</v>
      </c>
      <c r="AS1670" t="s">
        <v>63</v>
      </c>
      <c r="AT1670" t="s">
        <v>655</v>
      </c>
      <c r="BC1670" t="s">
        <v>51</v>
      </c>
      <c r="BF1670">
        <v>2</v>
      </c>
      <c r="BG1670">
        <v>270</v>
      </c>
      <c r="BH1670">
        <v>270</v>
      </c>
      <c r="BI1670">
        <v>25.94535519125683</v>
      </c>
      <c r="BJ1670">
        <f t="shared" si="130"/>
        <v>26</v>
      </c>
      <c r="BK1670">
        <v>0</v>
      </c>
      <c r="BL1670">
        <v>-268</v>
      </c>
      <c r="BM1670" t="s">
        <v>1051</v>
      </c>
      <c r="BN1670" t="s">
        <v>75</v>
      </c>
      <c r="BO1670" t="s">
        <v>87</v>
      </c>
      <c r="BQ1670" t="s">
        <v>1051</v>
      </c>
      <c r="BR1670" t="s">
        <v>87</v>
      </c>
      <c r="BS1670" t="s">
        <v>573</v>
      </c>
      <c r="BT1670" t="s">
        <v>1252</v>
      </c>
      <c r="BU1670" t="s">
        <v>87</v>
      </c>
      <c r="BV1670">
        <v>7.4074074074074077E-3</v>
      </c>
      <c r="BW1670">
        <v>7.4074074074074077E-3</v>
      </c>
      <c r="BX1670">
        <v>0</v>
      </c>
      <c r="BY1670">
        <v>0</v>
      </c>
      <c r="BZ1670">
        <v>-2</v>
      </c>
      <c r="CA1670">
        <v>0</v>
      </c>
      <c r="CB1670">
        <v>2</v>
      </c>
      <c r="CC1670" t="e">
        <v>#VALUE!</v>
      </c>
      <c r="CD1670">
        <v>2</v>
      </c>
      <c r="CE1670">
        <v>0</v>
      </c>
      <c r="CH1670">
        <f t="shared" si="131"/>
        <v>1</v>
      </c>
      <c r="CI1670" t="s">
        <v>1405</v>
      </c>
      <c r="CJ1670">
        <v>1</v>
      </c>
      <c r="CK1670" t="s">
        <v>1399</v>
      </c>
      <c r="CL1670">
        <f t="shared" si="132"/>
        <v>1</v>
      </c>
      <c r="CM1670">
        <f t="shared" si="133"/>
        <v>1</v>
      </c>
      <c r="CN1670">
        <f t="shared" si="134"/>
        <v>0</v>
      </c>
    </row>
    <row r="1671" spans="1:92" x14ac:dyDescent="0.25">
      <c r="A1671">
        <v>550</v>
      </c>
      <c r="B1671" t="s">
        <v>564</v>
      </c>
      <c r="C1671" t="s">
        <v>564</v>
      </c>
      <c r="D1671">
        <v>2203322</v>
      </c>
      <c r="E1671">
        <v>5</v>
      </c>
      <c r="F1671" s="107">
        <v>40931</v>
      </c>
      <c r="G1671" s="107">
        <v>40932</v>
      </c>
      <c r="H1671">
        <v>2203322</v>
      </c>
      <c r="I1671" s="107">
        <v>40931</v>
      </c>
      <c r="J1671" s="107">
        <v>40932</v>
      </c>
      <c r="K1671">
        <v>5000</v>
      </c>
      <c r="L1671" t="s">
        <v>567</v>
      </c>
      <c r="N1671" t="s">
        <v>564</v>
      </c>
      <c r="O1671" t="s">
        <v>913</v>
      </c>
      <c r="P1671" t="s">
        <v>38</v>
      </c>
      <c r="Q1671">
        <v>2</v>
      </c>
      <c r="R1671">
        <v>2</v>
      </c>
      <c r="S1671">
        <v>3</v>
      </c>
      <c r="T1671">
        <v>0</v>
      </c>
      <c r="U1671">
        <v>3</v>
      </c>
      <c r="AB1671" t="s">
        <v>111</v>
      </c>
      <c r="AD1671" s="107">
        <v>32316</v>
      </c>
      <c r="AE1671" t="s">
        <v>31</v>
      </c>
      <c r="AF1671" t="s">
        <v>39</v>
      </c>
      <c r="AG1671" t="s">
        <v>40</v>
      </c>
      <c r="AH1671" t="s">
        <v>30</v>
      </c>
      <c r="AI1671" t="s">
        <v>52</v>
      </c>
      <c r="AJ1671" t="s">
        <v>88</v>
      </c>
      <c r="AK1671">
        <v>1</v>
      </c>
      <c r="AL1671" t="s">
        <v>987</v>
      </c>
      <c r="AN1671">
        <v>6</v>
      </c>
      <c r="AP1671" t="s">
        <v>42</v>
      </c>
      <c r="AR1671" t="s">
        <v>43</v>
      </c>
      <c r="AS1671" t="s">
        <v>44</v>
      </c>
      <c r="BC1671" t="s">
        <v>37</v>
      </c>
      <c r="BF1671">
        <v>2</v>
      </c>
      <c r="BG1671">
        <v>2</v>
      </c>
      <c r="BH1671">
        <v>2</v>
      </c>
      <c r="BI1671">
        <v>23.538251366120218</v>
      </c>
      <c r="BJ1671">
        <f t="shared" si="130"/>
        <v>24</v>
      </c>
      <c r="BK1671">
        <v>0</v>
      </c>
      <c r="BL1671">
        <v>0</v>
      </c>
      <c r="BM1671" t="s">
        <v>1050</v>
      </c>
      <c r="BN1671" t="s">
        <v>913</v>
      </c>
      <c r="BO1671" t="s">
        <v>564</v>
      </c>
      <c r="BQ1671" t="s">
        <v>1050</v>
      </c>
      <c r="BR1671" t="s">
        <v>87</v>
      </c>
      <c r="BS1671" t="s">
        <v>572</v>
      </c>
      <c r="BT1671" t="s">
        <v>1252</v>
      </c>
      <c r="BU1671" t="s">
        <v>87</v>
      </c>
      <c r="BV1671">
        <v>1</v>
      </c>
      <c r="BW1671">
        <v>1</v>
      </c>
      <c r="BX1671">
        <v>0</v>
      </c>
      <c r="BY1671">
        <v>0</v>
      </c>
      <c r="BZ1671">
        <v>-2</v>
      </c>
      <c r="CA1671">
        <v>0</v>
      </c>
      <c r="CB1671">
        <v>2</v>
      </c>
      <c r="CC1671" t="e">
        <v>#VALUE!</v>
      </c>
      <c r="CD1671">
        <v>2</v>
      </c>
      <c r="CE1671">
        <v>0</v>
      </c>
      <c r="CH1671">
        <f t="shared" si="131"/>
        <v>1</v>
      </c>
      <c r="CI1671" t="s">
        <v>1405</v>
      </c>
      <c r="CJ1671">
        <v>1</v>
      </c>
      <c r="CK1671" t="s">
        <v>1399</v>
      </c>
      <c r="CL1671">
        <f t="shared" si="132"/>
        <v>0</v>
      </c>
      <c r="CM1671">
        <f t="shared" si="133"/>
        <v>1</v>
      </c>
      <c r="CN1671">
        <f t="shared" si="134"/>
        <v>0</v>
      </c>
    </row>
    <row r="1672" spans="1:92" x14ac:dyDescent="0.25">
      <c r="A1672">
        <v>720</v>
      </c>
      <c r="B1672" t="s">
        <v>564</v>
      </c>
      <c r="C1672" t="s">
        <v>564</v>
      </c>
      <c r="D1672">
        <v>2204772</v>
      </c>
      <c r="E1672">
        <v>5</v>
      </c>
      <c r="F1672" s="107">
        <v>40937</v>
      </c>
      <c r="G1672" s="107">
        <v>41142</v>
      </c>
      <c r="H1672">
        <v>2204772</v>
      </c>
      <c r="I1672" s="107">
        <v>40937</v>
      </c>
      <c r="J1672" s="107">
        <v>41142</v>
      </c>
      <c r="K1672">
        <v>20000</v>
      </c>
      <c r="L1672" t="s">
        <v>569</v>
      </c>
      <c r="N1672" t="s">
        <v>564</v>
      </c>
      <c r="O1672" t="s">
        <v>913</v>
      </c>
      <c r="P1672" t="s">
        <v>38</v>
      </c>
      <c r="Q1672">
        <v>206</v>
      </c>
      <c r="R1672">
        <v>206</v>
      </c>
      <c r="S1672">
        <v>5</v>
      </c>
      <c r="T1672">
        <v>5</v>
      </c>
      <c r="U1672">
        <v>2</v>
      </c>
      <c r="AD1672" s="107">
        <v>29006</v>
      </c>
      <c r="AE1672" t="s">
        <v>31</v>
      </c>
      <c r="AF1672" t="s">
        <v>32</v>
      </c>
      <c r="AG1672" t="s">
        <v>868</v>
      </c>
      <c r="AH1672" t="s">
        <v>57</v>
      </c>
      <c r="AI1672" t="s">
        <v>117</v>
      </c>
      <c r="AJ1672" t="s">
        <v>88</v>
      </c>
      <c r="AK1672">
        <v>7</v>
      </c>
      <c r="AL1672" t="s">
        <v>987</v>
      </c>
      <c r="AN1672">
        <v>7</v>
      </c>
      <c r="AP1672" t="s">
        <v>185</v>
      </c>
      <c r="AR1672" t="s">
        <v>49</v>
      </c>
      <c r="AS1672" t="s">
        <v>105</v>
      </c>
      <c r="BC1672" t="s">
        <v>51</v>
      </c>
      <c r="BF1672">
        <v>206</v>
      </c>
      <c r="BG1672">
        <v>206</v>
      </c>
      <c r="BH1672">
        <v>206</v>
      </c>
      <c r="BI1672">
        <v>32.598360655737707</v>
      </c>
      <c r="BJ1672">
        <f t="shared" si="130"/>
        <v>33</v>
      </c>
      <c r="BK1672">
        <v>0</v>
      </c>
      <c r="BL1672">
        <v>0</v>
      </c>
      <c r="BM1672" t="s">
        <v>1050</v>
      </c>
      <c r="BN1672" t="s">
        <v>913</v>
      </c>
      <c r="BO1672" t="s">
        <v>564</v>
      </c>
      <c r="BQ1672" t="s">
        <v>1050</v>
      </c>
      <c r="BR1672" t="s">
        <v>87</v>
      </c>
      <c r="BS1672" t="s">
        <v>572</v>
      </c>
      <c r="BT1672" t="s">
        <v>1252</v>
      </c>
      <c r="BU1672" t="s">
        <v>87</v>
      </c>
      <c r="BV1672">
        <v>1</v>
      </c>
      <c r="BW1672">
        <v>1</v>
      </c>
      <c r="BX1672">
        <v>0</v>
      </c>
      <c r="BY1672">
        <v>0</v>
      </c>
      <c r="BZ1672">
        <v>-206</v>
      </c>
      <c r="CA1672">
        <v>0</v>
      </c>
      <c r="CB1672">
        <v>206</v>
      </c>
      <c r="CC1672" t="e">
        <v>#VALUE!</v>
      </c>
      <c r="CD1672">
        <v>206</v>
      </c>
      <c r="CE1672">
        <v>0</v>
      </c>
      <c r="CH1672">
        <f t="shared" si="131"/>
        <v>1</v>
      </c>
      <c r="CI1672" t="s">
        <v>1403</v>
      </c>
      <c r="CJ1672">
        <v>6</v>
      </c>
      <c r="CK1672" t="s">
        <v>1399</v>
      </c>
      <c r="CL1672">
        <f t="shared" si="132"/>
        <v>0</v>
      </c>
      <c r="CM1672">
        <f t="shared" si="133"/>
        <v>1</v>
      </c>
      <c r="CN1672">
        <f t="shared" si="134"/>
        <v>1</v>
      </c>
    </row>
    <row r="1673" spans="1:92" x14ac:dyDescent="0.25">
      <c r="A1673">
        <v>314</v>
      </c>
      <c r="B1673" t="s">
        <v>564</v>
      </c>
      <c r="C1673" t="s">
        <v>87</v>
      </c>
      <c r="D1673">
        <v>2206032</v>
      </c>
      <c r="E1673">
        <v>6</v>
      </c>
      <c r="F1673" s="107">
        <v>40921</v>
      </c>
      <c r="G1673" s="107">
        <v>41184</v>
      </c>
      <c r="H1673">
        <v>2206032</v>
      </c>
      <c r="I1673" s="107">
        <v>40921</v>
      </c>
      <c r="J1673" s="107">
        <v>40922</v>
      </c>
      <c r="K1673">
        <v>30000</v>
      </c>
      <c r="L1673" t="s">
        <v>570</v>
      </c>
      <c r="M1673" s="107">
        <v>40922</v>
      </c>
      <c r="N1673" t="s">
        <v>87</v>
      </c>
      <c r="O1673" t="s">
        <v>75</v>
      </c>
      <c r="P1673" t="s">
        <v>38</v>
      </c>
      <c r="Q1673">
        <v>165</v>
      </c>
      <c r="R1673">
        <v>264</v>
      </c>
      <c r="S1673">
        <v>3</v>
      </c>
      <c r="T1673">
        <v>1</v>
      </c>
      <c r="U1673">
        <v>2</v>
      </c>
      <c r="AD1673" s="107">
        <v>32107</v>
      </c>
      <c r="AE1673" t="s">
        <v>31</v>
      </c>
      <c r="AF1673" t="s">
        <v>32</v>
      </c>
      <c r="AG1673" t="s">
        <v>868</v>
      </c>
      <c r="AH1673" t="s">
        <v>57</v>
      </c>
      <c r="AI1673" t="s">
        <v>94</v>
      </c>
      <c r="AJ1673" t="s">
        <v>88</v>
      </c>
      <c r="AK1673">
        <v>12</v>
      </c>
      <c r="AL1673" t="s">
        <v>361</v>
      </c>
      <c r="AM1673">
        <v>2</v>
      </c>
      <c r="AP1673" t="s">
        <v>55</v>
      </c>
      <c r="AR1673" t="s">
        <v>49</v>
      </c>
      <c r="AS1673" t="s">
        <v>56</v>
      </c>
      <c r="AU1673" t="s">
        <v>687</v>
      </c>
      <c r="AX1673" t="s">
        <v>87</v>
      </c>
      <c r="BC1673" t="s">
        <v>51</v>
      </c>
      <c r="BF1673">
        <v>165</v>
      </c>
      <c r="BG1673">
        <v>264</v>
      </c>
      <c r="BH1673">
        <v>264</v>
      </c>
      <c r="BI1673">
        <v>24.081967213114755</v>
      </c>
      <c r="BJ1673">
        <f t="shared" si="130"/>
        <v>24</v>
      </c>
      <c r="BK1673">
        <v>0</v>
      </c>
      <c r="BL1673">
        <v>-262</v>
      </c>
      <c r="BM1673" t="s">
        <v>1050</v>
      </c>
      <c r="BN1673" t="s">
        <v>75</v>
      </c>
      <c r="BO1673" t="s">
        <v>87</v>
      </c>
      <c r="BQ1673" t="s">
        <v>1050</v>
      </c>
      <c r="BR1673" t="s">
        <v>87</v>
      </c>
      <c r="BS1673" t="s">
        <v>572</v>
      </c>
      <c r="BT1673" t="s">
        <v>1252</v>
      </c>
      <c r="BU1673" t="s">
        <v>87</v>
      </c>
      <c r="BV1673">
        <v>0.625</v>
      </c>
      <c r="BW1673">
        <v>7.575757575757576E-3</v>
      </c>
      <c r="BX1673">
        <v>-0.61742424242424243</v>
      </c>
      <c r="BY1673">
        <v>0</v>
      </c>
      <c r="BZ1673">
        <v>-2</v>
      </c>
      <c r="CA1673">
        <v>163</v>
      </c>
      <c r="CB1673">
        <v>264</v>
      </c>
      <c r="CC1673">
        <v>165</v>
      </c>
      <c r="CD1673">
        <v>264</v>
      </c>
      <c r="CE1673">
        <v>262</v>
      </c>
      <c r="CH1673">
        <f t="shared" si="131"/>
        <v>1</v>
      </c>
      <c r="CI1673" t="s">
        <v>1403</v>
      </c>
      <c r="CJ1673">
        <v>6</v>
      </c>
      <c r="CK1673" t="s">
        <v>1399</v>
      </c>
      <c r="CL1673">
        <f t="shared" si="132"/>
        <v>1</v>
      </c>
      <c r="CM1673">
        <f t="shared" si="133"/>
        <v>1</v>
      </c>
      <c r="CN1673">
        <f t="shared" si="134"/>
        <v>1</v>
      </c>
    </row>
    <row r="1674" spans="1:92" x14ac:dyDescent="0.25">
      <c r="A1674">
        <v>3000</v>
      </c>
      <c r="B1674" t="s">
        <v>564</v>
      </c>
      <c r="C1674" t="s">
        <v>564</v>
      </c>
      <c r="D1674">
        <v>2206162</v>
      </c>
      <c r="E1674">
        <v>1</v>
      </c>
      <c r="F1674" s="107">
        <v>41019</v>
      </c>
      <c r="G1674" s="107">
        <v>41152</v>
      </c>
      <c r="H1674">
        <v>2206162</v>
      </c>
      <c r="I1674" s="107">
        <v>41019</v>
      </c>
      <c r="J1674" s="107">
        <v>41152</v>
      </c>
      <c r="K1674">
        <v>50000</v>
      </c>
      <c r="L1674" t="s">
        <v>570</v>
      </c>
      <c r="N1674" t="s">
        <v>564</v>
      </c>
      <c r="O1674" t="s">
        <v>913</v>
      </c>
      <c r="P1674" t="s">
        <v>54</v>
      </c>
      <c r="Q1674">
        <v>134</v>
      </c>
      <c r="R1674">
        <v>134</v>
      </c>
      <c r="S1674">
        <v>0</v>
      </c>
      <c r="T1674">
        <v>0</v>
      </c>
      <c r="AD1674" s="107">
        <v>32173</v>
      </c>
      <c r="AE1674" t="s">
        <v>31</v>
      </c>
      <c r="AF1674" t="s">
        <v>32</v>
      </c>
      <c r="AG1674" t="s">
        <v>868</v>
      </c>
      <c r="AH1674" t="s">
        <v>57</v>
      </c>
      <c r="AI1674" t="s">
        <v>41</v>
      </c>
      <c r="AJ1674" t="s">
        <v>54</v>
      </c>
      <c r="AK1674">
        <v>5</v>
      </c>
      <c r="AL1674" t="s">
        <v>54</v>
      </c>
      <c r="AP1674" t="s">
        <v>248</v>
      </c>
      <c r="AR1674" t="s">
        <v>49</v>
      </c>
      <c r="AS1674" t="s">
        <v>162</v>
      </c>
      <c r="BC1674" t="s">
        <v>37</v>
      </c>
      <c r="BF1674">
        <v>134</v>
      </c>
      <c r="BG1674">
        <v>134</v>
      </c>
      <c r="BH1674">
        <v>134</v>
      </c>
      <c r="BI1674">
        <v>24.169398907103826</v>
      </c>
      <c r="BJ1674">
        <f t="shared" si="130"/>
        <v>24</v>
      </c>
      <c r="BK1674">
        <v>0</v>
      </c>
      <c r="BL1674">
        <v>0</v>
      </c>
      <c r="BM1674" t="s">
        <v>1051</v>
      </c>
      <c r="BN1674" t="s">
        <v>913</v>
      </c>
      <c r="BO1674" t="s">
        <v>564</v>
      </c>
      <c r="BQ1674" t="s">
        <v>1051</v>
      </c>
      <c r="BR1674" t="s">
        <v>87</v>
      </c>
      <c r="BS1674" t="s">
        <v>572</v>
      </c>
      <c r="BT1674" t="s">
        <v>1252</v>
      </c>
      <c r="BU1674" t="s">
        <v>564</v>
      </c>
      <c r="BV1674">
        <v>1</v>
      </c>
      <c r="BW1674">
        <v>1</v>
      </c>
      <c r="BX1674">
        <v>0</v>
      </c>
      <c r="BY1674">
        <v>0</v>
      </c>
      <c r="BZ1674">
        <v>-134</v>
      </c>
      <c r="CA1674">
        <v>0</v>
      </c>
      <c r="CB1674">
        <v>134</v>
      </c>
      <c r="CC1674" t="e">
        <v>#VALUE!</v>
      </c>
      <c r="CD1674">
        <v>134</v>
      </c>
      <c r="CE1674">
        <v>0</v>
      </c>
      <c r="CH1674">
        <f t="shared" si="131"/>
        <v>0</v>
      </c>
      <c r="CI1674" t="s">
        <v>1403</v>
      </c>
      <c r="CJ1674">
        <v>6</v>
      </c>
      <c r="CK1674" t="s">
        <v>1399</v>
      </c>
      <c r="CL1674">
        <f t="shared" si="132"/>
        <v>0</v>
      </c>
      <c r="CM1674">
        <f t="shared" si="133"/>
        <v>0</v>
      </c>
      <c r="CN1674">
        <f t="shared" si="134"/>
        <v>0</v>
      </c>
    </row>
    <row r="1675" spans="1:92" x14ac:dyDescent="0.25">
      <c r="A1675">
        <v>221</v>
      </c>
      <c r="B1675" t="s">
        <v>564</v>
      </c>
      <c r="C1675" t="s">
        <v>564</v>
      </c>
      <c r="D1675">
        <v>2207844</v>
      </c>
      <c r="E1675">
        <v>2</v>
      </c>
      <c r="F1675" s="107">
        <v>40918</v>
      </c>
      <c r="G1675" s="107">
        <v>40983</v>
      </c>
      <c r="H1675">
        <v>2207844</v>
      </c>
      <c r="I1675" s="107">
        <v>40919</v>
      </c>
      <c r="J1675" s="107">
        <v>40926</v>
      </c>
      <c r="K1675">
        <v>5000</v>
      </c>
      <c r="L1675" t="s">
        <v>567</v>
      </c>
      <c r="M1675" s="107">
        <v>40926</v>
      </c>
      <c r="N1675" t="s">
        <v>87</v>
      </c>
      <c r="O1675" t="s">
        <v>75</v>
      </c>
      <c r="P1675" t="s">
        <v>587</v>
      </c>
      <c r="Q1675">
        <v>8</v>
      </c>
      <c r="R1675">
        <v>66</v>
      </c>
      <c r="S1675">
        <v>0</v>
      </c>
      <c r="T1675">
        <v>3</v>
      </c>
      <c r="AD1675" s="107">
        <v>31178</v>
      </c>
      <c r="AE1675" t="s">
        <v>31</v>
      </c>
      <c r="AF1675" t="s">
        <v>32</v>
      </c>
      <c r="AG1675" t="s">
        <v>868</v>
      </c>
      <c r="AH1675" t="s">
        <v>30</v>
      </c>
      <c r="AI1675" t="s">
        <v>82</v>
      </c>
      <c r="AJ1675" t="s">
        <v>47</v>
      </c>
      <c r="AK1675">
        <v>4</v>
      </c>
      <c r="AL1675" t="s">
        <v>47</v>
      </c>
      <c r="AP1675" t="s">
        <v>149</v>
      </c>
      <c r="AR1675" t="s">
        <v>66</v>
      </c>
      <c r="AS1675" t="s">
        <v>73</v>
      </c>
      <c r="BC1675" t="s">
        <v>37</v>
      </c>
      <c r="BF1675">
        <v>8</v>
      </c>
      <c r="BG1675">
        <v>65</v>
      </c>
      <c r="BH1675">
        <v>66</v>
      </c>
      <c r="BI1675">
        <v>26.612021857923498</v>
      </c>
      <c r="BJ1675">
        <f t="shared" si="130"/>
        <v>27</v>
      </c>
      <c r="BK1675">
        <v>0</v>
      </c>
      <c r="BL1675">
        <v>-57</v>
      </c>
      <c r="BM1675" t="s">
        <v>47</v>
      </c>
      <c r="BN1675" t="s">
        <v>75</v>
      </c>
      <c r="BO1675" t="s">
        <v>87</v>
      </c>
      <c r="BQ1675" t="s">
        <v>47</v>
      </c>
      <c r="BR1675" t="s">
        <v>87</v>
      </c>
      <c r="BS1675" t="s">
        <v>573</v>
      </c>
      <c r="BT1675" t="s">
        <v>1252</v>
      </c>
      <c r="BU1675" t="s">
        <v>564</v>
      </c>
      <c r="BV1675">
        <v>0.12121212121212122</v>
      </c>
      <c r="BW1675">
        <v>0.12307692307692308</v>
      </c>
      <c r="BX1675">
        <v>1.8648018648018683E-3</v>
      </c>
      <c r="BY1675">
        <v>0</v>
      </c>
      <c r="BZ1675">
        <v>-8</v>
      </c>
      <c r="CA1675">
        <v>0</v>
      </c>
      <c r="CB1675">
        <v>8</v>
      </c>
      <c r="CC1675" t="e">
        <v>#VALUE!</v>
      </c>
      <c r="CD1675">
        <v>8</v>
      </c>
      <c r="CE1675">
        <v>0</v>
      </c>
      <c r="CH1675">
        <f t="shared" si="131"/>
        <v>1</v>
      </c>
      <c r="CI1675" t="s">
        <v>1405</v>
      </c>
      <c r="CJ1675">
        <v>1</v>
      </c>
      <c r="CK1675" t="s">
        <v>1399</v>
      </c>
      <c r="CL1675">
        <f t="shared" si="132"/>
        <v>1</v>
      </c>
      <c r="CM1675">
        <f t="shared" si="133"/>
        <v>0</v>
      </c>
      <c r="CN1675">
        <f t="shared" si="134"/>
        <v>1</v>
      </c>
    </row>
    <row r="1676" spans="1:92" x14ac:dyDescent="0.25">
      <c r="A1676">
        <v>678</v>
      </c>
      <c r="B1676" t="s">
        <v>564</v>
      </c>
      <c r="C1676" t="s">
        <v>87</v>
      </c>
      <c r="D1676">
        <v>2208350</v>
      </c>
      <c r="E1676">
        <v>6</v>
      </c>
      <c r="F1676" s="107">
        <v>40919</v>
      </c>
      <c r="G1676" s="107">
        <v>41330</v>
      </c>
      <c r="H1676">
        <v>2208350</v>
      </c>
      <c r="I1676" s="107">
        <v>40919</v>
      </c>
      <c r="J1676" s="107">
        <v>40921</v>
      </c>
      <c r="K1676">
        <v>20000</v>
      </c>
      <c r="L1676" t="s">
        <v>569</v>
      </c>
      <c r="M1676" s="107">
        <v>40921</v>
      </c>
      <c r="N1676" t="s">
        <v>87</v>
      </c>
      <c r="O1676" t="s">
        <v>75</v>
      </c>
      <c r="P1676" t="s">
        <v>38</v>
      </c>
      <c r="Q1676">
        <v>356</v>
      </c>
      <c r="R1676">
        <v>412</v>
      </c>
      <c r="S1676">
        <v>3</v>
      </c>
      <c r="T1676">
        <v>3</v>
      </c>
      <c r="U1676">
        <v>1</v>
      </c>
      <c r="V1676">
        <v>1</v>
      </c>
      <c r="AD1676" s="107">
        <v>32454</v>
      </c>
      <c r="AE1676" t="s">
        <v>31</v>
      </c>
      <c r="AF1676" t="s">
        <v>32</v>
      </c>
      <c r="AG1676" t="s">
        <v>868</v>
      </c>
      <c r="AH1676" t="s">
        <v>57</v>
      </c>
      <c r="AI1676" t="s">
        <v>58</v>
      </c>
      <c r="AJ1676" t="s">
        <v>88</v>
      </c>
      <c r="AK1676">
        <v>14</v>
      </c>
      <c r="AL1676" t="s">
        <v>361</v>
      </c>
      <c r="AM1676">
        <v>7</v>
      </c>
      <c r="AP1676" t="s">
        <v>237</v>
      </c>
      <c r="AR1676" t="s">
        <v>66</v>
      </c>
      <c r="AS1676" t="s">
        <v>63</v>
      </c>
      <c r="AU1676">
        <v>40977</v>
      </c>
      <c r="AX1676" t="s">
        <v>87</v>
      </c>
      <c r="BC1676" t="s">
        <v>37</v>
      </c>
      <c r="BF1676">
        <v>356</v>
      </c>
      <c r="BG1676">
        <v>412</v>
      </c>
      <c r="BH1676">
        <v>412</v>
      </c>
      <c r="BI1676">
        <v>23.128415300546447</v>
      </c>
      <c r="BJ1676">
        <f t="shared" si="130"/>
        <v>23</v>
      </c>
      <c r="BK1676">
        <v>0</v>
      </c>
      <c r="BL1676">
        <v>-409</v>
      </c>
      <c r="BM1676" t="s">
        <v>1050</v>
      </c>
      <c r="BN1676" t="s">
        <v>75</v>
      </c>
      <c r="BO1676" t="s">
        <v>87</v>
      </c>
      <c r="BQ1676" t="s">
        <v>1050</v>
      </c>
      <c r="BR1676" t="s">
        <v>87</v>
      </c>
      <c r="BS1676" t="s">
        <v>572</v>
      </c>
      <c r="BT1676" t="s">
        <v>1252</v>
      </c>
      <c r="BU1676" t="s">
        <v>87</v>
      </c>
      <c r="BV1676">
        <v>0.86407766990291257</v>
      </c>
      <c r="BW1676">
        <v>7.2815533980582527E-3</v>
      </c>
      <c r="BX1676">
        <v>-0.85679611650485432</v>
      </c>
      <c r="BY1676">
        <v>0</v>
      </c>
      <c r="BZ1676">
        <v>-3</v>
      </c>
      <c r="CA1676">
        <v>353</v>
      </c>
      <c r="CB1676">
        <v>412</v>
      </c>
      <c r="CC1676">
        <v>356</v>
      </c>
      <c r="CD1676">
        <v>412</v>
      </c>
      <c r="CE1676">
        <v>409</v>
      </c>
      <c r="CH1676">
        <f t="shared" si="131"/>
        <v>1</v>
      </c>
      <c r="CI1676" t="s">
        <v>1403</v>
      </c>
      <c r="CJ1676">
        <v>6</v>
      </c>
      <c r="CK1676" t="s">
        <v>1399</v>
      </c>
      <c r="CL1676">
        <f t="shared" si="132"/>
        <v>1</v>
      </c>
      <c r="CM1676">
        <f t="shared" si="133"/>
        <v>1</v>
      </c>
      <c r="CN1676">
        <f t="shared" si="134"/>
        <v>1</v>
      </c>
    </row>
    <row r="1677" spans="1:92" x14ac:dyDescent="0.25">
      <c r="A1677">
        <v>234</v>
      </c>
      <c r="B1677" t="s">
        <v>564</v>
      </c>
      <c r="C1677" t="s">
        <v>564</v>
      </c>
      <c r="D1677">
        <v>2209435</v>
      </c>
      <c r="E1677">
        <v>6</v>
      </c>
      <c r="F1677" s="107">
        <v>40919</v>
      </c>
      <c r="G1677" s="107">
        <v>40920</v>
      </c>
      <c r="H1677">
        <v>2209435</v>
      </c>
      <c r="I1677" s="107">
        <v>40919</v>
      </c>
      <c r="J1677" s="107">
        <v>40920</v>
      </c>
      <c r="K1677">
        <v>10000</v>
      </c>
      <c r="L1677" t="s">
        <v>568</v>
      </c>
      <c r="N1677" t="s">
        <v>564</v>
      </c>
      <c r="O1677" t="s">
        <v>913</v>
      </c>
      <c r="P1677" t="s">
        <v>38</v>
      </c>
      <c r="Q1677">
        <v>2</v>
      </c>
      <c r="R1677">
        <v>2</v>
      </c>
      <c r="S1677">
        <v>0</v>
      </c>
      <c r="T1677">
        <v>1</v>
      </c>
      <c r="AD1677" s="107">
        <v>32041</v>
      </c>
      <c r="AE1677" t="s">
        <v>31</v>
      </c>
      <c r="AF1677" t="s">
        <v>39</v>
      </c>
      <c r="AG1677" t="s">
        <v>40</v>
      </c>
      <c r="AH1677" t="s">
        <v>40</v>
      </c>
      <c r="AI1677" t="s">
        <v>52</v>
      </c>
      <c r="AJ1677" t="s">
        <v>88</v>
      </c>
      <c r="AK1677">
        <v>1</v>
      </c>
      <c r="AL1677" t="s">
        <v>361</v>
      </c>
      <c r="AM1677">
        <v>2</v>
      </c>
      <c r="AP1677" t="s">
        <v>55</v>
      </c>
      <c r="AR1677" t="s">
        <v>49</v>
      </c>
      <c r="AS1677" t="s">
        <v>56</v>
      </c>
      <c r="AT1677" t="s">
        <v>1214</v>
      </c>
      <c r="BC1677" t="s">
        <v>78</v>
      </c>
      <c r="BF1677">
        <v>2</v>
      </c>
      <c r="BG1677">
        <v>2</v>
      </c>
      <c r="BH1677">
        <v>2</v>
      </c>
      <c r="BI1677">
        <v>24.256830601092897</v>
      </c>
      <c r="BJ1677">
        <f t="shared" si="130"/>
        <v>24</v>
      </c>
      <c r="BK1677">
        <v>0</v>
      </c>
      <c r="BL1677">
        <v>0</v>
      </c>
      <c r="BM1677" t="s">
        <v>1050</v>
      </c>
      <c r="BN1677" t="s">
        <v>913</v>
      </c>
      <c r="BO1677" t="s">
        <v>564</v>
      </c>
      <c r="BQ1677" t="s">
        <v>1050</v>
      </c>
      <c r="BR1677" t="s">
        <v>87</v>
      </c>
      <c r="BS1677" t="s">
        <v>572</v>
      </c>
      <c r="BT1677" t="s">
        <v>1252</v>
      </c>
      <c r="BU1677" t="s">
        <v>564</v>
      </c>
      <c r="BV1677">
        <v>1</v>
      </c>
      <c r="BW1677">
        <v>1</v>
      </c>
      <c r="BX1677">
        <v>0</v>
      </c>
      <c r="BY1677">
        <v>0</v>
      </c>
      <c r="BZ1677">
        <v>-2</v>
      </c>
      <c r="CA1677">
        <v>0</v>
      </c>
      <c r="CB1677">
        <v>2</v>
      </c>
      <c r="CC1677" t="e">
        <v>#VALUE!</v>
      </c>
      <c r="CD1677">
        <v>2</v>
      </c>
      <c r="CE1677">
        <v>0</v>
      </c>
      <c r="CH1677">
        <f t="shared" si="131"/>
        <v>1</v>
      </c>
      <c r="CI1677" t="s">
        <v>1405</v>
      </c>
      <c r="CJ1677">
        <v>1</v>
      </c>
      <c r="CK1677" t="s">
        <v>1399</v>
      </c>
      <c r="CL1677">
        <f t="shared" si="132"/>
        <v>0</v>
      </c>
      <c r="CM1677">
        <f t="shared" si="133"/>
        <v>0</v>
      </c>
      <c r="CN1677">
        <f t="shared" si="134"/>
        <v>1</v>
      </c>
    </row>
    <row r="1678" spans="1:92" x14ac:dyDescent="0.25">
      <c r="A1678">
        <v>1635</v>
      </c>
      <c r="B1678" t="s">
        <v>564</v>
      </c>
      <c r="C1678" t="s">
        <v>564</v>
      </c>
      <c r="D1678">
        <v>2209562</v>
      </c>
      <c r="E1678">
        <v>5</v>
      </c>
      <c r="F1678" s="107">
        <v>40969</v>
      </c>
      <c r="G1678" s="107">
        <v>41018</v>
      </c>
      <c r="H1678">
        <v>2209562</v>
      </c>
      <c r="I1678" s="107">
        <v>40969</v>
      </c>
      <c r="J1678" s="107">
        <v>41018</v>
      </c>
      <c r="K1678">
        <v>15000</v>
      </c>
      <c r="L1678" t="s">
        <v>569</v>
      </c>
      <c r="N1678" t="s">
        <v>564</v>
      </c>
      <c r="O1678" t="s">
        <v>913</v>
      </c>
      <c r="P1678" t="s">
        <v>38</v>
      </c>
      <c r="Q1678">
        <v>50</v>
      </c>
      <c r="R1678">
        <v>50</v>
      </c>
      <c r="S1678">
        <v>1</v>
      </c>
      <c r="T1678">
        <v>0</v>
      </c>
      <c r="U1678">
        <v>1</v>
      </c>
      <c r="AD1678" s="107">
        <v>26771</v>
      </c>
      <c r="AE1678" t="s">
        <v>31</v>
      </c>
      <c r="AF1678" t="s">
        <v>68</v>
      </c>
      <c r="AG1678" t="s">
        <v>870</v>
      </c>
      <c r="AH1678" t="s">
        <v>30</v>
      </c>
      <c r="AI1678" t="s">
        <v>94</v>
      </c>
      <c r="AJ1678" t="s">
        <v>88</v>
      </c>
      <c r="AK1678">
        <v>3</v>
      </c>
      <c r="AL1678" t="s">
        <v>987</v>
      </c>
      <c r="AN1678">
        <v>8</v>
      </c>
      <c r="AP1678" t="s">
        <v>59</v>
      </c>
      <c r="AR1678" t="s">
        <v>43</v>
      </c>
      <c r="AS1678" t="s">
        <v>60</v>
      </c>
      <c r="BC1678" t="s">
        <v>37</v>
      </c>
      <c r="BF1678">
        <v>50</v>
      </c>
      <c r="BG1678">
        <v>50</v>
      </c>
      <c r="BH1678">
        <v>50</v>
      </c>
      <c r="BI1678">
        <v>38.792349726775953</v>
      </c>
      <c r="BJ1678">
        <f t="shared" si="130"/>
        <v>39</v>
      </c>
      <c r="BK1678">
        <v>0</v>
      </c>
      <c r="BL1678">
        <v>0</v>
      </c>
      <c r="BM1678" t="s">
        <v>1050</v>
      </c>
      <c r="BN1678" t="s">
        <v>913</v>
      </c>
      <c r="BO1678" t="s">
        <v>564</v>
      </c>
      <c r="BQ1678" t="s">
        <v>1050</v>
      </c>
      <c r="BR1678" t="s">
        <v>87</v>
      </c>
      <c r="BS1678" t="s">
        <v>572</v>
      </c>
      <c r="BT1678" t="s">
        <v>1252</v>
      </c>
      <c r="BU1678" t="s">
        <v>87</v>
      </c>
      <c r="BV1678">
        <v>1</v>
      </c>
      <c r="BW1678">
        <v>1</v>
      </c>
      <c r="BX1678">
        <v>0</v>
      </c>
      <c r="BY1678">
        <v>0</v>
      </c>
      <c r="BZ1678">
        <v>-50</v>
      </c>
      <c r="CA1678">
        <v>0</v>
      </c>
      <c r="CB1678">
        <v>50</v>
      </c>
      <c r="CC1678" t="e">
        <v>#VALUE!</v>
      </c>
      <c r="CD1678">
        <v>50</v>
      </c>
      <c r="CE1678">
        <v>0</v>
      </c>
      <c r="CH1678">
        <f t="shared" si="131"/>
        <v>1</v>
      </c>
      <c r="CI1678" t="s">
        <v>1401</v>
      </c>
      <c r="CJ1678">
        <v>3</v>
      </c>
      <c r="CK1678" t="s">
        <v>1399</v>
      </c>
      <c r="CL1678">
        <f t="shared" si="132"/>
        <v>0</v>
      </c>
      <c r="CM1678">
        <f t="shared" si="133"/>
        <v>1</v>
      </c>
      <c r="CN1678">
        <f t="shared" si="134"/>
        <v>0</v>
      </c>
    </row>
    <row r="1679" spans="1:92" x14ac:dyDescent="0.25">
      <c r="A1679">
        <v>1904</v>
      </c>
      <c r="B1679" t="s">
        <v>564</v>
      </c>
      <c r="C1679" t="s">
        <v>87</v>
      </c>
      <c r="D1679">
        <v>2209573</v>
      </c>
      <c r="E1679">
        <v>4</v>
      </c>
      <c r="F1679" s="107">
        <v>40979</v>
      </c>
      <c r="G1679" s="107">
        <v>41382</v>
      </c>
      <c r="H1679">
        <v>2209573</v>
      </c>
      <c r="I1679" s="107">
        <v>40979</v>
      </c>
      <c r="J1679" s="107">
        <v>40982</v>
      </c>
      <c r="K1679">
        <v>5000</v>
      </c>
      <c r="L1679" t="s">
        <v>567</v>
      </c>
      <c r="M1679" s="107">
        <v>40982</v>
      </c>
      <c r="N1679" t="s">
        <v>87</v>
      </c>
      <c r="O1679" t="s">
        <v>583</v>
      </c>
      <c r="P1679" t="s">
        <v>38</v>
      </c>
      <c r="Q1679">
        <v>24</v>
      </c>
      <c r="R1679">
        <v>404</v>
      </c>
      <c r="S1679">
        <v>0</v>
      </c>
      <c r="T1679">
        <v>3</v>
      </c>
      <c r="AD1679" s="107">
        <v>31374</v>
      </c>
      <c r="AE1679" t="s">
        <v>31</v>
      </c>
      <c r="AF1679" t="s">
        <v>68</v>
      </c>
      <c r="AG1679" t="s">
        <v>870</v>
      </c>
      <c r="AH1679" t="s">
        <v>30</v>
      </c>
      <c r="AI1679" t="s">
        <v>70</v>
      </c>
      <c r="AJ1679" t="s">
        <v>88</v>
      </c>
      <c r="AK1679">
        <v>17</v>
      </c>
      <c r="AL1679" t="s">
        <v>986</v>
      </c>
      <c r="AO1679">
        <v>60</v>
      </c>
      <c r="AP1679" t="s">
        <v>149</v>
      </c>
      <c r="AR1679" t="s">
        <v>66</v>
      </c>
      <c r="AS1679" t="s">
        <v>73</v>
      </c>
      <c r="AT1679" t="s">
        <v>1419</v>
      </c>
      <c r="AU1679" t="s">
        <v>952</v>
      </c>
      <c r="AV1679" t="s">
        <v>50</v>
      </c>
      <c r="AW1679" t="s">
        <v>951</v>
      </c>
      <c r="BA1679">
        <v>41442</v>
      </c>
      <c r="BB1679">
        <v>235</v>
      </c>
      <c r="BC1679" t="s">
        <v>51</v>
      </c>
      <c r="BF1679">
        <v>24</v>
      </c>
      <c r="BG1679">
        <v>404</v>
      </c>
      <c r="BH1679">
        <v>404</v>
      </c>
      <c r="BI1679">
        <v>26.243169398907103</v>
      </c>
      <c r="BJ1679">
        <f t="shared" si="130"/>
        <v>26</v>
      </c>
      <c r="BK1679">
        <v>0</v>
      </c>
      <c r="BL1679">
        <v>-400</v>
      </c>
      <c r="BM1679" t="s">
        <v>1050</v>
      </c>
      <c r="BN1679" t="s">
        <v>75</v>
      </c>
      <c r="BO1679" t="s">
        <v>564</v>
      </c>
      <c r="BQ1679" t="s">
        <v>1050</v>
      </c>
      <c r="BR1679" t="s">
        <v>87</v>
      </c>
      <c r="BS1679" t="s">
        <v>572</v>
      </c>
      <c r="BT1679" t="s">
        <v>1252</v>
      </c>
      <c r="BU1679" t="s">
        <v>564</v>
      </c>
      <c r="BV1679">
        <v>5.9405940594059403E-2</v>
      </c>
      <c r="BW1679">
        <v>9.9009900990099011E-3</v>
      </c>
      <c r="BX1679">
        <v>-4.95049504950495E-2</v>
      </c>
      <c r="BY1679">
        <v>0</v>
      </c>
      <c r="BZ1679">
        <v>-4</v>
      </c>
      <c r="CA1679">
        <v>20</v>
      </c>
      <c r="CB1679">
        <v>404</v>
      </c>
      <c r="CC1679">
        <v>24</v>
      </c>
      <c r="CD1679">
        <v>404</v>
      </c>
      <c r="CE1679">
        <v>400</v>
      </c>
      <c r="CH1679">
        <f t="shared" si="131"/>
        <v>1</v>
      </c>
      <c r="CI1679" t="s">
        <v>1404</v>
      </c>
      <c r="CJ1679">
        <v>2</v>
      </c>
      <c r="CK1679" t="s">
        <v>1399</v>
      </c>
      <c r="CL1679">
        <f t="shared" si="132"/>
        <v>1</v>
      </c>
      <c r="CM1679">
        <f t="shared" si="133"/>
        <v>0</v>
      </c>
      <c r="CN1679">
        <f t="shared" si="134"/>
        <v>1</v>
      </c>
    </row>
    <row r="1680" spans="1:92" x14ac:dyDescent="0.25">
      <c r="A1680">
        <v>751</v>
      </c>
      <c r="B1680" t="s">
        <v>564</v>
      </c>
      <c r="C1680" t="s">
        <v>564</v>
      </c>
      <c r="D1680">
        <v>2209767</v>
      </c>
      <c r="E1680">
        <v>2</v>
      </c>
      <c r="F1680" s="107">
        <v>40938</v>
      </c>
      <c r="G1680" s="107">
        <v>41120</v>
      </c>
      <c r="H1680">
        <v>2209767</v>
      </c>
      <c r="I1680" s="107">
        <v>40939</v>
      </c>
      <c r="J1680" s="107">
        <v>40940</v>
      </c>
      <c r="K1680">
        <v>5000</v>
      </c>
      <c r="L1680" t="s">
        <v>567</v>
      </c>
      <c r="M1680" s="107">
        <v>40940</v>
      </c>
      <c r="N1680" t="s">
        <v>87</v>
      </c>
      <c r="O1680" t="s">
        <v>75</v>
      </c>
      <c r="P1680" t="s">
        <v>587</v>
      </c>
      <c r="Q1680">
        <v>2</v>
      </c>
      <c r="R1680">
        <v>183</v>
      </c>
      <c r="S1680">
        <v>0</v>
      </c>
      <c r="T1680">
        <v>0</v>
      </c>
      <c r="AD1680" s="107">
        <v>31368</v>
      </c>
      <c r="AE1680" t="s">
        <v>31</v>
      </c>
      <c r="AF1680" t="s">
        <v>68</v>
      </c>
      <c r="AG1680" t="s">
        <v>870</v>
      </c>
      <c r="AH1680" t="s">
        <v>30</v>
      </c>
      <c r="AI1680" t="s">
        <v>33</v>
      </c>
      <c r="AJ1680" t="s">
        <v>47</v>
      </c>
      <c r="AK1680">
        <v>11</v>
      </c>
      <c r="AL1680" t="s">
        <v>47</v>
      </c>
      <c r="AP1680" t="s">
        <v>215</v>
      </c>
      <c r="AR1680" t="s">
        <v>66</v>
      </c>
      <c r="AS1680" t="s">
        <v>63</v>
      </c>
      <c r="BC1680" t="s">
        <v>51</v>
      </c>
      <c r="BF1680">
        <v>2</v>
      </c>
      <c r="BG1680">
        <v>182</v>
      </c>
      <c r="BH1680">
        <v>183</v>
      </c>
      <c r="BI1680">
        <v>26.147540983606557</v>
      </c>
      <c r="BJ1680">
        <f t="shared" si="130"/>
        <v>26</v>
      </c>
      <c r="BK1680">
        <v>0</v>
      </c>
      <c r="BL1680">
        <v>-180</v>
      </c>
      <c r="BM1680" t="s">
        <v>47</v>
      </c>
      <c r="BN1680" t="s">
        <v>75</v>
      </c>
      <c r="BO1680" t="s">
        <v>87</v>
      </c>
      <c r="BQ1680" t="s">
        <v>47</v>
      </c>
      <c r="BR1680" t="s">
        <v>87</v>
      </c>
      <c r="BS1680" t="s">
        <v>573</v>
      </c>
      <c r="BT1680" t="s">
        <v>1252</v>
      </c>
      <c r="BU1680" t="s">
        <v>564</v>
      </c>
      <c r="BV1680">
        <v>1.092896174863388E-2</v>
      </c>
      <c r="BW1680">
        <v>1.098901098901099E-2</v>
      </c>
      <c r="BX1680">
        <v>6.0049240377110097E-5</v>
      </c>
      <c r="BY1680">
        <v>0</v>
      </c>
      <c r="BZ1680">
        <v>-2</v>
      </c>
      <c r="CA1680">
        <v>0</v>
      </c>
      <c r="CB1680">
        <v>2</v>
      </c>
      <c r="CC1680" t="e">
        <v>#VALUE!</v>
      </c>
      <c r="CD1680">
        <v>2</v>
      </c>
      <c r="CE1680">
        <v>0</v>
      </c>
      <c r="CH1680">
        <f t="shared" si="131"/>
        <v>0</v>
      </c>
      <c r="CI1680" t="s">
        <v>1405</v>
      </c>
      <c r="CJ1680">
        <v>1</v>
      </c>
      <c r="CK1680" t="s">
        <v>1399</v>
      </c>
      <c r="CL1680">
        <f t="shared" si="132"/>
        <v>1</v>
      </c>
      <c r="CM1680">
        <f t="shared" si="133"/>
        <v>0</v>
      </c>
      <c r="CN1680">
        <f t="shared" si="134"/>
        <v>0</v>
      </c>
    </row>
    <row r="1681" spans="1:92" x14ac:dyDescent="0.25">
      <c r="A1681">
        <v>594</v>
      </c>
      <c r="B1681" t="s">
        <v>564</v>
      </c>
      <c r="C1681" t="s">
        <v>564</v>
      </c>
      <c r="D1681">
        <v>2210374</v>
      </c>
      <c r="E1681">
        <v>6</v>
      </c>
      <c r="F1681" s="107">
        <v>40932</v>
      </c>
      <c r="G1681" s="107">
        <v>41086</v>
      </c>
      <c r="H1681">
        <v>2210374</v>
      </c>
      <c r="I1681" s="107">
        <v>41010</v>
      </c>
      <c r="J1681" s="107">
        <v>41086</v>
      </c>
      <c r="K1681">
        <v>120000</v>
      </c>
      <c r="L1681" t="s">
        <v>570</v>
      </c>
      <c r="N1681" t="s">
        <v>564</v>
      </c>
      <c r="O1681" t="s">
        <v>913</v>
      </c>
      <c r="P1681" t="s">
        <v>38</v>
      </c>
      <c r="Q1681">
        <v>77</v>
      </c>
      <c r="R1681">
        <v>155</v>
      </c>
      <c r="S1681">
        <v>4</v>
      </c>
      <c r="T1681">
        <v>0</v>
      </c>
      <c r="U1681">
        <v>2</v>
      </c>
      <c r="AD1681" s="107">
        <v>31938</v>
      </c>
      <c r="AE1681" t="s">
        <v>31</v>
      </c>
      <c r="AF1681" t="s">
        <v>39</v>
      </c>
      <c r="AG1681" t="s">
        <v>40</v>
      </c>
      <c r="AH1681" t="s">
        <v>40</v>
      </c>
      <c r="AI1681" t="s">
        <v>84</v>
      </c>
      <c r="AJ1681" t="s">
        <v>88</v>
      </c>
      <c r="AK1681">
        <v>4</v>
      </c>
      <c r="AL1681" t="s">
        <v>361</v>
      </c>
      <c r="AM1681">
        <v>15</v>
      </c>
      <c r="AP1681" t="s">
        <v>227</v>
      </c>
      <c r="AR1681" t="s">
        <v>91</v>
      </c>
      <c r="AS1681" t="s">
        <v>381</v>
      </c>
      <c r="BC1681" t="s">
        <v>37</v>
      </c>
      <c r="BF1681">
        <v>77</v>
      </c>
      <c r="BG1681">
        <v>77</v>
      </c>
      <c r="BH1681">
        <v>155</v>
      </c>
      <c r="BI1681">
        <v>24.57377049180328</v>
      </c>
      <c r="BJ1681">
        <f t="shared" si="130"/>
        <v>25</v>
      </c>
      <c r="BK1681">
        <v>0</v>
      </c>
      <c r="BL1681">
        <v>0</v>
      </c>
      <c r="BM1681" t="s">
        <v>1050</v>
      </c>
      <c r="BN1681" t="s">
        <v>913</v>
      </c>
      <c r="BO1681" t="s">
        <v>564</v>
      </c>
      <c r="BQ1681" t="s">
        <v>1050</v>
      </c>
      <c r="BR1681" t="s">
        <v>87</v>
      </c>
      <c r="BS1681" t="s">
        <v>572</v>
      </c>
      <c r="BT1681" t="s">
        <v>1252</v>
      </c>
      <c r="BU1681" t="s">
        <v>87</v>
      </c>
      <c r="BV1681">
        <v>0.49677419354838709</v>
      </c>
      <c r="BW1681">
        <v>1</v>
      </c>
      <c r="BX1681">
        <v>0.50322580645161286</v>
      </c>
      <c r="BY1681">
        <v>0</v>
      </c>
      <c r="BZ1681">
        <v>-77</v>
      </c>
      <c r="CA1681">
        <v>0</v>
      </c>
      <c r="CB1681">
        <v>77</v>
      </c>
      <c r="CC1681" t="e">
        <v>#VALUE!</v>
      </c>
      <c r="CD1681">
        <v>77</v>
      </c>
      <c r="CE1681">
        <v>0</v>
      </c>
      <c r="CH1681">
        <f t="shared" si="131"/>
        <v>1</v>
      </c>
      <c r="CI1681" t="s">
        <v>1402</v>
      </c>
      <c r="CJ1681">
        <v>4</v>
      </c>
      <c r="CK1681" t="s">
        <v>1399</v>
      </c>
      <c r="CL1681">
        <f t="shared" si="132"/>
        <v>0</v>
      </c>
      <c r="CM1681">
        <f t="shared" si="133"/>
        <v>1</v>
      </c>
      <c r="CN1681">
        <f t="shared" si="134"/>
        <v>0</v>
      </c>
    </row>
    <row r="1682" spans="1:92" x14ac:dyDescent="0.25">
      <c r="A1682">
        <v>1654</v>
      </c>
      <c r="B1682" t="s">
        <v>564</v>
      </c>
      <c r="C1682" t="s">
        <v>87</v>
      </c>
      <c r="D1682">
        <v>2210389</v>
      </c>
      <c r="E1682">
        <v>6</v>
      </c>
      <c r="F1682" s="107">
        <v>40969</v>
      </c>
      <c r="G1682" s="107">
        <v>41309</v>
      </c>
      <c r="H1682">
        <v>2210389</v>
      </c>
      <c r="I1682" s="107">
        <v>40970</v>
      </c>
      <c r="J1682" s="107">
        <v>40976</v>
      </c>
      <c r="K1682">
        <v>50000</v>
      </c>
      <c r="L1682" t="s">
        <v>570</v>
      </c>
      <c r="M1682" s="107">
        <v>40976</v>
      </c>
      <c r="N1682" t="s">
        <v>87</v>
      </c>
      <c r="O1682" t="s">
        <v>583</v>
      </c>
      <c r="P1682" t="s">
        <v>38</v>
      </c>
      <c r="Q1682">
        <v>147</v>
      </c>
      <c r="R1682">
        <v>341</v>
      </c>
      <c r="S1682">
        <v>1</v>
      </c>
      <c r="T1682">
        <v>0</v>
      </c>
      <c r="V1682">
        <v>1</v>
      </c>
      <c r="AB1682" t="s">
        <v>111</v>
      </c>
      <c r="AD1682" s="107">
        <v>30753</v>
      </c>
      <c r="AE1682" t="s">
        <v>31</v>
      </c>
      <c r="AF1682" t="s">
        <v>39</v>
      </c>
      <c r="AG1682" t="s">
        <v>40</v>
      </c>
      <c r="AH1682" t="s">
        <v>30</v>
      </c>
      <c r="AI1682" t="s">
        <v>69</v>
      </c>
      <c r="AJ1682" t="s">
        <v>88</v>
      </c>
      <c r="AK1682">
        <v>11</v>
      </c>
      <c r="AL1682" t="s">
        <v>361</v>
      </c>
      <c r="AM1682">
        <v>3</v>
      </c>
      <c r="AP1682" t="s">
        <v>193</v>
      </c>
      <c r="AR1682" t="s">
        <v>49</v>
      </c>
      <c r="AS1682" t="s">
        <v>63</v>
      </c>
      <c r="AU1682">
        <v>41085</v>
      </c>
      <c r="AX1682" t="s">
        <v>87</v>
      </c>
      <c r="BC1682" t="s">
        <v>51</v>
      </c>
      <c r="BF1682">
        <v>147</v>
      </c>
      <c r="BG1682">
        <v>340</v>
      </c>
      <c r="BH1682">
        <v>341</v>
      </c>
      <c r="BI1682">
        <v>27.912568306010929</v>
      </c>
      <c r="BJ1682">
        <f t="shared" si="130"/>
        <v>28</v>
      </c>
      <c r="BK1682">
        <v>0</v>
      </c>
      <c r="BL1682">
        <v>-333</v>
      </c>
      <c r="BM1682" t="s">
        <v>1050</v>
      </c>
      <c r="BN1682" t="s">
        <v>75</v>
      </c>
      <c r="BO1682" t="s">
        <v>87</v>
      </c>
      <c r="BQ1682" t="s">
        <v>1050</v>
      </c>
      <c r="BR1682" t="s">
        <v>87</v>
      </c>
      <c r="BS1682" t="s">
        <v>573</v>
      </c>
      <c r="BT1682" t="s">
        <v>1252</v>
      </c>
      <c r="BU1682" t="s">
        <v>87</v>
      </c>
      <c r="BV1682">
        <v>0.4310850439882698</v>
      </c>
      <c r="BW1682">
        <v>2.0588235294117647E-2</v>
      </c>
      <c r="BX1682">
        <v>-0.41049680869415217</v>
      </c>
      <c r="BY1682">
        <v>0</v>
      </c>
      <c r="BZ1682">
        <v>-7</v>
      </c>
      <c r="CA1682">
        <v>140</v>
      </c>
      <c r="CB1682">
        <v>7</v>
      </c>
      <c r="CC1682">
        <v>147</v>
      </c>
      <c r="CE1682">
        <v>333</v>
      </c>
      <c r="CH1682">
        <f t="shared" si="131"/>
        <v>1</v>
      </c>
      <c r="CI1682" t="s">
        <v>1403</v>
      </c>
      <c r="CJ1682">
        <v>6</v>
      </c>
      <c r="CK1682" t="s">
        <v>1399</v>
      </c>
      <c r="CL1682">
        <f t="shared" si="132"/>
        <v>1</v>
      </c>
      <c r="CM1682">
        <f t="shared" si="133"/>
        <v>1</v>
      </c>
      <c r="CN1682">
        <f t="shared" si="134"/>
        <v>0</v>
      </c>
    </row>
    <row r="1683" spans="1:92" x14ac:dyDescent="0.25">
      <c r="A1683">
        <v>216</v>
      </c>
      <c r="B1683" t="s">
        <v>564</v>
      </c>
      <c r="C1683" t="s">
        <v>564</v>
      </c>
      <c r="D1683">
        <v>2211223</v>
      </c>
      <c r="E1683">
        <v>6</v>
      </c>
      <c r="F1683" s="107">
        <v>40918</v>
      </c>
      <c r="G1683" s="107">
        <v>41586</v>
      </c>
      <c r="H1683">
        <v>2211223</v>
      </c>
      <c r="I1683" s="107">
        <v>40926</v>
      </c>
      <c r="J1683" s="107">
        <v>41097</v>
      </c>
      <c r="K1683">
        <v>35000</v>
      </c>
      <c r="L1683" t="s">
        <v>570</v>
      </c>
      <c r="M1683" s="107">
        <v>41097</v>
      </c>
      <c r="N1683" t="s">
        <v>87</v>
      </c>
      <c r="O1683" t="s">
        <v>75</v>
      </c>
      <c r="P1683" t="s">
        <v>38</v>
      </c>
      <c r="Q1683">
        <v>172</v>
      </c>
      <c r="R1683">
        <v>669</v>
      </c>
      <c r="S1683">
        <v>3</v>
      </c>
      <c r="T1683">
        <v>7</v>
      </c>
      <c r="U1683">
        <v>1</v>
      </c>
      <c r="AD1683" s="107">
        <v>32351</v>
      </c>
      <c r="AE1683" t="s">
        <v>31</v>
      </c>
      <c r="AF1683" t="s">
        <v>32</v>
      </c>
      <c r="AG1683" t="s">
        <v>868</v>
      </c>
      <c r="AH1683" t="s">
        <v>57</v>
      </c>
      <c r="AI1683" t="s">
        <v>86</v>
      </c>
      <c r="AJ1683" t="s">
        <v>88</v>
      </c>
      <c r="AK1683">
        <v>17</v>
      </c>
      <c r="AL1683" t="s">
        <v>361</v>
      </c>
      <c r="AM1683">
        <v>7</v>
      </c>
      <c r="AP1683" t="s">
        <v>104</v>
      </c>
      <c r="AR1683" t="s">
        <v>91</v>
      </c>
      <c r="AS1683" t="s">
        <v>105</v>
      </c>
      <c r="AT1683" t="s">
        <v>1113</v>
      </c>
      <c r="BC1683" t="s">
        <v>37</v>
      </c>
      <c r="BF1683">
        <v>172</v>
      </c>
      <c r="BG1683">
        <v>661</v>
      </c>
      <c r="BH1683">
        <v>669</v>
      </c>
      <c r="BI1683">
        <v>23.407103825136613</v>
      </c>
      <c r="BJ1683">
        <f t="shared" si="130"/>
        <v>23</v>
      </c>
      <c r="BK1683">
        <v>0</v>
      </c>
      <c r="BL1683">
        <v>-489</v>
      </c>
      <c r="BM1683" t="s">
        <v>1050</v>
      </c>
      <c r="BN1683" t="s">
        <v>75</v>
      </c>
      <c r="BO1683" t="s">
        <v>87</v>
      </c>
      <c r="BQ1683" t="s">
        <v>1050</v>
      </c>
      <c r="BR1683" t="s">
        <v>87</v>
      </c>
      <c r="BS1683" t="s">
        <v>573</v>
      </c>
      <c r="BT1683" t="s">
        <v>1252</v>
      </c>
      <c r="BU1683" t="s">
        <v>87</v>
      </c>
      <c r="BV1683">
        <v>0.25710014947683107</v>
      </c>
      <c r="BW1683">
        <v>0.26021180030257185</v>
      </c>
      <c r="BX1683">
        <v>3.1116508257407749E-3</v>
      </c>
      <c r="BY1683">
        <v>0</v>
      </c>
      <c r="BZ1683">
        <v>-172</v>
      </c>
      <c r="CA1683">
        <v>0</v>
      </c>
      <c r="CB1683">
        <v>172</v>
      </c>
      <c r="CC1683">
        <v>172</v>
      </c>
      <c r="CD1683">
        <v>172</v>
      </c>
      <c r="CE1683">
        <v>0</v>
      </c>
      <c r="CH1683">
        <f t="shared" si="131"/>
        <v>1</v>
      </c>
      <c r="CI1683" t="s">
        <v>1403</v>
      </c>
      <c r="CJ1683">
        <v>6</v>
      </c>
      <c r="CK1683" t="s">
        <v>1399</v>
      </c>
      <c r="CL1683">
        <f t="shared" si="132"/>
        <v>1</v>
      </c>
      <c r="CM1683">
        <f t="shared" si="133"/>
        <v>1</v>
      </c>
      <c r="CN1683">
        <f t="shared" si="134"/>
        <v>1</v>
      </c>
    </row>
    <row r="1684" spans="1:92" x14ac:dyDescent="0.25">
      <c r="A1684">
        <v>729</v>
      </c>
      <c r="B1684" t="s">
        <v>564</v>
      </c>
      <c r="C1684" t="s">
        <v>564</v>
      </c>
      <c r="D1684">
        <v>2211454</v>
      </c>
      <c r="E1684">
        <v>5</v>
      </c>
      <c r="F1684" s="107">
        <v>40937</v>
      </c>
      <c r="G1684" s="107">
        <v>40998</v>
      </c>
      <c r="H1684">
        <v>2211454</v>
      </c>
      <c r="I1684" s="107">
        <v>40937</v>
      </c>
      <c r="J1684" s="107">
        <v>40998</v>
      </c>
      <c r="K1684">
        <v>15000</v>
      </c>
      <c r="L1684" t="s">
        <v>569</v>
      </c>
      <c r="N1684" t="s">
        <v>564</v>
      </c>
      <c r="O1684" t="s">
        <v>913</v>
      </c>
      <c r="P1684" t="s">
        <v>38</v>
      </c>
      <c r="Q1684">
        <v>62</v>
      </c>
      <c r="R1684">
        <v>62</v>
      </c>
      <c r="S1684">
        <v>2</v>
      </c>
      <c r="T1684">
        <v>3</v>
      </c>
      <c r="U1684">
        <v>1</v>
      </c>
      <c r="AD1684" s="107">
        <v>29930</v>
      </c>
      <c r="AE1684" t="s">
        <v>45</v>
      </c>
      <c r="AF1684" t="s">
        <v>68</v>
      </c>
      <c r="AG1684" t="s">
        <v>870</v>
      </c>
      <c r="AH1684" t="s">
        <v>30</v>
      </c>
      <c r="AI1684" t="s">
        <v>46</v>
      </c>
      <c r="AJ1684" t="s">
        <v>88</v>
      </c>
      <c r="AK1684">
        <v>3</v>
      </c>
      <c r="AL1684" t="s">
        <v>987</v>
      </c>
      <c r="AN1684">
        <v>6</v>
      </c>
      <c r="AP1684" t="s">
        <v>62</v>
      </c>
      <c r="AR1684" t="s">
        <v>43</v>
      </c>
      <c r="AS1684" t="s">
        <v>63</v>
      </c>
      <c r="BC1684" t="s">
        <v>37</v>
      </c>
      <c r="BF1684">
        <v>62</v>
      </c>
      <c r="BG1684">
        <v>62</v>
      </c>
      <c r="BH1684">
        <v>62</v>
      </c>
      <c r="BI1684">
        <v>30.07377049180328</v>
      </c>
      <c r="BJ1684">
        <f t="shared" si="130"/>
        <v>30</v>
      </c>
      <c r="BK1684">
        <v>0</v>
      </c>
      <c r="BL1684">
        <v>0</v>
      </c>
      <c r="BM1684" t="s">
        <v>1050</v>
      </c>
      <c r="BN1684" t="s">
        <v>913</v>
      </c>
      <c r="BO1684" t="s">
        <v>564</v>
      </c>
      <c r="BQ1684" t="s">
        <v>1050</v>
      </c>
      <c r="BR1684" t="s">
        <v>87</v>
      </c>
      <c r="BS1684" t="s">
        <v>572</v>
      </c>
      <c r="BT1684" t="s">
        <v>1252</v>
      </c>
      <c r="BU1684" t="s">
        <v>87</v>
      </c>
      <c r="BV1684">
        <v>1</v>
      </c>
      <c r="BW1684">
        <v>1</v>
      </c>
      <c r="BX1684">
        <v>0</v>
      </c>
      <c r="BY1684">
        <v>0</v>
      </c>
      <c r="BZ1684">
        <v>-62</v>
      </c>
      <c r="CA1684">
        <v>0</v>
      </c>
      <c r="CB1684">
        <v>62</v>
      </c>
      <c r="CC1684" t="e">
        <v>#VALUE!</v>
      </c>
      <c r="CD1684">
        <v>62</v>
      </c>
      <c r="CE1684">
        <v>0</v>
      </c>
      <c r="CH1684">
        <f t="shared" si="131"/>
        <v>1</v>
      </c>
      <c r="CI1684" t="s">
        <v>1402</v>
      </c>
      <c r="CJ1684">
        <v>4</v>
      </c>
      <c r="CK1684" t="s">
        <v>1399</v>
      </c>
      <c r="CL1684">
        <f t="shared" si="132"/>
        <v>0</v>
      </c>
      <c r="CM1684">
        <f t="shared" si="133"/>
        <v>1</v>
      </c>
      <c r="CN1684">
        <f t="shared" si="134"/>
        <v>1</v>
      </c>
    </row>
    <row r="1685" spans="1:92" x14ac:dyDescent="0.25">
      <c r="A1685">
        <v>1856</v>
      </c>
      <c r="B1685" t="s">
        <v>564</v>
      </c>
      <c r="C1685" t="s">
        <v>564</v>
      </c>
      <c r="D1685">
        <v>2211694</v>
      </c>
      <c r="E1685">
        <v>3</v>
      </c>
      <c r="F1685" s="107">
        <v>40977</v>
      </c>
      <c r="G1685" s="107">
        <v>41243</v>
      </c>
      <c r="H1685">
        <v>2211694</v>
      </c>
      <c r="I1685" s="107">
        <v>40978</v>
      </c>
      <c r="J1685" s="107">
        <v>40981</v>
      </c>
      <c r="K1685">
        <v>80000</v>
      </c>
      <c r="L1685" t="s">
        <v>570</v>
      </c>
      <c r="M1685" s="107">
        <v>40981</v>
      </c>
      <c r="N1685" t="s">
        <v>87</v>
      </c>
      <c r="O1685" t="s">
        <v>75</v>
      </c>
      <c r="P1685" t="s">
        <v>38</v>
      </c>
      <c r="Q1685">
        <v>4</v>
      </c>
      <c r="R1685">
        <v>267</v>
      </c>
      <c r="S1685">
        <v>2</v>
      </c>
      <c r="T1685">
        <v>2</v>
      </c>
      <c r="U1685">
        <v>2</v>
      </c>
      <c r="AD1685" s="107">
        <v>32138</v>
      </c>
      <c r="AE1685" t="s">
        <v>31</v>
      </c>
      <c r="AF1685" t="s">
        <v>39</v>
      </c>
      <c r="AG1685" t="s">
        <v>40</v>
      </c>
      <c r="AH1685" t="s">
        <v>40</v>
      </c>
      <c r="AI1685" t="s">
        <v>33</v>
      </c>
      <c r="AJ1685" t="s">
        <v>88</v>
      </c>
      <c r="AK1685">
        <v>12</v>
      </c>
      <c r="AL1685" t="s">
        <v>184</v>
      </c>
      <c r="AP1685" t="s">
        <v>104</v>
      </c>
      <c r="AR1685" t="s">
        <v>91</v>
      </c>
      <c r="AS1685" t="s">
        <v>105</v>
      </c>
      <c r="BC1685" t="s">
        <v>51</v>
      </c>
      <c r="BF1685">
        <v>4</v>
      </c>
      <c r="BG1685">
        <v>266</v>
      </c>
      <c r="BH1685">
        <v>267</v>
      </c>
      <c r="BI1685">
        <v>24.150273224043715</v>
      </c>
      <c r="BJ1685">
        <f t="shared" si="130"/>
        <v>24</v>
      </c>
      <c r="BK1685">
        <v>0</v>
      </c>
      <c r="BL1685">
        <v>-262</v>
      </c>
      <c r="BM1685" t="s">
        <v>1050</v>
      </c>
      <c r="BN1685" t="s">
        <v>75</v>
      </c>
      <c r="BO1685" t="s">
        <v>87</v>
      </c>
      <c r="BQ1685" t="s">
        <v>1050</v>
      </c>
      <c r="BR1685" t="s">
        <v>87</v>
      </c>
      <c r="BS1685" t="s">
        <v>573</v>
      </c>
      <c r="BT1685" t="s">
        <v>1252</v>
      </c>
      <c r="BU1685" t="s">
        <v>87</v>
      </c>
      <c r="BV1685">
        <v>1.4981273408239701E-2</v>
      </c>
      <c r="BW1685">
        <v>1.5037593984962405E-2</v>
      </c>
      <c r="BX1685">
        <v>5.6320576722704643E-5</v>
      </c>
      <c r="BY1685">
        <v>0</v>
      </c>
      <c r="BZ1685">
        <v>-4</v>
      </c>
      <c r="CA1685">
        <v>0</v>
      </c>
      <c r="CB1685">
        <v>4</v>
      </c>
      <c r="CC1685" t="e">
        <v>#VALUE!</v>
      </c>
      <c r="CD1685">
        <v>4</v>
      </c>
      <c r="CE1685">
        <v>0</v>
      </c>
      <c r="CH1685">
        <f t="shared" si="131"/>
        <v>1</v>
      </c>
      <c r="CI1685" t="s">
        <v>1405</v>
      </c>
      <c r="CJ1685">
        <v>1</v>
      </c>
      <c r="CK1685" t="s">
        <v>1399</v>
      </c>
      <c r="CL1685">
        <f t="shared" si="132"/>
        <v>1</v>
      </c>
      <c r="CM1685">
        <f t="shared" si="133"/>
        <v>1</v>
      </c>
      <c r="CN1685">
        <f t="shared" si="134"/>
        <v>1</v>
      </c>
    </row>
    <row r="1686" spans="1:92" x14ac:dyDescent="0.25">
      <c r="A1686">
        <v>3263</v>
      </c>
      <c r="B1686" t="s">
        <v>564</v>
      </c>
      <c r="C1686" t="s">
        <v>564</v>
      </c>
      <c r="D1686">
        <v>2213212</v>
      </c>
      <c r="E1686">
        <v>6</v>
      </c>
      <c r="F1686" s="107">
        <v>41029</v>
      </c>
      <c r="G1686" s="107">
        <v>41059</v>
      </c>
      <c r="H1686">
        <v>2213212</v>
      </c>
      <c r="I1686" s="107">
        <v>41029</v>
      </c>
      <c r="J1686" s="107">
        <v>41059</v>
      </c>
      <c r="K1686" t="s">
        <v>562</v>
      </c>
      <c r="L1686" t="s">
        <v>562</v>
      </c>
      <c r="N1686" t="s">
        <v>564</v>
      </c>
      <c r="O1686" t="s">
        <v>913</v>
      </c>
      <c r="P1686" t="s">
        <v>38</v>
      </c>
      <c r="Q1686">
        <v>31</v>
      </c>
      <c r="R1686">
        <v>31</v>
      </c>
      <c r="S1686">
        <v>1</v>
      </c>
      <c r="T1686">
        <v>0</v>
      </c>
      <c r="U1686">
        <v>1</v>
      </c>
      <c r="AD1686" s="107">
        <v>27011</v>
      </c>
      <c r="AE1686" t="s">
        <v>31</v>
      </c>
      <c r="AF1686" t="s">
        <v>32</v>
      </c>
      <c r="AG1686" t="s">
        <v>868</v>
      </c>
      <c r="AH1686" t="s">
        <v>30</v>
      </c>
      <c r="AI1686" t="s">
        <v>58</v>
      </c>
      <c r="AJ1686" t="s">
        <v>88</v>
      </c>
      <c r="AK1686">
        <v>2</v>
      </c>
      <c r="AL1686" t="s">
        <v>361</v>
      </c>
      <c r="AM1686">
        <v>10</v>
      </c>
      <c r="AP1686" t="s">
        <v>55</v>
      </c>
      <c r="AR1686" t="s">
        <v>49</v>
      </c>
      <c r="AS1686" t="s">
        <v>56</v>
      </c>
      <c r="BC1686" t="s">
        <v>37</v>
      </c>
      <c r="BF1686">
        <v>31</v>
      </c>
      <c r="BG1686">
        <v>31</v>
      </c>
      <c r="BH1686">
        <v>31</v>
      </c>
      <c r="BI1686">
        <v>38.300546448087431</v>
      </c>
      <c r="BJ1686">
        <f t="shared" si="130"/>
        <v>38</v>
      </c>
      <c r="BK1686">
        <v>0</v>
      </c>
      <c r="BL1686">
        <v>0</v>
      </c>
      <c r="BM1686" t="s">
        <v>1050</v>
      </c>
      <c r="BN1686" t="s">
        <v>913</v>
      </c>
      <c r="BO1686" t="s">
        <v>564</v>
      </c>
      <c r="BQ1686" t="s">
        <v>1050</v>
      </c>
      <c r="BR1686" t="s">
        <v>87</v>
      </c>
      <c r="BS1686" t="s">
        <v>572</v>
      </c>
      <c r="BT1686" t="s">
        <v>1252</v>
      </c>
      <c r="BU1686" t="s">
        <v>87</v>
      </c>
      <c r="BV1686">
        <v>1</v>
      </c>
      <c r="BW1686">
        <v>1</v>
      </c>
      <c r="BX1686">
        <v>0</v>
      </c>
      <c r="BY1686">
        <v>0</v>
      </c>
      <c r="BZ1686">
        <v>-31</v>
      </c>
      <c r="CA1686">
        <v>0</v>
      </c>
      <c r="CB1686">
        <v>31</v>
      </c>
      <c r="CC1686" t="e">
        <v>#VALUE!</v>
      </c>
      <c r="CD1686">
        <v>31</v>
      </c>
      <c r="CE1686">
        <v>0</v>
      </c>
      <c r="CH1686">
        <f t="shared" si="131"/>
        <v>1</v>
      </c>
      <c r="CI1686" t="s">
        <v>1401</v>
      </c>
      <c r="CJ1686">
        <v>3</v>
      </c>
      <c r="CK1686" t="s">
        <v>1399</v>
      </c>
      <c r="CL1686">
        <f t="shared" si="132"/>
        <v>0</v>
      </c>
      <c r="CM1686">
        <f t="shared" si="133"/>
        <v>1</v>
      </c>
      <c r="CN1686">
        <f t="shared" si="134"/>
        <v>0</v>
      </c>
    </row>
    <row r="1687" spans="1:92" x14ac:dyDescent="0.25">
      <c r="A1687">
        <v>1528</v>
      </c>
      <c r="B1687" t="s">
        <v>564</v>
      </c>
      <c r="C1687" t="s">
        <v>564</v>
      </c>
      <c r="D1687">
        <v>2213301</v>
      </c>
      <c r="E1687">
        <v>6</v>
      </c>
      <c r="F1687" s="107">
        <v>40965</v>
      </c>
      <c r="G1687" s="107">
        <v>41170</v>
      </c>
      <c r="H1687">
        <v>2213301</v>
      </c>
      <c r="I1687" s="107">
        <v>40965</v>
      </c>
      <c r="J1687" s="107">
        <v>40967</v>
      </c>
      <c r="K1687">
        <v>10000</v>
      </c>
      <c r="L1687" t="s">
        <v>568</v>
      </c>
      <c r="M1687" s="107">
        <v>40967</v>
      </c>
      <c r="N1687" t="s">
        <v>87</v>
      </c>
      <c r="O1687" t="s">
        <v>583</v>
      </c>
      <c r="P1687" t="s">
        <v>38</v>
      </c>
      <c r="Q1687">
        <v>3</v>
      </c>
      <c r="R1687">
        <v>206</v>
      </c>
      <c r="S1687">
        <v>1</v>
      </c>
      <c r="T1687">
        <v>3</v>
      </c>
      <c r="U1687">
        <v>1</v>
      </c>
      <c r="AD1687" s="107">
        <v>26811</v>
      </c>
      <c r="AE1687" t="s">
        <v>31</v>
      </c>
      <c r="AF1687" t="s">
        <v>39</v>
      </c>
      <c r="AG1687" t="s">
        <v>40</v>
      </c>
      <c r="AH1687" t="s">
        <v>40</v>
      </c>
      <c r="AI1687" t="s">
        <v>70</v>
      </c>
      <c r="AJ1687" t="s">
        <v>88</v>
      </c>
      <c r="AK1687">
        <v>8</v>
      </c>
      <c r="AL1687" t="s">
        <v>361</v>
      </c>
      <c r="AM1687">
        <v>10</v>
      </c>
      <c r="AP1687" t="s">
        <v>65</v>
      </c>
      <c r="AR1687" t="s">
        <v>66</v>
      </c>
      <c r="AS1687" t="s">
        <v>67</v>
      </c>
      <c r="BC1687" t="s">
        <v>51</v>
      </c>
      <c r="BF1687">
        <v>3</v>
      </c>
      <c r="BG1687">
        <v>206</v>
      </c>
      <c r="BH1687">
        <v>206</v>
      </c>
      <c r="BI1687">
        <v>38.672131147540981</v>
      </c>
      <c r="BJ1687">
        <f t="shared" si="130"/>
        <v>39</v>
      </c>
      <c r="BK1687">
        <v>0</v>
      </c>
      <c r="BL1687">
        <v>-203</v>
      </c>
      <c r="BM1687" t="s">
        <v>1050</v>
      </c>
      <c r="BN1687" t="s">
        <v>75</v>
      </c>
      <c r="BO1687" t="s">
        <v>87</v>
      </c>
      <c r="BQ1687" t="s">
        <v>1050</v>
      </c>
      <c r="BR1687" t="s">
        <v>87</v>
      </c>
      <c r="BS1687" t="s">
        <v>573</v>
      </c>
      <c r="BT1687" t="s">
        <v>1252</v>
      </c>
      <c r="BU1687" t="s">
        <v>87</v>
      </c>
      <c r="BV1687">
        <v>1.4563106796116505E-2</v>
      </c>
      <c r="BW1687">
        <v>1.4563106796116505E-2</v>
      </c>
      <c r="BX1687">
        <v>0</v>
      </c>
      <c r="BY1687">
        <v>0</v>
      </c>
      <c r="BZ1687">
        <v>-3</v>
      </c>
      <c r="CA1687">
        <v>0</v>
      </c>
      <c r="CB1687">
        <v>3</v>
      </c>
      <c r="CC1687" t="e">
        <v>#VALUE!</v>
      </c>
      <c r="CD1687">
        <v>3</v>
      </c>
      <c r="CE1687">
        <v>0</v>
      </c>
      <c r="CH1687">
        <f t="shared" si="131"/>
        <v>1</v>
      </c>
      <c r="CI1687" t="s">
        <v>1405</v>
      </c>
      <c r="CJ1687">
        <v>1</v>
      </c>
      <c r="CK1687" t="s">
        <v>1399</v>
      </c>
      <c r="CL1687">
        <f t="shared" si="132"/>
        <v>1</v>
      </c>
      <c r="CM1687">
        <f t="shared" si="133"/>
        <v>1</v>
      </c>
      <c r="CN1687">
        <f t="shared" si="134"/>
        <v>1</v>
      </c>
    </row>
    <row r="1688" spans="1:92" x14ac:dyDescent="0.25">
      <c r="A1688">
        <v>718</v>
      </c>
      <c r="B1688" t="s">
        <v>564</v>
      </c>
      <c r="C1688" t="s">
        <v>564</v>
      </c>
      <c r="D1688">
        <v>2214029</v>
      </c>
      <c r="E1688">
        <v>5</v>
      </c>
      <c r="F1688" s="107">
        <v>40936</v>
      </c>
      <c r="G1688" s="107">
        <v>41166</v>
      </c>
      <c r="H1688">
        <v>2214029</v>
      </c>
      <c r="I1688" s="107">
        <v>40937</v>
      </c>
      <c r="J1688" s="107">
        <v>41166</v>
      </c>
      <c r="K1688">
        <v>42000</v>
      </c>
      <c r="L1688" t="s">
        <v>570</v>
      </c>
      <c r="N1688" t="s">
        <v>564</v>
      </c>
      <c r="O1688" t="s">
        <v>913</v>
      </c>
      <c r="P1688" t="s">
        <v>38</v>
      </c>
      <c r="Q1688">
        <v>230</v>
      </c>
      <c r="R1688">
        <v>231</v>
      </c>
      <c r="S1688">
        <v>2</v>
      </c>
      <c r="T1688">
        <v>3</v>
      </c>
      <c r="U1688">
        <v>2</v>
      </c>
      <c r="AD1688" s="107">
        <v>32124</v>
      </c>
      <c r="AE1688" t="s">
        <v>31</v>
      </c>
      <c r="AF1688" t="s">
        <v>32</v>
      </c>
      <c r="AG1688" t="s">
        <v>868</v>
      </c>
      <c r="AH1688" t="s">
        <v>30</v>
      </c>
      <c r="AI1688" t="s">
        <v>41</v>
      </c>
      <c r="AJ1688" t="s">
        <v>88</v>
      </c>
      <c r="AK1688">
        <v>10</v>
      </c>
      <c r="AL1688" t="s">
        <v>987</v>
      </c>
      <c r="AN1688">
        <v>12</v>
      </c>
      <c r="AP1688" t="s">
        <v>107</v>
      </c>
      <c r="AR1688" t="s">
        <v>43</v>
      </c>
      <c r="AS1688" t="s">
        <v>60</v>
      </c>
      <c r="BC1688" t="s">
        <v>37</v>
      </c>
      <c r="BF1688">
        <v>230</v>
      </c>
      <c r="BG1688">
        <v>230</v>
      </c>
      <c r="BH1688">
        <v>231</v>
      </c>
      <c r="BI1688">
        <v>24.076502732240439</v>
      </c>
      <c r="BJ1688">
        <f t="shared" si="130"/>
        <v>24</v>
      </c>
      <c r="BK1688">
        <v>0</v>
      </c>
      <c r="BL1688">
        <v>0</v>
      </c>
      <c r="BM1688" t="s">
        <v>1050</v>
      </c>
      <c r="BN1688" t="s">
        <v>913</v>
      </c>
      <c r="BO1688" t="s">
        <v>564</v>
      </c>
      <c r="BQ1688" t="s">
        <v>1050</v>
      </c>
      <c r="BR1688" t="s">
        <v>87</v>
      </c>
      <c r="BS1688" t="s">
        <v>572</v>
      </c>
      <c r="BT1688" t="s">
        <v>1252</v>
      </c>
      <c r="BU1688" t="s">
        <v>87</v>
      </c>
      <c r="BV1688">
        <v>0.99567099567099571</v>
      </c>
      <c r="BW1688">
        <v>1</v>
      </c>
      <c r="BX1688">
        <v>4.3290043290042934E-3</v>
      </c>
      <c r="BY1688">
        <v>0</v>
      </c>
      <c r="BZ1688">
        <v>-230</v>
      </c>
      <c r="CA1688">
        <v>0</v>
      </c>
      <c r="CB1688">
        <v>230</v>
      </c>
      <c r="CC1688" t="e">
        <v>#VALUE!</v>
      </c>
      <c r="CD1688">
        <v>230</v>
      </c>
      <c r="CE1688">
        <v>0</v>
      </c>
      <c r="CH1688">
        <f t="shared" si="131"/>
        <v>1</v>
      </c>
      <c r="CI1688" t="s">
        <v>1403</v>
      </c>
      <c r="CJ1688">
        <v>6</v>
      </c>
      <c r="CK1688" t="s">
        <v>1399</v>
      </c>
      <c r="CL1688">
        <f t="shared" si="132"/>
        <v>0</v>
      </c>
      <c r="CM1688">
        <f t="shared" si="133"/>
        <v>1</v>
      </c>
      <c r="CN1688">
        <f t="shared" si="134"/>
        <v>1</v>
      </c>
    </row>
    <row r="1689" spans="1:92" x14ac:dyDescent="0.25">
      <c r="A1689">
        <v>71</v>
      </c>
      <c r="B1689" t="s">
        <v>564</v>
      </c>
      <c r="C1689" t="s">
        <v>87</v>
      </c>
      <c r="D1689">
        <v>2214255</v>
      </c>
      <c r="E1689">
        <v>1</v>
      </c>
      <c r="F1689" s="107">
        <v>40912</v>
      </c>
      <c r="G1689" s="107">
        <v>40991</v>
      </c>
      <c r="H1689">
        <v>2214255</v>
      </c>
      <c r="I1689" s="107">
        <v>40913</v>
      </c>
      <c r="J1689" s="107">
        <v>40921</v>
      </c>
      <c r="K1689">
        <v>20000</v>
      </c>
      <c r="L1689" t="s">
        <v>569</v>
      </c>
      <c r="M1689" s="107">
        <v>40921</v>
      </c>
      <c r="N1689" t="s">
        <v>87</v>
      </c>
      <c r="O1689" t="s">
        <v>75</v>
      </c>
      <c r="P1689" t="s">
        <v>54</v>
      </c>
      <c r="Q1689">
        <v>9</v>
      </c>
      <c r="R1689">
        <v>80</v>
      </c>
      <c r="S1689">
        <v>0</v>
      </c>
      <c r="T1689">
        <v>2</v>
      </c>
      <c r="AD1689" s="107">
        <v>29902</v>
      </c>
      <c r="AE1689" t="s">
        <v>31</v>
      </c>
      <c r="AF1689" t="s">
        <v>32</v>
      </c>
      <c r="AG1689" t="s">
        <v>868</v>
      </c>
      <c r="AH1689" t="s">
        <v>30</v>
      </c>
      <c r="AI1689" t="s">
        <v>71</v>
      </c>
      <c r="AJ1689" t="s">
        <v>54</v>
      </c>
      <c r="AK1689">
        <v>2</v>
      </c>
      <c r="AL1689" t="s">
        <v>54</v>
      </c>
      <c r="AP1689" t="s">
        <v>48</v>
      </c>
      <c r="AR1689" t="s">
        <v>49</v>
      </c>
      <c r="AS1689" t="s">
        <v>44</v>
      </c>
      <c r="AV1689" t="s">
        <v>87</v>
      </c>
      <c r="AW1689" t="s">
        <v>675</v>
      </c>
      <c r="BA1689">
        <v>41071</v>
      </c>
      <c r="BB1689">
        <v>235</v>
      </c>
      <c r="BC1689" t="s">
        <v>37</v>
      </c>
      <c r="BF1689">
        <v>9</v>
      </c>
      <c r="BG1689">
        <v>79</v>
      </c>
      <c r="BH1689">
        <v>80</v>
      </c>
      <c r="BI1689">
        <v>30.081967213114755</v>
      </c>
      <c r="BJ1689">
        <f t="shared" si="130"/>
        <v>30</v>
      </c>
      <c r="BK1689">
        <v>0</v>
      </c>
      <c r="BL1689">
        <v>-70</v>
      </c>
      <c r="BM1689" t="s">
        <v>1051</v>
      </c>
      <c r="BN1689" t="s">
        <v>75</v>
      </c>
      <c r="BO1689" t="s">
        <v>87</v>
      </c>
      <c r="BQ1689" t="s">
        <v>1051</v>
      </c>
      <c r="BR1689" t="s">
        <v>87</v>
      </c>
      <c r="BS1689" t="s">
        <v>573</v>
      </c>
      <c r="BT1689" t="s">
        <v>1252</v>
      </c>
      <c r="BU1689" t="s">
        <v>564</v>
      </c>
      <c r="BV1689">
        <v>0.1125</v>
      </c>
      <c r="BW1689">
        <v>0.11392405063291139</v>
      </c>
      <c r="BX1689">
        <v>1.4240506329113861E-3</v>
      </c>
      <c r="BY1689">
        <v>0</v>
      </c>
      <c r="BZ1689">
        <v>-9</v>
      </c>
      <c r="CA1689">
        <v>0</v>
      </c>
      <c r="CB1689">
        <v>9</v>
      </c>
      <c r="CC1689" t="e">
        <v>#VALUE!</v>
      </c>
      <c r="CE1689">
        <v>70</v>
      </c>
      <c r="CH1689">
        <f t="shared" si="131"/>
        <v>1</v>
      </c>
      <c r="CI1689" t="s">
        <v>1405</v>
      </c>
      <c r="CJ1689">
        <v>1</v>
      </c>
      <c r="CK1689" t="s">
        <v>1399</v>
      </c>
      <c r="CL1689">
        <f t="shared" si="132"/>
        <v>1</v>
      </c>
      <c r="CM1689">
        <f t="shared" si="133"/>
        <v>0</v>
      </c>
      <c r="CN1689">
        <f t="shared" si="134"/>
        <v>1</v>
      </c>
    </row>
    <row r="1690" spans="1:92" x14ac:dyDescent="0.25">
      <c r="A1690">
        <v>2270</v>
      </c>
      <c r="B1690" t="s">
        <v>564</v>
      </c>
      <c r="C1690" t="s">
        <v>564</v>
      </c>
      <c r="D1690">
        <v>2214354</v>
      </c>
      <c r="E1690">
        <v>6</v>
      </c>
      <c r="F1690" s="107">
        <v>40995</v>
      </c>
      <c r="G1690" s="107">
        <v>41073</v>
      </c>
      <c r="H1690">
        <v>2214354</v>
      </c>
      <c r="I1690" s="107">
        <v>41004</v>
      </c>
      <c r="J1690" s="107">
        <v>41073</v>
      </c>
      <c r="K1690" t="s">
        <v>562</v>
      </c>
      <c r="L1690" t="s">
        <v>562</v>
      </c>
      <c r="N1690" t="s">
        <v>564</v>
      </c>
      <c r="O1690" t="s">
        <v>913</v>
      </c>
      <c r="P1690" t="s">
        <v>38</v>
      </c>
      <c r="Q1690">
        <v>70</v>
      </c>
      <c r="R1690">
        <v>79</v>
      </c>
      <c r="S1690">
        <v>1</v>
      </c>
      <c r="T1690">
        <v>2</v>
      </c>
      <c r="U1690">
        <v>1</v>
      </c>
      <c r="AD1690" s="107">
        <v>32272</v>
      </c>
      <c r="AE1690" t="s">
        <v>31</v>
      </c>
      <c r="AF1690" t="s">
        <v>68</v>
      </c>
      <c r="AG1690" t="s">
        <v>870</v>
      </c>
      <c r="AH1690" t="s">
        <v>57</v>
      </c>
      <c r="AI1690" t="s">
        <v>113</v>
      </c>
      <c r="AJ1690" t="s">
        <v>88</v>
      </c>
      <c r="AK1690">
        <v>7</v>
      </c>
      <c r="AL1690" t="s">
        <v>361</v>
      </c>
      <c r="AM1690">
        <v>5</v>
      </c>
      <c r="AP1690" t="s">
        <v>72</v>
      </c>
      <c r="AR1690" t="s">
        <v>49</v>
      </c>
      <c r="AS1690" t="s">
        <v>73</v>
      </c>
      <c r="BC1690" t="s">
        <v>51</v>
      </c>
      <c r="BF1690">
        <v>70</v>
      </c>
      <c r="BG1690">
        <v>70</v>
      </c>
      <c r="BH1690">
        <v>79</v>
      </c>
      <c r="BI1690">
        <v>23.833333333333332</v>
      </c>
      <c r="BJ1690">
        <f t="shared" si="130"/>
        <v>24</v>
      </c>
      <c r="BK1690">
        <v>0</v>
      </c>
      <c r="BL1690">
        <v>0</v>
      </c>
      <c r="BM1690" t="s">
        <v>1050</v>
      </c>
      <c r="BN1690" t="s">
        <v>913</v>
      </c>
      <c r="BO1690" t="s">
        <v>564</v>
      </c>
      <c r="BQ1690" t="s">
        <v>1050</v>
      </c>
      <c r="BR1690" t="s">
        <v>87</v>
      </c>
      <c r="BS1690" t="s">
        <v>572</v>
      </c>
      <c r="BT1690" t="s">
        <v>1252</v>
      </c>
      <c r="BU1690" t="s">
        <v>87</v>
      </c>
      <c r="BV1690">
        <v>0.88607594936708856</v>
      </c>
      <c r="BW1690">
        <v>1</v>
      </c>
      <c r="BX1690">
        <v>0.11392405063291144</v>
      </c>
      <c r="BY1690">
        <v>0</v>
      </c>
      <c r="BZ1690">
        <v>-70</v>
      </c>
      <c r="CA1690">
        <v>0</v>
      </c>
      <c r="CB1690">
        <v>70</v>
      </c>
      <c r="CC1690" t="e">
        <v>#VALUE!</v>
      </c>
      <c r="CD1690">
        <v>70</v>
      </c>
      <c r="CE1690">
        <v>0</v>
      </c>
      <c r="CH1690">
        <f t="shared" si="131"/>
        <v>1</v>
      </c>
      <c r="CI1690" t="s">
        <v>1402</v>
      </c>
      <c r="CJ1690">
        <v>4</v>
      </c>
      <c r="CK1690" t="s">
        <v>1399</v>
      </c>
      <c r="CL1690">
        <f t="shared" si="132"/>
        <v>0</v>
      </c>
      <c r="CM1690">
        <f t="shared" si="133"/>
        <v>1</v>
      </c>
      <c r="CN1690">
        <f t="shared" si="134"/>
        <v>1</v>
      </c>
    </row>
    <row r="1691" spans="1:92" x14ac:dyDescent="0.25">
      <c r="A1691">
        <v>1391</v>
      </c>
      <c r="B1691" t="s">
        <v>564</v>
      </c>
      <c r="C1691" t="s">
        <v>564</v>
      </c>
      <c r="D1691">
        <v>2214666</v>
      </c>
      <c r="E1691">
        <v>1</v>
      </c>
      <c r="F1691" s="107">
        <v>40960</v>
      </c>
      <c r="G1691" s="107">
        <v>40963</v>
      </c>
      <c r="H1691">
        <v>2214666</v>
      </c>
      <c r="I1691" s="107">
        <v>40961</v>
      </c>
      <c r="J1691" s="107">
        <v>40963</v>
      </c>
      <c r="K1691">
        <v>30000</v>
      </c>
      <c r="L1691" t="s">
        <v>570</v>
      </c>
      <c r="N1691" t="s">
        <v>564</v>
      </c>
      <c r="O1691" t="s">
        <v>913</v>
      </c>
      <c r="P1691" t="s">
        <v>54</v>
      </c>
      <c r="Q1691">
        <v>3</v>
      </c>
      <c r="R1691">
        <v>4</v>
      </c>
      <c r="S1691">
        <v>1</v>
      </c>
      <c r="T1691">
        <v>3</v>
      </c>
      <c r="U1691">
        <v>1</v>
      </c>
      <c r="AD1691" s="107">
        <v>32537</v>
      </c>
      <c r="AE1691" t="s">
        <v>45</v>
      </c>
      <c r="AF1691" t="s">
        <v>32</v>
      </c>
      <c r="AG1691" t="s">
        <v>868</v>
      </c>
      <c r="AH1691" t="s">
        <v>57</v>
      </c>
      <c r="AI1691" t="s">
        <v>84</v>
      </c>
      <c r="AJ1691" t="s">
        <v>54</v>
      </c>
      <c r="AK1691">
        <v>3</v>
      </c>
      <c r="AL1691" t="s">
        <v>54</v>
      </c>
      <c r="AP1691" t="s">
        <v>72</v>
      </c>
      <c r="AR1691" t="s">
        <v>49</v>
      </c>
      <c r="AS1691" t="s">
        <v>73</v>
      </c>
      <c r="BC1691" t="s">
        <v>37</v>
      </c>
      <c r="BF1691">
        <v>3</v>
      </c>
      <c r="BG1691">
        <v>3</v>
      </c>
      <c r="BH1691">
        <v>4</v>
      </c>
      <c r="BI1691">
        <v>23.013661202185791</v>
      </c>
      <c r="BJ1691">
        <f t="shared" si="130"/>
        <v>23</v>
      </c>
      <c r="BK1691">
        <v>0</v>
      </c>
      <c r="BL1691">
        <v>0</v>
      </c>
      <c r="BM1691" t="s">
        <v>1051</v>
      </c>
      <c r="BN1691" t="s">
        <v>913</v>
      </c>
      <c r="BO1691" t="s">
        <v>564</v>
      </c>
      <c r="BQ1691" t="s">
        <v>1051</v>
      </c>
      <c r="BR1691" t="s">
        <v>87</v>
      </c>
      <c r="BS1691" t="s">
        <v>572</v>
      </c>
      <c r="BT1691" t="s">
        <v>1252</v>
      </c>
      <c r="BU1691" t="s">
        <v>87</v>
      </c>
      <c r="BV1691">
        <v>0.75</v>
      </c>
      <c r="BW1691">
        <v>1</v>
      </c>
      <c r="BX1691">
        <v>0.25</v>
      </c>
      <c r="BY1691">
        <v>0</v>
      </c>
      <c r="BZ1691">
        <v>-3</v>
      </c>
      <c r="CA1691">
        <v>0</v>
      </c>
      <c r="CB1691">
        <v>3</v>
      </c>
      <c r="CC1691" t="e">
        <v>#VALUE!</v>
      </c>
      <c r="CD1691">
        <v>3</v>
      </c>
      <c r="CE1691">
        <v>0</v>
      </c>
      <c r="CH1691">
        <f t="shared" si="131"/>
        <v>1</v>
      </c>
      <c r="CI1691" t="s">
        <v>1405</v>
      </c>
      <c r="CJ1691">
        <v>1</v>
      </c>
      <c r="CK1691" t="s">
        <v>1399</v>
      </c>
      <c r="CL1691">
        <f t="shared" si="132"/>
        <v>0</v>
      </c>
      <c r="CM1691">
        <f t="shared" si="133"/>
        <v>1</v>
      </c>
      <c r="CN1691">
        <f t="shared" si="134"/>
        <v>1</v>
      </c>
    </row>
    <row r="1692" spans="1:92" x14ac:dyDescent="0.25">
      <c r="A1692">
        <v>629</v>
      </c>
      <c r="B1692" t="s">
        <v>564</v>
      </c>
      <c r="C1692" t="s">
        <v>564</v>
      </c>
      <c r="D1692">
        <v>2215167</v>
      </c>
      <c r="E1692">
        <v>6</v>
      </c>
      <c r="F1692" s="107">
        <v>40933</v>
      </c>
      <c r="G1692" s="107">
        <v>40935</v>
      </c>
      <c r="H1692">
        <v>2215167</v>
      </c>
      <c r="I1692" s="107">
        <v>40934</v>
      </c>
      <c r="J1692" s="107">
        <v>40935</v>
      </c>
      <c r="K1692">
        <v>20000</v>
      </c>
      <c r="L1692" t="s">
        <v>569</v>
      </c>
      <c r="N1692" t="s">
        <v>564</v>
      </c>
      <c r="O1692" t="s">
        <v>913</v>
      </c>
      <c r="P1692" t="s">
        <v>38</v>
      </c>
      <c r="Q1692">
        <v>2</v>
      </c>
      <c r="R1692">
        <v>3</v>
      </c>
      <c r="S1692">
        <v>2</v>
      </c>
      <c r="T1692">
        <v>2</v>
      </c>
      <c r="U1692">
        <v>1</v>
      </c>
      <c r="AD1692" s="107">
        <v>28444</v>
      </c>
      <c r="AE1692" t="s">
        <v>45</v>
      </c>
      <c r="AF1692" t="s">
        <v>32</v>
      </c>
      <c r="AG1692" t="s">
        <v>868</v>
      </c>
      <c r="AH1692" t="s">
        <v>30</v>
      </c>
      <c r="AI1692" t="s">
        <v>58</v>
      </c>
      <c r="AJ1692" t="s">
        <v>88</v>
      </c>
      <c r="AK1692">
        <v>1</v>
      </c>
      <c r="AL1692" t="s">
        <v>361</v>
      </c>
      <c r="AM1692">
        <v>1</v>
      </c>
      <c r="AP1692" t="s">
        <v>42</v>
      </c>
      <c r="AR1692" t="s">
        <v>43</v>
      </c>
      <c r="AS1692" t="s">
        <v>44</v>
      </c>
      <c r="BC1692" t="s">
        <v>37</v>
      </c>
      <c r="BF1692">
        <v>2</v>
      </c>
      <c r="BG1692">
        <v>2</v>
      </c>
      <c r="BH1692">
        <v>3</v>
      </c>
      <c r="BI1692">
        <v>34.122950819672134</v>
      </c>
      <c r="BJ1692">
        <f t="shared" si="130"/>
        <v>34</v>
      </c>
      <c r="BK1692">
        <v>0</v>
      </c>
      <c r="BL1692">
        <v>0</v>
      </c>
      <c r="BM1692" t="s">
        <v>1050</v>
      </c>
      <c r="BN1692" t="s">
        <v>913</v>
      </c>
      <c r="BO1692" t="s">
        <v>564</v>
      </c>
      <c r="BQ1692" t="s">
        <v>1050</v>
      </c>
      <c r="BR1692" t="s">
        <v>87</v>
      </c>
      <c r="BS1692" t="s">
        <v>572</v>
      </c>
      <c r="BT1692" t="s">
        <v>1252</v>
      </c>
      <c r="BU1692" t="s">
        <v>87</v>
      </c>
      <c r="BV1692">
        <v>0.66666666666666663</v>
      </c>
      <c r="BW1692">
        <v>1</v>
      </c>
      <c r="BX1692">
        <v>0.33333333333333337</v>
      </c>
      <c r="BY1692">
        <v>0</v>
      </c>
      <c r="BZ1692">
        <v>-2</v>
      </c>
      <c r="CA1692">
        <v>0</v>
      </c>
      <c r="CB1692">
        <v>2</v>
      </c>
      <c r="CC1692" t="e">
        <v>#VALUE!</v>
      </c>
      <c r="CD1692">
        <v>2</v>
      </c>
      <c r="CE1692">
        <v>0</v>
      </c>
      <c r="CH1692">
        <f t="shared" si="131"/>
        <v>1</v>
      </c>
      <c r="CI1692" t="s">
        <v>1405</v>
      </c>
      <c r="CJ1692">
        <v>1</v>
      </c>
      <c r="CK1692" t="s">
        <v>1399</v>
      </c>
      <c r="CL1692">
        <f t="shared" si="132"/>
        <v>0</v>
      </c>
      <c r="CM1692">
        <f t="shared" si="133"/>
        <v>1</v>
      </c>
      <c r="CN1692">
        <f t="shared" si="134"/>
        <v>1</v>
      </c>
    </row>
    <row r="1693" spans="1:92" x14ac:dyDescent="0.25">
      <c r="A1693">
        <v>3109</v>
      </c>
      <c r="B1693" t="s">
        <v>564</v>
      </c>
      <c r="C1693" t="s">
        <v>564</v>
      </c>
      <c r="D1693">
        <v>2215975</v>
      </c>
      <c r="E1693">
        <v>2</v>
      </c>
      <c r="F1693" s="107">
        <v>41024</v>
      </c>
      <c r="G1693" s="107">
        <v>41102</v>
      </c>
      <c r="H1693">
        <v>2215975</v>
      </c>
      <c r="I1693" s="107">
        <v>41024</v>
      </c>
      <c r="J1693" s="107">
        <v>41025</v>
      </c>
      <c r="K1693">
        <v>2000</v>
      </c>
      <c r="L1693" t="s">
        <v>566</v>
      </c>
      <c r="M1693" s="107">
        <v>41025</v>
      </c>
      <c r="N1693" t="s">
        <v>87</v>
      </c>
      <c r="O1693" t="s">
        <v>159</v>
      </c>
      <c r="P1693" t="s">
        <v>587</v>
      </c>
      <c r="Q1693">
        <v>2</v>
      </c>
      <c r="R1693">
        <v>79</v>
      </c>
      <c r="S1693">
        <v>0</v>
      </c>
      <c r="T1693">
        <v>4</v>
      </c>
      <c r="AD1693" s="107">
        <v>29536</v>
      </c>
      <c r="AE1693" t="s">
        <v>45</v>
      </c>
      <c r="AF1693" t="s">
        <v>32</v>
      </c>
      <c r="AG1693" t="s">
        <v>868</v>
      </c>
      <c r="AH1693" t="s">
        <v>30</v>
      </c>
      <c r="AI1693" t="s">
        <v>99</v>
      </c>
      <c r="AJ1693" t="s">
        <v>47</v>
      </c>
      <c r="AK1693">
        <v>5</v>
      </c>
      <c r="AL1693" t="s">
        <v>47</v>
      </c>
      <c r="AP1693" t="s">
        <v>59</v>
      </c>
      <c r="AR1693" t="s">
        <v>43</v>
      </c>
      <c r="AS1693" t="s">
        <v>60</v>
      </c>
      <c r="BC1693" t="s">
        <v>37</v>
      </c>
      <c r="BF1693">
        <v>2</v>
      </c>
      <c r="BG1693">
        <v>79</v>
      </c>
      <c r="BH1693">
        <v>79</v>
      </c>
      <c r="BI1693">
        <v>31.387978142076502</v>
      </c>
      <c r="BJ1693">
        <f t="shared" si="130"/>
        <v>31</v>
      </c>
      <c r="BK1693">
        <v>0</v>
      </c>
      <c r="BL1693">
        <v>-77</v>
      </c>
      <c r="BM1693" t="s">
        <v>47</v>
      </c>
      <c r="BN1693" t="s">
        <v>159</v>
      </c>
      <c r="BO1693" t="s">
        <v>87</v>
      </c>
      <c r="BQ1693" t="s">
        <v>47</v>
      </c>
      <c r="BR1693" t="s">
        <v>87</v>
      </c>
      <c r="BS1693" t="s">
        <v>573</v>
      </c>
      <c r="BT1693" t="s">
        <v>1252</v>
      </c>
      <c r="BU1693" t="s">
        <v>564</v>
      </c>
      <c r="BV1693">
        <v>2.5316455696202531E-2</v>
      </c>
      <c r="BW1693">
        <v>2.5316455696202531E-2</v>
      </c>
      <c r="BX1693">
        <v>0</v>
      </c>
      <c r="BY1693">
        <v>0</v>
      </c>
      <c r="BZ1693">
        <v>-2</v>
      </c>
      <c r="CA1693">
        <v>0</v>
      </c>
      <c r="CB1693">
        <v>2</v>
      </c>
      <c r="CC1693" t="e">
        <v>#VALUE!</v>
      </c>
      <c r="CD1693">
        <v>2</v>
      </c>
      <c r="CE1693">
        <v>0</v>
      </c>
      <c r="CH1693">
        <f t="shared" si="131"/>
        <v>1</v>
      </c>
      <c r="CI1693" t="s">
        <v>1405</v>
      </c>
      <c r="CJ1693">
        <v>1</v>
      </c>
      <c r="CK1693" t="s">
        <v>1399</v>
      </c>
      <c r="CL1693">
        <f t="shared" si="132"/>
        <v>1</v>
      </c>
      <c r="CM1693">
        <f t="shared" si="133"/>
        <v>0</v>
      </c>
      <c r="CN1693">
        <f t="shared" si="134"/>
        <v>1</v>
      </c>
    </row>
    <row r="1694" spans="1:92" x14ac:dyDescent="0.25">
      <c r="A1694">
        <v>319</v>
      </c>
      <c r="B1694" t="s">
        <v>564</v>
      </c>
      <c r="C1694" t="s">
        <v>564</v>
      </c>
      <c r="D1694">
        <v>2217030</v>
      </c>
      <c r="E1694">
        <v>6</v>
      </c>
      <c r="F1694" s="107">
        <v>40921</v>
      </c>
      <c r="G1694" s="107">
        <v>41017</v>
      </c>
      <c r="H1694">
        <v>2217030</v>
      </c>
      <c r="I1694" s="107">
        <v>40932</v>
      </c>
      <c r="J1694" s="107">
        <v>41017</v>
      </c>
      <c r="K1694" t="s">
        <v>562</v>
      </c>
      <c r="L1694" t="s">
        <v>562</v>
      </c>
      <c r="N1694" t="s">
        <v>564</v>
      </c>
      <c r="O1694" t="s">
        <v>913</v>
      </c>
      <c r="P1694" t="s">
        <v>38</v>
      </c>
      <c r="Q1694">
        <v>86</v>
      </c>
      <c r="R1694">
        <v>97</v>
      </c>
      <c r="S1694">
        <v>3</v>
      </c>
      <c r="T1694">
        <v>4</v>
      </c>
      <c r="U1694">
        <v>3</v>
      </c>
      <c r="AD1694" s="107">
        <v>31423</v>
      </c>
      <c r="AE1694" t="s">
        <v>31</v>
      </c>
      <c r="AF1694" t="s">
        <v>32</v>
      </c>
      <c r="AG1694" t="s">
        <v>868</v>
      </c>
      <c r="AH1694" t="s">
        <v>30</v>
      </c>
      <c r="AI1694" t="s">
        <v>89</v>
      </c>
      <c r="AJ1694" t="s">
        <v>88</v>
      </c>
      <c r="AK1694">
        <v>6</v>
      </c>
      <c r="AL1694" t="s">
        <v>361</v>
      </c>
      <c r="AM1694">
        <v>8</v>
      </c>
      <c r="AP1694" t="s">
        <v>55</v>
      </c>
      <c r="AR1694" t="s">
        <v>49</v>
      </c>
      <c r="AS1694" t="s">
        <v>56</v>
      </c>
      <c r="BC1694" t="s">
        <v>37</v>
      </c>
      <c r="BF1694">
        <v>86</v>
      </c>
      <c r="BG1694">
        <v>86</v>
      </c>
      <c r="BH1694">
        <v>97</v>
      </c>
      <c r="BI1694">
        <v>25.950819672131146</v>
      </c>
      <c r="BJ1694">
        <f t="shared" si="130"/>
        <v>26</v>
      </c>
      <c r="BK1694">
        <v>0</v>
      </c>
      <c r="BL1694">
        <v>0</v>
      </c>
      <c r="BM1694" t="s">
        <v>1050</v>
      </c>
      <c r="BN1694" t="s">
        <v>913</v>
      </c>
      <c r="BO1694" t="s">
        <v>564</v>
      </c>
      <c r="BQ1694" t="s">
        <v>1050</v>
      </c>
      <c r="BR1694" t="s">
        <v>87</v>
      </c>
      <c r="BS1694" t="s">
        <v>572</v>
      </c>
      <c r="BT1694" t="s">
        <v>1252</v>
      </c>
      <c r="BU1694" t="s">
        <v>87</v>
      </c>
      <c r="BV1694">
        <v>0.88659793814432986</v>
      </c>
      <c r="BW1694">
        <v>1</v>
      </c>
      <c r="BX1694">
        <v>0.11340206185567014</v>
      </c>
      <c r="BY1694">
        <v>0</v>
      </c>
      <c r="BZ1694">
        <v>-86</v>
      </c>
      <c r="CA1694">
        <v>0</v>
      </c>
      <c r="CB1694">
        <v>86</v>
      </c>
      <c r="CC1694" t="e">
        <v>#VALUE!</v>
      </c>
      <c r="CD1694">
        <v>86</v>
      </c>
      <c r="CE1694">
        <v>0</v>
      </c>
      <c r="CH1694">
        <f t="shared" si="131"/>
        <v>1</v>
      </c>
      <c r="CI1694" t="s">
        <v>1402</v>
      </c>
      <c r="CJ1694">
        <v>4</v>
      </c>
      <c r="CK1694" t="s">
        <v>1399</v>
      </c>
      <c r="CL1694">
        <f t="shared" si="132"/>
        <v>0</v>
      </c>
      <c r="CM1694">
        <f t="shared" si="133"/>
        <v>1</v>
      </c>
      <c r="CN1694">
        <f t="shared" si="134"/>
        <v>1</v>
      </c>
    </row>
    <row r="1695" spans="1:92" x14ac:dyDescent="0.25">
      <c r="A1695">
        <v>928</v>
      </c>
      <c r="B1695" t="s">
        <v>564</v>
      </c>
      <c r="C1695" t="s">
        <v>564</v>
      </c>
      <c r="D1695">
        <v>2218115</v>
      </c>
      <c r="E1695">
        <v>2</v>
      </c>
      <c r="F1695" s="107">
        <v>40943</v>
      </c>
      <c r="G1695" s="107">
        <v>41046</v>
      </c>
      <c r="H1695">
        <v>2218115</v>
      </c>
      <c r="I1695" s="107" t="s">
        <v>560</v>
      </c>
      <c r="J1695" s="107" t="s">
        <v>560</v>
      </c>
      <c r="K1695">
        <v>5000</v>
      </c>
      <c r="L1695" t="s">
        <v>567</v>
      </c>
      <c r="M1695" s="107">
        <v>40944</v>
      </c>
      <c r="N1695" t="s">
        <v>87</v>
      </c>
      <c r="O1695" t="s">
        <v>75</v>
      </c>
      <c r="P1695" t="s">
        <v>587</v>
      </c>
      <c r="Q1695">
        <v>0</v>
      </c>
      <c r="R1695">
        <v>104</v>
      </c>
      <c r="S1695">
        <v>1</v>
      </c>
      <c r="T1695">
        <v>0</v>
      </c>
      <c r="V1695">
        <v>1</v>
      </c>
      <c r="AD1695" s="107">
        <v>31005</v>
      </c>
      <c r="AE1695" t="s">
        <v>31</v>
      </c>
      <c r="AF1695" t="s">
        <v>32</v>
      </c>
      <c r="AG1695" t="s">
        <v>868</v>
      </c>
      <c r="AH1695" t="s">
        <v>30</v>
      </c>
      <c r="AI1695" t="s">
        <v>58</v>
      </c>
      <c r="AJ1695" t="s">
        <v>47</v>
      </c>
      <c r="AK1695">
        <v>6</v>
      </c>
      <c r="AL1695" t="s">
        <v>47</v>
      </c>
      <c r="AP1695" t="s">
        <v>42</v>
      </c>
      <c r="AR1695" t="s">
        <v>43</v>
      </c>
      <c r="AS1695" t="s">
        <v>44</v>
      </c>
      <c r="BC1695" t="s">
        <v>51</v>
      </c>
      <c r="BF1695">
        <v>0</v>
      </c>
      <c r="BG1695">
        <v>0</v>
      </c>
      <c r="BH1695">
        <v>104</v>
      </c>
      <c r="BI1695">
        <v>27.153005464480874</v>
      </c>
      <c r="BJ1695" t="e">
        <f t="shared" si="130"/>
        <v>#VALUE!</v>
      </c>
      <c r="BK1695" t="e">
        <v>#VALUE!</v>
      </c>
      <c r="BL1695" t="e">
        <v>#VALUE!</v>
      </c>
      <c r="BM1695" t="s">
        <v>47</v>
      </c>
      <c r="BN1695" t="s">
        <v>75</v>
      </c>
      <c r="BO1695" t="s">
        <v>87</v>
      </c>
      <c r="BQ1695" t="s">
        <v>47</v>
      </c>
      <c r="BR1695">
        <v>0</v>
      </c>
      <c r="BS1695" t="s">
        <v>573</v>
      </c>
      <c r="BT1695" t="s">
        <v>1252</v>
      </c>
      <c r="BU1695" t="s">
        <v>87</v>
      </c>
      <c r="BV1695">
        <v>0</v>
      </c>
      <c r="BW1695">
        <v>0</v>
      </c>
      <c r="BX1695">
        <v>0</v>
      </c>
      <c r="BY1695">
        <v>0</v>
      </c>
      <c r="BZ1695" t="e">
        <v>#VALUE!</v>
      </c>
      <c r="CA1695" t="e">
        <v>#VALUE!</v>
      </c>
      <c r="CB1695" t="e">
        <v>#VALUE!</v>
      </c>
      <c r="CC1695">
        <v>0</v>
      </c>
      <c r="CD1695">
        <v>0</v>
      </c>
      <c r="CE1695">
        <v>0</v>
      </c>
      <c r="CH1695">
        <f t="shared" si="131"/>
        <v>1</v>
      </c>
      <c r="CI1695" t="s">
        <v>1405</v>
      </c>
      <c r="CJ1695">
        <v>1</v>
      </c>
      <c r="CK1695" t="s">
        <v>1400</v>
      </c>
      <c r="CL1695">
        <f t="shared" si="132"/>
        <v>1</v>
      </c>
      <c r="CM1695">
        <f t="shared" si="133"/>
        <v>1</v>
      </c>
      <c r="CN1695">
        <f t="shared" si="134"/>
        <v>0</v>
      </c>
    </row>
    <row r="1696" spans="1:92" x14ac:dyDescent="0.25">
      <c r="A1696">
        <v>2725</v>
      </c>
      <c r="B1696" t="s">
        <v>564</v>
      </c>
      <c r="C1696" t="s">
        <v>564</v>
      </c>
      <c r="D1696">
        <v>2218554</v>
      </c>
      <c r="E1696">
        <v>1</v>
      </c>
      <c r="F1696" s="107">
        <v>41010</v>
      </c>
      <c r="G1696" s="107">
        <v>41148</v>
      </c>
      <c r="H1696">
        <v>2218554</v>
      </c>
      <c r="I1696" s="107">
        <v>41010</v>
      </c>
      <c r="J1696" s="107">
        <v>41041</v>
      </c>
      <c r="K1696">
        <v>75000</v>
      </c>
      <c r="L1696" t="s">
        <v>570</v>
      </c>
      <c r="M1696" s="107">
        <v>41041</v>
      </c>
      <c r="N1696" t="s">
        <v>87</v>
      </c>
      <c r="O1696" t="s">
        <v>583</v>
      </c>
      <c r="P1696" t="s">
        <v>54</v>
      </c>
      <c r="Q1696">
        <v>32</v>
      </c>
      <c r="R1696">
        <v>139</v>
      </c>
      <c r="S1696">
        <v>4</v>
      </c>
      <c r="T1696">
        <v>2</v>
      </c>
      <c r="U1696">
        <v>4</v>
      </c>
      <c r="AD1696" s="107">
        <v>30777</v>
      </c>
      <c r="AE1696" t="s">
        <v>31</v>
      </c>
      <c r="AF1696" t="s">
        <v>32</v>
      </c>
      <c r="AG1696" t="s">
        <v>868</v>
      </c>
      <c r="AH1696" t="s">
        <v>57</v>
      </c>
      <c r="AI1696" t="s">
        <v>52</v>
      </c>
      <c r="AJ1696" t="s">
        <v>54</v>
      </c>
      <c r="AK1696">
        <v>9</v>
      </c>
      <c r="AL1696" t="s">
        <v>54</v>
      </c>
      <c r="AP1696" t="s">
        <v>335</v>
      </c>
      <c r="AR1696" t="s">
        <v>45</v>
      </c>
      <c r="AS1696" t="s">
        <v>81</v>
      </c>
      <c r="BC1696" t="s">
        <v>51</v>
      </c>
      <c r="BF1696">
        <v>32</v>
      </c>
      <c r="BG1696">
        <v>139</v>
      </c>
      <c r="BH1696">
        <v>139</v>
      </c>
      <c r="BI1696">
        <v>27.959016393442624</v>
      </c>
      <c r="BJ1696">
        <f t="shared" si="130"/>
        <v>28</v>
      </c>
      <c r="BK1696">
        <v>0</v>
      </c>
      <c r="BL1696">
        <v>-107</v>
      </c>
      <c r="BM1696" t="s">
        <v>1051</v>
      </c>
      <c r="BN1696" t="s">
        <v>75</v>
      </c>
      <c r="BO1696" t="s">
        <v>87</v>
      </c>
      <c r="BQ1696" t="s">
        <v>1051</v>
      </c>
      <c r="BR1696" t="s">
        <v>87</v>
      </c>
      <c r="BS1696" t="s">
        <v>573</v>
      </c>
      <c r="BT1696" t="s">
        <v>1252</v>
      </c>
      <c r="BU1696" t="s">
        <v>87</v>
      </c>
      <c r="BV1696">
        <v>0.23021582733812951</v>
      </c>
      <c r="BW1696">
        <v>0.23021582733812951</v>
      </c>
      <c r="BX1696">
        <v>0</v>
      </c>
      <c r="BY1696">
        <v>0</v>
      </c>
      <c r="BZ1696">
        <v>-32</v>
      </c>
      <c r="CA1696">
        <v>0</v>
      </c>
      <c r="CB1696">
        <v>32</v>
      </c>
      <c r="CC1696" t="e">
        <v>#VALUE!</v>
      </c>
      <c r="CD1696">
        <v>32</v>
      </c>
      <c r="CE1696">
        <v>0</v>
      </c>
      <c r="CH1696">
        <f t="shared" si="131"/>
        <v>1</v>
      </c>
      <c r="CI1696" t="s">
        <v>1401</v>
      </c>
      <c r="CJ1696">
        <v>3</v>
      </c>
      <c r="CK1696" t="s">
        <v>1399</v>
      </c>
      <c r="CL1696">
        <f t="shared" si="132"/>
        <v>1</v>
      </c>
      <c r="CM1696">
        <f t="shared" si="133"/>
        <v>1</v>
      </c>
      <c r="CN1696">
        <f t="shared" si="134"/>
        <v>1</v>
      </c>
    </row>
    <row r="1697" spans="1:92" x14ac:dyDescent="0.25">
      <c r="A1697">
        <v>1510</v>
      </c>
      <c r="B1697" t="s">
        <v>564</v>
      </c>
      <c r="C1697" t="s">
        <v>87</v>
      </c>
      <c r="D1697">
        <v>2219105</v>
      </c>
      <c r="E1697">
        <v>6</v>
      </c>
      <c r="F1697" s="107">
        <v>40964</v>
      </c>
      <c r="G1697" s="107">
        <v>41529</v>
      </c>
      <c r="H1697">
        <v>2219105</v>
      </c>
      <c r="I1697" s="107">
        <v>40965</v>
      </c>
      <c r="J1697" s="107">
        <v>41214</v>
      </c>
      <c r="K1697">
        <v>75000</v>
      </c>
      <c r="L1697" t="s">
        <v>570</v>
      </c>
      <c r="M1697" s="107">
        <v>41214</v>
      </c>
      <c r="N1697" t="s">
        <v>87</v>
      </c>
      <c r="O1697" t="s">
        <v>75</v>
      </c>
      <c r="P1697" t="s">
        <v>1137</v>
      </c>
      <c r="Q1697">
        <v>502</v>
      </c>
      <c r="R1697">
        <v>566</v>
      </c>
      <c r="S1697">
        <v>2</v>
      </c>
      <c r="T1697">
        <v>2</v>
      </c>
      <c r="U1697">
        <v>1</v>
      </c>
      <c r="AD1697" s="107">
        <v>32497</v>
      </c>
      <c r="AE1697" t="s">
        <v>31</v>
      </c>
      <c r="AF1697" t="s">
        <v>32</v>
      </c>
      <c r="AG1697" t="s">
        <v>868</v>
      </c>
      <c r="AH1697" t="s">
        <v>30</v>
      </c>
      <c r="AI1697" t="s">
        <v>89</v>
      </c>
      <c r="AJ1697" t="s">
        <v>88</v>
      </c>
      <c r="AK1697">
        <v>5</v>
      </c>
      <c r="AL1697" t="s">
        <v>361</v>
      </c>
      <c r="AM1697">
        <v>48</v>
      </c>
      <c r="AP1697" t="s">
        <v>104</v>
      </c>
      <c r="AR1697" t="s">
        <v>91</v>
      </c>
      <c r="AS1697" t="s">
        <v>105</v>
      </c>
      <c r="AT1697" t="s">
        <v>1308</v>
      </c>
      <c r="AV1697" t="s">
        <v>50</v>
      </c>
      <c r="BA1697">
        <v>41324</v>
      </c>
      <c r="BB1697">
        <v>251</v>
      </c>
      <c r="BC1697" t="s">
        <v>37</v>
      </c>
      <c r="BF1697">
        <v>502</v>
      </c>
      <c r="BG1697">
        <v>565</v>
      </c>
      <c r="BH1697">
        <v>566</v>
      </c>
      <c r="BI1697">
        <v>23.133879781420767</v>
      </c>
      <c r="BJ1697">
        <f t="shared" si="130"/>
        <v>23</v>
      </c>
      <c r="BK1697">
        <v>0</v>
      </c>
      <c r="BL1697">
        <v>-315</v>
      </c>
      <c r="BM1697" t="s">
        <v>1050</v>
      </c>
      <c r="BN1697" t="s">
        <v>75</v>
      </c>
      <c r="BO1697" t="s">
        <v>564</v>
      </c>
      <c r="BQ1697" t="s">
        <v>1050</v>
      </c>
      <c r="BR1697" t="s">
        <v>87</v>
      </c>
      <c r="BS1697" t="s">
        <v>573</v>
      </c>
      <c r="BT1697" t="s">
        <v>1252</v>
      </c>
      <c r="BU1697" t="s">
        <v>87</v>
      </c>
      <c r="BV1697">
        <v>0.88692579505300351</v>
      </c>
      <c r="BW1697">
        <v>0.44247787610619471</v>
      </c>
      <c r="BX1697">
        <v>-0.4444479189468088</v>
      </c>
      <c r="BY1697">
        <v>0</v>
      </c>
      <c r="BZ1697">
        <v>-250</v>
      </c>
      <c r="CA1697">
        <v>252</v>
      </c>
      <c r="CB1697">
        <v>250</v>
      </c>
      <c r="CC1697">
        <v>502</v>
      </c>
      <c r="CE1697">
        <v>315</v>
      </c>
      <c r="CH1697">
        <f t="shared" si="131"/>
        <v>1</v>
      </c>
      <c r="CI1697" t="s">
        <v>1406</v>
      </c>
      <c r="CJ1697">
        <v>0</v>
      </c>
      <c r="CK1697" t="s">
        <v>1399</v>
      </c>
      <c r="CL1697">
        <f t="shared" si="132"/>
        <v>1</v>
      </c>
      <c r="CM1697">
        <f t="shared" si="133"/>
        <v>1</v>
      </c>
      <c r="CN1697">
        <f t="shared" si="134"/>
        <v>1</v>
      </c>
    </row>
    <row r="1698" spans="1:92" x14ac:dyDescent="0.25">
      <c r="A1698">
        <v>1159</v>
      </c>
      <c r="B1698" t="s">
        <v>564</v>
      </c>
      <c r="C1698" t="s">
        <v>564</v>
      </c>
      <c r="D1698">
        <v>2222006</v>
      </c>
      <c r="E1698">
        <v>5</v>
      </c>
      <c r="F1698" s="107">
        <v>40950</v>
      </c>
      <c r="G1698" s="107">
        <v>41001</v>
      </c>
      <c r="H1698">
        <v>2222006</v>
      </c>
      <c r="I1698" s="107">
        <v>40961</v>
      </c>
      <c r="J1698" s="107">
        <v>41001</v>
      </c>
      <c r="K1698" t="s">
        <v>562</v>
      </c>
      <c r="L1698" t="s">
        <v>562</v>
      </c>
      <c r="N1698" t="s">
        <v>564</v>
      </c>
      <c r="O1698" t="s">
        <v>913</v>
      </c>
      <c r="P1698" t="s">
        <v>38</v>
      </c>
      <c r="Q1698">
        <v>41</v>
      </c>
      <c r="R1698">
        <v>52</v>
      </c>
      <c r="S1698">
        <v>1</v>
      </c>
      <c r="T1698">
        <v>0</v>
      </c>
      <c r="U1698">
        <v>1</v>
      </c>
      <c r="AD1698" s="107">
        <v>31729</v>
      </c>
      <c r="AE1698" t="s">
        <v>31</v>
      </c>
      <c r="AF1698" t="s">
        <v>68</v>
      </c>
      <c r="AG1698" t="s">
        <v>870</v>
      </c>
      <c r="AH1698" t="s">
        <v>30</v>
      </c>
      <c r="AI1698" t="s">
        <v>46</v>
      </c>
      <c r="AJ1698" t="s">
        <v>88</v>
      </c>
      <c r="AK1698">
        <v>4</v>
      </c>
      <c r="AL1698" t="s">
        <v>987</v>
      </c>
      <c r="AN1698">
        <v>7</v>
      </c>
      <c r="AP1698" t="s">
        <v>120</v>
      </c>
      <c r="AR1698" t="s">
        <v>43</v>
      </c>
      <c r="AS1698" t="s">
        <v>121</v>
      </c>
      <c r="BC1698" t="s">
        <v>51</v>
      </c>
      <c r="BF1698">
        <v>41</v>
      </c>
      <c r="BG1698">
        <v>41</v>
      </c>
      <c r="BH1698">
        <v>52</v>
      </c>
      <c r="BI1698">
        <v>25.193989071038253</v>
      </c>
      <c r="BJ1698">
        <f t="shared" si="130"/>
        <v>25</v>
      </c>
      <c r="BK1698">
        <v>0</v>
      </c>
      <c r="BL1698">
        <v>0</v>
      </c>
      <c r="BM1698" t="s">
        <v>1050</v>
      </c>
      <c r="BN1698" t="s">
        <v>913</v>
      </c>
      <c r="BO1698" t="s">
        <v>564</v>
      </c>
      <c r="BQ1698" t="s">
        <v>1050</v>
      </c>
      <c r="BR1698" t="s">
        <v>87</v>
      </c>
      <c r="BS1698" t="s">
        <v>572</v>
      </c>
      <c r="BT1698" t="s">
        <v>1252</v>
      </c>
      <c r="BU1698" t="s">
        <v>87</v>
      </c>
      <c r="BV1698">
        <v>0.78846153846153844</v>
      </c>
      <c r="BW1698">
        <v>1</v>
      </c>
      <c r="BX1698">
        <v>0.21153846153846156</v>
      </c>
      <c r="BY1698">
        <v>0</v>
      </c>
      <c r="BZ1698">
        <v>-41</v>
      </c>
      <c r="CA1698">
        <v>0</v>
      </c>
      <c r="CB1698">
        <v>41</v>
      </c>
      <c r="CC1698" t="e">
        <v>#VALUE!</v>
      </c>
      <c r="CD1698">
        <v>41</v>
      </c>
      <c r="CE1698">
        <v>0</v>
      </c>
      <c r="CH1698">
        <f t="shared" si="131"/>
        <v>1</v>
      </c>
      <c r="CI1698" t="s">
        <v>1401</v>
      </c>
      <c r="CJ1698">
        <v>3</v>
      </c>
      <c r="CK1698" t="s">
        <v>1399</v>
      </c>
      <c r="CL1698">
        <f t="shared" si="132"/>
        <v>0</v>
      </c>
      <c r="CM1698">
        <f t="shared" si="133"/>
        <v>1</v>
      </c>
      <c r="CN1698">
        <f t="shared" si="134"/>
        <v>0</v>
      </c>
    </row>
    <row r="1699" spans="1:92" x14ac:dyDescent="0.25">
      <c r="A1699">
        <v>1711</v>
      </c>
      <c r="B1699" t="s">
        <v>564</v>
      </c>
      <c r="C1699" t="s">
        <v>564</v>
      </c>
      <c r="D1699">
        <v>2222245</v>
      </c>
      <c r="E1699">
        <v>4</v>
      </c>
      <c r="F1699" s="107">
        <v>40972</v>
      </c>
      <c r="G1699" s="107">
        <v>41107</v>
      </c>
      <c r="H1699">
        <v>2222245</v>
      </c>
      <c r="I1699" s="107">
        <v>40972</v>
      </c>
      <c r="J1699" s="107">
        <v>40973</v>
      </c>
      <c r="K1699">
        <v>10000</v>
      </c>
      <c r="L1699" t="s">
        <v>568</v>
      </c>
      <c r="M1699" s="107">
        <v>40973</v>
      </c>
      <c r="N1699" t="s">
        <v>87</v>
      </c>
      <c r="O1699" t="s">
        <v>75</v>
      </c>
      <c r="P1699" t="s">
        <v>38</v>
      </c>
      <c r="Q1699">
        <v>2</v>
      </c>
      <c r="R1699">
        <v>136</v>
      </c>
      <c r="S1699">
        <v>1</v>
      </c>
      <c r="T1699">
        <v>0</v>
      </c>
      <c r="AD1699" s="107">
        <v>32610</v>
      </c>
      <c r="AE1699" t="s">
        <v>31</v>
      </c>
      <c r="AF1699" t="s">
        <v>32</v>
      </c>
      <c r="AG1699" t="s">
        <v>868</v>
      </c>
      <c r="AH1699" t="s">
        <v>30</v>
      </c>
      <c r="AI1699" t="s">
        <v>79</v>
      </c>
      <c r="AJ1699" t="s">
        <v>88</v>
      </c>
      <c r="AK1699">
        <v>9</v>
      </c>
      <c r="AL1699" t="s">
        <v>986</v>
      </c>
      <c r="AO1699">
        <v>2</v>
      </c>
      <c r="AP1699" t="s">
        <v>123</v>
      </c>
      <c r="AR1699" t="s">
        <v>66</v>
      </c>
      <c r="AS1699" t="s">
        <v>44</v>
      </c>
      <c r="BC1699" t="s">
        <v>51</v>
      </c>
      <c r="BF1699">
        <v>2</v>
      </c>
      <c r="BG1699">
        <v>136</v>
      </c>
      <c r="BH1699">
        <v>136</v>
      </c>
      <c r="BI1699">
        <v>22.846994535519126</v>
      </c>
      <c r="BJ1699">
        <f t="shared" si="130"/>
        <v>23</v>
      </c>
      <c r="BK1699">
        <v>0</v>
      </c>
      <c r="BL1699">
        <v>-134</v>
      </c>
      <c r="BM1699" t="s">
        <v>1050</v>
      </c>
      <c r="BN1699" t="s">
        <v>75</v>
      </c>
      <c r="BO1699" t="s">
        <v>87</v>
      </c>
      <c r="BQ1699" t="s">
        <v>1050</v>
      </c>
      <c r="BR1699" t="s">
        <v>87</v>
      </c>
      <c r="BS1699" t="s">
        <v>573</v>
      </c>
      <c r="BT1699" t="s">
        <v>1252</v>
      </c>
      <c r="BU1699" t="s">
        <v>87</v>
      </c>
      <c r="BV1699">
        <v>1.4705882352941176E-2</v>
      </c>
      <c r="BW1699">
        <v>1.4705882352941176E-2</v>
      </c>
      <c r="BX1699">
        <v>0</v>
      </c>
      <c r="BY1699">
        <v>0</v>
      </c>
      <c r="BZ1699">
        <v>-2</v>
      </c>
      <c r="CA1699">
        <v>0</v>
      </c>
      <c r="CB1699">
        <v>2</v>
      </c>
      <c r="CC1699" t="e">
        <v>#VALUE!</v>
      </c>
      <c r="CD1699">
        <v>2</v>
      </c>
      <c r="CE1699">
        <v>0</v>
      </c>
      <c r="CH1699">
        <f t="shared" si="131"/>
        <v>1</v>
      </c>
      <c r="CI1699" t="s">
        <v>1405</v>
      </c>
      <c r="CJ1699">
        <v>1</v>
      </c>
      <c r="CK1699" t="s">
        <v>1399</v>
      </c>
      <c r="CL1699">
        <f t="shared" si="132"/>
        <v>1</v>
      </c>
      <c r="CM1699">
        <f t="shared" si="133"/>
        <v>1</v>
      </c>
      <c r="CN1699">
        <f t="shared" si="134"/>
        <v>0</v>
      </c>
    </row>
    <row r="1700" spans="1:92" x14ac:dyDescent="0.25">
      <c r="A1700">
        <v>1600</v>
      </c>
      <c r="B1700" t="s">
        <v>564</v>
      </c>
      <c r="C1700" t="s">
        <v>564</v>
      </c>
      <c r="D1700">
        <v>2222461</v>
      </c>
      <c r="E1700">
        <v>1</v>
      </c>
      <c r="F1700" s="107">
        <v>40968</v>
      </c>
      <c r="G1700" s="107">
        <v>41045</v>
      </c>
      <c r="H1700">
        <v>2222461</v>
      </c>
      <c r="I1700" s="107">
        <v>40968</v>
      </c>
      <c r="J1700" s="107">
        <v>40970</v>
      </c>
      <c r="K1700">
        <v>20000</v>
      </c>
      <c r="L1700" t="s">
        <v>569</v>
      </c>
      <c r="M1700" s="107">
        <v>40970</v>
      </c>
      <c r="N1700" t="s">
        <v>87</v>
      </c>
      <c r="O1700" t="s">
        <v>75</v>
      </c>
      <c r="P1700" t="s">
        <v>54</v>
      </c>
      <c r="Q1700">
        <v>3</v>
      </c>
      <c r="R1700">
        <v>78</v>
      </c>
      <c r="S1700">
        <v>2</v>
      </c>
      <c r="T1700">
        <v>1</v>
      </c>
      <c r="AD1700" s="107">
        <v>31246</v>
      </c>
      <c r="AE1700" t="s">
        <v>31</v>
      </c>
      <c r="AF1700" t="s">
        <v>68</v>
      </c>
      <c r="AG1700" t="s">
        <v>870</v>
      </c>
      <c r="AH1700" t="s">
        <v>57</v>
      </c>
      <c r="AI1700" t="s">
        <v>96</v>
      </c>
      <c r="AJ1700" t="s">
        <v>54</v>
      </c>
      <c r="AK1700">
        <v>4</v>
      </c>
      <c r="AL1700" t="s">
        <v>54</v>
      </c>
      <c r="AP1700" t="s">
        <v>80</v>
      </c>
      <c r="AR1700" t="s">
        <v>49</v>
      </c>
      <c r="AS1700" t="s">
        <v>81</v>
      </c>
      <c r="BC1700" t="s">
        <v>51</v>
      </c>
      <c r="BF1700">
        <v>3</v>
      </c>
      <c r="BG1700">
        <v>78</v>
      </c>
      <c r="BH1700">
        <v>78</v>
      </c>
      <c r="BI1700">
        <v>26.562841530054644</v>
      </c>
      <c r="BJ1700">
        <f t="shared" si="130"/>
        <v>27</v>
      </c>
      <c r="BK1700">
        <v>0</v>
      </c>
      <c r="BL1700">
        <v>-75</v>
      </c>
      <c r="BM1700" t="s">
        <v>1051</v>
      </c>
      <c r="BN1700" t="s">
        <v>75</v>
      </c>
      <c r="BO1700" t="s">
        <v>87</v>
      </c>
      <c r="BQ1700" t="s">
        <v>1051</v>
      </c>
      <c r="BR1700" t="s">
        <v>87</v>
      </c>
      <c r="BS1700" t="s">
        <v>573</v>
      </c>
      <c r="BT1700" t="s">
        <v>1252</v>
      </c>
      <c r="BU1700" t="s">
        <v>87</v>
      </c>
      <c r="BV1700">
        <v>3.8461538461538464E-2</v>
      </c>
      <c r="BW1700">
        <v>3.8461538461538464E-2</v>
      </c>
      <c r="BX1700">
        <v>0</v>
      </c>
      <c r="BY1700">
        <v>0</v>
      </c>
      <c r="BZ1700">
        <v>-3</v>
      </c>
      <c r="CA1700">
        <v>0</v>
      </c>
      <c r="CB1700">
        <v>3</v>
      </c>
      <c r="CC1700" t="e">
        <v>#VALUE!</v>
      </c>
      <c r="CD1700">
        <v>3</v>
      </c>
      <c r="CE1700">
        <v>0</v>
      </c>
      <c r="CH1700">
        <f t="shared" si="131"/>
        <v>1</v>
      </c>
      <c r="CI1700" t="s">
        <v>1405</v>
      </c>
      <c r="CJ1700">
        <v>1</v>
      </c>
      <c r="CK1700" t="s">
        <v>1399</v>
      </c>
      <c r="CL1700">
        <f t="shared" si="132"/>
        <v>1</v>
      </c>
      <c r="CM1700">
        <f t="shared" si="133"/>
        <v>1</v>
      </c>
      <c r="CN1700">
        <f t="shared" si="134"/>
        <v>1</v>
      </c>
    </row>
    <row r="1701" spans="1:92" x14ac:dyDescent="0.25">
      <c r="A1701">
        <v>51</v>
      </c>
      <c r="B1701" t="s">
        <v>564</v>
      </c>
      <c r="C1701" t="s">
        <v>564</v>
      </c>
      <c r="D1701">
        <v>2222626</v>
      </c>
      <c r="E1701">
        <v>4</v>
      </c>
      <c r="F1701" s="107">
        <v>40911</v>
      </c>
      <c r="G1701" s="107">
        <v>40983</v>
      </c>
      <c r="H1701">
        <v>2222626</v>
      </c>
      <c r="I1701" s="107">
        <v>40911</v>
      </c>
      <c r="J1701" s="107">
        <v>40956</v>
      </c>
      <c r="K1701">
        <v>5000</v>
      </c>
      <c r="L1701" t="s">
        <v>567</v>
      </c>
      <c r="M1701" s="107">
        <v>40956</v>
      </c>
      <c r="N1701" t="s">
        <v>87</v>
      </c>
      <c r="O1701" t="s">
        <v>53</v>
      </c>
      <c r="P1701" t="s">
        <v>38</v>
      </c>
      <c r="Q1701">
        <v>46</v>
      </c>
      <c r="R1701">
        <v>73</v>
      </c>
      <c r="S1701">
        <v>7</v>
      </c>
      <c r="T1701">
        <v>3</v>
      </c>
      <c r="U1701">
        <v>5</v>
      </c>
      <c r="AD1701" s="107">
        <v>32210</v>
      </c>
      <c r="AE1701" t="s">
        <v>45</v>
      </c>
      <c r="AF1701" t="s">
        <v>32</v>
      </c>
      <c r="AG1701" t="s">
        <v>868</v>
      </c>
      <c r="AH1701" t="s">
        <v>30</v>
      </c>
      <c r="AI1701" t="s">
        <v>89</v>
      </c>
      <c r="AJ1701" t="s">
        <v>88</v>
      </c>
      <c r="AK1701">
        <v>4</v>
      </c>
      <c r="AL1701" t="s">
        <v>986</v>
      </c>
      <c r="AO1701">
        <v>86</v>
      </c>
      <c r="AP1701" t="s">
        <v>115</v>
      </c>
      <c r="AR1701" t="s">
        <v>43</v>
      </c>
      <c r="AS1701" t="s">
        <v>63</v>
      </c>
      <c r="AT1701" t="s">
        <v>589</v>
      </c>
      <c r="BC1701" t="s">
        <v>37</v>
      </c>
      <c r="BF1701">
        <v>46</v>
      </c>
      <c r="BG1701">
        <v>73</v>
      </c>
      <c r="BH1701">
        <v>73</v>
      </c>
      <c r="BI1701">
        <v>23.773224043715846</v>
      </c>
      <c r="BJ1701">
        <f t="shared" si="130"/>
        <v>24</v>
      </c>
      <c r="BK1701">
        <v>0</v>
      </c>
      <c r="BL1701">
        <v>-27</v>
      </c>
      <c r="BM1701" t="s">
        <v>1050</v>
      </c>
      <c r="BN1701" t="s">
        <v>159</v>
      </c>
      <c r="BO1701" t="s">
        <v>87</v>
      </c>
      <c r="BQ1701" t="s">
        <v>1050</v>
      </c>
      <c r="BR1701" t="s">
        <v>87</v>
      </c>
      <c r="BS1701" t="s">
        <v>573</v>
      </c>
      <c r="BT1701" t="s">
        <v>1252</v>
      </c>
      <c r="BU1701" t="s">
        <v>87</v>
      </c>
      <c r="BV1701">
        <v>0.63013698630136983</v>
      </c>
      <c r="BW1701">
        <v>0.63013698630136983</v>
      </c>
      <c r="BX1701">
        <v>0</v>
      </c>
      <c r="BY1701">
        <v>0</v>
      </c>
      <c r="BZ1701">
        <v>-46</v>
      </c>
      <c r="CA1701">
        <v>0</v>
      </c>
      <c r="CB1701">
        <v>46</v>
      </c>
      <c r="CC1701" t="e">
        <v>#VALUE!</v>
      </c>
      <c r="CD1701">
        <v>46</v>
      </c>
      <c r="CE1701">
        <v>0</v>
      </c>
      <c r="CH1701">
        <f t="shared" si="131"/>
        <v>1</v>
      </c>
      <c r="CI1701" t="s">
        <v>1401</v>
      </c>
      <c r="CJ1701">
        <v>3</v>
      </c>
      <c r="CK1701" t="s">
        <v>1399</v>
      </c>
      <c r="CL1701">
        <f t="shared" si="132"/>
        <v>1</v>
      </c>
      <c r="CM1701">
        <f t="shared" si="133"/>
        <v>1</v>
      </c>
      <c r="CN1701">
        <f t="shared" si="134"/>
        <v>1</v>
      </c>
    </row>
    <row r="1702" spans="1:92" x14ac:dyDescent="0.25">
      <c r="A1702">
        <v>2524</v>
      </c>
      <c r="B1702" t="s">
        <v>564</v>
      </c>
      <c r="C1702" t="s">
        <v>564</v>
      </c>
      <c r="D1702">
        <v>2223105</v>
      </c>
      <c r="E1702">
        <v>2</v>
      </c>
      <c r="F1702" s="107">
        <v>41003</v>
      </c>
      <c r="G1702" s="107">
        <v>41242</v>
      </c>
      <c r="H1702">
        <v>2223105</v>
      </c>
      <c r="I1702" s="107">
        <v>41003</v>
      </c>
      <c r="J1702" s="107">
        <v>41057</v>
      </c>
      <c r="K1702">
        <v>40000</v>
      </c>
      <c r="L1702" t="s">
        <v>570</v>
      </c>
      <c r="M1702" s="107">
        <v>41057</v>
      </c>
      <c r="N1702" t="s">
        <v>87</v>
      </c>
      <c r="O1702" t="s">
        <v>583</v>
      </c>
      <c r="P1702" t="s">
        <v>587</v>
      </c>
      <c r="Q1702">
        <v>55</v>
      </c>
      <c r="R1702">
        <v>240</v>
      </c>
      <c r="S1702">
        <v>0</v>
      </c>
      <c r="T1702">
        <v>3</v>
      </c>
      <c r="AD1702" s="107">
        <v>31220</v>
      </c>
      <c r="AE1702" t="s">
        <v>31</v>
      </c>
      <c r="AF1702" t="s">
        <v>32</v>
      </c>
      <c r="AG1702" t="s">
        <v>868</v>
      </c>
      <c r="AH1702" t="s">
        <v>30</v>
      </c>
      <c r="AI1702" t="s">
        <v>70</v>
      </c>
      <c r="AJ1702" t="s">
        <v>47</v>
      </c>
      <c r="AK1702">
        <v>8</v>
      </c>
      <c r="AL1702" t="s">
        <v>47</v>
      </c>
      <c r="AP1702" t="s">
        <v>48</v>
      </c>
      <c r="AR1702" t="s">
        <v>49</v>
      </c>
      <c r="AS1702" t="s">
        <v>44</v>
      </c>
      <c r="BC1702" t="s">
        <v>51</v>
      </c>
      <c r="BF1702">
        <v>55</v>
      </c>
      <c r="BG1702">
        <v>240</v>
      </c>
      <c r="BH1702">
        <v>240</v>
      </c>
      <c r="BI1702">
        <v>26.729508196721312</v>
      </c>
      <c r="BJ1702">
        <f t="shared" si="130"/>
        <v>27</v>
      </c>
      <c r="BK1702">
        <v>0</v>
      </c>
      <c r="BL1702">
        <v>-185</v>
      </c>
      <c r="BM1702" t="s">
        <v>47</v>
      </c>
      <c r="BN1702" t="s">
        <v>75</v>
      </c>
      <c r="BO1702" t="s">
        <v>87</v>
      </c>
      <c r="BQ1702" t="s">
        <v>47</v>
      </c>
      <c r="BR1702" t="s">
        <v>87</v>
      </c>
      <c r="BS1702" t="s">
        <v>573</v>
      </c>
      <c r="BT1702" t="s">
        <v>1252</v>
      </c>
      <c r="BU1702" t="s">
        <v>564</v>
      </c>
      <c r="BV1702">
        <v>0.22916666666666666</v>
      </c>
      <c r="BW1702">
        <v>0.22916666666666666</v>
      </c>
      <c r="BX1702">
        <v>0</v>
      </c>
      <c r="BY1702">
        <v>0</v>
      </c>
      <c r="BZ1702">
        <v>-55</v>
      </c>
      <c r="CA1702">
        <v>0</v>
      </c>
      <c r="CB1702">
        <v>55</v>
      </c>
      <c r="CC1702" t="e">
        <v>#VALUE!</v>
      </c>
      <c r="CD1702">
        <v>55</v>
      </c>
      <c r="CE1702">
        <v>0</v>
      </c>
      <c r="CH1702">
        <f t="shared" si="131"/>
        <v>1</v>
      </c>
      <c r="CI1702" t="s">
        <v>1401</v>
      </c>
      <c r="CJ1702">
        <v>3</v>
      </c>
      <c r="CK1702" t="s">
        <v>1399</v>
      </c>
      <c r="CL1702">
        <f t="shared" si="132"/>
        <v>1</v>
      </c>
      <c r="CM1702">
        <f t="shared" si="133"/>
        <v>0</v>
      </c>
      <c r="CN1702">
        <f t="shared" si="134"/>
        <v>1</v>
      </c>
    </row>
    <row r="1703" spans="1:92" x14ac:dyDescent="0.25">
      <c r="A1703">
        <v>833</v>
      </c>
      <c r="B1703" t="s">
        <v>564</v>
      </c>
      <c r="C1703" t="s">
        <v>564</v>
      </c>
      <c r="D1703">
        <v>2224591</v>
      </c>
      <c r="E1703">
        <v>6</v>
      </c>
      <c r="F1703" s="107">
        <v>40940</v>
      </c>
      <c r="G1703" s="107">
        <v>40982</v>
      </c>
      <c r="H1703">
        <v>2224591</v>
      </c>
      <c r="I1703" s="107">
        <v>40940</v>
      </c>
      <c r="J1703" s="107">
        <v>40982</v>
      </c>
      <c r="K1703" t="s">
        <v>562</v>
      </c>
      <c r="L1703" t="s">
        <v>562</v>
      </c>
      <c r="N1703" t="s">
        <v>564</v>
      </c>
      <c r="O1703" t="s">
        <v>913</v>
      </c>
      <c r="P1703" t="s">
        <v>38</v>
      </c>
      <c r="Q1703">
        <v>43</v>
      </c>
      <c r="R1703">
        <v>43</v>
      </c>
      <c r="S1703">
        <v>1</v>
      </c>
      <c r="T1703">
        <v>1</v>
      </c>
      <c r="U1703">
        <v>1</v>
      </c>
      <c r="AD1703" s="107">
        <v>32176</v>
      </c>
      <c r="AE1703" t="s">
        <v>31</v>
      </c>
      <c r="AF1703" t="s">
        <v>68</v>
      </c>
      <c r="AG1703" t="s">
        <v>870</v>
      </c>
      <c r="AH1703" t="s">
        <v>30</v>
      </c>
      <c r="AI1703" t="s">
        <v>69</v>
      </c>
      <c r="AJ1703" t="s">
        <v>88</v>
      </c>
      <c r="AK1703">
        <v>3</v>
      </c>
      <c r="AL1703" t="s">
        <v>361</v>
      </c>
      <c r="AM1703">
        <v>2</v>
      </c>
      <c r="AP1703" t="s">
        <v>130</v>
      </c>
      <c r="AR1703" t="s">
        <v>49</v>
      </c>
      <c r="AS1703" t="s">
        <v>105</v>
      </c>
      <c r="BC1703" t="s">
        <v>37</v>
      </c>
      <c r="BF1703">
        <v>43</v>
      </c>
      <c r="BG1703">
        <v>43</v>
      </c>
      <c r="BH1703">
        <v>43</v>
      </c>
      <c r="BI1703">
        <v>23.94535519125683</v>
      </c>
      <c r="BJ1703">
        <f t="shared" si="130"/>
        <v>24</v>
      </c>
      <c r="BK1703">
        <v>0</v>
      </c>
      <c r="BL1703">
        <v>0</v>
      </c>
      <c r="BM1703" t="s">
        <v>1050</v>
      </c>
      <c r="BN1703" t="s">
        <v>913</v>
      </c>
      <c r="BO1703" t="s">
        <v>564</v>
      </c>
      <c r="BQ1703" t="s">
        <v>1050</v>
      </c>
      <c r="BR1703" t="s">
        <v>87</v>
      </c>
      <c r="BS1703" t="s">
        <v>572</v>
      </c>
      <c r="BT1703" t="s">
        <v>1252</v>
      </c>
      <c r="BU1703" t="s">
        <v>87</v>
      </c>
      <c r="BV1703">
        <v>1</v>
      </c>
      <c r="BW1703">
        <v>1</v>
      </c>
      <c r="BX1703">
        <v>0</v>
      </c>
      <c r="BY1703">
        <v>0</v>
      </c>
      <c r="BZ1703">
        <v>-43</v>
      </c>
      <c r="CA1703">
        <v>0</v>
      </c>
      <c r="CB1703">
        <v>43</v>
      </c>
      <c r="CC1703" t="e">
        <v>#VALUE!</v>
      </c>
      <c r="CD1703">
        <v>43</v>
      </c>
      <c r="CE1703">
        <v>0</v>
      </c>
      <c r="CH1703">
        <f t="shared" si="131"/>
        <v>1</v>
      </c>
      <c r="CI1703" t="s">
        <v>1401</v>
      </c>
      <c r="CJ1703">
        <v>3</v>
      </c>
      <c r="CK1703" t="s">
        <v>1399</v>
      </c>
      <c r="CL1703">
        <f t="shared" si="132"/>
        <v>0</v>
      </c>
      <c r="CM1703">
        <f t="shared" si="133"/>
        <v>1</v>
      </c>
      <c r="CN1703">
        <f t="shared" si="134"/>
        <v>1</v>
      </c>
    </row>
    <row r="1704" spans="1:92" x14ac:dyDescent="0.25">
      <c r="A1704">
        <v>2926</v>
      </c>
      <c r="B1704" t="s">
        <v>564</v>
      </c>
      <c r="C1704" t="s">
        <v>564</v>
      </c>
      <c r="D1704">
        <v>2224604</v>
      </c>
      <c r="E1704">
        <v>2</v>
      </c>
      <c r="F1704" s="107">
        <v>41017</v>
      </c>
      <c r="G1704" s="107">
        <v>41040</v>
      </c>
      <c r="H1704">
        <v>2224604</v>
      </c>
      <c r="I1704" s="107" t="s">
        <v>560</v>
      </c>
      <c r="J1704" s="107" t="s">
        <v>560</v>
      </c>
      <c r="K1704">
        <v>40000</v>
      </c>
      <c r="L1704" t="s">
        <v>570</v>
      </c>
      <c r="N1704" t="s">
        <v>1336</v>
      </c>
      <c r="O1704" t="s">
        <v>913</v>
      </c>
      <c r="P1704" t="s">
        <v>587</v>
      </c>
      <c r="Q1704">
        <v>0</v>
      </c>
      <c r="R1704">
        <v>24</v>
      </c>
      <c r="S1704">
        <v>0</v>
      </c>
      <c r="T1704">
        <v>0</v>
      </c>
      <c r="AD1704" s="107">
        <v>29554</v>
      </c>
      <c r="AE1704" t="s">
        <v>31</v>
      </c>
      <c r="AF1704" t="s">
        <v>68</v>
      </c>
      <c r="AG1704" t="s">
        <v>870</v>
      </c>
      <c r="AH1704" t="s">
        <v>30</v>
      </c>
      <c r="AI1704" t="s">
        <v>79</v>
      </c>
      <c r="AJ1704" t="s">
        <v>47</v>
      </c>
      <c r="AK1704">
        <v>2</v>
      </c>
      <c r="AL1704" t="s">
        <v>47</v>
      </c>
      <c r="AP1704" t="s">
        <v>223</v>
      </c>
      <c r="AR1704" t="s">
        <v>66</v>
      </c>
      <c r="AS1704" t="s">
        <v>63</v>
      </c>
      <c r="BC1704" t="s">
        <v>51</v>
      </c>
      <c r="BF1704">
        <v>0</v>
      </c>
      <c r="BG1704">
        <v>0</v>
      </c>
      <c r="BH1704">
        <v>24</v>
      </c>
      <c r="BI1704">
        <v>31.319672131147541</v>
      </c>
      <c r="BJ1704" t="e">
        <f t="shared" si="130"/>
        <v>#VALUE!</v>
      </c>
      <c r="BK1704" t="e">
        <v>#VALUE!</v>
      </c>
      <c r="BL1704" t="e">
        <v>#VALUE!</v>
      </c>
      <c r="BM1704" t="s">
        <v>47</v>
      </c>
      <c r="BN1704" t="s">
        <v>913</v>
      </c>
      <c r="BO1704" t="s">
        <v>564</v>
      </c>
      <c r="BQ1704" t="s">
        <v>47</v>
      </c>
      <c r="BR1704">
        <v>0</v>
      </c>
      <c r="BS1704" t="s">
        <v>1337</v>
      </c>
      <c r="BT1704" t="s">
        <v>1252</v>
      </c>
      <c r="BU1704" t="s">
        <v>564</v>
      </c>
      <c r="BV1704">
        <v>0</v>
      </c>
      <c r="BW1704">
        <v>0</v>
      </c>
      <c r="BX1704">
        <v>0</v>
      </c>
      <c r="BY1704">
        <v>0</v>
      </c>
      <c r="BZ1704" t="e">
        <v>#VALUE!</v>
      </c>
      <c r="CA1704" t="e">
        <v>#VALUE!</v>
      </c>
      <c r="CB1704" t="e">
        <v>#VALUE!</v>
      </c>
      <c r="CC1704">
        <v>0</v>
      </c>
      <c r="CD1704">
        <v>0</v>
      </c>
      <c r="CH1704">
        <f t="shared" si="131"/>
        <v>0</v>
      </c>
      <c r="CI1704" t="s">
        <v>1405</v>
      </c>
      <c r="CJ1704">
        <v>1</v>
      </c>
      <c r="CK1704" t="s">
        <v>1400</v>
      </c>
      <c r="CL1704">
        <f t="shared" si="132"/>
        <v>0</v>
      </c>
      <c r="CM1704">
        <f t="shared" si="133"/>
        <v>0</v>
      </c>
      <c r="CN1704">
        <f t="shared" si="134"/>
        <v>0</v>
      </c>
    </row>
    <row r="1705" spans="1:92" x14ac:dyDescent="0.25">
      <c r="A1705">
        <v>1619</v>
      </c>
      <c r="B1705" t="s">
        <v>564</v>
      </c>
      <c r="C1705" t="s">
        <v>564</v>
      </c>
      <c r="D1705">
        <v>2225274</v>
      </c>
      <c r="E1705">
        <v>1</v>
      </c>
      <c r="F1705" s="107">
        <v>40969</v>
      </c>
      <c r="G1705" s="107">
        <v>40970</v>
      </c>
      <c r="H1705">
        <v>2225274</v>
      </c>
      <c r="I1705" s="107">
        <v>40969</v>
      </c>
      <c r="J1705" s="107">
        <v>40970</v>
      </c>
      <c r="K1705">
        <v>20000</v>
      </c>
      <c r="L1705" t="s">
        <v>569</v>
      </c>
      <c r="N1705" t="s">
        <v>564</v>
      </c>
      <c r="O1705" t="s">
        <v>913</v>
      </c>
      <c r="P1705" t="s">
        <v>54</v>
      </c>
      <c r="Q1705">
        <v>2</v>
      </c>
      <c r="R1705">
        <v>2</v>
      </c>
      <c r="S1705">
        <v>4</v>
      </c>
      <c r="T1705">
        <v>3</v>
      </c>
      <c r="U1705">
        <v>2</v>
      </c>
      <c r="AD1705" s="107">
        <v>32560</v>
      </c>
      <c r="AE1705" t="s">
        <v>31</v>
      </c>
      <c r="AF1705" t="s">
        <v>68</v>
      </c>
      <c r="AG1705" t="s">
        <v>870</v>
      </c>
      <c r="AH1705" t="s">
        <v>30</v>
      </c>
      <c r="AI1705" t="s">
        <v>61</v>
      </c>
      <c r="AJ1705" t="s">
        <v>54</v>
      </c>
      <c r="AK1705">
        <v>1</v>
      </c>
      <c r="AL1705" t="s">
        <v>54</v>
      </c>
      <c r="AP1705" t="s">
        <v>48</v>
      </c>
      <c r="AR1705" t="s">
        <v>49</v>
      </c>
      <c r="AS1705" t="s">
        <v>44</v>
      </c>
      <c r="BC1705" t="s">
        <v>78</v>
      </c>
      <c r="BF1705">
        <v>2</v>
      </c>
      <c r="BG1705">
        <v>2</v>
      </c>
      <c r="BH1705">
        <v>2</v>
      </c>
      <c r="BI1705">
        <v>22.975409836065573</v>
      </c>
      <c r="BJ1705">
        <f t="shared" si="130"/>
        <v>23</v>
      </c>
      <c r="BK1705">
        <v>0</v>
      </c>
      <c r="BL1705">
        <v>0</v>
      </c>
      <c r="BM1705" t="s">
        <v>1051</v>
      </c>
      <c r="BN1705" t="s">
        <v>913</v>
      </c>
      <c r="BO1705" t="s">
        <v>564</v>
      </c>
      <c r="BQ1705" t="s">
        <v>1051</v>
      </c>
      <c r="BR1705" t="s">
        <v>87</v>
      </c>
      <c r="BS1705" t="s">
        <v>572</v>
      </c>
      <c r="BT1705" t="s">
        <v>1252</v>
      </c>
      <c r="BU1705" t="s">
        <v>87</v>
      </c>
      <c r="BV1705">
        <v>1</v>
      </c>
      <c r="BW1705">
        <v>1</v>
      </c>
      <c r="BX1705">
        <v>0</v>
      </c>
      <c r="BY1705">
        <v>0</v>
      </c>
      <c r="BZ1705">
        <v>-2</v>
      </c>
      <c r="CA1705">
        <v>0</v>
      </c>
      <c r="CB1705">
        <v>2</v>
      </c>
      <c r="CC1705" t="e">
        <v>#VALUE!</v>
      </c>
      <c r="CD1705">
        <v>2</v>
      </c>
      <c r="CE1705">
        <v>0</v>
      </c>
      <c r="CH1705">
        <f t="shared" si="131"/>
        <v>1</v>
      </c>
      <c r="CI1705" t="s">
        <v>1405</v>
      </c>
      <c r="CJ1705">
        <v>1</v>
      </c>
      <c r="CK1705" t="s">
        <v>1399</v>
      </c>
      <c r="CL1705">
        <f t="shared" si="132"/>
        <v>0</v>
      </c>
      <c r="CM1705">
        <f t="shared" si="133"/>
        <v>1</v>
      </c>
      <c r="CN1705">
        <f t="shared" si="134"/>
        <v>1</v>
      </c>
    </row>
    <row r="1706" spans="1:92" x14ac:dyDescent="0.25">
      <c r="A1706">
        <v>1323</v>
      </c>
      <c r="B1706" t="s">
        <v>564</v>
      </c>
      <c r="C1706" t="s">
        <v>564</v>
      </c>
      <c r="D1706">
        <v>2228539</v>
      </c>
      <c r="E1706">
        <v>4</v>
      </c>
      <c r="F1706" s="107">
        <v>40956</v>
      </c>
      <c r="G1706" s="107">
        <v>41290</v>
      </c>
      <c r="H1706">
        <v>2228539</v>
      </c>
      <c r="I1706" s="107">
        <v>41012</v>
      </c>
      <c r="J1706" s="107">
        <v>41013</v>
      </c>
      <c r="K1706">
        <v>20000</v>
      </c>
      <c r="L1706" t="s">
        <v>569</v>
      </c>
      <c r="M1706" s="107">
        <v>41013</v>
      </c>
      <c r="N1706" t="s">
        <v>87</v>
      </c>
      <c r="O1706" t="s">
        <v>75</v>
      </c>
      <c r="P1706" t="s">
        <v>38</v>
      </c>
      <c r="Q1706">
        <v>2</v>
      </c>
      <c r="R1706">
        <v>335</v>
      </c>
      <c r="S1706">
        <v>1</v>
      </c>
      <c r="T1706">
        <v>7</v>
      </c>
      <c r="AD1706" s="107">
        <v>30678</v>
      </c>
      <c r="AE1706" t="s">
        <v>31</v>
      </c>
      <c r="AF1706" t="s">
        <v>68</v>
      </c>
      <c r="AG1706" t="s">
        <v>870</v>
      </c>
      <c r="AH1706" t="s">
        <v>57</v>
      </c>
      <c r="AI1706" t="s">
        <v>96</v>
      </c>
      <c r="AJ1706" t="s">
        <v>88</v>
      </c>
      <c r="AK1706">
        <v>11</v>
      </c>
      <c r="AL1706" t="s">
        <v>986</v>
      </c>
      <c r="AO1706">
        <v>60</v>
      </c>
      <c r="AP1706" t="s">
        <v>149</v>
      </c>
      <c r="AR1706" t="s">
        <v>66</v>
      </c>
      <c r="AS1706" t="s">
        <v>73</v>
      </c>
      <c r="AT1706" t="s">
        <v>318</v>
      </c>
      <c r="BC1706" t="s">
        <v>51</v>
      </c>
      <c r="BF1706">
        <v>2</v>
      </c>
      <c r="BG1706">
        <v>279</v>
      </c>
      <c r="BH1706">
        <v>335</v>
      </c>
      <c r="BI1706">
        <v>28.081967213114755</v>
      </c>
      <c r="BJ1706">
        <f t="shared" si="130"/>
        <v>28</v>
      </c>
      <c r="BK1706">
        <v>0</v>
      </c>
      <c r="BL1706">
        <v>-277</v>
      </c>
      <c r="BM1706" t="s">
        <v>1050</v>
      </c>
      <c r="BN1706" t="s">
        <v>75</v>
      </c>
      <c r="BO1706" t="s">
        <v>87</v>
      </c>
      <c r="BQ1706" t="s">
        <v>1050</v>
      </c>
      <c r="BR1706" t="s">
        <v>87</v>
      </c>
      <c r="BS1706" t="s">
        <v>573</v>
      </c>
      <c r="BT1706" t="s">
        <v>1252</v>
      </c>
      <c r="BU1706" t="s">
        <v>87</v>
      </c>
      <c r="BV1706">
        <v>5.9701492537313433E-3</v>
      </c>
      <c r="BW1706">
        <v>7.1684587813620072E-3</v>
      </c>
      <c r="BX1706">
        <v>1.1983095276306638E-3</v>
      </c>
      <c r="BY1706">
        <v>0</v>
      </c>
      <c r="BZ1706">
        <v>-2</v>
      </c>
      <c r="CA1706">
        <v>0</v>
      </c>
      <c r="CB1706">
        <v>2</v>
      </c>
      <c r="CC1706" t="e">
        <v>#VALUE!</v>
      </c>
      <c r="CD1706">
        <v>2</v>
      </c>
      <c r="CE1706">
        <v>0</v>
      </c>
      <c r="CH1706">
        <f t="shared" si="131"/>
        <v>1</v>
      </c>
      <c r="CI1706" t="s">
        <v>1405</v>
      </c>
      <c r="CJ1706">
        <v>1</v>
      </c>
      <c r="CK1706" t="s">
        <v>1399</v>
      </c>
      <c r="CL1706">
        <f t="shared" si="132"/>
        <v>1</v>
      </c>
      <c r="CM1706">
        <f t="shared" si="133"/>
        <v>1</v>
      </c>
      <c r="CN1706">
        <f t="shared" si="134"/>
        <v>1</v>
      </c>
    </row>
    <row r="1707" spans="1:92" x14ac:dyDescent="0.25">
      <c r="A1707">
        <v>2841</v>
      </c>
      <c r="B1707" t="s">
        <v>564</v>
      </c>
      <c r="C1707" t="s">
        <v>564</v>
      </c>
      <c r="D1707">
        <v>2228801</v>
      </c>
      <c r="E1707">
        <v>4</v>
      </c>
      <c r="F1707" s="107">
        <v>41013</v>
      </c>
      <c r="G1707" s="107">
        <v>41044</v>
      </c>
      <c r="H1707">
        <v>2228801</v>
      </c>
      <c r="I1707" s="107">
        <v>41041</v>
      </c>
      <c r="J1707" s="107">
        <v>41044</v>
      </c>
      <c r="K1707">
        <v>5000</v>
      </c>
      <c r="L1707" t="s">
        <v>567</v>
      </c>
      <c r="N1707" t="s">
        <v>564</v>
      </c>
      <c r="O1707" t="s">
        <v>913</v>
      </c>
      <c r="P1707" t="s">
        <v>38</v>
      </c>
      <c r="Q1707">
        <v>4</v>
      </c>
      <c r="R1707">
        <v>32</v>
      </c>
      <c r="S1707">
        <v>2</v>
      </c>
      <c r="T1707">
        <v>2</v>
      </c>
      <c r="AD1707" s="107">
        <v>32117</v>
      </c>
      <c r="AE1707" t="s">
        <v>31</v>
      </c>
      <c r="AF1707" t="s">
        <v>68</v>
      </c>
      <c r="AG1707" t="s">
        <v>870</v>
      </c>
      <c r="AH1707" t="s">
        <v>30</v>
      </c>
      <c r="AI1707" t="s">
        <v>96</v>
      </c>
      <c r="AJ1707" t="s">
        <v>88</v>
      </c>
      <c r="AK1707">
        <v>2</v>
      </c>
      <c r="AL1707" t="s">
        <v>986</v>
      </c>
      <c r="AO1707">
        <v>210</v>
      </c>
      <c r="AP1707" t="s">
        <v>107</v>
      </c>
      <c r="AR1707" t="s">
        <v>43</v>
      </c>
      <c r="AS1707" t="s">
        <v>60</v>
      </c>
      <c r="BC1707" t="s">
        <v>37</v>
      </c>
      <c r="BF1707">
        <v>4</v>
      </c>
      <c r="BG1707">
        <v>4</v>
      </c>
      <c r="BH1707">
        <v>32</v>
      </c>
      <c r="BI1707">
        <v>24.306010928961747</v>
      </c>
      <c r="BJ1707">
        <f t="shared" si="130"/>
        <v>24</v>
      </c>
      <c r="BK1707">
        <v>0</v>
      </c>
      <c r="BL1707">
        <v>0</v>
      </c>
      <c r="BM1707" t="s">
        <v>1050</v>
      </c>
      <c r="BN1707" t="s">
        <v>913</v>
      </c>
      <c r="BO1707" t="s">
        <v>564</v>
      </c>
      <c r="BQ1707" t="s">
        <v>1050</v>
      </c>
      <c r="BR1707" t="s">
        <v>87</v>
      </c>
      <c r="BS1707" t="s">
        <v>572</v>
      </c>
      <c r="BT1707" t="s">
        <v>1252</v>
      </c>
      <c r="BU1707" t="s">
        <v>87</v>
      </c>
      <c r="BV1707">
        <v>0.125</v>
      </c>
      <c r="BW1707">
        <v>1</v>
      </c>
      <c r="BX1707">
        <v>0.875</v>
      </c>
      <c r="BY1707">
        <v>0</v>
      </c>
      <c r="BZ1707">
        <v>-4</v>
      </c>
      <c r="CA1707">
        <v>0</v>
      </c>
      <c r="CB1707">
        <v>4</v>
      </c>
      <c r="CC1707" t="e">
        <v>#VALUE!</v>
      </c>
      <c r="CD1707">
        <v>4</v>
      </c>
      <c r="CE1707">
        <v>0</v>
      </c>
      <c r="CH1707">
        <f t="shared" si="131"/>
        <v>1</v>
      </c>
      <c r="CI1707" t="s">
        <v>1405</v>
      </c>
      <c r="CJ1707">
        <v>1</v>
      </c>
      <c r="CK1707" t="s">
        <v>1399</v>
      </c>
      <c r="CL1707">
        <f t="shared" si="132"/>
        <v>0</v>
      </c>
      <c r="CM1707">
        <f t="shared" si="133"/>
        <v>1</v>
      </c>
      <c r="CN1707">
        <f t="shared" si="134"/>
        <v>1</v>
      </c>
    </row>
    <row r="1708" spans="1:92" x14ac:dyDescent="0.25">
      <c r="A1708">
        <v>2197</v>
      </c>
      <c r="B1708" t="s">
        <v>564</v>
      </c>
      <c r="C1708" t="s">
        <v>87</v>
      </c>
      <c r="D1708">
        <v>2228966</v>
      </c>
      <c r="E1708">
        <v>2</v>
      </c>
      <c r="F1708" s="107">
        <v>40991</v>
      </c>
      <c r="G1708" s="107">
        <v>41248</v>
      </c>
      <c r="H1708">
        <v>2228966</v>
      </c>
      <c r="I1708" s="107">
        <v>40991</v>
      </c>
      <c r="J1708" s="107">
        <v>40992</v>
      </c>
      <c r="K1708">
        <v>30000</v>
      </c>
      <c r="L1708" t="s">
        <v>570</v>
      </c>
      <c r="M1708" s="107">
        <v>40992</v>
      </c>
      <c r="N1708" t="s">
        <v>87</v>
      </c>
      <c r="O1708" t="s">
        <v>75</v>
      </c>
      <c r="P1708" t="s">
        <v>587</v>
      </c>
      <c r="Q1708">
        <v>15</v>
      </c>
      <c r="R1708">
        <v>258</v>
      </c>
      <c r="S1708">
        <v>4</v>
      </c>
      <c r="T1708">
        <v>1</v>
      </c>
      <c r="U1708">
        <v>1</v>
      </c>
      <c r="AD1708" s="107">
        <v>25018</v>
      </c>
      <c r="AE1708" t="s">
        <v>45</v>
      </c>
      <c r="AF1708" t="s">
        <v>68</v>
      </c>
      <c r="AG1708" t="s">
        <v>870</v>
      </c>
      <c r="AH1708" t="s">
        <v>57</v>
      </c>
      <c r="AI1708" t="s">
        <v>140</v>
      </c>
      <c r="AJ1708" t="s">
        <v>47</v>
      </c>
      <c r="AK1708">
        <v>15</v>
      </c>
      <c r="AL1708" t="s">
        <v>47</v>
      </c>
      <c r="AP1708" t="s">
        <v>42</v>
      </c>
      <c r="AR1708" t="s">
        <v>43</v>
      </c>
      <c r="AS1708" t="s">
        <v>44</v>
      </c>
      <c r="AT1708" t="s">
        <v>412</v>
      </c>
      <c r="AU1708" t="s">
        <v>755</v>
      </c>
      <c r="AX1708" t="s">
        <v>87</v>
      </c>
      <c r="BC1708" t="s">
        <v>51</v>
      </c>
      <c r="BF1708">
        <v>15</v>
      </c>
      <c r="BG1708">
        <v>258</v>
      </c>
      <c r="BH1708">
        <v>258</v>
      </c>
      <c r="BI1708">
        <v>43.642076502732237</v>
      </c>
      <c r="BJ1708">
        <f t="shared" si="130"/>
        <v>44</v>
      </c>
      <c r="BK1708">
        <v>0</v>
      </c>
      <c r="BL1708">
        <v>-256</v>
      </c>
      <c r="BM1708" t="s">
        <v>47</v>
      </c>
      <c r="BN1708" t="s">
        <v>75</v>
      </c>
      <c r="BO1708" t="s">
        <v>87</v>
      </c>
      <c r="BQ1708" t="s">
        <v>47</v>
      </c>
      <c r="BR1708" t="s">
        <v>87</v>
      </c>
      <c r="BS1708" t="s">
        <v>573</v>
      </c>
      <c r="BT1708" t="s">
        <v>1252</v>
      </c>
      <c r="BU1708" t="s">
        <v>87</v>
      </c>
      <c r="BV1708">
        <v>5.8139534883720929E-2</v>
      </c>
      <c r="BW1708">
        <v>7.7519379844961239E-3</v>
      </c>
      <c r="BX1708">
        <v>-5.0387596899224806E-2</v>
      </c>
      <c r="BY1708">
        <v>0</v>
      </c>
      <c r="BZ1708">
        <v>-2</v>
      </c>
      <c r="CA1708">
        <v>13</v>
      </c>
      <c r="CB1708">
        <v>2</v>
      </c>
      <c r="CC1708">
        <v>15</v>
      </c>
      <c r="CE1708">
        <v>256</v>
      </c>
      <c r="CH1708">
        <f t="shared" si="131"/>
        <v>1</v>
      </c>
      <c r="CI1708" t="s">
        <v>1404</v>
      </c>
      <c r="CJ1708">
        <v>2</v>
      </c>
      <c r="CK1708" t="s">
        <v>1399</v>
      </c>
      <c r="CL1708">
        <f t="shared" si="132"/>
        <v>1</v>
      </c>
      <c r="CM1708">
        <f t="shared" si="133"/>
        <v>1</v>
      </c>
      <c r="CN1708">
        <f t="shared" si="134"/>
        <v>1</v>
      </c>
    </row>
    <row r="1709" spans="1:92" x14ac:dyDescent="0.25">
      <c r="A1709">
        <v>2008</v>
      </c>
      <c r="B1709" t="s">
        <v>564</v>
      </c>
      <c r="C1709" t="s">
        <v>564</v>
      </c>
      <c r="D1709">
        <v>2229653</v>
      </c>
      <c r="E1709">
        <v>4</v>
      </c>
      <c r="F1709" s="107">
        <v>40984</v>
      </c>
      <c r="G1709" s="107">
        <v>40998</v>
      </c>
      <c r="H1709">
        <v>2229653</v>
      </c>
      <c r="I1709" s="107">
        <v>40984</v>
      </c>
      <c r="J1709" s="107">
        <v>40998</v>
      </c>
      <c r="K1709">
        <v>10000</v>
      </c>
      <c r="L1709" t="s">
        <v>568</v>
      </c>
      <c r="N1709" t="s">
        <v>564</v>
      </c>
      <c r="O1709" t="s">
        <v>913</v>
      </c>
      <c r="P1709" t="s">
        <v>38</v>
      </c>
      <c r="Q1709">
        <v>15</v>
      </c>
      <c r="R1709">
        <v>15</v>
      </c>
      <c r="S1709">
        <v>1</v>
      </c>
      <c r="T1709">
        <v>0</v>
      </c>
      <c r="U1709">
        <v>1</v>
      </c>
      <c r="AD1709" s="107">
        <v>33137</v>
      </c>
      <c r="AE1709" t="s">
        <v>31</v>
      </c>
      <c r="AF1709" t="s">
        <v>32</v>
      </c>
      <c r="AG1709" t="s">
        <v>868</v>
      </c>
      <c r="AH1709" t="s">
        <v>30</v>
      </c>
      <c r="AI1709" t="s">
        <v>46</v>
      </c>
      <c r="AJ1709" t="s">
        <v>88</v>
      </c>
      <c r="AK1709">
        <v>2</v>
      </c>
      <c r="AL1709" t="s">
        <v>986</v>
      </c>
      <c r="AO1709">
        <v>300</v>
      </c>
      <c r="AP1709" t="s">
        <v>107</v>
      </c>
      <c r="AR1709" t="s">
        <v>43</v>
      </c>
      <c r="AS1709" t="s">
        <v>60</v>
      </c>
      <c r="BC1709" t="s">
        <v>37</v>
      </c>
      <c r="BF1709">
        <v>15</v>
      </c>
      <c r="BG1709">
        <v>15</v>
      </c>
      <c r="BH1709">
        <v>15</v>
      </c>
      <c r="BI1709">
        <v>21.439890710382514</v>
      </c>
      <c r="BJ1709">
        <f t="shared" si="130"/>
        <v>21</v>
      </c>
      <c r="BK1709">
        <v>0</v>
      </c>
      <c r="BL1709">
        <v>0</v>
      </c>
      <c r="BM1709" t="s">
        <v>1050</v>
      </c>
      <c r="BN1709" t="s">
        <v>913</v>
      </c>
      <c r="BO1709" t="s">
        <v>564</v>
      </c>
      <c r="BQ1709" t="s">
        <v>1050</v>
      </c>
      <c r="BR1709" t="s">
        <v>87</v>
      </c>
      <c r="BS1709" t="s">
        <v>572</v>
      </c>
      <c r="BT1709" t="s">
        <v>1252</v>
      </c>
      <c r="BU1709" t="s">
        <v>87</v>
      </c>
      <c r="BV1709">
        <v>1</v>
      </c>
      <c r="BW1709">
        <v>1</v>
      </c>
      <c r="BX1709">
        <v>0</v>
      </c>
      <c r="BY1709">
        <v>0</v>
      </c>
      <c r="BZ1709">
        <v>-15</v>
      </c>
      <c r="CA1709">
        <v>0</v>
      </c>
      <c r="CB1709">
        <v>15</v>
      </c>
      <c r="CC1709" t="e">
        <v>#VALUE!</v>
      </c>
      <c r="CD1709">
        <v>15</v>
      </c>
      <c r="CE1709">
        <v>0</v>
      </c>
      <c r="CH1709">
        <f t="shared" si="131"/>
        <v>1</v>
      </c>
      <c r="CI1709" t="s">
        <v>1404</v>
      </c>
      <c r="CJ1709">
        <v>2</v>
      </c>
      <c r="CK1709" t="s">
        <v>1399</v>
      </c>
      <c r="CL1709">
        <f t="shared" si="132"/>
        <v>0</v>
      </c>
      <c r="CM1709">
        <f t="shared" si="133"/>
        <v>1</v>
      </c>
      <c r="CN1709">
        <f t="shared" si="134"/>
        <v>0</v>
      </c>
    </row>
    <row r="1710" spans="1:92" x14ac:dyDescent="0.25">
      <c r="A1710">
        <v>1459</v>
      </c>
      <c r="B1710" t="s">
        <v>564</v>
      </c>
      <c r="C1710" t="s">
        <v>564</v>
      </c>
      <c r="D1710">
        <v>2231712</v>
      </c>
      <c r="E1710">
        <v>5</v>
      </c>
      <c r="F1710" s="107">
        <v>40962</v>
      </c>
      <c r="G1710" s="107">
        <v>41074</v>
      </c>
      <c r="H1710">
        <v>2231712</v>
      </c>
      <c r="I1710" s="107">
        <v>40963</v>
      </c>
      <c r="J1710" s="107">
        <v>41074</v>
      </c>
      <c r="K1710">
        <v>40000</v>
      </c>
      <c r="L1710" t="s">
        <v>570</v>
      </c>
      <c r="N1710" t="s">
        <v>564</v>
      </c>
      <c r="O1710" t="s">
        <v>913</v>
      </c>
      <c r="P1710" t="s">
        <v>38</v>
      </c>
      <c r="Q1710">
        <v>112</v>
      </c>
      <c r="R1710">
        <v>113</v>
      </c>
      <c r="S1710">
        <v>3</v>
      </c>
      <c r="T1710">
        <v>7</v>
      </c>
      <c r="U1710">
        <v>1</v>
      </c>
      <c r="AD1710" s="107">
        <v>32651</v>
      </c>
      <c r="AE1710" t="s">
        <v>31</v>
      </c>
      <c r="AF1710" t="s">
        <v>32</v>
      </c>
      <c r="AG1710" t="s">
        <v>868</v>
      </c>
      <c r="AH1710" t="s">
        <v>57</v>
      </c>
      <c r="AI1710" t="s">
        <v>94</v>
      </c>
      <c r="AJ1710" t="s">
        <v>88</v>
      </c>
      <c r="AK1710">
        <v>6</v>
      </c>
      <c r="AL1710" t="s">
        <v>987</v>
      </c>
      <c r="AN1710">
        <v>6</v>
      </c>
      <c r="AP1710" t="s">
        <v>252</v>
      </c>
      <c r="AR1710" t="s">
        <v>43</v>
      </c>
      <c r="AS1710" t="s">
        <v>81</v>
      </c>
      <c r="BC1710" t="s">
        <v>51</v>
      </c>
      <c r="BF1710">
        <v>112</v>
      </c>
      <c r="BG1710">
        <v>112</v>
      </c>
      <c r="BH1710">
        <v>113</v>
      </c>
      <c r="BI1710">
        <v>22.707650273224044</v>
      </c>
      <c r="BJ1710">
        <f t="shared" si="130"/>
        <v>23</v>
      </c>
      <c r="BK1710">
        <v>0</v>
      </c>
      <c r="BL1710">
        <v>0</v>
      </c>
      <c r="BM1710" t="s">
        <v>1050</v>
      </c>
      <c r="BN1710" t="s">
        <v>913</v>
      </c>
      <c r="BO1710" t="s">
        <v>564</v>
      </c>
      <c r="BQ1710" t="s">
        <v>1050</v>
      </c>
      <c r="BR1710" t="s">
        <v>87</v>
      </c>
      <c r="BS1710" t="s">
        <v>572</v>
      </c>
      <c r="BT1710" t="s">
        <v>1252</v>
      </c>
      <c r="BU1710" t="s">
        <v>87</v>
      </c>
      <c r="BV1710">
        <v>0.99115044247787609</v>
      </c>
      <c r="BW1710">
        <v>1</v>
      </c>
      <c r="BX1710">
        <v>8.8495575221239076E-3</v>
      </c>
      <c r="BY1710">
        <v>0</v>
      </c>
      <c r="BZ1710">
        <v>-112</v>
      </c>
      <c r="CA1710">
        <v>0</v>
      </c>
      <c r="CB1710">
        <v>112</v>
      </c>
      <c r="CC1710" t="e">
        <v>#VALUE!</v>
      </c>
      <c r="CD1710">
        <v>112</v>
      </c>
      <c r="CE1710">
        <v>0</v>
      </c>
      <c r="CH1710">
        <f t="shared" si="131"/>
        <v>1</v>
      </c>
      <c r="CI1710" t="s">
        <v>1408</v>
      </c>
      <c r="CJ1710">
        <v>0</v>
      </c>
      <c r="CK1710" t="s">
        <v>1399</v>
      </c>
      <c r="CL1710">
        <f t="shared" si="132"/>
        <v>0</v>
      </c>
      <c r="CM1710">
        <f t="shared" si="133"/>
        <v>1</v>
      </c>
      <c r="CN1710">
        <f t="shared" si="134"/>
        <v>1</v>
      </c>
    </row>
    <row r="1711" spans="1:92" x14ac:dyDescent="0.25">
      <c r="A1711">
        <v>1511</v>
      </c>
      <c r="B1711" t="s">
        <v>564</v>
      </c>
      <c r="C1711" t="s">
        <v>564</v>
      </c>
      <c r="D1711">
        <v>2232065</v>
      </c>
      <c r="E1711">
        <v>6</v>
      </c>
      <c r="F1711" s="107">
        <v>40964</v>
      </c>
      <c r="G1711" s="107">
        <v>41424</v>
      </c>
      <c r="H1711">
        <v>2232065</v>
      </c>
      <c r="I1711" s="107">
        <v>40965</v>
      </c>
      <c r="J1711" s="107">
        <v>41424</v>
      </c>
      <c r="K1711">
        <v>95000</v>
      </c>
      <c r="L1711" t="s">
        <v>570</v>
      </c>
      <c r="N1711" t="s">
        <v>564</v>
      </c>
      <c r="O1711" t="s">
        <v>913</v>
      </c>
      <c r="P1711" t="s">
        <v>1137</v>
      </c>
      <c r="Q1711">
        <v>460</v>
      </c>
      <c r="R1711">
        <v>461</v>
      </c>
      <c r="S1711">
        <v>2</v>
      </c>
      <c r="T1711">
        <v>0</v>
      </c>
      <c r="U1711">
        <v>1</v>
      </c>
      <c r="AD1711" s="107">
        <v>32199</v>
      </c>
      <c r="AE1711" t="s">
        <v>31</v>
      </c>
      <c r="AF1711" t="s">
        <v>32</v>
      </c>
      <c r="AG1711" t="s">
        <v>868</v>
      </c>
      <c r="AH1711" t="s">
        <v>30</v>
      </c>
      <c r="AI1711" t="s">
        <v>89</v>
      </c>
      <c r="AJ1711" t="s">
        <v>88</v>
      </c>
      <c r="AK1711">
        <v>30</v>
      </c>
      <c r="AL1711" t="s">
        <v>361</v>
      </c>
      <c r="AM1711">
        <v>30</v>
      </c>
      <c r="AP1711" t="s">
        <v>104</v>
      </c>
      <c r="AR1711" t="s">
        <v>91</v>
      </c>
      <c r="AS1711" t="s">
        <v>105</v>
      </c>
      <c r="AT1711" t="s">
        <v>1142</v>
      </c>
      <c r="BC1711" t="s">
        <v>37</v>
      </c>
      <c r="BF1711">
        <v>460</v>
      </c>
      <c r="BG1711">
        <v>460</v>
      </c>
      <c r="BH1711">
        <v>461</v>
      </c>
      <c r="BI1711">
        <v>23.948087431693988</v>
      </c>
      <c r="BJ1711">
        <f t="shared" si="130"/>
        <v>24</v>
      </c>
      <c r="BK1711">
        <v>0</v>
      </c>
      <c r="BL1711">
        <v>0</v>
      </c>
      <c r="BM1711" t="s">
        <v>1050</v>
      </c>
      <c r="BN1711" t="s">
        <v>913</v>
      </c>
      <c r="BO1711" t="s">
        <v>564</v>
      </c>
      <c r="BQ1711" t="s">
        <v>1050</v>
      </c>
      <c r="BR1711" t="s">
        <v>87</v>
      </c>
      <c r="BS1711" t="s">
        <v>572</v>
      </c>
      <c r="BT1711" t="s">
        <v>1252</v>
      </c>
      <c r="BU1711" t="s">
        <v>87</v>
      </c>
      <c r="BV1711">
        <v>0.99783080260303691</v>
      </c>
      <c r="BW1711">
        <v>1</v>
      </c>
      <c r="BX1711">
        <v>2.1691973969630851E-3</v>
      </c>
      <c r="BY1711">
        <v>0</v>
      </c>
      <c r="BZ1711">
        <v>-460</v>
      </c>
      <c r="CA1711">
        <v>0</v>
      </c>
      <c r="CB1711">
        <v>460</v>
      </c>
      <c r="CC1711" t="e">
        <v>#VALUE!</v>
      </c>
      <c r="CD1711">
        <v>460</v>
      </c>
      <c r="CE1711">
        <v>0</v>
      </c>
      <c r="CH1711">
        <f t="shared" si="131"/>
        <v>1</v>
      </c>
      <c r="CI1711" t="s">
        <v>1406</v>
      </c>
      <c r="CJ1711">
        <v>0</v>
      </c>
      <c r="CK1711" t="s">
        <v>1399</v>
      </c>
      <c r="CL1711">
        <f t="shared" si="132"/>
        <v>0</v>
      </c>
      <c r="CM1711">
        <f t="shared" si="133"/>
        <v>1</v>
      </c>
      <c r="CN1711">
        <f t="shared" si="134"/>
        <v>0</v>
      </c>
    </row>
    <row r="1712" spans="1:92" x14ac:dyDescent="0.25">
      <c r="A1712">
        <v>2299</v>
      </c>
      <c r="B1712" t="s">
        <v>564</v>
      </c>
      <c r="C1712" t="s">
        <v>564</v>
      </c>
      <c r="D1712">
        <v>2233439</v>
      </c>
      <c r="E1712">
        <v>6</v>
      </c>
      <c r="F1712" s="107">
        <v>41012</v>
      </c>
      <c r="G1712" s="107">
        <v>41256</v>
      </c>
      <c r="H1712">
        <v>2233439</v>
      </c>
      <c r="I1712" s="107">
        <v>41016</v>
      </c>
      <c r="J1712" s="107">
        <v>41256</v>
      </c>
      <c r="K1712">
        <v>0</v>
      </c>
      <c r="L1712" t="s">
        <v>562</v>
      </c>
      <c r="N1712" t="s">
        <v>564</v>
      </c>
      <c r="O1712" t="s">
        <v>913</v>
      </c>
      <c r="P1712" t="s">
        <v>38</v>
      </c>
      <c r="Q1712">
        <v>241</v>
      </c>
      <c r="R1712">
        <v>245</v>
      </c>
      <c r="S1712">
        <v>1</v>
      </c>
      <c r="T1712">
        <v>4</v>
      </c>
      <c r="U1712">
        <v>1</v>
      </c>
      <c r="AD1712" s="107">
        <v>32563</v>
      </c>
      <c r="AE1712" t="s">
        <v>31</v>
      </c>
      <c r="AF1712" t="s">
        <v>32</v>
      </c>
      <c r="AG1712" t="s">
        <v>868</v>
      </c>
      <c r="AH1712" t="s">
        <v>57</v>
      </c>
      <c r="AI1712" t="s">
        <v>86</v>
      </c>
      <c r="AJ1712" t="s">
        <v>88</v>
      </c>
      <c r="AK1712">
        <v>9</v>
      </c>
      <c r="AL1712" t="s">
        <v>361</v>
      </c>
      <c r="AM1712">
        <v>6</v>
      </c>
      <c r="AP1712" t="s">
        <v>95</v>
      </c>
      <c r="AR1712" t="s">
        <v>66</v>
      </c>
      <c r="AS1712" t="s">
        <v>63</v>
      </c>
      <c r="AT1712" t="s">
        <v>1323</v>
      </c>
      <c r="BC1712" t="s">
        <v>98</v>
      </c>
      <c r="BF1712">
        <v>241</v>
      </c>
      <c r="BG1712">
        <v>241</v>
      </c>
      <c r="BH1712">
        <v>245</v>
      </c>
      <c r="BI1712">
        <v>23.084699453551913</v>
      </c>
      <c r="BJ1712">
        <f t="shared" si="130"/>
        <v>23</v>
      </c>
      <c r="BK1712">
        <v>-41256</v>
      </c>
      <c r="BL1712">
        <v>0</v>
      </c>
      <c r="BM1712" t="s">
        <v>1050</v>
      </c>
      <c r="BN1712" t="s">
        <v>913</v>
      </c>
      <c r="BO1712" t="s">
        <v>564</v>
      </c>
      <c r="BQ1712" t="s">
        <v>1050</v>
      </c>
      <c r="BR1712" t="s">
        <v>87</v>
      </c>
      <c r="BS1712" t="s">
        <v>572</v>
      </c>
      <c r="BT1712" t="s">
        <v>1252</v>
      </c>
      <c r="BU1712" t="s">
        <v>87</v>
      </c>
      <c r="BV1712">
        <v>0.98367346938775513</v>
      </c>
      <c r="BW1712">
        <v>1</v>
      </c>
      <c r="BX1712">
        <v>1.6326530612244872E-2</v>
      </c>
      <c r="BY1712">
        <v>0</v>
      </c>
      <c r="BZ1712">
        <v>-241</v>
      </c>
      <c r="CA1712">
        <v>0</v>
      </c>
      <c r="CB1712">
        <v>241</v>
      </c>
      <c r="CC1712" t="e">
        <v>#VALUE!</v>
      </c>
      <c r="CD1712">
        <v>241</v>
      </c>
      <c r="CE1712">
        <v>0</v>
      </c>
      <c r="CH1712">
        <f t="shared" si="131"/>
        <v>1</v>
      </c>
      <c r="CI1712" t="s">
        <v>1403</v>
      </c>
      <c r="CJ1712">
        <v>6</v>
      </c>
      <c r="CK1712" t="s">
        <v>1399</v>
      </c>
      <c r="CL1712">
        <f t="shared" si="132"/>
        <v>0</v>
      </c>
      <c r="CM1712">
        <f t="shared" si="133"/>
        <v>1</v>
      </c>
      <c r="CN1712">
        <f t="shared" si="134"/>
        <v>1</v>
      </c>
    </row>
    <row r="1713" spans="1:92" x14ac:dyDescent="0.25">
      <c r="A1713">
        <v>2337</v>
      </c>
      <c r="B1713" t="s">
        <v>564</v>
      </c>
      <c r="C1713" t="s">
        <v>564</v>
      </c>
      <c r="D1713">
        <v>2236025</v>
      </c>
      <c r="E1713">
        <v>1</v>
      </c>
      <c r="F1713" s="107">
        <v>40997</v>
      </c>
      <c r="G1713" s="107">
        <v>41065</v>
      </c>
      <c r="H1713">
        <v>2236025</v>
      </c>
      <c r="I1713" s="107" t="s">
        <v>560</v>
      </c>
      <c r="J1713" s="107" t="s">
        <v>560</v>
      </c>
      <c r="K1713">
        <v>10000</v>
      </c>
      <c r="L1713" t="s">
        <v>568</v>
      </c>
      <c r="M1713" s="107">
        <v>41018</v>
      </c>
      <c r="N1713" t="s">
        <v>87</v>
      </c>
      <c r="O1713" t="s">
        <v>75</v>
      </c>
      <c r="P1713" t="s">
        <v>54</v>
      </c>
      <c r="Q1713">
        <v>0</v>
      </c>
      <c r="R1713">
        <v>69</v>
      </c>
      <c r="S1713">
        <v>0</v>
      </c>
      <c r="T1713">
        <v>0</v>
      </c>
      <c r="AD1713" s="107">
        <v>31349</v>
      </c>
      <c r="AE1713" t="s">
        <v>31</v>
      </c>
      <c r="AF1713" t="s">
        <v>32</v>
      </c>
      <c r="AG1713" t="s">
        <v>868</v>
      </c>
      <c r="AH1713" t="s">
        <v>30</v>
      </c>
      <c r="AI1713" t="s">
        <v>82</v>
      </c>
      <c r="AJ1713" t="s">
        <v>54</v>
      </c>
      <c r="AK1713">
        <v>4</v>
      </c>
      <c r="AL1713" t="s">
        <v>54</v>
      </c>
      <c r="AP1713" t="s">
        <v>103</v>
      </c>
      <c r="AR1713" t="s">
        <v>43</v>
      </c>
      <c r="AS1713" t="s">
        <v>63</v>
      </c>
      <c r="BC1713" t="s">
        <v>51</v>
      </c>
      <c r="BF1713">
        <v>0</v>
      </c>
      <c r="BG1713">
        <v>0</v>
      </c>
      <c r="BH1713">
        <v>69</v>
      </c>
      <c r="BI1713">
        <v>26.360655737704917</v>
      </c>
      <c r="BJ1713" t="e">
        <f t="shared" si="130"/>
        <v>#VALUE!</v>
      </c>
      <c r="BK1713" t="e">
        <v>#VALUE!</v>
      </c>
      <c r="BL1713" t="e">
        <v>#VALUE!</v>
      </c>
      <c r="BM1713" t="s">
        <v>1051</v>
      </c>
      <c r="BN1713" t="s">
        <v>75</v>
      </c>
      <c r="BO1713" t="s">
        <v>87</v>
      </c>
      <c r="BQ1713" t="s">
        <v>1051</v>
      </c>
      <c r="BR1713">
        <v>0</v>
      </c>
      <c r="BS1713" t="s">
        <v>573</v>
      </c>
      <c r="BT1713" t="s">
        <v>1252</v>
      </c>
      <c r="BU1713" t="s">
        <v>564</v>
      </c>
      <c r="BV1713">
        <v>0</v>
      </c>
      <c r="BW1713">
        <v>0</v>
      </c>
      <c r="BX1713">
        <v>0</v>
      </c>
      <c r="BY1713">
        <v>0</v>
      </c>
      <c r="BZ1713" t="e">
        <v>#VALUE!</v>
      </c>
      <c r="CA1713" t="e">
        <v>#VALUE!</v>
      </c>
      <c r="CB1713" t="e">
        <v>#VALUE!</v>
      </c>
      <c r="CC1713">
        <v>0</v>
      </c>
      <c r="CD1713">
        <v>0</v>
      </c>
      <c r="CE1713">
        <v>0</v>
      </c>
      <c r="CH1713">
        <f t="shared" si="131"/>
        <v>0</v>
      </c>
      <c r="CI1713" t="s">
        <v>1405</v>
      </c>
      <c r="CJ1713">
        <v>1</v>
      </c>
      <c r="CK1713" t="s">
        <v>1400</v>
      </c>
      <c r="CL1713">
        <f t="shared" si="132"/>
        <v>1</v>
      </c>
      <c r="CM1713">
        <f t="shared" si="133"/>
        <v>0</v>
      </c>
      <c r="CN1713">
        <f t="shared" si="134"/>
        <v>0</v>
      </c>
    </row>
    <row r="1714" spans="1:92" x14ac:dyDescent="0.25">
      <c r="A1714">
        <v>193</v>
      </c>
      <c r="B1714" t="s">
        <v>564</v>
      </c>
      <c r="C1714" t="s">
        <v>564</v>
      </c>
      <c r="D1714">
        <v>2236044</v>
      </c>
      <c r="E1714">
        <v>2</v>
      </c>
      <c r="F1714" s="107">
        <v>40917</v>
      </c>
      <c r="G1714" s="107">
        <v>40919</v>
      </c>
      <c r="H1714">
        <v>2236044</v>
      </c>
      <c r="I1714" s="107">
        <v>40917</v>
      </c>
      <c r="J1714" s="107">
        <v>40919</v>
      </c>
      <c r="K1714">
        <v>5000</v>
      </c>
      <c r="L1714" t="s">
        <v>567</v>
      </c>
      <c r="N1714" t="s">
        <v>564</v>
      </c>
      <c r="O1714" t="s">
        <v>913</v>
      </c>
      <c r="P1714" t="s">
        <v>587</v>
      </c>
      <c r="Q1714">
        <v>3</v>
      </c>
      <c r="R1714">
        <v>3</v>
      </c>
      <c r="S1714">
        <v>0</v>
      </c>
      <c r="T1714">
        <v>0</v>
      </c>
      <c r="AB1714" t="s">
        <v>111</v>
      </c>
      <c r="AD1714" s="107">
        <v>32011</v>
      </c>
      <c r="AE1714" t="s">
        <v>45</v>
      </c>
      <c r="AF1714" t="s">
        <v>39</v>
      </c>
      <c r="AG1714" t="s">
        <v>40</v>
      </c>
      <c r="AH1714" t="s">
        <v>30</v>
      </c>
      <c r="AI1714" t="s">
        <v>33</v>
      </c>
      <c r="AJ1714" t="s">
        <v>47</v>
      </c>
      <c r="AK1714">
        <v>1</v>
      </c>
      <c r="AL1714" t="s">
        <v>47</v>
      </c>
      <c r="AP1714" t="s">
        <v>168</v>
      </c>
      <c r="AR1714" t="s">
        <v>66</v>
      </c>
      <c r="AS1714" t="s">
        <v>63</v>
      </c>
      <c r="BC1714" t="s">
        <v>37</v>
      </c>
      <c r="BF1714">
        <v>3</v>
      </c>
      <c r="BG1714">
        <v>3</v>
      </c>
      <c r="BH1714">
        <v>3</v>
      </c>
      <c r="BI1714">
        <v>24.333333333333332</v>
      </c>
      <c r="BJ1714">
        <f t="shared" si="130"/>
        <v>24</v>
      </c>
      <c r="BK1714">
        <v>0</v>
      </c>
      <c r="BL1714">
        <v>0</v>
      </c>
      <c r="BM1714" t="s">
        <v>47</v>
      </c>
      <c r="BN1714" t="s">
        <v>913</v>
      </c>
      <c r="BO1714" t="s">
        <v>564</v>
      </c>
      <c r="BQ1714" t="s">
        <v>47</v>
      </c>
      <c r="BR1714" t="s">
        <v>87</v>
      </c>
      <c r="BS1714" t="s">
        <v>572</v>
      </c>
      <c r="BT1714" t="s">
        <v>1252</v>
      </c>
      <c r="BU1714" t="s">
        <v>564</v>
      </c>
      <c r="BV1714">
        <v>1</v>
      </c>
      <c r="BW1714">
        <v>1</v>
      </c>
      <c r="BX1714">
        <v>0</v>
      </c>
      <c r="BY1714">
        <v>0</v>
      </c>
      <c r="BZ1714">
        <v>-3</v>
      </c>
      <c r="CA1714">
        <v>0</v>
      </c>
      <c r="CB1714">
        <v>3</v>
      </c>
      <c r="CC1714" t="e">
        <v>#VALUE!</v>
      </c>
      <c r="CD1714">
        <v>3</v>
      </c>
      <c r="CE1714">
        <v>0</v>
      </c>
      <c r="CH1714">
        <f t="shared" si="131"/>
        <v>0</v>
      </c>
      <c r="CI1714" t="s">
        <v>1405</v>
      </c>
      <c r="CJ1714">
        <v>1</v>
      </c>
      <c r="CK1714" t="s">
        <v>1399</v>
      </c>
      <c r="CL1714">
        <f t="shared" si="132"/>
        <v>0</v>
      </c>
      <c r="CM1714">
        <f t="shared" si="133"/>
        <v>0</v>
      </c>
      <c r="CN1714">
        <f t="shared" si="134"/>
        <v>0</v>
      </c>
    </row>
    <row r="1715" spans="1:92" x14ac:dyDescent="0.25">
      <c r="A1715">
        <v>2080</v>
      </c>
      <c r="B1715" t="s">
        <v>564</v>
      </c>
      <c r="C1715" t="s">
        <v>564</v>
      </c>
      <c r="D1715">
        <v>2236591</v>
      </c>
      <c r="E1715">
        <v>6</v>
      </c>
      <c r="F1715" s="107">
        <v>40987</v>
      </c>
      <c r="G1715" s="107">
        <v>41368</v>
      </c>
      <c r="H1715">
        <v>2236591</v>
      </c>
      <c r="I1715" s="107">
        <v>40987</v>
      </c>
      <c r="J1715" s="107">
        <v>41368</v>
      </c>
      <c r="K1715" t="s">
        <v>562</v>
      </c>
      <c r="L1715" t="s">
        <v>562</v>
      </c>
      <c r="N1715" t="s">
        <v>564</v>
      </c>
      <c r="O1715" t="s">
        <v>913</v>
      </c>
      <c r="P1715" t="s">
        <v>38</v>
      </c>
      <c r="Q1715">
        <v>382</v>
      </c>
      <c r="R1715">
        <v>382</v>
      </c>
      <c r="S1715">
        <v>2</v>
      </c>
      <c r="T1715">
        <v>2</v>
      </c>
      <c r="U1715">
        <v>1</v>
      </c>
      <c r="AD1715" s="107">
        <v>32633</v>
      </c>
      <c r="AE1715" t="s">
        <v>31</v>
      </c>
      <c r="AF1715" t="s">
        <v>32</v>
      </c>
      <c r="AG1715" t="s">
        <v>868</v>
      </c>
      <c r="AH1715" t="s">
        <v>30</v>
      </c>
      <c r="AI1715" t="s">
        <v>61</v>
      </c>
      <c r="AJ1715" t="s">
        <v>88</v>
      </c>
      <c r="AK1715">
        <v>13</v>
      </c>
      <c r="AL1715" t="s">
        <v>361</v>
      </c>
      <c r="AM1715">
        <v>8</v>
      </c>
      <c r="AP1715" t="s">
        <v>104</v>
      </c>
      <c r="AR1715" t="s">
        <v>91</v>
      </c>
      <c r="AS1715" t="s">
        <v>105</v>
      </c>
      <c r="BC1715" t="s">
        <v>51</v>
      </c>
      <c r="BF1715">
        <v>382</v>
      </c>
      <c r="BG1715">
        <v>382</v>
      </c>
      <c r="BH1715">
        <v>382</v>
      </c>
      <c r="BI1715">
        <v>22.825136612021858</v>
      </c>
      <c r="BJ1715">
        <f t="shared" si="130"/>
        <v>23</v>
      </c>
      <c r="BK1715">
        <v>0</v>
      </c>
      <c r="BL1715">
        <v>0</v>
      </c>
      <c r="BM1715" t="s">
        <v>1050</v>
      </c>
      <c r="BN1715" t="s">
        <v>913</v>
      </c>
      <c r="BO1715" t="s">
        <v>564</v>
      </c>
      <c r="BQ1715" t="s">
        <v>1050</v>
      </c>
      <c r="BR1715" t="s">
        <v>87</v>
      </c>
      <c r="BS1715" t="s">
        <v>572</v>
      </c>
      <c r="BT1715" t="s">
        <v>1252</v>
      </c>
      <c r="BU1715" t="s">
        <v>87</v>
      </c>
      <c r="BV1715">
        <v>1</v>
      </c>
      <c r="BW1715">
        <v>1</v>
      </c>
      <c r="BX1715">
        <v>0</v>
      </c>
      <c r="BY1715">
        <v>0</v>
      </c>
      <c r="BZ1715">
        <v>-382</v>
      </c>
      <c r="CA1715">
        <v>0</v>
      </c>
      <c r="CB1715">
        <v>382</v>
      </c>
      <c r="CC1715" t="e">
        <v>#VALUE!</v>
      </c>
      <c r="CD1715">
        <v>382</v>
      </c>
      <c r="CE1715">
        <v>0</v>
      </c>
      <c r="CH1715">
        <f t="shared" si="131"/>
        <v>1</v>
      </c>
      <c r="CI1715" t="s">
        <v>1406</v>
      </c>
      <c r="CJ1715">
        <v>0</v>
      </c>
      <c r="CK1715" t="s">
        <v>1399</v>
      </c>
      <c r="CL1715">
        <f t="shared" si="132"/>
        <v>0</v>
      </c>
      <c r="CM1715">
        <f t="shared" si="133"/>
        <v>1</v>
      </c>
      <c r="CN1715">
        <f t="shared" si="134"/>
        <v>1</v>
      </c>
    </row>
    <row r="1716" spans="1:92" x14ac:dyDescent="0.25">
      <c r="A1716">
        <v>2917</v>
      </c>
      <c r="B1716" t="s">
        <v>564</v>
      </c>
      <c r="C1716" t="s">
        <v>564</v>
      </c>
      <c r="D1716">
        <v>2236641</v>
      </c>
      <c r="E1716">
        <v>4</v>
      </c>
      <c r="F1716" s="107">
        <v>41016</v>
      </c>
      <c r="G1716" s="107">
        <v>41024</v>
      </c>
      <c r="H1716">
        <v>2236641</v>
      </c>
      <c r="I1716" s="107">
        <v>41017</v>
      </c>
      <c r="J1716" s="107">
        <v>41024</v>
      </c>
      <c r="K1716">
        <v>5000</v>
      </c>
      <c r="L1716" t="s">
        <v>567</v>
      </c>
      <c r="N1716" t="s">
        <v>564</v>
      </c>
      <c r="O1716" t="s">
        <v>913</v>
      </c>
      <c r="P1716" t="s">
        <v>38</v>
      </c>
      <c r="Q1716">
        <v>8</v>
      </c>
      <c r="R1716">
        <v>9</v>
      </c>
      <c r="S1716">
        <v>0</v>
      </c>
      <c r="T1716">
        <v>1</v>
      </c>
      <c r="AD1716" s="107">
        <v>23681</v>
      </c>
      <c r="AE1716" t="s">
        <v>45</v>
      </c>
      <c r="AF1716" t="s">
        <v>68</v>
      </c>
      <c r="AG1716" t="s">
        <v>870</v>
      </c>
      <c r="AH1716" t="s">
        <v>30</v>
      </c>
      <c r="AI1716" t="s">
        <v>71</v>
      </c>
      <c r="AJ1716" t="s">
        <v>88</v>
      </c>
      <c r="AK1716">
        <v>2</v>
      </c>
      <c r="AL1716" t="s">
        <v>986</v>
      </c>
      <c r="AO1716">
        <v>90</v>
      </c>
      <c r="AP1716" t="s">
        <v>59</v>
      </c>
      <c r="AR1716" t="s">
        <v>43</v>
      </c>
      <c r="AS1716" t="s">
        <v>60</v>
      </c>
      <c r="BC1716" t="s">
        <v>37</v>
      </c>
      <c r="BF1716">
        <v>8</v>
      </c>
      <c r="BG1716">
        <v>8</v>
      </c>
      <c r="BH1716">
        <v>9</v>
      </c>
      <c r="BI1716">
        <v>47.363387978142079</v>
      </c>
      <c r="BJ1716">
        <f t="shared" si="130"/>
        <v>47</v>
      </c>
      <c r="BK1716">
        <v>0</v>
      </c>
      <c r="BL1716">
        <v>0</v>
      </c>
      <c r="BM1716" t="s">
        <v>1050</v>
      </c>
      <c r="BN1716" t="s">
        <v>913</v>
      </c>
      <c r="BO1716" t="s">
        <v>564</v>
      </c>
      <c r="BQ1716" t="s">
        <v>1050</v>
      </c>
      <c r="BR1716" t="s">
        <v>87</v>
      </c>
      <c r="BS1716" t="s">
        <v>572</v>
      </c>
      <c r="BT1716" t="s">
        <v>1252</v>
      </c>
      <c r="BU1716" t="s">
        <v>564</v>
      </c>
      <c r="BV1716">
        <v>0.88888888888888884</v>
      </c>
      <c r="BW1716">
        <v>1</v>
      </c>
      <c r="BX1716">
        <v>0.11111111111111116</v>
      </c>
      <c r="BY1716">
        <v>0</v>
      </c>
      <c r="BZ1716">
        <v>-8</v>
      </c>
      <c r="CA1716">
        <v>0</v>
      </c>
      <c r="CB1716">
        <v>8</v>
      </c>
      <c r="CC1716" t="e">
        <v>#VALUE!</v>
      </c>
      <c r="CD1716">
        <v>8</v>
      </c>
      <c r="CE1716">
        <v>0</v>
      </c>
      <c r="CH1716">
        <f t="shared" si="131"/>
        <v>1</v>
      </c>
      <c r="CI1716" t="s">
        <v>1405</v>
      </c>
      <c r="CJ1716">
        <v>1</v>
      </c>
      <c r="CK1716" t="s">
        <v>1399</v>
      </c>
      <c r="CL1716">
        <f t="shared" si="132"/>
        <v>0</v>
      </c>
      <c r="CM1716">
        <f t="shared" si="133"/>
        <v>0</v>
      </c>
      <c r="CN1716">
        <f t="shared" si="134"/>
        <v>1</v>
      </c>
    </row>
    <row r="1717" spans="1:92" x14ac:dyDescent="0.25">
      <c r="A1717">
        <v>2466</v>
      </c>
      <c r="B1717" t="s">
        <v>564</v>
      </c>
      <c r="C1717" t="s">
        <v>564</v>
      </c>
      <c r="D1717">
        <v>2236885</v>
      </c>
      <c r="E1717">
        <v>1</v>
      </c>
      <c r="F1717" s="107">
        <v>41002</v>
      </c>
      <c r="G1717" s="107">
        <v>41003</v>
      </c>
      <c r="H1717">
        <v>2236885</v>
      </c>
      <c r="I1717" s="107">
        <v>41002</v>
      </c>
      <c r="J1717" s="107">
        <v>41003</v>
      </c>
      <c r="K1717">
        <v>5000</v>
      </c>
      <c r="L1717" t="s">
        <v>567</v>
      </c>
      <c r="N1717" t="s">
        <v>564</v>
      </c>
      <c r="O1717" t="s">
        <v>913</v>
      </c>
      <c r="P1717" t="s">
        <v>54</v>
      </c>
      <c r="Q1717">
        <v>2</v>
      </c>
      <c r="R1717">
        <v>2</v>
      </c>
      <c r="S1717">
        <v>0</v>
      </c>
      <c r="T1717">
        <v>4</v>
      </c>
      <c r="AD1717" s="107">
        <v>32694</v>
      </c>
      <c r="AE1717" t="s">
        <v>31</v>
      </c>
      <c r="AF1717" t="s">
        <v>32</v>
      </c>
      <c r="AG1717" t="s">
        <v>868</v>
      </c>
      <c r="AH1717" t="s">
        <v>57</v>
      </c>
      <c r="AI1717" t="s">
        <v>64</v>
      </c>
      <c r="AJ1717" t="s">
        <v>54</v>
      </c>
      <c r="AK1717">
        <v>1</v>
      </c>
      <c r="AL1717" t="s">
        <v>54</v>
      </c>
      <c r="AP1717" t="s">
        <v>100</v>
      </c>
      <c r="AR1717" t="s">
        <v>66</v>
      </c>
      <c r="AS1717" t="s">
        <v>63</v>
      </c>
      <c r="AT1717" t="s">
        <v>444</v>
      </c>
      <c r="BC1717" t="s">
        <v>78</v>
      </c>
      <c r="BF1717">
        <v>2</v>
      </c>
      <c r="BG1717">
        <v>2</v>
      </c>
      <c r="BH1717">
        <v>2</v>
      </c>
      <c r="BI1717">
        <v>22.699453551912569</v>
      </c>
      <c r="BJ1717">
        <f t="shared" si="130"/>
        <v>23</v>
      </c>
      <c r="BK1717">
        <v>0</v>
      </c>
      <c r="BL1717">
        <v>0</v>
      </c>
      <c r="BM1717" t="s">
        <v>1051</v>
      </c>
      <c r="BN1717" t="s">
        <v>913</v>
      </c>
      <c r="BO1717" t="s">
        <v>564</v>
      </c>
      <c r="BQ1717" t="s">
        <v>1051</v>
      </c>
      <c r="BR1717" t="s">
        <v>87</v>
      </c>
      <c r="BS1717" t="s">
        <v>572</v>
      </c>
      <c r="BT1717" t="s">
        <v>1252</v>
      </c>
      <c r="BU1717" t="s">
        <v>564</v>
      </c>
      <c r="BV1717">
        <v>1</v>
      </c>
      <c r="BW1717">
        <v>1</v>
      </c>
      <c r="BX1717">
        <v>0</v>
      </c>
      <c r="BY1717">
        <v>0</v>
      </c>
      <c r="BZ1717">
        <v>-2</v>
      </c>
      <c r="CA1717">
        <v>0</v>
      </c>
      <c r="CB1717">
        <v>2</v>
      </c>
      <c r="CC1717" t="e">
        <v>#VALUE!</v>
      </c>
      <c r="CD1717">
        <v>2</v>
      </c>
      <c r="CE1717">
        <v>0</v>
      </c>
      <c r="CH1717">
        <f t="shared" si="131"/>
        <v>1</v>
      </c>
      <c r="CI1717" t="s">
        <v>1405</v>
      </c>
      <c r="CJ1717">
        <v>1</v>
      </c>
      <c r="CK1717" t="s">
        <v>1399</v>
      </c>
      <c r="CL1717">
        <f t="shared" si="132"/>
        <v>0</v>
      </c>
      <c r="CM1717">
        <f t="shared" si="133"/>
        <v>0</v>
      </c>
      <c r="CN1717">
        <f t="shared" si="134"/>
        <v>1</v>
      </c>
    </row>
    <row r="1718" spans="1:92" x14ac:dyDescent="0.25">
      <c r="A1718">
        <v>2310</v>
      </c>
      <c r="B1718" t="s">
        <v>564</v>
      </c>
      <c r="C1718" t="s">
        <v>564</v>
      </c>
      <c r="D1718">
        <v>2237436</v>
      </c>
      <c r="E1718">
        <v>6</v>
      </c>
      <c r="F1718" s="107">
        <v>40996</v>
      </c>
      <c r="G1718" s="107">
        <v>41506</v>
      </c>
      <c r="H1718">
        <v>2237436</v>
      </c>
      <c r="I1718" s="107">
        <v>41009</v>
      </c>
      <c r="J1718" s="107">
        <v>41194</v>
      </c>
      <c r="K1718">
        <v>20000</v>
      </c>
      <c r="L1718" t="s">
        <v>569</v>
      </c>
      <c r="M1718" s="107">
        <v>41194</v>
      </c>
      <c r="N1718" t="s">
        <v>87</v>
      </c>
      <c r="O1718" t="s">
        <v>75</v>
      </c>
      <c r="P1718" t="s">
        <v>38</v>
      </c>
      <c r="Q1718">
        <v>186</v>
      </c>
      <c r="R1718">
        <v>511</v>
      </c>
      <c r="S1718">
        <v>0</v>
      </c>
      <c r="T1718">
        <v>0</v>
      </c>
      <c r="AD1718" s="107">
        <v>27285</v>
      </c>
      <c r="AE1718" t="s">
        <v>31</v>
      </c>
      <c r="AF1718" t="s">
        <v>32</v>
      </c>
      <c r="AG1718" t="s">
        <v>868</v>
      </c>
      <c r="AH1718" t="s">
        <v>57</v>
      </c>
      <c r="AI1718" t="s">
        <v>46</v>
      </c>
      <c r="AJ1718" t="s">
        <v>88</v>
      </c>
      <c r="AK1718">
        <v>21</v>
      </c>
      <c r="AL1718" t="s">
        <v>361</v>
      </c>
      <c r="AM1718">
        <v>2</v>
      </c>
      <c r="AP1718" t="s">
        <v>185</v>
      </c>
      <c r="AR1718" t="s">
        <v>49</v>
      </c>
      <c r="AS1718" t="s">
        <v>105</v>
      </c>
      <c r="BC1718" t="s">
        <v>37</v>
      </c>
      <c r="BF1718">
        <v>186</v>
      </c>
      <c r="BG1718">
        <v>498</v>
      </c>
      <c r="BH1718">
        <v>511</v>
      </c>
      <c r="BI1718">
        <v>37.461748633879779</v>
      </c>
      <c r="BJ1718">
        <f t="shared" si="130"/>
        <v>38</v>
      </c>
      <c r="BK1718">
        <v>0</v>
      </c>
      <c r="BL1718">
        <v>-312</v>
      </c>
      <c r="BM1718" t="s">
        <v>1050</v>
      </c>
      <c r="BN1718" t="s">
        <v>75</v>
      </c>
      <c r="BO1718" t="s">
        <v>87</v>
      </c>
      <c r="BQ1718" t="s">
        <v>1050</v>
      </c>
      <c r="BR1718" t="s">
        <v>87</v>
      </c>
      <c r="BS1718" t="s">
        <v>573</v>
      </c>
      <c r="BT1718" t="s">
        <v>1252</v>
      </c>
      <c r="BU1718" t="s">
        <v>564</v>
      </c>
      <c r="BV1718">
        <v>0.36399217221135027</v>
      </c>
      <c r="BW1718">
        <v>0.37349397590361444</v>
      </c>
      <c r="BX1718">
        <v>9.5018036922641658E-3</v>
      </c>
      <c r="BY1718">
        <v>0</v>
      </c>
      <c r="BZ1718">
        <v>-186</v>
      </c>
      <c r="CA1718">
        <v>0</v>
      </c>
      <c r="CB1718">
        <v>186</v>
      </c>
      <c r="CC1718" t="e">
        <v>#VALUE!</v>
      </c>
      <c r="CD1718">
        <v>186</v>
      </c>
      <c r="CE1718">
        <v>0</v>
      </c>
      <c r="CH1718">
        <f t="shared" si="131"/>
        <v>0</v>
      </c>
      <c r="CI1718" t="s">
        <v>1403</v>
      </c>
      <c r="CJ1718">
        <v>6</v>
      </c>
      <c r="CK1718" t="s">
        <v>1399</v>
      </c>
      <c r="CL1718">
        <f t="shared" si="132"/>
        <v>1</v>
      </c>
      <c r="CM1718">
        <f t="shared" si="133"/>
        <v>0</v>
      </c>
      <c r="CN1718">
        <f t="shared" si="134"/>
        <v>0</v>
      </c>
    </row>
    <row r="1719" spans="1:92" x14ac:dyDescent="0.25">
      <c r="A1719">
        <v>237</v>
      </c>
      <c r="B1719" t="s">
        <v>564</v>
      </c>
      <c r="C1719" t="s">
        <v>564</v>
      </c>
      <c r="D1719">
        <v>2237869</v>
      </c>
      <c r="E1719">
        <v>4</v>
      </c>
      <c r="F1719" s="107">
        <v>40919</v>
      </c>
      <c r="G1719" s="107">
        <v>40920</v>
      </c>
      <c r="H1719">
        <v>2237869</v>
      </c>
      <c r="I1719" s="107">
        <v>40919</v>
      </c>
      <c r="J1719" s="107">
        <v>40920</v>
      </c>
      <c r="K1719">
        <v>5000</v>
      </c>
      <c r="L1719" t="s">
        <v>567</v>
      </c>
      <c r="N1719" t="s">
        <v>564</v>
      </c>
      <c r="O1719" t="s">
        <v>913</v>
      </c>
      <c r="P1719" t="s">
        <v>38</v>
      </c>
      <c r="Q1719">
        <v>2</v>
      </c>
      <c r="R1719">
        <v>2</v>
      </c>
      <c r="S1719">
        <v>1</v>
      </c>
      <c r="T1719">
        <v>2</v>
      </c>
      <c r="U1719">
        <v>1</v>
      </c>
      <c r="AB1719" t="s">
        <v>111</v>
      </c>
      <c r="AD1719" s="107">
        <v>32185</v>
      </c>
      <c r="AE1719" t="s">
        <v>45</v>
      </c>
      <c r="AF1719" t="s">
        <v>39</v>
      </c>
      <c r="AG1719" t="s">
        <v>40</v>
      </c>
      <c r="AH1719" t="s">
        <v>30</v>
      </c>
      <c r="AI1719" t="s">
        <v>96</v>
      </c>
      <c r="AJ1719" t="s">
        <v>88</v>
      </c>
      <c r="AK1719">
        <v>1</v>
      </c>
      <c r="AL1719" t="s">
        <v>986</v>
      </c>
      <c r="AO1719">
        <v>90</v>
      </c>
      <c r="AP1719" t="s">
        <v>59</v>
      </c>
      <c r="AR1719" t="s">
        <v>43</v>
      </c>
      <c r="AS1719" t="s">
        <v>60</v>
      </c>
      <c r="BC1719" t="s">
        <v>98</v>
      </c>
      <c r="BF1719">
        <v>2</v>
      </c>
      <c r="BG1719">
        <v>2</v>
      </c>
      <c r="BH1719">
        <v>2</v>
      </c>
      <c r="BI1719">
        <v>23.863387978142075</v>
      </c>
      <c r="BJ1719">
        <f t="shared" si="130"/>
        <v>24</v>
      </c>
      <c r="BK1719">
        <v>0</v>
      </c>
      <c r="BL1719">
        <v>0</v>
      </c>
      <c r="BM1719" t="s">
        <v>1050</v>
      </c>
      <c r="BN1719" t="s">
        <v>913</v>
      </c>
      <c r="BO1719" t="s">
        <v>564</v>
      </c>
      <c r="BQ1719" t="s">
        <v>1050</v>
      </c>
      <c r="BR1719" t="s">
        <v>87</v>
      </c>
      <c r="BS1719" t="s">
        <v>572</v>
      </c>
      <c r="BT1719" t="s">
        <v>1252</v>
      </c>
      <c r="BU1719" t="s">
        <v>87</v>
      </c>
      <c r="BV1719">
        <v>1</v>
      </c>
      <c r="BW1719">
        <v>1</v>
      </c>
      <c r="BX1719">
        <v>0</v>
      </c>
      <c r="BY1719">
        <v>0</v>
      </c>
      <c r="BZ1719">
        <v>-2</v>
      </c>
      <c r="CA1719">
        <v>0</v>
      </c>
      <c r="CB1719">
        <v>2</v>
      </c>
      <c r="CC1719" t="e">
        <v>#VALUE!</v>
      </c>
      <c r="CD1719">
        <v>2</v>
      </c>
      <c r="CE1719">
        <v>0</v>
      </c>
      <c r="CH1719">
        <f t="shared" si="131"/>
        <v>1</v>
      </c>
      <c r="CI1719" t="s">
        <v>1405</v>
      </c>
      <c r="CJ1719">
        <v>1</v>
      </c>
      <c r="CK1719" t="s">
        <v>1399</v>
      </c>
      <c r="CL1719">
        <f t="shared" si="132"/>
        <v>0</v>
      </c>
      <c r="CM1719">
        <f t="shared" si="133"/>
        <v>1</v>
      </c>
      <c r="CN1719">
        <f t="shared" si="134"/>
        <v>1</v>
      </c>
    </row>
    <row r="1720" spans="1:92" x14ac:dyDescent="0.25">
      <c r="A1720">
        <v>3233</v>
      </c>
      <c r="B1720" t="s">
        <v>87</v>
      </c>
      <c r="C1720" t="s">
        <v>87</v>
      </c>
      <c r="D1720">
        <v>2238488</v>
      </c>
      <c r="E1720">
        <v>6</v>
      </c>
      <c r="F1720" s="107">
        <v>41028</v>
      </c>
      <c r="G1720" s="107">
        <v>41351</v>
      </c>
      <c r="H1720">
        <v>2238488</v>
      </c>
      <c r="I1720" s="107">
        <v>41028</v>
      </c>
      <c r="J1720" s="107">
        <v>41033</v>
      </c>
      <c r="K1720">
        <v>10000</v>
      </c>
      <c r="L1720" t="s">
        <v>568</v>
      </c>
      <c r="M1720" s="107">
        <v>41033</v>
      </c>
      <c r="N1720" t="s">
        <v>87</v>
      </c>
      <c r="O1720" t="s">
        <v>75</v>
      </c>
      <c r="P1720" t="s">
        <v>38</v>
      </c>
      <c r="Q1720">
        <v>26</v>
      </c>
      <c r="R1720">
        <v>324</v>
      </c>
      <c r="S1720">
        <v>0</v>
      </c>
      <c r="T1720">
        <v>6</v>
      </c>
      <c r="AD1720" s="107">
        <v>32078</v>
      </c>
      <c r="AE1720" t="s">
        <v>31</v>
      </c>
      <c r="AF1720" t="s">
        <v>32</v>
      </c>
      <c r="AG1720" t="s">
        <v>868</v>
      </c>
      <c r="AH1720" t="s">
        <v>30</v>
      </c>
      <c r="AI1720" t="s">
        <v>64</v>
      </c>
      <c r="AJ1720" t="s">
        <v>88</v>
      </c>
      <c r="AK1720">
        <v>8</v>
      </c>
      <c r="AL1720" t="s">
        <v>361</v>
      </c>
      <c r="AM1720">
        <v>2</v>
      </c>
      <c r="AP1720" t="s">
        <v>175</v>
      </c>
      <c r="AR1720" t="s">
        <v>49</v>
      </c>
      <c r="AS1720" t="s">
        <v>44</v>
      </c>
      <c r="AT1720" t="s">
        <v>1109</v>
      </c>
      <c r="AV1720" t="s">
        <v>87</v>
      </c>
      <c r="AW1720" t="s">
        <v>669</v>
      </c>
      <c r="BA1720">
        <v>41487</v>
      </c>
      <c r="BB1720">
        <v>472</v>
      </c>
      <c r="BC1720" t="s">
        <v>51</v>
      </c>
      <c r="BD1720" t="s">
        <v>1110</v>
      </c>
      <c r="BF1720">
        <v>26</v>
      </c>
      <c r="BG1720">
        <v>324</v>
      </c>
      <c r="BH1720">
        <v>324</v>
      </c>
      <c r="BI1720">
        <v>24.453551912568305</v>
      </c>
      <c r="BJ1720">
        <f t="shared" si="130"/>
        <v>25</v>
      </c>
      <c r="BK1720">
        <v>0</v>
      </c>
      <c r="BL1720">
        <v>-318</v>
      </c>
      <c r="BM1720" t="s">
        <v>1050</v>
      </c>
      <c r="BN1720" t="s">
        <v>75</v>
      </c>
      <c r="BO1720" t="s">
        <v>564</v>
      </c>
      <c r="BQ1720" t="s">
        <v>1050</v>
      </c>
      <c r="BR1720" t="s">
        <v>87</v>
      </c>
      <c r="BS1720" t="s">
        <v>572</v>
      </c>
      <c r="BT1720" t="s">
        <v>1252</v>
      </c>
      <c r="BU1720" t="s">
        <v>564</v>
      </c>
      <c r="BV1720">
        <v>8.0246913580246909E-2</v>
      </c>
      <c r="BW1720">
        <v>1.8518518518518517E-2</v>
      </c>
      <c r="BX1720">
        <v>-6.1728395061728392E-2</v>
      </c>
      <c r="BY1720">
        <v>0</v>
      </c>
      <c r="BZ1720">
        <v>-6</v>
      </c>
      <c r="CA1720">
        <v>20</v>
      </c>
      <c r="CB1720">
        <v>324</v>
      </c>
      <c r="CC1720">
        <v>26</v>
      </c>
      <c r="CD1720">
        <v>324</v>
      </c>
      <c r="CE1720">
        <v>318</v>
      </c>
      <c r="CH1720">
        <f t="shared" si="131"/>
        <v>1</v>
      </c>
      <c r="CI1720" t="s">
        <v>1404</v>
      </c>
      <c r="CJ1720">
        <v>2</v>
      </c>
      <c r="CK1720" t="s">
        <v>1399</v>
      </c>
      <c r="CL1720">
        <f t="shared" si="132"/>
        <v>1</v>
      </c>
      <c r="CM1720">
        <f t="shared" si="133"/>
        <v>0</v>
      </c>
      <c r="CN1720">
        <f t="shared" si="134"/>
        <v>1</v>
      </c>
    </row>
    <row r="1721" spans="1:92" x14ac:dyDescent="0.25">
      <c r="A1721">
        <v>1482</v>
      </c>
      <c r="B1721" t="s">
        <v>564</v>
      </c>
      <c r="C1721" t="s">
        <v>564</v>
      </c>
      <c r="D1721">
        <v>2238616</v>
      </c>
      <c r="E1721">
        <v>5</v>
      </c>
      <c r="F1721" s="107">
        <v>40963</v>
      </c>
      <c r="G1721" s="107">
        <v>40967</v>
      </c>
      <c r="H1721">
        <v>2238616</v>
      </c>
      <c r="I1721" s="107">
        <v>40966</v>
      </c>
      <c r="J1721" s="107">
        <v>40967</v>
      </c>
      <c r="K1721">
        <v>20000</v>
      </c>
      <c r="L1721" t="s">
        <v>569</v>
      </c>
      <c r="N1721" t="s">
        <v>564</v>
      </c>
      <c r="O1721" t="s">
        <v>913</v>
      </c>
      <c r="P1721" t="s">
        <v>38</v>
      </c>
      <c r="Q1721">
        <v>2</v>
      </c>
      <c r="R1721">
        <v>5</v>
      </c>
      <c r="S1721">
        <v>5</v>
      </c>
      <c r="T1721">
        <v>0</v>
      </c>
      <c r="U1721">
        <v>2</v>
      </c>
      <c r="AD1721" s="107">
        <v>32555</v>
      </c>
      <c r="AE1721" t="s">
        <v>31</v>
      </c>
      <c r="AF1721" t="s">
        <v>39</v>
      </c>
      <c r="AG1721" t="s">
        <v>40</v>
      </c>
      <c r="AH1721" t="s">
        <v>40</v>
      </c>
      <c r="AI1721" t="s">
        <v>112</v>
      </c>
      <c r="AJ1721" t="s">
        <v>88</v>
      </c>
      <c r="AK1721">
        <v>1</v>
      </c>
      <c r="AL1721" t="s">
        <v>987</v>
      </c>
      <c r="AN1721">
        <v>7</v>
      </c>
      <c r="AP1721" t="s">
        <v>340</v>
      </c>
      <c r="AR1721" t="s">
        <v>43</v>
      </c>
      <c r="AS1721" t="s">
        <v>73</v>
      </c>
      <c r="BC1721" t="s">
        <v>37</v>
      </c>
      <c r="BF1721">
        <v>2</v>
      </c>
      <c r="BG1721">
        <v>2</v>
      </c>
      <c r="BH1721">
        <v>5</v>
      </c>
      <c r="BI1721">
        <v>22.972677595628415</v>
      </c>
      <c r="BJ1721">
        <f t="shared" si="130"/>
        <v>23</v>
      </c>
      <c r="BK1721">
        <v>0</v>
      </c>
      <c r="BL1721">
        <v>0</v>
      </c>
      <c r="BM1721" t="s">
        <v>1050</v>
      </c>
      <c r="BN1721" t="s">
        <v>913</v>
      </c>
      <c r="BO1721" t="s">
        <v>564</v>
      </c>
      <c r="BQ1721" t="s">
        <v>1050</v>
      </c>
      <c r="BR1721" t="s">
        <v>87</v>
      </c>
      <c r="BS1721" t="s">
        <v>572</v>
      </c>
      <c r="BT1721" t="s">
        <v>1252</v>
      </c>
      <c r="BU1721" t="s">
        <v>87</v>
      </c>
      <c r="BV1721">
        <v>0.4</v>
      </c>
      <c r="BW1721">
        <v>1</v>
      </c>
      <c r="BX1721">
        <v>0.6</v>
      </c>
      <c r="BY1721">
        <v>0</v>
      </c>
      <c r="BZ1721">
        <v>-2</v>
      </c>
      <c r="CA1721">
        <v>0</v>
      </c>
      <c r="CB1721">
        <v>2</v>
      </c>
      <c r="CC1721" t="e">
        <v>#VALUE!</v>
      </c>
      <c r="CD1721">
        <v>2</v>
      </c>
      <c r="CE1721">
        <v>0</v>
      </c>
      <c r="CH1721">
        <f t="shared" si="131"/>
        <v>1</v>
      </c>
      <c r="CI1721" t="s">
        <v>1405</v>
      </c>
      <c r="CJ1721">
        <v>1</v>
      </c>
      <c r="CK1721" t="s">
        <v>1399</v>
      </c>
      <c r="CL1721">
        <f t="shared" si="132"/>
        <v>0</v>
      </c>
      <c r="CM1721">
        <f t="shared" si="133"/>
        <v>1</v>
      </c>
      <c r="CN1721">
        <f t="shared" si="134"/>
        <v>0</v>
      </c>
    </row>
    <row r="1722" spans="1:92" x14ac:dyDescent="0.25">
      <c r="A1722">
        <v>1145</v>
      </c>
      <c r="B1722" t="s">
        <v>564</v>
      </c>
      <c r="C1722" t="s">
        <v>564</v>
      </c>
      <c r="D1722">
        <v>2239119</v>
      </c>
      <c r="E1722">
        <v>6</v>
      </c>
      <c r="F1722" s="107">
        <v>40950</v>
      </c>
      <c r="G1722" s="107">
        <v>41019</v>
      </c>
      <c r="H1722">
        <v>2239119</v>
      </c>
      <c r="I1722" s="107">
        <v>40950</v>
      </c>
      <c r="J1722" s="107">
        <v>41019</v>
      </c>
      <c r="K1722">
        <v>10000</v>
      </c>
      <c r="L1722" t="s">
        <v>568</v>
      </c>
      <c r="N1722" t="s">
        <v>564</v>
      </c>
      <c r="O1722" t="s">
        <v>913</v>
      </c>
      <c r="P1722" t="s">
        <v>38</v>
      </c>
      <c r="Q1722">
        <v>70</v>
      </c>
      <c r="R1722">
        <v>70</v>
      </c>
      <c r="S1722">
        <v>3</v>
      </c>
      <c r="T1722">
        <v>8</v>
      </c>
      <c r="U1722">
        <v>1</v>
      </c>
      <c r="AD1722" s="107">
        <v>32660</v>
      </c>
      <c r="AE1722" t="s">
        <v>31</v>
      </c>
      <c r="AF1722" t="s">
        <v>32</v>
      </c>
      <c r="AG1722" t="s">
        <v>868</v>
      </c>
      <c r="AH1722" t="s">
        <v>30</v>
      </c>
      <c r="AI1722" t="s">
        <v>94</v>
      </c>
      <c r="AJ1722" t="s">
        <v>88</v>
      </c>
      <c r="AK1722">
        <v>3</v>
      </c>
      <c r="AL1722" t="s">
        <v>361</v>
      </c>
      <c r="AM1722">
        <v>3</v>
      </c>
      <c r="AP1722" t="s">
        <v>83</v>
      </c>
      <c r="AR1722" t="s">
        <v>66</v>
      </c>
      <c r="AS1722" t="s">
        <v>73</v>
      </c>
      <c r="BC1722" t="s">
        <v>37</v>
      </c>
      <c r="BF1722">
        <v>70</v>
      </c>
      <c r="BG1722">
        <v>70</v>
      </c>
      <c r="BH1722">
        <v>70</v>
      </c>
      <c r="BI1722">
        <v>22.650273224043715</v>
      </c>
      <c r="BJ1722">
        <f t="shared" si="130"/>
        <v>23</v>
      </c>
      <c r="BK1722">
        <v>0</v>
      </c>
      <c r="BL1722">
        <v>0</v>
      </c>
      <c r="BM1722" t="s">
        <v>1050</v>
      </c>
      <c r="BN1722" t="s">
        <v>913</v>
      </c>
      <c r="BO1722" t="s">
        <v>564</v>
      </c>
      <c r="BQ1722" t="s">
        <v>1050</v>
      </c>
      <c r="BR1722" t="s">
        <v>87</v>
      </c>
      <c r="BS1722" t="s">
        <v>572</v>
      </c>
      <c r="BT1722" t="s">
        <v>1252</v>
      </c>
      <c r="BU1722" t="s">
        <v>87</v>
      </c>
      <c r="BV1722">
        <v>1</v>
      </c>
      <c r="BW1722">
        <v>1</v>
      </c>
      <c r="BX1722">
        <v>0</v>
      </c>
      <c r="BY1722">
        <v>0</v>
      </c>
      <c r="BZ1722">
        <v>-70</v>
      </c>
      <c r="CA1722">
        <v>0</v>
      </c>
      <c r="CB1722">
        <v>70</v>
      </c>
      <c r="CC1722" t="e">
        <v>#VALUE!</v>
      </c>
      <c r="CD1722">
        <v>70</v>
      </c>
      <c r="CE1722">
        <v>0</v>
      </c>
      <c r="CH1722">
        <f t="shared" si="131"/>
        <v>1</v>
      </c>
      <c r="CI1722" t="s">
        <v>1402</v>
      </c>
      <c r="CJ1722">
        <v>4</v>
      </c>
      <c r="CK1722" t="s">
        <v>1399</v>
      </c>
      <c r="CL1722">
        <f t="shared" si="132"/>
        <v>0</v>
      </c>
      <c r="CM1722">
        <f t="shared" si="133"/>
        <v>1</v>
      </c>
      <c r="CN1722">
        <f t="shared" si="134"/>
        <v>1</v>
      </c>
    </row>
    <row r="1723" spans="1:92" x14ac:dyDescent="0.25">
      <c r="A1723">
        <v>2347</v>
      </c>
      <c r="B1723" t="s">
        <v>564</v>
      </c>
      <c r="C1723" t="s">
        <v>564</v>
      </c>
      <c r="D1723">
        <v>2239808</v>
      </c>
      <c r="E1723">
        <v>6</v>
      </c>
      <c r="F1723" s="107">
        <v>40997</v>
      </c>
      <c r="G1723" s="107">
        <v>41073</v>
      </c>
      <c r="H1723">
        <v>2239808</v>
      </c>
      <c r="I1723" s="107">
        <v>40998</v>
      </c>
      <c r="J1723" s="107">
        <v>41046</v>
      </c>
      <c r="K1723">
        <v>10000</v>
      </c>
      <c r="L1723" t="s">
        <v>568</v>
      </c>
      <c r="M1723" s="107">
        <v>41046</v>
      </c>
      <c r="N1723" t="s">
        <v>87</v>
      </c>
      <c r="O1723" t="s">
        <v>53</v>
      </c>
      <c r="P1723" t="s">
        <v>38</v>
      </c>
      <c r="Q1723">
        <v>49</v>
      </c>
      <c r="R1723">
        <v>77</v>
      </c>
      <c r="S1723">
        <v>3</v>
      </c>
      <c r="T1723">
        <v>6</v>
      </c>
      <c r="U1723">
        <v>1</v>
      </c>
      <c r="AD1723" s="107">
        <v>32612</v>
      </c>
      <c r="AE1723" t="s">
        <v>31</v>
      </c>
      <c r="AF1723" t="s">
        <v>32</v>
      </c>
      <c r="AG1723" t="s">
        <v>868</v>
      </c>
      <c r="AH1723" t="s">
        <v>57</v>
      </c>
      <c r="AI1723" t="s">
        <v>33</v>
      </c>
      <c r="AJ1723" t="s">
        <v>88</v>
      </c>
      <c r="AK1723">
        <v>7</v>
      </c>
      <c r="AL1723" t="s">
        <v>361</v>
      </c>
      <c r="AM1723">
        <v>2</v>
      </c>
      <c r="AP1723" t="s">
        <v>135</v>
      </c>
      <c r="AR1723" t="s">
        <v>66</v>
      </c>
      <c r="AS1723" t="s">
        <v>63</v>
      </c>
      <c r="BC1723" t="s">
        <v>51</v>
      </c>
      <c r="BF1723">
        <v>49</v>
      </c>
      <c r="BG1723">
        <v>76</v>
      </c>
      <c r="BH1723">
        <v>77</v>
      </c>
      <c r="BI1723">
        <v>22.909836065573771</v>
      </c>
      <c r="BJ1723">
        <f t="shared" si="130"/>
        <v>23</v>
      </c>
      <c r="BK1723">
        <v>0</v>
      </c>
      <c r="BL1723">
        <v>-27</v>
      </c>
      <c r="BM1723" t="s">
        <v>1050</v>
      </c>
      <c r="BN1723" t="s">
        <v>159</v>
      </c>
      <c r="BO1723" t="s">
        <v>87</v>
      </c>
      <c r="BQ1723" t="s">
        <v>1050</v>
      </c>
      <c r="BR1723" t="s">
        <v>87</v>
      </c>
      <c r="BS1723" t="s">
        <v>573</v>
      </c>
      <c r="BT1723" t="s">
        <v>1252</v>
      </c>
      <c r="BU1723" t="s">
        <v>87</v>
      </c>
      <c r="BV1723">
        <v>0.63636363636363635</v>
      </c>
      <c r="BW1723">
        <v>0.64473684210526316</v>
      </c>
      <c r="BX1723">
        <v>8.3732057416268102E-3</v>
      </c>
      <c r="BY1723">
        <v>0</v>
      </c>
      <c r="BZ1723">
        <v>-49</v>
      </c>
      <c r="CA1723">
        <v>0</v>
      </c>
      <c r="CB1723">
        <v>49</v>
      </c>
      <c r="CC1723" t="e">
        <v>#VALUE!</v>
      </c>
      <c r="CD1723">
        <v>49</v>
      </c>
      <c r="CE1723">
        <v>0</v>
      </c>
      <c r="CH1723">
        <f t="shared" si="131"/>
        <v>1</v>
      </c>
      <c r="CI1723" t="s">
        <v>1401</v>
      </c>
      <c r="CJ1723">
        <v>3</v>
      </c>
      <c r="CK1723" t="s">
        <v>1399</v>
      </c>
      <c r="CL1723">
        <f t="shared" si="132"/>
        <v>1</v>
      </c>
      <c r="CM1723">
        <f t="shared" si="133"/>
        <v>1</v>
      </c>
      <c r="CN1723">
        <f t="shared" si="134"/>
        <v>1</v>
      </c>
    </row>
    <row r="1724" spans="1:92" x14ac:dyDescent="0.25">
      <c r="A1724">
        <v>872</v>
      </c>
      <c r="B1724" t="s">
        <v>564</v>
      </c>
      <c r="C1724" t="s">
        <v>564</v>
      </c>
      <c r="D1724">
        <v>2239991</v>
      </c>
      <c r="E1724">
        <v>5</v>
      </c>
      <c r="F1724" s="107">
        <v>40941</v>
      </c>
      <c r="G1724" s="107">
        <v>40945</v>
      </c>
      <c r="H1724">
        <v>2239991</v>
      </c>
      <c r="I1724" s="107">
        <v>40941</v>
      </c>
      <c r="J1724" s="107">
        <v>40945</v>
      </c>
      <c r="K1724">
        <v>30000</v>
      </c>
      <c r="L1724" t="s">
        <v>570</v>
      </c>
      <c r="N1724" t="s">
        <v>564</v>
      </c>
      <c r="O1724" t="s">
        <v>913</v>
      </c>
      <c r="P1724" t="s">
        <v>38</v>
      </c>
      <c r="Q1724">
        <v>5</v>
      </c>
      <c r="R1724">
        <v>5</v>
      </c>
      <c r="S1724">
        <v>4</v>
      </c>
      <c r="T1724">
        <v>2</v>
      </c>
      <c r="U1724">
        <v>3</v>
      </c>
      <c r="AD1724" s="107">
        <v>26745</v>
      </c>
      <c r="AE1724" t="s">
        <v>45</v>
      </c>
      <c r="AF1724" t="s">
        <v>32</v>
      </c>
      <c r="AG1724" t="s">
        <v>868</v>
      </c>
      <c r="AH1724" t="s">
        <v>30</v>
      </c>
      <c r="AI1724" t="s">
        <v>86</v>
      </c>
      <c r="AJ1724" t="s">
        <v>88</v>
      </c>
      <c r="AK1724">
        <v>1</v>
      </c>
      <c r="AL1724" t="s">
        <v>987</v>
      </c>
      <c r="AN1724">
        <v>9</v>
      </c>
      <c r="AP1724" t="s">
        <v>42</v>
      </c>
      <c r="AR1724" t="s">
        <v>43</v>
      </c>
      <c r="AS1724" t="s">
        <v>44</v>
      </c>
      <c r="BC1724" t="s">
        <v>37</v>
      </c>
      <c r="BF1724">
        <v>5</v>
      </c>
      <c r="BG1724">
        <v>5</v>
      </c>
      <c r="BH1724">
        <v>5</v>
      </c>
      <c r="BI1724">
        <v>38.786885245901637</v>
      </c>
      <c r="BJ1724">
        <f t="shared" si="130"/>
        <v>39</v>
      </c>
      <c r="BK1724">
        <v>0</v>
      </c>
      <c r="BL1724">
        <v>0</v>
      </c>
      <c r="BM1724" t="s">
        <v>1050</v>
      </c>
      <c r="BN1724" t="s">
        <v>913</v>
      </c>
      <c r="BO1724" t="s">
        <v>564</v>
      </c>
      <c r="BQ1724" t="s">
        <v>1050</v>
      </c>
      <c r="BR1724" t="s">
        <v>87</v>
      </c>
      <c r="BS1724" t="s">
        <v>572</v>
      </c>
      <c r="BT1724" t="s">
        <v>1252</v>
      </c>
      <c r="BU1724" t="s">
        <v>87</v>
      </c>
      <c r="BV1724">
        <v>1</v>
      </c>
      <c r="BW1724">
        <v>1</v>
      </c>
      <c r="BX1724">
        <v>0</v>
      </c>
      <c r="BY1724">
        <v>0</v>
      </c>
      <c r="BZ1724">
        <v>-5</v>
      </c>
      <c r="CA1724">
        <v>0</v>
      </c>
      <c r="CB1724">
        <v>5</v>
      </c>
      <c r="CC1724" t="e">
        <v>#VALUE!</v>
      </c>
      <c r="CD1724">
        <v>5</v>
      </c>
      <c r="CE1724">
        <v>0</v>
      </c>
      <c r="CH1724">
        <f t="shared" si="131"/>
        <v>1</v>
      </c>
      <c r="CI1724" t="s">
        <v>1405</v>
      </c>
      <c r="CJ1724">
        <v>1</v>
      </c>
      <c r="CK1724" t="s">
        <v>1399</v>
      </c>
      <c r="CL1724">
        <f t="shared" si="132"/>
        <v>0</v>
      </c>
      <c r="CM1724">
        <f t="shared" si="133"/>
        <v>1</v>
      </c>
      <c r="CN1724">
        <f t="shared" si="134"/>
        <v>1</v>
      </c>
    </row>
    <row r="1725" spans="1:92" x14ac:dyDescent="0.25">
      <c r="A1725">
        <v>2762</v>
      </c>
      <c r="B1725" t="s">
        <v>564</v>
      </c>
      <c r="C1725" t="s">
        <v>564</v>
      </c>
      <c r="D1725">
        <v>2240642</v>
      </c>
      <c r="E1725">
        <v>2</v>
      </c>
      <c r="F1725" s="107">
        <v>41011</v>
      </c>
      <c r="G1725" s="107">
        <v>41207</v>
      </c>
      <c r="H1725">
        <v>2240642</v>
      </c>
      <c r="I1725" s="107">
        <v>41011</v>
      </c>
      <c r="J1725" s="107">
        <v>41013</v>
      </c>
      <c r="K1725">
        <v>5000</v>
      </c>
      <c r="L1725" t="s">
        <v>567</v>
      </c>
      <c r="M1725" s="107">
        <v>41013</v>
      </c>
      <c r="N1725" t="s">
        <v>87</v>
      </c>
      <c r="O1725" t="s">
        <v>583</v>
      </c>
      <c r="P1725" t="s">
        <v>587</v>
      </c>
      <c r="Q1725">
        <v>3</v>
      </c>
      <c r="R1725">
        <v>197</v>
      </c>
      <c r="S1725">
        <v>1</v>
      </c>
      <c r="T1725">
        <v>1</v>
      </c>
      <c r="U1725">
        <v>1</v>
      </c>
      <c r="AD1725" s="107">
        <v>29567</v>
      </c>
      <c r="AE1725" t="s">
        <v>45</v>
      </c>
      <c r="AF1725" t="s">
        <v>32</v>
      </c>
      <c r="AG1725" t="s">
        <v>868</v>
      </c>
      <c r="AH1725" t="s">
        <v>30</v>
      </c>
      <c r="AI1725" t="s">
        <v>70</v>
      </c>
      <c r="AJ1725" t="s">
        <v>47</v>
      </c>
      <c r="AK1725">
        <v>10</v>
      </c>
      <c r="AL1725" t="s">
        <v>47</v>
      </c>
      <c r="AP1725" t="s">
        <v>42</v>
      </c>
      <c r="AR1725" t="s">
        <v>43</v>
      </c>
      <c r="AS1725" t="s">
        <v>44</v>
      </c>
      <c r="BC1725" t="s">
        <v>51</v>
      </c>
      <c r="BF1725">
        <v>3</v>
      </c>
      <c r="BG1725">
        <v>197</v>
      </c>
      <c r="BH1725">
        <v>197</v>
      </c>
      <c r="BI1725">
        <v>31.26775956284153</v>
      </c>
      <c r="BJ1725">
        <f t="shared" si="130"/>
        <v>31</v>
      </c>
      <c r="BK1725">
        <v>0</v>
      </c>
      <c r="BL1725">
        <v>-194</v>
      </c>
      <c r="BM1725" t="s">
        <v>47</v>
      </c>
      <c r="BN1725" t="s">
        <v>75</v>
      </c>
      <c r="BO1725" t="s">
        <v>87</v>
      </c>
      <c r="BQ1725" t="s">
        <v>47</v>
      </c>
      <c r="BR1725" t="s">
        <v>87</v>
      </c>
      <c r="BS1725" t="s">
        <v>573</v>
      </c>
      <c r="BT1725" t="s">
        <v>1252</v>
      </c>
      <c r="BU1725" t="s">
        <v>87</v>
      </c>
      <c r="BV1725">
        <v>1.5228426395939087E-2</v>
      </c>
      <c r="BW1725">
        <v>1.5228426395939087E-2</v>
      </c>
      <c r="BX1725">
        <v>0</v>
      </c>
      <c r="BY1725">
        <v>0</v>
      </c>
      <c r="BZ1725">
        <v>-3</v>
      </c>
      <c r="CA1725">
        <v>0</v>
      </c>
      <c r="CB1725">
        <v>3</v>
      </c>
      <c r="CC1725" t="e">
        <v>#VALUE!</v>
      </c>
      <c r="CD1725">
        <v>3</v>
      </c>
      <c r="CE1725">
        <v>0</v>
      </c>
      <c r="CH1725">
        <f t="shared" si="131"/>
        <v>1</v>
      </c>
      <c r="CI1725" t="s">
        <v>1405</v>
      </c>
      <c r="CJ1725">
        <v>1</v>
      </c>
      <c r="CK1725" t="s">
        <v>1399</v>
      </c>
      <c r="CL1725">
        <f t="shared" si="132"/>
        <v>1</v>
      </c>
      <c r="CM1725">
        <f t="shared" si="133"/>
        <v>1</v>
      </c>
      <c r="CN1725">
        <f t="shared" si="134"/>
        <v>1</v>
      </c>
    </row>
    <row r="1726" spans="1:92" x14ac:dyDescent="0.25">
      <c r="A1726">
        <v>1658</v>
      </c>
      <c r="B1726" t="s">
        <v>564</v>
      </c>
      <c r="C1726" t="s">
        <v>87</v>
      </c>
      <c r="D1726">
        <v>2240684</v>
      </c>
      <c r="E1726">
        <v>6</v>
      </c>
      <c r="F1726" s="107">
        <v>40970</v>
      </c>
      <c r="G1726" s="107">
        <v>41059</v>
      </c>
      <c r="H1726">
        <v>2240684</v>
      </c>
      <c r="I1726" s="107">
        <v>40970</v>
      </c>
      <c r="J1726" s="107">
        <v>40972</v>
      </c>
      <c r="K1726">
        <v>5000</v>
      </c>
      <c r="L1726" t="s">
        <v>567</v>
      </c>
      <c r="M1726" s="107">
        <v>40972</v>
      </c>
      <c r="N1726" t="s">
        <v>87</v>
      </c>
      <c r="O1726" t="s">
        <v>75</v>
      </c>
      <c r="P1726" t="s">
        <v>38</v>
      </c>
      <c r="Q1726">
        <v>10</v>
      </c>
      <c r="R1726">
        <v>90</v>
      </c>
      <c r="S1726">
        <v>2</v>
      </c>
      <c r="T1726">
        <v>8</v>
      </c>
      <c r="U1726">
        <v>1</v>
      </c>
      <c r="AD1726" s="107">
        <v>32230</v>
      </c>
      <c r="AE1726" t="s">
        <v>31</v>
      </c>
      <c r="AF1726" t="s">
        <v>39</v>
      </c>
      <c r="AG1726" t="s">
        <v>40</v>
      </c>
      <c r="AH1726" t="s">
        <v>40</v>
      </c>
      <c r="AI1726" t="s">
        <v>86</v>
      </c>
      <c r="AJ1726" t="s">
        <v>88</v>
      </c>
      <c r="AK1726">
        <v>3</v>
      </c>
      <c r="AL1726" t="s">
        <v>361</v>
      </c>
      <c r="AM1726">
        <v>2</v>
      </c>
      <c r="AP1726" t="s">
        <v>100</v>
      </c>
      <c r="AR1726" t="s">
        <v>66</v>
      </c>
      <c r="AS1726" t="s">
        <v>63</v>
      </c>
      <c r="AT1726" t="s">
        <v>1420</v>
      </c>
      <c r="AU1726" t="s">
        <v>833</v>
      </c>
      <c r="AV1726" t="s">
        <v>87</v>
      </c>
      <c r="AW1726" t="s">
        <v>729</v>
      </c>
      <c r="AX1726" t="s">
        <v>87</v>
      </c>
      <c r="BA1726">
        <v>41117</v>
      </c>
      <c r="BB1726">
        <v>235</v>
      </c>
      <c r="BC1726" t="s">
        <v>37</v>
      </c>
      <c r="BF1726">
        <v>10</v>
      </c>
      <c r="BG1726">
        <v>90</v>
      </c>
      <c r="BH1726">
        <v>90</v>
      </c>
      <c r="BI1726">
        <v>23.879781420765028</v>
      </c>
      <c r="BJ1726">
        <f t="shared" si="130"/>
        <v>24</v>
      </c>
      <c r="BK1726">
        <v>0</v>
      </c>
      <c r="BL1726">
        <v>-87</v>
      </c>
      <c r="BM1726" t="s">
        <v>1050</v>
      </c>
      <c r="BN1726" t="s">
        <v>75</v>
      </c>
      <c r="BO1726" t="s">
        <v>87</v>
      </c>
      <c r="BQ1726" t="s">
        <v>1050</v>
      </c>
      <c r="BR1726" t="s">
        <v>87</v>
      </c>
      <c r="BS1726" t="s">
        <v>572</v>
      </c>
      <c r="BT1726" t="s">
        <v>1252</v>
      </c>
      <c r="BU1726" t="s">
        <v>87</v>
      </c>
      <c r="BV1726">
        <v>0.1111111111111111</v>
      </c>
      <c r="BW1726">
        <v>3.3333333333333333E-2</v>
      </c>
      <c r="BX1726">
        <v>-7.7777777777777779E-2</v>
      </c>
      <c r="BY1726">
        <v>0</v>
      </c>
      <c r="BZ1726">
        <v>-3</v>
      </c>
      <c r="CA1726">
        <v>7</v>
      </c>
      <c r="CB1726">
        <v>90</v>
      </c>
      <c r="CC1726">
        <v>10</v>
      </c>
      <c r="CD1726">
        <v>90</v>
      </c>
      <c r="CE1726">
        <v>87</v>
      </c>
      <c r="CH1726">
        <f t="shared" si="131"/>
        <v>1</v>
      </c>
      <c r="CI1726" t="s">
        <v>1405</v>
      </c>
      <c r="CJ1726">
        <v>1</v>
      </c>
      <c r="CK1726" t="s">
        <v>1399</v>
      </c>
      <c r="CL1726">
        <f t="shared" si="132"/>
        <v>1</v>
      </c>
      <c r="CM1726">
        <f t="shared" si="133"/>
        <v>1</v>
      </c>
      <c r="CN1726">
        <f t="shared" si="134"/>
        <v>1</v>
      </c>
    </row>
    <row r="1727" spans="1:92" x14ac:dyDescent="0.25">
      <c r="A1727">
        <v>2444</v>
      </c>
      <c r="B1727" t="s">
        <v>564</v>
      </c>
      <c r="C1727" t="s">
        <v>564</v>
      </c>
      <c r="D1727">
        <v>2241956</v>
      </c>
      <c r="E1727">
        <v>2</v>
      </c>
      <c r="F1727" s="107">
        <v>41001</v>
      </c>
      <c r="G1727" s="107">
        <v>41067</v>
      </c>
      <c r="H1727">
        <v>2241956</v>
      </c>
      <c r="I1727" s="107">
        <v>41001</v>
      </c>
      <c r="J1727" s="107">
        <v>41003</v>
      </c>
      <c r="K1727">
        <v>2000</v>
      </c>
      <c r="L1727" t="s">
        <v>566</v>
      </c>
      <c r="M1727" s="107">
        <v>41003</v>
      </c>
      <c r="N1727" t="s">
        <v>87</v>
      </c>
      <c r="O1727" t="s">
        <v>75</v>
      </c>
      <c r="P1727" t="s">
        <v>587</v>
      </c>
      <c r="Q1727">
        <v>3</v>
      </c>
      <c r="R1727">
        <v>67</v>
      </c>
      <c r="S1727">
        <v>0</v>
      </c>
      <c r="T1727">
        <v>0</v>
      </c>
      <c r="AD1727" s="107">
        <v>28634</v>
      </c>
      <c r="AE1727" t="s">
        <v>45</v>
      </c>
      <c r="AF1727" t="s">
        <v>32</v>
      </c>
      <c r="AG1727" t="s">
        <v>868</v>
      </c>
      <c r="AH1727" t="s">
        <v>30</v>
      </c>
      <c r="AI1727" t="s">
        <v>61</v>
      </c>
      <c r="AJ1727" t="s">
        <v>47</v>
      </c>
      <c r="AK1727">
        <v>4</v>
      </c>
      <c r="AL1727" t="s">
        <v>47</v>
      </c>
      <c r="AP1727" t="s">
        <v>107</v>
      </c>
      <c r="AR1727" t="s">
        <v>43</v>
      </c>
      <c r="AS1727" t="s">
        <v>60</v>
      </c>
      <c r="BC1727" t="s">
        <v>51</v>
      </c>
      <c r="BF1727">
        <v>3</v>
      </c>
      <c r="BG1727">
        <v>67</v>
      </c>
      <c r="BH1727">
        <v>67</v>
      </c>
      <c r="BI1727">
        <v>33.789617486338798</v>
      </c>
      <c r="BJ1727">
        <f t="shared" si="130"/>
        <v>34</v>
      </c>
      <c r="BK1727">
        <v>0</v>
      </c>
      <c r="BL1727">
        <v>-64</v>
      </c>
      <c r="BM1727" t="s">
        <v>47</v>
      </c>
      <c r="BN1727" t="s">
        <v>75</v>
      </c>
      <c r="BO1727" t="s">
        <v>87</v>
      </c>
      <c r="BQ1727" t="s">
        <v>47</v>
      </c>
      <c r="BR1727" t="s">
        <v>87</v>
      </c>
      <c r="BS1727" t="s">
        <v>573</v>
      </c>
      <c r="BT1727" t="s">
        <v>1252</v>
      </c>
      <c r="BU1727" t="s">
        <v>564</v>
      </c>
      <c r="BV1727">
        <v>4.4776119402985072E-2</v>
      </c>
      <c r="BW1727">
        <v>4.4776119402985072E-2</v>
      </c>
      <c r="BX1727">
        <v>0</v>
      </c>
      <c r="BY1727">
        <v>0</v>
      </c>
      <c r="BZ1727">
        <v>-3</v>
      </c>
      <c r="CA1727">
        <v>0</v>
      </c>
      <c r="CB1727">
        <v>3</v>
      </c>
      <c r="CC1727" t="e">
        <v>#VALUE!</v>
      </c>
      <c r="CD1727">
        <v>3</v>
      </c>
      <c r="CE1727">
        <v>0</v>
      </c>
      <c r="CH1727">
        <f t="shared" si="131"/>
        <v>0</v>
      </c>
      <c r="CI1727" t="s">
        <v>1405</v>
      </c>
      <c r="CJ1727">
        <v>1</v>
      </c>
      <c r="CK1727" t="s">
        <v>1399</v>
      </c>
      <c r="CL1727">
        <f t="shared" si="132"/>
        <v>1</v>
      </c>
      <c r="CM1727">
        <f t="shared" si="133"/>
        <v>0</v>
      </c>
      <c r="CN1727">
        <f t="shared" si="134"/>
        <v>0</v>
      </c>
    </row>
    <row r="1728" spans="1:92" x14ac:dyDescent="0.25">
      <c r="A1728">
        <v>126</v>
      </c>
      <c r="B1728" t="s">
        <v>564</v>
      </c>
      <c r="C1728" t="s">
        <v>564</v>
      </c>
      <c r="D1728">
        <v>2242305</v>
      </c>
      <c r="E1728">
        <v>1</v>
      </c>
      <c r="F1728" s="107">
        <v>40914</v>
      </c>
      <c r="G1728" s="107">
        <v>40932</v>
      </c>
      <c r="H1728">
        <v>2242305</v>
      </c>
      <c r="I1728" s="107" t="s">
        <v>560</v>
      </c>
      <c r="J1728" s="107" t="s">
        <v>560</v>
      </c>
      <c r="K1728">
        <v>15000</v>
      </c>
      <c r="L1728" t="s">
        <v>569</v>
      </c>
      <c r="M1728" s="107">
        <v>40919</v>
      </c>
      <c r="N1728" t="s">
        <v>87</v>
      </c>
      <c r="O1728" t="s">
        <v>75</v>
      </c>
      <c r="P1728" t="s">
        <v>122</v>
      </c>
      <c r="Q1728">
        <v>0</v>
      </c>
      <c r="R1728">
        <v>19</v>
      </c>
      <c r="S1728">
        <v>4</v>
      </c>
      <c r="T1728">
        <v>3</v>
      </c>
      <c r="U1728">
        <v>1</v>
      </c>
      <c r="AD1728" s="107">
        <v>31780</v>
      </c>
      <c r="AE1728" t="s">
        <v>45</v>
      </c>
      <c r="AF1728" t="s">
        <v>68</v>
      </c>
      <c r="AG1728" t="s">
        <v>870</v>
      </c>
      <c r="AH1728" t="s">
        <v>57</v>
      </c>
      <c r="AI1728" t="s">
        <v>112</v>
      </c>
      <c r="AJ1728" t="s">
        <v>122</v>
      </c>
      <c r="AK1728">
        <v>3</v>
      </c>
      <c r="AL1728" t="s">
        <v>122</v>
      </c>
      <c r="AP1728" t="s">
        <v>150</v>
      </c>
      <c r="AR1728" t="s">
        <v>66</v>
      </c>
      <c r="AS1728" t="s">
        <v>63</v>
      </c>
      <c r="BC1728" t="s">
        <v>78</v>
      </c>
      <c r="BF1728">
        <v>0</v>
      </c>
      <c r="BG1728">
        <v>0</v>
      </c>
      <c r="BH1728">
        <v>19</v>
      </c>
      <c r="BI1728">
        <v>24.956284153005466</v>
      </c>
      <c r="BJ1728" t="e">
        <f t="shared" si="130"/>
        <v>#VALUE!</v>
      </c>
      <c r="BK1728" t="e">
        <v>#VALUE!</v>
      </c>
      <c r="BL1728" t="e">
        <v>#VALUE!</v>
      </c>
      <c r="BM1728" t="s">
        <v>1051</v>
      </c>
      <c r="BN1728" t="s">
        <v>75</v>
      </c>
      <c r="BO1728" t="s">
        <v>87</v>
      </c>
      <c r="BQ1728" t="s">
        <v>1051</v>
      </c>
      <c r="BR1728">
        <v>0</v>
      </c>
      <c r="BS1728" t="s">
        <v>573</v>
      </c>
      <c r="BT1728" t="s">
        <v>1252</v>
      </c>
      <c r="BU1728" t="s">
        <v>87</v>
      </c>
      <c r="BV1728">
        <v>0</v>
      </c>
      <c r="BW1728">
        <v>0</v>
      </c>
      <c r="BX1728">
        <v>0</v>
      </c>
      <c r="BY1728">
        <v>0</v>
      </c>
      <c r="BZ1728" t="e">
        <v>#VALUE!</v>
      </c>
      <c r="CA1728" t="e">
        <v>#VALUE!</v>
      </c>
      <c r="CB1728" t="e">
        <v>#VALUE!</v>
      </c>
      <c r="CC1728">
        <v>0</v>
      </c>
      <c r="CD1728">
        <v>0</v>
      </c>
      <c r="CE1728">
        <v>0</v>
      </c>
      <c r="CH1728">
        <f t="shared" si="131"/>
        <v>1</v>
      </c>
      <c r="CI1728" t="s">
        <v>1405</v>
      </c>
      <c r="CJ1728">
        <v>1</v>
      </c>
      <c r="CK1728" t="s">
        <v>1400</v>
      </c>
      <c r="CL1728">
        <f t="shared" si="132"/>
        <v>1</v>
      </c>
      <c r="CM1728">
        <f t="shared" si="133"/>
        <v>1</v>
      </c>
      <c r="CN1728">
        <f t="shared" si="134"/>
        <v>1</v>
      </c>
    </row>
    <row r="1729" spans="1:92" x14ac:dyDescent="0.25">
      <c r="A1729">
        <v>40</v>
      </c>
      <c r="B1729" t="s">
        <v>564</v>
      </c>
      <c r="C1729" t="s">
        <v>564</v>
      </c>
      <c r="D1729">
        <v>2244072</v>
      </c>
      <c r="E1729">
        <v>5</v>
      </c>
      <c r="F1729" s="107">
        <v>40911</v>
      </c>
      <c r="G1729" s="107">
        <v>40921</v>
      </c>
      <c r="H1729">
        <v>2244072</v>
      </c>
      <c r="I1729" s="107">
        <v>40911</v>
      </c>
      <c r="J1729" s="107">
        <v>40921</v>
      </c>
      <c r="K1729">
        <v>2000</v>
      </c>
      <c r="L1729" t="s">
        <v>566</v>
      </c>
      <c r="N1729" t="s">
        <v>564</v>
      </c>
      <c r="O1729" t="s">
        <v>913</v>
      </c>
      <c r="P1729" t="s">
        <v>38</v>
      </c>
      <c r="Q1729">
        <v>11</v>
      </c>
      <c r="R1729">
        <v>11</v>
      </c>
      <c r="S1729">
        <v>0</v>
      </c>
      <c r="T1729">
        <v>2</v>
      </c>
      <c r="AD1729" s="107">
        <v>24666</v>
      </c>
      <c r="AE1729" t="s">
        <v>45</v>
      </c>
      <c r="AF1729" t="s">
        <v>68</v>
      </c>
      <c r="AG1729" t="s">
        <v>870</v>
      </c>
      <c r="AH1729" t="s">
        <v>30</v>
      </c>
      <c r="AI1729" t="s">
        <v>64</v>
      </c>
      <c r="AJ1729" t="s">
        <v>88</v>
      </c>
      <c r="AK1729">
        <v>2</v>
      </c>
      <c r="AL1729" t="s">
        <v>987</v>
      </c>
      <c r="AN1729">
        <v>6</v>
      </c>
      <c r="AP1729" t="s">
        <v>106</v>
      </c>
      <c r="AR1729" t="s">
        <v>43</v>
      </c>
      <c r="AS1729" t="s">
        <v>56</v>
      </c>
      <c r="BC1729" t="s">
        <v>37</v>
      </c>
      <c r="BF1729">
        <v>11</v>
      </c>
      <c r="BG1729">
        <v>11</v>
      </c>
      <c r="BH1729">
        <v>11</v>
      </c>
      <c r="BI1729">
        <v>44.385245901639344</v>
      </c>
      <c r="BJ1729">
        <f t="shared" si="130"/>
        <v>45</v>
      </c>
      <c r="BK1729">
        <v>0</v>
      </c>
      <c r="BL1729">
        <v>0</v>
      </c>
      <c r="BM1729" t="s">
        <v>1050</v>
      </c>
      <c r="BN1729" t="s">
        <v>913</v>
      </c>
      <c r="BO1729" t="s">
        <v>564</v>
      </c>
      <c r="BQ1729" t="s">
        <v>1050</v>
      </c>
      <c r="BR1729" t="s">
        <v>87</v>
      </c>
      <c r="BS1729" t="s">
        <v>572</v>
      </c>
      <c r="BT1729" t="s">
        <v>1252</v>
      </c>
      <c r="BU1729" t="s">
        <v>564</v>
      </c>
      <c r="BV1729">
        <v>1</v>
      </c>
      <c r="BW1729">
        <v>1</v>
      </c>
      <c r="BX1729">
        <v>0</v>
      </c>
      <c r="BY1729">
        <v>0</v>
      </c>
      <c r="BZ1729">
        <v>-11</v>
      </c>
      <c r="CA1729">
        <v>0</v>
      </c>
      <c r="CB1729">
        <v>11</v>
      </c>
      <c r="CC1729" t="e">
        <v>#VALUE!</v>
      </c>
      <c r="CD1729">
        <v>11</v>
      </c>
      <c r="CE1729">
        <v>0</v>
      </c>
      <c r="CH1729">
        <f t="shared" si="131"/>
        <v>1</v>
      </c>
      <c r="CI1729" t="s">
        <v>1404</v>
      </c>
      <c r="CJ1729">
        <v>2</v>
      </c>
      <c r="CK1729" t="s">
        <v>1399</v>
      </c>
      <c r="CL1729">
        <f t="shared" si="132"/>
        <v>0</v>
      </c>
      <c r="CM1729">
        <f t="shared" si="133"/>
        <v>0</v>
      </c>
      <c r="CN1729">
        <f t="shared" si="134"/>
        <v>1</v>
      </c>
    </row>
    <row r="1730" spans="1:92" x14ac:dyDescent="0.25">
      <c r="A1730">
        <v>3090</v>
      </c>
      <c r="B1730" t="s">
        <v>564</v>
      </c>
      <c r="C1730" t="s">
        <v>564</v>
      </c>
      <c r="D1730">
        <v>2244134</v>
      </c>
      <c r="E1730">
        <v>2</v>
      </c>
      <c r="F1730" s="107">
        <v>41023</v>
      </c>
      <c r="G1730" s="107">
        <v>41127</v>
      </c>
      <c r="H1730">
        <v>2244134</v>
      </c>
      <c r="I1730" s="107">
        <v>41027</v>
      </c>
      <c r="J1730" s="107">
        <v>41127</v>
      </c>
      <c r="K1730">
        <v>10000</v>
      </c>
      <c r="L1730" t="s">
        <v>568</v>
      </c>
      <c r="N1730" t="s">
        <v>564</v>
      </c>
      <c r="O1730" t="s">
        <v>913</v>
      </c>
      <c r="P1730" t="s">
        <v>587</v>
      </c>
      <c r="Q1730">
        <v>101</v>
      </c>
      <c r="R1730">
        <v>105</v>
      </c>
      <c r="S1730">
        <v>0</v>
      </c>
      <c r="T1730">
        <v>1</v>
      </c>
      <c r="AD1730" s="107">
        <v>30639</v>
      </c>
      <c r="AE1730" t="s">
        <v>31</v>
      </c>
      <c r="AF1730" t="s">
        <v>68</v>
      </c>
      <c r="AG1730" t="s">
        <v>870</v>
      </c>
      <c r="AH1730" t="s">
        <v>30</v>
      </c>
      <c r="AI1730" t="s">
        <v>64</v>
      </c>
      <c r="AJ1730" t="s">
        <v>47</v>
      </c>
      <c r="AK1730">
        <v>11</v>
      </c>
      <c r="AL1730" t="s">
        <v>47</v>
      </c>
      <c r="AP1730" t="s">
        <v>55</v>
      </c>
      <c r="AR1730" t="s">
        <v>49</v>
      </c>
      <c r="AS1730" t="s">
        <v>56</v>
      </c>
      <c r="BC1730" t="s">
        <v>37</v>
      </c>
      <c r="BF1730">
        <v>101</v>
      </c>
      <c r="BG1730">
        <v>101</v>
      </c>
      <c r="BH1730">
        <v>105</v>
      </c>
      <c r="BI1730">
        <v>28.371584699453553</v>
      </c>
      <c r="BJ1730">
        <f t="shared" si="130"/>
        <v>28</v>
      </c>
      <c r="BK1730">
        <v>0</v>
      </c>
      <c r="BL1730">
        <v>0</v>
      </c>
      <c r="BM1730" t="s">
        <v>47</v>
      </c>
      <c r="BN1730" t="s">
        <v>913</v>
      </c>
      <c r="BO1730" t="s">
        <v>564</v>
      </c>
      <c r="BQ1730" t="s">
        <v>47</v>
      </c>
      <c r="BR1730" t="s">
        <v>87</v>
      </c>
      <c r="BS1730" t="s">
        <v>572</v>
      </c>
      <c r="BT1730" t="s">
        <v>1252</v>
      </c>
      <c r="BU1730" t="s">
        <v>564</v>
      </c>
      <c r="BV1730">
        <v>0.96190476190476193</v>
      </c>
      <c r="BW1730">
        <v>1</v>
      </c>
      <c r="BX1730">
        <v>3.8095238095238071E-2</v>
      </c>
      <c r="BY1730">
        <v>0</v>
      </c>
      <c r="BZ1730">
        <v>-101</v>
      </c>
      <c r="CA1730">
        <v>0</v>
      </c>
      <c r="CB1730">
        <v>101</v>
      </c>
      <c r="CC1730" t="e">
        <v>#VALUE!</v>
      </c>
      <c r="CD1730">
        <v>101</v>
      </c>
      <c r="CE1730">
        <v>0</v>
      </c>
      <c r="CH1730">
        <f t="shared" si="131"/>
        <v>1</v>
      </c>
      <c r="CI1730" t="s">
        <v>1408</v>
      </c>
      <c r="CJ1730">
        <v>0</v>
      </c>
      <c r="CK1730" t="s">
        <v>1399</v>
      </c>
      <c r="CL1730">
        <f t="shared" si="132"/>
        <v>0</v>
      </c>
      <c r="CM1730">
        <f t="shared" si="133"/>
        <v>0</v>
      </c>
      <c r="CN1730">
        <f t="shared" si="134"/>
        <v>1</v>
      </c>
    </row>
    <row r="1731" spans="1:92" x14ac:dyDescent="0.25">
      <c r="A1731">
        <v>1288</v>
      </c>
      <c r="B1731" t="s">
        <v>564</v>
      </c>
      <c r="C1731" t="s">
        <v>87</v>
      </c>
      <c r="D1731">
        <v>2244663</v>
      </c>
      <c r="E1731">
        <v>4</v>
      </c>
      <c r="F1731" s="107">
        <v>40956</v>
      </c>
      <c r="G1731" s="107">
        <v>41176</v>
      </c>
      <c r="H1731">
        <v>2244663</v>
      </c>
      <c r="I1731" s="107">
        <v>40956</v>
      </c>
      <c r="J1731" s="107">
        <v>40957</v>
      </c>
      <c r="K1731">
        <v>2000</v>
      </c>
      <c r="L1731" t="s">
        <v>566</v>
      </c>
      <c r="M1731" s="107">
        <v>40957</v>
      </c>
      <c r="N1731" t="s">
        <v>87</v>
      </c>
      <c r="O1731" t="s">
        <v>583</v>
      </c>
      <c r="P1731" t="s">
        <v>38</v>
      </c>
      <c r="Q1731">
        <v>34</v>
      </c>
      <c r="R1731">
        <v>221</v>
      </c>
      <c r="S1731">
        <v>2</v>
      </c>
      <c r="T1731">
        <v>0</v>
      </c>
      <c r="U1731">
        <v>1</v>
      </c>
      <c r="AD1731" s="107">
        <v>28959</v>
      </c>
      <c r="AE1731" t="s">
        <v>31</v>
      </c>
      <c r="AF1731" t="s">
        <v>32</v>
      </c>
      <c r="AG1731" t="s">
        <v>868</v>
      </c>
      <c r="AH1731" t="s">
        <v>30</v>
      </c>
      <c r="AI1731" t="s">
        <v>69</v>
      </c>
      <c r="AJ1731" t="s">
        <v>88</v>
      </c>
      <c r="AK1731">
        <v>9</v>
      </c>
      <c r="AL1731" t="s">
        <v>986</v>
      </c>
      <c r="AO1731">
        <v>115</v>
      </c>
      <c r="AP1731" t="s">
        <v>312</v>
      </c>
      <c r="AR1731" t="s">
        <v>45</v>
      </c>
      <c r="AS1731" t="s">
        <v>44</v>
      </c>
      <c r="AU1731" t="s">
        <v>717</v>
      </c>
      <c r="AX1731" t="s">
        <v>87</v>
      </c>
      <c r="BC1731" t="s">
        <v>37</v>
      </c>
      <c r="BF1731">
        <v>34</v>
      </c>
      <c r="BG1731">
        <v>221</v>
      </c>
      <c r="BH1731">
        <v>221</v>
      </c>
      <c r="BI1731">
        <v>32.778688524590166</v>
      </c>
      <c r="BJ1731">
        <f t="shared" ref="BJ1731:BJ1794" si="135">ROUND((I1731-AD1731)/365,0)</f>
        <v>33</v>
      </c>
      <c r="BK1731">
        <v>0</v>
      </c>
      <c r="BL1731">
        <v>-219</v>
      </c>
      <c r="BM1731" t="s">
        <v>1050</v>
      </c>
      <c r="BN1731" t="s">
        <v>75</v>
      </c>
      <c r="BO1731" t="s">
        <v>87</v>
      </c>
      <c r="BQ1731" t="s">
        <v>1050</v>
      </c>
      <c r="BR1731" t="s">
        <v>87</v>
      </c>
      <c r="BS1731" t="s">
        <v>572</v>
      </c>
      <c r="BT1731" t="s">
        <v>1252</v>
      </c>
      <c r="BU1731" t="s">
        <v>87</v>
      </c>
      <c r="BV1731">
        <v>0.15384615384615385</v>
      </c>
      <c r="BW1731">
        <v>9.0497737556561094E-3</v>
      </c>
      <c r="BX1731">
        <v>-0.14479638009049775</v>
      </c>
      <c r="BY1731">
        <v>0</v>
      </c>
      <c r="BZ1731">
        <v>-2</v>
      </c>
      <c r="CA1731">
        <v>32</v>
      </c>
      <c r="CB1731">
        <v>221</v>
      </c>
      <c r="CC1731">
        <v>34</v>
      </c>
      <c r="CD1731">
        <v>221</v>
      </c>
      <c r="CE1731">
        <v>219</v>
      </c>
      <c r="CH1731">
        <f t="shared" ref="CH1731:CH1794" si="136">IF(CM1731+CN1731&gt;0,1,0)</f>
        <v>1</v>
      </c>
      <c r="CI1731" t="s">
        <v>1401</v>
      </c>
      <c r="CJ1731">
        <v>3</v>
      </c>
      <c r="CK1731" t="s">
        <v>1399</v>
      </c>
      <c r="CL1731">
        <f t="shared" ref="CL1731:CL1794" si="137">IF(BN1731="None",0,1)</f>
        <v>1</v>
      </c>
      <c r="CM1731">
        <f t="shared" ref="CM1731:CM1794" si="138">IF(S1731&gt;0,1,0)</f>
        <v>1</v>
      </c>
      <c r="CN1731">
        <f t="shared" ref="CN1731:CN1794" si="139">IF(T1731&gt;0,1,0)</f>
        <v>0</v>
      </c>
    </row>
    <row r="1732" spans="1:92" x14ac:dyDescent="0.25">
      <c r="A1732">
        <v>2579</v>
      </c>
      <c r="B1732" t="s">
        <v>564</v>
      </c>
      <c r="C1732" t="s">
        <v>564</v>
      </c>
      <c r="D1732">
        <v>2244833</v>
      </c>
      <c r="E1732">
        <v>6</v>
      </c>
      <c r="F1732" s="107">
        <v>41005</v>
      </c>
      <c r="G1732" s="107">
        <v>41463</v>
      </c>
      <c r="H1732">
        <v>2244833</v>
      </c>
      <c r="I1732" s="107">
        <v>41005</v>
      </c>
      <c r="J1732" s="107">
        <v>41463</v>
      </c>
      <c r="K1732" t="s">
        <v>562</v>
      </c>
      <c r="L1732" t="s">
        <v>562</v>
      </c>
      <c r="N1732" t="s">
        <v>564</v>
      </c>
      <c r="O1732" t="s">
        <v>913</v>
      </c>
      <c r="P1732" t="s">
        <v>38</v>
      </c>
      <c r="Q1732">
        <v>459</v>
      </c>
      <c r="R1732">
        <v>459</v>
      </c>
      <c r="S1732">
        <v>1</v>
      </c>
      <c r="T1732">
        <v>2</v>
      </c>
      <c r="AD1732" s="107">
        <v>32392</v>
      </c>
      <c r="AE1732" t="s">
        <v>31</v>
      </c>
      <c r="AF1732" t="s">
        <v>68</v>
      </c>
      <c r="AG1732" t="s">
        <v>870</v>
      </c>
      <c r="AH1732" t="s">
        <v>57</v>
      </c>
      <c r="AI1732" t="s">
        <v>70</v>
      </c>
      <c r="AJ1732" t="s">
        <v>88</v>
      </c>
      <c r="AK1732">
        <v>16</v>
      </c>
      <c r="AL1732" t="s">
        <v>361</v>
      </c>
      <c r="AM1732">
        <v>6</v>
      </c>
      <c r="AP1732" t="s">
        <v>109</v>
      </c>
      <c r="AR1732" t="s">
        <v>49</v>
      </c>
      <c r="AS1732" t="s">
        <v>73</v>
      </c>
      <c r="AT1732" t="s">
        <v>1274</v>
      </c>
      <c r="BC1732" t="s">
        <v>37</v>
      </c>
      <c r="BF1732">
        <v>459</v>
      </c>
      <c r="BG1732">
        <v>459</v>
      </c>
      <c r="BH1732">
        <v>459</v>
      </c>
      <c r="BI1732">
        <v>23.532786885245901</v>
      </c>
      <c r="BJ1732">
        <f t="shared" si="135"/>
        <v>24</v>
      </c>
      <c r="BK1732">
        <v>0</v>
      </c>
      <c r="BL1732">
        <v>0</v>
      </c>
      <c r="BM1732" t="s">
        <v>1050</v>
      </c>
      <c r="BN1732" t="s">
        <v>913</v>
      </c>
      <c r="BO1732" t="s">
        <v>564</v>
      </c>
      <c r="BQ1732" t="s">
        <v>1050</v>
      </c>
      <c r="BR1732" t="s">
        <v>87</v>
      </c>
      <c r="BS1732" t="s">
        <v>572</v>
      </c>
      <c r="BT1732" t="s">
        <v>1252</v>
      </c>
      <c r="BU1732" t="s">
        <v>87</v>
      </c>
      <c r="BV1732">
        <v>1</v>
      </c>
      <c r="BW1732">
        <v>1</v>
      </c>
      <c r="BX1732">
        <v>0</v>
      </c>
      <c r="BY1732">
        <v>0</v>
      </c>
      <c r="BZ1732">
        <v>-459</v>
      </c>
      <c r="CA1732">
        <v>0</v>
      </c>
      <c r="CB1732">
        <v>459</v>
      </c>
      <c r="CC1732" t="e">
        <v>#VALUE!</v>
      </c>
      <c r="CD1732">
        <v>459</v>
      </c>
      <c r="CE1732">
        <v>0</v>
      </c>
      <c r="CH1732">
        <f t="shared" si="136"/>
        <v>1</v>
      </c>
      <c r="CI1732" t="s">
        <v>1406</v>
      </c>
      <c r="CJ1732">
        <v>0</v>
      </c>
      <c r="CK1732" t="s">
        <v>1399</v>
      </c>
      <c r="CL1732">
        <f t="shared" si="137"/>
        <v>0</v>
      </c>
      <c r="CM1732">
        <f t="shared" si="138"/>
        <v>1</v>
      </c>
      <c r="CN1732">
        <f t="shared" si="139"/>
        <v>1</v>
      </c>
    </row>
    <row r="1733" spans="1:92" x14ac:dyDescent="0.25">
      <c r="A1733">
        <v>2848</v>
      </c>
      <c r="B1733" t="s">
        <v>564</v>
      </c>
      <c r="C1733" t="s">
        <v>564</v>
      </c>
      <c r="D1733">
        <v>2245929</v>
      </c>
      <c r="E1733">
        <v>2</v>
      </c>
      <c r="F1733" s="107">
        <v>41014</v>
      </c>
      <c r="G1733" s="107">
        <v>41176</v>
      </c>
      <c r="H1733">
        <v>2245929</v>
      </c>
      <c r="I1733" s="107">
        <v>41014</v>
      </c>
      <c r="J1733" s="107">
        <v>41016</v>
      </c>
      <c r="K1733">
        <v>30000</v>
      </c>
      <c r="L1733" t="s">
        <v>570</v>
      </c>
      <c r="M1733" s="107">
        <v>41016</v>
      </c>
      <c r="N1733" t="s">
        <v>87</v>
      </c>
      <c r="O1733" t="s">
        <v>75</v>
      </c>
      <c r="P1733" t="s">
        <v>587</v>
      </c>
      <c r="Q1733">
        <v>3</v>
      </c>
      <c r="R1733">
        <v>163</v>
      </c>
      <c r="S1733">
        <v>0</v>
      </c>
      <c r="T1733">
        <v>2</v>
      </c>
      <c r="AD1733" s="107">
        <v>32618</v>
      </c>
      <c r="AE1733" t="s">
        <v>31</v>
      </c>
      <c r="AF1733" t="s">
        <v>39</v>
      </c>
      <c r="AG1733" t="s">
        <v>40</v>
      </c>
      <c r="AH1733" t="s">
        <v>40</v>
      </c>
      <c r="AI1733" t="s">
        <v>84</v>
      </c>
      <c r="AJ1733" t="s">
        <v>47</v>
      </c>
      <c r="AK1733">
        <v>7</v>
      </c>
      <c r="AL1733" t="s">
        <v>47</v>
      </c>
      <c r="AP1733" t="s">
        <v>72</v>
      </c>
      <c r="AR1733" t="s">
        <v>49</v>
      </c>
      <c r="AS1733" t="s">
        <v>73</v>
      </c>
      <c r="BC1733" t="s">
        <v>51</v>
      </c>
      <c r="BF1733">
        <v>3</v>
      </c>
      <c r="BG1733">
        <v>163</v>
      </c>
      <c r="BH1733">
        <v>163</v>
      </c>
      <c r="BI1733">
        <v>22.939890710382514</v>
      </c>
      <c r="BJ1733">
        <f t="shared" si="135"/>
        <v>23</v>
      </c>
      <c r="BK1733">
        <v>0</v>
      </c>
      <c r="BL1733">
        <v>-160</v>
      </c>
      <c r="BM1733" t="s">
        <v>47</v>
      </c>
      <c r="BN1733" t="s">
        <v>75</v>
      </c>
      <c r="BO1733" t="s">
        <v>87</v>
      </c>
      <c r="BQ1733" t="s">
        <v>47</v>
      </c>
      <c r="BR1733" t="s">
        <v>87</v>
      </c>
      <c r="BS1733" t="s">
        <v>573</v>
      </c>
      <c r="BT1733" t="s">
        <v>1252</v>
      </c>
      <c r="BU1733" t="s">
        <v>564</v>
      </c>
      <c r="BV1733">
        <v>1.8404907975460124E-2</v>
      </c>
      <c r="BW1733">
        <v>1.8404907975460124E-2</v>
      </c>
      <c r="BX1733">
        <v>0</v>
      </c>
      <c r="BY1733">
        <v>0</v>
      </c>
      <c r="BZ1733">
        <v>-3</v>
      </c>
      <c r="CA1733">
        <v>0</v>
      </c>
      <c r="CB1733">
        <v>3</v>
      </c>
      <c r="CC1733" t="e">
        <v>#VALUE!</v>
      </c>
      <c r="CD1733">
        <v>3</v>
      </c>
      <c r="CE1733">
        <v>0</v>
      </c>
      <c r="CH1733">
        <f t="shared" si="136"/>
        <v>1</v>
      </c>
      <c r="CI1733" t="s">
        <v>1405</v>
      </c>
      <c r="CJ1733">
        <v>1</v>
      </c>
      <c r="CK1733" t="s">
        <v>1399</v>
      </c>
      <c r="CL1733">
        <f t="shared" si="137"/>
        <v>1</v>
      </c>
      <c r="CM1733">
        <f t="shared" si="138"/>
        <v>0</v>
      </c>
      <c r="CN1733">
        <f t="shared" si="139"/>
        <v>1</v>
      </c>
    </row>
    <row r="1734" spans="1:92" x14ac:dyDescent="0.25">
      <c r="A1734">
        <v>3103</v>
      </c>
      <c r="B1734" t="s">
        <v>564</v>
      </c>
      <c r="C1734" t="s">
        <v>564</v>
      </c>
      <c r="D1734">
        <v>2246017</v>
      </c>
      <c r="E1734">
        <v>5</v>
      </c>
      <c r="F1734" s="107">
        <v>41023</v>
      </c>
      <c r="G1734" s="107">
        <v>41052</v>
      </c>
      <c r="H1734">
        <v>2246017</v>
      </c>
      <c r="I1734" s="107">
        <v>41024</v>
      </c>
      <c r="J1734" s="107">
        <v>41052</v>
      </c>
      <c r="K1734">
        <v>2000</v>
      </c>
      <c r="L1734" t="s">
        <v>566</v>
      </c>
      <c r="N1734" t="s">
        <v>564</v>
      </c>
      <c r="O1734" t="s">
        <v>913</v>
      </c>
      <c r="P1734" t="s">
        <v>38</v>
      </c>
      <c r="Q1734">
        <v>29</v>
      </c>
      <c r="R1734">
        <v>30</v>
      </c>
      <c r="S1734">
        <v>2</v>
      </c>
      <c r="T1734">
        <v>1</v>
      </c>
      <c r="U1734">
        <v>1</v>
      </c>
      <c r="AD1734" s="107">
        <v>32690</v>
      </c>
      <c r="AE1734" t="s">
        <v>31</v>
      </c>
      <c r="AF1734" t="s">
        <v>32</v>
      </c>
      <c r="AG1734" t="s">
        <v>868</v>
      </c>
      <c r="AH1734" t="s">
        <v>30</v>
      </c>
      <c r="AI1734" t="s">
        <v>70</v>
      </c>
      <c r="AJ1734" t="s">
        <v>88</v>
      </c>
      <c r="AK1734">
        <v>2</v>
      </c>
      <c r="AL1734" t="s">
        <v>987</v>
      </c>
      <c r="AN1734">
        <v>7</v>
      </c>
      <c r="AP1734" t="s">
        <v>59</v>
      </c>
      <c r="AR1734" t="s">
        <v>43</v>
      </c>
      <c r="AS1734" t="s">
        <v>60</v>
      </c>
      <c r="BC1734" t="s">
        <v>98</v>
      </c>
      <c r="BF1734">
        <v>29</v>
      </c>
      <c r="BG1734">
        <v>29</v>
      </c>
      <c r="BH1734">
        <v>30</v>
      </c>
      <c r="BI1734">
        <v>22.76775956284153</v>
      </c>
      <c r="BJ1734">
        <f t="shared" si="135"/>
        <v>23</v>
      </c>
      <c r="BK1734">
        <v>0</v>
      </c>
      <c r="BL1734">
        <v>0</v>
      </c>
      <c r="BM1734" t="s">
        <v>1050</v>
      </c>
      <c r="BN1734" t="s">
        <v>913</v>
      </c>
      <c r="BO1734" t="s">
        <v>564</v>
      </c>
      <c r="BQ1734" t="s">
        <v>1050</v>
      </c>
      <c r="BR1734" t="s">
        <v>87</v>
      </c>
      <c r="BS1734" t="s">
        <v>572</v>
      </c>
      <c r="BT1734" t="s">
        <v>1252</v>
      </c>
      <c r="BU1734" t="s">
        <v>87</v>
      </c>
      <c r="BV1734">
        <v>0.96666666666666667</v>
      </c>
      <c r="BW1734">
        <v>1</v>
      </c>
      <c r="BX1734">
        <v>3.3333333333333326E-2</v>
      </c>
      <c r="BY1734">
        <v>0</v>
      </c>
      <c r="BZ1734">
        <v>-29</v>
      </c>
      <c r="CA1734">
        <v>0</v>
      </c>
      <c r="CB1734">
        <v>29</v>
      </c>
      <c r="CC1734" t="e">
        <v>#VALUE!</v>
      </c>
      <c r="CD1734">
        <v>29</v>
      </c>
      <c r="CE1734">
        <v>0</v>
      </c>
      <c r="CH1734">
        <f t="shared" si="136"/>
        <v>1</v>
      </c>
      <c r="CI1734" t="s">
        <v>1404</v>
      </c>
      <c r="CJ1734">
        <v>2</v>
      </c>
      <c r="CK1734" t="s">
        <v>1399</v>
      </c>
      <c r="CL1734">
        <f t="shared" si="137"/>
        <v>0</v>
      </c>
      <c r="CM1734">
        <f t="shared" si="138"/>
        <v>1</v>
      </c>
      <c r="CN1734">
        <f t="shared" si="139"/>
        <v>1</v>
      </c>
    </row>
    <row r="1735" spans="1:92" x14ac:dyDescent="0.25">
      <c r="A1735">
        <v>2334</v>
      </c>
      <c r="B1735" t="s">
        <v>564</v>
      </c>
      <c r="C1735" t="s">
        <v>564</v>
      </c>
      <c r="D1735">
        <v>2247141</v>
      </c>
      <c r="E1735">
        <v>5</v>
      </c>
      <c r="F1735" s="107">
        <v>40997</v>
      </c>
      <c r="G1735" s="107">
        <v>41120</v>
      </c>
      <c r="H1735">
        <v>2247141</v>
      </c>
      <c r="I1735" s="107">
        <v>40998</v>
      </c>
      <c r="J1735" s="107">
        <v>41034</v>
      </c>
      <c r="K1735">
        <v>40000</v>
      </c>
      <c r="L1735" t="s">
        <v>570</v>
      </c>
      <c r="M1735" s="107">
        <v>41034</v>
      </c>
      <c r="N1735" t="s">
        <v>87</v>
      </c>
      <c r="O1735" t="s">
        <v>75</v>
      </c>
      <c r="P1735" t="s">
        <v>38</v>
      </c>
      <c r="Q1735">
        <v>37</v>
      </c>
      <c r="R1735">
        <v>124</v>
      </c>
      <c r="S1735">
        <v>3</v>
      </c>
      <c r="T1735">
        <v>4</v>
      </c>
      <c r="U1735">
        <v>1</v>
      </c>
      <c r="AD1735" s="107">
        <v>32457</v>
      </c>
      <c r="AE1735" t="s">
        <v>31</v>
      </c>
      <c r="AF1735" t="s">
        <v>39</v>
      </c>
      <c r="AG1735" t="s">
        <v>40</v>
      </c>
      <c r="AH1735" t="s">
        <v>40</v>
      </c>
      <c r="AI1735" t="s">
        <v>41</v>
      </c>
      <c r="AJ1735" t="s">
        <v>88</v>
      </c>
      <c r="AK1735">
        <v>7</v>
      </c>
      <c r="AL1735" t="s">
        <v>987</v>
      </c>
      <c r="AN1735">
        <v>6</v>
      </c>
      <c r="AP1735" t="s">
        <v>174</v>
      </c>
      <c r="AR1735" t="s">
        <v>43</v>
      </c>
      <c r="AS1735" t="s">
        <v>44</v>
      </c>
      <c r="BC1735" t="s">
        <v>51</v>
      </c>
      <c r="BF1735">
        <v>37</v>
      </c>
      <c r="BG1735">
        <v>123</v>
      </c>
      <c r="BH1735">
        <v>124</v>
      </c>
      <c r="BI1735">
        <v>23.333333333333332</v>
      </c>
      <c r="BJ1735">
        <f t="shared" si="135"/>
        <v>23</v>
      </c>
      <c r="BK1735">
        <v>0</v>
      </c>
      <c r="BL1735">
        <v>-86</v>
      </c>
      <c r="BM1735" t="s">
        <v>1050</v>
      </c>
      <c r="BN1735" t="s">
        <v>75</v>
      </c>
      <c r="BO1735" t="s">
        <v>87</v>
      </c>
      <c r="BQ1735" t="s">
        <v>1050</v>
      </c>
      <c r="BR1735" t="s">
        <v>87</v>
      </c>
      <c r="BS1735" t="s">
        <v>573</v>
      </c>
      <c r="BT1735" t="s">
        <v>1252</v>
      </c>
      <c r="BU1735" t="s">
        <v>87</v>
      </c>
      <c r="BV1735">
        <v>0.29838709677419356</v>
      </c>
      <c r="BW1735">
        <v>0.30081300813008133</v>
      </c>
      <c r="BX1735">
        <v>2.4259113558877665E-3</v>
      </c>
      <c r="BY1735">
        <v>0</v>
      </c>
      <c r="BZ1735">
        <v>-37</v>
      </c>
      <c r="CA1735">
        <v>0</v>
      </c>
      <c r="CB1735">
        <v>37</v>
      </c>
      <c r="CC1735" t="e">
        <v>#VALUE!</v>
      </c>
      <c r="CD1735">
        <v>37</v>
      </c>
      <c r="CE1735">
        <v>0</v>
      </c>
      <c r="CH1735">
        <f t="shared" si="136"/>
        <v>1</v>
      </c>
      <c r="CI1735" t="s">
        <v>1401</v>
      </c>
      <c r="CJ1735">
        <v>3</v>
      </c>
      <c r="CK1735" t="s">
        <v>1399</v>
      </c>
      <c r="CL1735">
        <f t="shared" si="137"/>
        <v>1</v>
      </c>
      <c r="CM1735">
        <f t="shared" si="138"/>
        <v>1</v>
      </c>
      <c r="CN1735">
        <f t="shared" si="139"/>
        <v>1</v>
      </c>
    </row>
    <row r="1736" spans="1:92" x14ac:dyDescent="0.25">
      <c r="A1736">
        <v>1219</v>
      </c>
      <c r="B1736" t="s">
        <v>564</v>
      </c>
      <c r="C1736" t="s">
        <v>564</v>
      </c>
      <c r="D1736">
        <v>2247273</v>
      </c>
      <c r="E1736">
        <v>1</v>
      </c>
      <c r="F1736" s="107">
        <v>40953</v>
      </c>
      <c r="G1736" s="107">
        <v>41173</v>
      </c>
      <c r="H1736">
        <v>2247273</v>
      </c>
      <c r="I1736" s="107">
        <v>40953</v>
      </c>
      <c r="J1736" s="107">
        <v>40958</v>
      </c>
      <c r="K1736">
        <v>40000</v>
      </c>
      <c r="L1736" t="s">
        <v>570</v>
      </c>
      <c r="M1736" s="107">
        <v>40958</v>
      </c>
      <c r="N1736" t="s">
        <v>87</v>
      </c>
      <c r="O1736" t="s">
        <v>75</v>
      </c>
      <c r="P1736" t="s">
        <v>54</v>
      </c>
      <c r="Q1736">
        <v>6</v>
      </c>
      <c r="R1736">
        <v>221</v>
      </c>
      <c r="S1736">
        <v>0</v>
      </c>
      <c r="T1736">
        <v>6</v>
      </c>
      <c r="AD1736" s="107">
        <v>32263</v>
      </c>
      <c r="AE1736" t="s">
        <v>31</v>
      </c>
      <c r="AF1736" t="s">
        <v>39</v>
      </c>
      <c r="AG1736" t="s">
        <v>40</v>
      </c>
      <c r="AH1736" t="s">
        <v>40</v>
      </c>
      <c r="AI1736" t="s">
        <v>117</v>
      </c>
      <c r="AJ1736" t="s">
        <v>54</v>
      </c>
      <c r="AK1736">
        <v>9</v>
      </c>
      <c r="AL1736" t="s">
        <v>54</v>
      </c>
      <c r="AP1736" t="s">
        <v>104</v>
      </c>
      <c r="AR1736" t="s">
        <v>91</v>
      </c>
      <c r="AS1736" t="s">
        <v>105</v>
      </c>
      <c r="AT1736" t="s">
        <v>307</v>
      </c>
      <c r="BC1736" t="s">
        <v>51</v>
      </c>
      <c r="BF1736">
        <v>6</v>
      </c>
      <c r="BG1736">
        <v>221</v>
      </c>
      <c r="BH1736">
        <v>221</v>
      </c>
      <c r="BI1736">
        <v>23.743169398907103</v>
      </c>
      <c r="BJ1736">
        <f t="shared" si="135"/>
        <v>24</v>
      </c>
      <c r="BK1736">
        <v>0</v>
      </c>
      <c r="BL1736">
        <v>-215</v>
      </c>
      <c r="BM1736" t="s">
        <v>1051</v>
      </c>
      <c r="BN1736" t="s">
        <v>75</v>
      </c>
      <c r="BO1736" t="s">
        <v>87</v>
      </c>
      <c r="BQ1736" t="s">
        <v>1051</v>
      </c>
      <c r="BR1736" t="s">
        <v>87</v>
      </c>
      <c r="BS1736" t="s">
        <v>573</v>
      </c>
      <c r="BT1736" t="s">
        <v>1252</v>
      </c>
      <c r="BU1736" t="s">
        <v>564</v>
      </c>
      <c r="BV1736">
        <v>2.7149321266968326E-2</v>
      </c>
      <c r="BW1736">
        <v>2.7149321266968326E-2</v>
      </c>
      <c r="BX1736">
        <v>0</v>
      </c>
      <c r="BY1736">
        <v>0</v>
      </c>
      <c r="BZ1736">
        <v>-6</v>
      </c>
      <c r="CA1736">
        <v>0</v>
      </c>
      <c r="CB1736">
        <v>6</v>
      </c>
      <c r="CC1736" t="e">
        <v>#VALUE!</v>
      </c>
      <c r="CD1736">
        <v>6</v>
      </c>
      <c r="CE1736">
        <v>0</v>
      </c>
      <c r="CH1736">
        <f t="shared" si="136"/>
        <v>1</v>
      </c>
      <c r="CI1736" t="s">
        <v>1405</v>
      </c>
      <c r="CJ1736">
        <v>1</v>
      </c>
      <c r="CK1736" t="s">
        <v>1399</v>
      </c>
      <c r="CL1736">
        <f t="shared" si="137"/>
        <v>1</v>
      </c>
      <c r="CM1736">
        <f t="shared" si="138"/>
        <v>0</v>
      </c>
      <c r="CN1736">
        <f t="shared" si="139"/>
        <v>1</v>
      </c>
    </row>
    <row r="1737" spans="1:92" x14ac:dyDescent="0.25">
      <c r="A1737">
        <v>2177</v>
      </c>
      <c r="B1737" t="s">
        <v>564</v>
      </c>
      <c r="C1737" t="s">
        <v>564</v>
      </c>
      <c r="D1737">
        <v>2248335</v>
      </c>
      <c r="E1737">
        <v>1</v>
      </c>
      <c r="F1737" s="107">
        <v>40990</v>
      </c>
      <c r="G1737" s="107">
        <v>41116</v>
      </c>
      <c r="H1737">
        <v>2248335</v>
      </c>
      <c r="I1737" s="107">
        <v>41001</v>
      </c>
      <c r="J1737" s="107">
        <v>41116</v>
      </c>
      <c r="K1737">
        <v>20000</v>
      </c>
      <c r="L1737" t="s">
        <v>569</v>
      </c>
      <c r="N1737" t="s">
        <v>564</v>
      </c>
      <c r="O1737" t="s">
        <v>913</v>
      </c>
      <c r="P1737" t="s">
        <v>54</v>
      </c>
      <c r="Q1737">
        <v>116</v>
      </c>
      <c r="R1737">
        <v>127</v>
      </c>
      <c r="S1737">
        <v>3</v>
      </c>
      <c r="T1737">
        <v>0</v>
      </c>
      <c r="U1737">
        <v>2</v>
      </c>
      <c r="AD1737" s="107">
        <v>32329</v>
      </c>
      <c r="AE1737" t="s">
        <v>31</v>
      </c>
      <c r="AF1737" t="s">
        <v>32</v>
      </c>
      <c r="AG1737" t="s">
        <v>868</v>
      </c>
      <c r="AH1737" t="s">
        <v>57</v>
      </c>
      <c r="AI1737" t="s">
        <v>113</v>
      </c>
      <c r="AJ1737" t="s">
        <v>54</v>
      </c>
      <c r="AK1737">
        <v>7</v>
      </c>
      <c r="AL1737" t="s">
        <v>54</v>
      </c>
      <c r="AP1737" t="s">
        <v>72</v>
      </c>
      <c r="AR1737" t="s">
        <v>49</v>
      </c>
      <c r="AS1737" t="s">
        <v>73</v>
      </c>
      <c r="BC1737" t="s">
        <v>37</v>
      </c>
      <c r="BF1737">
        <v>116</v>
      </c>
      <c r="BG1737">
        <v>116</v>
      </c>
      <c r="BH1737">
        <v>127</v>
      </c>
      <c r="BI1737">
        <v>23.66393442622951</v>
      </c>
      <c r="BJ1737">
        <f t="shared" si="135"/>
        <v>24</v>
      </c>
      <c r="BK1737">
        <v>0</v>
      </c>
      <c r="BL1737">
        <v>0</v>
      </c>
      <c r="BM1737" t="s">
        <v>1051</v>
      </c>
      <c r="BN1737" t="s">
        <v>913</v>
      </c>
      <c r="BO1737" t="s">
        <v>564</v>
      </c>
      <c r="BQ1737" t="s">
        <v>1051</v>
      </c>
      <c r="BR1737" t="s">
        <v>87</v>
      </c>
      <c r="BS1737" t="s">
        <v>572</v>
      </c>
      <c r="BT1737" t="s">
        <v>1252</v>
      </c>
      <c r="BU1737" t="s">
        <v>87</v>
      </c>
      <c r="BV1737">
        <v>0.91338582677165359</v>
      </c>
      <c r="BW1737">
        <v>1</v>
      </c>
      <c r="BX1737">
        <v>8.6614173228346414E-2</v>
      </c>
      <c r="BY1737">
        <v>0</v>
      </c>
      <c r="BZ1737">
        <v>-116</v>
      </c>
      <c r="CA1737">
        <v>0</v>
      </c>
      <c r="CB1737">
        <v>116</v>
      </c>
      <c r="CC1737" t="e">
        <v>#VALUE!</v>
      </c>
      <c r="CD1737">
        <v>116</v>
      </c>
      <c r="CE1737">
        <v>0</v>
      </c>
      <c r="CH1737">
        <f t="shared" si="136"/>
        <v>1</v>
      </c>
      <c r="CI1737" t="s">
        <v>1408</v>
      </c>
      <c r="CJ1737">
        <v>0</v>
      </c>
      <c r="CK1737" t="s">
        <v>1399</v>
      </c>
      <c r="CL1737">
        <f t="shared" si="137"/>
        <v>0</v>
      </c>
      <c r="CM1737">
        <f t="shared" si="138"/>
        <v>1</v>
      </c>
      <c r="CN1737">
        <f t="shared" si="139"/>
        <v>0</v>
      </c>
    </row>
    <row r="1738" spans="1:92" x14ac:dyDescent="0.25">
      <c r="A1738">
        <v>79</v>
      </c>
      <c r="B1738" t="s">
        <v>564</v>
      </c>
      <c r="C1738" t="s">
        <v>564</v>
      </c>
      <c r="D1738">
        <v>2248499</v>
      </c>
      <c r="E1738">
        <v>1</v>
      </c>
      <c r="F1738" s="107">
        <v>40912</v>
      </c>
      <c r="G1738" s="107">
        <v>41555</v>
      </c>
      <c r="H1738">
        <v>2248499</v>
      </c>
      <c r="I1738" s="107">
        <v>40918</v>
      </c>
      <c r="J1738" s="107">
        <v>40919</v>
      </c>
      <c r="K1738">
        <v>10000</v>
      </c>
      <c r="L1738" t="s">
        <v>568</v>
      </c>
      <c r="M1738" s="107">
        <v>40919</v>
      </c>
      <c r="N1738" t="s">
        <v>87</v>
      </c>
      <c r="O1738" t="s">
        <v>75</v>
      </c>
      <c r="P1738" t="s">
        <v>54</v>
      </c>
      <c r="Q1738">
        <v>2</v>
      </c>
      <c r="R1738">
        <v>644</v>
      </c>
      <c r="S1738">
        <v>0</v>
      </c>
      <c r="T1738">
        <v>1</v>
      </c>
      <c r="AD1738" s="107">
        <v>32128</v>
      </c>
      <c r="AE1738" t="s">
        <v>31</v>
      </c>
      <c r="AF1738" t="s">
        <v>32</v>
      </c>
      <c r="AG1738" t="s">
        <v>868</v>
      </c>
      <c r="AH1738" t="s">
        <v>30</v>
      </c>
      <c r="AI1738" t="s">
        <v>99</v>
      </c>
      <c r="AJ1738" t="s">
        <v>30</v>
      </c>
      <c r="AK1738">
        <v>18</v>
      </c>
      <c r="AL1738" t="s">
        <v>54</v>
      </c>
      <c r="AP1738" t="s">
        <v>133</v>
      </c>
      <c r="AR1738" t="s">
        <v>49</v>
      </c>
      <c r="AS1738" t="s">
        <v>63</v>
      </c>
      <c r="BC1738" t="s">
        <v>51</v>
      </c>
      <c r="BF1738">
        <v>2</v>
      </c>
      <c r="BG1738">
        <v>638</v>
      </c>
      <c r="BH1738">
        <v>644</v>
      </c>
      <c r="BI1738">
        <v>24</v>
      </c>
      <c r="BJ1738">
        <f t="shared" si="135"/>
        <v>24</v>
      </c>
      <c r="BK1738">
        <v>0</v>
      </c>
      <c r="BL1738">
        <v>-636</v>
      </c>
      <c r="BM1738" t="s">
        <v>1051</v>
      </c>
      <c r="BN1738" t="s">
        <v>75</v>
      </c>
      <c r="BO1738" t="s">
        <v>87</v>
      </c>
      <c r="BQ1738" t="s">
        <v>1409</v>
      </c>
      <c r="BR1738" t="s">
        <v>87</v>
      </c>
      <c r="BS1738" t="s">
        <v>573</v>
      </c>
      <c r="BT1738" t="s">
        <v>1252</v>
      </c>
      <c r="BU1738" t="s">
        <v>564</v>
      </c>
      <c r="BV1738">
        <v>3.105590062111801E-3</v>
      </c>
      <c r="BW1738">
        <v>3.134796238244514E-3</v>
      </c>
      <c r="BX1738">
        <v>2.9206176132712952E-5</v>
      </c>
      <c r="BY1738">
        <v>0</v>
      </c>
      <c r="BZ1738">
        <v>-2</v>
      </c>
      <c r="CA1738">
        <v>0</v>
      </c>
      <c r="CB1738">
        <v>2</v>
      </c>
      <c r="CC1738" t="e">
        <v>#VALUE!</v>
      </c>
      <c r="CD1738">
        <v>2</v>
      </c>
      <c r="CE1738">
        <v>0</v>
      </c>
      <c r="CH1738">
        <f t="shared" si="136"/>
        <v>1</v>
      </c>
      <c r="CI1738" t="s">
        <v>1405</v>
      </c>
      <c r="CJ1738">
        <v>1</v>
      </c>
      <c r="CK1738" t="s">
        <v>1399</v>
      </c>
      <c r="CL1738">
        <f t="shared" si="137"/>
        <v>1</v>
      </c>
      <c r="CM1738">
        <f t="shared" si="138"/>
        <v>0</v>
      </c>
      <c r="CN1738">
        <f t="shared" si="139"/>
        <v>1</v>
      </c>
    </row>
    <row r="1739" spans="1:92" x14ac:dyDescent="0.25">
      <c r="A1739">
        <v>592</v>
      </c>
      <c r="B1739" t="s">
        <v>564</v>
      </c>
      <c r="C1739" t="s">
        <v>564</v>
      </c>
      <c r="D1739">
        <v>2248778</v>
      </c>
      <c r="E1739">
        <v>4</v>
      </c>
      <c r="F1739" s="107">
        <v>40932</v>
      </c>
      <c r="G1739" s="107">
        <v>41066</v>
      </c>
      <c r="H1739">
        <v>2248778</v>
      </c>
      <c r="I1739" s="107">
        <v>40940</v>
      </c>
      <c r="J1739" s="107">
        <v>40950</v>
      </c>
      <c r="K1739">
        <v>15000</v>
      </c>
      <c r="L1739" t="s">
        <v>569</v>
      </c>
      <c r="M1739" s="107">
        <v>40950</v>
      </c>
      <c r="N1739" t="s">
        <v>87</v>
      </c>
      <c r="O1739" t="s">
        <v>583</v>
      </c>
      <c r="P1739" t="s">
        <v>38</v>
      </c>
      <c r="Q1739">
        <v>11</v>
      </c>
      <c r="R1739">
        <v>135</v>
      </c>
      <c r="S1739">
        <v>4</v>
      </c>
      <c r="T1739">
        <v>2</v>
      </c>
      <c r="U1739">
        <v>3</v>
      </c>
      <c r="AD1739" s="107">
        <v>32533</v>
      </c>
      <c r="AE1739" t="s">
        <v>31</v>
      </c>
      <c r="AF1739" t="s">
        <v>32</v>
      </c>
      <c r="AG1739" t="s">
        <v>868</v>
      </c>
      <c r="AH1739" t="s">
        <v>57</v>
      </c>
      <c r="AI1739" t="s">
        <v>52</v>
      </c>
      <c r="AJ1739" t="s">
        <v>88</v>
      </c>
      <c r="AK1739">
        <v>8</v>
      </c>
      <c r="AL1739" t="s">
        <v>986</v>
      </c>
      <c r="AO1739">
        <v>180</v>
      </c>
      <c r="AP1739" t="s">
        <v>126</v>
      </c>
      <c r="AR1739" t="s">
        <v>43</v>
      </c>
      <c r="AS1739" t="s">
        <v>81</v>
      </c>
      <c r="BC1739" t="s">
        <v>51</v>
      </c>
      <c r="BF1739">
        <v>11</v>
      </c>
      <c r="BG1739">
        <v>127</v>
      </c>
      <c r="BH1739">
        <v>135</v>
      </c>
      <c r="BI1739">
        <v>22.948087431693988</v>
      </c>
      <c r="BJ1739">
        <f t="shared" si="135"/>
        <v>23</v>
      </c>
      <c r="BK1739">
        <v>0</v>
      </c>
      <c r="BL1739">
        <v>-116</v>
      </c>
      <c r="BM1739" t="s">
        <v>1050</v>
      </c>
      <c r="BN1739" t="s">
        <v>75</v>
      </c>
      <c r="BO1739" t="s">
        <v>87</v>
      </c>
      <c r="BQ1739" t="s">
        <v>1050</v>
      </c>
      <c r="BR1739" t="s">
        <v>87</v>
      </c>
      <c r="BS1739" t="s">
        <v>573</v>
      </c>
      <c r="BT1739" t="s">
        <v>1252</v>
      </c>
      <c r="BU1739" t="s">
        <v>87</v>
      </c>
      <c r="BV1739">
        <v>8.1481481481481488E-2</v>
      </c>
      <c r="BW1739">
        <v>8.6614173228346455E-2</v>
      </c>
      <c r="BX1739">
        <v>5.1326917468649674E-3</v>
      </c>
      <c r="BY1739">
        <v>0</v>
      </c>
      <c r="BZ1739">
        <v>-11</v>
      </c>
      <c r="CA1739">
        <v>0</v>
      </c>
      <c r="CB1739">
        <v>11</v>
      </c>
      <c r="CC1739" t="e">
        <v>#VALUE!</v>
      </c>
      <c r="CD1739">
        <v>11</v>
      </c>
      <c r="CE1739">
        <v>0</v>
      </c>
      <c r="CH1739">
        <f t="shared" si="136"/>
        <v>1</v>
      </c>
      <c r="CI1739" t="s">
        <v>1404</v>
      </c>
      <c r="CJ1739">
        <v>2</v>
      </c>
      <c r="CK1739" t="s">
        <v>1399</v>
      </c>
      <c r="CL1739">
        <f t="shared" si="137"/>
        <v>1</v>
      </c>
      <c r="CM1739">
        <f t="shared" si="138"/>
        <v>1</v>
      </c>
      <c r="CN1739">
        <f t="shared" si="139"/>
        <v>1</v>
      </c>
    </row>
    <row r="1740" spans="1:92" x14ac:dyDescent="0.25">
      <c r="A1740">
        <v>2521</v>
      </c>
      <c r="B1740" t="s">
        <v>87</v>
      </c>
      <c r="C1740" t="s">
        <v>564</v>
      </c>
      <c r="D1740">
        <v>2249106</v>
      </c>
      <c r="E1740">
        <v>1</v>
      </c>
      <c r="F1740" s="107">
        <v>41003</v>
      </c>
      <c r="G1740" s="107">
        <v>41008</v>
      </c>
      <c r="H1740">
        <v>2249106</v>
      </c>
      <c r="I1740" s="107" t="s">
        <v>560</v>
      </c>
      <c r="J1740" s="107" t="s">
        <v>560</v>
      </c>
      <c r="K1740" t="s">
        <v>562</v>
      </c>
      <c r="L1740" t="s">
        <v>562</v>
      </c>
      <c r="N1740" t="s">
        <v>1335</v>
      </c>
      <c r="O1740" t="s">
        <v>913</v>
      </c>
      <c r="P1740" t="s">
        <v>54</v>
      </c>
      <c r="Q1740">
        <v>0</v>
      </c>
      <c r="R1740">
        <v>6</v>
      </c>
      <c r="S1740">
        <v>0</v>
      </c>
      <c r="T1740">
        <v>3</v>
      </c>
      <c r="AD1740" s="107">
        <v>28011</v>
      </c>
      <c r="AE1740" t="s">
        <v>31</v>
      </c>
      <c r="AF1740" t="s">
        <v>39</v>
      </c>
      <c r="AG1740" t="s">
        <v>40</v>
      </c>
      <c r="AH1740" t="s">
        <v>40</v>
      </c>
      <c r="AI1740" t="s">
        <v>89</v>
      </c>
      <c r="AJ1740" t="s">
        <v>54</v>
      </c>
      <c r="AK1740">
        <v>1</v>
      </c>
      <c r="AL1740" t="s">
        <v>54</v>
      </c>
      <c r="AP1740" t="s">
        <v>100</v>
      </c>
      <c r="AR1740" t="s">
        <v>66</v>
      </c>
      <c r="AS1740" t="s">
        <v>63</v>
      </c>
      <c r="BC1740" t="s">
        <v>78</v>
      </c>
      <c r="BD1740" t="s">
        <v>1215</v>
      </c>
      <c r="BF1740">
        <v>0</v>
      </c>
      <c r="BG1740">
        <v>0</v>
      </c>
      <c r="BH1740">
        <v>6</v>
      </c>
      <c r="BI1740">
        <v>35.497267759562838</v>
      </c>
      <c r="BJ1740" t="e">
        <f t="shared" si="135"/>
        <v>#VALUE!</v>
      </c>
      <c r="BK1740" t="e">
        <v>#VALUE!</v>
      </c>
      <c r="BL1740" t="e">
        <v>#VALUE!</v>
      </c>
      <c r="BM1740" t="s">
        <v>1051</v>
      </c>
      <c r="BN1740" t="s">
        <v>913</v>
      </c>
      <c r="BO1740" t="s">
        <v>564</v>
      </c>
      <c r="BQ1740" t="s">
        <v>1051</v>
      </c>
      <c r="BR1740">
        <v>0</v>
      </c>
      <c r="BS1740" t="s">
        <v>1338</v>
      </c>
      <c r="BT1740" t="s">
        <v>1252</v>
      </c>
      <c r="BU1740" t="s">
        <v>564</v>
      </c>
      <c r="BV1740">
        <v>0</v>
      </c>
      <c r="BW1740">
        <v>0</v>
      </c>
      <c r="BX1740">
        <v>0</v>
      </c>
      <c r="BY1740">
        <v>0</v>
      </c>
      <c r="BZ1740" t="e">
        <v>#VALUE!</v>
      </c>
      <c r="CA1740" t="e">
        <v>#VALUE!</v>
      </c>
      <c r="CB1740" t="e">
        <v>#VALUE!</v>
      </c>
      <c r="CC1740">
        <v>0</v>
      </c>
      <c r="CD1740">
        <v>0</v>
      </c>
      <c r="CH1740">
        <f t="shared" si="136"/>
        <v>1</v>
      </c>
      <c r="CI1740" t="s">
        <v>1405</v>
      </c>
      <c r="CJ1740">
        <v>1</v>
      </c>
      <c r="CK1740" t="s">
        <v>1400</v>
      </c>
      <c r="CL1740">
        <f t="shared" si="137"/>
        <v>0</v>
      </c>
      <c r="CM1740">
        <f t="shared" si="138"/>
        <v>0</v>
      </c>
      <c r="CN1740">
        <f t="shared" si="139"/>
        <v>1</v>
      </c>
    </row>
    <row r="1741" spans="1:92" x14ac:dyDescent="0.25">
      <c r="A1741">
        <v>3188</v>
      </c>
      <c r="B1741" t="s">
        <v>564</v>
      </c>
      <c r="C1741" t="s">
        <v>87</v>
      </c>
      <c r="D1741">
        <v>2249235</v>
      </c>
      <c r="E1741">
        <v>2</v>
      </c>
      <c r="F1741" s="107">
        <v>41026</v>
      </c>
      <c r="G1741" s="107">
        <v>41439</v>
      </c>
      <c r="H1741">
        <v>2249235</v>
      </c>
      <c r="I1741" s="107">
        <v>41115</v>
      </c>
      <c r="J1741" s="107">
        <v>41116</v>
      </c>
      <c r="K1741">
        <v>30000</v>
      </c>
      <c r="L1741" t="s">
        <v>570</v>
      </c>
      <c r="M1741" s="107">
        <v>41116</v>
      </c>
      <c r="N1741" t="s">
        <v>87</v>
      </c>
      <c r="O1741" t="s">
        <v>583</v>
      </c>
      <c r="P1741" t="s">
        <v>587</v>
      </c>
      <c r="Q1741">
        <v>2</v>
      </c>
      <c r="R1741">
        <v>414</v>
      </c>
      <c r="S1741">
        <v>0</v>
      </c>
      <c r="T1741">
        <v>1</v>
      </c>
      <c r="AD1741" s="107">
        <v>31673</v>
      </c>
      <c r="AE1741" t="s">
        <v>45</v>
      </c>
      <c r="AF1741" t="s">
        <v>32</v>
      </c>
      <c r="AG1741" t="s">
        <v>868</v>
      </c>
      <c r="AH1741" t="s">
        <v>30</v>
      </c>
      <c r="AI1741" t="s">
        <v>70</v>
      </c>
      <c r="AJ1741" t="s">
        <v>47</v>
      </c>
      <c r="AK1741">
        <v>13</v>
      </c>
      <c r="AL1741" t="s">
        <v>47</v>
      </c>
      <c r="AP1741" t="s">
        <v>55</v>
      </c>
      <c r="AR1741" t="s">
        <v>49</v>
      </c>
      <c r="AS1741" t="s">
        <v>56</v>
      </c>
      <c r="AT1741" t="s">
        <v>960</v>
      </c>
      <c r="AU1741" t="s">
        <v>961</v>
      </c>
      <c r="AX1741" t="s">
        <v>87</v>
      </c>
      <c r="BC1741" t="s">
        <v>51</v>
      </c>
      <c r="BF1741">
        <v>2</v>
      </c>
      <c r="BG1741">
        <v>325</v>
      </c>
      <c r="BH1741">
        <v>414</v>
      </c>
      <c r="BI1741">
        <v>25.55464480874317</v>
      </c>
      <c r="BJ1741">
        <f t="shared" si="135"/>
        <v>26</v>
      </c>
      <c r="BK1741">
        <v>0</v>
      </c>
      <c r="BL1741">
        <v>-323</v>
      </c>
      <c r="BM1741" t="s">
        <v>47</v>
      </c>
      <c r="BN1741" t="s">
        <v>75</v>
      </c>
      <c r="BO1741" t="s">
        <v>87</v>
      </c>
      <c r="BQ1741" t="s">
        <v>47</v>
      </c>
      <c r="BR1741" t="s">
        <v>87</v>
      </c>
      <c r="BS1741" t="s">
        <v>573</v>
      </c>
      <c r="BT1741" t="s">
        <v>1252</v>
      </c>
      <c r="BU1741" t="s">
        <v>564</v>
      </c>
      <c r="BV1741">
        <v>4.830917874396135E-3</v>
      </c>
      <c r="BW1741">
        <v>6.1538461538461538E-3</v>
      </c>
      <c r="BX1741">
        <v>1.3229282794500188E-3</v>
      </c>
      <c r="BY1741">
        <v>0</v>
      </c>
      <c r="BZ1741">
        <v>-2</v>
      </c>
      <c r="CA1741">
        <v>0</v>
      </c>
      <c r="CB1741">
        <v>2</v>
      </c>
      <c r="CC1741">
        <v>2</v>
      </c>
      <c r="CE1741">
        <v>323</v>
      </c>
      <c r="CH1741">
        <f t="shared" si="136"/>
        <v>1</v>
      </c>
      <c r="CI1741" t="s">
        <v>1405</v>
      </c>
      <c r="CJ1741">
        <v>1</v>
      </c>
      <c r="CK1741" t="s">
        <v>1399</v>
      </c>
      <c r="CL1741">
        <f t="shared" si="137"/>
        <v>1</v>
      </c>
      <c r="CM1741">
        <f t="shared" si="138"/>
        <v>0</v>
      </c>
      <c r="CN1741">
        <f t="shared" si="139"/>
        <v>1</v>
      </c>
    </row>
    <row r="1742" spans="1:92" x14ac:dyDescent="0.25">
      <c r="A1742">
        <v>794</v>
      </c>
      <c r="B1742" t="s">
        <v>564</v>
      </c>
      <c r="C1742" t="s">
        <v>564</v>
      </c>
      <c r="D1742">
        <v>2250706</v>
      </c>
      <c r="E1742">
        <v>6</v>
      </c>
      <c r="F1742" s="107">
        <v>40939</v>
      </c>
      <c r="G1742" s="107">
        <v>41313</v>
      </c>
      <c r="H1742">
        <v>2250706</v>
      </c>
      <c r="I1742" s="107">
        <v>40939</v>
      </c>
      <c r="J1742" s="107">
        <v>41313</v>
      </c>
      <c r="K1742" t="s">
        <v>562</v>
      </c>
      <c r="L1742" t="s">
        <v>562</v>
      </c>
      <c r="N1742" t="s">
        <v>564</v>
      </c>
      <c r="O1742" t="s">
        <v>913</v>
      </c>
      <c r="P1742" t="s">
        <v>38</v>
      </c>
      <c r="Q1742">
        <v>375</v>
      </c>
      <c r="R1742">
        <v>375</v>
      </c>
      <c r="S1742">
        <v>0</v>
      </c>
      <c r="T1742">
        <v>7</v>
      </c>
      <c r="AD1742" s="107">
        <v>30311</v>
      </c>
      <c r="AE1742" t="s">
        <v>31</v>
      </c>
      <c r="AF1742" t="s">
        <v>32</v>
      </c>
      <c r="AG1742" t="s">
        <v>868</v>
      </c>
      <c r="AH1742" t="s">
        <v>57</v>
      </c>
      <c r="AI1742" t="s">
        <v>64</v>
      </c>
      <c r="AJ1742" t="s">
        <v>88</v>
      </c>
      <c r="AK1742">
        <v>14</v>
      </c>
      <c r="AL1742" t="s">
        <v>361</v>
      </c>
      <c r="AM1742">
        <v>5</v>
      </c>
      <c r="AP1742" t="s">
        <v>104</v>
      </c>
      <c r="AR1742" t="s">
        <v>91</v>
      </c>
      <c r="AS1742" t="s">
        <v>105</v>
      </c>
      <c r="BC1742" t="s">
        <v>51</v>
      </c>
      <c r="BF1742">
        <v>375</v>
      </c>
      <c r="BG1742">
        <v>375</v>
      </c>
      <c r="BH1742">
        <v>375</v>
      </c>
      <c r="BI1742">
        <v>29.038251366120218</v>
      </c>
      <c r="BJ1742">
        <f t="shared" si="135"/>
        <v>29</v>
      </c>
      <c r="BK1742">
        <v>0</v>
      </c>
      <c r="BL1742">
        <v>0</v>
      </c>
      <c r="BM1742" t="s">
        <v>1050</v>
      </c>
      <c r="BN1742" t="s">
        <v>913</v>
      </c>
      <c r="BO1742" t="s">
        <v>564</v>
      </c>
      <c r="BQ1742" t="s">
        <v>1050</v>
      </c>
      <c r="BR1742" t="s">
        <v>87</v>
      </c>
      <c r="BS1742" t="s">
        <v>572</v>
      </c>
      <c r="BT1742" t="s">
        <v>1252</v>
      </c>
      <c r="BU1742" t="s">
        <v>564</v>
      </c>
      <c r="BV1742">
        <v>1</v>
      </c>
      <c r="BW1742">
        <v>1</v>
      </c>
      <c r="BX1742">
        <v>0</v>
      </c>
      <c r="BY1742">
        <v>0</v>
      </c>
      <c r="BZ1742">
        <v>-375</v>
      </c>
      <c r="CA1742">
        <v>0</v>
      </c>
      <c r="CB1742">
        <v>375</v>
      </c>
      <c r="CC1742" t="e">
        <v>#VALUE!</v>
      </c>
      <c r="CD1742">
        <v>375</v>
      </c>
      <c r="CE1742">
        <v>0</v>
      </c>
      <c r="CH1742">
        <f t="shared" si="136"/>
        <v>1</v>
      </c>
      <c r="CI1742" t="s">
        <v>1406</v>
      </c>
      <c r="CJ1742">
        <v>0</v>
      </c>
      <c r="CK1742" t="s">
        <v>1399</v>
      </c>
      <c r="CL1742">
        <f t="shared" si="137"/>
        <v>0</v>
      </c>
      <c r="CM1742">
        <f t="shared" si="138"/>
        <v>0</v>
      </c>
      <c r="CN1742">
        <f t="shared" si="139"/>
        <v>1</v>
      </c>
    </row>
    <row r="1743" spans="1:92" x14ac:dyDescent="0.25">
      <c r="A1743">
        <v>2566</v>
      </c>
      <c r="B1743" t="s">
        <v>564</v>
      </c>
      <c r="C1743" t="s">
        <v>564</v>
      </c>
      <c r="D1743">
        <v>2251883</v>
      </c>
      <c r="E1743">
        <v>6</v>
      </c>
      <c r="F1743" s="107">
        <v>41004</v>
      </c>
      <c r="G1743" s="107">
        <v>41373</v>
      </c>
      <c r="H1743">
        <v>2251883</v>
      </c>
      <c r="I1743" s="107">
        <v>41004</v>
      </c>
      <c r="J1743" s="107">
        <v>41373</v>
      </c>
      <c r="K1743">
        <v>90000</v>
      </c>
      <c r="L1743" t="s">
        <v>570</v>
      </c>
      <c r="N1743" t="s">
        <v>564</v>
      </c>
      <c r="O1743" t="s">
        <v>913</v>
      </c>
      <c r="P1743" t="s">
        <v>38</v>
      </c>
      <c r="Q1743">
        <v>370</v>
      </c>
      <c r="R1743">
        <v>370</v>
      </c>
      <c r="S1743">
        <v>1</v>
      </c>
      <c r="T1743">
        <v>0</v>
      </c>
      <c r="AD1743" s="107">
        <v>32752</v>
      </c>
      <c r="AE1743" t="s">
        <v>45</v>
      </c>
      <c r="AF1743" t="s">
        <v>68</v>
      </c>
      <c r="AG1743" t="s">
        <v>870</v>
      </c>
      <c r="AH1743" t="s">
        <v>30</v>
      </c>
      <c r="AI1743" t="s">
        <v>61</v>
      </c>
      <c r="AJ1743" t="s">
        <v>88</v>
      </c>
      <c r="AK1743">
        <v>12</v>
      </c>
      <c r="AL1743" t="s">
        <v>361</v>
      </c>
      <c r="AM1743">
        <v>11</v>
      </c>
      <c r="AP1743" t="s">
        <v>455</v>
      </c>
      <c r="AR1743" t="s">
        <v>49</v>
      </c>
      <c r="AS1743" t="s">
        <v>179</v>
      </c>
      <c r="BC1743" t="s">
        <v>51</v>
      </c>
      <c r="BF1743">
        <v>370</v>
      </c>
      <c r="BG1743">
        <v>370</v>
      </c>
      <c r="BH1743">
        <v>370</v>
      </c>
      <c r="BI1743">
        <v>22.546448087431695</v>
      </c>
      <c r="BJ1743">
        <f t="shared" si="135"/>
        <v>23</v>
      </c>
      <c r="BK1743">
        <v>0</v>
      </c>
      <c r="BL1743">
        <v>0</v>
      </c>
      <c r="BM1743" t="s">
        <v>1050</v>
      </c>
      <c r="BN1743" t="s">
        <v>913</v>
      </c>
      <c r="BO1743" t="s">
        <v>564</v>
      </c>
      <c r="BQ1743" t="s">
        <v>1050</v>
      </c>
      <c r="BR1743" t="s">
        <v>87</v>
      </c>
      <c r="BS1743" t="s">
        <v>572</v>
      </c>
      <c r="BT1743" t="s">
        <v>1252</v>
      </c>
      <c r="BU1743" t="s">
        <v>87</v>
      </c>
      <c r="BV1743">
        <v>1</v>
      </c>
      <c r="BW1743">
        <v>1</v>
      </c>
      <c r="BX1743">
        <v>0</v>
      </c>
      <c r="BY1743">
        <v>0</v>
      </c>
      <c r="BZ1743">
        <v>-370</v>
      </c>
      <c r="CA1743">
        <v>0</v>
      </c>
      <c r="CB1743">
        <v>370</v>
      </c>
      <c r="CC1743" t="e">
        <v>#VALUE!</v>
      </c>
      <c r="CD1743">
        <v>370</v>
      </c>
      <c r="CE1743">
        <v>0</v>
      </c>
      <c r="CH1743">
        <f t="shared" si="136"/>
        <v>1</v>
      </c>
      <c r="CI1743" t="s">
        <v>1406</v>
      </c>
      <c r="CJ1743">
        <v>0</v>
      </c>
      <c r="CK1743" t="s">
        <v>1399</v>
      </c>
      <c r="CL1743">
        <f t="shared" si="137"/>
        <v>0</v>
      </c>
      <c r="CM1743">
        <f t="shared" si="138"/>
        <v>1</v>
      </c>
      <c r="CN1743">
        <f t="shared" si="139"/>
        <v>0</v>
      </c>
    </row>
    <row r="1744" spans="1:92" x14ac:dyDescent="0.25">
      <c r="A1744">
        <v>1712</v>
      </c>
      <c r="B1744" t="s">
        <v>564</v>
      </c>
      <c r="C1744" t="s">
        <v>564</v>
      </c>
      <c r="D1744">
        <v>2252143</v>
      </c>
      <c r="E1744">
        <v>5</v>
      </c>
      <c r="F1744" s="107">
        <v>40972</v>
      </c>
      <c r="G1744" s="107">
        <v>40995</v>
      </c>
      <c r="H1744">
        <v>2252143</v>
      </c>
      <c r="I1744" s="107">
        <v>40972</v>
      </c>
      <c r="J1744" s="107">
        <v>40995</v>
      </c>
      <c r="K1744">
        <v>15000</v>
      </c>
      <c r="L1744" t="s">
        <v>569</v>
      </c>
      <c r="N1744" t="s">
        <v>564</v>
      </c>
      <c r="O1744" t="s">
        <v>913</v>
      </c>
      <c r="P1744" t="s">
        <v>38</v>
      </c>
      <c r="Q1744">
        <v>24</v>
      </c>
      <c r="R1744">
        <v>24</v>
      </c>
      <c r="S1744">
        <v>8</v>
      </c>
      <c r="T1744">
        <v>10</v>
      </c>
      <c r="U1744">
        <v>4</v>
      </c>
      <c r="AD1744" s="107">
        <v>32710</v>
      </c>
      <c r="AE1744" t="s">
        <v>45</v>
      </c>
      <c r="AF1744" t="s">
        <v>32</v>
      </c>
      <c r="AG1744" t="s">
        <v>868</v>
      </c>
      <c r="AH1744" t="s">
        <v>57</v>
      </c>
      <c r="AI1744" t="s">
        <v>89</v>
      </c>
      <c r="AJ1744" t="s">
        <v>88</v>
      </c>
      <c r="AK1744">
        <v>4</v>
      </c>
      <c r="AL1744" t="s">
        <v>987</v>
      </c>
      <c r="AN1744">
        <v>12</v>
      </c>
      <c r="AP1744" t="s">
        <v>42</v>
      </c>
      <c r="AR1744" t="s">
        <v>43</v>
      </c>
      <c r="AS1744" t="s">
        <v>44</v>
      </c>
      <c r="BC1744" t="s">
        <v>37</v>
      </c>
      <c r="BF1744">
        <v>24</v>
      </c>
      <c r="BG1744">
        <v>24</v>
      </c>
      <c r="BH1744">
        <v>24</v>
      </c>
      <c r="BI1744">
        <v>22.57377049180328</v>
      </c>
      <c r="BJ1744">
        <f t="shared" si="135"/>
        <v>23</v>
      </c>
      <c r="BK1744">
        <v>0</v>
      </c>
      <c r="BL1744">
        <v>0</v>
      </c>
      <c r="BM1744" t="s">
        <v>1050</v>
      </c>
      <c r="BN1744" t="s">
        <v>913</v>
      </c>
      <c r="BO1744" t="s">
        <v>564</v>
      </c>
      <c r="BQ1744" t="s">
        <v>1050</v>
      </c>
      <c r="BR1744" t="s">
        <v>87</v>
      </c>
      <c r="BS1744" t="s">
        <v>572</v>
      </c>
      <c r="BT1744" t="s">
        <v>1252</v>
      </c>
      <c r="BU1744" t="s">
        <v>87</v>
      </c>
      <c r="BV1744">
        <v>1</v>
      </c>
      <c r="BW1744">
        <v>1</v>
      </c>
      <c r="BX1744">
        <v>0</v>
      </c>
      <c r="BY1744">
        <v>0</v>
      </c>
      <c r="BZ1744">
        <v>-24</v>
      </c>
      <c r="CA1744">
        <v>0</v>
      </c>
      <c r="CB1744">
        <v>24</v>
      </c>
      <c r="CC1744" t="e">
        <v>#VALUE!</v>
      </c>
      <c r="CD1744">
        <v>24</v>
      </c>
      <c r="CE1744">
        <v>0</v>
      </c>
      <c r="CH1744">
        <f t="shared" si="136"/>
        <v>1</v>
      </c>
      <c r="CI1744" t="s">
        <v>1404</v>
      </c>
      <c r="CJ1744">
        <v>2</v>
      </c>
      <c r="CK1744" t="s">
        <v>1399</v>
      </c>
      <c r="CL1744">
        <f t="shared" si="137"/>
        <v>0</v>
      </c>
      <c r="CM1744">
        <f t="shared" si="138"/>
        <v>1</v>
      </c>
      <c r="CN1744">
        <f t="shared" si="139"/>
        <v>1</v>
      </c>
    </row>
    <row r="1745" spans="1:92" x14ac:dyDescent="0.25">
      <c r="A1745">
        <v>2585</v>
      </c>
      <c r="B1745" t="s">
        <v>564</v>
      </c>
      <c r="C1745" t="s">
        <v>564</v>
      </c>
      <c r="D1745">
        <v>2252399</v>
      </c>
      <c r="E1745">
        <v>2</v>
      </c>
      <c r="F1745" s="107">
        <v>41005</v>
      </c>
      <c r="G1745" s="107">
        <v>41225</v>
      </c>
      <c r="H1745">
        <v>2252399</v>
      </c>
      <c r="I1745" s="107">
        <v>41005</v>
      </c>
      <c r="J1745" s="107">
        <v>41007</v>
      </c>
      <c r="K1745">
        <v>5000</v>
      </c>
      <c r="L1745" t="s">
        <v>567</v>
      </c>
      <c r="M1745" s="107">
        <v>41007</v>
      </c>
      <c r="N1745" t="s">
        <v>87</v>
      </c>
      <c r="O1745" t="s">
        <v>75</v>
      </c>
      <c r="P1745" t="s">
        <v>587</v>
      </c>
      <c r="Q1745">
        <v>3</v>
      </c>
      <c r="R1745">
        <v>221</v>
      </c>
      <c r="S1745">
        <v>1</v>
      </c>
      <c r="T1745">
        <v>2</v>
      </c>
      <c r="U1745">
        <v>1</v>
      </c>
      <c r="AB1745" t="s">
        <v>111</v>
      </c>
      <c r="AD1745" s="107">
        <v>32772</v>
      </c>
      <c r="AE1745" t="s">
        <v>45</v>
      </c>
      <c r="AF1745" t="s">
        <v>39</v>
      </c>
      <c r="AG1745" t="s">
        <v>40</v>
      </c>
      <c r="AH1745" t="s">
        <v>30</v>
      </c>
      <c r="AI1745" t="s">
        <v>82</v>
      </c>
      <c r="AJ1745" t="s">
        <v>47</v>
      </c>
      <c r="AK1745">
        <v>10</v>
      </c>
      <c r="AL1745" t="s">
        <v>47</v>
      </c>
      <c r="AP1745" t="s">
        <v>97</v>
      </c>
      <c r="AR1745" t="s">
        <v>43</v>
      </c>
      <c r="AS1745" t="s">
        <v>63</v>
      </c>
      <c r="BC1745" t="s">
        <v>51</v>
      </c>
      <c r="BF1745">
        <v>3</v>
      </c>
      <c r="BG1745">
        <v>221</v>
      </c>
      <c r="BH1745">
        <v>221</v>
      </c>
      <c r="BI1745">
        <v>22.494535519125684</v>
      </c>
      <c r="BJ1745">
        <f t="shared" si="135"/>
        <v>23</v>
      </c>
      <c r="BK1745">
        <v>0</v>
      </c>
      <c r="BL1745">
        <v>-218</v>
      </c>
      <c r="BM1745" t="s">
        <v>47</v>
      </c>
      <c r="BN1745" t="s">
        <v>75</v>
      </c>
      <c r="BO1745" t="s">
        <v>87</v>
      </c>
      <c r="BQ1745" t="s">
        <v>47</v>
      </c>
      <c r="BR1745" t="s">
        <v>87</v>
      </c>
      <c r="BS1745" t="s">
        <v>573</v>
      </c>
      <c r="BT1745" t="s">
        <v>1252</v>
      </c>
      <c r="BU1745" t="s">
        <v>87</v>
      </c>
      <c r="BV1745">
        <v>1.3574660633484163E-2</v>
      </c>
      <c r="BW1745">
        <v>1.3574660633484163E-2</v>
      </c>
      <c r="BX1745">
        <v>0</v>
      </c>
      <c r="BY1745">
        <v>0</v>
      </c>
      <c r="BZ1745">
        <v>-3</v>
      </c>
      <c r="CA1745">
        <v>0</v>
      </c>
      <c r="CB1745">
        <v>3</v>
      </c>
      <c r="CC1745" t="e">
        <v>#VALUE!</v>
      </c>
      <c r="CD1745">
        <v>3</v>
      </c>
      <c r="CE1745">
        <v>0</v>
      </c>
      <c r="CH1745">
        <f t="shared" si="136"/>
        <v>1</v>
      </c>
      <c r="CI1745" t="s">
        <v>1405</v>
      </c>
      <c r="CJ1745">
        <v>1</v>
      </c>
      <c r="CK1745" t="s">
        <v>1399</v>
      </c>
      <c r="CL1745">
        <f t="shared" si="137"/>
        <v>1</v>
      </c>
      <c r="CM1745">
        <f t="shared" si="138"/>
        <v>1</v>
      </c>
      <c r="CN1745">
        <f t="shared" si="139"/>
        <v>1</v>
      </c>
    </row>
    <row r="1746" spans="1:92" x14ac:dyDescent="0.25">
      <c r="A1746">
        <v>2284</v>
      </c>
      <c r="B1746" t="s">
        <v>564</v>
      </c>
      <c r="C1746" t="s">
        <v>564</v>
      </c>
      <c r="D1746">
        <v>2252824</v>
      </c>
      <c r="E1746">
        <v>2</v>
      </c>
      <c r="F1746" s="107">
        <v>40995</v>
      </c>
      <c r="G1746" s="107">
        <v>41138</v>
      </c>
      <c r="H1746">
        <v>2252824</v>
      </c>
      <c r="I1746" s="107">
        <v>40996</v>
      </c>
      <c r="J1746" s="107">
        <v>41138</v>
      </c>
      <c r="K1746">
        <v>60000</v>
      </c>
      <c r="L1746" t="s">
        <v>570</v>
      </c>
      <c r="N1746" t="s">
        <v>564</v>
      </c>
      <c r="O1746" t="s">
        <v>913</v>
      </c>
      <c r="P1746" t="s">
        <v>587</v>
      </c>
      <c r="Q1746">
        <v>143</v>
      </c>
      <c r="R1746">
        <v>144</v>
      </c>
      <c r="S1746">
        <v>0</v>
      </c>
      <c r="T1746">
        <v>0</v>
      </c>
      <c r="AD1746" s="107">
        <v>32393</v>
      </c>
      <c r="AE1746" t="s">
        <v>31</v>
      </c>
      <c r="AF1746" t="s">
        <v>32</v>
      </c>
      <c r="AG1746" t="s">
        <v>868</v>
      </c>
      <c r="AH1746" t="s">
        <v>30</v>
      </c>
      <c r="AI1746" t="s">
        <v>94</v>
      </c>
      <c r="AJ1746" t="s">
        <v>47</v>
      </c>
      <c r="AK1746">
        <v>7</v>
      </c>
      <c r="AL1746" t="s">
        <v>47</v>
      </c>
      <c r="AO1746">
        <v>180</v>
      </c>
      <c r="AP1746" t="s">
        <v>104</v>
      </c>
      <c r="AR1746" t="s">
        <v>91</v>
      </c>
      <c r="AS1746" t="s">
        <v>105</v>
      </c>
      <c r="BC1746" t="s">
        <v>98</v>
      </c>
      <c r="BF1746">
        <v>143</v>
      </c>
      <c r="BG1746">
        <v>143</v>
      </c>
      <c r="BH1746">
        <v>144</v>
      </c>
      <c r="BI1746">
        <v>23.502732240437158</v>
      </c>
      <c r="BJ1746">
        <f t="shared" si="135"/>
        <v>24</v>
      </c>
      <c r="BK1746">
        <v>0</v>
      </c>
      <c r="BL1746">
        <v>0</v>
      </c>
      <c r="BM1746" t="s">
        <v>47</v>
      </c>
      <c r="BN1746" t="s">
        <v>913</v>
      </c>
      <c r="BO1746" t="s">
        <v>564</v>
      </c>
      <c r="BQ1746" t="s">
        <v>47</v>
      </c>
      <c r="BR1746" t="s">
        <v>87</v>
      </c>
      <c r="BS1746" t="s">
        <v>572</v>
      </c>
      <c r="BT1746" t="s">
        <v>1252</v>
      </c>
      <c r="BU1746" t="s">
        <v>564</v>
      </c>
      <c r="BV1746">
        <v>0.99305555555555558</v>
      </c>
      <c r="BW1746">
        <v>1</v>
      </c>
      <c r="BX1746">
        <v>6.9444444444444198E-3</v>
      </c>
      <c r="BY1746">
        <v>0</v>
      </c>
      <c r="BZ1746">
        <v>-143</v>
      </c>
      <c r="CA1746">
        <v>0</v>
      </c>
      <c r="CB1746">
        <v>143</v>
      </c>
      <c r="CC1746" t="e">
        <v>#VALUE!</v>
      </c>
      <c r="CD1746">
        <v>143</v>
      </c>
      <c r="CE1746">
        <v>0</v>
      </c>
      <c r="CH1746">
        <f t="shared" si="136"/>
        <v>0</v>
      </c>
      <c r="CI1746" t="s">
        <v>1403</v>
      </c>
      <c r="CJ1746">
        <v>6</v>
      </c>
      <c r="CK1746" t="s">
        <v>1399</v>
      </c>
      <c r="CL1746">
        <f t="shared" si="137"/>
        <v>0</v>
      </c>
      <c r="CM1746">
        <f t="shared" si="138"/>
        <v>0</v>
      </c>
      <c r="CN1746">
        <f t="shared" si="139"/>
        <v>0</v>
      </c>
    </row>
    <row r="1747" spans="1:92" x14ac:dyDescent="0.25">
      <c r="A1747">
        <v>1408</v>
      </c>
      <c r="B1747" t="s">
        <v>564</v>
      </c>
      <c r="C1747" t="s">
        <v>564</v>
      </c>
      <c r="D1747">
        <v>2253518</v>
      </c>
      <c r="E1747">
        <v>5</v>
      </c>
      <c r="F1747" s="107">
        <v>40960</v>
      </c>
      <c r="G1747" s="107">
        <v>41081</v>
      </c>
      <c r="H1747">
        <v>2253518</v>
      </c>
      <c r="I1747" s="107">
        <v>40961</v>
      </c>
      <c r="J1747" s="107">
        <v>40963</v>
      </c>
      <c r="K1747">
        <v>15000</v>
      </c>
      <c r="L1747" t="s">
        <v>569</v>
      </c>
      <c r="M1747" s="107">
        <v>40963</v>
      </c>
      <c r="N1747" t="s">
        <v>87</v>
      </c>
      <c r="O1747" t="s">
        <v>583</v>
      </c>
      <c r="P1747" t="s">
        <v>38</v>
      </c>
      <c r="Q1747">
        <v>3</v>
      </c>
      <c r="R1747">
        <v>122</v>
      </c>
      <c r="S1747">
        <v>4</v>
      </c>
      <c r="T1747">
        <v>9</v>
      </c>
      <c r="U1747">
        <v>3</v>
      </c>
      <c r="AD1747" s="107">
        <v>32315</v>
      </c>
      <c r="AE1747" t="s">
        <v>31</v>
      </c>
      <c r="AF1747" t="s">
        <v>32</v>
      </c>
      <c r="AG1747" t="s">
        <v>868</v>
      </c>
      <c r="AH1747" t="s">
        <v>57</v>
      </c>
      <c r="AI1747" t="s">
        <v>52</v>
      </c>
      <c r="AJ1747" t="s">
        <v>88</v>
      </c>
      <c r="AK1747">
        <v>8</v>
      </c>
      <c r="AL1747" t="s">
        <v>987</v>
      </c>
      <c r="AN1747">
        <v>8</v>
      </c>
      <c r="AP1747" t="s">
        <v>210</v>
      </c>
      <c r="AR1747" t="s">
        <v>43</v>
      </c>
      <c r="AS1747" t="s">
        <v>81</v>
      </c>
      <c r="BC1747" t="s">
        <v>51</v>
      </c>
      <c r="BF1747">
        <v>3</v>
      </c>
      <c r="BG1747">
        <v>121</v>
      </c>
      <c r="BH1747">
        <v>122</v>
      </c>
      <c r="BI1747">
        <v>23.620218579234972</v>
      </c>
      <c r="BJ1747">
        <f t="shared" si="135"/>
        <v>24</v>
      </c>
      <c r="BK1747">
        <v>0</v>
      </c>
      <c r="BL1747">
        <v>-118</v>
      </c>
      <c r="BM1747" t="s">
        <v>1050</v>
      </c>
      <c r="BN1747" t="s">
        <v>75</v>
      </c>
      <c r="BO1747" t="s">
        <v>87</v>
      </c>
      <c r="BQ1747" t="s">
        <v>1050</v>
      </c>
      <c r="BR1747" t="s">
        <v>87</v>
      </c>
      <c r="BS1747" t="s">
        <v>573</v>
      </c>
      <c r="BT1747" t="s">
        <v>1252</v>
      </c>
      <c r="BU1747" t="s">
        <v>87</v>
      </c>
      <c r="BV1747">
        <v>2.4590163934426229E-2</v>
      </c>
      <c r="BW1747">
        <v>2.4793388429752067E-2</v>
      </c>
      <c r="BX1747">
        <v>2.0322449532583775E-4</v>
      </c>
      <c r="BY1747">
        <v>0</v>
      </c>
      <c r="BZ1747">
        <v>-3</v>
      </c>
      <c r="CA1747">
        <v>0</v>
      </c>
      <c r="CB1747">
        <v>3</v>
      </c>
      <c r="CC1747" t="e">
        <v>#VALUE!</v>
      </c>
      <c r="CD1747">
        <v>3</v>
      </c>
      <c r="CE1747">
        <v>0</v>
      </c>
      <c r="CH1747">
        <f t="shared" si="136"/>
        <v>1</v>
      </c>
      <c r="CI1747" t="s">
        <v>1405</v>
      </c>
      <c r="CJ1747">
        <v>1</v>
      </c>
      <c r="CK1747" t="s">
        <v>1399</v>
      </c>
      <c r="CL1747">
        <f t="shared" si="137"/>
        <v>1</v>
      </c>
      <c r="CM1747">
        <f t="shared" si="138"/>
        <v>1</v>
      </c>
      <c r="CN1747">
        <f t="shared" si="139"/>
        <v>1</v>
      </c>
    </row>
    <row r="1748" spans="1:92" x14ac:dyDescent="0.25">
      <c r="A1748">
        <v>3086</v>
      </c>
      <c r="B1748" t="s">
        <v>564</v>
      </c>
      <c r="C1748" t="s">
        <v>564</v>
      </c>
      <c r="D1748">
        <v>2253601</v>
      </c>
      <c r="E1748">
        <v>2</v>
      </c>
      <c r="F1748" s="107">
        <v>41023</v>
      </c>
      <c r="G1748" s="107">
        <v>41165</v>
      </c>
      <c r="H1748">
        <v>2253601</v>
      </c>
      <c r="I1748" s="107">
        <v>41023</v>
      </c>
      <c r="J1748" s="107">
        <v>41026</v>
      </c>
      <c r="K1748">
        <v>30000</v>
      </c>
      <c r="L1748" t="s">
        <v>570</v>
      </c>
      <c r="M1748" s="107">
        <v>41026</v>
      </c>
      <c r="N1748" t="s">
        <v>87</v>
      </c>
      <c r="O1748" t="s">
        <v>53</v>
      </c>
      <c r="P1748" t="s">
        <v>587</v>
      </c>
      <c r="Q1748">
        <v>4</v>
      </c>
      <c r="R1748">
        <v>143</v>
      </c>
      <c r="S1748">
        <v>0</v>
      </c>
      <c r="T1748">
        <v>1</v>
      </c>
      <c r="AD1748" s="107">
        <v>32709</v>
      </c>
      <c r="AE1748" t="s">
        <v>31</v>
      </c>
      <c r="AF1748" t="s">
        <v>39</v>
      </c>
      <c r="AG1748" t="s">
        <v>40</v>
      </c>
      <c r="AH1748" t="s">
        <v>40</v>
      </c>
      <c r="AI1748" t="s">
        <v>86</v>
      </c>
      <c r="AJ1748" t="s">
        <v>47</v>
      </c>
      <c r="AK1748">
        <v>7</v>
      </c>
      <c r="AL1748" t="s">
        <v>47</v>
      </c>
      <c r="AP1748" t="s">
        <v>109</v>
      </c>
      <c r="AR1748" t="s">
        <v>49</v>
      </c>
      <c r="AS1748" t="s">
        <v>73</v>
      </c>
      <c r="AT1748" t="s">
        <v>520</v>
      </c>
      <c r="BC1748" t="s">
        <v>51</v>
      </c>
      <c r="BF1748">
        <v>4</v>
      </c>
      <c r="BG1748">
        <v>143</v>
      </c>
      <c r="BH1748">
        <v>143</v>
      </c>
      <c r="BI1748">
        <v>22.715846994535518</v>
      </c>
      <c r="BJ1748">
        <f t="shared" si="135"/>
        <v>23</v>
      </c>
      <c r="BK1748">
        <v>0</v>
      </c>
      <c r="BL1748">
        <v>-139</v>
      </c>
      <c r="BM1748" t="s">
        <v>47</v>
      </c>
      <c r="BN1748" t="s">
        <v>159</v>
      </c>
      <c r="BO1748" t="s">
        <v>87</v>
      </c>
      <c r="BQ1748" t="s">
        <v>47</v>
      </c>
      <c r="BR1748" t="s">
        <v>87</v>
      </c>
      <c r="BS1748" t="s">
        <v>573</v>
      </c>
      <c r="BT1748" t="s">
        <v>1252</v>
      </c>
      <c r="BU1748" t="s">
        <v>564</v>
      </c>
      <c r="BV1748">
        <v>2.7972027972027972E-2</v>
      </c>
      <c r="BW1748">
        <v>2.7972027972027972E-2</v>
      </c>
      <c r="BX1748">
        <v>0</v>
      </c>
      <c r="BY1748">
        <v>0</v>
      </c>
      <c r="BZ1748">
        <v>-4</v>
      </c>
      <c r="CA1748">
        <v>0</v>
      </c>
      <c r="CB1748">
        <v>4</v>
      </c>
      <c r="CC1748" t="e">
        <v>#VALUE!</v>
      </c>
      <c r="CD1748">
        <v>4</v>
      </c>
      <c r="CE1748">
        <v>0</v>
      </c>
      <c r="CH1748">
        <f t="shared" si="136"/>
        <v>1</v>
      </c>
      <c r="CI1748" t="s">
        <v>1405</v>
      </c>
      <c r="CJ1748">
        <v>1</v>
      </c>
      <c r="CK1748" t="s">
        <v>1399</v>
      </c>
      <c r="CL1748">
        <f t="shared" si="137"/>
        <v>1</v>
      </c>
      <c r="CM1748">
        <f t="shared" si="138"/>
        <v>0</v>
      </c>
      <c r="CN1748">
        <f t="shared" si="139"/>
        <v>1</v>
      </c>
    </row>
    <row r="1749" spans="1:92" x14ac:dyDescent="0.25">
      <c r="A1749">
        <v>530</v>
      </c>
      <c r="B1749" t="s">
        <v>564</v>
      </c>
      <c r="C1749" t="s">
        <v>564</v>
      </c>
      <c r="D1749">
        <v>2253608</v>
      </c>
      <c r="E1749">
        <v>4</v>
      </c>
      <c r="F1749" s="107">
        <v>40929</v>
      </c>
      <c r="G1749" s="107">
        <v>40984</v>
      </c>
      <c r="H1749">
        <v>2253608</v>
      </c>
      <c r="I1749" s="107">
        <v>40930</v>
      </c>
      <c r="J1749" s="107">
        <v>40984</v>
      </c>
      <c r="K1749">
        <v>5000</v>
      </c>
      <c r="L1749" t="s">
        <v>567</v>
      </c>
      <c r="N1749" t="s">
        <v>564</v>
      </c>
      <c r="O1749" t="s">
        <v>913</v>
      </c>
      <c r="P1749" t="s">
        <v>38</v>
      </c>
      <c r="Q1749">
        <v>55</v>
      </c>
      <c r="R1749">
        <v>56</v>
      </c>
      <c r="S1749">
        <v>2</v>
      </c>
      <c r="T1749">
        <v>7</v>
      </c>
      <c r="AD1749" s="107">
        <v>26829</v>
      </c>
      <c r="AE1749" t="s">
        <v>31</v>
      </c>
      <c r="AF1749" t="s">
        <v>32</v>
      </c>
      <c r="AG1749" t="s">
        <v>868</v>
      </c>
      <c r="AH1749" t="s">
        <v>57</v>
      </c>
      <c r="AI1749" t="s">
        <v>46</v>
      </c>
      <c r="AJ1749" t="s">
        <v>88</v>
      </c>
      <c r="AK1749">
        <v>5</v>
      </c>
      <c r="AL1749" t="s">
        <v>986</v>
      </c>
      <c r="AO1749">
        <v>180</v>
      </c>
      <c r="AP1749" t="s">
        <v>59</v>
      </c>
      <c r="AR1749" t="s">
        <v>43</v>
      </c>
      <c r="AS1749" t="s">
        <v>60</v>
      </c>
      <c r="BC1749" t="s">
        <v>37</v>
      </c>
      <c r="BF1749">
        <v>55</v>
      </c>
      <c r="BG1749">
        <v>55</v>
      </c>
      <c r="BH1749">
        <v>56</v>
      </c>
      <c r="BI1749">
        <v>38.524590163934427</v>
      </c>
      <c r="BJ1749">
        <f t="shared" si="135"/>
        <v>39</v>
      </c>
      <c r="BK1749">
        <v>0</v>
      </c>
      <c r="BL1749">
        <v>0</v>
      </c>
      <c r="BM1749" t="s">
        <v>1050</v>
      </c>
      <c r="BN1749" t="s">
        <v>913</v>
      </c>
      <c r="BO1749" t="s">
        <v>564</v>
      </c>
      <c r="BQ1749" t="s">
        <v>1050</v>
      </c>
      <c r="BR1749" t="s">
        <v>87</v>
      </c>
      <c r="BS1749" t="s">
        <v>572</v>
      </c>
      <c r="BT1749" t="s">
        <v>1252</v>
      </c>
      <c r="BU1749" t="s">
        <v>87</v>
      </c>
      <c r="BV1749">
        <v>0.9821428571428571</v>
      </c>
      <c r="BW1749">
        <v>1</v>
      </c>
      <c r="BX1749">
        <v>1.7857142857142905E-2</v>
      </c>
      <c r="BY1749">
        <v>0</v>
      </c>
      <c r="BZ1749">
        <v>-55</v>
      </c>
      <c r="CA1749">
        <v>0</v>
      </c>
      <c r="CB1749">
        <v>55</v>
      </c>
      <c r="CC1749" t="e">
        <v>#VALUE!</v>
      </c>
      <c r="CD1749">
        <v>55</v>
      </c>
      <c r="CE1749">
        <v>0</v>
      </c>
      <c r="CH1749">
        <f t="shared" si="136"/>
        <v>1</v>
      </c>
      <c r="CI1749" t="s">
        <v>1401</v>
      </c>
      <c r="CJ1749">
        <v>3</v>
      </c>
      <c r="CK1749" t="s">
        <v>1399</v>
      </c>
      <c r="CL1749">
        <f t="shared" si="137"/>
        <v>0</v>
      </c>
      <c r="CM1749">
        <f t="shared" si="138"/>
        <v>1</v>
      </c>
      <c r="CN1749">
        <f t="shared" si="139"/>
        <v>1</v>
      </c>
    </row>
    <row r="1750" spans="1:92" x14ac:dyDescent="0.25">
      <c r="A1750">
        <v>704</v>
      </c>
      <c r="B1750" t="s">
        <v>564</v>
      </c>
      <c r="C1750" t="s">
        <v>87</v>
      </c>
      <c r="D1750">
        <v>2254378</v>
      </c>
      <c r="E1750">
        <v>6</v>
      </c>
      <c r="F1750" s="107">
        <v>40852</v>
      </c>
      <c r="G1750" s="107">
        <v>41176</v>
      </c>
      <c r="H1750">
        <v>2254378</v>
      </c>
      <c r="I1750" s="107">
        <v>40852</v>
      </c>
      <c r="J1750" s="107">
        <v>40896</v>
      </c>
      <c r="K1750">
        <v>5000</v>
      </c>
      <c r="L1750" t="s">
        <v>567</v>
      </c>
      <c r="M1750" s="107">
        <v>40896</v>
      </c>
      <c r="N1750" t="s">
        <v>87</v>
      </c>
      <c r="O1750" t="s">
        <v>75</v>
      </c>
      <c r="P1750" t="s">
        <v>76</v>
      </c>
      <c r="Q1750">
        <v>281</v>
      </c>
      <c r="R1750">
        <v>325</v>
      </c>
      <c r="S1750">
        <v>1</v>
      </c>
      <c r="T1750">
        <v>7</v>
      </c>
      <c r="AD1750" s="107">
        <v>32162</v>
      </c>
      <c r="AE1750" t="s">
        <v>31</v>
      </c>
      <c r="AF1750" t="s">
        <v>68</v>
      </c>
      <c r="AG1750" t="s">
        <v>870</v>
      </c>
      <c r="AH1750" t="s">
        <v>30</v>
      </c>
      <c r="AI1750" t="s">
        <v>52</v>
      </c>
      <c r="AJ1750" t="s">
        <v>88</v>
      </c>
      <c r="AK1750">
        <v>12</v>
      </c>
      <c r="AL1750" t="s">
        <v>361</v>
      </c>
      <c r="AM1750">
        <v>2</v>
      </c>
      <c r="AP1750" t="s">
        <v>65</v>
      </c>
      <c r="AR1750" t="s">
        <v>66</v>
      </c>
      <c r="AS1750" t="s">
        <v>67</v>
      </c>
      <c r="AU1750" t="s">
        <v>803</v>
      </c>
      <c r="AX1750" t="s">
        <v>87</v>
      </c>
      <c r="BC1750" t="s">
        <v>51</v>
      </c>
      <c r="BF1750">
        <v>281</v>
      </c>
      <c r="BG1750">
        <v>325</v>
      </c>
      <c r="BH1750">
        <v>325</v>
      </c>
      <c r="BI1750">
        <v>23.743169398907103</v>
      </c>
      <c r="BJ1750">
        <f t="shared" si="135"/>
        <v>24</v>
      </c>
      <c r="BK1750">
        <v>0</v>
      </c>
      <c r="BL1750">
        <v>-280</v>
      </c>
      <c r="BM1750" t="s">
        <v>1050</v>
      </c>
      <c r="BN1750" t="s">
        <v>75</v>
      </c>
      <c r="BO1750" t="s">
        <v>87</v>
      </c>
      <c r="BQ1750" t="s">
        <v>1050</v>
      </c>
      <c r="BR1750" t="s">
        <v>87</v>
      </c>
      <c r="BS1750" t="s">
        <v>572</v>
      </c>
      <c r="BT1750" t="s">
        <v>1252</v>
      </c>
      <c r="BU1750" t="s">
        <v>87</v>
      </c>
      <c r="BV1750">
        <v>0.86461538461538456</v>
      </c>
      <c r="BW1750">
        <v>0.13846153846153847</v>
      </c>
      <c r="BX1750">
        <v>-0.72615384615384615</v>
      </c>
      <c r="BY1750">
        <v>0</v>
      </c>
      <c r="BZ1750">
        <v>-45</v>
      </c>
      <c r="CA1750">
        <v>236</v>
      </c>
      <c r="CB1750">
        <v>325</v>
      </c>
      <c r="CC1750">
        <v>281</v>
      </c>
      <c r="CD1750">
        <v>325</v>
      </c>
      <c r="CE1750">
        <v>280</v>
      </c>
      <c r="CH1750">
        <f t="shared" si="136"/>
        <v>1</v>
      </c>
      <c r="CI1750" t="s">
        <v>1403</v>
      </c>
      <c r="CJ1750">
        <v>6</v>
      </c>
      <c r="CK1750" t="s">
        <v>1399</v>
      </c>
      <c r="CL1750">
        <f t="shared" si="137"/>
        <v>1</v>
      </c>
      <c r="CM1750">
        <f t="shared" si="138"/>
        <v>1</v>
      </c>
      <c r="CN1750">
        <f t="shared" si="139"/>
        <v>1</v>
      </c>
    </row>
    <row r="1751" spans="1:92" x14ac:dyDescent="0.25">
      <c r="A1751">
        <v>1437</v>
      </c>
      <c r="B1751" t="s">
        <v>564</v>
      </c>
      <c r="C1751" t="s">
        <v>564</v>
      </c>
      <c r="D1751">
        <v>2255204</v>
      </c>
      <c r="E1751">
        <v>2</v>
      </c>
      <c r="F1751" s="107">
        <v>40961</v>
      </c>
      <c r="G1751" s="107">
        <v>41052</v>
      </c>
      <c r="H1751">
        <v>2255204</v>
      </c>
      <c r="I1751" s="107" t="s">
        <v>560</v>
      </c>
      <c r="J1751" s="107" t="s">
        <v>560</v>
      </c>
      <c r="K1751">
        <v>5000</v>
      </c>
      <c r="L1751" t="s">
        <v>567</v>
      </c>
      <c r="M1751" s="107">
        <v>40963</v>
      </c>
      <c r="N1751" t="s">
        <v>87</v>
      </c>
      <c r="O1751" t="s">
        <v>75</v>
      </c>
      <c r="P1751" t="s">
        <v>587</v>
      </c>
      <c r="Q1751">
        <v>0</v>
      </c>
      <c r="R1751">
        <v>92</v>
      </c>
      <c r="S1751">
        <v>1</v>
      </c>
      <c r="T1751">
        <v>1</v>
      </c>
      <c r="AB1751" t="s">
        <v>111</v>
      </c>
      <c r="AD1751" s="107">
        <v>32351</v>
      </c>
      <c r="AE1751" t="s">
        <v>31</v>
      </c>
      <c r="AF1751" t="s">
        <v>39</v>
      </c>
      <c r="AG1751" t="s">
        <v>40</v>
      </c>
      <c r="AH1751" t="s">
        <v>30</v>
      </c>
      <c r="AI1751" t="s">
        <v>71</v>
      </c>
      <c r="AJ1751" t="s">
        <v>47</v>
      </c>
      <c r="AK1751">
        <v>4</v>
      </c>
      <c r="AL1751" t="s">
        <v>47</v>
      </c>
      <c r="AP1751" t="s">
        <v>42</v>
      </c>
      <c r="AR1751" t="s">
        <v>43</v>
      </c>
      <c r="AS1751" t="s">
        <v>44</v>
      </c>
      <c r="BC1751" t="s">
        <v>51</v>
      </c>
      <c r="BF1751">
        <v>0</v>
      </c>
      <c r="BG1751">
        <v>0</v>
      </c>
      <c r="BH1751">
        <v>92</v>
      </c>
      <c r="BI1751">
        <v>23.524590163934427</v>
      </c>
      <c r="BJ1751" t="e">
        <f t="shared" si="135"/>
        <v>#VALUE!</v>
      </c>
      <c r="BK1751" t="e">
        <v>#VALUE!</v>
      </c>
      <c r="BL1751" t="e">
        <v>#VALUE!</v>
      </c>
      <c r="BM1751" t="s">
        <v>47</v>
      </c>
      <c r="BN1751" t="s">
        <v>75</v>
      </c>
      <c r="BO1751" t="s">
        <v>87</v>
      </c>
      <c r="BQ1751" t="s">
        <v>47</v>
      </c>
      <c r="BR1751">
        <v>0</v>
      </c>
      <c r="BS1751" t="s">
        <v>573</v>
      </c>
      <c r="BT1751" t="s">
        <v>1252</v>
      </c>
      <c r="BU1751" t="s">
        <v>87</v>
      </c>
      <c r="BV1751">
        <v>0</v>
      </c>
      <c r="BW1751">
        <v>0</v>
      </c>
      <c r="BX1751">
        <v>0</v>
      </c>
      <c r="BY1751">
        <v>0</v>
      </c>
      <c r="BZ1751" t="e">
        <v>#VALUE!</v>
      </c>
      <c r="CA1751" t="e">
        <v>#VALUE!</v>
      </c>
      <c r="CB1751" t="e">
        <v>#VALUE!</v>
      </c>
      <c r="CC1751">
        <v>0</v>
      </c>
      <c r="CD1751">
        <v>0</v>
      </c>
      <c r="CE1751">
        <v>0</v>
      </c>
      <c r="CH1751">
        <f t="shared" si="136"/>
        <v>1</v>
      </c>
      <c r="CI1751" t="s">
        <v>1405</v>
      </c>
      <c r="CJ1751">
        <v>1</v>
      </c>
      <c r="CK1751" t="s">
        <v>1400</v>
      </c>
      <c r="CL1751">
        <f t="shared" si="137"/>
        <v>1</v>
      </c>
      <c r="CM1751">
        <f t="shared" si="138"/>
        <v>1</v>
      </c>
      <c r="CN1751">
        <f t="shared" si="139"/>
        <v>1</v>
      </c>
    </row>
    <row r="1752" spans="1:92" x14ac:dyDescent="0.25">
      <c r="A1752">
        <v>3007</v>
      </c>
      <c r="B1752" t="s">
        <v>564</v>
      </c>
      <c r="C1752" t="s">
        <v>564</v>
      </c>
      <c r="D1752">
        <v>2256621</v>
      </c>
      <c r="E1752">
        <v>1</v>
      </c>
      <c r="F1752" s="107">
        <v>41019</v>
      </c>
      <c r="G1752" s="107">
        <v>41071</v>
      </c>
      <c r="H1752">
        <v>2256621</v>
      </c>
      <c r="I1752" s="107">
        <v>41020</v>
      </c>
      <c r="J1752" s="107">
        <v>41071</v>
      </c>
      <c r="K1752">
        <v>10000</v>
      </c>
      <c r="L1752" t="s">
        <v>568</v>
      </c>
      <c r="N1752" t="s">
        <v>564</v>
      </c>
      <c r="O1752" t="s">
        <v>913</v>
      </c>
      <c r="P1752" t="s">
        <v>54</v>
      </c>
      <c r="Q1752">
        <v>52</v>
      </c>
      <c r="R1752">
        <v>53</v>
      </c>
      <c r="S1752">
        <v>0</v>
      </c>
      <c r="T1752">
        <v>0</v>
      </c>
      <c r="U1752">
        <v>1</v>
      </c>
      <c r="AD1752" s="107">
        <v>29481</v>
      </c>
      <c r="AE1752" t="s">
        <v>45</v>
      </c>
      <c r="AF1752" t="s">
        <v>68</v>
      </c>
      <c r="AG1752" t="s">
        <v>870</v>
      </c>
      <c r="AH1752" t="s">
        <v>30</v>
      </c>
      <c r="AI1752" t="s">
        <v>71</v>
      </c>
      <c r="AJ1752" t="s">
        <v>54</v>
      </c>
      <c r="AK1752">
        <v>4</v>
      </c>
      <c r="AL1752" t="s">
        <v>54</v>
      </c>
      <c r="AP1752" t="s">
        <v>48</v>
      </c>
      <c r="AR1752" t="s">
        <v>49</v>
      </c>
      <c r="AS1752" t="s">
        <v>44</v>
      </c>
      <c r="BC1752" t="s">
        <v>37</v>
      </c>
      <c r="BF1752">
        <v>52</v>
      </c>
      <c r="BG1752">
        <v>52</v>
      </c>
      <c r="BH1752">
        <v>53</v>
      </c>
      <c r="BI1752">
        <v>31.524590163934427</v>
      </c>
      <c r="BJ1752">
        <f t="shared" si="135"/>
        <v>32</v>
      </c>
      <c r="BK1752">
        <v>0</v>
      </c>
      <c r="BL1752">
        <v>0</v>
      </c>
      <c r="BM1752" t="s">
        <v>1051</v>
      </c>
      <c r="BN1752" t="s">
        <v>913</v>
      </c>
      <c r="BO1752" t="s">
        <v>564</v>
      </c>
      <c r="BQ1752" t="s">
        <v>1051</v>
      </c>
      <c r="BR1752" t="s">
        <v>87</v>
      </c>
      <c r="BS1752" t="s">
        <v>572</v>
      </c>
      <c r="BT1752" t="s">
        <v>1252</v>
      </c>
      <c r="BU1752" t="s">
        <v>564</v>
      </c>
      <c r="BV1752">
        <v>0.98113207547169812</v>
      </c>
      <c r="BW1752">
        <v>1</v>
      </c>
      <c r="BX1752">
        <v>1.8867924528301883E-2</v>
      </c>
      <c r="BY1752">
        <v>0</v>
      </c>
      <c r="BZ1752">
        <v>-52</v>
      </c>
      <c r="CA1752">
        <v>0</v>
      </c>
      <c r="CB1752">
        <v>52</v>
      </c>
      <c r="CC1752" t="e">
        <v>#VALUE!</v>
      </c>
      <c r="CD1752">
        <v>52</v>
      </c>
      <c r="CE1752">
        <v>0</v>
      </c>
      <c r="CH1752">
        <f t="shared" si="136"/>
        <v>0</v>
      </c>
      <c r="CI1752" t="s">
        <v>1401</v>
      </c>
      <c r="CJ1752">
        <v>3</v>
      </c>
      <c r="CK1752" t="s">
        <v>1399</v>
      </c>
      <c r="CL1752">
        <f t="shared" si="137"/>
        <v>0</v>
      </c>
      <c r="CM1752">
        <f t="shared" si="138"/>
        <v>0</v>
      </c>
      <c r="CN1752">
        <f t="shared" si="139"/>
        <v>0</v>
      </c>
    </row>
    <row r="1753" spans="1:92" x14ac:dyDescent="0.25">
      <c r="A1753">
        <v>665</v>
      </c>
      <c r="B1753" t="s">
        <v>564</v>
      </c>
      <c r="C1753" t="s">
        <v>564</v>
      </c>
      <c r="D1753">
        <v>2256733</v>
      </c>
      <c r="E1753">
        <v>5</v>
      </c>
      <c r="F1753" s="107">
        <v>40935</v>
      </c>
      <c r="G1753" s="107">
        <v>41080</v>
      </c>
      <c r="H1753">
        <v>2256733</v>
      </c>
      <c r="I1753" s="107">
        <v>40935</v>
      </c>
      <c r="J1753" s="107">
        <v>41080</v>
      </c>
      <c r="K1753">
        <v>15000</v>
      </c>
      <c r="L1753" t="s">
        <v>569</v>
      </c>
      <c r="N1753" t="s">
        <v>564</v>
      </c>
      <c r="O1753" t="s">
        <v>913</v>
      </c>
      <c r="P1753" t="s">
        <v>38</v>
      </c>
      <c r="Q1753">
        <v>146</v>
      </c>
      <c r="R1753">
        <v>146</v>
      </c>
      <c r="S1753">
        <v>1</v>
      </c>
      <c r="T1753">
        <v>3</v>
      </c>
      <c r="AB1753" t="s">
        <v>111</v>
      </c>
      <c r="AD1753" s="107">
        <v>32460</v>
      </c>
      <c r="AE1753" t="s">
        <v>31</v>
      </c>
      <c r="AF1753" t="s">
        <v>39</v>
      </c>
      <c r="AG1753" t="s">
        <v>40</v>
      </c>
      <c r="AH1753" t="s">
        <v>30</v>
      </c>
      <c r="AI1753" t="s">
        <v>140</v>
      </c>
      <c r="AJ1753" t="s">
        <v>88</v>
      </c>
      <c r="AK1753">
        <v>7</v>
      </c>
      <c r="AL1753" t="s">
        <v>987</v>
      </c>
      <c r="AN1753">
        <v>7</v>
      </c>
      <c r="AP1753" t="s">
        <v>107</v>
      </c>
      <c r="AR1753" t="s">
        <v>43</v>
      </c>
      <c r="AS1753" t="s">
        <v>60</v>
      </c>
      <c r="BC1753" t="s">
        <v>51</v>
      </c>
      <c r="BF1753">
        <v>146</v>
      </c>
      <c r="BG1753">
        <v>146</v>
      </c>
      <c r="BH1753">
        <v>146</v>
      </c>
      <c r="BI1753">
        <v>23.155737704918032</v>
      </c>
      <c r="BJ1753">
        <f t="shared" si="135"/>
        <v>23</v>
      </c>
      <c r="BK1753">
        <v>0</v>
      </c>
      <c r="BL1753">
        <v>0</v>
      </c>
      <c r="BM1753" t="s">
        <v>1050</v>
      </c>
      <c r="BN1753" t="s">
        <v>913</v>
      </c>
      <c r="BO1753" t="s">
        <v>564</v>
      </c>
      <c r="BQ1753" t="s">
        <v>1050</v>
      </c>
      <c r="BR1753" t="s">
        <v>87</v>
      </c>
      <c r="BS1753" t="s">
        <v>572</v>
      </c>
      <c r="BT1753" t="s">
        <v>1252</v>
      </c>
      <c r="BU1753" t="s">
        <v>87</v>
      </c>
      <c r="BV1753">
        <v>1</v>
      </c>
      <c r="BW1753">
        <v>1</v>
      </c>
      <c r="BX1753">
        <v>0</v>
      </c>
      <c r="BY1753">
        <v>0</v>
      </c>
      <c r="BZ1753">
        <v>-146</v>
      </c>
      <c r="CA1753">
        <v>0</v>
      </c>
      <c r="CB1753">
        <v>146</v>
      </c>
      <c r="CC1753" t="e">
        <v>#VALUE!</v>
      </c>
      <c r="CD1753">
        <v>146</v>
      </c>
      <c r="CE1753">
        <v>0</v>
      </c>
      <c r="CH1753">
        <f t="shared" si="136"/>
        <v>1</v>
      </c>
      <c r="CI1753" t="s">
        <v>1403</v>
      </c>
      <c r="CJ1753">
        <v>6</v>
      </c>
      <c r="CK1753" t="s">
        <v>1399</v>
      </c>
      <c r="CL1753">
        <f t="shared" si="137"/>
        <v>0</v>
      </c>
      <c r="CM1753">
        <f t="shared" si="138"/>
        <v>1</v>
      </c>
      <c r="CN1753">
        <f t="shared" si="139"/>
        <v>1</v>
      </c>
    </row>
    <row r="1754" spans="1:92" x14ac:dyDescent="0.25">
      <c r="A1754">
        <v>1582</v>
      </c>
      <c r="B1754" t="s">
        <v>564</v>
      </c>
      <c r="C1754" t="s">
        <v>87</v>
      </c>
      <c r="D1754">
        <v>2257414</v>
      </c>
      <c r="E1754">
        <v>6</v>
      </c>
      <c r="F1754" s="107">
        <v>40967</v>
      </c>
      <c r="G1754" s="107">
        <v>41760</v>
      </c>
      <c r="H1754">
        <v>2257414</v>
      </c>
      <c r="I1754" s="107">
        <v>40968</v>
      </c>
      <c r="J1754" s="107">
        <v>41322</v>
      </c>
      <c r="K1754">
        <v>40000</v>
      </c>
      <c r="L1754" t="s">
        <v>570</v>
      </c>
      <c r="M1754" s="107">
        <v>41322</v>
      </c>
      <c r="N1754" t="s">
        <v>87</v>
      </c>
      <c r="O1754" t="s">
        <v>75</v>
      </c>
      <c r="P1754" t="s">
        <v>38</v>
      </c>
      <c r="Q1754">
        <v>211</v>
      </c>
      <c r="R1754">
        <v>794</v>
      </c>
      <c r="S1754">
        <v>1</v>
      </c>
      <c r="T1754">
        <v>5</v>
      </c>
      <c r="U1754">
        <v>1</v>
      </c>
      <c r="AD1754" s="107">
        <v>32750</v>
      </c>
      <c r="AE1754" t="s">
        <v>31</v>
      </c>
      <c r="AF1754" t="s">
        <v>32</v>
      </c>
      <c r="AG1754" t="s">
        <v>868</v>
      </c>
      <c r="AH1754" t="s">
        <v>30</v>
      </c>
      <c r="AI1754" t="s">
        <v>99</v>
      </c>
      <c r="AJ1754" t="s">
        <v>88</v>
      </c>
      <c r="AK1754">
        <v>25</v>
      </c>
      <c r="AL1754" t="s">
        <v>361</v>
      </c>
      <c r="AM1754">
        <v>20</v>
      </c>
      <c r="AP1754" t="s">
        <v>104</v>
      </c>
      <c r="AR1754" t="s">
        <v>91</v>
      </c>
      <c r="AS1754" t="s">
        <v>105</v>
      </c>
      <c r="AT1754" t="s">
        <v>1257</v>
      </c>
      <c r="AV1754" t="s">
        <v>50</v>
      </c>
      <c r="AW1754">
        <v>41515</v>
      </c>
      <c r="BA1754" t="s">
        <v>1186</v>
      </c>
      <c r="BB1754">
        <v>816</v>
      </c>
      <c r="BC1754" t="s">
        <v>37</v>
      </c>
      <c r="BF1754">
        <v>211</v>
      </c>
      <c r="BG1754">
        <v>793</v>
      </c>
      <c r="BH1754">
        <v>794</v>
      </c>
      <c r="BI1754">
        <v>22.450819672131146</v>
      </c>
      <c r="BJ1754">
        <f t="shared" si="135"/>
        <v>23</v>
      </c>
      <c r="BK1754">
        <v>0</v>
      </c>
      <c r="BL1754">
        <v>-438</v>
      </c>
      <c r="BM1754" t="s">
        <v>1050</v>
      </c>
      <c r="BN1754" t="s">
        <v>75</v>
      </c>
      <c r="BO1754" t="s">
        <v>564</v>
      </c>
      <c r="BQ1754" t="s">
        <v>1050</v>
      </c>
      <c r="BR1754" t="s">
        <v>87</v>
      </c>
      <c r="BS1754" t="s">
        <v>572</v>
      </c>
      <c r="BT1754" t="s">
        <v>1252</v>
      </c>
      <c r="BU1754" t="s">
        <v>87</v>
      </c>
      <c r="BV1754">
        <v>0.26574307304785894</v>
      </c>
      <c r="BW1754">
        <v>0.26569999999999999</v>
      </c>
      <c r="BX1754">
        <v>0</v>
      </c>
      <c r="BY1754">
        <v>0</v>
      </c>
      <c r="BZ1754">
        <v>-355</v>
      </c>
      <c r="CA1754">
        <v>-144</v>
      </c>
      <c r="CB1754">
        <v>793</v>
      </c>
      <c r="CC1754" t="e">
        <v>#VALUE!</v>
      </c>
      <c r="CD1754">
        <v>211</v>
      </c>
      <c r="CH1754">
        <f t="shared" si="136"/>
        <v>1</v>
      </c>
      <c r="CI1754" t="s">
        <v>1403</v>
      </c>
      <c r="CJ1754">
        <v>6</v>
      </c>
      <c r="CK1754" t="s">
        <v>1399</v>
      </c>
      <c r="CL1754">
        <f t="shared" si="137"/>
        <v>1</v>
      </c>
      <c r="CM1754">
        <f t="shared" si="138"/>
        <v>1</v>
      </c>
      <c r="CN1754">
        <f t="shared" si="139"/>
        <v>1</v>
      </c>
    </row>
    <row r="1755" spans="1:92" x14ac:dyDescent="0.25">
      <c r="A1755">
        <v>1676</v>
      </c>
      <c r="B1755" t="s">
        <v>564</v>
      </c>
      <c r="C1755" t="s">
        <v>564</v>
      </c>
      <c r="D1755">
        <v>2257577</v>
      </c>
      <c r="E1755">
        <v>6</v>
      </c>
      <c r="F1755" s="107">
        <v>40970</v>
      </c>
      <c r="G1755" s="107">
        <v>41079</v>
      </c>
      <c r="H1755">
        <v>2257577</v>
      </c>
      <c r="I1755" s="107">
        <v>40971</v>
      </c>
      <c r="J1755" s="107">
        <v>41079</v>
      </c>
      <c r="K1755" t="s">
        <v>562</v>
      </c>
      <c r="L1755" t="s">
        <v>562</v>
      </c>
      <c r="N1755" t="s">
        <v>564</v>
      </c>
      <c r="O1755" t="s">
        <v>913</v>
      </c>
      <c r="P1755" t="s">
        <v>38</v>
      </c>
      <c r="Q1755">
        <v>109</v>
      </c>
      <c r="R1755">
        <v>110</v>
      </c>
      <c r="S1755">
        <v>7</v>
      </c>
      <c r="T1755">
        <v>2</v>
      </c>
      <c r="U1755">
        <v>1</v>
      </c>
      <c r="AD1755" s="107">
        <v>22833</v>
      </c>
      <c r="AE1755" t="s">
        <v>31</v>
      </c>
      <c r="AF1755" t="s">
        <v>32</v>
      </c>
      <c r="AG1755" t="s">
        <v>868</v>
      </c>
      <c r="AH1755" t="s">
        <v>30</v>
      </c>
      <c r="AI1755" t="s">
        <v>99</v>
      </c>
      <c r="AJ1755" t="s">
        <v>88</v>
      </c>
      <c r="AK1755">
        <v>4</v>
      </c>
      <c r="AL1755" t="s">
        <v>361</v>
      </c>
      <c r="AM1755">
        <v>3</v>
      </c>
      <c r="AP1755" t="s">
        <v>42</v>
      </c>
      <c r="AR1755" t="s">
        <v>43</v>
      </c>
      <c r="AS1755" t="s">
        <v>44</v>
      </c>
      <c r="BC1755" t="s">
        <v>37</v>
      </c>
      <c r="BF1755">
        <v>109</v>
      </c>
      <c r="BG1755">
        <v>109</v>
      </c>
      <c r="BH1755">
        <v>110</v>
      </c>
      <c r="BI1755">
        <v>49.55464480874317</v>
      </c>
      <c r="BJ1755">
        <f t="shared" si="135"/>
        <v>50</v>
      </c>
      <c r="BK1755">
        <v>0</v>
      </c>
      <c r="BL1755">
        <v>0</v>
      </c>
      <c r="BM1755" t="s">
        <v>1050</v>
      </c>
      <c r="BN1755" t="s">
        <v>913</v>
      </c>
      <c r="BO1755" t="s">
        <v>564</v>
      </c>
      <c r="BQ1755" t="s">
        <v>1050</v>
      </c>
      <c r="BR1755" t="s">
        <v>87</v>
      </c>
      <c r="BS1755" t="s">
        <v>572</v>
      </c>
      <c r="BT1755" t="s">
        <v>1252</v>
      </c>
      <c r="BU1755" t="s">
        <v>87</v>
      </c>
      <c r="BV1755">
        <v>0.99090909090909096</v>
      </c>
      <c r="BW1755">
        <v>1</v>
      </c>
      <c r="BX1755">
        <v>9.0909090909090384E-3</v>
      </c>
      <c r="BY1755">
        <v>0</v>
      </c>
      <c r="BZ1755">
        <v>-109</v>
      </c>
      <c r="CA1755">
        <v>0</v>
      </c>
      <c r="CB1755">
        <v>109</v>
      </c>
      <c r="CC1755" t="e">
        <v>#VALUE!</v>
      </c>
      <c r="CD1755">
        <v>109</v>
      </c>
      <c r="CE1755">
        <v>0</v>
      </c>
      <c r="CH1755">
        <f t="shared" si="136"/>
        <v>1</v>
      </c>
      <c r="CI1755" t="s">
        <v>1408</v>
      </c>
      <c r="CJ1755">
        <v>0</v>
      </c>
      <c r="CK1755" t="s">
        <v>1399</v>
      </c>
      <c r="CL1755">
        <f t="shared" si="137"/>
        <v>0</v>
      </c>
      <c r="CM1755">
        <f t="shared" si="138"/>
        <v>1</v>
      </c>
      <c r="CN1755">
        <f t="shared" si="139"/>
        <v>1</v>
      </c>
    </row>
    <row r="1756" spans="1:92" x14ac:dyDescent="0.25">
      <c r="A1756">
        <v>1966</v>
      </c>
      <c r="B1756" t="s">
        <v>564</v>
      </c>
      <c r="C1756" t="s">
        <v>564</v>
      </c>
      <c r="D1756">
        <v>2257670</v>
      </c>
      <c r="E1756">
        <v>6</v>
      </c>
      <c r="F1756" s="107">
        <v>40982</v>
      </c>
      <c r="G1756" s="107">
        <v>41116</v>
      </c>
      <c r="H1756">
        <v>2257670</v>
      </c>
      <c r="I1756" s="107">
        <v>40983</v>
      </c>
      <c r="J1756" s="107">
        <v>41116</v>
      </c>
      <c r="K1756" t="s">
        <v>562</v>
      </c>
      <c r="L1756" t="s">
        <v>562</v>
      </c>
      <c r="N1756" t="s">
        <v>564</v>
      </c>
      <c r="O1756" t="s">
        <v>913</v>
      </c>
      <c r="P1756" t="s">
        <v>38</v>
      </c>
      <c r="Q1756">
        <v>134</v>
      </c>
      <c r="R1756">
        <v>135</v>
      </c>
      <c r="S1756">
        <v>2</v>
      </c>
      <c r="T1756">
        <v>0</v>
      </c>
      <c r="U1756">
        <v>1</v>
      </c>
      <c r="V1756">
        <v>1</v>
      </c>
      <c r="AD1756" s="107">
        <v>32111</v>
      </c>
      <c r="AE1756" t="s">
        <v>31</v>
      </c>
      <c r="AF1756" t="s">
        <v>32</v>
      </c>
      <c r="AG1756" t="s">
        <v>868</v>
      </c>
      <c r="AH1756" t="s">
        <v>30</v>
      </c>
      <c r="AI1756" t="s">
        <v>52</v>
      </c>
      <c r="AJ1756" t="s">
        <v>88</v>
      </c>
      <c r="AK1756">
        <v>7</v>
      </c>
      <c r="AL1756" t="s">
        <v>361</v>
      </c>
      <c r="AM1756">
        <v>5</v>
      </c>
      <c r="AP1756" t="s">
        <v>131</v>
      </c>
      <c r="AR1756" t="s">
        <v>91</v>
      </c>
      <c r="AS1756" t="s">
        <v>81</v>
      </c>
      <c r="BC1756" t="s">
        <v>51</v>
      </c>
      <c r="BF1756">
        <v>134</v>
      </c>
      <c r="BG1756">
        <v>134</v>
      </c>
      <c r="BH1756">
        <v>135</v>
      </c>
      <c r="BI1756">
        <v>24.237704918032787</v>
      </c>
      <c r="BJ1756">
        <f t="shared" si="135"/>
        <v>24</v>
      </c>
      <c r="BK1756">
        <v>0</v>
      </c>
      <c r="BL1756">
        <v>0</v>
      </c>
      <c r="BM1756" t="s">
        <v>1050</v>
      </c>
      <c r="BN1756" t="s">
        <v>913</v>
      </c>
      <c r="BO1756" t="s">
        <v>564</v>
      </c>
      <c r="BQ1756" t="s">
        <v>1050</v>
      </c>
      <c r="BR1756" t="s">
        <v>87</v>
      </c>
      <c r="BS1756" t="s">
        <v>572</v>
      </c>
      <c r="BT1756" t="s">
        <v>1252</v>
      </c>
      <c r="BU1756" t="s">
        <v>87</v>
      </c>
      <c r="BV1756">
        <v>0.99259259259259258</v>
      </c>
      <c r="BW1756">
        <v>1</v>
      </c>
      <c r="BX1756">
        <v>7.4074074074074181E-3</v>
      </c>
      <c r="BY1756">
        <v>0</v>
      </c>
      <c r="BZ1756">
        <v>-134</v>
      </c>
      <c r="CA1756">
        <v>0</v>
      </c>
      <c r="CB1756">
        <v>134</v>
      </c>
      <c r="CC1756" t="e">
        <v>#VALUE!</v>
      </c>
      <c r="CD1756">
        <v>134</v>
      </c>
      <c r="CE1756">
        <v>0</v>
      </c>
      <c r="CH1756">
        <f t="shared" si="136"/>
        <v>1</v>
      </c>
      <c r="CI1756" t="s">
        <v>1403</v>
      </c>
      <c r="CJ1756">
        <v>6</v>
      </c>
      <c r="CK1756" t="s">
        <v>1399</v>
      </c>
      <c r="CL1756">
        <f t="shared" si="137"/>
        <v>0</v>
      </c>
      <c r="CM1756">
        <f t="shared" si="138"/>
        <v>1</v>
      </c>
      <c r="CN1756">
        <f t="shared" si="139"/>
        <v>0</v>
      </c>
    </row>
    <row r="1757" spans="1:92" x14ac:dyDescent="0.25">
      <c r="A1757">
        <v>1489</v>
      </c>
      <c r="B1757" t="s">
        <v>87</v>
      </c>
      <c r="C1757" t="s">
        <v>564</v>
      </c>
      <c r="D1757">
        <v>2257819</v>
      </c>
      <c r="E1757">
        <v>5</v>
      </c>
      <c r="F1757" s="107">
        <v>40963</v>
      </c>
      <c r="G1757" s="107">
        <v>41872</v>
      </c>
      <c r="H1757">
        <v>2257819</v>
      </c>
      <c r="I1757" s="107">
        <v>40963</v>
      </c>
      <c r="J1757" s="107">
        <v>41158</v>
      </c>
      <c r="K1757">
        <v>15000</v>
      </c>
      <c r="L1757" t="s">
        <v>569</v>
      </c>
      <c r="M1757" s="107">
        <v>41158</v>
      </c>
      <c r="N1757" t="s">
        <v>87</v>
      </c>
      <c r="O1757" t="s">
        <v>159</v>
      </c>
      <c r="P1757" t="s">
        <v>38</v>
      </c>
      <c r="Q1757">
        <v>903</v>
      </c>
      <c r="R1757">
        <v>910</v>
      </c>
      <c r="S1757">
        <v>3</v>
      </c>
      <c r="T1757">
        <v>15</v>
      </c>
      <c r="U1757">
        <v>1</v>
      </c>
      <c r="AD1757" s="107">
        <v>24013</v>
      </c>
      <c r="AE1757" t="s">
        <v>31</v>
      </c>
      <c r="AF1757" t="s">
        <v>68</v>
      </c>
      <c r="AG1757" t="s">
        <v>870</v>
      </c>
      <c r="AH1757" t="s">
        <v>57</v>
      </c>
      <c r="AI1757" t="s">
        <v>140</v>
      </c>
      <c r="AJ1757" t="s">
        <v>88</v>
      </c>
      <c r="AK1757">
        <v>18</v>
      </c>
      <c r="AL1757" t="s">
        <v>987</v>
      </c>
      <c r="AN1757">
        <v>6</v>
      </c>
      <c r="AP1757" t="s">
        <v>59</v>
      </c>
      <c r="AR1757" t="s">
        <v>43</v>
      </c>
      <c r="AS1757" t="s">
        <v>60</v>
      </c>
      <c r="AT1757" t="s">
        <v>1364</v>
      </c>
      <c r="AU1757" t="s">
        <v>1365</v>
      </c>
      <c r="BC1757" t="s">
        <v>37</v>
      </c>
      <c r="BD1757" t="s">
        <v>1366</v>
      </c>
      <c r="BE1757" t="s">
        <v>1367</v>
      </c>
      <c r="BF1757">
        <v>903</v>
      </c>
      <c r="BG1757">
        <v>910</v>
      </c>
      <c r="BH1757">
        <v>910</v>
      </c>
      <c r="BI1757">
        <v>46.311475409836063</v>
      </c>
      <c r="BJ1757">
        <f t="shared" si="135"/>
        <v>46</v>
      </c>
      <c r="BK1757">
        <v>0</v>
      </c>
      <c r="BL1757">
        <v>-714</v>
      </c>
      <c r="BM1757" t="s">
        <v>1050</v>
      </c>
      <c r="BN1757" t="s">
        <v>159</v>
      </c>
      <c r="BO1757" t="s">
        <v>87</v>
      </c>
      <c r="BQ1757" t="s">
        <v>1050</v>
      </c>
      <c r="BR1757" t="s">
        <v>87</v>
      </c>
      <c r="BS1757" t="s">
        <v>572</v>
      </c>
      <c r="BT1757" t="s">
        <v>1252</v>
      </c>
      <c r="BU1757" t="s">
        <v>87</v>
      </c>
      <c r="BV1757">
        <v>0.99229999999999996</v>
      </c>
      <c r="BW1757">
        <v>0.99229999999999996</v>
      </c>
      <c r="BX1757">
        <v>0</v>
      </c>
      <c r="BY1757">
        <v>0</v>
      </c>
      <c r="BZ1757">
        <v>-196</v>
      </c>
      <c r="CA1757">
        <v>707</v>
      </c>
      <c r="CB1757">
        <v>910</v>
      </c>
      <c r="CC1757" t="e">
        <v>#VALUE!</v>
      </c>
      <c r="CD1757">
        <v>903</v>
      </c>
      <c r="CH1757">
        <f t="shared" si="136"/>
        <v>1</v>
      </c>
      <c r="CI1757" t="s">
        <v>1407</v>
      </c>
      <c r="CJ1757">
        <v>8</v>
      </c>
      <c r="CK1757" t="s">
        <v>1399</v>
      </c>
      <c r="CL1757">
        <f t="shared" si="137"/>
        <v>1</v>
      </c>
      <c r="CM1757">
        <f t="shared" si="138"/>
        <v>1</v>
      </c>
      <c r="CN1757">
        <f t="shared" si="139"/>
        <v>1</v>
      </c>
    </row>
    <row r="1758" spans="1:92" x14ac:dyDescent="0.25">
      <c r="A1758">
        <v>3024</v>
      </c>
      <c r="B1758" t="s">
        <v>564</v>
      </c>
      <c r="C1758" t="s">
        <v>87</v>
      </c>
      <c r="D1758">
        <v>2258254</v>
      </c>
      <c r="E1758">
        <v>5</v>
      </c>
      <c r="F1758" s="107">
        <v>41020</v>
      </c>
      <c r="G1758" s="107">
        <v>41150</v>
      </c>
      <c r="H1758">
        <v>2258254</v>
      </c>
      <c r="I1758" s="107">
        <v>41099</v>
      </c>
      <c r="J1758" s="107">
        <v>41150</v>
      </c>
      <c r="K1758">
        <v>2000</v>
      </c>
      <c r="L1758" t="s">
        <v>566</v>
      </c>
      <c r="M1758" s="107">
        <v>41021</v>
      </c>
      <c r="N1758" t="s">
        <v>87</v>
      </c>
      <c r="O1758" t="s">
        <v>75</v>
      </c>
      <c r="P1758" t="s">
        <v>38</v>
      </c>
      <c r="Q1758">
        <v>51</v>
      </c>
      <c r="R1758">
        <v>131</v>
      </c>
      <c r="S1758">
        <v>1</v>
      </c>
      <c r="T1758">
        <v>1</v>
      </c>
      <c r="V1758">
        <v>1</v>
      </c>
      <c r="AD1758" s="107">
        <v>32237</v>
      </c>
      <c r="AE1758" t="s">
        <v>31</v>
      </c>
      <c r="AF1758" t="s">
        <v>68</v>
      </c>
      <c r="AG1758" t="s">
        <v>870</v>
      </c>
      <c r="AH1758" t="s">
        <v>30</v>
      </c>
      <c r="AI1758" t="s">
        <v>79</v>
      </c>
      <c r="AJ1758" t="s">
        <v>88</v>
      </c>
      <c r="AK1758">
        <v>6</v>
      </c>
      <c r="AL1758" t="s">
        <v>987</v>
      </c>
      <c r="AN1758">
        <v>6</v>
      </c>
      <c r="AP1758" t="s">
        <v>107</v>
      </c>
      <c r="AR1758" t="s">
        <v>43</v>
      </c>
      <c r="AS1758" t="s">
        <v>60</v>
      </c>
      <c r="AT1758" t="s">
        <v>1304</v>
      </c>
      <c r="AU1758" t="s">
        <v>787</v>
      </c>
      <c r="AX1758" t="s">
        <v>87</v>
      </c>
      <c r="BC1758" t="s">
        <v>51</v>
      </c>
      <c r="BF1758">
        <v>51</v>
      </c>
      <c r="BG1758">
        <v>51</v>
      </c>
      <c r="BH1758">
        <v>131</v>
      </c>
      <c r="BI1758">
        <v>23.997267759562842</v>
      </c>
      <c r="BJ1758">
        <f t="shared" si="135"/>
        <v>24</v>
      </c>
      <c r="BK1758">
        <v>0</v>
      </c>
      <c r="BL1758">
        <v>0</v>
      </c>
      <c r="BM1758" t="s">
        <v>1050</v>
      </c>
      <c r="BN1758" t="s">
        <v>75</v>
      </c>
      <c r="BO1758" t="s">
        <v>87</v>
      </c>
      <c r="BQ1758" t="s">
        <v>1050</v>
      </c>
      <c r="BR1758" t="s">
        <v>87</v>
      </c>
      <c r="BS1758" t="s">
        <v>572</v>
      </c>
      <c r="BT1758" t="s">
        <v>1252</v>
      </c>
      <c r="BU1758" t="s">
        <v>87</v>
      </c>
      <c r="BV1758">
        <v>0.38931297709923662</v>
      </c>
      <c r="BW1758">
        <v>1</v>
      </c>
      <c r="BX1758">
        <v>0.61068702290076338</v>
      </c>
      <c r="BY1758">
        <v>0</v>
      </c>
      <c r="BZ1758">
        <v>-52</v>
      </c>
      <c r="CA1758">
        <v>-1</v>
      </c>
      <c r="CB1758">
        <v>52</v>
      </c>
      <c r="CC1758">
        <v>51</v>
      </c>
      <c r="CD1758">
        <v>52</v>
      </c>
      <c r="CE1758">
        <v>0</v>
      </c>
      <c r="CH1758">
        <f t="shared" si="136"/>
        <v>1</v>
      </c>
      <c r="CI1758" t="s">
        <v>1401</v>
      </c>
      <c r="CJ1758">
        <v>3</v>
      </c>
      <c r="CK1758" t="s">
        <v>1399</v>
      </c>
      <c r="CL1758">
        <f t="shared" si="137"/>
        <v>1</v>
      </c>
      <c r="CM1758">
        <f t="shared" si="138"/>
        <v>1</v>
      </c>
      <c r="CN1758">
        <f t="shared" si="139"/>
        <v>1</v>
      </c>
    </row>
    <row r="1759" spans="1:92" x14ac:dyDescent="0.25">
      <c r="A1759">
        <v>1695</v>
      </c>
      <c r="B1759" t="s">
        <v>564</v>
      </c>
      <c r="C1759" t="s">
        <v>564</v>
      </c>
      <c r="D1759">
        <v>2258479</v>
      </c>
      <c r="E1759">
        <v>3</v>
      </c>
      <c r="F1759" s="107">
        <v>40971</v>
      </c>
      <c r="G1759" s="107">
        <v>41208</v>
      </c>
      <c r="H1759">
        <v>2258479</v>
      </c>
      <c r="I1759" s="107">
        <v>40972</v>
      </c>
      <c r="J1759" s="107">
        <v>40973</v>
      </c>
      <c r="K1759">
        <v>10000</v>
      </c>
      <c r="L1759" t="s">
        <v>568</v>
      </c>
      <c r="M1759" s="107">
        <v>40973</v>
      </c>
      <c r="N1759" t="s">
        <v>87</v>
      </c>
      <c r="O1759" t="s">
        <v>75</v>
      </c>
      <c r="P1759" t="s">
        <v>38</v>
      </c>
      <c r="Q1759">
        <v>2</v>
      </c>
      <c r="R1759">
        <v>238</v>
      </c>
      <c r="S1759">
        <v>1</v>
      </c>
      <c r="T1759">
        <v>2</v>
      </c>
      <c r="V1759">
        <v>1</v>
      </c>
      <c r="AD1759" s="107">
        <v>32447</v>
      </c>
      <c r="AE1759" t="s">
        <v>31</v>
      </c>
      <c r="AF1759" t="s">
        <v>32</v>
      </c>
      <c r="AG1759" t="s">
        <v>868</v>
      </c>
      <c r="AH1759" t="s">
        <v>57</v>
      </c>
      <c r="AI1759" t="s">
        <v>64</v>
      </c>
      <c r="AJ1759" t="s">
        <v>88</v>
      </c>
      <c r="AK1759">
        <v>12</v>
      </c>
      <c r="AL1759" t="s">
        <v>184</v>
      </c>
      <c r="AP1759" t="s">
        <v>92</v>
      </c>
      <c r="AR1759" t="s">
        <v>66</v>
      </c>
      <c r="AS1759" t="s">
        <v>44</v>
      </c>
      <c r="AT1759" t="s">
        <v>632</v>
      </c>
      <c r="BC1759" t="s">
        <v>51</v>
      </c>
      <c r="BF1759">
        <v>2</v>
      </c>
      <c r="BG1759">
        <v>237</v>
      </c>
      <c r="BH1759">
        <v>238</v>
      </c>
      <c r="BI1759">
        <v>23.289617486338798</v>
      </c>
      <c r="BJ1759">
        <f t="shared" si="135"/>
        <v>23</v>
      </c>
      <c r="BK1759">
        <v>0</v>
      </c>
      <c r="BL1759">
        <v>-235</v>
      </c>
      <c r="BM1759" t="s">
        <v>1050</v>
      </c>
      <c r="BN1759" t="s">
        <v>75</v>
      </c>
      <c r="BO1759" t="s">
        <v>87</v>
      </c>
      <c r="BQ1759" t="s">
        <v>1050</v>
      </c>
      <c r="BR1759" t="s">
        <v>87</v>
      </c>
      <c r="BS1759" t="s">
        <v>573</v>
      </c>
      <c r="BT1759" t="s">
        <v>1252</v>
      </c>
      <c r="BU1759" t="s">
        <v>87</v>
      </c>
      <c r="BV1759">
        <v>8.4033613445378148E-3</v>
      </c>
      <c r="BW1759">
        <v>8.4388185654008432E-3</v>
      </c>
      <c r="BX1759">
        <v>3.545722086302841E-5</v>
      </c>
      <c r="BY1759">
        <v>0</v>
      </c>
      <c r="BZ1759">
        <v>-2</v>
      </c>
      <c r="CA1759">
        <v>0</v>
      </c>
      <c r="CB1759">
        <v>2</v>
      </c>
      <c r="CC1759" t="e">
        <v>#VALUE!</v>
      </c>
      <c r="CD1759">
        <v>2</v>
      </c>
      <c r="CE1759">
        <v>0</v>
      </c>
      <c r="CH1759">
        <f t="shared" si="136"/>
        <v>1</v>
      </c>
      <c r="CI1759" t="s">
        <v>1405</v>
      </c>
      <c r="CJ1759">
        <v>1</v>
      </c>
      <c r="CK1759" t="s">
        <v>1399</v>
      </c>
      <c r="CL1759">
        <f t="shared" si="137"/>
        <v>1</v>
      </c>
      <c r="CM1759">
        <f t="shared" si="138"/>
        <v>1</v>
      </c>
      <c r="CN1759">
        <f t="shared" si="139"/>
        <v>1</v>
      </c>
    </row>
    <row r="1760" spans="1:92" x14ac:dyDescent="0.25">
      <c r="A1760">
        <v>2676</v>
      </c>
      <c r="B1760" t="s">
        <v>564</v>
      </c>
      <c r="C1760" t="s">
        <v>564</v>
      </c>
      <c r="D1760">
        <v>2259949</v>
      </c>
      <c r="E1760">
        <v>6</v>
      </c>
      <c r="F1760" s="107">
        <v>41008</v>
      </c>
      <c r="G1760" s="107">
        <v>41113</v>
      </c>
      <c r="H1760">
        <v>2259949</v>
      </c>
      <c r="I1760" s="107">
        <v>41009</v>
      </c>
      <c r="J1760" s="107">
        <v>41113</v>
      </c>
      <c r="K1760">
        <v>80000</v>
      </c>
      <c r="L1760" t="s">
        <v>570</v>
      </c>
      <c r="N1760" t="s">
        <v>564</v>
      </c>
      <c r="O1760" t="s">
        <v>913</v>
      </c>
      <c r="P1760" t="s">
        <v>38</v>
      </c>
      <c r="Q1760">
        <v>105</v>
      </c>
      <c r="R1760">
        <v>106</v>
      </c>
      <c r="S1760">
        <v>0</v>
      </c>
      <c r="T1760">
        <v>1</v>
      </c>
      <c r="AD1760" s="107">
        <v>30165</v>
      </c>
      <c r="AE1760" t="s">
        <v>31</v>
      </c>
      <c r="AF1760" t="s">
        <v>39</v>
      </c>
      <c r="AG1760" t="s">
        <v>40</v>
      </c>
      <c r="AH1760" t="s">
        <v>40</v>
      </c>
      <c r="AI1760" t="s">
        <v>89</v>
      </c>
      <c r="AJ1760" t="s">
        <v>88</v>
      </c>
      <c r="AK1760">
        <v>7</v>
      </c>
      <c r="AL1760" t="s">
        <v>361</v>
      </c>
      <c r="AM1760">
        <v>10</v>
      </c>
      <c r="AP1760" t="s">
        <v>455</v>
      </c>
      <c r="AR1760" t="s">
        <v>49</v>
      </c>
      <c r="AS1760" t="s">
        <v>179</v>
      </c>
      <c r="BC1760" t="s">
        <v>37</v>
      </c>
      <c r="BF1760">
        <v>105</v>
      </c>
      <c r="BG1760">
        <v>105</v>
      </c>
      <c r="BH1760">
        <v>106</v>
      </c>
      <c r="BI1760">
        <v>29.625683060109289</v>
      </c>
      <c r="BJ1760">
        <f t="shared" si="135"/>
        <v>30</v>
      </c>
      <c r="BK1760">
        <v>0</v>
      </c>
      <c r="BL1760">
        <v>0</v>
      </c>
      <c r="BM1760" t="s">
        <v>1050</v>
      </c>
      <c r="BN1760" t="s">
        <v>913</v>
      </c>
      <c r="BO1760" t="s">
        <v>564</v>
      </c>
      <c r="BQ1760" t="s">
        <v>1050</v>
      </c>
      <c r="BR1760" t="s">
        <v>87</v>
      </c>
      <c r="BS1760" t="s">
        <v>572</v>
      </c>
      <c r="BT1760" t="s">
        <v>1252</v>
      </c>
      <c r="BU1760" t="s">
        <v>564</v>
      </c>
      <c r="BV1760">
        <v>0.99056603773584906</v>
      </c>
      <c r="BW1760">
        <v>1</v>
      </c>
      <c r="BX1760">
        <v>9.4339622641509413E-3</v>
      </c>
      <c r="BY1760">
        <v>0</v>
      </c>
      <c r="BZ1760">
        <v>-105</v>
      </c>
      <c r="CA1760">
        <v>0</v>
      </c>
      <c r="CB1760">
        <v>105</v>
      </c>
      <c r="CC1760" t="e">
        <v>#VALUE!</v>
      </c>
      <c r="CD1760">
        <v>105</v>
      </c>
      <c r="CE1760">
        <v>0</v>
      </c>
      <c r="CH1760">
        <f t="shared" si="136"/>
        <v>1</v>
      </c>
      <c r="CI1760" t="s">
        <v>1408</v>
      </c>
      <c r="CJ1760">
        <v>0</v>
      </c>
      <c r="CK1760" t="s">
        <v>1399</v>
      </c>
      <c r="CL1760">
        <f t="shared" si="137"/>
        <v>0</v>
      </c>
      <c r="CM1760">
        <f t="shared" si="138"/>
        <v>0</v>
      </c>
      <c r="CN1760">
        <f t="shared" si="139"/>
        <v>1</v>
      </c>
    </row>
    <row r="1761" spans="1:92" x14ac:dyDescent="0.25">
      <c r="A1761">
        <v>2693</v>
      </c>
      <c r="B1761" t="s">
        <v>564</v>
      </c>
      <c r="C1761" t="s">
        <v>564</v>
      </c>
      <c r="D1761">
        <v>2260019</v>
      </c>
      <c r="E1761">
        <v>1</v>
      </c>
      <c r="F1761" s="107">
        <v>41009</v>
      </c>
      <c r="G1761" s="107">
        <v>41011</v>
      </c>
      <c r="H1761">
        <v>2260019</v>
      </c>
      <c r="I1761" s="107">
        <v>41009</v>
      </c>
      <c r="J1761" s="107">
        <v>41011</v>
      </c>
      <c r="K1761">
        <v>2000</v>
      </c>
      <c r="L1761" t="s">
        <v>566</v>
      </c>
      <c r="N1761" t="s">
        <v>564</v>
      </c>
      <c r="O1761" t="s">
        <v>913</v>
      </c>
      <c r="P1761" t="s">
        <v>54</v>
      </c>
      <c r="Q1761">
        <v>3</v>
      </c>
      <c r="R1761">
        <v>3</v>
      </c>
      <c r="S1761">
        <v>0</v>
      </c>
      <c r="T1761">
        <v>1</v>
      </c>
      <c r="AD1761" s="107">
        <v>21769</v>
      </c>
      <c r="AE1761" t="s">
        <v>31</v>
      </c>
      <c r="AF1761" t="s">
        <v>32</v>
      </c>
      <c r="AG1761" t="s">
        <v>868</v>
      </c>
      <c r="AH1761" t="s">
        <v>30</v>
      </c>
      <c r="AI1761" t="s">
        <v>69</v>
      </c>
      <c r="AJ1761" t="s">
        <v>54</v>
      </c>
      <c r="AK1761">
        <v>2</v>
      </c>
      <c r="AL1761" t="s">
        <v>54</v>
      </c>
      <c r="AP1761" t="s">
        <v>42</v>
      </c>
      <c r="AR1761" t="s">
        <v>43</v>
      </c>
      <c r="AS1761" t="s">
        <v>44</v>
      </c>
      <c r="BC1761" t="s">
        <v>78</v>
      </c>
      <c r="BF1761">
        <v>3</v>
      </c>
      <c r="BG1761">
        <v>3</v>
      </c>
      <c r="BH1761">
        <v>3</v>
      </c>
      <c r="BI1761">
        <v>52.568306010928964</v>
      </c>
      <c r="BJ1761">
        <f t="shared" si="135"/>
        <v>53</v>
      </c>
      <c r="BK1761">
        <v>0</v>
      </c>
      <c r="BL1761">
        <v>0</v>
      </c>
      <c r="BM1761" t="s">
        <v>1051</v>
      </c>
      <c r="BN1761" t="s">
        <v>913</v>
      </c>
      <c r="BO1761" t="s">
        <v>564</v>
      </c>
      <c r="BQ1761" t="s">
        <v>1051</v>
      </c>
      <c r="BR1761" t="s">
        <v>87</v>
      </c>
      <c r="BS1761" t="s">
        <v>572</v>
      </c>
      <c r="BT1761" t="s">
        <v>1252</v>
      </c>
      <c r="BU1761" t="s">
        <v>564</v>
      </c>
      <c r="BV1761">
        <v>1</v>
      </c>
      <c r="BW1761">
        <v>1</v>
      </c>
      <c r="BX1761">
        <v>0</v>
      </c>
      <c r="BY1761">
        <v>0</v>
      </c>
      <c r="BZ1761">
        <v>-3</v>
      </c>
      <c r="CA1761">
        <v>0</v>
      </c>
      <c r="CB1761">
        <v>3</v>
      </c>
      <c r="CC1761" t="e">
        <v>#VALUE!</v>
      </c>
      <c r="CD1761">
        <v>3</v>
      </c>
      <c r="CE1761">
        <v>0</v>
      </c>
      <c r="CH1761">
        <f t="shared" si="136"/>
        <v>1</v>
      </c>
      <c r="CI1761" t="s">
        <v>1405</v>
      </c>
      <c r="CJ1761">
        <v>1</v>
      </c>
      <c r="CK1761" t="s">
        <v>1399</v>
      </c>
      <c r="CL1761">
        <f t="shared" si="137"/>
        <v>0</v>
      </c>
      <c r="CM1761">
        <f t="shared" si="138"/>
        <v>0</v>
      </c>
      <c r="CN1761">
        <f t="shared" si="139"/>
        <v>1</v>
      </c>
    </row>
    <row r="1762" spans="1:92" x14ac:dyDescent="0.25">
      <c r="A1762">
        <v>2983</v>
      </c>
      <c r="B1762" t="s">
        <v>564</v>
      </c>
      <c r="C1762" t="s">
        <v>564</v>
      </c>
      <c r="D1762">
        <v>2262186</v>
      </c>
      <c r="E1762">
        <v>4</v>
      </c>
      <c r="F1762" s="107">
        <v>41018</v>
      </c>
      <c r="G1762" s="107">
        <v>41087</v>
      </c>
      <c r="H1762">
        <v>2262186</v>
      </c>
      <c r="I1762" s="107">
        <v>41019</v>
      </c>
      <c r="J1762" s="107">
        <v>41087</v>
      </c>
      <c r="K1762">
        <v>15000</v>
      </c>
      <c r="L1762" t="s">
        <v>569</v>
      </c>
      <c r="N1762" t="s">
        <v>564</v>
      </c>
      <c r="O1762" t="s">
        <v>913</v>
      </c>
      <c r="P1762" t="s">
        <v>38</v>
      </c>
      <c r="Q1762">
        <v>69</v>
      </c>
      <c r="R1762">
        <v>70</v>
      </c>
      <c r="S1762">
        <v>1</v>
      </c>
      <c r="T1762">
        <v>0</v>
      </c>
      <c r="U1762">
        <v>1</v>
      </c>
      <c r="AD1762" s="107">
        <v>19762</v>
      </c>
      <c r="AE1762" t="s">
        <v>31</v>
      </c>
      <c r="AF1762" t="s">
        <v>32</v>
      </c>
      <c r="AG1762" t="s">
        <v>868</v>
      </c>
      <c r="AH1762" t="s">
        <v>30</v>
      </c>
      <c r="AI1762" t="s">
        <v>71</v>
      </c>
      <c r="AJ1762" t="s">
        <v>88</v>
      </c>
      <c r="AK1762">
        <v>3</v>
      </c>
      <c r="AL1762" t="s">
        <v>986</v>
      </c>
      <c r="AO1762">
        <v>120</v>
      </c>
      <c r="AP1762" t="s">
        <v>42</v>
      </c>
      <c r="AR1762" t="s">
        <v>43</v>
      </c>
      <c r="AS1762" t="s">
        <v>44</v>
      </c>
      <c r="BC1762" t="s">
        <v>37</v>
      </c>
      <c r="BF1762">
        <v>69</v>
      </c>
      <c r="BG1762">
        <v>69</v>
      </c>
      <c r="BH1762">
        <v>70</v>
      </c>
      <c r="BI1762">
        <v>58.076502732240435</v>
      </c>
      <c r="BJ1762">
        <f t="shared" si="135"/>
        <v>58</v>
      </c>
      <c r="BK1762">
        <v>0</v>
      </c>
      <c r="BL1762">
        <v>0</v>
      </c>
      <c r="BM1762" t="s">
        <v>1050</v>
      </c>
      <c r="BN1762" t="s">
        <v>913</v>
      </c>
      <c r="BO1762" t="s">
        <v>564</v>
      </c>
      <c r="BQ1762" t="s">
        <v>1050</v>
      </c>
      <c r="BR1762" t="s">
        <v>87</v>
      </c>
      <c r="BS1762" t="s">
        <v>572</v>
      </c>
      <c r="BT1762" t="s">
        <v>1252</v>
      </c>
      <c r="BU1762" t="s">
        <v>87</v>
      </c>
      <c r="BV1762">
        <v>0.98571428571428577</v>
      </c>
      <c r="BW1762">
        <v>1</v>
      </c>
      <c r="BX1762">
        <v>1.4285714285714235E-2</v>
      </c>
      <c r="BY1762">
        <v>0</v>
      </c>
      <c r="BZ1762">
        <v>-69</v>
      </c>
      <c r="CA1762">
        <v>0</v>
      </c>
      <c r="CB1762">
        <v>69</v>
      </c>
      <c r="CC1762" t="e">
        <v>#VALUE!</v>
      </c>
      <c r="CD1762">
        <v>69</v>
      </c>
      <c r="CE1762">
        <v>0</v>
      </c>
      <c r="CH1762">
        <f t="shared" si="136"/>
        <v>1</v>
      </c>
      <c r="CI1762" t="s">
        <v>1402</v>
      </c>
      <c r="CJ1762">
        <v>4</v>
      </c>
      <c r="CK1762" t="s">
        <v>1399</v>
      </c>
      <c r="CL1762">
        <f t="shared" si="137"/>
        <v>0</v>
      </c>
      <c r="CM1762">
        <f t="shared" si="138"/>
        <v>1</v>
      </c>
      <c r="CN1762">
        <f t="shared" si="139"/>
        <v>0</v>
      </c>
    </row>
    <row r="1763" spans="1:92" x14ac:dyDescent="0.25">
      <c r="A1763">
        <v>527</v>
      </c>
      <c r="B1763" t="s">
        <v>564</v>
      </c>
      <c r="C1763" t="s">
        <v>564</v>
      </c>
      <c r="D1763">
        <v>2262626</v>
      </c>
      <c r="E1763">
        <v>3</v>
      </c>
      <c r="F1763" s="107">
        <v>40929</v>
      </c>
      <c r="G1763" s="107">
        <v>41060</v>
      </c>
      <c r="H1763">
        <v>2262626</v>
      </c>
      <c r="I1763" s="107" t="s">
        <v>560</v>
      </c>
      <c r="J1763" s="107" t="s">
        <v>560</v>
      </c>
      <c r="K1763">
        <v>10000</v>
      </c>
      <c r="L1763" t="s">
        <v>568</v>
      </c>
      <c r="M1763" s="107">
        <v>40930</v>
      </c>
      <c r="N1763" t="s">
        <v>87</v>
      </c>
      <c r="O1763" t="s">
        <v>75</v>
      </c>
      <c r="P1763" t="s">
        <v>38</v>
      </c>
      <c r="Q1763">
        <v>0</v>
      </c>
      <c r="R1763">
        <v>132</v>
      </c>
      <c r="S1763">
        <v>0</v>
      </c>
      <c r="T1763">
        <v>2</v>
      </c>
      <c r="AD1763" s="107">
        <v>30520</v>
      </c>
      <c r="AE1763" t="s">
        <v>31</v>
      </c>
      <c r="AF1763" t="s">
        <v>39</v>
      </c>
      <c r="AG1763" t="s">
        <v>40</v>
      </c>
      <c r="AH1763" t="s">
        <v>40</v>
      </c>
      <c r="AI1763" t="s">
        <v>140</v>
      </c>
      <c r="AJ1763" t="s">
        <v>88</v>
      </c>
      <c r="AK1763">
        <v>6</v>
      </c>
      <c r="AL1763" t="s">
        <v>184</v>
      </c>
      <c r="AP1763" t="s">
        <v>65</v>
      </c>
      <c r="AR1763" t="s">
        <v>66</v>
      </c>
      <c r="AS1763" t="s">
        <v>67</v>
      </c>
      <c r="BC1763" t="s">
        <v>51</v>
      </c>
      <c r="BF1763">
        <v>0</v>
      </c>
      <c r="BG1763">
        <v>0</v>
      </c>
      <c r="BH1763">
        <v>132</v>
      </c>
      <c r="BI1763">
        <v>28.439890710382514</v>
      </c>
      <c r="BJ1763" t="e">
        <f t="shared" si="135"/>
        <v>#VALUE!</v>
      </c>
      <c r="BK1763" t="e">
        <v>#VALUE!</v>
      </c>
      <c r="BL1763" t="e">
        <v>#VALUE!</v>
      </c>
      <c r="BM1763" t="s">
        <v>1050</v>
      </c>
      <c r="BN1763" t="s">
        <v>75</v>
      </c>
      <c r="BO1763" t="s">
        <v>87</v>
      </c>
      <c r="BQ1763" t="s">
        <v>1050</v>
      </c>
      <c r="BR1763">
        <v>0</v>
      </c>
      <c r="BS1763" t="s">
        <v>573</v>
      </c>
      <c r="BT1763" t="s">
        <v>1252</v>
      </c>
      <c r="BU1763" t="s">
        <v>564</v>
      </c>
      <c r="BV1763">
        <v>0</v>
      </c>
      <c r="BW1763">
        <v>0</v>
      </c>
      <c r="BX1763">
        <v>0</v>
      </c>
      <c r="BY1763">
        <v>0</v>
      </c>
      <c r="BZ1763" t="e">
        <v>#VALUE!</v>
      </c>
      <c r="CA1763" t="e">
        <v>#VALUE!</v>
      </c>
      <c r="CB1763" t="e">
        <v>#VALUE!</v>
      </c>
      <c r="CC1763">
        <v>0</v>
      </c>
      <c r="CD1763">
        <v>0</v>
      </c>
      <c r="CE1763">
        <v>0</v>
      </c>
      <c r="CH1763">
        <f t="shared" si="136"/>
        <v>1</v>
      </c>
      <c r="CI1763" t="s">
        <v>1405</v>
      </c>
      <c r="CJ1763">
        <v>1</v>
      </c>
      <c r="CK1763" t="s">
        <v>1400</v>
      </c>
      <c r="CL1763">
        <f t="shared" si="137"/>
        <v>1</v>
      </c>
      <c r="CM1763">
        <f t="shared" si="138"/>
        <v>0</v>
      </c>
      <c r="CN1763">
        <f t="shared" si="139"/>
        <v>1</v>
      </c>
    </row>
    <row r="1764" spans="1:92" x14ac:dyDescent="0.25">
      <c r="A1764">
        <v>513</v>
      </c>
      <c r="B1764" t="s">
        <v>564</v>
      </c>
      <c r="C1764" t="s">
        <v>564</v>
      </c>
      <c r="D1764">
        <v>2262725</v>
      </c>
      <c r="E1764">
        <v>5</v>
      </c>
      <c r="F1764" s="107">
        <v>40929</v>
      </c>
      <c r="G1764" s="107">
        <v>40931</v>
      </c>
      <c r="H1764">
        <v>2262725</v>
      </c>
      <c r="I1764" s="107">
        <v>40929</v>
      </c>
      <c r="J1764" s="107">
        <v>40931</v>
      </c>
      <c r="K1764">
        <v>15000</v>
      </c>
      <c r="L1764" t="s">
        <v>569</v>
      </c>
      <c r="N1764" t="s">
        <v>564</v>
      </c>
      <c r="O1764" t="s">
        <v>913</v>
      </c>
      <c r="P1764" t="s">
        <v>38</v>
      </c>
      <c r="Q1764">
        <v>3</v>
      </c>
      <c r="R1764">
        <v>3</v>
      </c>
      <c r="S1764">
        <v>8</v>
      </c>
      <c r="T1764">
        <v>4</v>
      </c>
      <c r="U1764">
        <v>2</v>
      </c>
      <c r="AD1764" s="107">
        <v>30608</v>
      </c>
      <c r="AE1764" t="s">
        <v>31</v>
      </c>
      <c r="AF1764" t="s">
        <v>68</v>
      </c>
      <c r="AG1764" t="s">
        <v>870</v>
      </c>
      <c r="AH1764" t="s">
        <v>57</v>
      </c>
      <c r="AI1764" t="s">
        <v>46</v>
      </c>
      <c r="AJ1764" t="s">
        <v>88</v>
      </c>
      <c r="AK1764">
        <v>1</v>
      </c>
      <c r="AL1764" t="s">
        <v>987</v>
      </c>
      <c r="AN1764">
        <v>6</v>
      </c>
      <c r="AP1764" t="s">
        <v>42</v>
      </c>
      <c r="AR1764" t="s">
        <v>43</v>
      </c>
      <c r="AS1764" t="s">
        <v>44</v>
      </c>
      <c r="BC1764" t="s">
        <v>37</v>
      </c>
      <c r="BF1764">
        <v>3</v>
      </c>
      <c r="BG1764">
        <v>3</v>
      </c>
      <c r="BH1764">
        <v>3</v>
      </c>
      <c r="BI1764">
        <v>28.199453551912569</v>
      </c>
      <c r="BJ1764">
        <f t="shared" si="135"/>
        <v>28</v>
      </c>
      <c r="BK1764">
        <v>0</v>
      </c>
      <c r="BL1764">
        <v>0</v>
      </c>
      <c r="BM1764" t="s">
        <v>1050</v>
      </c>
      <c r="BN1764" t="s">
        <v>913</v>
      </c>
      <c r="BO1764" t="s">
        <v>564</v>
      </c>
      <c r="BQ1764" t="s">
        <v>1050</v>
      </c>
      <c r="BR1764" t="s">
        <v>87</v>
      </c>
      <c r="BS1764" t="s">
        <v>572</v>
      </c>
      <c r="BT1764" t="s">
        <v>1252</v>
      </c>
      <c r="BU1764" t="s">
        <v>87</v>
      </c>
      <c r="BV1764">
        <v>1</v>
      </c>
      <c r="BW1764">
        <v>1</v>
      </c>
      <c r="BX1764">
        <v>0</v>
      </c>
      <c r="BY1764">
        <v>0</v>
      </c>
      <c r="BZ1764">
        <v>-3</v>
      </c>
      <c r="CA1764">
        <v>0</v>
      </c>
      <c r="CB1764">
        <v>3</v>
      </c>
      <c r="CC1764" t="e">
        <v>#VALUE!</v>
      </c>
      <c r="CD1764">
        <v>3</v>
      </c>
      <c r="CE1764">
        <v>0</v>
      </c>
      <c r="CH1764">
        <f t="shared" si="136"/>
        <v>1</v>
      </c>
      <c r="CI1764" t="s">
        <v>1405</v>
      </c>
      <c r="CJ1764">
        <v>1</v>
      </c>
      <c r="CK1764" t="s">
        <v>1399</v>
      </c>
      <c r="CL1764">
        <f t="shared" si="137"/>
        <v>0</v>
      </c>
      <c r="CM1764">
        <f t="shared" si="138"/>
        <v>1</v>
      </c>
      <c r="CN1764">
        <f t="shared" si="139"/>
        <v>1</v>
      </c>
    </row>
    <row r="1765" spans="1:92" x14ac:dyDescent="0.25">
      <c r="A1765">
        <v>2094</v>
      </c>
      <c r="B1765" t="s">
        <v>564</v>
      </c>
      <c r="C1765" t="s">
        <v>87</v>
      </c>
      <c r="D1765">
        <v>2262988</v>
      </c>
      <c r="E1765">
        <v>2</v>
      </c>
      <c r="F1765" s="107">
        <v>40987</v>
      </c>
      <c r="G1765" s="107">
        <v>41130</v>
      </c>
      <c r="H1765">
        <v>2262988</v>
      </c>
      <c r="I1765" s="107">
        <v>40988</v>
      </c>
      <c r="J1765" s="107">
        <v>40992</v>
      </c>
      <c r="K1765">
        <v>2000</v>
      </c>
      <c r="L1765" t="s">
        <v>566</v>
      </c>
      <c r="M1765" s="107">
        <v>40992</v>
      </c>
      <c r="N1765" t="s">
        <v>87</v>
      </c>
      <c r="O1765" t="s">
        <v>75</v>
      </c>
      <c r="P1765" t="s">
        <v>587</v>
      </c>
      <c r="Q1765">
        <v>27</v>
      </c>
      <c r="R1765">
        <v>144</v>
      </c>
      <c r="S1765">
        <v>0</v>
      </c>
      <c r="T1765">
        <v>3</v>
      </c>
      <c r="AD1765" s="107">
        <v>32127</v>
      </c>
      <c r="AE1765" t="s">
        <v>31</v>
      </c>
      <c r="AF1765" t="s">
        <v>68</v>
      </c>
      <c r="AG1765" t="s">
        <v>870</v>
      </c>
      <c r="AH1765" t="s">
        <v>30</v>
      </c>
      <c r="AI1765" t="s">
        <v>71</v>
      </c>
      <c r="AJ1765" t="s">
        <v>47</v>
      </c>
      <c r="AK1765">
        <v>8</v>
      </c>
      <c r="AL1765" t="s">
        <v>47</v>
      </c>
      <c r="AP1765" t="s">
        <v>106</v>
      </c>
      <c r="AR1765" t="s">
        <v>43</v>
      </c>
      <c r="AS1765" t="s">
        <v>56</v>
      </c>
      <c r="AU1765" t="s">
        <v>751</v>
      </c>
      <c r="AX1765" t="s">
        <v>87</v>
      </c>
      <c r="BC1765" t="s">
        <v>37</v>
      </c>
      <c r="BF1765">
        <v>27</v>
      </c>
      <c r="BG1765">
        <v>143</v>
      </c>
      <c r="BH1765">
        <v>144</v>
      </c>
      <c r="BI1765">
        <v>24.207650273224044</v>
      </c>
      <c r="BJ1765">
        <f t="shared" si="135"/>
        <v>24</v>
      </c>
      <c r="BK1765">
        <v>0</v>
      </c>
      <c r="BL1765">
        <v>-138</v>
      </c>
      <c r="BM1765" t="s">
        <v>47</v>
      </c>
      <c r="BN1765" t="s">
        <v>75</v>
      </c>
      <c r="BO1765" t="s">
        <v>87</v>
      </c>
      <c r="BQ1765" t="s">
        <v>47</v>
      </c>
      <c r="BR1765" t="s">
        <v>87</v>
      </c>
      <c r="BS1765" t="s">
        <v>572</v>
      </c>
      <c r="BT1765" t="s">
        <v>1252</v>
      </c>
      <c r="BU1765" t="s">
        <v>564</v>
      </c>
      <c r="BV1765">
        <v>0.1875</v>
      </c>
      <c r="BW1765">
        <v>3.4965034965034968E-2</v>
      </c>
      <c r="BX1765">
        <v>-0.15253496503496503</v>
      </c>
      <c r="BY1765">
        <v>0</v>
      </c>
      <c r="BZ1765">
        <v>-5</v>
      </c>
      <c r="CA1765">
        <v>22</v>
      </c>
      <c r="CB1765">
        <v>143</v>
      </c>
      <c r="CC1765">
        <v>27</v>
      </c>
      <c r="CD1765">
        <v>143</v>
      </c>
      <c r="CE1765">
        <v>138</v>
      </c>
      <c r="CH1765">
        <f t="shared" si="136"/>
        <v>1</v>
      </c>
      <c r="CI1765" t="s">
        <v>1404</v>
      </c>
      <c r="CJ1765">
        <v>2</v>
      </c>
      <c r="CK1765" t="s">
        <v>1399</v>
      </c>
      <c r="CL1765">
        <f t="shared" si="137"/>
        <v>1</v>
      </c>
      <c r="CM1765">
        <f t="shared" si="138"/>
        <v>0</v>
      </c>
      <c r="CN1765">
        <f t="shared" si="139"/>
        <v>1</v>
      </c>
    </row>
    <row r="1766" spans="1:92" x14ac:dyDescent="0.25">
      <c r="A1766">
        <v>3157</v>
      </c>
      <c r="B1766" t="s">
        <v>564</v>
      </c>
      <c r="C1766" t="s">
        <v>564</v>
      </c>
      <c r="D1766">
        <v>2262995</v>
      </c>
      <c r="E1766">
        <v>2</v>
      </c>
      <c r="F1766" s="107">
        <v>41025</v>
      </c>
      <c r="G1766" s="107">
        <v>41029</v>
      </c>
      <c r="H1766">
        <v>2262995</v>
      </c>
      <c r="I1766" s="107">
        <v>41026</v>
      </c>
      <c r="J1766" s="107">
        <v>41029</v>
      </c>
      <c r="K1766">
        <v>2000</v>
      </c>
      <c r="L1766" t="s">
        <v>566</v>
      </c>
      <c r="N1766" t="s">
        <v>564</v>
      </c>
      <c r="O1766" t="s">
        <v>913</v>
      </c>
      <c r="P1766" t="s">
        <v>587</v>
      </c>
      <c r="Q1766">
        <v>4</v>
      </c>
      <c r="R1766">
        <v>5</v>
      </c>
      <c r="S1766">
        <v>0</v>
      </c>
      <c r="T1766">
        <v>1</v>
      </c>
      <c r="AD1766" s="107">
        <v>30408</v>
      </c>
      <c r="AE1766" t="s">
        <v>31</v>
      </c>
      <c r="AF1766" t="s">
        <v>32</v>
      </c>
      <c r="AG1766" t="s">
        <v>868</v>
      </c>
      <c r="AH1766" t="s">
        <v>57</v>
      </c>
      <c r="AI1766" t="s">
        <v>140</v>
      </c>
      <c r="AJ1766" t="s">
        <v>47</v>
      </c>
      <c r="AK1766">
        <v>2</v>
      </c>
      <c r="AL1766" t="s">
        <v>47</v>
      </c>
      <c r="AP1766" t="s">
        <v>62</v>
      </c>
      <c r="AR1766" t="s">
        <v>43</v>
      </c>
      <c r="AS1766" t="s">
        <v>63</v>
      </c>
      <c r="BC1766" t="s">
        <v>98</v>
      </c>
      <c r="BF1766">
        <v>4</v>
      </c>
      <c r="BG1766">
        <v>4</v>
      </c>
      <c r="BH1766">
        <v>5</v>
      </c>
      <c r="BI1766">
        <v>29.008196721311474</v>
      </c>
      <c r="BJ1766">
        <f t="shared" si="135"/>
        <v>29</v>
      </c>
      <c r="BK1766">
        <v>0</v>
      </c>
      <c r="BL1766">
        <v>0</v>
      </c>
      <c r="BM1766" t="s">
        <v>47</v>
      </c>
      <c r="BN1766" t="s">
        <v>913</v>
      </c>
      <c r="BO1766" t="s">
        <v>564</v>
      </c>
      <c r="BQ1766" t="s">
        <v>47</v>
      </c>
      <c r="BR1766" t="s">
        <v>87</v>
      </c>
      <c r="BS1766" t="s">
        <v>572</v>
      </c>
      <c r="BT1766" t="s">
        <v>1252</v>
      </c>
      <c r="BU1766" t="s">
        <v>564</v>
      </c>
      <c r="BV1766">
        <v>0.8</v>
      </c>
      <c r="BW1766">
        <v>1</v>
      </c>
      <c r="BX1766">
        <v>0.19999999999999996</v>
      </c>
      <c r="BY1766">
        <v>0</v>
      </c>
      <c r="BZ1766">
        <v>-4</v>
      </c>
      <c r="CA1766">
        <v>0</v>
      </c>
      <c r="CB1766">
        <v>4</v>
      </c>
      <c r="CC1766" t="e">
        <v>#VALUE!</v>
      </c>
      <c r="CD1766">
        <v>4</v>
      </c>
      <c r="CE1766">
        <v>0</v>
      </c>
      <c r="CH1766">
        <f t="shared" si="136"/>
        <v>1</v>
      </c>
      <c r="CI1766" t="s">
        <v>1405</v>
      </c>
      <c r="CJ1766">
        <v>1</v>
      </c>
      <c r="CK1766" t="s">
        <v>1399</v>
      </c>
      <c r="CL1766">
        <f t="shared" si="137"/>
        <v>0</v>
      </c>
      <c r="CM1766">
        <f t="shared" si="138"/>
        <v>0</v>
      </c>
      <c r="CN1766">
        <f t="shared" si="139"/>
        <v>1</v>
      </c>
    </row>
    <row r="1767" spans="1:92" x14ac:dyDescent="0.25">
      <c r="A1767">
        <v>161</v>
      </c>
      <c r="B1767" t="s">
        <v>564</v>
      </c>
      <c r="C1767" t="s">
        <v>564</v>
      </c>
      <c r="D1767">
        <v>2264313</v>
      </c>
      <c r="E1767">
        <v>4</v>
      </c>
      <c r="F1767" s="107">
        <v>40915</v>
      </c>
      <c r="G1767" s="107">
        <v>40917</v>
      </c>
      <c r="H1767">
        <v>2264313</v>
      </c>
      <c r="I1767" s="107">
        <v>40916</v>
      </c>
      <c r="J1767" s="107">
        <v>40917</v>
      </c>
      <c r="K1767">
        <v>15000</v>
      </c>
      <c r="L1767" t="s">
        <v>569</v>
      </c>
      <c r="N1767" t="s">
        <v>564</v>
      </c>
      <c r="O1767" t="s">
        <v>913</v>
      </c>
      <c r="P1767" t="s">
        <v>38</v>
      </c>
      <c r="Q1767">
        <v>2</v>
      </c>
      <c r="R1767">
        <v>3</v>
      </c>
      <c r="S1767">
        <v>5</v>
      </c>
      <c r="T1767">
        <v>3</v>
      </c>
      <c r="U1767">
        <v>4</v>
      </c>
      <c r="AD1767" s="107">
        <v>21920</v>
      </c>
      <c r="AE1767" t="s">
        <v>31</v>
      </c>
      <c r="AF1767" t="s">
        <v>32</v>
      </c>
      <c r="AG1767" t="s">
        <v>868</v>
      </c>
      <c r="AH1767" t="s">
        <v>57</v>
      </c>
      <c r="AI1767" t="s">
        <v>112</v>
      </c>
      <c r="AJ1767" t="s">
        <v>88</v>
      </c>
      <c r="AK1767">
        <v>1</v>
      </c>
      <c r="AL1767" t="s">
        <v>986</v>
      </c>
      <c r="AO1767">
        <v>365</v>
      </c>
      <c r="AP1767" t="s">
        <v>42</v>
      </c>
      <c r="AR1767" t="s">
        <v>43</v>
      </c>
      <c r="AS1767" t="s">
        <v>44</v>
      </c>
      <c r="BC1767" t="s">
        <v>37</v>
      </c>
      <c r="BF1767">
        <v>2</v>
      </c>
      <c r="BG1767">
        <v>2</v>
      </c>
      <c r="BH1767">
        <v>3</v>
      </c>
      <c r="BI1767">
        <v>51.898907103825138</v>
      </c>
      <c r="BJ1767">
        <f t="shared" si="135"/>
        <v>52</v>
      </c>
      <c r="BK1767">
        <v>0</v>
      </c>
      <c r="BL1767">
        <v>0</v>
      </c>
      <c r="BM1767" t="s">
        <v>1050</v>
      </c>
      <c r="BN1767" t="s">
        <v>913</v>
      </c>
      <c r="BO1767" t="s">
        <v>564</v>
      </c>
      <c r="BQ1767" t="s">
        <v>1050</v>
      </c>
      <c r="BR1767" t="s">
        <v>87</v>
      </c>
      <c r="BS1767" t="s">
        <v>572</v>
      </c>
      <c r="BT1767" t="s">
        <v>1252</v>
      </c>
      <c r="BU1767" t="s">
        <v>87</v>
      </c>
      <c r="BV1767">
        <v>0.66666666666666663</v>
      </c>
      <c r="BW1767">
        <v>1</v>
      </c>
      <c r="BX1767">
        <v>0.33333333333333337</v>
      </c>
      <c r="BY1767">
        <v>0</v>
      </c>
      <c r="BZ1767">
        <v>-2</v>
      </c>
      <c r="CA1767">
        <v>0</v>
      </c>
      <c r="CB1767">
        <v>2</v>
      </c>
      <c r="CC1767" t="e">
        <v>#VALUE!</v>
      </c>
      <c r="CD1767">
        <v>2</v>
      </c>
      <c r="CE1767">
        <v>0</v>
      </c>
      <c r="CH1767">
        <f t="shared" si="136"/>
        <v>1</v>
      </c>
      <c r="CI1767" t="s">
        <v>1405</v>
      </c>
      <c r="CJ1767">
        <v>1</v>
      </c>
      <c r="CK1767" t="s">
        <v>1399</v>
      </c>
      <c r="CL1767">
        <f t="shared" si="137"/>
        <v>0</v>
      </c>
      <c r="CM1767">
        <f t="shared" si="138"/>
        <v>1</v>
      </c>
      <c r="CN1767">
        <f t="shared" si="139"/>
        <v>1</v>
      </c>
    </row>
    <row r="1768" spans="1:92" x14ac:dyDescent="0.25">
      <c r="A1768">
        <v>2886</v>
      </c>
      <c r="B1768" t="s">
        <v>564</v>
      </c>
      <c r="C1768" t="s">
        <v>564</v>
      </c>
      <c r="D1768">
        <v>2264913</v>
      </c>
      <c r="E1768">
        <v>4</v>
      </c>
      <c r="F1768" s="107">
        <v>41016</v>
      </c>
      <c r="G1768" s="107">
        <v>41158</v>
      </c>
      <c r="H1768">
        <v>2264913</v>
      </c>
      <c r="I1768" s="107">
        <v>41016</v>
      </c>
      <c r="J1768" s="107">
        <v>41018</v>
      </c>
      <c r="K1768">
        <v>5000</v>
      </c>
      <c r="L1768" t="s">
        <v>567</v>
      </c>
      <c r="M1768" s="107">
        <v>41018</v>
      </c>
      <c r="N1768" t="s">
        <v>87</v>
      </c>
      <c r="O1768" t="s">
        <v>583</v>
      </c>
      <c r="P1768" t="s">
        <v>38</v>
      </c>
      <c r="Q1768">
        <v>3</v>
      </c>
      <c r="R1768">
        <v>143</v>
      </c>
      <c r="S1768">
        <v>1</v>
      </c>
      <c r="T1768">
        <v>1</v>
      </c>
      <c r="AD1768" s="107">
        <v>24187</v>
      </c>
      <c r="AE1768" t="s">
        <v>31</v>
      </c>
      <c r="AF1768" t="s">
        <v>32</v>
      </c>
      <c r="AG1768" t="s">
        <v>868</v>
      </c>
      <c r="AH1768" t="s">
        <v>57</v>
      </c>
      <c r="AI1768" t="s">
        <v>70</v>
      </c>
      <c r="AJ1768" t="s">
        <v>88</v>
      </c>
      <c r="AK1768">
        <v>6</v>
      </c>
      <c r="AL1768" t="s">
        <v>986</v>
      </c>
      <c r="AO1768">
        <v>180</v>
      </c>
      <c r="AP1768" t="s">
        <v>42</v>
      </c>
      <c r="AR1768" t="s">
        <v>43</v>
      </c>
      <c r="AS1768" t="s">
        <v>44</v>
      </c>
      <c r="BC1768" t="s">
        <v>98</v>
      </c>
      <c r="BF1768">
        <v>3</v>
      </c>
      <c r="BG1768">
        <v>143</v>
      </c>
      <c r="BH1768">
        <v>143</v>
      </c>
      <c r="BI1768">
        <v>45.980874316939889</v>
      </c>
      <c r="BJ1768">
        <f t="shared" si="135"/>
        <v>46</v>
      </c>
      <c r="BK1768">
        <v>0</v>
      </c>
      <c r="BL1768">
        <v>-140</v>
      </c>
      <c r="BM1768" t="s">
        <v>1050</v>
      </c>
      <c r="BN1768" t="s">
        <v>75</v>
      </c>
      <c r="BO1768" t="s">
        <v>87</v>
      </c>
      <c r="BQ1768" t="s">
        <v>1050</v>
      </c>
      <c r="BR1768" t="s">
        <v>87</v>
      </c>
      <c r="BS1768" t="s">
        <v>573</v>
      </c>
      <c r="BT1768" t="s">
        <v>1252</v>
      </c>
      <c r="BU1768" t="s">
        <v>87</v>
      </c>
      <c r="BV1768">
        <v>2.097902097902098E-2</v>
      </c>
      <c r="BW1768">
        <v>2.097902097902098E-2</v>
      </c>
      <c r="BX1768">
        <v>0</v>
      </c>
      <c r="BY1768">
        <v>0</v>
      </c>
      <c r="BZ1768">
        <v>-3</v>
      </c>
      <c r="CA1768">
        <v>0</v>
      </c>
      <c r="CB1768">
        <v>3</v>
      </c>
      <c r="CC1768" t="e">
        <v>#VALUE!</v>
      </c>
      <c r="CD1768">
        <v>3</v>
      </c>
      <c r="CE1768">
        <v>0</v>
      </c>
      <c r="CH1768">
        <f t="shared" si="136"/>
        <v>1</v>
      </c>
      <c r="CI1768" t="s">
        <v>1405</v>
      </c>
      <c r="CJ1768">
        <v>1</v>
      </c>
      <c r="CK1768" t="s">
        <v>1399</v>
      </c>
      <c r="CL1768">
        <f t="shared" si="137"/>
        <v>1</v>
      </c>
      <c r="CM1768">
        <f t="shared" si="138"/>
        <v>1</v>
      </c>
      <c r="CN1768">
        <f t="shared" si="139"/>
        <v>1</v>
      </c>
    </row>
    <row r="1769" spans="1:92" x14ac:dyDescent="0.25">
      <c r="A1769">
        <v>2535</v>
      </c>
      <c r="B1769" t="s">
        <v>564</v>
      </c>
      <c r="C1769" t="s">
        <v>564</v>
      </c>
      <c r="D1769">
        <v>2266140</v>
      </c>
      <c r="E1769">
        <v>2</v>
      </c>
      <c r="F1769" s="107">
        <v>41003</v>
      </c>
      <c r="G1769" s="107">
        <v>41106</v>
      </c>
      <c r="H1769">
        <v>2266140</v>
      </c>
      <c r="I1769" s="107">
        <v>41004</v>
      </c>
      <c r="J1769" s="107">
        <v>41005</v>
      </c>
      <c r="K1769">
        <v>2000</v>
      </c>
      <c r="L1769" t="s">
        <v>566</v>
      </c>
      <c r="M1769" s="107">
        <v>41005</v>
      </c>
      <c r="N1769" t="s">
        <v>87</v>
      </c>
      <c r="O1769" t="s">
        <v>583</v>
      </c>
      <c r="P1769" t="s">
        <v>587</v>
      </c>
      <c r="Q1769">
        <v>2</v>
      </c>
      <c r="R1769">
        <v>104</v>
      </c>
      <c r="S1769">
        <v>0</v>
      </c>
      <c r="T1769">
        <v>0</v>
      </c>
      <c r="AD1769" s="107">
        <v>31659</v>
      </c>
      <c r="AE1769" t="s">
        <v>31</v>
      </c>
      <c r="AF1769" t="s">
        <v>39</v>
      </c>
      <c r="AG1769" t="s">
        <v>40</v>
      </c>
      <c r="AH1769" t="s">
        <v>40</v>
      </c>
      <c r="AI1769" t="s">
        <v>89</v>
      </c>
      <c r="AJ1769" t="s">
        <v>47</v>
      </c>
      <c r="AK1769">
        <v>6</v>
      </c>
      <c r="AL1769" t="s">
        <v>47</v>
      </c>
      <c r="AP1769" t="s">
        <v>102</v>
      </c>
      <c r="AR1769" t="s">
        <v>43</v>
      </c>
      <c r="AS1769" t="s">
        <v>44</v>
      </c>
      <c r="BC1769" t="s">
        <v>51</v>
      </c>
      <c r="BF1769">
        <v>2</v>
      </c>
      <c r="BG1769">
        <v>103</v>
      </c>
      <c r="BH1769">
        <v>104</v>
      </c>
      <c r="BI1769">
        <v>25.530054644808743</v>
      </c>
      <c r="BJ1769">
        <f t="shared" si="135"/>
        <v>26</v>
      </c>
      <c r="BK1769">
        <v>0</v>
      </c>
      <c r="BL1769">
        <v>-101</v>
      </c>
      <c r="BM1769" t="s">
        <v>47</v>
      </c>
      <c r="BN1769" t="s">
        <v>75</v>
      </c>
      <c r="BO1769" t="s">
        <v>87</v>
      </c>
      <c r="BQ1769" t="s">
        <v>47</v>
      </c>
      <c r="BR1769" t="s">
        <v>87</v>
      </c>
      <c r="BS1769" t="s">
        <v>573</v>
      </c>
      <c r="BT1769" t="s">
        <v>1252</v>
      </c>
      <c r="BU1769" t="s">
        <v>564</v>
      </c>
      <c r="BV1769">
        <v>1.9230769230769232E-2</v>
      </c>
      <c r="BW1769">
        <v>1.9417475728155338E-2</v>
      </c>
      <c r="BX1769">
        <v>1.8670649738610628E-4</v>
      </c>
      <c r="BY1769">
        <v>0</v>
      </c>
      <c r="BZ1769">
        <v>-2</v>
      </c>
      <c r="CA1769">
        <v>0</v>
      </c>
      <c r="CB1769">
        <v>2</v>
      </c>
      <c r="CC1769" t="e">
        <v>#VALUE!</v>
      </c>
      <c r="CD1769">
        <v>2</v>
      </c>
      <c r="CE1769">
        <v>0</v>
      </c>
      <c r="CH1769">
        <f t="shared" si="136"/>
        <v>0</v>
      </c>
      <c r="CI1769" t="s">
        <v>1405</v>
      </c>
      <c r="CJ1769">
        <v>1</v>
      </c>
      <c r="CK1769" t="s">
        <v>1399</v>
      </c>
      <c r="CL1769">
        <f t="shared" si="137"/>
        <v>1</v>
      </c>
      <c r="CM1769">
        <f t="shared" si="138"/>
        <v>0</v>
      </c>
      <c r="CN1769">
        <f t="shared" si="139"/>
        <v>0</v>
      </c>
    </row>
    <row r="1770" spans="1:92" x14ac:dyDescent="0.25">
      <c r="A1770">
        <v>2888</v>
      </c>
      <c r="B1770" t="s">
        <v>564</v>
      </c>
      <c r="C1770" t="s">
        <v>564</v>
      </c>
      <c r="D1770">
        <v>2270230</v>
      </c>
      <c r="E1770">
        <v>2</v>
      </c>
      <c r="F1770" s="107">
        <v>41016</v>
      </c>
      <c r="G1770" s="107">
        <v>41170</v>
      </c>
      <c r="H1770">
        <v>2270230</v>
      </c>
      <c r="I1770" s="107">
        <v>41018</v>
      </c>
      <c r="J1770" s="107">
        <v>41027</v>
      </c>
      <c r="K1770">
        <v>30000</v>
      </c>
      <c r="L1770" t="s">
        <v>570</v>
      </c>
      <c r="M1770" s="107">
        <v>41027</v>
      </c>
      <c r="N1770" t="s">
        <v>87</v>
      </c>
      <c r="O1770" t="s">
        <v>75</v>
      </c>
      <c r="P1770" t="s">
        <v>587</v>
      </c>
      <c r="Q1770">
        <v>10</v>
      </c>
      <c r="R1770">
        <v>155</v>
      </c>
      <c r="S1770">
        <v>0</v>
      </c>
      <c r="T1770">
        <v>2</v>
      </c>
      <c r="AD1770" s="107">
        <v>32748</v>
      </c>
      <c r="AE1770" t="s">
        <v>45</v>
      </c>
      <c r="AF1770" t="s">
        <v>32</v>
      </c>
      <c r="AG1770" t="s">
        <v>868</v>
      </c>
      <c r="AH1770" t="s">
        <v>57</v>
      </c>
      <c r="AI1770" t="s">
        <v>140</v>
      </c>
      <c r="AJ1770" t="s">
        <v>47</v>
      </c>
      <c r="AK1770">
        <v>8</v>
      </c>
      <c r="AL1770" t="s">
        <v>47</v>
      </c>
      <c r="AP1770" t="s">
        <v>72</v>
      </c>
      <c r="AR1770" t="s">
        <v>49</v>
      </c>
      <c r="AS1770" t="s">
        <v>73</v>
      </c>
      <c r="BC1770" t="s">
        <v>51</v>
      </c>
      <c r="BF1770">
        <v>10</v>
      </c>
      <c r="BG1770">
        <v>153</v>
      </c>
      <c r="BH1770">
        <v>155</v>
      </c>
      <c r="BI1770">
        <v>22.590163934426229</v>
      </c>
      <c r="BJ1770">
        <f t="shared" si="135"/>
        <v>23</v>
      </c>
      <c r="BK1770">
        <v>0</v>
      </c>
      <c r="BL1770">
        <v>-143</v>
      </c>
      <c r="BM1770" t="s">
        <v>47</v>
      </c>
      <c r="BN1770" t="s">
        <v>75</v>
      </c>
      <c r="BO1770" t="s">
        <v>87</v>
      </c>
      <c r="BQ1770" t="s">
        <v>47</v>
      </c>
      <c r="BR1770" t="s">
        <v>87</v>
      </c>
      <c r="BS1770" t="s">
        <v>573</v>
      </c>
      <c r="BT1770" t="s">
        <v>1252</v>
      </c>
      <c r="BU1770" t="s">
        <v>564</v>
      </c>
      <c r="BV1770">
        <v>6.4516129032258063E-2</v>
      </c>
      <c r="BW1770">
        <v>6.535947712418301E-2</v>
      </c>
      <c r="BX1770">
        <v>8.4334809192494753E-4</v>
      </c>
      <c r="BY1770">
        <v>0</v>
      </c>
      <c r="BZ1770">
        <v>-10</v>
      </c>
      <c r="CA1770">
        <v>0</v>
      </c>
      <c r="CB1770">
        <v>10</v>
      </c>
      <c r="CC1770" t="e">
        <v>#VALUE!</v>
      </c>
      <c r="CD1770">
        <v>10</v>
      </c>
      <c r="CE1770">
        <v>0</v>
      </c>
      <c r="CH1770">
        <f t="shared" si="136"/>
        <v>1</v>
      </c>
      <c r="CI1770" t="s">
        <v>1405</v>
      </c>
      <c r="CJ1770">
        <v>1</v>
      </c>
      <c r="CK1770" t="s">
        <v>1399</v>
      </c>
      <c r="CL1770">
        <f t="shared" si="137"/>
        <v>1</v>
      </c>
      <c r="CM1770">
        <f t="shared" si="138"/>
        <v>0</v>
      </c>
      <c r="CN1770">
        <f t="shared" si="139"/>
        <v>1</v>
      </c>
    </row>
    <row r="1771" spans="1:92" x14ac:dyDescent="0.25">
      <c r="A1771">
        <v>338</v>
      </c>
      <c r="B1771" t="s">
        <v>564</v>
      </c>
      <c r="C1771" t="s">
        <v>564</v>
      </c>
      <c r="D1771">
        <v>2271330</v>
      </c>
      <c r="E1771">
        <v>2</v>
      </c>
      <c r="F1771" s="107">
        <v>40922</v>
      </c>
      <c r="G1771" s="107">
        <v>40934</v>
      </c>
      <c r="H1771">
        <v>2271330</v>
      </c>
      <c r="I1771" s="107">
        <v>40922</v>
      </c>
      <c r="J1771" s="107">
        <v>40934</v>
      </c>
      <c r="K1771">
        <v>2000</v>
      </c>
      <c r="L1771" t="s">
        <v>566</v>
      </c>
      <c r="N1771" t="s">
        <v>564</v>
      </c>
      <c r="O1771" t="s">
        <v>913</v>
      </c>
      <c r="P1771" t="s">
        <v>587</v>
      </c>
      <c r="Q1771">
        <v>13</v>
      </c>
      <c r="R1771">
        <v>13</v>
      </c>
      <c r="S1771">
        <v>0</v>
      </c>
      <c r="T1771">
        <v>0</v>
      </c>
      <c r="AD1771" s="107">
        <v>31961</v>
      </c>
      <c r="AE1771" t="s">
        <v>31</v>
      </c>
      <c r="AF1771" t="s">
        <v>39</v>
      </c>
      <c r="AG1771" t="s">
        <v>40</v>
      </c>
      <c r="AH1771" t="s">
        <v>40</v>
      </c>
      <c r="AI1771" t="s">
        <v>61</v>
      </c>
      <c r="AJ1771" t="s">
        <v>47</v>
      </c>
      <c r="AK1771">
        <v>2</v>
      </c>
      <c r="AL1771" t="s">
        <v>47</v>
      </c>
      <c r="AP1771" t="s">
        <v>42</v>
      </c>
      <c r="AR1771" t="s">
        <v>43</v>
      </c>
      <c r="AS1771" t="s">
        <v>44</v>
      </c>
      <c r="BC1771" t="s">
        <v>37</v>
      </c>
      <c r="BF1771">
        <v>13</v>
      </c>
      <c r="BG1771">
        <v>13</v>
      </c>
      <c r="BH1771">
        <v>13</v>
      </c>
      <c r="BI1771">
        <v>24.483606557377048</v>
      </c>
      <c r="BJ1771">
        <f t="shared" si="135"/>
        <v>25</v>
      </c>
      <c r="BK1771">
        <v>0</v>
      </c>
      <c r="BL1771">
        <v>0</v>
      </c>
      <c r="BM1771" t="s">
        <v>47</v>
      </c>
      <c r="BN1771" t="s">
        <v>913</v>
      </c>
      <c r="BO1771" t="s">
        <v>564</v>
      </c>
      <c r="BQ1771" t="s">
        <v>47</v>
      </c>
      <c r="BR1771" t="s">
        <v>87</v>
      </c>
      <c r="BS1771" t="s">
        <v>572</v>
      </c>
      <c r="BT1771" t="s">
        <v>1252</v>
      </c>
      <c r="BU1771" t="s">
        <v>564</v>
      </c>
      <c r="BV1771">
        <v>1</v>
      </c>
      <c r="BW1771">
        <v>1</v>
      </c>
      <c r="BX1771">
        <v>0</v>
      </c>
      <c r="BY1771">
        <v>0</v>
      </c>
      <c r="BZ1771">
        <v>-13</v>
      </c>
      <c r="CA1771">
        <v>0</v>
      </c>
      <c r="CB1771">
        <v>13</v>
      </c>
      <c r="CC1771" t="e">
        <v>#VALUE!</v>
      </c>
      <c r="CD1771">
        <v>13</v>
      </c>
      <c r="CE1771">
        <v>0</v>
      </c>
      <c r="CH1771">
        <f t="shared" si="136"/>
        <v>0</v>
      </c>
      <c r="CI1771" t="s">
        <v>1404</v>
      </c>
      <c r="CJ1771">
        <v>2</v>
      </c>
      <c r="CK1771" t="s">
        <v>1399</v>
      </c>
      <c r="CL1771">
        <f t="shared" si="137"/>
        <v>0</v>
      </c>
      <c r="CM1771">
        <f t="shared" si="138"/>
        <v>0</v>
      </c>
      <c r="CN1771">
        <f t="shared" si="139"/>
        <v>0</v>
      </c>
    </row>
    <row r="1772" spans="1:92" x14ac:dyDescent="0.25">
      <c r="A1772">
        <v>2436</v>
      </c>
      <c r="B1772" t="s">
        <v>564</v>
      </c>
      <c r="C1772" t="s">
        <v>87</v>
      </c>
      <c r="D1772">
        <v>2272143</v>
      </c>
      <c r="E1772">
        <v>6</v>
      </c>
      <c r="F1772" s="107">
        <v>41000</v>
      </c>
      <c r="G1772" s="107">
        <v>41801</v>
      </c>
      <c r="H1772">
        <v>2272143</v>
      </c>
      <c r="I1772" s="107">
        <v>41001</v>
      </c>
      <c r="J1772" s="107">
        <v>41100</v>
      </c>
      <c r="K1772">
        <v>30000</v>
      </c>
      <c r="L1772" t="s">
        <v>570</v>
      </c>
      <c r="M1772" s="107">
        <v>41100</v>
      </c>
      <c r="N1772" t="s">
        <v>87</v>
      </c>
      <c r="O1772" t="s">
        <v>75</v>
      </c>
      <c r="P1772" t="s">
        <v>1344</v>
      </c>
      <c r="Q1772">
        <v>102</v>
      </c>
      <c r="R1772">
        <v>802</v>
      </c>
      <c r="S1772">
        <v>2</v>
      </c>
      <c r="T1772">
        <v>1</v>
      </c>
      <c r="U1772">
        <v>1</v>
      </c>
      <c r="AD1772" s="107">
        <v>32394</v>
      </c>
      <c r="AE1772" t="s">
        <v>31</v>
      </c>
      <c r="AF1772" t="s">
        <v>32</v>
      </c>
      <c r="AG1772" t="s">
        <v>868</v>
      </c>
      <c r="AH1772" t="s">
        <v>30</v>
      </c>
      <c r="AI1772" t="s">
        <v>140</v>
      </c>
      <c r="AJ1772" t="s">
        <v>88</v>
      </c>
      <c r="AK1772">
        <v>24</v>
      </c>
      <c r="AL1772" t="s">
        <v>361</v>
      </c>
      <c r="AM1772">
        <v>75</v>
      </c>
      <c r="AP1772" t="s">
        <v>1212</v>
      </c>
      <c r="AR1772" t="s">
        <v>49</v>
      </c>
      <c r="AS1772" t="s">
        <v>162</v>
      </c>
      <c r="AV1772" t="s">
        <v>87</v>
      </c>
      <c r="AW1772">
        <v>41283</v>
      </c>
      <c r="AX1772" t="s">
        <v>87</v>
      </c>
      <c r="BA1772" t="s">
        <v>1245</v>
      </c>
      <c r="BB1772">
        <v>300</v>
      </c>
      <c r="BC1772" t="s">
        <v>37</v>
      </c>
      <c r="BE1772" t="s">
        <v>1368</v>
      </c>
      <c r="BF1772">
        <v>102</v>
      </c>
      <c r="BG1772">
        <v>801</v>
      </c>
      <c r="BH1772">
        <v>802</v>
      </c>
      <c r="BI1772">
        <v>23.513661202185791</v>
      </c>
      <c r="BJ1772">
        <f t="shared" si="135"/>
        <v>24</v>
      </c>
      <c r="BK1772">
        <v>0</v>
      </c>
      <c r="BL1772">
        <v>-701</v>
      </c>
      <c r="BM1772" t="s">
        <v>1050</v>
      </c>
      <c r="BN1772" t="s">
        <v>75</v>
      </c>
      <c r="BO1772" t="s">
        <v>564</v>
      </c>
      <c r="BQ1772" t="s">
        <v>1050</v>
      </c>
      <c r="BR1772" t="s">
        <v>87</v>
      </c>
      <c r="BS1772" t="s">
        <v>572</v>
      </c>
      <c r="BT1772" t="s">
        <v>1252</v>
      </c>
      <c r="BU1772" t="s">
        <v>87</v>
      </c>
      <c r="BV1772">
        <v>0.12718204488778054</v>
      </c>
      <c r="BW1772">
        <v>0.12720000000000001</v>
      </c>
      <c r="BX1772">
        <v>0</v>
      </c>
      <c r="BY1772">
        <v>0</v>
      </c>
      <c r="BZ1772">
        <v>-100</v>
      </c>
      <c r="CA1772">
        <v>2</v>
      </c>
      <c r="CB1772">
        <v>801</v>
      </c>
      <c r="CC1772" t="e">
        <v>#VALUE!</v>
      </c>
      <c r="CD1772">
        <v>102</v>
      </c>
      <c r="CH1772">
        <f t="shared" si="136"/>
        <v>1</v>
      </c>
      <c r="CI1772" t="s">
        <v>1408</v>
      </c>
      <c r="CJ1772">
        <v>0</v>
      </c>
      <c r="CK1772" t="s">
        <v>1399</v>
      </c>
      <c r="CL1772">
        <f t="shared" si="137"/>
        <v>1</v>
      </c>
      <c r="CM1772">
        <f t="shared" si="138"/>
        <v>1</v>
      </c>
      <c r="CN1772">
        <f t="shared" si="139"/>
        <v>1</v>
      </c>
    </row>
    <row r="1773" spans="1:92" x14ac:dyDescent="0.25">
      <c r="A1773">
        <v>3119</v>
      </c>
      <c r="B1773" t="s">
        <v>564</v>
      </c>
      <c r="C1773" t="s">
        <v>564</v>
      </c>
      <c r="D1773">
        <v>2272886</v>
      </c>
      <c r="E1773">
        <v>1</v>
      </c>
      <c r="F1773" s="107">
        <v>41024</v>
      </c>
      <c r="G1773" s="107">
        <v>41179</v>
      </c>
      <c r="H1773">
        <v>2272886</v>
      </c>
      <c r="I1773" s="107">
        <v>41037</v>
      </c>
      <c r="J1773" s="107">
        <v>41179</v>
      </c>
      <c r="K1773">
        <v>30000</v>
      </c>
      <c r="L1773" t="s">
        <v>570</v>
      </c>
      <c r="N1773" t="s">
        <v>564</v>
      </c>
      <c r="O1773" t="s">
        <v>913</v>
      </c>
      <c r="P1773" t="s">
        <v>54</v>
      </c>
      <c r="Q1773">
        <v>143</v>
      </c>
      <c r="R1773">
        <v>156</v>
      </c>
      <c r="S1773">
        <v>2</v>
      </c>
      <c r="T1773">
        <v>2</v>
      </c>
      <c r="U1773">
        <v>1</v>
      </c>
      <c r="AD1773" s="107">
        <v>32286</v>
      </c>
      <c r="AE1773" t="s">
        <v>31</v>
      </c>
      <c r="AF1773" t="s">
        <v>32</v>
      </c>
      <c r="AG1773" t="s">
        <v>868</v>
      </c>
      <c r="AH1773" t="s">
        <v>30</v>
      </c>
      <c r="AI1773" t="s">
        <v>33</v>
      </c>
      <c r="AJ1773" t="s">
        <v>54</v>
      </c>
      <c r="AK1773">
        <v>6</v>
      </c>
      <c r="AL1773" t="s">
        <v>54</v>
      </c>
      <c r="AP1773" t="s">
        <v>104</v>
      </c>
      <c r="AR1773" t="s">
        <v>91</v>
      </c>
      <c r="AS1773" t="s">
        <v>105</v>
      </c>
      <c r="BC1773" t="s">
        <v>37</v>
      </c>
      <c r="BF1773">
        <v>143</v>
      </c>
      <c r="BG1773">
        <v>143</v>
      </c>
      <c r="BH1773">
        <v>156</v>
      </c>
      <c r="BI1773">
        <v>23.874316939890711</v>
      </c>
      <c r="BJ1773">
        <f t="shared" si="135"/>
        <v>24</v>
      </c>
      <c r="BK1773">
        <v>0</v>
      </c>
      <c r="BL1773">
        <v>0</v>
      </c>
      <c r="BM1773" t="s">
        <v>1051</v>
      </c>
      <c r="BN1773" t="s">
        <v>913</v>
      </c>
      <c r="BO1773" t="s">
        <v>564</v>
      </c>
      <c r="BQ1773" t="s">
        <v>1051</v>
      </c>
      <c r="BR1773" t="s">
        <v>87</v>
      </c>
      <c r="BS1773" t="s">
        <v>572</v>
      </c>
      <c r="BT1773" t="s">
        <v>1252</v>
      </c>
      <c r="BU1773" t="s">
        <v>87</v>
      </c>
      <c r="BV1773">
        <v>0.91666666666666663</v>
      </c>
      <c r="BW1773">
        <v>1</v>
      </c>
      <c r="BX1773">
        <v>8.333333333333337E-2</v>
      </c>
      <c r="BY1773">
        <v>0</v>
      </c>
      <c r="BZ1773">
        <v>-143</v>
      </c>
      <c r="CA1773">
        <v>0</v>
      </c>
      <c r="CB1773">
        <v>143</v>
      </c>
      <c r="CC1773" t="e">
        <v>#VALUE!</v>
      </c>
      <c r="CD1773">
        <v>143</v>
      </c>
      <c r="CE1773">
        <v>0</v>
      </c>
      <c r="CH1773">
        <f t="shared" si="136"/>
        <v>1</v>
      </c>
      <c r="CI1773" t="s">
        <v>1403</v>
      </c>
      <c r="CJ1773">
        <v>6</v>
      </c>
      <c r="CK1773" t="s">
        <v>1399</v>
      </c>
      <c r="CL1773">
        <f t="shared" si="137"/>
        <v>0</v>
      </c>
      <c r="CM1773">
        <f t="shared" si="138"/>
        <v>1</v>
      </c>
      <c r="CN1773">
        <f t="shared" si="139"/>
        <v>1</v>
      </c>
    </row>
    <row r="1774" spans="1:92" x14ac:dyDescent="0.25">
      <c r="A1774">
        <v>2184</v>
      </c>
      <c r="B1774" t="s">
        <v>564</v>
      </c>
      <c r="C1774" t="s">
        <v>564</v>
      </c>
      <c r="D1774">
        <v>2273334</v>
      </c>
      <c r="E1774">
        <v>5</v>
      </c>
      <c r="F1774" s="107">
        <v>40990</v>
      </c>
      <c r="G1774" s="107">
        <v>40994</v>
      </c>
      <c r="H1774">
        <v>2273334</v>
      </c>
      <c r="I1774" s="107">
        <v>40991</v>
      </c>
      <c r="J1774" s="107">
        <v>40994</v>
      </c>
      <c r="K1774">
        <v>15000</v>
      </c>
      <c r="L1774" t="s">
        <v>569</v>
      </c>
      <c r="N1774" t="s">
        <v>564</v>
      </c>
      <c r="O1774" t="s">
        <v>913</v>
      </c>
      <c r="P1774" t="s">
        <v>38</v>
      </c>
      <c r="Q1774">
        <v>4</v>
      </c>
      <c r="R1774">
        <v>5</v>
      </c>
      <c r="S1774">
        <v>3</v>
      </c>
      <c r="T1774">
        <v>4</v>
      </c>
      <c r="U1774">
        <v>2</v>
      </c>
      <c r="AD1774" s="107">
        <v>24183</v>
      </c>
      <c r="AE1774" t="s">
        <v>31</v>
      </c>
      <c r="AF1774" t="s">
        <v>32</v>
      </c>
      <c r="AG1774" t="s">
        <v>868</v>
      </c>
      <c r="AH1774" t="s">
        <v>57</v>
      </c>
      <c r="AI1774" t="s">
        <v>117</v>
      </c>
      <c r="AJ1774" t="s">
        <v>88</v>
      </c>
      <c r="AK1774">
        <v>1</v>
      </c>
      <c r="AL1774" t="s">
        <v>987</v>
      </c>
      <c r="AN1774">
        <v>6</v>
      </c>
      <c r="AP1774" t="s">
        <v>59</v>
      </c>
      <c r="AR1774" t="s">
        <v>43</v>
      </c>
      <c r="AS1774" t="s">
        <v>60</v>
      </c>
      <c r="BC1774" t="s">
        <v>37</v>
      </c>
      <c r="BF1774">
        <v>4</v>
      </c>
      <c r="BG1774">
        <v>4</v>
      </c>
      <c r="BH1774">
        <v>5</v>
      </c>
      <c r="BI1774">
        <v>45.920765027322403</v>
      </c>
      <c r="BJ1774">
        <f t="shared" si="135"/>
        <v>46</v>
      </c>
      <c r="BK1774">
        <v>0</v>
      </c>
      <c r="BL1774">
        <v>0</v>
      </c>
      <c r="BM1774" t="s">
        <v>1050</v>
      </c>
      <c r="BN1774" t="s">
        <v>913</v>
      </c>
      <c r="BO1774" t="s">
        <v>564</v>
      </c>
      <c r="BQ1774" t="s">
        <v>1050</v>
      </c>
      <c r="BR1774" t="s">
        <v>87</v>
      </c>
      <c r="BS1774" t="s">
        <v>572</v>
      </c>
      <c r="BT1774" t="s">
        <v>1252</v>
      </c>
      <c r="BU1774" t="s">
        <v>87</v>
      </c>
      <c r="BV1774">
        <v>0.8</v>
      </c>
      <c r="BW1774">
        <v>1</v>
      </c>
      <c r="BX1774">
        <v>0.19999999999999996</v>
      </c>
      <c r="BY1774">
        <v>0</v>
      </c>
      <c r="BZ1774">
        <v>-4</v>
      </c>
      <c r="CA1774">
        <v>0</v>
      </c>
      <c r="CB1774">
        <v>4</v>
      </c>
      <c r="CC1774" t="e">
        <v>#VALUE!</v>
      </c>
      <c r="CD1774">
        <v>4</v>
      </c>
      <c r="CE1774">
        <v>0</v>
      </c>
      <c r="CH1774">
        <f t="shared" si="136"/>
        <v>1</v>
      </c>
      <c r="CI1774" t="s">
        <v>1405</v>
      </c>
      <c r="CJ1774">
        <v>1</v>
      </c>
      <c r="CK1774" t="s">
        <v>1399</v>
      </c>
      <c r="CL1774">
        <f t="shared" si="137"/>
        <v>0</v>
      </c>
      <c r="CM1774">
        <f t="shared" si="138"/>
        <v>1</v>
      </c>
      <c r="CN1774">
        <f t="shared" si="139"/>
        <v>1</v>
      </c>
    </row>
    <row r="1775" spans="1:92" x14ac:dyDescent="0.25">
      <c r="A1775">
        <v>3138</v>
      </c>
      <c r="B1775" t="s">
        <v>564</v>
      </c>
      <c r="C1775" t="s">
        <v>564</v>
      </c>
      <c r="D1775">
        <v>2273693</v>
      </c>
      <c r="E1775">
        <v>6</v>
      </c>
      <c r="F1775" s="107">
        <v>41024</v>
      </c>
      <c r="G1775" s="107">
        <v>42054</v>
      </c>
      <c r="H1775">
        <v>2273693</v>
      </c>
      <c r="I1775" s="107">
        <v>41904</v>
      </c>
      <c r="J1775" s="107" t="s">
        <v>560</v>
      </c>
      <c r="K1775">
        <v>45000</v>
      </c>
      <c r="L1775" t="s">
        <v>570</v>
      </c>
      <c r="M1775" s="107">
        <v>41027</v>
      </c>
      <c r="N1775" t="s">
        <v>87</v>
      </c>
      <c r="O1775" t="s">
        <v>75</v>
      </c>
      <c r="P1775" t="s">
        <v>38</v>
      </c>
      <c r="Q1775">
        <v>0</v>
      </c>
      <c r="R1775">
        <v>1031</v>
      </c>
      <c r="S1775">
        <v>0</v>
      </c>
      <c r="T1775">
        <v>6</v>
      </c>
      <c r="AD1775" s="107">
        <v>32368</v>
      </c>
      <c r="AE1775" t="s">
        <v>31</v>
      </c>
      <c r="AF1775" t="s">
        <v>68</v>
      </c>
      <c r="AG1775" t="s">
        <v>870</v>
      </c>
      <c r="AH1775" t="s">
        <v>57</v>
      </c>
      <c r="AI1775" t="s">
        <v>113</v>
      </c>
      <c r="AJ1775" t="s">
        <v>88</v>
      </c>
      <c r="AK1775">
        <v>17</v>
      </c>
      <c r="AL1775" t="s">
        <v>361</v>
      </c>
      <c r="AM1775">
        <v>50</v>
      </c>
      <c r="AP1775" t="s">
        <v>178</v>
      </c>
      <c r="AR1775" t="s">
        <v>91</v>
      </c>
      <c r="AS1775" t="s">
        <v>73</v>
      </c>
      <c r="AT1775" t="s">
        <v>1369</v>
      </c>
      <c r="AU1775" t="s">
        <v>1145</v>
      </c>
      <c r="BC1775" t="s">
        <v>51</v>
      </c>
      <c r="BE1775" t="s">
        <v>1370</v>
      </c>
      <c r="BF1775">
        <v>0</v>
      </c>
      <c r="BG1775">
        <v>0</v>
      </c>
      <c r="BH1775">
        <v>1031</v>
      </c>
      <c r="BI1775">
        <v>23.650273224043715</v>
      </c>
      <c r="BJ1775">
        <f t="shared" si="135"/>
        <v>26</v>
      </c>
      <c r="BK1775" t="e">
        <v>#VALUE!</v>
      </c>
      <c r="BL1775" t="e">
        <v>#VALUE!</v>
      </c>
      <c r="BM1775" t="s">
        <v>1050</v>
      </c>
      <c r="BN1775" t="s">
        <v>75</v>
      </c>
      <c r="BO1775" t="s">
        <v>87</v>
      </c>
      <c r="BQ1775" t="s">
        <v>1050</v>
      </c>
      <c r="BR1775">
        <v>0</v>
      </c>
      <c r="BS1775" t="s">
        <v>573</v>
      </c>
      <c r="BT1775" t="s">
        <v>1252</v>
      </c>
      <c r="BU1775" t="s">
        <v>564</v>
      </c>
      <c r="BV1775">
        <v>0</v>
      </c>
      <c r="BW1775">
        <v>0</v>
      </c>
      <c r="BX1775">
        <v>0</v>
      </c>
      <c r="BY1775">
        <v>0</v>
      </c>
      <c r="BZ1775" t="e">
        <v>#VALUE!</v>
      </c>
      <c r="CA1775" t="e">
        <v>#VALUE!</v>
      </c>
      <c r="CB1775">
        <v>-876</v>
      </c>
      <c r="CC1775" t="e">
        <v>#VALUE!</v>
      </c>
      <c r="CD1775">
        <v>0</v>
      </c>
      <c r="CE1775">
        <v>0</v>
      </c>
      <c r="CH1775">
        <f t="shared" si="136"/>
        <v>1</v>
      </c>
      <c r="CI1775" t="s">
        <v>1405</v>
      </c>
      <c r="CJ1775">
        <v>1</v>
      </c>
      <c r="CK1775" t="s">
        <v>1399</v>
      </c>
      <c r="CL1775">
        <f t="shared" si="137"/>
        <v>1</v>
      </c>
      <c r="CM1775">
        <f t="shared" si="138"/>
        <v>0</v>
      </c>
      <c r="CN1775">
        <f t="shared" si="139"/>
        <v>1</v>
      </c>
    </row>
    <row r="1776" spans="1:92" x14ac:dyDescent="0.25">
      <c r="A1776">
        <v>2587</v>
      </c>
      <c r="B1776" t="s">
        <v>564</v>
      </c>
      <c r="C1776" t="s">
        <v>564</v>
      </c>
      <c r="D1776">
        <v>2273866</v>
      </c>
      <c r="E1776">
        <v>5</v>
      </c>
      <c r="F1776" s="107">
        <v>41005</v>
      </c>
      <c r="G1776" s="107">
        <v>41008</v>
      </c>
      <c r="H1776">
        <v>2273866</v>
      </c>
      <c r="I1776" s="107">
        <v>41005</v>
      </c>
      <c r="J1776" s="107">
        <v>41008</v>
      </c>
      <c r="K1776">
        <v>15000</v>
      </c>
      <c r="L1776" t="s">
        <v>569</v>
      </c>
      <c r="N1776" t="s">
        <v>564</v>
      </c>
      <c r="O1776" t="s">
        <v>913</v>
      </c>
      <c r="P1776" t="s">
        <v>38</v>
      </c>
      <c r="Q1776">
        <v>4</v>
      </c>
      <c r="R1776">
        <v>4</v>
      </c>
      <c r="S1776">
        <v>5</v>
      </c>
      <c r="T1776">
        <v>3</v>
      </c>
      <c r="U1776">
        <v>1</v>
      </c>
      <c r="AD1776" s="107">
        <v>32887</v>
      </c>
      <c r="AE1776" t="s">
        <v>31</v>
      </c>
      <c r="AF1776" t="s">
        <v>32</v>
      </c>
      <c r="AG1776" t="s">
        <v>868</v>
      </c>
      <c r="AH1776" t="s">
        <v>57</v>
      </c>
      <c r="AI1776" t="s">
        <v>58</v>
      </c>
      <c r="AJ1776" t="s">
        <v>88</v>
      </c>
      <c r="AK1776">
        <v>1</v>
      </c>
      <c r="AL1776" t="s">
        <v>987</v>
      </c>
      <c r="AN1776">
        <v>6</v>
      </c>
      <c r="AP1776" t="s">
        <v>126</v>
      </c>
      <c r="AR1776" t="s">
        <v>43</v>
      </c>
      <c r="AS1776" t="s">
        <v>81</v>
      </c>
      <c r="BC1776" t="s">
        <v>37</v>
      </c>
      <c r="BF1776">
        <v>4</v>
      </c>
      <c r="BG1776">
        <v>4</v>
      </c>
      <c r="BH1776">
        <v>4</v>
      </c>
      <c r="BI1776">
        <v>22.180327868852459</v>
      </c>
      <c r="BJ1776">
        <f t="shared" si="135"/>
        <v>22</v>
      </c>
      <c r="BK1776">
        <v>0</v>
      </c>
      <c r="BL1776">
        <v>0</v>
      </c>
      <c r="BM1776" t="s">
        <v>1050</v>
      </c>
      <c r="BN1776" t="s">
        <v>913</v>
      </c>
      <c r="BO1776" t="s">
        <v>564</v>
      </c>
      <c r="BQ1776" t="s">
        <v>1050</v>
      </c>
      <c r="BR1776" t="s">
        <v>87</v>
      </c>
      <c r="BS1776" t="s">
        <v>572</v>
      </c>
      <c r="BT1776" t="s">
        <v>1252</v>
      </c>
      <c r="BU1776" t="s">
        <v>87</v>
      </c>
      <c r="BV1776">
        <v>1</v>
      </c>
      <c r="BW1776">
        <v>1</v>
      </c>
      <c r="BX1776">
        <v>0</v>
      </c>
      <c r="BY1776">
        <v>0</v>
      </c>
      <c r="BZ1776">
        <v>-4</v>
      </c>
      <c r="CA1776">
        <v>0</v>
      </c>
      <c r="CB1776">
        <v>4</v>
      </c>
      <c r="CC1776" t="e">
        <v>#VALUE!</v>
      </c>
      <c r="CD1776">
        <v>4</v>
      </c>
      <c r="CE1776">
        <v>0</v>
      </c>
      <c r="CH1776">
        <f t="shared" si="136"/>
        <v>1</v>
      </c>
      <c r="CI1776" t="s">
        <v>1405</v>
      </c>
      <c r="CJ1776">
        <v>1</v>
      </c>
      <c r="CK1776" t="s">
        <v>1399</v>
      </c>
      <c r="CL1776">
        <f t="shared" si="137"/>
        <v>0</v>
      </c>
      <c r="CM1776">
        <f t="shared" si="138"/>
        <v>1</v>
      </c>
      <c r="CN1776">
        <f t="shared" si="139"/>
        <v>1</v>
      </c>
    </row>
    <row r="1777" spans="1:92" x14ac:dyDescent="0.25">
      <c r="A1777">
        <v>539</v>
      </c>
      <c r="B1777" t="s">
        <v>564</v>
      </c>
      <c r="C1777" t="s">
        <v>564</v>
      </c>
      <c r="D1777">
        <v>2275474</v>
      </c>
      <c r="E1777">
        <v>1</v>
      </c>
      <c r="F1777" s="107">
        <v>40930</v>
      </c>
      <c r="G1777" s="107">
        <v>40939</v>
      </c>
      <c r="H1777">
        <v>2275474</v>
      </c>
      <c r="I1777" s="107">
        <v>40930</v>
      </c>
      <c r="J1777" s="107">
        <v>40939</v>
      </c>
      <c r="K1777" t="s">
        <v>562</v>
      </c>
      <c r="L1777" t="s">
        <v>562</v>
      </c>
      <c r="N1777" t="s">
        <v>564</v>
      </c>
      <c r="O1777" t="s">
        <v>913</v>
      </c>
      <c r="P1777" t="s">
        <v>122</v>
      </c>
      <c r="Q1777">
        <v>10</v>
      </c>
      <c r="R1777">
        <v>10</v>
      </c>
      <c r="S1777">
        <v>1</v>
      </c>
      <c r="T1777">
        <v>1</v>
      </c>
      <c r="V1777">
        <v>1</v>
      </c>
      <c r="AD1777" s="107">
        <v>32857</v>
      </c>
      <c r="AE1777" t="s">
        <v>31</v>
      </c>
      <c r="AF1777" t="s">
        <v>32</v>
      </c>
      <c r="AG1777" t="s">
        <v>868</v>
      </c>
      <c r="AH1777" t="s">
        <v>57</v>
      </c>
      <c r="AI1777" t="s">
        <v>58</v>
      </c>
      <c r="AJ1777" t="s">
        <v>122</v>
      </c>
      <c r="AK1777">
        <v>3</v>
      </c>
      <c r="AL1777" t="s">
        <v>122</v>
      </c>
      <c r="AP1777" t="s">
        <v>135</v>
      </c>
      <c r="AR1777" t="s">
        <v>66</v>
      </c>
      <c r="AS1777" t="s">
        <v>63</v>
      </c>
      <c r="BC1777" t="s">
        <v>37</v>
      </c>
      <c r="BF1777">
        <v>10</v>
      </c>
      <c r="BG1777">
        <v>10</v>
      </c>
      <c r="BH1777">
        <v>10</v>
      </c>
      <c r="BI1777">
        <v>22.057377049180328</v>
      </c>
      <c r="BJ1777">
        <f t="shared" si="135"/>
        <v>22</v>
      </c>
      <c r="BK1777">
        <v>0</v>
      </c>
      <c r="BL1777">
        <v>0</v>
      </c>
      <c r="BM1777" t="s">
        <v>1051</v>
      </c>
      <c r="BN1777" t="s">
        <v>913</v>
      </c>
      <c r="BO1777" t="s">
        <v>564</v>
      </c>
      <c r="BQ1777" t="s">
        <v>1051</v>
      </c>
      <c r="BR1777" t="s">
        <v>87</v>
      </c>
      <c r="BS1777" t="s">
        <v>572</v>
      </c>
      <c r="BT1777" t="s">
        <v>1252</v>
      </c>
      <c r="BU1777" t="s">
        <v>87</v>
      </c>
      <c r="BV1777">
        <v>1</v>
      </c>
      <c r="BW1777">
        <v>1</v>
      </c>
      <c r="BX1777">
        <v>0</v>
      </c>
      <c r="BY1777">
        <v>0</v>
      </c>
      <c r="BZ1777">
        <v>-10</v>
      </c>
      <c r="CA1777">
        <v>0</v>
      </c>
      <c r="CB1777">
        <v>10</v>
      </c>
      <c r="CC1777" t="e">
        <v>#VALUE!</v>
      </c>
      <c r="CD1777">
        <v>10</v>
      </c>
      <c r="CE1777">
        <v>0</v>
      </c>
      <c r="CH1777">
        <f t="shared" si="136"/>
        <v>1</v>
      </c>
      <c r="CI1777" t="s">
        <v>1405</v>
      </c>
      <c r="CJ1777">
        <v>1</v>
      </c>
      <c r="CK1777" t="s">
        <v>1399</v>
      </c>
      <c r="CL1777">
        <f t="shared" si="137"/>
        <v>0</v>
      </c>
      <c r="CM1777">
        <f t="shared" si="138"/>
        <v>1</v>
      </c>
      <c r="CN1777">
        <f t="shared" si="139"/>
        <v>1</v>
      </c>
    </row>
    <row r="1778" spans="1:92" x14ac:dyDescent="0.25">
      <c r="A1778">
        <v>367</v>
      </c>
      <c r="B1778" t="s">
        <v>564</v>
      </c>
      <c r="C1778" t="s">
        <v>564</v>
      </c>
      <c r="D1778">
        <v>2278362</v>
      </c>
      <c r="E1778">
        <v>6</v>
      </c>
      <c r="F1778" s="107">
        <v>40923</v>
      </c>
      <c r="G1778" s="107">
        <v>41086</v>
      </c>
      <c r="H1778">
        <v>2278362</v>
      </c>
      <c r="I1778" s="107">
        <v>41039</v>
      </c>
      <c r="J1778" s="107">
        <v>41086</v>
      </c>
      <c r="K1778" t="s">
        <v>562</v>
      </c>
      <c r="L1778" t="s">
        <v>562</v>
      </c>
      <c r="N1778" t="s">
        <v>564</v>
      </c>
      <c r="O1778" t="s">
        <v>913</v>
      </c>
      <c r="P1778" t="s">
        <v>76</v>
      </c>
      <c r="Q1778">
        <v>48</v>
      </c>
      <c r="R1778">
        <v>164</v>
      </c>
      <c r="S1778">
        <v>2</v>
      </c>
      <c r="T1778">
        <v>3</v>
      </c>
      <c r="U1778">
        <v>2</v>
      </c>
      <c r="AD1778" s="107">
        <v>33039</v>
      </c>
      <c r="AE1778" t="s">
        <v>31</v>
      </c>
      <c r="AF1778" t="s">
        <v>32</v>
      </c>
      <c r="AG1778" t="s">
        <v>868</v>
      </c>
      <c r="AH1778" t="s">
        <v>30</v>
      </c>
      <c r="AI1778" t="s">
        <v>69</v>
      </c>
      <c r="AJ1778" t="s">
        <v>88</v>
      </c>
      <c r="AK1778">
        <v>3</v>
      </c>
      <c r="AL1778" t="s">
        <v>361</v>
      </c>
      <c r="AM1778">
        <v>10</v>
      </c>
      <c r="AP1778" t="s">
        <v>198</v>
      </c>
      <c r="AR1778" t="s">
        <v>66</v>
      </c>
      <c r="AS1778" t="s">
        <v>199</v>
      </c>
      <c r="BC1778" t="s">
        <v>37</v>
      </c>
      <c r="BF1778">
        <v>48</v>
      </c>
      <c r="BG1778">
        <v>48</v>
      </c>
      <c r="BH1778">
        <v>164</v>
      </c>
      <c r="BI1778">
        <v>21.540983606557376</v>
      </c>
      <c r="BJ1778">
        <f t="shared" si="135"/>
        <v>22</v>
      </c>
      <c r="BK1778">
        <v>0</v>
      </c>
      <c r="BL1778">
        <v>0</v>
      </c>
      <c r="BM1778" t="s">
        <v>1050</v>
      </c>
      <c r="BN1778" t="s">
        <v>913</v>
      </c>
      <c r="BO1778" t="s">
        <v>564</v>
      </c>
      <c r="BQ1778" t="s">
        <v>1050</v>
      </c>
      <c r="BR1778" t="s">
        <v>87</v>
      </c>
      <c r="BS1778" t="s">
        <v>572</v>
      </c>
      <c r="BT1778" t="s">
        <v>1252</v>
      </c>
      <c r="BU1778" t="s">
        <v>87</v>
      </c>
      <c r="BV1778">
        <v>0.29268292682926828</v>
      </c>
      <c r="BW1778">
        <v>1</v>
      </c>
      <c r="BX1778">
        <v>0.70731707317073167</v>
      </c>
      <c r="BY1778">
        <v>0</v>
      </c>
      <c r="BZ1778">
        <v>-48</v>
      </c>
      <c r="CA1778">
        <v>0</v>
      </c>
      <c r="CB1778">
        <v>48</v>
      </c>
      <c r="CC1778" t="e">
        <v>#VALUE!</v>
      </c>
      <c r="CD1778">
        <v>48</v>
      </c>
      <c r="CE1778">
        <v>0</v>
      </c>
      <c r="CH1778">
        <f t="shared" si="136"/>
        <v>1</v>
      </c>
      <c r="CI1778" t="s">
        <v>1401</v>
      </c>
      <c r="CJ1778">
        <v>3</v>
      </c>
      <c r="CK1778" t="s">
        <v>1399</v>
      </c>
      <c r="CL1778">
        <f t="shared" si="137"/>
        <v>0</v>
      </c>
      <c r="CM1778">
        <f t="shared" si="138"/>
        <v>1</v>
      </c>
      <c r="CN1778">
        <f t="shared" si="139"/>
        <v>1</v>
      </c>
    </row>
    <row r="1779" spans="1:92" x14ac:dyDescent="0.25">
      <c r="A1779">
        <v>2424</v>
      </c>
      <c r="B1779" t="s">
        <v>564</v>
      </c>
      <c r="C1779" t="s">
        <v>564</v>
      </c>
      <c r="D1779">
        <v>2278944</v>
      </c>
      <c r="E1779">
        <v>2</v>
      </c>
      <c r="F1779" s="107">
        <v>41000</v>
      </c>
      <c r="G1779" s="107">
        <v>41001</v>
      </c>
      <c r="H1779">
        <v>2278944</v>
      </c>
      <c r="I1779" s="107">
        <v>41000</v>
      </c>
      <c r="J1779" s="107">
        <v>41001</v>
      </c>
      <c r="K1779">
        <v>2000</v>
      </c>
      <c r="L1779" t="s">
        <v>566</v>
      </c>
      <c r="N1779" t="s">
        <v>564</v>
      </c>
      <c r="O1779" t="s">
        <v>913</v>
      </c>
      <c r="P1779" t="s">
        <v>587</v>
      </c>
      <c r="Q1779">
        <v>2</v>
      </c>
      <c r="R1779">
        <v>2</v>
      </c>
      <c r="S1779">
        <v>0</v>
      </c>
      <c r="T1779">
        <v>3</v>
      </c>
      <c r="AD1779" s="107">
        <v>32696</v>
      </c>
      <c r="AE1779" t="s">
        <v>31</v>
      </c>
      <c r="AF1779" t="s">
        <v>32</v>
      </c>
      <c r="AG1779" t="s">
        <v>868</v>
      </c>
      <c r="AH1779" t="s">
        <v>30</v>
      </c>
      <c r="AI1779" t="s">
        <v>71</v>
      </c>
      <c r="AJ1779" t="s">
        <v>47</v>
      </c>
      <c r="AK1779">
        <v>1</v>
      </c>
      <c r="AL1779" t="s">
        <v>47</v>
      </c>
      <c r="AP1779" t="s">
        <v>154</v>
      </c>
      <c r="AR1779" t="s">
        <v>43</v>
      </c>
      <c r="AS1779" t="s">
        <v>63</v>
      </c>
      <c r="BC1779" t="s">
        <v>37</v>
      </c>
      <c r="BF1779">
        <v>2</v>
      </c>
      <c r="BG1779">
        <v>2</v>
      </c>
      <c r="BH1779">
        <v>2</v>
      </c>
      <c r="BI1779">
        <v>22.688524590163933</v>
      </c>
      <c r="BJ1779">
        <f t="shared" si="135"/>
        <v>23</v>
      </c>
      <c r="BK1779">
        <v>0</v>
      </c>
      <c r="BL1779">
        <v>0</v>
      </c>
      <c r="BM1779" t="s">
        <v>47</v>
      </c>
      <c r="BN1779" t="s">
        <v>913</v>
      </c>
      <c r="BO1779" t="s">
        <v>564</v>
      </c>
      <c r="BQ1779" t="s">
        <v>47</v>
      </c>
      <c r="BR1779" t="s">
        <v>87</v>
      </c>
      <c r="BS1779" t="s">
        <v>572</v>
      </c>
      <c r="BT1779" t="s">
        <v>1252</v>
      </c>
      <c r="BU1779" t="s">
        <v>564</v>
      </c>
      <c r="BV1779">
        <v>1</v>
      </c>
      <c r="BW1779">
        <v>1</v>
      </c>
      <c r="BX1779">
        <v>0</v>
      </c>
      <c r="BY1779">
        <v>0</v>
      </c>
      <c r="BZ1779">
        <v>-2</v>
      </c>
      <c r="CA1779">
        <v>0</v>
      </c>
      <c r="CB1779">
        <v>2</v>
      </c>
      <c r="CC1779" t="e">
        <v>#VALUE!</v>
      </c>
      <c r="CD1779">
        <v>2</v>
      </c>
      <c r="CE1779">
        <v>0</v>
      </c>
      <c r="CH1779">
        <f t="shared" si="136"/>
        <v>1</v>
      </c>
      <c r="CI1779" t="s">
        <v>1405</v>
      </c>
      <c r="CJ1779">
        <v>1</v>
      </c>
      <c r="CK1779" t="s">
        <v>1399</v>
      </c>
      <c r="CL1779">
        <f t="shared" si="137"/>
        <v>0</v>
      </c>
      <c r="CM1779">
        <f t="shared" si="138"/>
        <v>0</v>
      </c>
      <c r="CN1779">
        <f t="shared" si="139"/>
        <v>1</v>
      </c>
    </row>
    <row r="1780" spans="1:92" x14ac:dyDescent="0.25">
      <c r="A1780">
        <v>496</v>
      </c>
      <c r="B1780" t="s">
        <v>564</v>
      </c>
      <c r="C1780" t="s">
        <v>564</v>
      </c>
      <c r="D1780">
        <v>2279899</v>
      </c>
      <c r="E1780">
        <v>2</v>
      </c>
      <c r="F1780" s="107">
        <v>40928</v>
      </c>
      <c r="G1780" s="107">
        <v>40945</v>
      </c>
      <c r="H1780">
        <v>2279899</v>
      </c>
      <c r="I1780" s="107">
        <v>40929</v>
      </c>
      <c r="J1780" s="107">
        <v>40945</v>
      </c>
      <c r="K1780">
        <v>2000</v>
      </c>
      <c r="L1780" t="s">
        <v>566</v>
      </c>
      <c r="N1780" t="s">
        <v>564</v>
      </c>
      <c r="O1780" t="s">
        <v>913</v>
      </c>
      <c r="P1780" t="s">
        <v>587</v>
      </c>
      <c r="Q1780">
        <v>17</v>
      </c>
      <c r="R1780">
        <v>18</v>
      </c>
      <c r="S1780">
        <v>4</v>
      </c>
      <c r="T1780">
        <v>1</v>
      </c>
      <c r="U1780">
        <v>2</v>
      </c>
      <c r="AD1780" s="107">
        <v>32835</v>
      </c>
      <c r="AE1780" t="s">
        <v>31</v>
      </c>
      <c r="AF1780" t="s">
        <v>32</v>
      </c>
      <c r="AG1780" t="s">
        <v>868</v>
      </c>
      <c r="AH1780" t="s">
        <v>30</v>
      </c>
      <c r="AI1780" t="s">
        <v>41</v>
      </c>
      <c r="AJ1780" t="s">
        <v>47</v>
      </c>
      <c r="AK1780">
        <v>2</v>
      </c>
      <c r="AL1780" t="s">
        <v>47</v>
      </c>
      <c r="AP1780" t="s">
        <v>149</v>
      </c>
      <c r="AR1780" t="s">
        <v>66</v>
      </c>
      <c r="AS1780" t="s">
        <v>73</v>
      </c>
      <c r="BC1780" t="s">
        <v>37</v>
      </c>
      <c r="BF1780">
        <v>17</v>
      </c>
      <c r="BG1780">
        <v>17</v>
      </c>
      <c r="BH1780">
        <v>18</v>
      </c>
      <c r="BI1780">
        <v>22.112021857923498</v>
      </c>
      <c r="BJ1780">
        <f t="shared" si="135"/>
        <v>22</v>
      </c>
      <c r="BK1780">
        <v>0</v>
      </c>
      <c r="BL1780">
        <v>0</v>
      </c>
      <c r="BM1780" t="s">
        <v>47</v>
      </c>
      <c r="BN1780" t="s">
        <v>913</v>
      </c>
      <c r="BO1780" t="s">
        <v>564</v>
      </c>
      <c r="BQ1780" t="s">
        <v>47</v>
      </c>
      <c r="BR1780" t="s">
        <v>87</v>
      </c>
      <c r="BS1780" t="s">
        <v>572</v>
      </c>
      <c r="BT1780" t="s">
        <v>1252</v>
      </c>
      <c r="BU1780" t="s">
        <v>87</v>
      </c>
      <c r="BV1780">
        <v>0.94444444444444442</v>
      </c>
      <c r="BW1780">
        <v>1</v>
      </c>
      <c r="BX1780">
        <v>5.555555555555558E-2</v>
      </c>
      <c r="BY1780">
        <v>0</v>
      </c>
      <c r="BZ1780">
        <v>-17</v>
      </c>
      <c r="CA1780">
        <v>0</v>
      </c>
      <c r="CB1780">
        <v>17</v>
      </c>
      <c r="CC1780" t="e">
        <v>#VALUE!</v>
      </c>
      <c r="CD1780">
        <v>17</v>
      </c>
      <c r="CE1780">
        <v>0</v>
      </c>
      <c r="CH1780">
        <f t="shared" si="136"/>
        <v>1</v>
      </c>
      <c r="CI1780" t="s">
        <v>1404</v>
      </c>
      <c r="CJ1780">
        <v>2</v>
      </c>
      <c r="CK1780" t="s">
        <v>1399</v>
      </c>
      <c r="CL1780">
        <f t="shared" si="137"/>
        <v>0</v>
      </c>
      <c r="CM1780">
        <f t="shared" si="138"/>
        <v>1</v>
      </c>
      <c r="CN1780">
        <f t="shared" si="139"/>
        <v>1</v>
      </c>
    </row>
    <row r="1781" spans="1:92" x14ac:dyDescent="0.25">
      <c r="A1781">
        <v>776</v>
      </c>
      <c r="B1781" t="s">
        <v>564</v>
      </c>
      <c r="C1781" t="s">
        <v>564</v>
      </c>
      <c r="D1781">
        <v>2279908</v>
      </c>
      <c r="E1781">
        <v>5</v>
      </c>
      <c r="F1781" s="107">
        <v>40939</v>
      </c>
      <c r="G1781" s="107">
        <v>40974</v>
      </c>
      <c r="H1781">
        <v>2279908</v>
      </c>
      <c r="I1781" s="107">
        <v>40939</v>
      </c>
      <c r="J1781" s="107">
        <v>40974</v>
      </c>
      <c r="K1781">
        <v>15000</v>
      </c>
      <c r="L1781" t="s">
        <v>569</v>
      </c>
      <c r="N1781" t="s">
        <v>564</v>
      </c>
      <c r="O1781" t="s">
        <v>913</v>
      </c>
      <c r="P1781" t="s">
        <v>38</v>
      </c>
      <c r="Q1781">
        <v>36</v>
      </c>
      <c r="R1781">
        <v>36</v>
      </c>
      <c r="S1781">
        <v>4</v>
      </c>
      <c r="T1781">
        <v>6</v>
      </c>
      <c r="U1781">
        <v>1</v>
      </c>
      <c r="AD1781" s="107">
        <v>21440</v>
      </c>
      <c r="AE1781" t="s">
        <v>31</v>
      </c>
      <c r="AF1781" t="s">
        <v>32</v>
      </c>
      <c r="AG1781" t="s">
        <v>868</v>
      </c>
      <c r="AH1781" t="s">
        <v>57</v>
      </c>
      <c r="AI1781" t="s">
        <v>140</v>
      </c>
      <c r="AJ1781" t="s">
        <v>88</v>
      </c>
      <c r="AK1781">
        <v>2</v>
      </c>
      <c r="AL1781" t="s">
        <v>987</v>
      </c>
      <c r="AN1781">
        <v>8</v>
      </c>
      <c r="AP1781" t="s">
        <v>126</v>
      </c>
      <c r="AR1781" t="s">
        <v>43</v>
      </c>
      <c r="AS1781" t="s">
        <v>81</v>
      </c>
      <c r="BC1781" t="s">
        <v>37</v>
      </c>
      <c r="BF1781">
        <v>36</v>
      </c>
      <c r="BG1781">
        <v>36</v>
      </c>
      <c r="BH1781">
        <v>36</v>
      </c>
      <c r="BI1781">
        <v>53.275956284153004</v>
      </c>
      <c r="BJ1781">
        <f t="shared" si="135"/>
        <v>53</v>
      </c>
      <c r="BK1781">
        <v>0</v>
      </c>
      <c r="BL1781">
        <v>0</v>
      </c>
      <c r="BM1781" t="s">
        <v>1050</v>
      </c>
      <c r="BN1781" t="s">
        <v>913</v>
      </c>
      <c r="BO1781" t="s">
        <v>564</v>
      </c>
      <c r="BQ1781" t="s">
        <v>1050</v>
      </c>
      <c r="BR1781" t="s">
        <v>87</v>
      </c>
      <c r="BS1781" t="s">
        <v>572</v>
      </c>
      <c r="BT1781" t="s">
        <v>1252</v>
      </c>
      <c r="BU1781" t="s">
        <v>87</v>
      </c>
      <c r="BV1781">
        <v>1</v>
      </c>
      <c r="BW1781">
        <v>1</v>
      </c>
      <c r="BX1781">
        <v>0</v>
      </c>
      <c r="BY1781">
        <v>0</v>
      </c>
      <c r="BZ1781">
        <v>-36</v>
      </c>
      <c r="CA1781">
        <v>0</v>
      </c>
      <c r="CB1781">
        <v>36</v>
      </c>
      <c r="CC1781" t="e">
        <v>#VALUE!</v>
      </c>
      <c r="CD1781">
        <v>36</v>
      </c>
      <c r="CE1781">
        <v>0</v>
      </c>
      <c r="CH1781">
        <f t="shared" si="136"/>
        <v>1</v>
      </c>
      <c r="CI1781" t="s">
        <v>1401</v>
      </c>
      <c r="CJ1781">
        <v>3</v>
      </c>
      <c r="CK1781" t="s">
        <v>1399</v>
      </c>
      <c r="CL1781">
        <f t="shared" si="137"/>
        <v>0</v>
      </c>
      <c r="CM1781">
        <f t="shared" si="138"/>
        <v>1</v>
      </c>
      <c r="CN1781">
        <f t="shared" si="139"/>
        <v>1</v>
      </c>
    </row>
    <row r="1782" spans="1:92" x14ac:dyDescent="0.25">
      <c r="A1782">
        <v>1495</v>
      </c>
      <c r="B1782" t="s">
        <v>564</v>
      </c>
      <c r="C1782" t="s">
        <v>564</v>
      </c>
      <c r="D1782">
        <v>2280024</v>
      </c>
      <c r="E1782">
        <v>2</v>
      </c>
      <c r="F1782" s="107">
        <v>40964</v>
      </c>
      <c r="G1782" s="107">
        <v>40966</v>
      </c>
      <c r="H1782">
        <v>2280024</v>
      </c>
      <c r="I1782" s="107">
        <v>40964</v>
      </c>
      <c r="J1782" s="107">
        <v>40966</v>
      </c>
      <c r="K1782">
        <v>5000</v>
      </c>
      <c r="L1782" t="s">
        <v>567</v>
      </c>
      <c r="N1782" t="s">
        <v>564</v>
      </c>
      <c r="O1782" t="s">
        <v>913</v>
      </c>
      <c r="P1782" t="s">
        <v>587</v>
      </c>
      <c r="Q1782">
        <v>3</v>
      </c>
      <c r="R1782">
        <v>3</v>
      </c>
      <c r="S1782">
        <v>0</v>
      </c>
      <c r="T1782">
        <v>1</v>
      </c>
      <c r="AD1782" s="107">
        <v>32206</v>
      </c>
      <c r="AE1782" t="s">
        <v>45</v>
      </c>
      <c r="AF1782" t="s">
        <v>32</v>
      </c>
      <c r="AG1782" t="s">
        <v>868</v>
      </c>
      <c r="AH1782" t="s">
        <v>57</v>
      </c>
      <c r="AI1782" t="s">
        <v>86</v>
      </c>
      <c r="AJ1782" t="s">
        <v>47</v>
      </c>
      <c r="AK1782">
        <v>1</v>
      </c>
      <c r="AL1782" t="s">
        <v>47</v>
      </c>
      <c r="AP1782" t="s">
        <v>143</v>
      </c>
      <c r="AR1782" t="s">
        <v>66</v>
      </c>
      <c r="AS1782" t="s">
        <v>73</v>
      </c>
      <c r="BC1782" t="s">
        <v>37</v>
      </c>
      <c r="BF1782">
        <v>3</v>
      </c>
      <c r="BG1782">
        <v>3</v>
      </c>
      <c r="BH1782">
        <v>3</v>
      </c>
      <c r="BI1782">
        <v>23.928961748633881</v>
      </c>
      <c r="BJ1782">
        <f t="shared" si="135"/>
        <v>24</v>
      </c>
      <c r="BK1782">
        <v>0</v>
      </c>
      <c r="BL1782">
        <v>0</v>
      </c>
      <c r="BM1782" t="s">
        <v>47</v>
      </c>
      <c r="BN1782" t="s">
        <v>913</v>
      </c>
      <c r="BO1782" t="s">
        <v>564</v>
      </c>
      <c r="BQ1782" t="s">
        <v>47</v>
      </c>
      <c r="BR1782" t="s">
        <v>87</v>
      </c>
      <c r="BS1782" t="s">
        <v>572</v>
      </c>
      <c r="BT1782" t="s">
        <v>1252</v>
      </c>
      <c r="BU1782" t="s">
        <v>564</v>
      </c>
      <c r="BV1782">
        <v>1</v>
      </c>
      <c r="BW1782">
        <v>1</v>
      </c>
      <c r="BX1782">
        <v>0</v>
      </c>
      <c r="BY1782">
        <v>0</v>
      </c>
      <c r="BZ1782">
        <v>-3</v>
      </c>
      <c r="CA1782">
        <v>0</v>
      </c>
      <c r="CB1782">
        <v>3</v>
      </c>
      <c r="CC1782" t="e">
        <v>#VALUE!</v>
      </c>
      <c r="CD1782">
        <v>3</v>
      </c>
      <c r="CE1782">
        <v>0</v>
      </c>
      <c r="CH1782">
        <f t="shared" si="136"/>
        <v>1</v>
      </c>
      <c r="CI1782" t="s">
        <v>1405</v>
      </c>
      <c r="CJ1782">
        <v>1</v>
      </c>
      <c r="CK1782" t="s">
        <v>1399</v>
      </c>
      <c r="CL1782">
        <f t="shared" si="137"/>
        <v>0</v>
      </c>
      <c r="CM1782">
        <f t="shared" si="138"/>
        <v>0</v>
      </c>
      <c r="CN1782">
        <f t="shared" si="139"/>
        <v>1</v>
      </c>
    </row>
    <row r="1783" spans="1:92" x14ac:dyDescent="0.25">
      <c r="A1783">
        <v>2496</v>
      </c>
      <c r="B1783" t="s">
        <v>564</v>
      </c>
      <c r="C1783" t="s">
        <v>564</v>
      </c>
      <c r="D1783">
        <v>2280596</v>
      </c>
      <c r="E1783">
        <v>2</v>
      </c>
      <c r="F1783" s="107">
        <v>41003</v>
      </c>
      <c r="G1783" s="107">
        <v>41004</v>
      </c>
      <c r="H1783">
        <v>2280596</v>
      </c>
      <c r="I1783" s="107">
        <v>41003</v>
      </c>
      <c r="J1783" s="107">
        <v>41004</v>
      </c>
      <c r="K1783">
        <v>10000</v>
      </c>
      <c r="L1783" t="s">
        <v>568</v>
      </c>
      <c r="N1783" t="s">
        <v>564</v>
      </c>
      <c r="O1783" t="s">
        <v>913</v>
      </c>
      <c r="P1783" t="s">
        <v>587</v>
      </c>
      <c r="Q1783">
        <v>2</v>
      </c>
      <c r="R1783">
        <v>2</v>
      </c>
      <c r="S1783">
        <v>1</v>
      </c>
      <c r="T1783">
        <v>3</v>
      </c>
      <c r="AD1783" s="107">
        <v>32846</v>
      </c>
      <c r="AE1783" t="s">
        <v>31</v>
      </c>
      <c r="AF1783" t="s">
        <v>32</v>
      </c>
      <c r="AG1783" t="s">
        <v>868</v>
      </c>
      <c r="AH1783" t="s">
        <v>57</v>
      </c>
      <c r="AI1783" t="s">
        <v>113</v>
      </c>
      <c r="AJ1783" t="s">
        <v>47</v>
      </c>
      <c r="AK1783">
        <v>1</v>
      </c>
      <c r="AL1783" t="s">
        <v>47</v>
      </c>
      <c r="AP1783" t="s">
        <v>92</v>
      </c>
      <c r="AR1783" t="s">
        <v>66</v>
      </c>
      <c r="AS1783" t="s">
        <v>44</v>
      </c>
      <c r="BC1783" t="s">
        <v>37</v>
      </c>
      <c r="BF1783">
        <v>2</v>
      </c>
      <c r="BG1783">
        <v>2</v>
      </c>
      <c r="BH1783">
        <v>2</v>
      </c>
      <c r="BI1783">
        <v>22.28688524590164</v>
      </c>
      <c r="BJ1783">
        <f t="shared" si="135"/>
        <v>22</v>
      </c>
      <c r="BK1783">
        <v>0</v>
      </c>
      <c r="BL1783">
        <v>0</v>
      </c>
      <c r="BM1783" t="s">
        <v>47</v>
      </c>
      <c r="BN1783" t="s">
        <v>913</v>
      </c>
      <c r="BO1783" t="s">
        <v>564</v>
      </c>
      <c r="BQ1783" t="s">
        <v>47</v>
      </c>
      <c r="BR1783" t="s">
        <v>87</v>
      </c>
      <c r="BS1783" t="s">
        <v>572</v>
      </c>
      <c r="BT1783" t="s">
        <v>1252</v>
      </c>
      <c r="BU1783" t="s">
        <v>87</v>
      </c>
      <c r="BV1783">
        <v>1</v>
      </c>
      <c r="BW1783">
        <v>1</v>
      </c>
      <c r="BX1783">
        <v>0</v>
      </c>
      <c r="BY1783">
        <v>0</v>
      </c>
      <c r="BZ1783">
        <v>-2</v>
      </c>
      <c r="CA1783">
        <v>0</v>
      </c>
      <c r="CB1783">
        <v>2</v>
      </c>
      <c r="CC1783" t="e">
        <v>#VALUE!</v>
      </c>
      <c r="CD1783">
        <v>2</v>
      </c>
      <c r="CE1783">
        <v>0</v>
      </c>
      <c r="CH1783">
        <f t="shared" si="136"/>
        <v>1</v>
      </c>
      <c r="CI1783" t="s">
        <v>1405</v>
      </c>
      <c r="CJ1783">
        <v>1</v>
      </c>
      <c r="CK1783" t="s">
        <v>1399</v>
      </c>
      <c r="CL1783">
        <f t="shared" si="137"/>
        <v>0</v>
      </c>
      <c r="CM1783">
        <f t="shared" si="138"/>
        <v>1</v>
      </c>
      <c r="CN1783">
        <f t="shared" si="139"/>
        <v>1</v>
      </c>
    </row>
    <row r="1784" spans="1:92" x14ac:dyDescent="0.25">
      <c r="A1784">
        <v>1117</v>
      </c>
      <c r="B1784" t="s">
        <v>564</v>
      </c>
      <c r="C1784" t="s">
        <v>564</v>
      </c>
      <c r="D1784">
        <v>2280638</v>
      </c>
      <c r="E1784">
        <v>2</v>
      </c>
      <c r="F1784" s="107">
        <v>40949</v>
      </c>
      <c r="G1784" s="107">
        <v>41019</v>
      </c>
      <c r="H1784">
        <v>2280638</v>
      </c>
      <c r="I1784" s="107">
        <v>40949</v>
      </c>
      <c r="J1784" s="107">
        <v>41019</v>
      </c>
      <c r="K1784">
        <v>30000</v>
      </c>
      <c r="L1784" t="s">
        <v>570</v>
      </c>
      <c r="M1784" s="107">
        <v>40952</v>
      </c>
      <c r="N1784" t="s">
        <v>87</v>
      </c>
      <c r="O1784" t="s">
        <v>53</v>
      </c>
      <c r="P1784" t="s">
        <v>587</v>
      </c>
      <c r="Q1784">
        <v>71</v>
      </c>
      <c r="R1784">
        <v>71</v>
      </c>
      <c r="S1784">
        <v>0</v>
      </c>
      <c r="T1784">
        <v>0</v>
      </c>
      <c r="AD1784" s="107">
        <v>29962</v>
      </c>
      <c r="AE1784" t="s">
        <v>45</v>
      </c>
      <c r="AF1784" t="s">
        <v>68</v>
      </c>
      <c r="AG1784" t="s">
        <v>870</v>
      </c>
      <c r="AH1784" t="s">
        <v>30</v>
      </c>
      <c r="AI1784" t="s">
        <v>112</v>
      </c>
      <c r="AJ1784" t="s">
        <v>47</v>
      </c>
      <c r="AK1784">
        <v>4</v>
      </c>
      <c r="AL1784" t="s">
        <v>47</v>
      </c>
      <c r="AP1784" t="s">
        <v>109</v>
      </c>
      <c r="AR1784" t="s">
        <v>49</v>
      </c>
      <c r="AS1784" t="s">
        <v>73</v>
      </c>
      <c r="AT1784" t="s">
        <v>290</v>
      </c>
      <c r="BC1784" t="s">
        <v>37</v>
      </c>
      <c r="BF1784">
        <v>71</v>
      </c>
      <c r="BG1784">
        <v>71</v>
      </c>
      <c r="BH1784">
        <v>71</v>
      </c>
      <c r="BI1784">
        <v>30.019125683060111</v>
      </c>
      <c r="BJ1784">
        <f t="shared" si="135"/>
        <v>30</v>
      </c>
      <c r="BK1784">
        <v>0</v>
      </c>
      <c r="BL1784">
        <v>0</v>
      </c>
      <c r="BM1784" t="s">
        <v>47</v>
      </c>
      <c r="BN1784" t="s">
        <v>159</v>
      </c>
      <c r="BO1784" t="s">
        <v>87</v>
      </c>
      <c r="BQ1784" t="s">
        <v>47</v>
      </c>
      <c r="BR1784" t="s">
        <v>87</v>
      </c>
      <c r="BS1784" t="s">
        <v>573</v>
      </c>
      <c r="BT1784" t="s">
        <v>1252</v>
      </c>
      <c r="BU1784" t="s">
        <v>564</v>
      </c>
      <c r="BV1784">
        <v>1</v>
      </c>
      <c r="BW1784">
        <v>1</v>
      </c>
      <c r="BX1784">
        <v>0</v>
      </c>
      <c r="BY1784">
        <v>0</v>
      </c>
      <c r="BZ1784">
        <v>-71</v>
      </c>
      <c r="CA1784">
        <v>0</v>
      </c>
      <c r="CB1784">
        <v>4</v>
      </c>
      <c r="CC1784" t="e">
        <v>#VALUE!</v>
      </c>
      <c r="CD1784">
        <v>4</v>
      </c>
      <c r="CE1784">
        <v>-67</v>
      </c>
      <c r="CH1784">
        <f t="shared" si="136"/>
        <v>0</v>
      </c>
      <c r="CI1784" t="s">
        <v>1402</v>
      </c>
      <c r="CJ1784">
        <v>4</v>
      </c>
      <c r="CK1784" t="s">
        <v>1399</v>
      </c>
      <c r="CL1784">
        <f t="shared" si="137"/>
        <v>1</v>
      </c>
      <c r="CM1784">
        <f t="shared" si="138"/>
        <v>0</v>
      </c>
      <c r="CN1784">
        <f t="shared" si="139"/>
        <v>0</v>
      </c>
    </row>
    <row r="1785" spans="1:92" x14ac:dyDescent="0.25">
      <c r="A1785">
        <v>868</v>
      </c>
      <c r="B1785" t="s">
        <v>564</v>
      </c>
      <c r="C1785" t="s">
        <v>564</v>
      </c>
      <c r="D1785">
        <v>2281821</v>
      </c>
      <c r="E1785">
        <v>6</v>
      </c>
      <c r="F1785" s="107">
        <v>40941</v>
      </c>
      <c r="G1785" s="107">
        <v>41472</v>
      </c>
      <c r="H1785">
        <v>2281821</v>
      </c>
      <c r="I1785" s="107">
        <v>40942</v>
      </c>
      <c r="J1785" s="107">
        <v>41472</v>
      </c>
      <c r="K1785">
        <v>40000</v>
      </c>
      <c r="L1785" t="s">
        <v>570</v>
      </c>
      <c r="N1785" t="s">
        <v>564</v>
      </c>
      <c r="O1785" t="s">
        <v>913</v>
      </c>
      <c r="P1785" t="s">
        <v>38</v>
      </c>
      <c r="Q1785">
        <v>531</v>
      </c>
      <c r="R1785">
        <v>532</v>
      </c>
      <c r="S1785">
        <v>1</v>
      </c>
      <c r="T1785">
        <v>2</v>
      </c>
      <c r="U1785">
        <v>1</v>
      </c>
      <c r="AD1785" s="107">
        <v>32419</v>
      </c>
      <c r="AE1785" t="s">
        <v>31</v>
      </c>
      <c r="AF1785" t="s">
        <v>32</v>
      </c>
      <c r="AG1785" t="s">
        <v>868</v>
      </c>
      <c r="AH1785" t="s">
        <v>30</v>
      </c>
      <c r="AI1785" t="s">
        <v>113</v>
      </c>
      <c r="AJ1785" t="s">
        <v>88</v>
      </c>
      <c r="AK1785">
        <v>15</v>
      </c>
      <c r="AL1785" t="s">
        <v>361</v>
      </c>
      <c r="AM1785">
        <v>25</v>
      </c>
      <c r="AP1785" t="s">
        <v>104</v>
      </c>
      <c r="AR1785" t="s">
        <v>91</v>
      </c>
      <c r="AS1785" t="s">
        <v>105</v>
      </c>
      <c r="AT1785" t="s">
        <v>1133</v>
      </c>
      <c r="BC1785" t="s">
        <v>37</v>
      </c>
      <c r="BF1785">
        <v>531</v>
      </c>
      <c r="BG1785">
        <v>531</v>
      </c>
      <c r="BH1785">
        <v>532</v>
      </c>
      <c r="BI1785">
        <v>23.284153005464482</v>
      </c>
      <c r="BJ1785">
        <f t="shared" si="135"/>
        <v>23</v>
      </c>
      <c r="BK1785">
        <v>0</v>
      </c>
      <c r="BL1785">
        <v>0</v>
      </c>
      <c r="BM1785" t="s">
        <v>1050</v>
      </c>
      <c r="BN1785" t="s">
        <v>913</v>
      </c>
      <c r="BO1785" t="s">
        <v>564</v>
      </c>
      <c r="BQ1785" t="s">
        <v>1050</v>
      </c>
      <c r="BR1785" t="s">
        <v>87</v>
      </c>
      <c r="BS1785" t="s">
        <v>572</v>
      </c>
      <c r="BT1785" t="s">
        <v>1252</v>
      </c>
      <c r="BU1785" t="s">
        <v>87</v>
      </c>
      <c r="BV1785">
        <v>0.99812030075187974</v>
      </c>
      <c r="BW1785">
        <v>1</v>
      </c>
      <c r="BX1785">
        <v>1.879699248120259E-3</v>
      </c>
      <c r="BY1785">
        <v>0</v>
      </c>
      <c r="BZ1785">
        <v>-531</v>
      </c>
      <c r="CA1785">
        <v>0</v>
      </c>
      <c r="CB1785">
        <v>531</v>
      </c>
      <c r="CC1785" t="e">
        <v>#VALUE!</v>
      </c>
      <c r="CD1785">
        <v>531</v>
      </c>
      <c r="CE1785">
        <v>0</v>
      </c>
      <c r="CH1785">
        <f t="shared" si="136"/>
        <v>1</v>
      </c>
      <c r="CI1785" t="s">
        <v>1406</v>
      </c>
      <c r="CJ1785">
        <v>0</v>
      </c>
      <c r="CK1785" t="s">
        <v>1399</v>
      </c>
      <c r="CL1785">
        <f t="shared" si="137"/>
        <v>0</v>
      </c>
      <c r="CM1785">
        <f t="shared" si="138"/>
        <v>1</v>
      </c>
      <c r="CN1785">
        <f t="shared" si="139"/>
        <v>1</v>
      </c>
    </row>
    <row r="1786" spans="1:92" x14ac:dyDescent="0.25">
      <c r="A1786">
        <v>2098</v>
      </c>
      <c r="B1786" t="s">
        <v>564</v>
      </c>
      <c r="C1786" t="s">
        <v>564</v>
      </c>
      <c r="D1786">
        <v>2282502</v>
      </c>
      <c r="E1786">
        <v>1</v>
      </c>
      <c r="F1786" s="107">
        <v>40987</v>
      </c>
      <c r="G1786" s="107">
        <v>41038</v>
      </c>
      <c r="H1786">
        <v>2282502</v>
      </c>
      <c r="I1786" s="107">
        <v>40990</v>
      </c>
      <c r="J1786" s="107">
        <v>41038</v>
      </c>
      <c r="K1786">
        <v>20000</v>
      </c>
      <c r="L1786" t="s">
        <v>569</v>
      </c>
      <c r="N1786" t="s">
        <v>564</v>
      </c>
      <c r="O1786" t="s">
        <v>913</v>
      </c>
      <c r="P1786" t="s">
        <v>122</v>
      </c>
      <c r="Q1786">
        <v>49</v>
      </c>
      <c r="R1786">
        <v>52</v>
      </c>
      <c r="S1786">
        <v>3</v>
      </c>
      <c r="T1786">
        <v>0</v>
      </c>
      <c r="U1786">
        <v>1</v>
      </c>
      <c r="AD1786" s="107">
        <v>29772</v>
      </c>
      <c r="AE1786" t="s">
        <v>31</v>
      </c>
      <c r="AF1786" t="s">
        <v>32</v>
      </c>
      <c r="AG1786" t="s">
        <v>868</v>
      </c>
      <c r="AH1786" t="s">
        <v>57</v>
      </c>
      <c r="AI1786" t="s">
        <v>112</v>
      </c>
      <c r="AJ1786" t="s">
        <v>122</v>
      </c>
      <c r="AK1786">
        <v>5</v>
      </c>
      <c r="AL1786" t="s">
        <v>122</v>
      </c>
      <c r="AP1786" t="s">
        <v>149</v>
      </c>
      <c r="AR1786" t="s">
        <v>66</v>
      </c>
      <c r="AS1786" t="s">
        <v>73</v>
      </c>
      <c r="BC1786" t="s">
        <v>37</v>
      </c>
      <c r="BF1786">
        <v>49</v>
      </c>
      <c r="BG1786">
        <v>49</v>
      </c>
      <c r="BH1786">
        <v>52</v>
      </c>
      <c r="BI1786">
        <v>30.642076502732241</v>
      </c>
      <c r="BJ1786">
        <f t="shared" si="135"/>
        <v>31</v>
      </c>
      <c r="BK1786">
        <v>0</v>
      </c>
      <c r="BL1786">
        <v>0</v>
      </c>
      <c r="BM1786" t="s">
        <v>1051</v>
      </c>
      <c r="BN1786" t="s">
        <v>913</v>
      </c>
      <c r="BO1786" t="s">
        <v>564</v>
      </c>
      <c r="BQ1786" t="s">
        <v>1051</v>
      </c>
      <c r="BR1786" t="s">
        <v>87</v>
      </c>
      <c r="BS1786" t="s">
        <v>572</v>
      </c>
      <c r="BT1786" t="s">
        <v>1252</v>
      </c>
      <c r="BU1786" t="s">
        <v>87</v>
      </c>
      <c r="BV1786">
        <v>0.94230769230769229</v>
      </c>
      <c r="BW1786">
        <v>1</v>
      </c>
      <c r="BX1786">
        <v>5.7692307692307709E-2</v>
      </c>
      <c r="BY1786">
        <v>0</v>
      </c>
      <c r="BZ1786">
        <v>-49</v>
      </c>
      <c r="CA1786">
        <v>0</v>
      </c>
      <c r="CB1786">
        <v>49</v>
      </c>
      <c r="CC1786" t="e">
        <v>#VALUE!</v>
      </c>
      <c r="CD1786">
        <v>49</v>
      </c>
      <c r="CE1786">
        <v>0</v>
      </c>
      <c r="CH1786">
        <f t="shared" si="136"/>
        <v>1</v>
      </c>
      <c r="CI1786" t="s">
        <v>1401</v>
      </c>
      <c r="CJ1786">
        <v>3</v>
      </c>
      <c r="CK1786" t="s">
        <v>1399</v>
      </c>
      <c r="CL1786">
        <f t="shared" si="137"/>
        <v>0</v>
      </c>
      <c r="CM1786">
        <f t="shared" si="138"/>
        <v>1</v>
      </c>
      <c r="CN1786">
        <f t="shared" si="139"/>
        <v>0</v>
      </c>
    </row>
    <row r="1787" spans="1:92" x14ac:dyDescent="0.25">
      <c r="A1787">
        <v>1922</v>
      </c>
      <c r="B1787" t="s">
        <v>564</v>
      </c>
      <c r="C1787" t="s">
        <v>564</v>
      </c>
      <c r="D1787">
        <v>2282557</v>
      </c>
      <c r="E1787">
        <v>1</v>
      </c>
      <c r="F1787" s="107">
        <v>40981</v>
      </c>
      <c r="G1787" s="107">
        <v>41066</v>
      </c>
      <c r="H1787">
        <v>2282557</v>
      </c>
      <c r="I1787" s="107">
        <v>41046</v>
      </c>
      <c r="J1787" s="107">
        <v>41066</v>
      </c>
      <c r="K1787">
        <v>25000</v>
      </c>
      <c r="L1787" t="s">
        <v>570</v>
      </c>
      <c r="N1787" t="s">
        <v>564</v>
      </c>
      <c r="O1787" t="s">
        <v>913</v>
      </c>
      <c r="P1787" t="s">
        <v>122</v>
      </c>
      <c r="Q1787">
        <v>21</v>
      </c>
      <c r="R1787">
        <v>86</v>
      </c>
      <c r="S1787">
        <v>3</v>
      </c>
      <c r="T1787">
        <v>13</v>
      </c>
      <c r="U1787">
        <v>1</v>
      </c>
      <c r="AD1787" s="107">
        <v>32451</v>
      </c>
      <c r="AE1787" t="s">
        <v>31</v>
      </c>
      <c r="AF1787" t="s">
        <v>32</v>
      </c>
      <c r="AG1787" t="s">
        <v>868</v>
      </c>
      <c r="AH1787" t="s">
        <v>57</v>
      </c>
      <c r="AI1787" t="s">
        <v>69</v>
      </c>
      <c r="AJ1787" t="s">
        <v>122</v>
      </c>
      <c r="AK1787">
        <v>6</v>
      </c>
      <c r="AL1787" t="s">
        <v>122</v>
      </c>
      <c r="AP1787" t="s">
        <v>389</v>
      </c>
      <c r="AR1787" t="s">
        <v>43</v>
      </c>
      <c r="AS1787" t="s">
        <v>63</v>
      </c>
      <c r="AT1787" t="s">
        <v>390</v>
      </c>
      <c r="BC1787" t="s">
        <v>37</v>
      </c>
      <c r="BF1787">
        <v>21</v>
      </c>
      <c r="BG1787">
        <v>21</v>
      </c>
      <c r="BH1787">
        <v>86</v>
      </c>
      <c r="BI1787">
        <v>23.306010928961747</v>
      </c>
      <c r="BJ1787">
        <f t="shared" si="135"/>
        <v>24</v>
      </c>
      <c r="BK1787">
        <v>0</v>
      </c>
      <c r="BL1787">
        <v>0</v>
      </c>
      <c r="BM1787" t="s">
        <v>1051</v>
      </c>
      <c r="BN1787" t="s">
        <v>913</v>
      </c>
      <c r="BO1787" t="s">
        <v>564</v>
      </c>
      <c r="BQ1787" t="s">
        <v>1051</v>
      </c>
      <c r="BR1787" t="s">
        <v>87</v>
      </c>
      <c r="BS1787" t="s">
        <v>572</v>
      </c>
      <c r="BT1787" t="s">
        <v>1252</v>
      </c>
      <c r="BU1787" t="s">
        <v>87</v>
      </c>
      <c r="BV1787">
        <v>0.2441860465116279</v>
      </c>
      <c r="BW1787">
        <v>1</v>
      </c>
      <c r="BX1787">
        <v>0.7558139534883721</v>
      </c>
      <c r="BY1787">
        <v>0</v>
      </c>
      <c r="BZ1787">
        <v>-21</v>
      </c>
      <c r="CA1787">
        <v>0</v>
      </c>
      <c r="CB1787">
        <v>21</v>
      </c>
      <c r="CC1787" t="e">
        <v>#VALUE!</v>
      </c>
      <c r="CD1787">
        <v>21</v>
      </c>
      <c r="CE1787">
        <v>0</v>
      </c>
      <c r="CH1787">
        <f t="shared" si="136"/>
        <v>1</v>
      </c>
      <c r="CI1787" t="s">
        <v>1404</v>
      </c>
      <c r="CJ1787">
        <v>2</v>
      </c>
      <c r="CK1787" t="s">
        <v>1399</v>
      </c>
      <c r="CL1787">
        <f t="shared" si="137"/>
        <v>0</v>
      </c>
      <c r="CM1787">
        <f t="shared" si="138"/>
        <v>1</v>
      </c>
      <c r="CN1787">
        <f t="shared" si="139"/>
        <v>1</v>
      </c>
    </row>
    <row r="1788" spans="1:92" x14ac:dyDescent="0.25">
      <c r="A1788">
        <v>186</v>
      </c>
      <c r="B1788" t="s">
        <v>564</v>
      </c>
      <c r="C1788" t="s">
        <v>564</v>
      </c>
      <c r="D1788">
        <v>2283550</v>
      </c>
      <c r="E1788">
        <v>4</v>
      </c>
      <c r="F1788" s="107">
        <v>40917</v>
      </c>
      <c r="G1788" s="107">
        <v>41102</v>
      </c>
      <c r="H1788">
        <v>2283550</v>
      </c>
      <c r="I1788" s="107">
        <v>40918</v>
      </c>
      <c r="J1788" s="107">
        <v>41102</v>
      </c>
      <c r="K1788">
        <v>50000</v>
      </c>
      <c r="L1788" t="s">
        <v>570</v>
      </c>
      <c r="N1788" t="s">
        <v>564</v>
      </c>
      <c r="O1788" t="s">
        <v>913</v>
      </c>
      <c r="P1788" t="s">
        <v>38</v>
      </c>
      <c r="Q1788">
        <v>185</v>
      </c>
      <c r="R1788">
        <v>186</v>
      </c>
      <c r="S1788">
        <v>0</v>
      </c>
      <c r="T1788">
        <v>0</v>
      </c>
      <c r="AD1788" s="107">
        <v>26454</v>
      </c>
      <c r="AE1788" t="s">
        <v>31</v>
      </c>
      <c r="AF1788" t="s">
        <v>68</v>
      </c>
      <c r="AG1788" t="s">
        <v>870</v>
      </c>
      <c r="AH1788" t="s">
        <v>30</v>
      </c>
      <c r="AI1788" t="s">
        <v>46</v>
      </c>
      <c r="AJ1788" t="s">
        <v>88</v>
      </c>
      <c r="AK1788">
        <v>8</v>
      </c>
      <c r="AL1788" t="s">
        <v>986</v>
      </c>
      <c r="AO1788">
        <v>90</v>
      </c>
      <c r="AP1788" t="s">
        <v>109</v>
      </c>
      <c r="AR1788" t="s">
        <v>49</v>
      </c>
      <c r="AS1788" t="s">
        <v>73</v>
      </c>
      <c r="BC1788" t="s">
        <v>51</v>
      </c>
      <c r="BF1788">
        <v>185</v>
      </c>
      <c r="BG1788">
        <v>185</v>
      </c>
      <c r="BH1788">
        <v>186</v>
      </c>
      <c r="BI1788">
        <v>39.516393442622949</v>
      </c>
      <c r="BJ1788">
        <f t="shared" si="135"/>
        <v>40</v>
      </c>
      <c r="BK1788">
        <v>0</v>
      </c>
      <c r="BL1788">
        <v>0</v>
      </c>
      <c r="BM1788" t="s">
        <v>1050</v>
      </c>
      <c r="BN1788" t="s">
        <v>913</v>
      </c>
      <c r="BO1788" t="s">
        <v>564</v>
      </c>
      <c r="BQ1788" t="s">
        <v>1050</v>
      </c>
      <c r="BR1788" t="s">
        <v>87</v>
      </c>
      <c r="BS1788" t="s">
        <v>572</v>
      </c>
      <c r="BT1788" t="s">
        <v>1252</v>
      </c>
      <c r="BU1788" t="s">
        <v>564</v>
      </c>
      <c r="BV1788">
        <v>0.9946236559139785</v>
      </c>
      <c r="BW1788">
        <v>1</v>
      </c>
      <c r="BX1788">
        <v>5.3763440860215006E-3</v>
      </c>
      <c r="BY1788">
        <v>0</v>
      </c>
      <c r="BZ1788">
        <v>-185</v>
      </c>
      <c r="CA1788">
        <v>0</v>
      </c>
      <c r="CB1788">
        <v>185</v>
      </c>
      <c r="CC1788" t="e">
        <v>#VALUE!</v>
      </c>
      <c r="CD1788">
        <v>185</v>
      </c>
      <c r="CE1788">
        <v>0</v>
      </c>
      <c r="CH1788">
        <f t="shared" si="136"/>
        <v>0</v>
      </c>
      <c r="CI1788" t="s">
        <v>1403</v>
      </c>
      <c r="CJ1788">
        <v>6</v>
      </c>
      <c r="CK1788" t="s">
        <v>1399</v>
      </c>
      <c r="CL1788">
        <f t="shared" si="137"/>
        <v>0</v>
      </c>
      <c r="CM1788">
        <f t="shared" si="138"/>
        <v>0</v>
      </c>
      <c r="CN1788">
        <f t="shared" si="139"/>
        <v>0</v>
      </c>
    </row>
    <row r="1789" spans="1:92" x14ac:dyDescent="0.25">
      <c r="A1789">
        <v>1250</v>
      </c>
      <c r="B1789" t="s">
        <v>564</v>
      </c>
      <c r="C1789" t="s">
        <v>564</v>
      </c>
      <c r="D1789">
        <v>2284263</v>
      </c>
      <c r="E1789">
        <v>2</v>
      </c>
      <c r="F1789" s="107">
        <v>40954</v>
      </c>
      <c r="G1789" s="107">
        <v>41116</v>
      </c>
      <c r="H1789">
        <v>2284263</v>
      </c>
      <c r="I1789" s="107">
        <v>40956</v>
      </c>
      <c r="J1789" s="107">
        <v>40956</v>
      </c>
      <c r="K1789">
        <v>20000</v>
      </c>
      <c r="L1789" t="s">
        <v>569</v>
      </c>
      <c r="M1789" s="107">
        <v>40956</v>
      </c>
      <c r="N1789" t="s">
        <v>87</v>
      </c>
      <c r="O1789" t="s">
        <v>583</v>
      </c>
      <c r="P1789" t="s">
        <v>587</v>
      </c>
      <c r="Q1789">
        <v>1</v>
      </c>
      <c r="R1789">
        <v>163</v>
      </c>
      <c r="S1789">
        <v>1</v>
      </c>
      <c r="T1789">
        <v>0</v>
      </c>
      <c r="U1789">
        <v>1</v>
      </c>
      <c r="AD1789" s="107">
        <v>32382</v>
      </c>
      <c r="AE1789" t="s">
        <v>31</v>
      </c>
      <c r="AF1789" t="s">
        <v>68</v>
      </c>
      <c r="AG1789" t="s">
        <v>870</v>
      </c>
      <c r="AH1789" t="s">
        <v>30</v>
      </c>
      <c r="AI1789" t="s">
        <v>69</v>
      </c>
      <c r="AJ1789" t="s">
        <v>47</v>
      </c>
      <c r="AK1789">
        <v>8</v>
      </c>
      <c r="AL1789" t="s">
        <v>47</v>
      </c>
      <c r="AP1789" t="s">
        <v>92</v>
      </c>
      <c r="AR1789" t="s">
        <v>66</v>
      </c>
      <c r="AS1789" t="s">
        <v>44</v>
      </c>
      <c r="BC1789" t="s">
        <v>51</v>
      </c>
      <c r="BF1789">
        <v>1</v>
      </c>
      <c r="BG1789">
        <v>161</v>
      </c>
      <c r="BH1789">
        <v>163</v>
      </c>
      <c r="BI1789">
        <v>23.420765027322403</v>
      </c>
      <c r="BJ1789">
        <f t="shared" si="135"/>
        <v>23</v>
      </c>
      <c r="BK1789">
        <v>0</v>
      </c>
      <c r="BL1789">
        <v>-160</v>
      </c>
      <c r="BM1789" t="s">
        <v>47</v>
      </c>
      <c r="BN1789" t="s">
        <v>75</v>
      </c>
      <c r="BO1789" t="s">
        <v>87</v>
      </c>
      <c r="BQ1789" t="s">
        <v>47</v>
      </c>
      <c r="BR1789" t="s">
        <v>87</v>
      </c>
      <c r="BS1789" t="s">
        <v>573</v>
      </c>
      <c r="BT1789" t="s">
        <v>1252</v>
      </c>
      <c r="BU1789" t="s">
        <v>87</v>
      </c>
      <c r="BV1789">
        <v>6.1349693251533744E-3</v>
      </c>
      <c r="BW1789">
        <v>6.2111801242236021E-3</v>
      </c>
      <c r="BX1789">
        <v>7.6210799070227687E-5</v>
      </c>
      <c r="BY1789">
        <v>0</v>
      </c>
      <c r="BZ1789">
        <v>-1</v>
      </c>
      <c r="CA1789">
        <v>0</v>
      </c>
      <c r="CB1789">
        <v>1</v>
      </c>
      <c r="CC1789" t="e">
        <v>#VALUE!</v>
      </c>
      <c r="CD1789">
        <v>1</v>
      </c>
      <c r="CE1789">
        <v>0</v>
      </c>
      <c r="CH1789">
        <f t="shared" si="136"/>
        <v>1</v>
      </c>
      <c r="CI1789" t="s">
        <v>1405</v>
      </c>
      <c r="CJ1789">
        <v>1</v>
      </c>
      <c r="CK1789" t="s">
        <v>1399</v>
      </c>
      <c r="CL1789">
        <f t="shared" si="137"/>
        <v>1</v>
      </c>
      <c r="CM1789">
        <f t="shared" si="138"/>
        <v>1</v>
      </c>
      <c r="CN1789">
        <f t="shared" si="139"/>
        <v>0</v>
      </c>
    </row>
    <row r="1790" spans="1:92" x14ac:dyDescent="0.25">
      <c r="A1790">
        <v>560</v>
      </c>
      <c r="B1790" t="s">
        <v>564</v>
      </c>
      <c r="C1790" t="s">
        <v>564</v>
      </c>
      <c r="D1790">
        <v>2284756</v>
      </c>
      <c r="E1790">
        <v>6</v>
      </c>
      <c r="F1790" s="107">
        <v>40931</v>
      </c>
      <c r="G1790" s="107">
        <v>41043</v>
      </c>
      <c r="H1790">
        <v>2284756</v>
      </c>
      <c r="I1790" s="107">
        <v>40932</v>
      </c>
      <c r="J1790" s="107">
        <v>41043</v>
      </c>
      <c r="K1790" t="s">
        <v>562</v>
      </c>
      <c r="L1790" t="s">
        <v>562</v>
      </c>
      <c r="N1790" t="s">
        <v>564</v>
      </c>
      <c r="O1790" t="s">
        <v>913</v>
      </c>
      <c r="P1790" t="s">
        <v>38</v>
      </c>
      <c r="Q1790">
        <v>112</v>
      </c>
      <c r="R1790">
        <v>113</v>
      </c>
      <c r="S1790">
        <v>0</v>
      </c>
      <c r="T1790">
        <v>2</v>
      </c>
      <c r="AB1790" t="s">
        <v>111</v>
      </c>
      <c r="AD1790" s="107">
        <v>26875</v>
      </c>
      <c r="AE1790" t="s">
        <v>31</v>
      </c>
      <c r="AF1790" t="s">
        <v>39</v>
      </c>
      <c r="AG1790" t="s">
        <v>40</v>
      </c>
      <c r="AH1790" t="s">
        <v>30</v>
      </c>
      <c r="AI1790" t="s">
        <v>79</v>
      </c>
      <c r="AJ1790" t="s">
        <v>88</v>
      </c>
      <c r="AK1790">
        <v>5</v>
      </c>
      <c r="AL1790" t="s">
        <v>361</v>
      </c>
      <c r="AM1790">
        <v>2</v>
      </c>
      <c r="AP1790" t="s">
        <v>109</v>
      </c>
      <c r="AR1790" t="s">
        <v>49</v>
      </c>
      <c r="AS1790" t="s">
        <v>73</v>
      </c>
      <c r="BC1790" t="s">
        <v>51</v>
      </c>
      <c r="BF1790">
        <v>112</v>
      </c>
      <c r="BG1790">
        <v>112</v>
      </c>
      <c r="BH1790">
        <v>113</v>
      </c>
      <c r="BI1790">
        <v>38.404371584699454</v>
      </c>
      <c r="BJ1790">
        <f t="shared" si="135"/>
        <v>39</v>
      </c>
      <c r="BK1790">
        <v>0</v>
      </c>
      <c r="BL1790">
        <v>0</v>
      </c>
      <c r="BM1790" t="s">
        <v>1050</v>
      </c>
      <c r="BN1790" t="s">
        <v>913</v>
      </c>
      <c r="BO1790" t="s">
        <v>564</v>
      </c>
      <c r="BQ1790" t="s">
        <v>1050</v>
      </c>
      <c r="BR1790" t="s">
        <v>87</v>
      </c>
      <c r="BS1790" t="s">
        <v>572</v>
      </c>
      <c r="BT1790" t="s">
        <v>1252</v>
      </c>
      <c r="BU1790" t="s">
        <v>564</v>
      </c>
      <c r="BV1790">
        <v>0.99115044247787609</v>
      </c>
      <c r="BW1790">
        <v>1</v>
      </c>
      <c r="BX1790">
        <v>8.8495575221239076E-3</v>
      </c>
      <c r="BY1790">
        <v>0</v>
      </c>
      <c r="BZ1790">
        <v>-112</v>
      </c>
      <c r="CA1790">
        <v>0</v>
      </c>
      <c r="CB1790">
        <v>112</v>
      </c>
      <c r="CC1790" t="e">
        <v>#VALUE!</v>
      </c>
      <c r="CD1790">
        <v>112</v>
      </c>
      <c r="CE1790">
        <v>0</v>
      </c>
      <c r="CH1790">
        <f t="shared" si="136"/>
        <v>1</v>
      </c>
      <c r="CI1790" t="s">
        <v>1408</v>
      </c>
      <c r="CJ1790">
        <v>0</v>
      </c>
      <c r="CK1790" t="s">
        <v>1399</v>
      </c>
      <c r="CL1790">
        <f t="shared" si="137"/>
        <v>0</v>
      </c>
      <c r="CM1790">
        <f t="shared" si="138"/>
        <v>0</v>
      </c>
      <c r="CN1790">
        <f t="shared" si="139"/>
        <v>1</v>
      </c>
    </row>
    <row r="1791" spans="1:92" x14ac:dyDescent="0.25">
      <c r="A1791">
        <v>1683</v>
      </c>
      <c r="B1791" t="s">
        <v>564</v>
      </c>
      <c r="C1791" t="s">
        <v>564</v>
      </c>
      <c r="D1791">
        <v>2284804</v>
      </c>
      <c r="E1791">
        <v>6</v>
      </c>
      <c r="F1791" s="107">
        <v>40970</v>
      </c>
      <c r="G1791" s="107">
        <v>41065</v>
      </c>
      <c r="H1791">
        <v>2284804</v>
      </c>
      <c r="I1791" s="107">
        <v>40971</v>
      </c>
      <c r="J1791" s="107">
        <v>41065</v>
      </c>
      <c r="K1791" t="s">
        <v>562</v>
      </c>
      <c r="L1791" t="s">
        <v>562</v>
      </c>
      <c r="N1791" t="s">
        <v>564</v>
      </c>
      <c r="O1791" t="s">
        <v>913</v>
      </c>
      <c r="P1791" t="s">
        <v>38</v>
      </c>
      <c r="Q1791">
        <v>95</v>
      </c>
      <c r="R1791">
        <v>96</v>
      </c>
      <c r="S1791">
        <v>1</v>
      </c>
      <c r="T1791">
        <v>3</v>
      </c>
      <c r="U1791">
        <v>1</v>
      </c>
      <c r="AD1791" s="107">
        <v>31958</v>
      </c>
      <c r="AE1791" t="s">
        <v>31</v>
      </c>
      <c r="AF1791" t="s">
        <v>68</v>
      </c>
      <c r="AG1791" t="s">
        <v>870</v>
      </c>
      <c r="AH1791" t="s">
        <v>30</v>
      </c>
      <c r="AI1791" t="s">
        <v>94</v>
      </c>
      <c r="AJ1791" t="s">
        <v>88</v>
      </c>
      <c r="AK1791">
        <v>5</v>
      </c>
      <c r="AL1791" t="s">
        <v>361</v>
      </c>
      <c r="AM1791">
        <v>2</v>
      </c>
      <c r="AP1791" t="s">
        <v>150</v>
      </c>
      <c r="AR1791" t="s">
        <v>66</v>
      </c>
      <c r="AS1791" t="s">
        <v>63</v>
      </c>
      <c r="BC1791" t="s">
        <v>51</v>
      </c>
      <c r="BF1791">
        <v>95</v>
      </c>
      <c r="BG1791">
        <v>95</v>
      </c>
      <c r="BH1791">
        <v>96</v>
      </c>
      <c r="BI1791">
        <v>24.622950819672131</v>
      </c>
      <c r="BJ1791">
        <f t="shared" si="135"/>
        <v>25</v>
      </c>
      <c r="BK1791">
        <v>0</v>
      </c>
      <c r="BL1791">
        <v>0</v>
      </c>
      <c r="BM1791" t="s">
        <v>1050</v>
      </c>
      <c r="BN1791" t="s">
        <v>913</v>
      </c>
      <c r="BO1791" t="s">
        <v>564</v>
      </c>
      <c r="BQ1791" t="s">
        <v>1050</v>
      </c>
      <c r="BR1791" t="s">
        <v>87</v>
      </c>
      <c r="BS1791" t="s">
        <v>572</v>
      </c>
      <c r="BT1791" t="s">
        <v>1252</v>
      </c>
      <c r="BU1791" t="s">
        <v>87</v>
      </c>
      <c r="BV1791">
        <v>0.98958333333333337</v>
      </c>
      <c r="BW1791">
        <v>1</v>
      </c>
      <c r="BX1791">
        <v>1.041666666666663E-2</v>
      </c>
      <c r="BY1791">
        <v>0</v>
      </c>
      <c r="BZ1791">
        <v>-95</v>
      </c>
      <c r="CA1791">
        <v>0</v>
      </c>
      <c r="CB1791">
        <v>95</v>
      </c>
      <c r="CC1791" t="e">
        <v>#VALUE!</v>
      </c>
      <c r="CD1791">
        <v>95</v>
      </c>
      <c r="CE1791">
        <v>0</v>
      </c>
      <c r="CH1791">
        <f t="shared" si="136"/>
        <v>1</v>
      </c>
      <c r="CI1791" t="s">
        <v>1408</v>
      </c>
      <c r="CJ1791">
        <v>0</v>
      </c>
      <c r="CK1791" t="s">
        <v>1399</v>
      </c>
      <c r="CL1791">
        <f t="shared" si="137"/>
        <v>0</v>
      </c>
      <c r="CM1791">
        <f t="shared" si="138"/>
        <v>1</v>
      </c>
      <c r="CN1791">
        <f t="shared" si="139"/>
        <v>1</v>
      </c>
    </row>
    <row r="1792" spans="1:92" x14ac:dyDescent="0.25">
      <c r="A1792">
        <v>535</v>
      </c>
      <c r="B1792" t="s">
        <v>564</v>
      </c>
      <c r="C1792" t="s">
        <v>564</v>
      </c>
      <c r="D1792">
        <v>2285632</v>
      </c>
      <c r="E1792">
        <v>6</v>
      </c>
      <c r="F1792" s="107">
        <v>40930</v>
      </c>
      <c r="G1792" s="107">
        <v>40988</v>
      </c>
      <c r="H1792">
        <v>2285632</v>
      </c>
      <c r="I1792" s="107">
        <v>40930</v>
      </c>
      <c r="J1792" s="107">
        <v>40988</v>
      </c>
      <c r="K1792">
        <v>5000</v>
      </c>
      <c r="L1792" t="s">
        <v>567</v>
      </c>
      <c r="N1792" t="s">
        <v>564</v>
      </c>
      <c r="O1792" t="s">
        <v>913</v>
      </c>
      <c r="P1792" t="s">
        <v>38</v>
      </c>
      <c r="Q1792">
        <v>59</v>
      </c>
      <c r="R1792">
        <v>59</v>
      </c>
      <c r="S1792">
        <v>0</v>
      </c>
      <c r="T1792">
        <v>3</v>
      </c>
      <c r="AD1792" s="107">
        <v>29395</v>
      </c>
      <c r="AE1792" t="s">
        <v>31</v>
      </c>
      <c r="AF1792" t="s">
        <v>39</v>
      </c>
      <c r="AG1792" t="s">
        <v>40</v>
      </c>
      <c r="AH1792" t="s">
        <v>40</v>
      </c>
      <c r="AI1792" t="s">
        <v>41</v>
      </c>
      <c r="AJ1792" t="s">
        <v>88</v>
      </c>
      <c r="AK1792">
        <v>3</v>
      </c>
      <c r="AL1792" t="s">
        <v>361</v>
      </c>
      <c r="AM1792">
        <v>2</v>
      </c>
      <c r="AP1792" t="s">
        <v>65</v>
      </c>
      <c r="AR1792" t="s">
        <v>66</v>
      </c>
      <c r="AS1792" t="s">
        <v>67</v>
      </c>
      <c r="BC1792" t="s">
        <v>98</v>
      </c>
      <c r="BF1792">
        <v>59</v>
      </c>
      <c r="BG1792">
        <v>59</v>
      </c>
      <c r="BH1792">
        <v>59</v>
      </c>
      <c r="BI1792">
        <v>31.516393442622952</v>
      </c>
      <c r="BJ1792">
        <f t="shared" si="135"/>
        <v>32</v>
      </c>
      <c r="BK1792">
        <v>0</v>
      </c>
      <c r="BL1792">
        <v>0</v>
      </c>
      <c r="BM1792" t="s">
        <v>1050</v>
      </c>
      <c r="BN1792" t="s">
        <v>913</v>
      </c>
      <c r="BO1792" t="s">
        <v>564</v>
      </c>
      <c r="BQ1792" t="s">
        <v>1050</v>
      </c>
      <c r="BR1792" t="s">
        <v>87</v>
      </c>
      <c r="BS1792" t="s">
        <v>572</v>
      </c>
      <c r="BT1792" t="s">
        <v>1252</v>
      </c>
      <c r="BU1792" t="s">
        <v>564</v>
      </c>
      <c r="BV1792">
        <v>1</v>
      </c>
      <c r="BW1792">
        <v>1</v>
      </c>
      <c r="BX1792">
        <v>0</v>
      </c>
      <c r="BY1792">
        <v>0</v>
      </c>
      <c r="BZ1792">
        <v>-59</v>
      </c>
      <c r="CA1792">
        <v>0</v>
      </c>
      <c r="CB1792">
        <v>59</v>
      </c>
      <c r="CC1792" t="e">
        <v>#VALUE!</v>
      </c>
      <c r="CD1792">
        <v>59</v>
      </c>
      <c r="CE1792">
        <v>0</v>
      </c>
      <c r="CH1792">
        <f t="shared" si="136"/>
        <v>1</v>
      </c>
      <c r="CI1792" t="s">
        <v>1401</v>
      </c>
      <c r="CJ1792">
        <v>3</v>
      </c>
      <c r="CK1792" t="s">
        <v>1399</v>
      </c>
      <c r="CL1792">
        <f t="shared" si="137"/>
        <v>0</v>
      </c>
      <c r="CM1792">
        <f t="shared" si="138"/>
        <v>0</v>
      </c>
      <c r="CN1792">
        <f t="shared" si="139"/>
        <v>1</v>
      </c>
    </row>
    <row r="1793" spans="1:92" x14ac:dyDescent="0.25">
      <c r="A1793">
        <v>2608</v>
      </c>
      <c r="B1793" t="s">
        <v>564</v>
      </c>
      <c r="C1793" t="s">
        <v>564</v>
      </c>
      <c r="D1793">
        <v>2286269</v>
      </c>
      <c r="E1793">
        <v>2</v>
      </c>
      <c r="F1793" s="107">
        <v>41005</v>
      </c>
      <c r="G1793" s="107">
        <v>41047</v>
      </c>
      <c r="H1793">
        <v>2286269</v>
      </c>
      <c r="I1793" s="107" t="s">
        <v>560</v>
      </c>
      <c r="J1793" s="107" t="s">
        <v>560</v>
      </c>
      <c r="K1793">
        <v>5000</v>
      </c>
      <c r="L1793" t="s">
        <v>567</v>
      </c>
      <c r="M1793" s="107">
        <v>41006</v>
      </c>
      <c r="N1793" t="s">
        <v>87</v>
      </c>
      <c r="O1793" t="s">
        <v>75</v>
      </c>
      <c r="P1793" t="s">
        <v>587</v>
      </c>
      <c r="Q1793">
        <v>0</v>
      </c>
      <c r="R1793">
        <v>43</v>
      </c>
      <c r="S1793">
        <v>1</v>
      </c>
      <c r="T1793">
        <v>1</v>
      </c>
      <c r="AD1793" s="107">
        <v>26879</v>
      </c>
      <c r="AE1793" t="s">
        <v>31</v>
      </c>
      <c r="AF1793" t="s">
        <v>68</v>
      </c>
      <c r="AG1793" t="s">
        <v>870</v>
      </c>
      <c r="AH1793" t="s">
        <v>57</v>
      </c>
      <c r="AI1793" t="s">
        <v>61</v>
      </c>
      <c r="AJ1793" t="s">
        <v>47</v>
      </c>
      <c r="AK1793">
        <v>3</v>
      </c>
      <c r="AL1793" t="s">
        <v>47</v>
      </c>
      <c r="AP1793" t="s">
        <v>107</v>
      </c>
      <c r="AR1793" t="s">
        <v>43</v>
      </c>
      <c r="AS1793" t="s">
        <v>60</v>
      </c>
      <c r="BC1793" t="s">
        <v>37</v>
      </c>
      <c r="BF1793">
        <v>0</v>
      </c>
      <c r="BG1793">
        <v>0</v>
      </c>
      <c r="BH1793">
        <v>43</v>
      </c>
      <c r="BI1793">
        <v>38.595628415300546</v>
      </c>
      <c r="BJ1793" t="e">
        <f t="shared" si="135"/>
        <v>#VALUE!</v>
      </c>
      <c r="BK1793" t="e">
        <v>#VALUE!</v>
      </c>
      <c r="BL1793" t="e">
        <v>#VALUE!</v>
      </c>
      <c r="BM1793" t="s">
        <v>47</v>
      </c>
      <c r="BN1793" t="s">
        <v>75</v>
      </c>
      <c r="BO1793" t="s">
        <v>87</v>
      </c>
      <c r="BQ1793" t="s">
        <v>47</v>
      </c>
      <c r="BR1793">
        <v>0</v>
      </c>
      <c r="BS1793" t="s">
        <v>573</v>
      </c>
      <c r="BT1793" t="s">
        <v>1252</v>
      </c>
      <c r="BU1793" t="s">
        <v>87</v>
      </c>
      <c r="BV1793">
        <v>0</v>
      </c>
      <c r="BW1793">
        <v>0</v>
      </c>
      <c r="BX1793">
        <v>0</v>
      </c>
      <c r="BY1793">
        <v>0</v>
      </c>
      <c r="BZ1793" t="e">
        <v>#VALUE!</v>
      </c>
      <c r="CA1793" t="e">
        <v>#VALUE!</v>
      </c>
      <c r="CB1793" t="e">
        <v>#VALUE!</v>
      </c>
      <c r="CC1793">
        <v>0</v>
      </c>
      <c r="CD1793">
        <v>0</v>
      </c>
      <c r="CE1793">
        <v>0</v>
      </c>
      <c r="CH1793">
        <f t="shared" si="136"/>
        <v>1</v>
      </c>
      <c r="CI1793" t="s">
        <v>1405</v>
      </c>
      <c r="CJ1793">
        <v>1</v>
      </c>
      <c r="CK1793" t="s">
        <v>1400</v>
      </c>
      <c r="CL1793">
        <f t="shared" si="137"/>
        <v>1</v>
      </c>
      <c r="CM1793">
        <f t="shared" si="138"/>
        <v>1</v>
      </c>
      <c r="CN1793">
        <f t="shared" si="139"/>
        <v>1</v>
      </c>
    </row>
    <row r="1794" spans="1:92" x14ac:dyDescent="0.25">
      <c r="A1794">
        <v>3018</v>
      </c>
      <c r="B1794" t="s">
        <v>564</v>
      </c>
      <c r="C1794" t="s">
        <v>564</v>
      </c>
      <c r="D1794">
        <v>2286388</v>
      </c>
      <c r="E1794">
        <v>5</v>
      </c>
      <c r="F1794" s="107">
        <v>41020</v>
      </c>
      <c r="G1794" s="107">
        <v>41053</v>
      </c>
      <c r="H1794">
        <v>2286388</v>
      </c>
      <c r="I1794" s="107">
        <v>41020</v>
      </c>
      <c r="J1794" s="107">
        <v>41053</v>
      </c>
      <c r="K1794">
        <v>15000</v>
      </c>
      <c r="L1794" t="s">
        <v>569</v>
      </c>
      <c r="N1794" t="s">
        <v>564</v>
      </c>
      <c r="O1794" t="s">
        <v>913</v>
      </c>
      <c r="P1794" t="s">
        <v>38</v>
      </c>
      <c r="Q1794">
        <v>34</v>
      </c>
      <c r="R1794">
        <v>34</v>
      </c>
      <c r="S1794">
        <v>6</v>
      </c>
      <c r="T1794">
        <v>3</v>
      </c>
      <c r="U1794">
        <v>3</v>
      </c>
      <c r="AD1794" s="107">
        <v>27326</v>
      </c>
      <c r="AE1794" t="s">
        <v>45</v>
      </c>
      <c r="AF1794" t="s">
        <v>32</v>
      </c>
      <c r="AG1794" t="s">
        <v>868</v>
      </c>
      <c r="AH1794" t="s">
        <v>30</v>
      </c>
      <c r="AI1794" t="s">
        <v>89</v>
      </c>
      <c r="AJ1794" t="s">
        <v>88</v>
      </c>
      <c r="AK1794">
        <v>2</v>
      </c>
      <c r="AL1794" t="s">
        <v>987</v>
      </c>
      <c r="AN1794">
        <v>6</v>
      </c>
      <c r="AP1794" t="s">
        <v>42</v>
      </c>
      <c r="AR1794" t="s">
        <v>43</v>
      </c>
      <c r="AS1794" t="s">
        <v>44</v>
      </c>
      <c r="BC1794" t="s">
        <v>37</v>
      </c>
      <c r="BF1794">
        <v>34</v>
      </c>
      <c r="BG1794">
        <v>34</v>
      </c>
      <c r="BH1794">
        <v>34</v>
      </c>
      <c r="BI1794">
        <v>37.415300546448087</v>
      </c>
      <c r="BJ1794">
        <f t="shared" si="135"/>
        <v>38</v>
      </c>
      <c r="BK1794">
        <v>0</v>
      </c>
      <c r="BL1794">
        <v>0</v>
      </c>
      <c r="BM1794" t="s">
        <v>1050</v>
      </c>
      <c r="BN1794" t="s">
        <v>913</v>
      </c>
      <c r="BO1794" t="s">
        <v>564</v>
      </c>
      <c r="BQ1794" t="s">
        <v>1050</v>
      </c>
      <c r="BR1794" t="s">
        <v>87</v>
      </c>
      <c r="BS1794" t="s">
        <v>572</v>
      </c>
      <c r="BT1794" t="s">
        <v>1252</v>
      </c>
      <c r="BU1794" t="s">
        <v>87</v>
      </c>
      <c r="BV1794">
        <v>1</v>
      </c>
      <c r="BW1794">
        <v>1</v>
      </c>
      <c r="BX1794">
        <v>0</v>
      </c>
      <c r="BY1794">
        <v>0</v>
      </c>
      <c r="BZ1794">
        <v>-34</v>
      </c>
      <c r="CA1794">
        <v>0</v>
      </c>
      <c r="CB1794">
        <v>34</v>
      </c>
      <c r="CC1794" t="e">
        <v>#VALUE!</v>
      </c>
      <c r="CD1794">
        <v>34</v>
      </c>
      <c r="CE1794">
        <v>0</v>
      </c>
      <c r="CH1794">
        <f t="shared" si="136"/>
        <v>1</v>
      </c>
      <c r="CI1794" t="s">
        <v>1401</v>
      </c>
      <c r="CJ1794">
        <v>3</v>
      </c>
      <c r="CK1794" t="s">
        <v>1399</v>
      </c>
      <c r="CL1794">
        <f t="shared" si="137"/>
        <v>0</v>
      </c>
      <c r="CM1794">
        <f t="shared" si="138"/>
        <v>1</v>
      </c>
      <c r="CN1794">
        <f t="shared" si="139"/>
        <v>1</v>
      </c>
    </row>
    <row r="1795" spans="1:92" x14ac:dyDescent="0.25">
      <c r="A1795">
        <v>2879</v>
      </c>
      <c r="B1795" t="s">
        <v>564</v>
      </c>
      <c r="C1795" t="s">
        <v>564</v>
      </c>
      <c r="D1795">
        <v>2287109</v>
      </c>
      <c r="E1795">
        <v>6</v>
      </c>
      <c r="F1795" s="107">
        <v>41016</v>
      </c>
      <c r="G1795" s="107">
        <v>41222</v>
      </c>
      <c r="H1795">
        <v>2287109</v>
      </c>
      <c r="I1795" s="107">
        <v>41016</v>
      </c>
      <c r="J1795" s="107">
        <v>41222</v>
      </c>
      <c r="K1795" t="s">
        <v>562</v>
      </c>
      <c r="L1795" t="s">
        <v>562</v>
      </c>
      <c r="N1795" t="s">
        <v>564</v>
      </c>
      <c r="O1795" t="s">
        <v>913</v>
      </c>
      <c r="P1795" t="s">
        <v>38</v>
      </c>
      <c r="Q1795">
        <v>207</v>
      </c>
      <c r="R1795">
        <v>207</v>
      </c>
      <c r="S1795">
        <v>2</v>
      </c>
      <c r="T1795">
        <v>3</v>
      </c>
      <c r="U1795">
        <v>2</v>
      </c>
      <c r="AD1795" s="107">
        <v>31334</v>
      </c>
      <c r="AE1795" t="s">
        <v>31</v>
      </c>
      <c r="AF1795" t="s">
        <v>39</v>
      </c>
      <c r="AG1795" t="s">
        <v>40</v>
      </c>
      <c r="AH1795" t="s">
        <v>40</v>
      </c>
      <c r="AI1795" t="s">
        <v>82</v>
      </c>
      <c r="AJ1795" t="s">
        <v>88</v>
      </c>
      <c r="AK1795">
        <v>8</v>
      </c>
      <c r="AL1795" t="s">
        <v>361</v>
      </c>
      <c r="AM1795">
        <v>2</v>
      </c>
      <c r="AP1795" t="s">
        <v>92</v>
      </c>
      <c r="AR1795" t="s">
        <v>66</v>
      </c>
      <c r="AS1795" t="s">
        <v>44</v>
      </c>
      <c r="BC1795" t="s">
        <v>37</v>
      </c>
      <c r="BF1795">
        <v>207</v>
      </c>
      <c r="BG1795">
        <v>207</v>
      </c>
      <c r="BH1795">
        <v>207</v>
      </c>
      <c r="BI1795">
        <v>26.453551912568305</v>
      </c>
      <c r="BJ1795">
        <f t="shared" ref="BJ1795:BJ1858" si="140">ROUND((I1795-AD1795)/365,0)</f>
        <v>27</v>
      </c>
      <c r="BK1795">
        <v>0</v>
      </c>
      <c r="BL1795">
        <v>0</v>
      </c>
      <c r="BM1795" t="s">
        <v>1050</v>
      </c>
      <c r="BN1795" t="s">
        <v>913</v>
      </c>
      <c r="BO1795" t="s">
        <v>564</v>
      </c>
      <c r="BQ1795" t="s">
        <v>1050</v>
      </c>
      <c r="BR1795" t="s">
        <v>87</v>
      </c>
      <c r="BS1795" t="s">
        <v>572</v>
      </c>
      <c r="BT1795" t="s">
        <v>1252</v>
      </c>
      <c r="BU1795" t="s">
        <v>87</v>
      </c>
      <c r="BV1795">
        <v>1</v>
      </c>
      <c r="BW1795">
        <v>1</v>
      </c>
      <c r="BX1795">
        <v>0</v>
      </c>
      <c r="BY1795">
        <v>0</v>
      </c>
      <c r="BZ1795">
        <v>-207</v>
      </c>
      <c r="CA1795">
        <v>0</v>
      </c>
      <c r="CB1795">
        <v>207</v>
      </c>
      <c r="CC1795" t="e">
        <v>#VALUE!</v>
      </c>
      <c r="CD1795">
        <v>207</v>
      </c>
      <c r="CE1795">
        <v>0</v>
      </c>
      <c r="CH1795">
        <f t="shared" ref="CH1795:CH1858" si="141">IF(CM1795+CN1795&gt;0,1,0)</f>
        <v>1</v>
      </c>
      <c r="CI1795" t="s">
        <v>1403</v>
      </c>
      <c r="CJ1795">
        <v>6</v>
      </c>
      <c r="CK1795" t="s">
        <v>1399</v>
      </c>
      <c r="CL1795">
        <f t="shared" ref="CL1795:CL1858" si="142">IF(BN1795="None",0,1)</f>
        <v>0</v>
      </c>
      <c r="CM1795">
        <f t="shared" ref="CM1795:CM1858" si="143">IF(S1795&gt;0,1,0)</f>
        <v>1</v>
      </c>
      <c r="CN1795">
        <f t="shared" ref="CN1795:CN1858" si="144">IF(T1795&gt;0,1,0)</f>
        <v>1</v>
      </c>
    </row>
    <row r="1796" spans="1:92" x14ac:dyDescent="0.25">
      <c r="A1796">
        <v>1839</v>
      </c>
      <c r="B1796" t="s">
        <v>564</v>
      </c>
      <c r="C1796" t="s">
        <v>564</v>
      </c>
      <c r="D1796">
        <v>2288053</v>
      </c>
      <c r="E1796">
        <v>6</v>
      </c>
      <c r="F1796" s="107">
        <v>40977</v>
      </c>
      <c r="G1796" s="107">
        <v>41305</v>
      </c>
      <c r="H1796">
        <v>2288053</v>
      </c>
      <c r="I1796" s="107">
        <v>40977</v>
      </c>
      <c r="J1796" s="107">
        <v>41305</v>
      </c>
      <c r="K1796">
        <v>40000</v>
      </c>
      <c r="L1796" t="s">
        <v>570</v>
      </c>
      <c r="N1796" t="s">
        <v>564</v>
      </c>
      <c r="O1796" t="s">
        <v>913</v>
      </c>
      <c r="P1796" t="s">
        <v>38</v>
      </c>
      <c r="Q1796">
        <v>329</v>
      </c>
      <c r="R1796">
        <v>329</v>
      </c>
      <c r="S1796">
        <v>1</v>
      </c>
      <c r="T1796">
        <v>7</v>
      </c>
      <c r="AD1796" s="107">
        <v>32621</v>
      </c>
      <c r="AE1796" t="s">
        <v>31</v>
      </c>
      <c r="AF1796" t="s">
        <v>32</v>
      </c>
      <c r="AG1796" t="s">
        <v>868</v>
      </c>
      <c r="AH1796" t="s">
        <v>57</v>
      </c>
      <c r="AI1796" t="s">
        <v>46</v>
      </c>
      <c r="AJ1796" t="s">
        <v>88</v>
      </c>
      <c r="AK1796">
        <v>10</v>
      </c>
      <c r="AL1796" t="s">
        <v>361</v>
      </c>
      <c r="AM1796">
        <v>5</v>
      </c>
      <c r="AP1796" t="s">
        <v>131</v>
      </c>
      <c r="AR1796" t="s">
        <v>91</v>
      </c>
      <c r="AS1796" t="s">
        <v>81</v>
      </c>
      <c r="BC1796" t="s">
        <v>37</v>
      </c>
      <c r="BF1796">
        <v>329</v>
      </c>
      <c r="BG1796">
        <v>329</v>
      </c>
      <c r="BH1796">
        <v>329</v>
      </c>
      <c r="BI1796">
        <v>22.830601092896174</v>
      </c>
      <c r="BJ1796">
        <f t="shared" si="140"/>
        <v>23</v>
      </c>
      <c r="BK1796">
        <v>0</v>
      </c>
      <c r="BL1796">
        <v>0</v>
      </c>
      <c r="BM1796" t="s">
        <v>1050</v>
      </c>
      <c r="BN1796" t="s">
        <v>913</v>
      </c>
      <c r="BO1796" t="s">
        <v>564</v>
      </c>
      <c r="BQ1796" t="s">
        <v>1050</v>
      </c>
      <c r="BR1796" t="s">
        <v>87</v>
      </c>
      <c r="BS1796" t="s">
        <v>572</v>
      </c>
      <c r="BT1796" t="s">
        <v>1252</v>
      </c>
      <c r="BU1796" t="s">
        <v>87</v>
      </c>
      <c r="BV1796">
        <v>1</v>
      </c>
      <c r="BW1796">
        <v>1</v>
      </c>
      <c r="BX1796">
        <v>0</v>
      </c>
      <c r="BY1796">
        <v>0</v>
      </c>
      <c r="BZ1796">
        <v>-329</v>
      </c>
      <c r="CA1796">
        <v>0</v>
      </c>
      <c r="CB1796">
        <v>329</v>
      </c>
      <c r="CC1796" t="e">
        <v>#VALUE!</v>
      </c>
      <c r="CD1796">
        <v>329</v>
      </c>
      <c r="CE1796">
        <v>0</v>
      </c>
      <c r="CH1796">
        <f t="shared" si="141"/>
        <v>1</v>
      </c>
      <c r="CI1796" t="s">
        <v>1403</v>
      </c>
      <c r="CJ1796">
        <v>6</v>
      </c>
      <c r="CK1796" t="s">
        <v>1399</v>
      </c>
      <c r="CL1796">
        <f t="shared" si="142"/>
        <v>0</v>
      </c>
      <c r="CM1796">
        <f t="shared" si="143"/>
        <v>1</v>
      </c>
      <c r="CN1796">
        <f t="shared" si="144"/>
        <v>1</v>
      </c>
    </row>
    <row r="1797" spans="1:92" x14ac:dyDescent="0.25">
      <c r="A1797">
        <v>2181</v>
      </c>
      <c r="B1797" t="s">
        <v>564</v>
      </c>
      <c r="C1797" t="s">
        <v>564</v>
      </c>
      <c r="D1797">
        <v>2289925</v>
      </c>
      <c r="E1797">
        <v>2</v>
      </c>
      <c r="F1797" s="107">
        <v>40990</v>
      </c>
      <c r="G1797" s="107">
        <v>41177</v>
      </c>
      <c r="H1797">
        <v>2289925</v>
      </c>
      <c r="I1797" s="107">
        <v>40990</v>
      </c>
      <c r="J1797" s="107">
        <v>41177</v>
      </c>
      <c r="K1797" t="s">
        <v>562</v>
      </c>
      <c r="L1797" t="s">
        <v>562</v>
      </c>
      <c r="N1797" t="s">
        <v>564</v>
      </c>
      <c r="O1797" t="s">
        <v>913</v>
      </c>
      <c r="P1797" t="s">
        <v>587</v>
      </c>
      <c r="Q1797">
        <v>188</v>
      </c>
      <c r="R1797">
        <v>188</v>
      </c>
      <c r="S1797">
        <v>0</v>
      </c>
      <c r="T1797">
        <v>2</v>
      </c>
      <c r="AD1797" s="107">
        <v>32868</v>
      </c>
      <c r="AE1797" t="s">
        <v>31</v>
      </c>
      <c r="AF1797" t="s">
        <v>32</v>
      </c>
      <c r="AG1797" t="s">
        <v>868</v>
      </c>
      <c r="AH1797" t="s">
        <v>57</v>
      </c>
      <c r="AI1797" t="s">
        <v>69</v>
      </c>
      <c r="AJ1797" t="s">
        <v>47</v>
      </c>
      <c r="AK1797">
        <v>9</v>
      </c>
      <c r="AL1797" t="s">
        <v>47</v>
      </c>
      <c r="AO1797">
        <v>180</v>
      </c>
      <c r="AP1797" t="s">
        <v>128</v>
      </c>
      <c r="AR1797" t="s">
        <v>91</v>
      </c>
      <c r="AS1797" t="s">
        <v>125</v>
      </c>
      <c r="BC1797" t="s">
        <v>51</v>
      </c>
      <c r="BF1797">
        <v>188</v>
      </c>
      <c r="BG1797">
        <v>188</v>
      </c>
      <c r="BH1797">
        <v>188</v>
      </c>
      <c r="BI1797">
        <v>22.191256830601095</v>
      </c>
      <c r="BJ1797">
        <f t="shared" si="140"/>
        <v>22</v>
      </c>
      <c r="BK1797">
        <v>0</v>
      </c>
      <c r="BL1797">
        <v>0</v>
      </c>
      <c r="BM1797" t="s">
        <v>47</v>
      </c>
      <c r="BN1797" t="s">
        <v>913</v>
      </c>
      <c r="BO1797" t="s">
        <v>564</v>
      </c>
      <c r="BQ1797" t="s">
        <v>47</v>
      </c>
      <c r="BR1797" t="s">
        <v>87</v>
      </c>
      <c r="BS1797" t="s">
        <v>572</v>
      </c>
      <c r="BT1797" t="s">
        <v>1252</v>
      </c>
      <c r="BU1797" t="s">
        <v>564</v>
      </c>
      <c r="BV1797">
        <v>1</v>
      </c>
      <c r="BW1797">
        <v>1</v>
      </c>
      <c r="BX1797">
        <v>0</v>
      </c>
      <c r="BY1797">
        <v>0</v>
      </c>
      <c r="BZ1797">
        <v>-188</v>
      </c>
      <c r="CA1797">
        <v>0</v>
      </c>
      <c r="CB1797">
        <v>188</v>
      </c>
      <c r="CC1797" t="e">
        <v>#VALUE!</v>
      </c>
      <c r="CD1797">
        <v>188</v>
      </c>
      <c r="CE1797">
        <v>0</v>
      </c>
      <c r="CH1797">
        <f t="shared" si="141"/>
        <v>1</v>
      </c>
      <c r="CI1797" t="s">
        <v>1403</v>
      </c>
      <c r="CJ1797">
        <v>6</v>
      </c>
      <c r="CK1797" t="s">
        <v>1399</v>
      </c>
      <c r="CL1797">
        <f t="shared" si="142"/>
        <v>0</v>
      </c>
      <c r="CM1797">
        <f t="shared" si="143"/>
        <v>0</v>
      </c>
      <c r="CN1797">
        <f t="shared" si="144"/>
        <v>1</v>
      </c>
    </row>
    <row r="1798" spans="1:92" x14ac:dyDescent="0.25">
      <c r="A1798">
        <v>2662</v>
      </c>
      <c r="B1798" t="s">
        <v>564</v>
      </c>
      <c r="C1798" t="s">
        <v>564</v>
      </c>
      <c r="D1798">
        <v>2290249</v>
      </c>
      <c r="E1798">
        <v>2</v>
      </c>
      <c r="F1798" s="107">
        <v>41007</v>
      </c>
      <c r="G1798" s="107">
        <v>41129</v>
      </c>
      <c r="H1798">
        <v>2290249</v>
      </c>
      <c r="I1798" s="107">
        <v>41017</v>
      </c>
      <c r="J1798" s="107">
        <v>41020</v>
      </c>
      <c r="K1798">
        <v>15000</v>
      </c>
      <c r="L1798" t="s">
        <v>569</v>
      </c>
      <c r="M1798" s="107">
        <v>41020</v>
      </c>
      <c r="N1798" t="s">
        <v>87</v>
      </c>
      <c r="O1798" t="s">
        <v>583</v>
      </c>
      <c r="P1798" t="s">
        <v>587</v>
      </c>
      <c r="Q1798">
        <v>4</v>
      </c>
      <c r="R1798">
        <v>123</v>
      </c>
      <c r="S1798">
        <v>0</v>
      </c>
      <c r="T1798">
        <v>0</v>
      </c>
      <c r="AD1798" s="107">
        <v>31392</v>
      </c>
      <c r="AE1798" t="s">
        <v>31</v>
      </c>
      <c r="AF1798" t="s">
        <v>32</v>
      </c>
      <c r="AG1798" t="s">
        <v>868</v>
      </c>
      <c r="AH1798" t="s">
        <v>57</v>
      </c>
      <c r="AI1798" t="s">
        <v>69</v>
      </c>
      <c r="AJ1798" t="s">
        <v>47</v>
      </c>
      <c r="AK1798">
        <v>7</v>
      </c>
      <c r="AL1798" t="s">
        <v>47</v>
      </c>
      <c r="AP1798" t="s">
        <v>55</v>
      </c>
      <c r="AR1798" t="s">
        <v>49</v>
      </c>
      <c r="AS1798" t="s">
        <v>56</v>
      </c>
      <c r="BC1798" t="s">
        <v>51</v>
      </c>
      <c r="BF1798">
        <v>4</v>
      </c>
      <c r="BG1798">
        <v>113</v>
      </c>
      <c r="BH1798">
        <v>123</v>
      </c>
      <c r="BI1798">
        <v>26.270491803278688</v>
      </c>
      <c r="BJ1798">
        <f t="shared" si="140"/>
        <v>26</v>
      </c>
      <c r="BK1798">
        <v>0</v>
      </c>
      <c r="BL1798">
        <v>-109</v>
      </c>
      <c r="BM1798" t="s">
        <v>47</v>
      </c>
      <c r="BN1798" t="s">
        <v>75</v>
      </c>
      <c r="BO1798" t="s">
        <v>87</v>
      </c>
      <c r="BQ1798" t="s">
        <v>47</v>
      </c>
      <c r="BR1798" t="s">
        <v>87</v>
      </c>
      <c r="BS1798" t="s">
        <v>573</v>
      </c>
      <c r="BT1798" t="s">
        <v>1252</v>
      </c>
      <c r="BU1798" t="s">
        <v>564</v>
      </c>
      <c r="BV1798">
        <v>3.2520325203252036E-2</v>
      </c>
      <c r="BW1798">
        <v>3.5398230088495575E-2</v>
      </c>
      <c r="BX1798">
        <v>2.8779048852435388E-3</v>
      </c>
      <c r="BY1798">
        <v>0</v>
      </c>
      <c r="BZ1798">
        <v>-4</v>
      </c>
      <c r="CA1798">
        <v>0</v>
      </c>
      <c r="CB1798">
        <v>4</v>
      </c>
      <c r="CC1798" t="e">
        <v>#VALUE!</v>
      </c>
      <c r="CD1798">
        <v>4</v>
      </c>
      <c r="CE1798">
        <v>0</v>
      </c>
      <c r="CH1798">
        <f t="shared" si="141"/>
        <v>0</v>
      </c>
      <c r="CI1798" t="s">
        <v>1405</v>
      </c>
      <c r="CJ1798">
        <v>1</v>
      </c>
      <c r="CK1798" t="s">
        <v>1399</v>
      </c>
      <c r="CL1798">
        <f t="shared" si="142"/>
        <v>1</v>
      </c>
      <c r="CM1798">
        <f t="shared" si="143"/>
        <v>0</v>
      </c>
      <c r="CN1798">
        <f t="shared" si="144"/>
        <v>0</v>
      </c>
    </row>
    <row r="1799" spans="1:92" x14ac:dyDescent="0.25">
      <c r="A1799">
        <v>2698</v>
      </c>
      <c r="B1799" t="s">
        <v>564</v>
      </c>
      <c r="C1799" t="s">
        <v>564</v>
      </c>
      <c r="D1799">
        <v>2290385</v>
      </c>
      <c r="E1799">
        <v>5</v>
      </c>
      <c r="F1799" s="107">
        <v>41009</v>
      </c>
      <c r="G1799" s="107">
        <v>41012</v>
      </c>
      <c r="H1799">
        <v>2290385</v>
      </c>
      <c r="I1799" s="107">
        <v>41009</v>
      </c>
      <c r="J1799" s="107">
        <v>41012</v>
      </c>
      <c r="K1799">
        <v>15000</v>
      </c>
      <c r="L1799" t="s">
        <v>569</v>
      </c>
      <c r="N1799" t="s">
        <v>564</v>
      </c>
      <c r="O1799" t="s">
        <v>913</v>
      </c>
      <c r="P1799" t="s">
        <v>38</v>
      </c>
      <c r="Q1799">
        <v>4</v>
      </c>
      <c r="R1799">
        <v>4</v>
      </c>
      <c r="S1799">
        <v>6</v>
      </c>
      <c r="T1799">
        <v>5</v>
      </c>
      <c r="U1799">
        <v>1</v>
      </c>
      <c r="AD1799" s="107">
        <v>24083</v>
      </c>
      <c r="AE1799" t="s">
        <v>31</v>
      </c>
      <c r="AF1799" t="s">
        <v>32</v>
      </c>
      <c r="AG1799" t="s">
        <v>868</v>
      </c>
      <c r="AH1799" t="s">
        <v>57</v>
      </c>
      <c r="AI1799" t="s">
        <v>89</v>
      </c>
      <c r="AJ1799" t="s">
        <v>88</v>
      </c>
      <c r="AK1799">
        <v>2</v>
      </c>
      <c r="AL1799" t="s">
        <v>987</v>
      </c>
      <c r="AN1799">
        <v>7</v>
      </c>
      <c r="AP1799" t="s">
        <v>59</v>
      </c>
      <c r="AR1799" t="s">
        <v>43</v>
      </c>
      <c r="AS1799" t="s">
        <v>60</v>
      </c>
      <c r="AT1799" t="s">
        <v>474</v>
      </c>
      <c r="BC1799" t="s">
        <v>37</v>
      </c>
      <c r="BF1799">
        <v>4</v>
      </c>
      <c r="BG1799">
        <v>4</v>
      </c>
      <c r="BH1799">
        <v>4</v>
      </c>
      <c r="BI1799">
        <v>46.245901639344261</v>
      </c>
      <c r="BJ1799">
        <f t="shared" si="140"/>
        <v>46</v>
      </c>
      <c r="BK1799">
        <v>0</v>
      </c>
      <c r="BL1799">
        <v>0</v>
      </c>
      <c r="BM1799" t="s">
        <v>1050</v>
      </c>
      <c r="BN1799" t="s">
        <v>913</v>
      </c>
      <c r="BO1799" t="s">
        <v>564</v>
      </c>
      <c r="BQ1799" t="s">
        <v>1050</v>
      </c>
      <c r="BR1799" t="s">
        <v>87</v>
      </c>
      <c r="BS1799" t="s">
        <v>572</v>
      </c>
      <c r="BT1799" t="s">
        <v>1252</v>
      </c>
      <c r="BU1799" t="s">
        <v>87</v>
      </c>
      <c r="BV1799">
        <v>1</v>
      </c>
      <c r="BW1799">
        <v>1</v>
      </c>
      <c r="BX1799">
        <v>0</v>
      </c>
      <c r="BY1799">
        <v>0</v>
      </c>
      <c r="BZ1799">
        <v>-4</v>
      </c>
      <c r="CA1799">
        <v>0</v>
      </c>
      <c r="CB1799">
        <v>4</v>
      </c>
      <c r="CC1799" t="e">
        <v>#VALUE!</v>
      </c>
      <c r="CD1799">
        <v>4</v>
      </c>
      <c r="CE1799">
        <v>0</v>
      </c>
      <c r="CH1799">
        <f t="shared" si="141"/>
        <v>1</v>
      </c>
      <c r="CI1799" t="s">
        <v>1405</v>
      </c>
      <c r="CJ1799">
        <v>1</v>
      </c>
      <c r="CK1799" t="s">
        <v>1399</v>
      </c>
      <c r="CL1799">
        <f t="shared" si="142"/>
        <v>0</v>
      </c>
      <c r="CM1799">
        <f t="shared" si="143"/>
        <v>1</v>
      </c>
      <c r="CN1799">
        <f t="shared" si="144"/>
        <v>1</v>
      </c>
    </row>
    <row r="1800" spans="1:92" x14ac:dyDescent="0.25">
      <c r="A1800">
        <v>1403</v>
      </c>
      <c r="B1800" t="s">
        <v>564</v>
      </c>
      <c r="C1800" t="s">
        <v>564</v>
      </c>
      <c r="D1800">
        <v>2290677</v>
      </c>
      <c r="E1800">
        <v>2</v>
      </c>
      <c r="F1800" s="107">
        <v>40960</v>
      </c>
      <c r="G1800" s="107">
        <v>40963</v>
      </c>
      <c r="H1800">
        <v>2290677</v>
      </c>
      <c r="I1800" s="107">
        <v>40961</v>
      </c>
      <c r="J1800" s="107">
        <v>40963</v>
      </c>
      <c r="K1800">
        <v>2000</v>
      </c>
      <c r="L1800" t="s">
        <v>566</v>
      </c>
      <c r="N1800" t="s">
        <v>564</v>
      </c>
      <c r="O1800" t="s">
        <v>913</v>
      </c>
      <c r="P1800" t="s">
        <v>587</v>
      </c>
      <c r="Q1800">
        <v>3</v>
      </c>
      <c r="R1800">
        <v>4</v>
      </c>
      <c r="S1800">
        <v>1</v>
      </c>
      <c r="T1800">
        <v>3</v>
      </c>
      <c r="AD1800" s="107">
        <v>27735</v>
      </c>
      <c r="AE1800" t="s">
        <v>31</v>
      </c>
      <c r="AF1800" t="s">
        <v>32</v>
      </c>
      <c r="AG1800" t="s">
        <v>868</v>
      </c>
      <c r="AH1800" t="s">
        <v>30</v>
      </c>
      <c r="AI1800" t="s">
        <v>84</v>
      </c>
      <c r="AJ1800" t="s">
        <v>47</v>
      </c>
      <c r="AK1800">
        <v>2</v>
      </c>
      <c r="AL1800" t="s">
        <v>47</v>
      </c>
      <c r="AP1800" t="s">
        <v>158</v>
      </c>
      <c r="AR1800" t="s">
        <v>43</v>
      </c>
      <c r="AS1800" t="s">
        <v>60</v>
      </c>
      <c r="AT1800" t="s">
        <v>332</v>
      </c>
      <c r="BC1800" t="s">
        <v>37</v>
      </c>
      <c r="BF1800">
        <v>3</v>
      </c>
      <c r="BG1800">
        <v>3</v>
      </c>
      <c r="BH1800">
        <v>4</v>
      </c>
      <c r="BI1800">
        <v>36.133879781420767</v>
      </c>
      <c r="BJ1800">
        <f t="shared" si="140"/>
        <v>36</v>
      </c>
      <c r="BK1800">
        <v>0</v>
      </c>
      <c r="BL1800">
        <v>0</v>
      </c>
      <c r="BM1800" t="s">
        <v>47</v>
      </c>
      <c r="BN1800" t="s">
        <v>913</v>
      </c>
      <c r="BO1800" t="s">
        <v>564</v>
      </c>
      <c r="BQ1800" t="s">
        <v>47</v>
      </c>
      <c r="BR1800" t="s">
        <v>87</v>
      </c>
      <c r="BS1800" t="s">
        <v>572</v>
      </c>
      <c r="BT1800" t="s">
        <v>1252</v>
      </c>
      <c r="BU1800" t="s">
        <v>87</v>
      </c>
      <c r="BV1800">
        <v>0.75</v>
      </c>
      <c r="BW1800">
        <v>1</v>
      </c>
      <c r="BX1800">
        <v>0.25</v>
      </c>
      <c r="BY1800">
        <v>0</v>
      </c>
      <c r="BZ1800">
        <v>-3</v>
      </c>
      <c r="CA1800">
        <v>0</v>
      </c>
      <c r="CB1800">
        <v>3</v>
      </c>
      <c r="CC1800" t="e">
        <v>#VALUE!</v>
      </c>
      <c r="CD1800">
        <v>3</v>
      </c>
      <c r="CE1800">
        <v>0</v>
      </c>
      <c r="CH1800">
        <f t="shared" si="141"/>
        <v>1</v>
      </c>
      <c r="CI1800" t="s">
        <v>1405</v>
      </c>
      <c r="CJ1800">
        <v>1</v>
      </c>
      <c r="CK1800" t="s">
        <v>1399</v>
      </c>
      <c r="CL1800">
        <f t="shared" si="142"/>
        <v>0</v>
      </c>
      <c r="CM1800">
        <f t="shared" si="143"/>
        <v>1</v>
      </c>
      <c r="CN1800">
        <f t="shared" si="144"/>
        <v>1</v>
      </c>
    </row>
    <row r="1801" spans="1:92" x14ac:dyDescent="0.25">
      <c r="A1801">
        <v>1326</v>
      </c>
      <c r="B1801" t="s">
        <v>564</v>
      </c>
      <c r="C1801" t="s">
        <v>564</v>
      </c>
      <c r="D1801">
        <v>2291020</v>
      </c>
      <c r="E1801">
        <v>6</v>
      </c>
      <c r="F1801" s="107">
        <v>40956</v>
      </c>
      <c r="G1801" s="107">
        <v>41260</v>
      </c>
      <c r="H1801">
        <v>2291020</v>
      </c>
      <c r="I1801" s="107">
        <v>40957</v>
      </c>
      <c r="J1801" s="107">
        <v>41260</v>
      </c>
      <c r="K1801">
        <v>30000</v>
      </c>
      <c r="L1801" t="s">
        <v>570</v>
      </c>
      <c r="N1801" t="s">
        <v>564</v>
      </c>
      <c r="O1801" t="s">
        <v>913</v>
      </c>
      <c r="P1801" t="s">
        <v>38</v>
      </c>
      <c r="Q1801">
        <v>304</v>
      </c>
      <c r="R1801">
        <v>305</v>
      </c>
      <c r="S1801">
        <v>3</v>
      </c>
      <c r="T1801">
        <v>6</v>
      </c>
      <c r="U1801">
        <v>1</v>
      </c>
      <c r="AD1801" s="107">
        <v>29844</v>
      </c>
      <c r="AE1801" t="s">
        <v>31</v>
      </c>
      <c r="AF1801" t="s">
        <v>32</v>
      </c>
      <c r="AG1801" t="s">
        <v>868</v>
      </c>
      <c r="AH1801" t="s">
        <v>57</v>
      </c>
      <c r="AI1801" t="s">
        <v>79</v>
      </c>
      <c r="AJ1801" t="s">
        <v>88</v>
      </c>
      <c r="AK1801">
        <v>11</v>
      </c>
      <c r="AL1801" t="s">
        <v>361</v>
      </c>
      <c r="AM1801">
        <v>2</v>
      </c>
      <c r="AP1801" t="s">
        <v>120</v>
      </c>
      <c r="AR1801" t="s">
        <v>43</v>
      </c>
      <c r="AS1801" t="s">
        <v>121</v>
      </c>
      <c r="BC1801" t="s">
        <v>37</v>
      </c>
      <c r="BF1801">
        <v>304</v>
      </c>
      <c r="BG1801">
        <v>304</v>
      </c>
      <c r="BH1801">
        <v>305</v>
      </c>
      <c r="BI1801">
        <v>30.360655737704917</v>
      </c>
      <c r="BJ1801">
        <f t="shared" si="140"/>
        <v>30</v>
      </c>
      <c r="BK1801">
        <v>0</v>
      </c>
      <c r="BL1801">
        <v>0</v>
      </c>
      <c r="BM1801" t="s">
        <v>1050</v>
      </c>
      <c r="BN1801" t="s">
        <v>913</v>
      </c>
      <c r="BO1801" t="s">
        <v>564</v>
      </c>
      <c r="BQ1801" t="s">
        <v>1050</v>
      </c>
      <c r="BR1801" t="s">
        <v>87</v>
      </c>
      <c r="BS1801" t="s">
        <v>572</v>
      </c>
      <c r="BT1801" t="s">
        <v>1252</v>
      </c>
      <c r="BU1801" t="s">
        <v>87</v>
      </c>
      <c r="BV1801">
        <v>0.99672131147540988</v>
      </c>
      <c r="BW1801">
        <v>1</v>
      </c>
      <c r="BX1801">
        <v>3.2786885245901232E-3</v>
      </c>
      <c r="BY1801">
        <v>0</v>
      </c>
      <c r="BZ1801">
        <v>-304</v>
      </c>
      <c r="CA1801">
        <v>0</v>
      </c>
      <c r="CB1801">
        <v>304</v>
      </c>
      <c r="CC1801" t="e">
        <v>#VALUE!</v>
      </c>
      <c r="CD1801">
        <v>304</v>
      </c>
      <c r="CE1801">
        <v>0</v>
      </c>
      <c r="CH1801">
        <f t="shared" si="141"/>
        <v>1</v>
      </c>
      <c r="CI1801" t="s">
        <v>1403</v>
      </c>
      <c r="CJ1801">
        <v>6</v>
      </c>
      <c r="CK1801" t="s">
        <v>1399</v>
      </c>
      <c r="CL1801">
        <f t="shared" si="142"/>
        <v>0</v>
      </c>
      <c r="CM1801">
        <f t="shared" si="143"/>
        <v>1</v>
      </c>
      <c r="CN1801">
        <f t="shared" si="144"/>
        <v>1</v>
      </c>
    </row>
    <row r="1802" spans="1:92" x14ac:dyDescent="0.25">
      <c r="A1802">
        <v>129</v>
      </c>
      <c r="B1802" t="s">
        <v>564</v>
      </c>
      <c r="C1802" t="s">
        <v>564</v>
      </c>
      <c r="D1802">
        <v>2291175</v>
      </c>
      <c r="E1802">
        <v>6</v>
      </c>
      <c r="F1802" s="107">
        <v>40948</v>
      </c>
      <c r="G1802" s="107">
        <v>41726</v>
      </c>
      <c r="H1802">
        <v>2291175</v>
      </c>
      <c r="I1802" s="107">
        <v>40949</v>
      </c>
      <c r="J1802" s="107"/>
      <c r="K1802" t="s">
        <v>562</v>
      </c>
      <c r="L1802" t="s">
        <v>562</v>
      </c>
      <c r="N1802" t="s">
        <v>564</v>
      </c>
      <c r="O1802" t="s">
        <v>913</v>
      </c>
      <c r="P1802" t="s">
        <v>38</v>
      </c>
      <c r="Q1802">
        <v>421</v>
      </c>
      <c r="R1802">
        <v>779</v>
      </c>
      <c r="S1802">
        <v>1</v>
      </c>
      <c r="T1802">
        <v>0</v>
      </c>
      <c r="U1802">
        <v>1</v>
      </c>
      <c r="AD1802" s="107">
        <v>32953</v>
      </c>
      <c r="AE1802" t="s">
        <v>31</v>
      </c>
      <c r="AF1802" t="s">
        <v>68</v>
      </c>
      <c r="AG1802" t="s">
        <v>870</v>
      </c>
      <c r="AH1802" t="s">
        <v>30</v>
      </c>
      <c r="AI1802" t="s">
        <v>79</v>
      </c>
      <c r="AJ1802" t="s">
        <v>88</v>
      </c>
      <c r="AK1802">
        <v>6</v>
      </c>
      <c r="AL1802" t="s">
        <v>361</v>
      </c>
      <c r="AM1802">
        <v>45</v>
      </c>
      <c r="AP1802" t="s">
        <v>178</v>
      </c>
      <c r="AR1802" t="s">
        <v>49</v>
      </c>
      <c r="AS1802" t="s">
        <v>73</v>
      </c>
      <c r="AT1802" t="s">
        <v>1274</v>
      </c>
      <c r="BC1802" t="s">
        <v>37</v>
      </c>
      <c r="BF1802">
        <v>421</v>
      </c>
      <c r="BG1802">
        <v>778</v>
      </c>
      <c r="BH1802">
        <v>779</v>
      </c>
      <c r="BI1802">
        <v>21.844262295081968</v>
      </c>
      <c r="BJ1802">
        <f t="shared" si="140"/>
        <v>22</v>
      </c>
      <c r="BK1802">
        <v>41726</v>
      </c>
      <c r="BL1802">
        <v>-41726</v>
      </c>
      <c r="BM1802" t="s">
        <v>1050</v>
      </c>
      <c r="BN1802" t="s">
        <v>913</v>
      </c>
      <c r="BO1802" t="s">
        <v>564</v>
      </c>
      <c r="BQ1802" t="s">
        <v>1050</v>
      </c>
      <c r="BR1802" t="s">
        <v>87</v>
      </c>
      <c r="BS1802" t="s">
        <v>572</v>
      </c>
      <c r="BT1802" t="s">
        <v>1252</v>
      </c>
      <c r="BU1802" t="s">
        <v>87</v>
      </c>
      <c r="BV1802">
        <v>0.54043645699614895</v>
      </c>
      <c r="BW1802">
        <v>0.54039999999999999</v>
      </c>
      <c r="BX1802">
        <v>0</v>
      </c>
      <c r="BY1802">
        <v>0</v>
      </c>
      <c r="BZ1802">
        <v>40948</v>
      </c>
      <c r="CA1802">
        <v>41369</v>
      </c>
      <c r="CB1802">
        <v>778</v>
      </c>
      <c r="CC1802" t="e">
        <v>#VALUE!</v>
      </c>
      <c r="CD1802">
        <v>421</v>
      </c>
      <c r="CH1802">
        <f t="shared" si="141"/>
        <v>1</v>
      </c>
      <c r="CI1802" t="s">
        <v>1406</v>
      </c>
      <c r="CJ1802">
        <v>0</v>
      </c>
      <c r="CK1802" t="s">
        <v>1399</v>
      </c>
      <c r="CL1802">
        <f t="shared" si="142"/>
        <v>0</v>
      </c>
      <c r="CM1802">
        <f t="shared" si="143"/>
        <v>1</v>
      </c>
      <c r="CN1802">
        <f t="shared" si="144"/>
        <v>0</v>
      </c>
    </row>
    <row r="1803" spans="1:92" x14ac:dyDescent="0.25">
      <c r="A1803">
        <v>2511</v>
      </c>
      <c r="B1803" t="s">
        <v>564</v>
      </c>
      <c r="C1803" t="s">
        <v>564</v>
      </c>
      <c r="D1803">
        <v>2292327</v>
      </c>
      <c r="E1803">
        <v>1</v>
      </c>
      <c r="F1803" s="107">
        <v>41003</v>
      </c>
      <c r="G1803" s="107">
        <v>41004</v>
      </c>
      <c r="H1803">
        <v>2292327</v>
      </c>
      <c r="I1803" s="107" t="s">
        <v>560</v>
      </c>
      <c r="J1803" s="107" t="s">
        <v>560</v>
      </c>
      <c r="K1803">
        <v>100000</v>
      </c>
      <c r="L1803" t="s">
        <v>570</v>
      </c>
      <c r="N1803" t="s">
        <v>1336</v>
      </c>
      <c r="O1803" t="s">
        <v>913</v>
      </c>
      <c r="P1803" t="s">
        <v>54</v>
      </c>
      <c r="Q1803">
        <v>0</v>
      </c>
      <c r="R1803">
        <v>2</v>
      </c>
      <c r="S1803">
        <v>0</v>
      </c>
      <c r="T1803">
        <v>1</v>
      </c>
      <c r="AD1803" s="107">
        <v>27113</v>
      </c>
      <c r="AE1803" t="s">
        <v>31</v>
      </c>
      <c r="AF1803" t="s">
        <v>32</v>
      </c>
      <c r="AG1803" t="s">
        <v>868</v>
      </c>
      <c r="AH1803" t="s">
        <v>30</v>
      </c>
      <c r="AI1803" t="s">
        <v>52</v>
      </c>
      <c r="AJ1803" t="s">
        <v>54</v>
      </c>
      <c r="AK1803">
        <v>1</v>
      </c>
      <c r="AL1803" t="s">
        <v>54</v>
      </c>
      <c r="AP1803" t="s">
        <v>109</v>
      </c>
      <c r="AR1803" t="s">
        <v>49</v>
      </c>
      <c r="AS1803" t="s">
        <v>73</v>
      </c>
      <c r="BC1803" t="s">
        <v>78</v>
      </c>
      <c r="BF1803">
        <v>0</v>
      </c>
      <c r="BG1803">
        <v>0</v>
      </c>
      <c r="BH1803">
        <v>2</v>
      </c>
      <c r="BI1803">
        <v>37.950819672131146</v>
      </c>
      <c r="BJ1803" t="e">
        <f t="shared" si="140"/>
        <v>#VALUE!</v>
      </c>
      <c r="BK1803" t="e">
        <v>#VALUE!</v>
      </c>
      <c r="BL1803" t="e">
        <v>#VALUE!</v>
      </c>
      <c r="BM1803" t="s">
        <v>1051</v>
      </c>
      <c r="BN1803" t="s">
        <v>913</v>
      </c>
      <c r="BO1803" t="s">
        <v>564</v>
      </c>
      <c r="BQ1803" t="s">
        <v>1051</v>
      </c>
      <c r="BR1803">
        <v>0</v>
      </c>
      <c r="BS1803" t="s">
        <v>1338</v>
      </c>
      <c r="BT1803" t="s">
        <v>1252</v>
      </c>
      <c r="BU1803" t="s">
        <v>564</v>
      </c>
      <c r="BV1803">
        <v>0</v>
      </c>
      <c r="BW1803">
        <v>0</v>
      </c>
      <c r="BX1803">
        <v>0</v>
      </c>
      <c r="BY1803">
        <v>0</v>
      </c>
      <c r="BZ1803" t="e">
        <v>#VALUE!</v>
      </c>
      <c r="CA1803" t="e">
        <v>#VALUE!</v>
      </c>
      <c r="CB1803" t="e">
        <v>#VALUE!</v>
      </c>
      <c r="CC1803">
        <v>0</v>
      </c>
      <c r="CD1803">
        <v>0</v>
      </c>
      <c r="CH1803">
        <f t="shared" si="141"/>
        <v>1</v>
      </c>
      <c r="CI1803" t="s">
        <v>1405</v>
      </c>
      <c r="CJ1803">
        <v>1</v>
      </c>
      <c r="CK1803" t="s">
        <v>1400</v>
      </c>
      <c r="CL1803">
        <f t="shared" si="142"/>
        <v>0</v>
      </c>
      <c r="CM1803">
        <f t="shared" si="143"/>
        <v>0</v>
      </c>
      <c r="CN1803">
        <f t="shared" si="144"/>
        <v>1</v>
      </c>
    </row>
    <row r="1804" spans="1:92" x14ac:dyDescent="0.25">
      <c r="A1804">
        <v>1938</v>
      </c>
      <c r="B1804" t="s">
        <v>87</v>
      </c>
      <c r="C1804" t="s">
        <v>564</v>
      </c>
      <c r="D1804">
        <v>2292343</v>
      </c>
      <c r="E1804">
        <v>1</v>
      </c>
      <c r="F1804" s="107">
        <v>40980</v>
      </c>
      <c r="G1804" s="107">
        <v>40983</v>
      </c>
      <c r="H1804">
        <v>2292343</v>
      </c>
      <c r="I1804" s="107">
        <v>40982</v>
      </c>
      <c r="J1804" s="107">
        <v>40983</v>
      </c>
      <c r="K1804">
        <v>10000</v>
      </c>
      <c r="L1804" t="s">
        <v>568</v>
      </c>
      <c r="N1804" t="s">
        <v>564</v>
      </c>
      <c r="O1804" t="s">
        <v>913</v>
      </c>
      <c r="P1804" t="s">
        <v>122</v>
      </c>
      <c r="Q1804">
        <v>2</v>
      </c>
      <c r="R1804">
        <v>4</v>
      </c>
      <c r="S1804">
        <v>2</v>
      </c>
      <c r="T1804">
        <v>2</v>
      </c>
      <c r="U1804">
        <v>1</v>
      </c>
      <c r="AD1804" s="107">
        <v>32045</v>
      </c>
      <c r="AE1804" t="s">
        <v>45</v>
      </c>
      <c r="AF1804" t="s">
        <v>32</v>
      </c>
      <c r="AG1804" t="s">
        <v>868</v>
      </c>
      <c r="AH1804" t="s">
        <v>57</v>
      </c>
      <c r="AI1804" t="s">
        <v>61</v>
      </c>
      <c r="AJ1804" t="s">
        <v>122</v>
      </c>
      <c r="AK1804">
        <v>1</v>
      </c>
      <c r="AL1804" t="s">
        <v>122</v>
      </c>
      <c r="AP1804" t="s">
        <v>168</v>
      </c>
      <c r="AR1804" t="s">
        <v>66</v>
      </c>
      <c r="AS1804" t="s">
        <v>63</v>
      </c>
      <c r="BC1804" t="s">
        <v>78</v>
      </c>
      <c r="BD1804" t="s">
        <v>1216</v>
      </c>
      <c r="BF1804">
        <v>2</v>
      </c>
      <c r="BG1804">
        <v>2</v>
      </c>
      <c r="BH1804">
        <v>4</v>
      </c>
      <c r="BI1804">
        <v>24.412568306010929</v>
      </c>
      <c r="BJ1804">
        <f t="shared" si="140"/>
        <v>24</v>
      </c>
      <c r="BK1804">
        <v>0</v>
      </c>
      <c r="BL1804">
        <v>0</v>
      </c>
      <c r="BM1804" t="s">
        <v>1051</v>
      </c>
      <c r="BN1804" t="s">
        <v>913</v>
      </c>
      <c r="BO1804" t="s">
        <v>564</v>
      </c>
      <c r="BQ1804" t="s">
        <v>1051</v>
      </c>
      <c r="BR1804" t="s">
        <v>87</v>
      </c>
      <c r="BS1804" t="s">
        <v>572</v>
      </c>
      <c r="BT1804" t="s">
        <v>1252</v>
      </c>
      <c r="BU1804" t="s">
        <v>87</v>
      </c>
      <c r="BV1804">
        <v>0.5</v>
      </c>
      <c r="BW1804">
        <v>1</v>
      </c>
      <c r="BX1804">
        <v>0.5</v>
      </c>
      <c r="BY1804">
        <v>0</v>
      </c>
      <c r="BZ1804">
        <v>-2</v>
      </c>
      <c r="CA1804">
        <v>0</v>
      </c>
      <c r="CB1804">
        <v>2</v>
      </c>
      <c r="CC1804" t="e">
        <v>#VALUE!</v>
      </c>
      <c r="CD1804">
        <v>2</v>
      </c>
      <c r="CE1804">
        <v>0</v>
      </c>
      <c r="CH1804">
        <f t="shared" si="141"/>
        <v>1</v>
      </c>
      <c r="CI1804" t="s">
        <v>1405</v>
      </c>
      <c r="CJ1804">
        <v>1</v>
      </c>
      <c r="CK1804" t="s">
        <v>1399</v>
      </c>
      <c r="CL1804">
        <f t="shared" si="142"/>
        <v>0</v>
      </c>
      <c r="CM1804">
        <f t="shared" si="143"/>
        <v>1</v>
      </c>
      <c r="CN1804">
        <f t="shared" si="144"/>
        <v>1</v>
      </c>
    </row>
    <row r="1805" spans="1:92" x14ac:dyDescent="0.25">
      <c r="A1805">
        <v>479</v>
      </c>
      <c r="B1805" t="s">
        <v>564</v>
      </c>
      <c r="C1805" t="s">
        <v>564</v>
      </c>
      <c r="D1805">
        <v>2292797</v>
      </c>
      <c r="E1805">
        <v>5</v>
      </c>
      <c r="F1805" s="107">
        <v>40928</v>
      </c>
      <c r="G1805" s="107">
        <v>40940</v>
      </c>
      <c r="H1805">
        <v>2292797</v>
      </c>
      <c r="I1805" s="107">
        <v>40928</v>
      </c>
      <c r="J1805" s="107">
        <v>40940</v>
      </c>
      <c r="K1805">
        <v>2000</v>
      </c>
      <c r="L1805" t="s">
        <v>566</v>
      </c>
      <c r="N1805" t="s">
        <v>564</v>
      </c>
      <c r="O1805" t="s">
        <v>913</v>
      </c>
      <c r="P1805" t="s">
        <v>38</v>
      </c>
      <c r="Q1805">
        <v>13</v>
      </c>
      <c r="R1805">
        <v>13</v>
      </c>
      <c r="S1805">
        <v>1</v>
      </c>
      <c r="T1805">
        <v>4</v>
      </c>
      <c r="U1805">
        <v>1</v>
      </c>
      <c r="AD1805" s="107">
        <v>32018</v>
      </c>
      <c r="AE1805" t="s">
        <v>31</v>
      </c>
      <c r="AF1805" t="s">
        <v>39</v>
      </c>
      <c r="AG1805" t="s">
        <v>40</v>
      </c>
      <c r="AH1805" t="s">
        <v>40</v>
      </c>
      <c r="AI1805" t="s">
        <v>113</v>
      </c>
      <c r="AJ1805" t="s">
        <v>88</v>
      </c>
      <c r="AK1805">
        <v>2</v>
      </c>
      <c r="AL1805" t="s">
        <v>987</v>
      </c>
      <c r="AN1805">
        <v>6</v>
      </c>
      <c r="AP1805" t="s">
        <v>42</v>
      </c>
      <c r="AR1805" t="s">
        <v>43</v>
      </c>
      <c r="AS1805" t="s">
        <v>44</v>
      </c>
      <c r="BC1805" t="s">
        <v>37</v>
      </c>
      <c r="BF1805">
        <v>13</v>
      </c>
      <c r="BG1805">
        <v>13</v>
      </c>
      <c r="BH1805">
        <v>13</v>
      </c>
      <c r="BI1805">
        <v>24.344262295081968</v>
      </c>
      <c r="BJ1805">
        <f t="shared" si="140"/>
        <v>24</v>
      </c>
      <c r="BK1805">
        <v>0</v>
      </c>
      <c r="BL1805">
        <v>0</v>
      </c>
      <c r="BM1805" t="s">
        <v>1050</v>
      </c>
      <c r="BN1805" t="s">
        <v>913</v>
      </c>
      <c r="BO1805" t="s">
        <v>564</v>
      </c>
      <c r="BQ1805" t="s">
        <v>1050</v>
      </c>
      <c r="BR1805" t="s">
        <v>87</v>
      </c>
      <c r="BS1805" t="s">
        <v>572</v>
      </c>
      <c r="BT1805" t="s">
        <v>1252</v>
      </c>
      <c r="BU1805" t="s">
        <v>87</v>
      </c>
      <c r="BV1805">
        <v>1</v>
      </c>
      <c r="BW1805">
        <v>1</v>
      </c>
      <c r="BX1805">
        <v>0</v>
      </c>
      <c r="BY1805">
        <v>0</v>
      </c>
      <c r="BZ1805">
        <v>-13</v>
      </c>
      <c r="CA1805">
        <v>0</v>
      </c>
      <c r="CB1805">
        <v>13</v>
      </c>
      <c r="CC1805" t="e">
        <v>#VALUE!</v>
      </c>
      <c r="CD1805">
        <v>13</v>
      </c>
      <c r="CE1805">
        <v>0</v>
      </c>
      <c r="CH1805">
        <f t="shared" si="141"/>
        <v>1</v>
      </c>
      <c r="CI1805" t="s">
        <v>1404</v>
      </c>
      <c r="CJ1805">
        <v>2</v>
      </c>
      <c r="CK1805" t="s">
        <v>1399</v>
      </c>
      <c r="CL1805">
        <f t="shared" si="142"/>
        <v>0</v>
      </c>
      <c r="CM1805">
        <f t="shared" si="143"/>
        <v>1</v>
      </c>
      <c r="CN1805">
        <f t="shared" si="144"/>
        <v>1</v>
      </c>
    </row>
    <row r="1806" spans="1:92" x14ac:dyDescent="0.25">
      <c r="A1806">
        <v>3156</v>
      </c>
      <c r="B1806" t="s">
        <v>87</v>
      </c>
      <c r="C1806" t="s">
        <v>87</v>
      </c>
      <c r="D1806">
        <v>2292963</v>
      </c>
      <c r="E1806">
        <v>2</v>
      </c>
      <c r="F1806" s="107">
        <v>41025</v>
      </c>
      <c r="G1806" s="107">
        <v>41089</v>
      </c>
      <c r="H1806">
        <v>2292963</v>
      </c>
      <c r="I1806" s="107">
        <v>41025</v>
      </c>
      <c r="J1806" s="107">
        <v>41026</v>
      </c>
      <c r="K1806">
        <v>10000</v>
      </c>
      <c r="L1806" t="s">
        <v>568</v>
      </c>
      <c r="M1806" s="107">
        <v>41026</v>
      </c>
      <c r="N1806" t="s">
        <v>87</v>
      </c>
      <c r="O1806" t="s">
        <v>583</v>
      </c>
      <c r="P1806" t="s">
        <v>587</v>
      </c>
      <c r="Q1806">
        <v>39</v>
      </c>
      <c r="R1806">
        <v>65</v>
      </c>
      <c r="S1806">
        <v>0</v>
      </c>
      <c r="T1806">
        <v>0</v>
      </c>
      <c r="AD1806" s="107">
        <v>32480</v>
      </c>
      <c r="AE1806" t="s">
        <v>45</v>
      </c>
      <c r="AF1806" t="s">
        <v>68</v>
      </c>
      <c r="AG1806" t="s">
        <v>870</v>
      </c>
      <c r="AH1806" t="s">
        <v>57</v>
      </c>
      <c r="AI1806" t="s">
        <v>41</v>
      </c>
      <c r="AJ1806" t="s">
        <v>47</v>
      </c>
      <c r="AK1806">
        <v>4</v>
      </c>
      <c r="AL1806" t="s">
        <v>47</v>
      </c>
      <c r="AP1806" t="s">
        <v>126</v>
      </c>
      <c r="AR1806" t="s">
        <v>43</v>
      </c>
      <c r="AS1806" t="s">
        <v>81</v>
      </c>
      <c r="AT1806" t="s">
        <v>528</v>
      </c>
      <c r="AU1806" t="s">
        <v>794</v>
      </c>
      <c r="AX1806" t="s">
        <v>87</v>
      </c>
      <c r="BC1806" t="s">
        <v>37</v>
      </c>
      <c r="BD1806" t="s">
        <v>1286</v>
      </c>
      <c r="BF1806">
        <v>39</v>
      </c>
      <c r="BG1806">
        <v>65</v>
      </c>
      <c r="BH1806">
        <v>65</v>
      </c>
      <c r="BI1806">
        <v>23.346994535519126</v>
      </c>
      <c r="BJ1806">
        <f t="shared" si="140"/>
        <v>23</v>
      </c>
      <c r="BK1806">
        <v>0</v>
      </c>
      <c r="BL1806">
        <v>-63</v>
      </c>
      <c r="BM1806" t="s">
        <v>47</v>
      </c>
      <c r="BN1806" t="s">
        <v>75</v>
      </c>
      <c r="BO1806" t="s">
        <v>87</v>
      </c>
      <c r="BQ1806" t="s">
        <v>47</v>
      </c>
      <c r="BR1806" t="s">
        <v>87</v>
      </c>
      <c r="BS1806" t="s">
        <v>573</v>
      </c>
      <c r="BT1806" t="s">
        <v>1252</v>
      </c>
      <c r="BU1806" t="s">
        <v>564</v>
      </c>
      <c r="BV1806">
        <v>0.6</v>
      </c>
      <c r="BW1806">
        <v>3.0769230769230771E-2</v>
      </c>
      <c r="BX1806">
        <v>-0.56923076923076921</v>
      </c>
      <c r="BY1806">
        <v>0</v>
      </c>
      <c r="BZ1806">
        <v>-2</v>
      </c>
      <c r="CA1806">
        <v>37</v>
      </c>
      <c r="CB1806">
        <v>2</v>
      </c>
      <c r="CC1806">
        <v>39</v>
      </c>
      <c r="CE1806">
        <v>63</v>
      </c>
      <c r="CH1806">
        <f t="shared" si="141"/>
        <v>0</v>
      </c>
      <c r="CI1806" t="s">
        <v>1401</v>
      </c>
      <c r="CJ1806">
        <v>3</v>
      </c>
      <c r="CK1806" t="s">
        <v>1399</v>
      </c>
      <c r="CL1806">
        <f t="shared" si="142"/>
        <v>1</v>
      </c>
      <c r="CM1806">
        <f t="shared" si="143"/>
        <v>0</v>
      </c>
      <c r="CN1806">
        <f t="shared" si="144"/>
        <v>0</v>
      </c>
    </row>
    <row r="1807" spans="1:92" x14ac:dyDescent="0.25">
      <c r="A1807">
        <v>1572</v>
      </c>
      <c r="B1807" t="s">
        <v>564</v>
      </c>
      <c r="C1807" t="s">
        <v>564</v>
      </c>
      <c r="D1807">
        <v>2293501</v>
      </c>
      <c r="E1807">
        <v>2</v>
      </c>
      <c r="F1807" s="107">
        <v>40967</v>
      </c>
      <c r="G1807" s="107">
        <v>41073</v>
      </c>
      <c r="H1807">
        <v>2293501</v>
      </c>
      <c r="I1807" s="107">
        <v>40967</v>
      </c>
      <c r="J1807" s="107">
        <v>40968</v>
      </c>
      <c r="K1807">
        <v>2000</v>
      </c>
      <c r="L1807" t="s">
        <v>566</v>
      </c>
      <c r="M1807" s="107">
        <v>40968</v>
      </c>
      <c r="N1807" t="s">
        <v>87</v>
      </c>
      <c r="O1807" t="s">
        <v>75</v>
      </c>
      <c r="P1807" t="s">
        <v>587</v>
      </c>
      <c r="Q1807">
        <v>2</v>
      </c>
      <c r="R1807">
        <v>107</v>
      </c>
      <c r="S1807">
        <v>0</v>
      </c>
      <c r="T1807">
        <v>3</v>
      </c>
      <c r="AD1807" s="107">
        <v>32917</v>
      </c>
      <c r="AE1807" t="s">
        <v>31</v>
      </c>
      <c r="AF1807" t="s">
        <v>68</v>
      </c>
      <c r="AG1807" t="s">
        <v>870</v>
      </c>
      <c r="AH1807" t="s">
        <v>30</v>
      </c>
      <c r="AI1807" t="s">
        <v>82</v>
      </c>
      <c r="AJ1807" t="s">
        <v>47</v>
      </c>
      <c r="AK1807">
        <v>6</v>
      </c>
      <c r="AL1807" t="s">
        <v>47</v>
      </c>
      <c r="AP1807" t="s">
        <v>42</v>
      </c>
      <c r="AR1807" t="s">
        <v>43</v>
      </c>
      <c r="AS1807" t="s">
        <v>44</v>
      </c>
      <c r="BC1807" t="s">
        <v>98</v>
      </c>
      <c r="BF1807">
        <v>2</v>
      </c>
      <c r="BG1807">
        <v>107</v>
      </c>
      <c r="BH1807">
        <v>107</v>
      </c>
      <c r="BI1807">
        <v>21.994535519125684</v>
      </c>
      <c r="BJ1807">
        <f t="shared" si="140"/>
        <v>22</v>
      </c>
      <c r="BK1807">
        <v>0</v>
      </c>
      <c r="BL1807">
        <v>-105</v>
      </c>
      <c r="BM1807" t="s">
        <v>47</v>
      </c>
      <c r="BN1807" t="s">
        <v>75</v>
      </c>
      <c r="BO1807" t="s">
        <v>87</v>
      </c>
      <c r="BQ1807" t="s">
        <v>47</v>
      </c>
      <c r="BR1807" t="s">
        <v>87</v>
      </c>
      <c r="BS1807" t="s">
        <v>573</v>
      </c>
      <c r="BT1807" t="s">
        <v>1252</v>
      </c>
      <c r="BU1807" t="s">
        <v>564</v>
      </c>
      <c r="BV1807">
        <v>1.8691588785046728E-2</v>
      </c>
      <c r="BW1807">
        <v>1.8691588785046728E-2</v>
      </c>
      <c r="BX1807">
        <v>0</v>
      </c>
      <c r="BY1807">
        <v>0</v>
      </c>
      <c r="BZ1807">
        <v>-2</v>
      </c>
      <c r="CA1807">
        <v>0</v>
      </c>
      <c r="CB1807">
        <v>2</v>
      </c>
      <c r="CC1807" t="e">
        <v>#VALUE!</v>
      </c>
      <c r="CD1807">
        <v>2</v>
      </c>
      <c r="CE1807">
        <v>0</v>
      </c>
      <c r="CH1807">
        <f t="shared" si="141"/>
        <v>1</v>
      </c>
      <c r="CI1807" t="s">
        <v>1405</v>
      </c>
      <c r="CJ1807">
        <v>1</v>
      </c>
      <c r="CK1807" t="s">
        <v>1399</v>
      </c>
      <c r="CL1807">
        <f t="shared" si="142"/>
        <v>1</v>
      </c>
      <c r="CM1807">
        <f t="shared" si="143"/>
        <v>0</v>
      </c>
      <c r="CN1807">
        <f t="shared" si="144"/>
        <v>1</v>
      </c>
    </row>
    <row r="1808" spans="1:92" x14ac:dyDescent="0.25">
      <c r="A1808">
        <v>761</v>
      </c>
      <c r="B1808" t="s">
        <v>564</v>
      </c>
      <c r="C1808" t="s">
        <v>564</v>
      </c>
      <c r="D1808">
        <v>2294707</v>
      </c>
      <c r="E1808">
        <v>5</v>
      </c>
      <c r="F1808" s="107">
        <v>40938</v>
      </c>
      <c r="G1808" s="107">
        <v>41073</v>
      </c>
      <c r="H1808">
        <v>2294707</v>
      </c>
      <c r="I1808" s="107" t="s">
        <v>560</v>
      </c>
      <c r="J1808" s="107" t="s">
        <v>560</v>
      </c>
      <c r="K1808">
        <v>5000</v>
      </c>
      <c r="L1808" t="s">
        <v>567</v>
      </c>
      <c r="M1808" s="107">
        <v>40940</v>
      </c>
      <c r="N1808" t="s">
        <v>87</v>
      </c>
      <c r="O1808" t="s">
        <v>583</v>
      </c>
      <c r="P1808" t="s">
        <v>38</v>
      </c>
      <c r="Q1808">
        <v>0</v>
      </c>
      <c r="R1808">
        <v>136</v>
      </c>
      <c r="S1808">
        <v>1</v>
      </c>
      <c r="T1808">
        <v>5</v>
      </c>
      <c r="V1808">
        <v>1</v>
      </c>
      <c r="AD1808" s="107">
        <v>32987</v>
      </c>
      <c r="AE1808" t="s">
        <v>31</v>
      </c>
      <c r="AF1808" t="s">
        <v>39</v>
      </c>
      <c r="AG1808" t="s">
        <v>40</v>
      </c>
      <c r="AH1808" t="s">
        <v>40</v>
      </c>
      <c r="AI1808" t="s">
        <v>70</v>
      </c>
      <c r="AJ1808" t="s">
        <v>88</v>
      </c>
      <c r="AK1808">
        <v>5</v>
      </c>
      <c r="AL1808" t="s">
        <v>987</v>
      </c>
      <c r="AN1808">
        <v>7</v>
      </c>
      <c r="AP1808" t="s">
        <v>107</v>
      </c>
      <c r="AR1808" t="s">
        <v>43</v>
      </c>
      <c r="AS1808" t="s">
        <v>60</v>
      </c>
      <c r="BC1808" t="s">
        <v>51</v>
      </c>
      <c r="BF1808">
        <v>0</v>
      </c>
      <c r="BG1808">
        <v>0</v>
      </c>
      <c r="BH1808">
        <v>136</v>
      </c>
      <c r="BI1808">
        <v>21.724043715846996</v>
      </c>
      <c r="BJ1808" t="e">
        <f t="shared" si="140"/>
        <v>#VALUE!</v>
      </c>
      <c r="BK1808" t="e">
        <v>#VALUE!</v>
      </c>
      <c r="BL1808" t="e">
        <v>#VALUE!</v>
      </c>
      <c r="BM1808" t="s">
        <v>1050</v>
      </c>
      <c r="BN1808" t="s">
        <v>75</v>
      </c>
      <c r="BO1808" t="s">
        <v>87</v>
      </c>
      <c r="BQ1808" t="s">
        <v>1050</v>
      </c>
      <c r="BR1808">
        <v>0</v>
      </c>
      <c r="BS1808" t="s">
        <v>573</v>
      </c>
      <c r="BT1808" t="s">
        <v>1252</v>
      </c>
      <c r="BU1808" t="s">
        <v>87</v>
      </c>
      <c r="BV1808">
        <v>0</v>
      </c>
      <c r="BW1808">
        <v>0</v>
      </c>
      <c r="BX1808">
        <v>0</v>
      </c>
      <c r="BY1808">
        <v>0</v>
      </c>
      <c r="BZ1808" t="e">
        <v>#VALUE!</v>
      </c>
      <c r="CA1808" t="e">
        <v>#VALUE!</v>
      </c>
      <c r="CB1808" t="e">
        <v>#VALUE!</v>
      </c>
      <c r="CC1808">
        <v>0</v>
      </c>
      <c r="CD1808">
        <v>0</v>
      </c>
      <c r="CE1808">
        <v>0</v>
      </c>
      <c r="CH1808">
        <f t="shared" si="141"/>
        <v>1</v>
      </c>
      <c r="CI1808" t="s">
        <v>1405</v>
      </c>
      <c r="CJ1808">
        <v>1</v>
      </c>
      <c r="CK1808" t="s">
        <v>1400</v>
      </c>
      <c r="CL1808">
        <f t="shared" si="142"/>
        <v>1</v>
      </c>
      <c r="CM1808">
        <f t="shared" si="143"/>
        <v>1</v>
      </c>
      <c r="CN1808">
        <f t="shared" si="144"/>
        <v>1</v>
      </c>
    </row>
    <row r="1809" spans="1:92" x14ac:dyDescent="0.25">
      <c r="A1809">
        <v>69</v>
      </c>
      <c r="B1809" t="s">
        <v>564</v>
      </c>
      <c r="C1809" t="s">
        <v>564</v>
      </c>
      <c r="D1809">
        <v>2295440</v>
      </c>
      <c r="E1809">
        <v>4</v>
      </c>
      <c r="F1809" s="107">
        <v>40912</v>
      </c>
      <c r="G1809" s="107">
        <v>40974</v>
      </c>
      <c r="H1809">
        <v>2295440</v>
      </c>
      <c r="I1809" s="107">
        <v>40920</v>
      </c>
      <c r="J1809" s="107">
        <v>40974</v>
      </c>
      <c r="K1809">
        <v>10000</v>
      </c>
      <c r="L1809" t="s">
        <v>568</v>
      </c>
      <c r="N1809" t="s">
        <v>564</v>
      </c>
      <c r="O1809" t="s">
        <v>913</v>
      </c>
      <c r="P1809" t="s">
        <v>38</v>
      </c>
      <c r="Q1809">
        <v>55</v>
      </c>
      <c r="R1809">
        <v>63</v>
      </c>
      <c r="S1809">
        <v>0</v>
      </c>
      <c r="T1809">
        <v>3</v>
      </c>
      <c r="AD1809" s="107">
        <v>32943</v>
      </c>
      <c r="AE1809" t="s">
        <v>31</v>
      </c>
      <c r="AF1809" t="s">
        <v>68</v>
      </c>
      <c r="AG1809" t="s">
        <v>870</v>
      </c>
      <c r="AH1809" t="s">
        <v>57</v>
      </c>
      <c r="AI1809" t="s">
        <v>89</v>
      </c>
      <c r="AJ1809" t="s">
        <v>88</v>
      </c>
      <c r="AK1809">
        <v>4</v>
      </c>
      <c r="AL1809" t="s">
        <v>986</v>
      </c>
      <c r="AO1809">
        <v>365</v>
      </c>
      <c r="AP1809" t="s">
        <v>106</v>
      </c>
      <c r="AR1809" t="s">
        <v>43</v>
      </c>
      <c r="AS1809" t="s">
        <v>56</v>
      </c>
      <c r="BC1809" t="s">
        <v>37</v>
      </c>
      <c r="BF1809">
        <v>55</v>
      </c>
      <c r="BG1809">
        <v>55</v>
      </c>
      <c r="BH1809">
        <v>63</v>
      </c>
      <c r="BI1809">
        <v>21.773224043715846</v>
      </c>
      <c r="BJ1809">
        <f t="shared" si="140"/>
        <v>22</v>
      </c>
      <c r="BK1809">
        <v>0</v>
      </c>
      <c r="BL1809">
        <v>0</v>
      </c>
      <c r="BM1809" t="s">
        <v>1050</v>
      </c>
      <c r="BN1809" t="s">
        <v>913</v>
      </c>
      <c r="BO1809" t="s">
        <v>564</v>
      </c>
      <c r="BQ1809" t="s">
        <v>1050</v>
      </c>
      <c r="BR1809" t="s">
        <v>87</v>
      </c>
      <c r="BS1809" t="s">
        <v>572</v>
      </c>
      <c r="BT1809" t="s">
        <v>1252</v>
      </c>
      <c r="BU1809" t="s">
        <v>564</v>
      </c>
      <c r="BV1809">
        <v>0.87301587301587302</v>
      </c>
      <c r="BW1809">
        <v>1</v>
      </c>
      <c r="BX1809">
        <v>0.12698412698412698</v>
      </c>
      <c r="BY1809">
        <v>0</v>
      </c>
      <c r="BZ1809">
        <v>-55</v>
      </c>
      <c r="CA1809">
        <v>0</v>
      </c>
      <c r="CB1809">
        <v>55</v>
      </c>
      <c r="CC1809" t="e">
        <v>#VALUE!</v>
      </c>
      <c r="CD1809">
        <v>55</v>
      </c>
      <c r="CE1809">
        <v>0</v>
      </c>
      <c r="CH1809">
        <f t="shared" si="141"/>
        <v>1</v>
      </c>
      <c r="CI1809" t="s">
        <v>1401</v>
      </c>
      <c r="CJ1809">
        <v>3</v>
      </c>
      <c r="CK1809" t="s">
        <v>1399</v>
      </c>
      <c r="CL1809">
        <f t="shared" si="142"/>
        <v>0</v>
      </c>
      <c r="CM1809">
        <f t="shared" si="143"/>
        <v>0</v>
      </c>
      <c r="CN1809">
        <f t="shared" si="144"/>
        <v>1</v>
      </c>
    </row>
    <row r="1810" spans="1:92" x14ac:dyDescent="0.25">
      <c r="A1810">
        <v>430</v>
      </c>
      <c r="B1810" t="s">
        <v>87</v>
      </c>
      <c r="C1810" t="s">
        <v>87</v>
      </c>
      <c r="D1810">
        <v>2295684</v>
      </c>
      <c r="E1810">
        <v>2</v>
      </c>
      <c r="F1810" s="107">
        <v>40926</v>
      </c>
      <c r="G1810" s="107">
        <v>41303</v>
      </c>
      <c r="H1810">
        <v>2295684</v>
      </c>
      <c r="I1810" s="107">
        <v>40927</v>
      </c>
      <c r="J1810" s="107">
        <v>40928</v>
      </c>
      <c r="K1810">
        <v>5000</v>
      </c>
      <c r="L1810" t="s">
        <v>567</v>
      </c>
      <c r="M1810" s="107">
        <v>40928</v>
      </c>
      <c r="N1810" t="s">
        <v>87</v>
      </c>
      <c r="O1810" t="s">
        <v>75</v>
      </c>
      <c r="P1810" t="s">
        <v>587</v>
      </c>
      <c r="Q1810">
        <v>82</v>
      </c>
      <c r="R1810">
        <v>378</v>
      </c>
      <c r="S1810">
        <v>0</v>
      </c>
      <c r="T1810">
        <v>2</v>
      </c>
      <c r="AD1810" s="107">
        <v>31626</v>
      </c>
      <c r="AE1810" t="s">
        <v>31</v>
      </c>
      <c r="AF1810" t="s">
        <v>32</v>
      </c>
      <c r="AG1810" t="s">
        <v>868</v>
      </c>
      <c r="AH1810" t="s">
        <v>30</v>
      </c>
      <c r="AI1810" t="s">
        <v>79</v>
      </c>
      <c r="AJ1810" t="s">
        <v>47</v>
      </c>
      <c r="AK1810">
        <v>10</v>
      </c>
      <c r="AL1810" t="s">
        <v>47</v>
      </c>
      <c r="AP1810" t="s">
        <v>92</v>
      </c>
      <c r="AR1810" t="s">
        <v>66</v>
      </c>
      <c r="AS1810" t="s">
        <v>44</v>
      </c>
      <c r="AT1810" t="s">
        <v>1061</v>
      </c>
      <c r="AV1810" t="s">
        <v>87</v>
      </c>
      <c r="AW1810">
        <v>41150</v>
      </c>
      <c r="AX1810" t="s">
        <v>87</v>
      </c>
      <c r="BA1810">
        <v>41395</v>
      </c>
      <c r="BB1810">
        <v>282</v>
      </c>
      <c r="BC1810" t="s">
        <v>51</v>
      </c>
      <c r="BD1810" t="s">
        <v>1060</v>
      </c>
      <c r="BF1810">
        <v>82</v>
      </c>
      <c r="BG1810">
        <v>377</v>
      </c>
      <c r="BH1810">
        <v>378</v>
      </c>
      <c r="BI1810">
        <v>25.409836065573771</v>
      </c>
      <c r="BJ1810">
        <f t="shared" si="140"/>
        <v>25</v>
      </c>
      <c r="BK1810">
        <v>0</v>
      </c>
      <c r="BL1810">
        <v>-375</v>
      </c>
      <c r="BM1810" t="s">
        <v>47</v>
      </c>
      <c r="BN1810" t="s">
        <v>75</v>
      </c>
      <c r="BO1810" t="s">
        <v>87</v>
      </c>
      <c r="BQ1810" t="s">
        <v>47</v>
      </c>
      <c r="BR1810" t="s">
        <v>87</v>
      </c>
      <c r="BS1810" t="s">
        <v>572</v>
      </c>
      <c r="BT1810" t="s">
        <v>1252</v>
      </c>
      <c r="BU1810" t="s">
        <v>564</v>
      </c>
      <c r="BV1810">
        <v>0.21693121693121692</v>
      </c>
      <c r="BW1810">
        <v>5.3050397877984082E-3</v>
      </c>
      <c r="BX1810">
        <v>-0.2116261771434185</v>
      </c>
      <c r="BY1810">
        <v>0</v>
      </c>
      <c r="BZ1810">
        <v>-2</v>
      </c>
      <c r="CA1810">
        <v>80</v>
      </c>
      <c r="CB1810">
        <v>377</v>
      </c>
      <c r="CC1810">
        <v>82</v>
      </c>
      <c r="CD1810">
        <v>377</v>
      </c>
      <c r="CE1810">
        <v>375</v>
      </c>
      <c r="CH1810">
        <f t="shared" si="141"/>
        <v>1</v>
      </c>
      <c r="CI1810" t="s">
        <v>1402</v>
      </c>
      <c r="CJ1810">
        <v>4</v>
      </c>
      <c r="CK1810" t="s">
        <v>1399</v>
      </c>
      <c r="CL1810">
        <f t="shared" si="142"/>
        <v>1</v>
      </c>
      <c r="CM1810">
        <f t="shared" si="143"/>
        <v>0</v>
      </c>
      <c r="CN1810">
        <f t="shared" si="144"/>
        <v>1</v>
      </c>
    </row>
    <row r="1811" spans="1:92" x14ac:dyDescent="0.25">
      <c r="A1811">
        <v>1618</v>
      </c>
      <c r="B1811" t="s">
        <v>564</v>
      </c>
      <c r="C1811" t="s">
        <v>564</v>
      </c>
      <c r="D1811">
        <v>2296356</v>
      </c>
      <c r="E1811">
        <v>6</v>
      </c>
      <c r="F1811" s="107">
        <v>40969</v>
      </c>
      <c r="G1811" s="107">
        <v>40976</v>
      </c>
      <c r="H1811">
        <v>2296356</v>
      </c>
      <c r="I1811" s="107">
        <v>40969</v>
      </c>
      <c r="J1811" s="107">
        <v>40976</v>
      </c>
      <c r="K1811" t="s">
        <v>562</v>
      </c>
      <c r="L1811" t="s">
        <v>562</v>
      </c>
      <c r="N1811" t="s">
        <v>564</v>
      </c>
      <c r="O1811" t="s">
        <v>913</v>
      </c>
      <c r="P1811" t="s">
        <v>38</v>
      </c>
      <c r="Q1811">
        <v>8</v>
      </c>
      <c r="R1811">
        <v>8</v>
      </c>
      <c r="S1811">
        <v>2</v>
      </c>
      <c r="T1811">
        <v>2</v>
      </c>
      <c r="U1811">
        <v>2</v>
      </c>
      <c r="AD1811" s="107">
        <v>32863</v>
      </c>
      <c r="AE1811" t="s">
        <v>31</v>
      </c>
      <c r="AF1811" t="s">
        <v>68</v>
      </c>
      <c r="AG1811" t="s">
        <v>870</v>
      </c>
      <c r="AH1811" t="s">
        <v>30</v>
      </c>
      <c r="AI1811" t="s">
        <v>61</v>
      </c>
      <c r="AJ1811" t="s">
        <v>88</v>
      </c>
      <c r="AK1811">
        <v>2</v>
      </c>
      <c r="AL1811" t="s">
        <v>361</v>
      </c>
      <c r="AM1811">
        <v>3</v>
      </c>
      <c r="AP1811" t="s">
        <v>100</v>
      </c>
      <c r="AR1811" t="s">
        <v>66</v>
      </c>
      <c r="AS1811" t="s">
        <v>63</v>
      </c>
      <c r="BC1811" t="s">
        <v>37</v>
      </c>
      <c r="BF1811">
        <v>8</v>
      </c>
      <c r="BG1811">
        <v>8</v>
      </c>
      <c r="BH1811">
        <v>8</v>
      </c>
      <c r="BI1811">
        <v>22.147540983606557</v>
      </c>
      <c r="BJ1811">
        <f t="shared" si="140"/>
        <v>22</v>
      </c>
      <c r="BK1811">
        <v>0</v>
      </c>
      <c r="BL1811">
        <v>0</v>
      </c>
      <c r="BM1811" t="s">
        <v>1050</v>
      </c>
      <c r="BN1811" t="s">
        <v>913</v>
      </c>
      <c r="BO1811" t="s">
        <v>564</v>
      </c>
      <c r="BQ1811" t="s">
        <v>1050</v>
      </c>
      <c r="BR1811" t="s">
        <v>87</v>
      </c>
      <c r="BS1811" t="s">
        <v>572</v>
      </c>
      <c r="BT1811" t="s">
        <v>1252</v>
      </c>
      <c r="BU1811" t="s">
        <v>87</v>
      </c>
      <c r="BV1811">
        <v>1</v>
      </c>
      <c r="BW1811">
        <v>1</v>
      </c>
      <c r="BX1811">
        <v>0</v>
      </c>
      <c r="BY1811">
        <v>0</v>
      </c>
      <c r="BZ1811">
        <v>-8</v>
      </c>
      <c r="CA1811">
        <v>0</v>
      </c>
      <c r="CB1811">
        <v>8</v>
      </c>
      <c r="CC1811" t="e">
        <v>#VALUE!</v>
      </c>
      <c r="CD1811">
        <v>8</v>
      </c>
      <c r="CE1811">
        <v>0</v>
      </c>
      <c r="CH1811">
        <f t="shared" si="141"/>
        <v>1</v>
      </c>
      <c r="CI1811" t="s">
        <v>1405</v>
      </c>
      <c r="CJ1811">
        <v>1</v>
      </c>
      <c r="CK1811" t="s">
        <v>1399</v>
      </c>
      <c r="CL1811">
        <f t="shared" si="142"/>
        <v>0</v>
      </c>
      <c r="CM1811">
        <f t="shared" si="143"/>
        <v>1</v>
      </c>
      <c r="CN1811">
        <f t="shared" si="144"/>
        <v>1</v>
      </c>
    </row>
    <row r="1812" spans="1:92" x14ac:dyDescent="0.25">
      <c r="A1812">
        <v>2918</v>
      </c>
      <c r="B1812" t="s">
        <v>564</v>
      </c>
      <c r="C1812" t="s">
        <v>87</v>
      </c>
      <c r="D1812">
        <v>2297096</v>
      </c>
      <c r="E1812">
        <v>4</v>
      </c>
      <c r="F1812" s="107">
        <v>41016</v>
      </c>
      <c r="G1812" s="107">
        <v>41171</v>
      </c>
      <c r="H1812">
        <v>2297096</v>
      </c>
      <c r="I1812" s="107">
        <v>41017</v>
      </c>
      <c r="J1812" s="107">
        <v>41018</v>
      </c>
      <c r="K1812">
        <v>5000</v>
      </c>
      <c r="L1812" t="s">
        <v>567</v>
      </c>
      <c r="M1812" s="107">
        <v>41018</v>
      </c>
      <c r="N1812" t="s">
        <v>87</v>
      </c>
      <c r="O1812" t="s">
        <v>75</v>
      </c>
      <c r="P1812" t="s">
        <v>38</v>
      </c>
      <c r="Q1812">
        <v>16</v>
      </c>
      <c r="R1812">
        <v>156</v>
      </c>
      <c r="S1812">
        <v>2</v>
      </c>
      <c r="T1812">
        <v>2</v>
      </c>
      <c r="U1812">
        <v>1</v>
      </c>
      <c r="AD1812" s="107">
        <v>31925</v>
      </c>
      <c r="AE1812" t="s">
        <v>31</v>
      </c>
      <c r="AF1812" t="s">
        <v>32</v>
      </c>
      <c r="AG1812" t="s">
        <v>868</v>
      </c>
      <c r="AH1812" t="s">
        <v>57</v>
      </c>
      <c r="AI1812" t="s">
        <v>86</v>
      </c>
      <c r="AJ1812" t="s">
        <v>88</v>
      </c>
      <c r="AK1812">
        <v>8</v>
      </c>
      <c r="AL1812" t="s">
        <v>986</v>
      </c>
      <c r="AO1812">
        <v>180</v>
      </c>
      <c r="AP1812" t="s">
        <v>59</v>
      </c>
      <c r="AR1812" t="s">
        <v>43</v>
      </c>
      <c r="AS1812" t="s">
        <v>60</v>
      </c>
      <c r="AV1812" t="s">
        <v>87</v>
      </c>
      <c r="AW1812" t="s">
        <v>783</v>
      </c>
      <c r="BA1812">
        <v>41185</v>
      </c>
      <c r="BB1812">
        <v>238</v>
      </c>
      <c r="BC1812" t="s">
        <v>51</v>
      </c>
      <c r="BF1812">
        <v>16</v>
      </c>
      <c r="BG1812">
        <v>155</v>
      </c>
      <c r="BH1812">
        <v>156</v>
      </c>
      <c r="BI1812">
        <v>24.838797814207652</v>
      </c>
      <c r="BJ1812">
        <f t="shared" si="140"/>
        <v>25</v>
      </c>
      <c r="BK1812">
        <v>0</v>
      </c>
      <c r="BL1812">
        <v>-153</v>
      </c>
      <c r="BM1812" t="s">
        <v>1050</v>
      </c>
      <c r="BN1812" t="s">
        <v>75</v>
      </c>
      <c r="BO1812" t="s">
        <v>564</v>
      </c>
      <c r="BQ1812" t="s">
        <v>1050</v>
      </c>
      <c r="BR1812" t="s">
        <v>87</v>
      </c>
      <c r="BS1812" t="s">
        <v>572</v>
      </c>
      <c r="BT1812" t="s">
        <v>1252</v>
      </c>
      <c r="BU1812" t="s">
        <v>87</v>
      </c>
      <c r="BV1812">
        <v>0.10256410256410256</v>
      </c>
      <c r="BW1812">
        <v>1.2903225806451613E-2</v>
      </c>
      <c r="BX1812">
        <v>-8.9660876757650942E-2</v>
      </c>
      <c r="BY1812">
        <v>0</v>
      </c>
      <c r="BZ1812">
        <v>-2</v>
      </c>
      <c r="CA1812">
        <v>14</v>
      </c>
      <c r="CB1812">
        <v>155</v>
      </c>
      <c r="CC1812">
        <v>16</v>
      </c>
      <c r="CD1812">
        <v>155</v>
      </c>
      <c r="CE1812">
        <v>153</v>
      </c>
      <c r="CH1812">
        <f t="shared" si="141"/>
        <v>1</v>
      </c>
      <c r="CI1812" t="s">
        <v>1404</v>
      </c>
      <c r="CJ1812">
        <v>2</v>
      </c>
      <c r="CK1812" t="s">
        <v>1399</v>
      </c>
      <c r="CL1812">
        <f t="shared" si="142"/>
        <v>1</v>
      </c>
      <c r="CM1812">
        <f t="shared" si="143"/>
        <v>1</v>
      </c>
      <c r="CN1812">
        <f t="shared" si="144"/>
        <v>1</v>
      </c>
    </row>
    <row r="1813" spans="1:92" x14ac:dyDescent="0.25">
      <c r="A1813">
        <v>996</v>
      </c>
      <c r="B1813" t="s">
        <v>564</v>
      </c>
      <c r="C1813" t="s">
        <v>564</v>
      </c>
      <c r="D1813">
        <v>2297254</v>
      </c>
      <c r="E1813">
        <v>1</v>
      </c>
      <c r="F1813" s="107">
        <v>40946</v>
      </c>
      <c r="G1813" s="107">
        <v>41064</v>
      </c>
      <c r="H1813">
        <v>2297254</v>
      </c>
      <c r="I1813" s="107">
        <v>40947</v>
      </c>
      <c r="J1813" s="107">
        <v>40948</v>
      </c>
      <c r="K1813">
        <v>10000</v>
      </c>
      <c r="L1813" t="s">
        <v>568</v>
      </c>
      <c r="M1813" s="107">
        <v>40948</v>
      </c>
      <c r="N1813" t="s">
        <v>87</v>
      </c>
      <c r="O1813" t="s">
        <v>75</v>
      </c>
      <c r="P1813" t="s">
        <v>54</v>
      </c>
      <c r="Q1813">
        <v>2</v>
      </c>
      <c r="R1813">
        <v>119</v>
      </c>
      <c r="S1813">
        <v>0</v>
      </c>
      <c r="T1813">
        <v>1</v>
      </c>
      <c r="AD1813" s="107">
        <v>30433</v>
      </c>
      <c r="AE1813" t="s">
        <v>31</v>
      </c>
      <c r="AF1813" t="s">
        <v>32</v>
      </c>
      <c r="AG1813" t="s">
        <v>868</v>
      </c>
      <c r="AH1813" t="s">
        <v>30</v>
      </c>
      <c r="AI1813" t="s">
        <v>52</v>
      </c>
      <c r="AJ1813" t="s">
        <v>54</v>
      </c>
      <c r="AK1813">
        <v>8</v>
      </c>
      <c r="AL1813" t="s">
        <v>54</v>
      </c>
      <c r="AP1813" t="s">
        <v>149</v>
      </c>
      <c r="AR1813" t="s">
        <v>66</v>
      </c>
      <c r="AS1813" t="s">
        <v>73</v>
      </c>
      <c r="BC1813" t="s">
        <v>51</v>
      </c>
      <c r="BF1813">
        <v>2</v>
      </c>
      <c r="BG1813">
        <v>118</v>
      </c>
      <c r="BH1813">
        <v>119</v>
      </c>
      <c r="BI1813">
        <v>28.724043715846996</v>
      </c>
      <c r="BJ1813">
        <f t="shared" si="140"/>
        <v>29</v>
      </c>
      <c r="BK1813">
        <v>0</v>
      </c>
      <c r="BL1813">
        <v>-116</v>
      </c>
      <c r="BM1813" t="s">
        <v>1051</v>
      </c>
      <c r="BN1813" t="s">
        <v>75</v>
      </c>
      <c r="BO1813" t="s">
        <v>87</v>
      </c>
      <c r="BQ1813" t="s">
        <v>1051</v>
      </c>
      <c r="BR1813" t="s">
        <v>87</v>
      </c>
      <c r="BS1813" t="s">
        <v>573</v>
      </c>
      <c r="BT1813" t="s">
        <v>1252</v>
      </c>
      <c r="BU1813" t="s">
        <v>564</v>
      </c>
      <c r="BV1813">
        <v>1.680672268907563E-2</v>
      </c>
      <c r="BW1813">
        <v>1.6949152542372881E-2</v>
      </c>
      <c r="BX1813">
        <v>1.4242985329725177E-4</v>
      </c>
      <c r="BY1813">
        <v>0</v>
      </c>
      <c r="BZ1813">
        <v>-2</v>
      </c>
      <c r="CA1813">
        <v>0</v>
      </c>
      <c r="CB1813">
        <v>2</v>
      </c>
      <c r="CC1813" t="e">
        <v>#VALUE!</v>
      </c>
      <c r="CD1813">
        <v>2</v>
      </c>
      <c r="CE1813">
        <v>0</v>
      </c>
      <c r="CH1813">
        <f t="shared" si="141"/>
        <v>1</v>
      </c>
      <c r="CI1813" t="s">
        <v>1405</v>
      </c>
      <c r="CJ1813">
        <v>1</v>
      </c>
      <c r="CK1813" t="s">
        <v>1399</v>
      </c>
      <c r="CL1813">
        <f t="shared" si="142"/>
        <v>1</v>
      </c>
      <c r="CM1813">
        <f t="shared" si="143"/>
        <v>0</v>
      </c>
      <c r="CN1813">
        <f t="shared" si="144"/>
        <v>1</v>
      </c>
    </row>
    <row r="1814" spans="1:92" x14ac:dyDescent="0.25">
      <c r="A1814">
        <v>246</v>
      </c>
      <c r="B1814" t="s">
        <v>564</v>
      </c>
      <c r="C1814" t="s">
        <v>564</v>
      </c>
      <c r="D1814">
        <v>2298356</v>
      </c>
      <c r="E1814">
        <v>2</v>
      </c>
      <c r="F1814" s="107">
        <v>40919</v>
      </c>
      <c r="G1814" s="107">
        <v>40921</v>
      </c>
      <c r="H1814">
        <v>2298356</v>
      </c>
      <c r="I1814" s="107">
        <v>40919</v>
      </c>
      <c r="J1814" s="107">
        <v>40921</v>
      </c>
      <c r="K1814">
        <v>5000</v>
      </c>
      <c r="L1814" t="s">
        <v>567</v>
      </c>
      <c r="N1814" t="s">
        <v>564</v>
      </c>
      <c r="O1814" t="s">
        <v>913</v>
      </c>
      <c r="P1814" t="s">
        <v>587</v>
      </c>
      <c r="Q1814">
        <v>3</v>
      </c>
      <c r="R1814">
        <v>3</v>
      </c>
      <c r="S1814">
        <v>0</v>
      </c>
      <c r="T1814">
        <v>1</v>
      </c>
      <c r="AD1814" s="107">
        <v>32871</v>
      </c>
      <c r="AE1814" t="s">
        <v>31</v>
      </c>
      <c r="AF1814" t="s">
        <v>32</v>
      </c>
      <c r="AG1814" t="s">
        <v>868</v>
      </c>
      <c r="AH1814" t="s">
        <v>57</v>
      </c>
      <c r="AI1814" t="s">
        <v>69</v>
      </c>
      <c r="AJ1814" t="s">
        <v>47</v>
      </c>
      <c r="AK1814">
        <v>1</v>
      </c>
      <c r="AL1814" t="s">
        <v>47</v>
      </c>
      <c r="AP1814" t="s">
        <v>136</v>
      </c>
      <c r="AR1814" t="s">
        <v>66</v>
      </c>
      <c r="AS1814" t="s">
        <v>63</v>
      </c>
      <c r="BC1814" t="s">
        <v>37</v>
      </c>
      <c r="BF1814">
        <v>3</v>
      </c>
      <c r="BG1814">
        <v>3</v>
      </c>
      <c r="BH1814">
        <v>3</v>
      </c>
      <c r="BI1814">
        <v>21.989071038251367</v>
      </c>
      <c r="BJ1814">
        <f t="shared" si="140"/>
        <v>22</v>
      </c>
      <c r="BK1814">
        <v>0</v>
      </c>
      <c r="BL1814">
        <v>0</v>
      </c>
      <c r="BM1814" t="s">
        <v>47</v>
      </c>
      <c r="BN1814" t="s">
        <v>913</v>
      </c>
      <c r="BO1814" t="s">
        <v>564</v>
      </c>
      <c r="BQ1814" t="s">
        <v>47</v>
      </c>
      <c r="BR1814" t="s">
        <v>87</v>
      </c>
      <c r="BS1814" t="s">
        <v>572</v>
      </c>
      <c r="BT1814" t="s">
        <v>1252</v>
      </c>
      <c r="BU1814" t="s">
        <v>564</v>
      </c>
      <c r="BV1814">
        <v>1</v>
      </c>
      <c r="BW1814">
        <v>1</v>
      </c>
      <c r="BX1814">
        <v>0</v>
      </c>
      <c r="BY1814">
        <v>0</v>
      </c>
      <c r="BZ1814">
        <v>-3</v>
      </c>
      <c r="CA1814">
        <v>0</v>
      </c>
      <c r="CB1814">
        <v>3</v>
      </c>
      <c r="CC1814" t="e">
        <v>#VALUE!</v>
      </c>
      <c r="CD1814">
        <v>3</v>
      </c>
      <c r="CE1814">
        <v>0</v>
      </c>
      <c r="CH1814">
        <f t="shared" si="141"/>
        <v>1</v>
      </c>
      <c r="CI1814" t="s">
        <v>1405</v>
      </c>
      <c r="CJ1814">
        <v>1</v>
      </c>
      <c r="CK1814" t="s">
        <v>1399</v>
      </c>
      <c r="CL1814">
        <f t="shared" si="142"/>
        <v>0</v>
      </c>
      <c r="CM1814">
        <f t="shared" si="143"/>
        <v>0</v>
      </c>
      <c r="CN1814">
        <f t="shared" si="144"/>
        <v>1</v>
      </c>
    </row>
    <row r="1815" spans="1:92" x14ac:dyDescent="0.25">
      <c r="A1815">
        <v>1060</v>
      </c>
      <c r="B1815" t="s">
        <v>564</v>
      </c>
      <c r="C1815" t="s">
        <v>564</v>
      </c>
      <c r="D1815">
        <v>2298509</v>
      </c>
      <c r="E1815">
        <v>2</v>
      </c>
      <c r="F1815" s="107">
        <v>40948</v>
      </c>
      <c r="G1815" s="107">
        <v>41313</v>
      </c>
      <c r="H1815">
        <v>2298509</v>
      </c>
      <c r="I1815" s="107">
        <v>40948</v>
      </c>
      <c r="J1815" s="107">
        <v>41024</v>
      </c>
      <c r="K1815">
        <v>50000</v>
      </c>
      <c r="L1815" t="s">
        <v>570</v>
      </c>
      <c r="M1815" s="107">
        <v>41024</v>
      </c>
      <c r="N1815" t="s">
        <v>87</v>
      </c>
      <c r="O1815" t="s">
        <v>75</v>
      </c>
      <c r="P1815" t="s">
        <v>587</v>
      </c>
      <c r="Q1815">
        <v>77</v>
      </c>
      <c r="R1815">
        <v>366</v>
      </c>
      <c r="S1815">
        <v>1</v>
      </c>
      <c r="T1815">
        <v>1</v>
      </c>
      <c r="V1815">
        <v>1</v>
      </c>
      <c r="AD1815" s="107">
        <v>28452</v>
      </c>
      <c r="AE1815" t="s">
        <v>31</v>
      </c>
      <c r="AF1815" t="s">
        <v>39</v>
      </c>
      <c r="AG1815" t="s">
        <v>40</v>
      </c>
      <c r="AH1815" t="s">
        <v>40</v>
      </c>
      <c r="AI1815" t="s">
        <v>58</v>
      </c>
      <c r="AJ1815" t="s">
        <v>47</v>
      </c>
      <c r="AK1815">
        <v>19</v>
      </c>
      <c r="AL1815" t="s">
        <v>47</v>
      </c>
      <c r="AP1815" t="s">
        <v>226</v>
      </c>
      <c r="AR1815" t="s">
        <v>91</v>
      </c>
      <c r="AS1815" t="s">
        <v>63</v>
      </c>
      <c r="BC1815" t="s">
        <v>51</v>
      </c>
      <c r="BF1815">
        <v>77</v>
      </c>
      <c r="BG1815">
        <v>366</v>
      </c>
      <c r="BH1815">
        <v>366</v>
      </c>
      <c r="BI1815">
        <v>34.142076502732237</v>
      </c>
      <c r="BJ1815">
        <f t="shared" si="140"/>
        <v>34</v>
      </c>
      <c r="BK1815">
        <v>0</v>
      </c>
      <c r="BL1815">
        <v>-289</v>
      </c>
      <c r="BM1815" t="s">
        <v>47</v>
      </c>
      <c r="BN1815" t="s">
        <v>75</v>
      </c>
      <c r="BO1815" t="s">
        <v>87</v>
      </c>
      <c r="BQ1815" t="s">
        <v>47</v>
      </c>
      <c r="BR1815" t="s">
        <v>87</v>
      </c>
      <c r="BS1815" t="s">
        <v>573</v>
      </c>
      <c r="BT1815" t="s">
        <v>1252</v>
      </c>
      <c r="BU1815" t="s">
        <v>87</v>
      </c>
      <c r="BV1815">
        <v>0.2103825136612022</v>
      </c>
      <c r="BW1815">
        <v>0.2103825136612022</v>
      </c>
      <c r="BX1815">
        <v>0</v>
      </c>
      <c r="BY1815">
        <v>0</v>
      </c>
      <c r="BZ1815">
        <v>-77</v>
      </c>
      <c r="CA1815">
        <v>0</v>
      </c>
      <c r="CB1815">
        <v>77</v>
      </c>
      <c r="CC1815" t="e">
        <v>#VALUE!</v>
      </c>
      <c r="CD1815">
        <v>77</v>
      </c>
      <c r="CE1815">
        <v>0</v>
      </c>
      <c r="CH1815">
        <f t="shared" si="141"/>
        <v>1</v>
      </c>
      <c r="CI1815" t="s">
        <v>1402</v>
      </c>
      <c r="CJ1815">
        <v>4</v>
      </c>
      <c r="CK1815" t="s">
        <v>1399</v>
      </c>
      <c r="CL1815">
        <f t="shared" si="142"/>
        <v>1</v>
      </c>
      <c r="CM1815">
        <f t="shared" si="143"/>
        <v>1</v>
      </c>
      <c r="CN1815">
        <f t="shared" si="144"/>
        <v>1</v>
      </c>
    </row>
    <row r="1816" spans="1:92" x14ac:dyDescent="0.25">
      <c r="A1816">
        <v>1757</v>
      </c>
      <c r="B1816" t="s">
        <v>564</v>
      </c>
      <c r="C1816" t="s">
        <v>564</v>
      </c>
      <c r="D1816">
        <v>2298803</v>
      </c>
      <c r="E1816">
        <v>2</v>
      </c>
      <c r="F1816" s="107">
        <v>40974</v>
      </c>
      <c r="G1816" s="107">
        <v>41089</v>
      </c>
      <c r="H1816">
        <v>2298803</v>
      </c>
      <c r="I1816" s="107" t="s">
        <v>560</v>
      </c>
      <c r="J1816" s="107" t="s">
        <v>560</v>
      </c>
      <c r="K1816">
        <v>10000</v>
      </c>
      <c r="L1816" t="s">
        <v>568</v>
      </c>
      <c r="M1816" s="107">
        <v>40976</v>
      </c>
      <c r="N1816" t="s">
        <v>87</v>
      </c>
      <c r="O1816" t="s">
        <v>75</v>
      </c>
      <c r="P1816" t="s">
        <v>587</v>
      </c>
      <c r="Q1816">
        <v>0</v>
      </c>
      <c r="R1816">
        <v>116</v>
      </c>
      <c r="S1816">
        <v>0</v>
      </c>
      <c r="T1816">
        <v>0</v>
      </c>
      <c r="AD1816" s="107">
        <v>24721</v>
      </c>
      <c r="AE1816" t="s">
        <v>31</v>
      </c>
      <c r="AF1816" t="s">
        <v>32</v>
      </c>
      <c r="AG1816" t="s">
        <v>868</v>
      </c>
      <c r="AH1816" t="s">
        <v>30</v>
      </c>
      <c r="AI1816" t="s">
        <v>79</v>
      </c>
      <c r="AJ1816" t="s">
        <v>47</v>
      </c>
      <c r="AK1816">
        <v>5</v>
      </c>
      <c r="AL1816" t="s">
        <v>47</v>
      </c>
      <c r="AP1816" t="s">
        <v>142</v>
      </c>
      <c r="AR1816" t="s">
        <v>49</v>
      </c>
      <c r="AS1816" t="s">
        <v>81</v>
      </c>
      <c r="BC1816" t="s">
        <v>37</v>
      </c>
      <c r="BF1816">
        <v>0</v>
      </c>
      <c r="BG1816">
        <v>0</v>
      </c>
      <c r="BH1816">
        <v>116</v>
      </c>
      <c r="BI1816">
        <v>44.407103825136609</v>
      </c>
      <c r="BJ1816" t="e">
        <f t="shared" si="140"/>
        <v>#VALUE!</v>
      </c>
      <c r="BK1816" t="e">
        <v>#VALUE!</v>
      </c>
      <c r="BL1816" t="e">
        <v>#VALUE!</v>
      </c>
      <c r="BM1816" t="s">
        <v>47</v>
      </c>
      <c r="BN1816" t="s">
        <v>75</v>
      </c>
      <c r="BO1816" t="s">
        <v>87</v>
      </c>
      <c r="BQ1816" t="s">
        <v>47</v>
      </c>
      <c r="BR1816">
        <v>0</v>
      </c>
      <c r="BS1816" t="s">
        <v>573</v>
      </c>
      <c r="BT1816" t="s">
        <v>1252</v>
      </c>
      <c r="BU1816" t="s">
        <v>564</v>
      </c>
      <c r="BV1816">
        <v>0</v>
      </c>
      <c r="BW1816">
        <v>0</v>
      </c>
      <c r="BX1816">
        <v>0</v>
      </c>
      <c r="BY1816">
        <v>0</v>
      </c>
      <c r="BZ1816" t="e">
        <v>#VALUE!</v>
      </c>
      <c r="CA1816" t="e">
        <v>#VALUE!</v>
      </c>
      <c r="CB1816" t="e">
        <v>#VALUE!</v>
      </c>
      <c r="CC1816">
        <v>0</v>
      </c>
      <c r="CD1816">
        <v>0</v>
      </c>
      <c r="CE1816">
        <v>0</v>
      </c>
      <c r="CH1816">
        <f t="shared" si="141"/>
        <v>0</v>
      </c>
      <c r="CI1816" t="s">
        <v>1405</v>
      </c>
      <c r="CJ1816">
        <v>1</v>
      </c>
      <c r="CK1816" t="s">
        <v>1400</v>
      </c>
      <c r="CL1816">
        <f t="shared" si="142"/>
        <v>1</v>
      </c>
      <c r="CM1816">
        <f t="shared" si="143"/>
        <v>0</v>
      </c>
      <c r="CN1816">
        <f t="shared" si="144"/>
        <v>0</v>
      </c>
    </row>
    <row r="1817" spans="1:92" x14ac:dyDescent="0.25">
      <c r="A1817">
        <v>2067</v>
      </c>
      <c r="B1817" t="s">
        <v>564</v>
      </c>
      <c r="C1817" t="s">
        <v>564</v>
      </c>
      <c r="D1817">
        <v>2299510</v>
      </c>
      <c r="E1817">
        <v>1</v>
      </c>
      <c r="F1817" s="107">
        <v>40986</v>
      </c>
      <c r="G1817" s="107">
        <v>41087</v>
      </c>
      <c r="H1817">
        <v>2299510</v>
      </c>
      <c r="I1817" s="107" t="s">
        <v>560</v>
      </c>
      <c r="J1817" s="107" t="s">
        <v>560</v>
      </c>
      <c r="K1817">
        <v>5000</v>
      </c>
      <c r="L1817" t="s">
        <v>567</v>
      </c>
      <c r="M1817" s="107">
        <v>40990</v>
      </c>
      <c r="N1817" t="s">
        <v>87</v>
      </c>
      <c r="O1817" t="s">
        <v>75</v>
      </c>
      <c r="P1817" t="s">
        <v>122</v>
      </c>
      <c r="Q1817">
        <v>0</v>
      </c>
      <c r="R1817">
        <v>102</v>
      </c>
      <c r="S1817">
        <v>0</v>
      </c>
      <c r="T1817">
        <v>1</v>
      </c>
      <c r="AD1817" s="107">
        <v>27324</v>
      </c>
      <c r="AE1817" t="s">
        <v>45</v>
      </c>
      <c r="AF1817" t="s">
        <v>68</v>
      </c>
      <c r="AG1817" t="s">
        <v>870</v>
      </c>
      <c r="AH1817" t="s">
        <v>30</v>
      </c>
      <c r="AI1817" t="s">
        <v>86</v>
      </c>
      <c r="AJ1817" t="s">
        <v>122</v>
      </c>
      <c r="AK1817">
        <v>6</v>
      </c>
      <c r="AL1817" t="s">
        <v>122</v>
      </c>
      <c r="AP1817" t="s">
        <v>92</v>
      </c>
      <c r="AR1817" t="s">
        <v>66</v>
      </c>
      <c r="AS1817" t="s">
        <v>44</v>
      </c>
      <c r="BC1817" t="s">
        <v>37</v>
      </c>
      <c r="BF1817">
        <v>0</v>
      </c>
      <c r="BG1817">
        <v>0</v>
      </c>
      <c r="BH1817">
        <v>102</v>
      </c>
      <c r="BI1817">
        <v>37.327868852459019</v>
      </c>
      <c r="BJ1817" t="e">
        <f t="shared" si="140"/>
        <v>#VALUE!</v>
      </c>
      <c r="BK1817" t="e">
        <v>#VALUE!</v>
      </c>
      <c r="BL1817" t="e">
        <v>#VALUE!</v>
      </c>
      <c r="BM1817" t="s">
        <v>1051</v>
      </c>
      <c r="BN1817" t="s">
        <v>75</v>
      </c>
      <c r="BO1817" t="s">
        <v>87</v>
      </c>
      <c r="BQ1817" t="s">
        <v>1051</v>
      </c>
      <c r="BR1817">
        <v>0</v>
      </c>
      <c r="BS1817" t="s">
        <v>573</v>
      </c>
      <c r="BT1817" t="s">
        <v>1252</v>
      </c>
      <c r="BU1817" t="s">
        <v>564</v>
      </c>
      <c r="BV1817">
        <v>0</v>
      </c>
      <c r="BW1817">
        <v>0</v>
      </c>
      <c r="BX1817">
        <v>0</v>
      </c>
      <c r="BY1817">
        <v>0</v>
      </c>
      <c r="BZ1817" t="e">
        <v>#VALUE!</v>
      </c>
      <c r="CA1817" t="e">
        <v>#VALUE!</v>
      </c>
      <c r="CB1817" t="e">
        <v>#VALUE!</v>
      </c>
      <c r="CC1817">
        <v>0</v>
      </c>
      <c r="CD1817">
        <v>0</v>
      </c>
      <c r="CE1817">
        <v>0</v>
      </c>
      <c r="CH1817">
        <f t="shared" si="141"/>
        <v>1</v>
      </c>
      <c r="CI1817" t="s">
        <v>1405</v>
      </c>
      <c r="CJ1817">
        <v>1</v>
      </c>
      <c r="CK1817" t="s">
        <v>1400</v>
      </c>
      <c r="CL1817">
        <f t="shared" si="142"/>
        <v>1</v>
      </c>
      <c r="CM1817">
        <f t="shared" si="143"/>
        <v>0</v>
      </c>
      <c r="CN1817">
        <f t="shared" si="144"/>
        <v>1</v>
      </c>
    </row>
    <row r="1818" spans="1:92" x14ac:dyDescent="0.25">
      <c r="A1818">
        <v>1264</v>
      </c>
      <c r="B1818" t="s">
        <v>564</v>
      </c>
      <c r="C1818" t="s">
        <v>564</v>
      </c>
      <c r="D1818">
        <v>2300303</v>
      </c>
      <c r="E1818">
        <v>1</v>
      </c>
      <c r="F1818" s="107">
        <v>40955</v>
      </c>
      <c r="G1818" s="107">
        <v>41131</v>
      </c>
      <c r="H1818">
        <v>2300303</v>
      </c>
      <c r="I1818" s="107">
        <v>40962</v>
      </c>
      <c r="J1818" s="107">
        <v>40964</v>
      </c>
      <c r="K1818">
        <v>30000</v>
      </c>
      <c r="L1818" t="s">
        <v>570</v>
      </c>
      <c r="M1818" s="107">
        <v>40964</v>
      </c>
      <c r="N1818" t="s">
        <v>87</v>
      </c>
      <c r="O1818" t="s">
        <v>75</v>
      </c>
      <c r="P1818" t="s">
        <v>54</v>
      </c>
      <c r="Q1818">
        <v>3</v>
      </c>
      <c r="R1818">
        <v>177</v>
      </c>
      <c r="S1818">
        <v>0</v>
      </c>
      <c r="T1818">
        <v>1</v>
      </c>
      <c r="AD1818" s="107">
        <v>31481</v>
      </c>
      <c r="AE1818" t="s">
        <v>31</v>
      </c>
      <c r="AF1818" t="s">
        <v>32</v>
      </c>
      <c r="AG1818" t="s">
        <v>868</v>
      </c>
      <c r="AH1818" t="s">
        <v>30</v>
      </c>
      <c r="AI1818" t="s">
        <v>58</v>
      </c>
      <c r="AJ1818" t="s">
        <v>54</v>
      </c>
      <c r="AK1818">
        <v>9</v>
      </c>
      <c r="AL1818" t="s">
        <v>54</v>
      </c>
      <c r="AP1818" t="s">
        <v>109</v>
      </c>
      <c r="AR1818" t="s">
        <v>49</v>
      </c>
      <c r="AS1818" t="s">
        <v>73</v>
      </c>
      <c r="BC1818" t="s">
        <v>37</v>
      </c>
      <c r="BF1818">
        <v>3</v>
      </c>
      <c r="BG1818">
        <v>170</v>
      </c>
      <c r="BH1818">
        <v>177</v>
      </c>
      <c r="BI1818">
        <v>25.885245901639344</v>
      </c>
      <c r="BJ1818">
        <f t="shared" si="140"/>
        <v>26</v>
      </c>
      <c r="BK1818">
        <v>0</v>
      </c>
      <c r="BL1818">
        <v>-167</v>
      </c>
      <c r="BM1818" t="s">
        <v>1051</v>
      </c>
      <c r="BN1818" t="s">
        <v>75</v>
      </c>
      <c r="BO1818" t="s">
        <v>87</v>
      </c>
      <c r="BQ1818" t="s">
        <v>1051</v>
      </c>
      <c r="BR1818" t="s">
        <v>87</v>
      </c>
      <c r="BS1818" t="s">
        <v>573</v>
      </c>
      <c r="BT1818" t="s">
        <v>1252</v>
      </c>
      <c r="BU1818" t="s">
        <v>564</v>
      </c>
      <c r="BV1818">
        <v>1.6949152542372881E-2</v>
      </c>
      <c r="BW1818">
        <v>1.7647058823529412E-2</v>
      </c>
      <c r="BX1818">
        <v>6.9790628115653022E-4</v>
      </c>
      <c r="BY1818">
        <v>0</v>
      </c>
      <c r="BZ1818">
        <v>-3</v>
      </c>
      <c r="CA1818">
        <v>0</v>
      </c>
      <c r="CB1818">
        <v>3</v>
      </c>
      <c r="CC1818" t="e">
        <v>#VALUE!</v>
      </c>
      <c r="CD1818">
        <v>3</v>
      </c>
      <c r="CE1818">
        <v>0</v>
      </c>
      <c r="CH1818">
        <f t="shared" si="141"/>
        <v>1</v>
      </c>
      <c r="CI1818" t="s">
        <v>1405</v>
      </c>
      <c r="CJ1818">
        <v>1</v>
      </c>
      <c r="CK1818" t="s">
        <v>1399</v>
      </c>
      <c r="CL1818">
        <f t="shared" si="142"/>
        <v>1</v>
      </c>
      <c r="CM1818">
        <f t="shared" si="143"/>
        <v>0</v>
      </c>
      <c r="CN1818">
        <f t="shared" si="144"/>
        <v>1</v>
      </c>
    </row>
    <row r="1819" spans="1:92" x14ac:dyDescent="0.25">
      <c r="A1819">
        <v>3082</v>
      </c>
      <c r="B1819" t="s">
        <v>564</v>
      </c>
      <c r="C1819" t="s">
        <v>564</v>
      </c>
      <c r="D1819">
        <v>2300528</v>
      </c>
      <c r="E1819">
        <v>6</v>
      </c>
      <c r="F1819" s="107">
        <v>41023</v>
      </c>
      <c r="G1819" s="107">
        <v>41198</v>
      </c>
      <c r="H1819">
        <v>2300528</v>
      </c>
      <c r="I1819" s="107">
        <v>41023</v>
      </c>
      <c r="J1819" s="107">
        <v>41029</v>
      </c>
      <c r="K1819">
        <v>10000</v>
      </c>
      <c r="L1819" t="s">
        <v>568</v>
      </c>
      <c r="M1819" s="107">
        <v>41029</v>
      </c>
      <c r="N1819" t="s">
        <v>87</v>
      </c>
      <c r="O1819" t="s">
        <v>583</v>
      </c>
      <c r="P1819" t="s">
        <v>38</v>
      </c>
      <c r="Q1819">
        <v>7</v>
      </c>
      <c r="R1819">
        <v>176</v>
      </c>
      <c r="S1819">
        <v>1</v>
      </c>
      <c r="T1819">
        <v>1</v>
      </c>
      <c r="V1819">
        <v>1</v>
      </c>
      <c r="AD1819" s="107">
        <v>32347</v>
      </c>
      <c r="AE1819" t="s">
        <v>31</v>
      </c>
      <c r="AF1819" t="s">
        <v>32</v>
      </c>
      <c r="AG1819" t="s">
        <v>868</v>
      </c>
      <c r="AH1819" t="s">
        <v>30</v>
      </c>
      <c r="AI1819" t="s">
        <v>117</v>
      </c>
      <c r="AJ1819" t="s">
        <v>88</v>
      </c>
      <c r="AK1819">
        <v>9</v>
      </c>
      <c r="AL1819" t="s">
        <v>361</v>
      </c>
      <c r="AM1819">
        <v>2</v>
      </c>
      <c r="AP1819" t="s">
        <v>131</v>
      </c>
      <c r="AR1819" t="s">
        <v>91</v>
      </c>
      <c r="AS1819" t="s">
        <v>81</v>
      </c>
      <c r="BC1819" t="s">
        <v>51</v>
      </c>
      <c r="BF1819">
        <v>7</v>
      </c>
      <c r="BG1819">
        <v>176</v>
      </c>
      <c r="BH1819">
        <v>176</v>
      </c>
      <c r="BI1819">
        <v>23.704918032786885</v>
      </c>
      <c r="BJ1819">
        <f t="shared" si="140"/>
        <v>24</v>
      </c>
      <c r="BK1819">
        <v>0</v>
      </c>
      <c r="BL1819">
        <v>-169</v>
      </c>
      <c r="BM1819" t="s">
        <v>1050</v>
      </c>
      <c r="BN1819" t="s">
        <v>75</v>
      </c>
      <c r="BO1819" t="s">
        <v>87</v>
      </c>
      <c r="BQ1819" t="s">
        <v>1050</v>
      </c>
      <c r="BR1819" t="s">
        <v>87</v>
      </c>
      <c r="BS1819" t="s">
        <v>573</v>
      </c>
      <c r="BT1819" t="s">
        <v>1252</v>
      </c>
      <c r="BU1819" t="s">
        <v>87</v>
      </c>
      <c r="BV1819">
        <v>3.9772727272727272E-2</v>
      </c>
      <c r="BW1819">
        <v>3.9772727272727272E-2</v>
      </c>
      <c r="BX1819">
        <v>0</v>
      </c>
      <c r="BY1819">
        <v>0</v>
      </c>
      <c r="BZ1819">
        <v>-7</v>
      </c>
      <c r="CA1819">
        <v>0</v>
      </c>
      <c r="CB1819">
        <v>7</v>
      </c>
      <c r="CC1819" t="e">
        <v>#VALUE!</v>
      </c>
      <c r="CD1819">
        <v>7</v>
      </c>
      <c r="CE1819">
        <v>0</v>
      </c>
      <c r="CH1819">
        <f t="shared" si="141"/>
        <v>1</v>
      </c>
      <c r="CI1819" t="s">
        <v>1405</v>
      </c>
      <c r="CJ1819">
        <v>1</v>
      </c>
      <c r="CK1819" t="s">
        <v>1399</v>
      </c>
      <c r="CL1819">
        <f t="shared" si="142"/>
        <v>1</v>
      </c>
      <c r="CM1819">
        <f t="shared" si="143"/>
        <v>1</v>
      </c>
      <c r="CN1819">
        <f t="shared" si="144"/>
        <v>1</v>
      </c>
    </row>
    <row r="1820" spans="1:92" x14ac:dyDescent="0.25">
      <c r="A1820">
        <v>567</v>
      </c>
      <c r="B1820" t="s">
        <v>564</v>
      </c>
      <c r="C1820" t="s">
        <v>564</v>
      </c>
      <c r="D1820">
        <v>2300754</v>
      </c>
      <c r="E1820">
        <v>2</v>
      </c>
      <c r="F1820" s="107">
        <v>40931</v>
      </c>
      <c r="G1820" s="107">
        <v>40995</v>
      </c>
      <c r="H1820">
        <v>2300754</v>
      </c>
      <c r="I1820" s="107">
        <v>40935</v>
      </c>
      <c r="J1820" s="107">
        <v>40995</v>
      </c>
      <c r="K1820">
        <v>30000</v>
      </c>
      <c r="L1820" t="s">
        <v>570</v>
      </c>
      <c r="N1820" t="s">
        <v>564</v>
      </c>
      <c r="O1820" t="s">
        <v>913</v>
      </c>
      <c r="P1820" t="s">
        <v>587</v>
      </c>
      <c r="Q1820">
        <v>61</v>
      </c>
      <c r="R1820">
        <v>65</v>
      </c>
      <c r="S1820">
        <v>0</v>
      </c>
      <c r="T1820">
        <v>2</v>
      </c>
      <c r="AD1820" s="107">
        <v>32908</v>
      </c>
      <c r="AE1820" t="s">
        <v>45</v>
      </c>
      <c r="AF1820" t="s">
        <v>32</v>
      </c>
      <c r="AG1820" t="s">
        <v>868</v>
      </c>
      <c r="AH1820" t="s">
        <v>30</v>
      </c>
      <c r="AI1820" t="s">
        <v>99</v>
      </c>
      <c r="AJ1820" t="s">
        <v>47</v>
      </c>
      <c r="AK1820">
        <v>5</v>
      </c>
      <c r="AL1820" t="s">
        <v>47</v>
      </c>
      <c r="AP1820" t="s">
        <v>72</v>
      </c>
      <c r="AR1820" t="s">
        <v>49</v>
      </c>
      <c r="AS1820" t="s">
        <v>73</v>
      </c>
      <c r="BC1820" t="s">
        <v>51</v>
      </c>
      <c r="BF1820">
        <v>61</v>
      </c>
      <c r="BG1820">
        <v>61</v>
      </c>
      <c r="BH1820">
        <v>65</v>
      </c>
      <c r="BI1820">
        <v>21.920765027322403</v>
      </c>
      <c r="BJ1820">
        <f t="shared" si="140"/>
        <v>22</v>
      </c>
      <c r="BK1820">
        <v>0</v>
      </c>
      <c r="BL1820">
        <v>0</v>
      </c>
      <c r="BM1820" t="s">
        <v>47</v>
      </c>
      <c r="BN1820" t="s">
        <v>913</v>
      </c>
      <c r="BO1820" t="s">
        <v>564</v>
      </c>
      <c r="BQ1820" t="s">
        <v>47</v>
      </c>
      <c r="BR1820" t="s">
        <v>87</v>
      </c>
      <c r="BS1820" t="s">
        <v>572</v>
      </c>
      <c r="BT1820" t="s">
        <v>1252</v>
      </c>
      <c r="BU1820" t="s">
        <v>564</v>
      </c>
      <c r="BV1820">
        <v>0.93846153846153846</v>
      </c>
      <c r="BW1820">
        <v>1</v>
      </c>
      <c r="BX1820">
        <v>6.1538461538461542E-2</v>
      </c>
      <c r="BY1820">
        <v>0</v>
      </c>
      <c r="BZ1820">
        <v>-61</v>
      </c>
      <c r="CA1820">
        <v>0</v>
      </c>
      <c r="CB1820">
        <v>61</v>
      </c>
      <c r="CC1820" t="e">
        <v>#VALUE!</v>
      </c>
      <c r="CD1820">
        <v>61</v>
      </c>
      <c r="CE1820">
        <v>0</v>
      </c>
      <c r="CH1820">
        <f t="shared" si="141"/>
        <v>1</v>
      </c>
      <c r="CI1820" t="s">
        <v>1402</v>
      </c>
      <c r="CJ1820">
        <v>4</v>
      </c>
      <c r="CK1820" t="s">
        <v>1399</v>
      </c>
      <c r="CL1820">
        <f t="shared" si="142"/>
        <v>0</v>
      </c>
      <c r="CM1820">
        <f t="shared" si="143"/>
        <v>0</v>
      </c>
      <c r="CN1820">
        <f t="shared" si="144"/>
        <v>1</v>
      </c>
    </row>
    <row r="1821" spans="1:92" x14ac:dyDescent="0.25">
      <c r="A1821">
        <v>483</v>
      </c>
      <c r="B1821" t="s">
        <v>564</v>
      </c>
      <c r="C1821" t="s">
        <v>564</v>
      </c>
      <c r="D1821">
        <v>2300934</v>
      </c>
      <c r="E1821">
        <v>5</v>
      </c>
      <c r="F1821" s="107">
        <v>40928</v>
      </c>
      <c r="G1821" s="107">
        <v>40962</v>
      </c>
      <c r="H1821">
        <v>2300934</v>
      </c>
      <c r="I1821" s="107">
        <v>40959</v>
      </c>
      <c r="J1821" s="107">
        <v>40962</v>
      </c>
      <c r="K1821">
        <v>10000</v>
      </c>
      <c r="L1821" t="s">
        <v>568</v>
      </c>
      <c r="N1821" t="s">
        <v>564</v>
      </c>
      <c r="O1821" t="s">
        <v>913</v>
      </c>
      <c r="P1821" t="s">
        <v>38</v>
      </c>
      <c r="Q1821">
        <v>4</v>
      </c>
      <c r="R1821">
        <v>35</v>
      </c>
      <c r="S1821">
        <v>1</v>
      </c>
      <c r="T1821">
        <v>3</v>
      </c>
      <c r="U1821">
        <v>1</v>
      </c>
      <c r="AD1821" s="107">
        <v>31385</v>
      </c>
      <c r="AE1821" t="s">
        <v>31</v>
      </c>
      <c r="AF1821" t="s">
        <v>32</v>
      </c>
      <c r="AG1821" t="s">
        <v>868</v>
      </c>
      <c r="AH1821" t="s">
        <v>30</v>
      </c>
      <c r="AI1821" t="s">
        <v>86</v>
      </c>
      <c r="AJ1821" t="s">
        <v>88</v>
      </c>
      <c r="AK1821">
        <v>3</v>
      </c>
      <c r="AL1821" t="s">
        <v>987</v>
      </c>
      <c r="AN1821">
        <v>6</v>
      </c>
      <c r="AP1821" t="s">
        <v>141</v>
      </c>
      <c r="AR1821" t="s">
        <v>43</v>
      </c>
      <c r="AS1821" t="s">
        <v>63</v>
      </c>
      <c r="BC1821" t="s">
        <v>37</v>
      </c>
      <c r="BF1821">
        <v>4</v>
      </c>
      <c r="BG1821">
        <v>4</v>
      </c>
      <c r="BH1821">
        <v>35</v>
      </c>
      <c r="BI1821">
        <v>26.07377049180328</v>
      </c>
      <c r="BJ1821">
        <f t="shared" si="140"/>
        <v>26</v>
      </c>
      <c r="BK1821">
        <v>0</v>
      </c>
      <c r="BL1821">
        <v>0</v>
      </c>
      <c r="BM1821" t="s">
        <v>1050</v>
      </c>
      <c r="BN1821" t="s">
        <v>913</v>
      </c>
      <c r="BO1821" t="s">
        <v>564</v>
      </c>
      <c r="BQ1821" t="s">
        <v>1050</v>
      </c>
      <c r="BR1821" t="s">
        <v>87</v>
      </c>
      <c r="BS1821" t="s">
        <v>572</v>
      </c>
      <c r="BT1821" t="s">
        <v>1252</v>
      </c>
      <c r="BU1821" t="s">
        <v>87</v>
      </c>
      <c r="BV1821">
        <v>0.11428571428571428</v>
      </c>
      <c r="BW1821">
        <v>1</v>
      </c>
      <c r="BX1821">
        <v>0.88571428571428568</v>
      </c>
      <c r="BY1821">
        <v>0</v>
      </c>
      <c r="BZ1821">
        <v>-4</v>
      </c>
      <c r="CA1821">
        <v>0</v>
      </c>
      <c r="CB1821">
        <v>4</v>
      </c>
      <c r="CC1821" t="e">
        <v>#VALUE!</v>
      </c>
      <c r="CD1821">
        <v>4</v>
      </c>
      <c r="CE1821">
        <v>0</v>
      </c>
      <c r="CH1821">
        <f t="shared" si="141"/>
        <v>1</v>
      </c>
      <c r="CI1821" t="s">
        <v>1405</v>
      </c>
      <c r="CJ1821">
        <v>1</v>
      </c>
      <c r="CK1821" t="s">
        <v>1399</v>
      </c>
      <c r="CL1821">
        <f t="shared" si="142"/>
        <v>0</v>
      </c>
      <c r="CM1821">
        <f t="shared" si="143"/>
        <v>1</v>
      </c>
      <c r="CN1821">
        <f t="shared" si="144"/>
        <v>1</v>
      </c>
    </row>
    <row r="1822" spans="1:92" x14ac:dyDescent="0.25">
      <c r="A1822">
        <v>340</v>
      </c>
      <c r="B1822" t="s">
        <v>564</v>
      </c>
      <c r="C1822" t="s">
        <v>564</v>
      </c>
      <c r="D1822">
        <v>2301003</v>
      </c>
      <c r="E1822">
        <v>6</v>
      </c>
      <c r="F1822" s="107">
        <v>40922</v>
      </c>
      <c r="G1822" s="107">
        <v>41039</v>
      </c>
      <c r="H1822">
        <v>2301003</v>
      </c>
      <c r="I1822" s="107">
        <v>40922</v>
      </c>
      <c r="J1822" s="107">
        <v>41039</v>
      </c>
      <c r="K1822">
        <v>60000</v>
      </c>
      <c r="L1822" t="s">
        <v>570</v>
      </c>
      <c r="N1822" t="s">
        <v>564</v>
      </c>
      <c r="O1822" t="s">
        <v>913</v>
      </c>
      <c r="P1822" t="s">
        <v>38</v>
      </c>
      <c r="Q1822">
        <v>118</v>
      </c>
      <c r="R1822">
        <v>118</v>
      </c>
      <c r="S1822">
        <v>5</v>
      </c>
      <c r="T1822">
        <v>1</v>
      </c>
      <c r="U1822">
        <v>1</v>
      </c>
      <c r="AB1822" t="s">
        <v>111</v>
      </c>
      <c r="AD1822" s="107">
        <v>32891</v>
      </c>
      <c r="AE1822" t="s">
        <v>31</v>
      </c>
      <c r="AF1822" t="s">
        <v>39</v>
      </c>
      <c r="AG1822" t="s">
        <v>40</v>
      </c>
      <c r="AH1822" t="s">
        <v>30</v>
      </c>
      <c r="AI1822" t="s">
        <v>79</v>
      </c>
      <c r="AJ1822" t="s">
        <v>88</v>
      </c>
      <c r="AK1822">
        <v>4</v>
      </c>
      <c r="AL1822" t="s">
        <v>361</v>
      </c>
      <c r="AM1822">
        <v>5</v>
      </c>
      <c r="AP1822" t="s">
        <v>83</v>
      </c>
      <c r="AR1822" t="s">
        <v>66</v>
      </c>
      <c r="AS1822" t="s">
        <v>73</v>
      </c>
      <c r="BC1822" t="s">
        <v>37</v>
      </c>
      <c r="BF1822">
        <v>118</v>
      </c>
      <c r="BG1822">
        <v>118</v>
      </c>
      <c r="BH1822">
        <v>118</v>
      </c>
      <c r="BI1822">
        <v>21.942622950819672</v>
      </c>
      <c r="BJ1822">
        <f t="shared" si="140"/>
        <v>22</v>
      </c>
      <c r="BK1822">
        <v>0</v>
      </c>
      <c r="BL1822">
        <v>0</v>
      </c>
      <c r="BM1822" t="s">
        <v>1050</v>
      </c>
      <c r="BN1822" t="s">
        <v>913</v>
      </c>
      <c r="BO1822" t="s">
        <v>564</v>
      </c>
      <c r="BQ1822" t="s">
        <v>1050</v>
      </c>
      <c r="BR1822" t="s">
        <v>87</v>
      </c>
      <c r="BS1822" t="s">
        <v>572</v>
      </c>
      <c r="BT1822" t="s">
        <v>1252</v>
      </c>
      <c r="BU1822" t="s">
        <v>87</v>
      </c>
      <c r="BV1822">
        <v>1</v>
      </c>
      <c r="BW1822">
        <v>1</v>
      </c>
      <c r="BX1822">
        <v>0</v>
      </c>
      <c r="BY1822">
        <v>0</v>
      </c>
      <c r="BZ1822">
        <v>-118</v>
      </c>
      <c r="CA1822">
        <v>0</v>
      </c>
      <c r="CB1822">
        <v>118</v>
      </c>
      <c r="CC1822" t="e">
        <v>#VALUE!</v>
      </c>
      <c r="CD1822">
        <v>118</v>
      </c>
      <c r="CE1822">
        <v>0</v>
      </c>
      <c r="CH1822">
        <f t="shared" si="141"/>
        <v>1</v>
      </c>
      <c r="CI1822" t="s">
        <v>1408</v>
      </c>
      <c r="CJ1822">
        <v>0</v>
      </c>
      <c r="CK1822" t="s">
        <v>1399</v>
      </c>
      <c r="CL1822">
        <f t="shared" si="142"/>
        <v>0</v>
      </c>
      <c r="CM1822">
        <f t="shared" si="143"/>
        <v>1</v>
      </c>
      <c r="CN1822">
        <f t="shared" si="144"/>
        <v>1</v>
      </c>
    </row>
    <row r="1823" spans="1:92" x14ac:dyDescent="0.25">
      <c r="A1823">
        <v>308</v>
      </c>
      <c r="B1823" t="s">
        <v>564</v>
      </c>
      <c r="C1823" t="s">
        <v>564</v>
      </c>
      <c r="D1823">
        <v>2301044</v>
      </c>
      <c r="E1823">
        <v>5</v>
      </c>
      <c r="F1823" s="107">
        <v>40921</v>
      </c>
      <c r="G1823" s="107">
        <v>41059</v>
      </c>
      <c r="H1823">
        <v>2301044</v>
      </c>
      <c r="I1823" s="107">
        <v>40921</v>
      </c>
      <c r="J1823" s="107">
        <v>41059</v>
      </c>
      <c r="K1823">
        <v>15000</v>
      </c>
      <c r="L1823" t="s">
        <v>569</v>
      </c>
      <c r="N1823" t="s">
        <v>564</v>
      </c>
      <c r="O1823" t="s">
        <v>913</v>
      </c>
      <c r="P1823" t="s">
        <v>38</v>
      </c>
      <c r="Q1823">
        <v>139</v>
      </c>
      <c r="R1823">
        <v>139</v>
      </c>
      <c r="S1823">
        <v>12</v>
      </c>
      <c r="T1823">
        <v>6</v>
      </c>
      <c r="U1823">
        <v>6</v>
      </c>
      <c r="AD1823" s="107">
        <v>18014</v>
      </c>
      <c r="AE1823" t="s">
        <v>31</v>
      </c>
      <c r="AF1823" t="s">
        <v>32</v>
      </c>
      <c r="AG1823" t="s">
        <v>868</v>
      </c>
      <c r="AH1823" t="s">
        <v>30</v>
      </c>
      <c r="AI1823" t="s">
        <v>140</v>
      </c>
      <c r="AJ1823" t="s">
        <v>88</v>
      </c>
      <c r="AK1823">
        <v>4</v>
      </c>
      <c r="AL1823" t="s">
        <v>987</v>
      </c>
      <c r="AN1823">
        <v>6</v>
      </c>
      <c r="AP1823" t="s">
        <v>42</v>
      </c>
      <c r="AR1823" t="s">
        <v>43</v>
      </c>
      <c r="AS1823" t="s">
        <v>44</v>
      </c>
      <c r="BC1823" t="s">
        <v>37</v>
      </c>
      <c r="BF1823">
        <v>139</v>
      </c>
      <c r="BG1823">
        <v>139</v>
      </c>
      <c r="BH1823">
        <v>139</v>
      </c>
      <c r="BI1823">
        <v>62.587431693989068</v>
      </c>
      <c r="BJ1823">
        <f t="shared" si="140"/>
        <v>63</v>
      </c>
      <c r="BK1823">
        <v>0</v>
      </c>
      <c r="BL1823">
        <v>0</v>
      </c>
      <c r="BM1823" t="s">
        <v>1050</v>
      </c>
      <c r="BN1823" t="s">
        <v>913</v>
      </c>
      <c r="BO1823" t="s">
        <v>564</v>
      </c>
      <c r="BQ1823" t="s">
        <v>1050</v>
      </c>
      <c r="BR1823" t="s">
        <v>87</v>
      </c>
      <c r="BS1823" t="s">
        <v>572</v>
      </c>
      <c r="BT1823" t="s">
        <v>1252</v>
      </c>
      <c r="BU1823" t="s">
        <v>87</v>
      </c>
      <c r="BV1823">
        <v>1</v>
      </c>
      <c r="BW1823">
        <v>1</v>
      </c>
      <c r="BX1823">
        <v>0</v>
      </c>
      <c r="BY1823">
        <v>0</v>
      </c>
      <c r="BZ1823">
        <v>-139</v>
      </c>
      <c r="CA1823">
        <v>0</v>
      </c>
      <c r="CB1823">
        <v>139</v>
      </c>
      <c r="CC1823" t="e">
        <v>#VALUE!</v>
      </c>
      <c r="CD1823">
        <v>139</v>
      </c>
      <c r="CE1823">
        <v>0</v>
      </c>
      <c r="CH1823">
        <f t="shared" si="141"/>
        <v>1</v>
      </c>
      <c r="CI1823" t="s">
        <v>1403</v>
      </c>
      <c r="CJ1823">
        <v>6</v>
      </c>
      <c r="CK1823" t="s">
        <v>1399</v>
      </c>
      <c r="CL1823">
        <f t="shared" si="142"/>
        <v>0</v>
      </c>
      <c r="CM1823">
        <f t="shared" si="143"/>
        <v>1</v>
      </c>
      <c r="CN1823">
        <f t="shared" si="144"/>
        <v>1</v>
      </c>
    </row>
    <row r="1824" spans="1:92" x14ac:dyDescent="0.25">
      <c r="A1824">
        <v>965</v>
      </c>
      <c r="B1824" t="s">
        <v>564</v>
      </c>
      <c r="C1824" t="s">
        <v>87</v>
      </c>
      <c r="D1824">
        <v>2301085</v>
      </c>
      <c r="E1824">
        <v>6</v>
      </c>
      <c r="F1824" s="107">
        <v>40944</v>
      </c>
      <c r="G1824" s="107">
        <v>41306</v>
      </c>
      <c r="H1824">
        <v>2301085</v>
      </c>
      <c r="I1824" s="107">
        <v>40948</v>
      </c>
      <c r="J1824" s="107">
        <v>40950</v>
      </c>
      <c r="K1824">
        <v>30000</v>
      </c>
      <c r="L1824" t="s">
        <v>570</v>
      </c>
      <c r="M1824" s="107">
        <v>40950</v>
      </c>
      <c r="N1824" t="s">
        <v>87</v>
      </c>
      <c r="O1824" t="s">
        <v>75</v>
      </c>
      <c r="P1824" t="s">
        <v>38</v>
      </c>
      <c r="Q1824">
        <v>319</v>
      </c>
      <c r="R1824">
        <v>363</v>
      </c>
      <c r="S1824">
        <v>0</v>
      </c>
      <c r="T1824">
        <v>2</v>
      </c>
      <c r="AB1824" t="s">
        <v>111</v>
      </c>
      <c r="AD1824" s="107">
        <v>25721</v>
      </c>
      <c r="AE1824" t="s">
        <v>31</v>
      </c>
      <c r="AF1824" t="s">
        <v>39</v>
      </c>
      <c r="AG1824" t="s">
        <v>40</v>
      </c>
      <c r="AH1824" t="s">
        <v>30</v>
      </c>
      <c r="AI1824" t="s">
        <v>52</v>
      </c>
      <c r="AJ1824" t="s">
        <v>88</v>
      </c>
      <c r="AK1824">
        <v>27</v>
      </c>
      <c r="AL1824" t="s">
        <v>361</v>
      </c>
      <c r="AM1824">
        <v>6</v>
      </c>
      <c r="AP1824" t="s">
        <v>178</v>
      </c>
      <c r="AR1824" t="s">
        <v>91</v>
      </c>
      <c r="AS1824" t="s">
        <v>179</v>
      </c>
      <c r="AU1824" t="s">
        <v>698</v>
      </c>
      <c r="AX1824" t="s">
        <v>87</v>
      </c>
      <c r="BC1824" t="s">
        <v>51</v>
      </c>
      <c r="BF1824">
        <v>319</v>
      </c>
      <c r="BG1824">
        <v>359</v>
      </c>
      <c r="BH1824">
        <v>363</v>
      </c>
      <c r="BI1824">
        <v>41.592896174863391</v>
      </c>
      <c r="BJ1824">
        <f t="shared" si="140"/>
        <v>42</v>
      </c>
      <c r="BK1824">
        <v>0</v>
      </c>
      <c r="BL1824">
        <v>-356</v>
      </c>
      <c r="BM1824" t="s">
        <v>1050</v>
      </c>
      <c r="BN1824" t="s">
        <v>75</v>
      </c>
      <c r="BO1824" t="s">
        <v>87</v>
      </c>
      <c r="BQ1824" t="s">
        <v>1050</v>
      </c>
      <c r="BR1824" t="s">
        <v>87</v>
      </c>
      <c r="BS1824" t="s">
        <v>572</v>
      </c>
      <c r="BT1824" t="s">
        <v>1252</v>
      </c>
      <c r="BU1824" t="s">
        <v>564</v>
      </c>
      <c r="BV1824">
        <v>0.87878787878787878</v>
      </c>
      <c r="BW1824">
        <v>8.356545961002786E-3</v>
      </c>
      <c r="BX1824">
        <v>-0.87043133282687601</v>
      </c>
      <c r="BY1824">
        <v>0</v>
      </c>
      <c r="BZ1824">
        <v>-3</v>
      </c>
      <c r="CA1824">
        <v>316</v>
      </c>
      <c r="CB1824">
        <v>359</v>
      </c>
      <c r="CC1824">
        <v>319</v>
      </c>
      <c r="CD1824">
        <v>359</v>
      </c>
      <c r="CE1824">
        <v>356</v>
      </c>
      <c r="CH1824">
        <f t="shared" si="141"/>
        <v>1</v>
      </c>
      <c r="CI1824" t="s">
        <v>1403</v>
      </c>
      <c r="CJ1824">
        <v>6</v>
      </c>
      <c r="CK1824" t="s">
        <v>1399</v>
      </c>
      <c r="CL1824">
        <f t="shared" si="142"/>
        <v>1</v>
      </c>
      <c r="CM1824">
        <f t="shared" si="143"/>
        <v>0</v>
      </c>
      <c r="CN1824">
        <f t="shared" si="144"/>
        <v>1</v>
      </c>
    </row>
    <row r="1825" spans="1:92" x14ac:dyDescent="0.25">
      <c r="A1825">
        <v>2329</v>
      </c>
      <c r="B1825" t="s">
        <v>564</v>
      </c>
      <c r="C1825" t="s">
        <v>564</v>
      </c>
      <c r="D1825">
        <v>2301165</v>
      </c>
      <c r="E1825">
        <v>5</v>
      </c>
      <c r="F1825" s="107">
        <v>40997</v>
      </c>
      <c r="G1825" s="107">
        <v>41145</v>
      </c>
      <c r="H1825">
        <v>2301165</v>
      </c>
      <c r="I1825" s="107">
        <v>40997</v>
      </c>
      <c r="J1825" s="107">
        <v>41000</v>
      </c>
      <c r="K1825">
        <v>15000</v>
      </c>
      <c r="L1825" t="s">
        <v>569</v>
      </c>
      <c r="M1825" s="107">
        <v>41000</v>
      </c>
      <c r="N1825" t="s">
        <v>87</v>
      </c>
      <c r="O1825" t="s">
        <v>75</v>
      </c>
      <c r="P1825" t="s">
        <v>38</v>
      </c>
      <c r="Q1825">
        <v>4</v>
      </c>
      <c r="R1825">
        <v>149</v>
      </c>
      <c r="S1825">
        <v>3</v>
      </c>
      <c r="T1825">
        <v>5</v>
      </c>
      <c r="U1825">
        <v>1</v>
      </c>
      <c r="AD1825" s="107">
        <v>32926</v>
      </c>
      <c r="AE1825" t="s">
        <v>31</v>
      </c>
      <c r="AF1825" t="s">
        <v>68</v>
      </c>
      <c r="AG1825" t="s">
        <v>870</v>
      </c>
      <c r="AH1825" t="s">
        <v>57</v>
      </c>
      <c r="AI1825" t="s">
        <v>96</v>
      </c>
      <c r="AJ1825" t="s">
        <v>88</v>
      </c>
      <c r="AK1825">
        <v>8</v>
      </c>
      <c r="AL1825" t="s">
        <v>987</v>
      </c>
      <c r="AN1825">
        <v>6</v>
      </c>
      <c r="AP1825" t="s">
        <v>106</v>
      </c>
      <c r="AR1825" t="s">
        <v>43</v>
      </c>
      <c r="AS1825" t="s">
        <v>56</v>
      </c>
      <c r="BC1825" t="s">
        <v>37</v>
      </c>
      <c r="BF1825">
        <v>4</v>
      </c>
      <c r="BG1825">
        <v>149</v>
      </c>
      <c r="BH1825">
        <v>149</v>
      </c>
      <c r="BI1825">
        <v>22.051912568306012</v>
      </c>
      <c r="BJ1825">
        <f t="shared" si="140"/>
        <v>22</v>
      </c>
      <c r="BK1825">
        <v>0</v>
      </c>
      <c r="BL1825">
        <v>-145</v>
      </c>
      <c r="BM1825" t="s">
        <v>1050</v>
      </c>
      <c r="BN1825" t="s">
        <v>75</v>
      </c>
      <c r="BO1825" t="s">
        <v>87</v>
      </c>
      <c r="BQ1825" t="s">
        <v>1050</v>
      </c>
      <c r="BR1825" t="s">
        <v>87</v>
      </c>
      <c r="BS1825" t="s">
        <v>573</v>
      </c>
      <c r="BT1825" t="s">
        <v>1252</v>
      </c>
      <c r="BU1825" t="s">
        <v>87</v>
      </c>
      <c r="BV1825">
        <v>2.6845637583892617E-2</v>
      </c>
      <c r="BW1825">
        <v>2.6845637583892617E-2</v>
      </c>
      <c r="BX1825">
        <v>0</v>
      </c>
      <c r="BY1825">
        <v>0</v>
      </c>
      <c r="BZ1825">
        <v>-4</v>
      </c>
      <c r="CA1825">
        <v>0</v>
      </c>
      <c r="CB1825">
        <v>4</v>
      </c>
      <c r="CC1825" t="e">
        <v>#VALUE!</v>
      </c>
      <c r="CD1825">
        <v>4</v>
      </c>
      <c r="CE1825">
        <v>0</v>
      </c>
      <c r="CH1825">
        <f t="shared" si="141"/>
        <v>1</v>
      </c>
      <c r="CI1825" t="s">
        <v>1405</v>
      </c>
      <c r="CJ1825">
        <v>1</v>
      </c>
      <c r="CK1825" t="s">
        <v>1399</v>
      </c>
      <c r="CL1825">
        <f t="shared" si="142"/>
        <v>1</v>
      </c>
      <c r="CM1825">
        <f t="shared" si="143"/>
        <v>1</v>
      </c>
      <c r="CN1825">
        <f t="shared" si="144"/>
        <v>1</v>
      </c>
    </row>
    <row r="1826" spans="1:92" x14ac:dyDescent="0.25">
      <c r="A1826">
        <v>14</v>
      </c>
      <c r="B1826" t="s">
        <v>564</v>
      </c>
      <c r="C1826" t="s">
        <v>564</v>
      </c>
      <c r="D1826">
        <v>2302940</v>
      </c>
      <c r="E1826">
        <v>6</v>
      </c>
      <c r="F1826" s="107">
        <v>40910</v>
      </c>
      <c r="G1826" s="107">
        <v>40962</v>
      </c>
      <c r="H1826">
        <v>2302940</v>
      </c>
      <c r="I1826" s="107">
        <v>40910</v>
      </c>
      <c r="J1826" s="107">
        <v>40962</v>
      </c>
      <c r="K1826" t="s">
        <v>562</v>
      </c>
      <c r="L1826" t="s">
        <v>562</v>
      </c>
      <c r="N1826" t="s">
        <v>564</v>
      </c>
      <c r="O1826" t="s">
        <v>913</v>
      </c>
      <c r="P1826" t="s">
        <v>38</v>
      </c>
      <c r="Q1826">
        <v>53</v>
      </c>
      <c r="R1826">
        <v>53</v>
      </c>
      <c r="S1826">
        <v>1</v>
      </c>
      <c r="T1826">
        <v>2</v>
      </c>
      <c r="U1826">
        <v>1</v>
      </c>
      <c r="AD1826" s="107">
        <v>29417</v>
      </c>
      <c r="AE1826" t="s">
        <v>31</v>
      </c>
      <c r="AF1826" t="s">
        <v>68</v>
      </c>
      <c r="AG1826" t="s">
        <v>870</v>
      </c>
      <c r="AH1826" t="s">
        <v>30</v>
      </c>
      <c r="AI1826" t="s">
        <v>79</v>
      </c>
      <c r="AJ1826" t="s">
        <v>88</v>
      </c>
      <c r="AK1826">
        <v>2</v>
      </c>
      <c r="AL1826" t="s">
        <v>361</v>
      </c>
      <c r="AM1826">
        <v>4</v>
      </c>
      <c r="AP1826" t="s">
        <v>80</v>
      </c>
      <c r="AR1826" t="s">
        <v>49</v>
      </c>
      <c r="AS1826" t="s">
        <v>81</v>
      </c>
      <c r="BC1826" t="s">
        <v>37</v>
      </c>
      <c r="BF1826">
        <v>53</v>
      </c>
      <c r="BG1826">
        <v>53</v>
      </c>
      <c r="BH1826">
        <v>53</v>
      </c>
      <c r="BI1826">
        <v>31.401639344262296</v>
      </c>
      <c r="BJ1826">
        <f t="shared" si="140"/>
        <v>31</v>
      </c>
      <c r="BK1826">
        <v>0</v>
      </c>
      <c r="BL1826">
        <v>0</v>
      </c>
      <c r="BM1826" t="s">
        <v>1050</v>
      </c>
      <c r="BN1826" t="s">
        <v>913</v>
      </c>
      <c r="BO1826" t="s">
        <v>564</v>
      </c>
      <c r="BQ1826" t="s">
        <v>1050</v>
      </c>
      <c r="BR1826" t="s">
        <v>87</v>
      </c>
      <c r="BS1826" t="s">
        <v>572</v>
      </c>
      <c r="BT1826" t="s">
        <v>1252</v>
      </c>
      <c r="BU1826" t="s">
        <v>87</v>
      </c>
      <c r="BV1826">
        <v>1</v>
      </c>
      <c r="BW1826">
        <v>1</v>
      </c>
      <c r="BX1826">
        <v>0</v>
      </c>
      <c r="BY1826">
        <v>0</v>
      </c>
      <c r="BZ1826">
        <v>-53</v>
      </c>
      <c r="CA1826">
        <v>0</v>
      </c>
      <c r="CB1826">
        <v>53</v>
      </c>
      <c r="CC1826" t="e">
        <v>#VALUE!</v>
      </c>
      <c r="CD1826">
        <v>53</v>
      </c>
      <c r="CE1826">
        <v>0</v>
      </c>
      <c r="CH1826">
        <f t="shared" si="141"/>
        <v>1</v>
      </c>
      <c r="CI1826" t="s">
        <v>1401</v>
      </c>
      <c r="CJ1826">
        <v>3</v>
      </c>
      <c r="CK1826" t="s">
        <v>1399</v>
      </c>
      <c r="CL1826">
        <f t="shared" si="142"/>
        <v>0</v>
      </c>
      <c r="CM1826">
        <f t="shared" si="143"/>
        <v>1</v>
      </c>
      <c r="CN1826">
        <f t="shared" si="144"/>
        <v>1</v>
      </c>
    </row>
    <row r="1827" spans="1:92" x14ac:dyDescent="0.25">
      <c r="A1827">
        <v>1897</v>
      </c>
      <c r="B1827" t="s">
        <v>564</v>
      </c>
      <c r="C1827" t="s">
        <v>564</v>
      </c>
      <c r="D1827">
        <v>2302948</v>
      </c>
      <c r="E1827">
        <v>1</v>
      </c>
      <c r="F1827" s="107">
        <v>40979</v>
      </c>
      <c r="G1827" s="107">
        <v>41150</v>
      </c>
      <c r="H1827">
        <v>2302948</v>
      </c>
      <c r="I1827" s="107" t="s">
        <v>560</v>
      </c>
      <c r="J1827" s="107" t="s">
        <v>560</v>
      </c>
      <c r="K1827">
        <v>2000</v>
      </c>
      <c r="L1827" t="s">
        <v>566</v>
      </c>
      <c r="N1827" t="s">
        <v>1336</v>
      </c>
      <c r="O1827" t="s">
        <v>913</v>
      </c>
      <c r="P1827" t="s">
        <v>54</v>
      </c>
      <c r="Q1827">
        <v>0</v>
      </c>
      <c r="R1827">
        <v>172</v>
      </c>
      <c r="S1827">
        <v>0</v>
      </c>
      <c r="T1827">
        <v>2</v>
      </c>
      <c r="AB1827" t="s">
        <v>111</v>
      </c>
      <c r="AD1827" s="107">
        <v>32614</v>
      </c>
      <c r="AE1827" t="s">
        <v>45</v>
      </c>
      <c r="AF1827" t="s">
        <v>39</v>
      </c>
      <c r="AG1827" t="s">
        <v>40</v>
      </c>
      <c r="AH1827" t="s">
        <v>30</v>
      </c>
      <c r="AI1827" t="s">
        <v>117</v>
      </c>
      <c r="AJ1827" t="s">
        <v>54</v>
      </c>
      <c r="AK1827">
        <v>8</v>
      </c>
      <c r="AL1827" t="s">
        <v>54</v>
      </c>
      <c r="AP1827" t="s">
        <v>107</v>
      </c>
      <c r="AR1827" t="s">
        <v>43</v>
      </c>
      <c r="AS1827" t="s">
        <v>60</v>
      </c>
      <c r="BC1827" t="s">
        <v>51</v>
      </c>
      <c r="BF1827">
        <v>0</v>
      </c>
      <c r="BG1827">
        <v>0</v>
      </c>
      <c r="BH1827">
        <v>172</v>
      </c>
      <c r="BI1827">
        <v>22.855191256830601</v>
      </c>
      <c r="BJ1827" t="e">
        <f t="shared" si="140"/>
        <v>#VALUE!</v>
      </c>
      <c r="BK1827" t="e">
        <v>#VALUE!</v>
      </c>
      <c r="BL1827" t="e">
        <v>#VALUE!</v>
      </c>
      <c r="BM1827" t="s">
        <v>1051</v>
      </c>
      <c r="BN1827" t="s">
        <v>913</v>
      </c>
      <c r="BO1827" t="s">
        <v>564</v>
      </c>
      <c r="BQ1827" t="s">
        <v>1051</v>
      </c>
      <c r="BR1827">
        <v>0</v>
      </c>
      <c r="BS1827" t="s">
        <v>1338</v>
      </c>
      <c r="BT1827" t="s">
        <v>1252</v>
      </c>
      <c r="BU1827" t="s">
        <v>564</v>
      </c>
      <c r="BV1827">
        <v>0</v>
      </c>
      <c r="BW1827">
        <v>0</v>
      </c>
      <c r="BX1827">
        <v>0</v>
      </c>
      <c r="BY1827">
        <v>0</v>
      </c>
      <c r="BZ1827" t="e">
        <v>#VALUE!</v>
      </c>
      <c r="CA1827" t="e">
        <v>#VALUE!</v>
      </c>
      <c r="CB1827" t="e">
        <v>#VALUE!</v>
      </c>
      <c r="CC1827">
        <v>0</v>
      </c>
      <c r="CD1827">
        <v>0</v>
      </c>
      <c r="CH1827">
        <f t="shared" si="141"/>
        <v>1</v>
      </c>
      <c r="CI1827" t="s">
        <v>1405</v>
      </c>
      <c r="CJ1827">
        <v>1</v>
      </c>
      <c r="CK1827" t="s">
        <v>1400</v>
      </c>
      <c r="CL1827">
        <f t="shared" si="142"/>
        <v>0</v>
      </c>
      <c r="CM1827">
        <f t="shared" si="143"/>
        <v>0</v>
      </c>
      <c r="CN1827">
        <f t="shared" si="144"/>
        <v>1</v>
      </c>
    </row>
    <row r="1828" spans="1:92" x14ac:dyDescent="0.25">
      <c r="A1828">
        <v>2867</v>
      </c>
      <c r="B1828" t="s">
        <v>564</v>
      </c>
      <c r="C1828" t="s">
        <v>564</v>
      </c>
      <c r="D1828">
        <v>2304108</v>
      </c>
      <c r="E1828">
        <v>2</v>
      </c>
      <c r="F1828" s="107">
        <v>41015</v>
      </c>
      <c r="G1828" s="107">
        <v>41176</v>
      </c>
      <c r="H1828">
        <v>2304108</v>
      </c>
      <c r="I1828" s="107">
        <v>41015</v>
      </c>
      <c r="J1828" s="107">
        <v>41017</v>
      </c>
      <c r="K1828">
        <v>5000</v>
      </c>
      <c r="L1828" t="s">
        <v>567</v>
      </c>
      <c r="M1828" s="107">
        <v>41017</v>
      </c>
      <c r="N1828" t="s">
        <v>87</v>
      </c>
      <c r="O1828" t="s">
        <v>75</v>
      </c>
      <c r="P1828" t="s">
        <v>587</v>
      </c>
      <c r="Q1828">
        <v>3</v>
      </c>
      <c r="R1828">
        <v>162</v>
      </c>
      <c r="S1828">
        <v>0</v>
      </c>
      <c r="T1828">
        <v>0</v>
      </c>
      <c r="AD1828" s="107">
        <v>32475</v>
      </c>
      <c r="AE1828" t="s">
        <v>31</v>
      </c>
      <c r="AF1828" t="s">
        <v>32</v>
      </c>
      <c r="AG1828" t="s">
        <v>868</v>
      </c>
      <c r="AH1828" t="s">
        <v>30</v>
      </c>
      <c r="AI1828" t="s">
        <v>58</v>
      </c>
      <c r="AJ1828" t="s">
        <v>47</v>
      </c>
      <c r="AK1828">
        <v>10</v>
      </c>
      <c r="AL1828" t="s">
        <v>47</v>
      </c>
      <c r="AP1828" t="s">
        <v>147</v>
      </c>
      <c r="AR1828" t="s">
        <v>66</v>
      </c>
      <c r="AS1828" t="s">
        <v>44</v>
      </c>
      <c r="BC1828" t="s">
        <v>51</v>
      </c>
      <c r="BF1828">
        <v>3</v>
      </c>
      <c r="BG1828">
        <v>162</v>
      </c>
      <c r="BH1828">
        <v>162</v>
      </c>
      <c r="BI1828">
        <v>23.333333333333332</v>
      </c>
      <c r="BJ1828">
        <f t="shared" si="140"/>
        <v>23</v>
      </c>
      <c r="BK1828">
        <v>0</v>
      </c>
      <c r="BL1828">
        <v>-159</v>
      </c>
      <c r="BM1828" t="s">
        <v>47</v>
      </c>
      <c r="BN1828" t="s">
        <v>75</v>
      </c>
      <c r="BO1828" t="s">
        <v>87</v>
      </c>
      <c r="BQ1828" t="s">
        <v>47</v>
      </c>
      <c r="BR1828" t="s">
        <v>87</v>
      </c>
      <c r="BS1828" t="s">
        <v>573</v>
      </c>
      <c r="BT1828" t="s">
        <v>1252</v>
      </c>
      <c r="BU1828" t="s">
        <v>564</v>
      </c>
      <c r="BV1828">
        <v>1.8518518518518517E-2</v>
      </c>
      <c r="BW1828">
        <v>1.8518518518518517E-2</v>
      </c>
      <c r="BX1828">
        <v>0</v>
      </c>
      <c r="BY1828">
        <v>0</v>
      </c>
      <c r="BZ1828">
        <v>-3</v>
      </c>
      <c r="CA1828">
        <v>0</v>
      </c>
      <c r="CB1828">
        <v>3</v>
      </c>
      <c r="CC1828" t="e">
        <v>#VALUE!</v>
      </c>
      <c r="CD1828">
        <v>3</v>
      </c>
      <c r="CE1828">
        <v>0</v>
      </c>
      <c r="CH1828">
        <f t="shared" si="141"/>
        <v>0</v>
      </c>
      <c r="CI1828" t="s">
        <v>1405</v>
      </c>
      <c r="CJ1828">
        <v>1</v>
      </c>
      <c r="CK1828" t="s">
        <v>1399</v>
      </c>
      <c r="CL1828">
        <f t="shared" si="142"/>
        <v>1</v>
      </c>
      <c r="CM1828">
        <f t="shared" si="143"/>
        <v>0</v>
      </c>
      <c r="CN1828">
        <f t="shared" si="144"/>
        <v>0</v>
      </c>
    </row>
    <row r="1829" spans="1:92" x14ac:dyDescent="0.25">
      <c r="A1829">
        <v>2674</v>
      </c>
      <c r="B1829" t="s">
        <v>564</v>
      </c>
      <c r="C1829" t="s">
        <v>564</v>
      </c>
      <c r="D1829">
        <v>2304394</v>
      </c>
      <c r="E1829">
        <v>2</v>
      </c>
      <c r="F1829" s="107">
        <v>40969</v>
      </c>
      <c r="G1829" s="107">
        <v>41143</v>
      </c>
      <c r="H1829">
        <v>2304394</v>
      </c>
      <c r="I1829" s="107">
        <v>40970</v>
      </c>
      <c r="J1829" s="107">
        <v>40972</v>
      </c>
      <c r="K1829">
        <v>10000</v>
      </c>
      <c r="L1829" t="s">
        <v>568</v>
      </c>
      <c r="M1829" s="107">
        <v>40972</v>
      </c>
      <c r="N1829" t="s">
        <v>87</v>
      </c>
      <c r="O1829" t="s">
        <v>583</v>
      </c>
      <c r="P1829" t="s">
        <v>587</v>
      </c>
      <c r="Q1829">
        <v>3</v>
      </c>
      <c r="R1829">
        <v>175</v>
      </c>
      <c r="S1829">
        <v>1</v>
      </c>
      <c r="T1829">
        <v>0</v>
      </c>
      <c r="AB1829" t="s">
        <v>111</v>
      </c>
      <c r="AD1829" s="107">
        <v>30352</v>
      </c>
      <c r="AE1829" t="s">
        <v>45</v>
      </c>
      <c r="AF1829" t="s">
        <v>39</v>
      </c>
      <c r="AG1829" t="s">
        <v>40</v>
      </c>
      <c r="AH1829" t="s">
        <v>30</v>
      </c>
      <c r="AI1829" t="s">
        <v>33</v>
      </c>
      <c r="AJ1829" t="s">
        <v>47</v>
      </c>
      <c r="AK1829">
        <v>9</v>
      </c>
      <c r="AL1829" t="s">
        <v>47</v>
      </c>
      <c r="AP1829" t="s">
        <v>42</v>
      </c>
      <c r="AR1829" t="s">
        <v>43</v>
      </c>
      <c r="AS1829" t="s">
        <v>44</v>
      </c>
      <c r="AT1829" t="s">
        <v>473</v>
      </c>
      <c r="BC1829" t="s">
        <v>51</v>
      </c>
      <c r="BF1829">
        <v>3</v>
      </c>
      <c r="BG1829">
        <v>174</v>
      </c>
      <c r="BH1829">
        <v>175</v>
      </c>
      <c r="BI1829">
        <v>29.008196721311474</v>
      </c>
      <c r="BJ1829">
        <f t="shared" si="140"/>
        <v>29</v>
      </c>
      <c r="BK1829">
        <v>0</v>
      </c>
      <c r="BL1829">
        <v>-171</v>
      </c>
      <c r="BM1829" t="s">
        <v>47</v>
      </c>
      <c r="BN1829" t="s">
        <v>75</v>
      </c>
      <c r="BO1829" t="s">
        <v>87</v>
      </c>
      <c r="BQ1829" t="s">
        <v>47</v>
      </c>
      <c r="BR1829" t="s">
        <v>87</v>
      </c>
      <c r="BS1829" t="s">
        <v>573</v>
      </c>
      <c r="BT1829" t="s">
        <v>1252</v>
      </c>
      <c r="BU1829" t="s">
        <v>87</v>
      </c>
      <c r="BV1829">
        <v>1.7142857142857144E-2</v>
      </c>
      <c r="BW1829">
        <v>1.7241379310344827E-2</v>
      </c>
      <c r="BX1829">
        <v>9.8522167487683637E-5</v>
      </c>
      <c r="BY1829">
        <v>0</v>
      </c>
      <c r="BZ1829">
        <v>-3</v>
      </c>
      <c r="CA1829">
        <v>0</v>
      </c>
      <c r="CB1829">
        <v>3</v>
      </c>
      <c r="CC1829" t="e">
        <v>#VALUE!</v>
      </c>
      <c r="CD1829">
        <v>3</v>
      </c>
      <c r="CE1829">
        <v>0</v>
      </c>
      <c r="CH1829">
        <f t="shared" si="141"/>
        <v>1</v>
      </c>
      <c r="CI1829" t="s">
        <v>1405</v>
      </c>
      <c r="CJ1829">
        <v>1</v>
      </c>
      <c r="CK1829" t="s">
        <v>1399</v>
      </c>
      <c r="CL1829">
        <f t="shared" si="142"/>
        <v>1</v>
      </c>
      <c r="CM1829">
        <f t="shared" si="143"/>
        <v>1</v>
      </c>
      <c r="CN1829">
        <f t="shared" si="144"/>
        <v>0</v>
      </c>
    </row>
    <row r="1830" spans="1:92" x14ac:dyDescent="0.25">
      <c r="A1830">
        <v>151</v>
      </c>
      <c r="B1830" t="s">
        <v>564</v>
      </c>
      <c r="C1830" t="s">
        <v>564</v>
      </c>
      <c r="D1830">
        <v>2304551</v>
      </c>
      <c r="E1830">
        <v>4</v>
      </c>
      <c r="F1830" s="107">
        <v>40915</v>
      </c>
      <c r="G1830" s="107">
        <v>40917</v>
      </c>
      <c r="H1830">
        <v>2304551</v>
      </c>
      <c r="I1830" s="107">
        <v>40915</v>
      </c>
      <c r="J1830" s="107">
        <v>40917</v>
      </c>
      <c r="K1830">
        <v>5000</v>
      </c>
      <c r="L1830" t="s">
        <v>567</v>
      </c>
      <c r="N1830" t="s">
        <v>564</v>
      </c>
      <c r="O1830" t="s">
        <v>913</v>
      </c>
      <c r="P1830" t="s">
        <v>38</v>
      </c>
      <c r="Q1830">
        <v>3</v>
      </c>
      <c r="R1830">
        <v>3</v>
      </c>
      <c r="S1830">
        <v>1</v>
      </c>
      <c r="T1830">
        <v>2</v>
      </c>
      <c r="U1830">
        <v>1</v>
      </c>
      <c r="AD1830" s="107">
        <v>32484</v>
      </c>
      <c r="AE1830" t="s">
        <v>31</v>
      </c>
      <c r="AF1830" t="s">
        <v>32</v>
      </c>
      <c r="AG1830" t="s">
        <v>868</v>
      </c>
      <c r="AH1830" t="s">
        <v>30</v>
      </c>
      <c r="AI1830" t="s">
        <v>112</v>
      </c>
      <c r="AJ1830" t="s">
        <v>88</v>
      </c>
      <c r="AK1830">
        <v>1</v>
      </c>
      <c r="AL1830" t="s">
        <v>986</v>
      </c>
      <c r="AO1830">
        <v>150</v>
      </c>
      <c r="AP1830" t="s">
        <v>42</v>
      </c>
      <c r="AR1830" t="s">
        <v>43</v>
      </c>
      <c r="AS1830" t="s">
        <v>44</v>
      </c>
      <c r="AT1830" t="s">
        <v>1217</v>
      </c>
      <c r="BC1830" t="s">
        <v>78</v>
      </c>
      <c r="BF1830">
        <v>3</v>
      </c>
      <c r="BG1830">
        <v>3</v>
      </c>
      <c r="BH1830">
        <v>3</v>
      </c>
      <c r="BI1830">
        <v>23.035519125683059</v>
      </c>
      <c r="BJ1830">
        <f t="shared" si="140"/>
        <v>23</v>
      </c>
      <c r="BK1830">
        <v>0</v>
      </c>
      <c r="BL1830">
        <v>0</v>
      </c>
      <c r="BM1830" t="s">
        <v>1050</v>
      </c>
      <c r="BN1830" t="s">
        <v>913</v>
      </c>
      <c r="BO1830" t="s">
        <v>564</v>
      </c>
      <c r="BQ1830" t="s">
        <v>1050</v>
      </c>
      <c r="BR1830" t="s">
        <v>87</v>
      </c>
      <c r="BS1830" t="s">
        <v>572</v>
      </c>
      <c r="BT1830" t="s">
        <v>1252</v>
      </c>
      <c r="BU1830" t="s">
        <v>87</v>
      </c>
      <c r="BV1830">
        <v>1</v>
      </c>
      <c r="BW1830">
        <v>1</v>
      </c>
      <c r="BX1830">
        <v>0</v>
      </c>
      <c r="BY1830">
        <v>0</v>
      </c>
      <c r="BZ1830">
        <v>-3</v>
      </c>
      <c r="CA1830">
        <v>0</v>
      </c>
      <c r="CB1830">
        <v>3</v>
      </c>
      <c r="CC1830" t="e">
        <v>#VALUE!</v>
      </c>
      <c r="CD1830">
        <v>3</v>
      </c>
      <c r="CE1830">
        <v>0</v>
      </c>
      <c r="CH1830">
        <f t="shared" si="141"/>
        <v>1</v>
      </c>
      <c r="CI1830" t="s">
        <v>1405</v>
      </c>
      <c r="CJ1830">
        <v>1</v>
      </c>
      <c r="CK1830" t="s">
        <v>1399</v>
      </c>
      <c r="CL1830">
        <f t="shared" si="142"/>
        <v>0</v>
      </c>
      <c r="CM1830">
        <f t="shared" si="143"/>
        <v>1</v>
      </c>
      <c r="CN1830">
        <f t="shared" si="144"/>
        <v>1</v>
      </c>
    </row>
    <row r="1831" spans="1:92" x14ac:dyDescent="0.25">
      <c r="A1831">
        <v>1006</v>
      </c>
      <c r="B1831" t="s">
        <v>564</v>
      </c>
      <c r="C1831" t="s">
        <v>564</v>
      </c>
      <c r="D1831">
        <v>2304719</v>
      </c>
      <c r="E1831">
        <v>1</v>
      </c>
      <c r="F1831" s="107">
        <v>40946</v>
      </c>
      <c r="G1831" s="107">
        <v>41128</v>
      </c>
      <c r="H1831">
        <v>2304719</v>
      </c>
      <c r="I1831" s="107">
        <v>40946</v>
      </c>
      <c r="J1831" s="107">
        <v>40950</v>
      </c>
      <c r="K1831">
        <v>10000</v>
      </c>
      <c r="L1831" t="s">
        <v>568</v>
      </c>
      <c r="M1831" s="107">
        <v>40950</v>
      </c>
      <c r="N1831" t="s">
        <v>87</v>
      </c>
      <c r="O1831" t="s">
        <v>75</v>
      </c>
      <c r="P1831" t="s">
        <v>54</v>
      </c>
      <c r="Q1831">
        <v>5</v>
      </c>
      <c r="R1831">
        <v>183</v>
      </c>
      <c r="S1831">
        <v>0</v>
      </c>
      <c r="T1831">
        <v>1</v>
      </c>
      <c r="AD1831" s="107">
        <v>31652</v>
      </c>
      <c r="AE1831" t="s">
        <v>31</v>
      </c>
      <c r="AF1831" t="s">
        <v>32</v>
      </c>
      <c r="AG1831" t="s">
        <v>868</v>
      </c>
      <c r="AH1831" t="s">
        <v>57</v>
      </c>
      <c r="AI1831" t="s">
        <v>96</v>
      </c>
      <c r="AJ1831" t="s">
        <v>54</v>
      </c>
      <c r="AK1831">
        <v>7</v>
      </c>
      <c r="AL1831" t="s">
        <v>54</v>
      </c>
      <c r="AP1831" t="s">
        <v>55</v>
      </c>
      <c r="AR1831" t="s">
        <v>49</v>
      </c>
      <c r="AS1831" t="s">
        <v>56</v>
      </c>
      <c r="BC1831" t="s">
        <v>98</v>
      </c>
      <c r="BF1831">
        <v>5</v>
      </c>
      <c r="BG1831">
        <v>183</v>
      </c>
      <c r="BH1831">
        <v>183</v>
      </c>
      <c r="BI1831">
        <v>25.393442622950818</v>
      </c>
      <c r="BJ1831">
        <f t="shared" si="140"/>
        <v>25</v>
      </c>
      <c r="BK1831">
        <v>0</v>
      </c>
      <c r="BL1831">
        <v>-178</v>
      </c>
      <c r="BM1831" t="s">
        <v>1051</v>
      </c>
      <c r="BN1831" t="s">
        <v>75</v>
      </c>
      <c r="BO1831" t="s">
        <v>87</v>
      </c>
      <c r="BQ1831" t="s">
        <v>1051</v>
      </c>
      <c r="BR1831" t="s">
        <v>87</v>
      </c>
      <c r="BS1831" t="s">
        <v>573</v>
      </c>
      <c r="BT1831" t="s">
        <v>1252</v>
      </c>
      <c r="BU1831" t="s">
        <v>564</v>
      </c>
      <c r="BV1831">
        <v>2.7322404371584699E-2</v>
      </c>
      <c r="BW1831">
        <v>2.7322404371584699E-2</v>
      </c>
      <c r="BX1831">
        <v>0</v>
      </c>
      <c r="BY1831">
        <v>0</v>
      </c>
      <c r="BZ1831">
        <v>-5</v>
      </c>
      <c r="CA1831">
        <v>0</v>
      </c>
      <c r="CB1831">
        <v>5</v>
      </c>
      <c r="CC1831" t="e">
        <v>#VALUE!</v>
      </c>
      <c r="CD1831">
        <v>5</v>
      </c>
      <c r="CE1831">
        <v>0</v>
      </c>
      <c r="CH1831">
        <f t="shared" si="141"/>
        <v>1</v>
      </c>
      <c r="CI1831" t="s">
        <v>1405</v>
      </c>
      <c r="CJ1831">
        <v>1</v>
      </c>
      <c r="CK1831" t="s">
        <v>1399</v>
      </c>
      <c r="CL1831">
        <f t="shared" si="142"/>
        <v>1</v>
      </c>
      <c r="CM1831">
        <f t="shared" si="143"/>
        <v>0</v>
      </c>
      <c r="CN1831">
        <f t="shared" si="144"/>
        <v>1</v>
      </c>
    </row>
    <row r="1832" spans="1:92" x14ac:dyDescent="0.25">
      <c r="A1832">
        <v>1344</v>
      </c>
      <c r="B1832" t="s">
        <v>564</v>
      </c>
      <c r="C1832" t="s">
        <v>87</v>
      </c>
      <c r="D1832">
        <v>2304774</v>
      </c>
      <c r="E1832">
        <v>6</v>
      </c>
      <c r="F1832" s="107">
        <v>40957</v>
      </c>
      <c r="G1832" s="107">
        <v>41032</v>
      </c>
      <c r="H1832">
        <v>2304774</v>
      </c>
      <c r="I1832" s="107">
        <v>41008</v>
      </c>
      <c r="J1832" s="107">
        <v>41032</v>
      </c>
      <c r="K1832">
        <v>10000</v>
      </c>
      <c r="L1832" t="s">
        <v>568</v>
      </c>
      <c r="M1832" s="107">
        <v>40958</v>
      </c>
      <c r="N1832" t="s">
        <v>87</v>
      </c>
      <c r="O1832" t="s">
        <v>75</v>
      </c>
      <c r="P1832" t="s">
        <v>38</v>
      </c>
      <c r="Q1832">
        <v>25</v>
      </c>
      <c r="R1832">
        <v>76</v>
      </c>
      <c r="S1832">
        <v>2</v>
      </c>
      <c r="T1832">
        <v>9</v>
      </c>
      <c r="U1832">
        <v>2</v>
      </c>
      <c r="AD1832" s="107">
        <v>32901</v>
      </c>
      <c r="AE1832" t="s">
        <v>31</v>
      </c>
      <c r="AF1832" t="s">
        <v>39</v>
      </c>
      <c r="AG1832" t="s">
        <v>40</v>
      </c>
      <c r="AH1832" t="s">
        <v>40</v>
      </c>
      <c r="AI1832" t="s">
        <v>71</v>
      </c>
      <c r="AJ1832" t="s">
        <v>88</v>
      </c>
      <c r="AK1832">
        <v>4</v>
      </c>
      <c r="AL1832" t="s">
        <v>361</v>
      </c>
      <c r="AM1832">
        <v>4</v>
      </c>
      <c r="AP1832" t="s">
        <v>65</v>
      </c>
      <c r="AR1832" t="s">
        <v>66</v>
      </c>
      <c r="AS1832" t="s">
        <v>67</v>
      </c>
      <c r="AT1832" t="s">
        <v>322</v>
      </c>
      <c r="AU1832" t="s">
        <v>721</v>
      </c>
      <c r="AX1832" t="s">
        <v>87</v>
      </c>
      <c r="BC1832" t="s">
        <v>37</v>
      </c>
      <c r="BF1832">
        <v>25</v>
      </c>
      <c r="BG1832">
        <v>25</v>
      </c>
      <c r="BH1832">
        <v>76</v>
      </c>
      <c r="BI1832">
        <v>22.010928961748633</v>
      </c>
      <c r="BJ1832">
        <f t="shared" si="140"/>
        <v>22</v>
      </c>
      <c r="BK1832">
        <v>0</v>
      </c>
      <c r="BL1832">
        <v>0</v>
      </c>
      <c r="BM1832" t="s">
        <v>1050</v>
      </c>
      <c r="BN1832" t="s">
        <v>75</v>
      </c>
      <c r="BO1832" t="s">
        <v>87</v>
      </c>
      <c r="BQ1832" t="s">
        <v>1050</v>
      </c>
      <c r="BR1832" t="s">
        <v>87</v>
      </c>
      <c r="BS1832" t="s">
        <v>572</v>
      </c>
      <c r="BT1832" t="s">
        <v>1252</v>
      </c>
      <c r="BU1832" t="s">
        <v>87</v>
      </c>
      <c r="BV1832">
        <v>0.32894736842105265</v>
      </c>
      <c r="BW1832">
        <v>1</v>
      </c>
      <c r="BX1832">
        <v>0.67105263157894735</v>
      </c>
      <c r="BY1832">
        <v>0</v>
      </c>
      <c r="BZ1832">
        <v>-25</v>
      </c>
      <c r="CA1832">
        <v>0</v>
      </c>
      <c r="CB1832">
        <v>25</v>
      </c>
      <c r="CC1832" t="e">
        <v>#VALUE!</v>
      </c>
      <c r="CD1832">
        <v>25</v>
      </c>
      <c r="CE1832">
        <v>0</v>
      </c>
      <c r="CH1832">
        <f t="shared" si="141"/>
        <v>1</v>
      </c>
      <c r="CI1832" t="s">
        <v>1404</v>
      </c>
      <c r="CJ1832">
        <v>2</v>
      </c>
      <c r="CK1832" t="s">
        <v>1399</v>
      </c>
      <c r="CL1832">
        <f t="shared" si="142"/>
        <v>1</v>
      </c>
      <c r="CM1832">
        <f t="shared" si="143"/>
        <v>1</v>
      </c>
      <c r="CN1832">
        <f t="shared" si="144"/>
        <v>1</v>
      </c>
    </row>
    <row r="1833" spans="1:92" x14ac:dyDescent="0.25">
      <c r="A1833">
        <v>2103</v>
      </c>
      <c r="B1833" t="s">
        <v>564</v>
      </c>
      <c r="C1833" t="s">
        <v>564</v>
      </c>
      <c r="D1833">
        <v>2305352</v>
      </c>
      <c r="E1833">
        <v>2</v>
      </c>
      <c r="F1833" s="107">
        <v>40988</v>
      </c>
      <c r="G1833" s="107">
        <v>41045</v>
      </c>
      <c r="H1833">
        <v>2305352</v>
      </c>
      <c r="I1833" s="107">
        <v>40988</v>
      </c>
      <c r="J1833" s="107">
        <v>41045</v>
      </c>
      <c r="K1833">
        <v>5000</v>
      </c>
      <c r="L1833" t="s">
        <v>567</v>
      </c>
      <c r="N1833" t="s">
        <v>564</v>
      </c>
      <c r="O1833" t="s">
        <v>913</v>
      </c>
      <c r="P1833" t="s">
        <v>587</v>
      </c>
      <c r="Q1833">
        <v>58</v>
      </c>
      <c r="R1833">
        <v>58</v>
      </c>
      <c r="S1833">
        <v>0</v>
      </c>
      <c r="T1833">
        <v>4</v>
      </c>
      <c r="AB1833" t="s">
        <v>111</v>
      </c>
      <c r="AD1833" s="107">
        <v>32837</v>
      </c>
      <c r="AE1833" t="s">
        <v>45</v>
      </c>
      <c r="AF1833" t="s">
        <v>39</v>
      </c>
      <c r="AG1833" t="s">
        <v>40</v>
      </c>
      <c r="AH1833" t="s">
        <v>30</v>
      </c>
      <c r="AI1833" t="s">
        <v>79</v>
      </c>
      <c r="AJ1833" t="s">
        <v>47</v>
      </c>
      <c r="AK1833">
        <v>4</v>
      </c>
      <c r="AL1833" t="s">
        <v>47</v>
      </c>
      <c r="AP1833" t="s">
        <v>83</v>
      </c>
      <c r="AR1833" t="s">
        <v>66</v>
      </c>
      <c r="AS1833" t="s">
        <v>73</v>
      </c>
      <c r="BC1833" t="s">
        <v>37</v>
      </c>
      <c r="BF1833">
        <v>58</v>
      </c>
      <c r="BG1833">
        <v>58</v>
      </c>
      <c r="BH1833">
        <v>58</v>
      </c>
      <c r="BI1833">
        <v>22.270491803278688</v>
      </c>
      <c r="BJ1833">
        <f t="shared" si="140"/>
        <v>22</v>
      </c>
      <c r="BK1833">
        <v>0</v>
      </c>
      <c r="BL1833">
        <v>0</v>
      </c>
      <c r="BM1833" t="s">
        <v>47</v>
      </c>
      <c r="BN1833" t="s">
        <v>913</v>
      </c>
      <c r="BO1833" t="s">
        <v>564</v>
      </c>
      <c r="BQ1833" t="s">
        <v>47</v>
      </c>
      <c r="BR1833" t="s">
        <v>87</v>
      </c>
      <c r="BS1833" t="s">
        <v>572</v>
      </c>
      <c r="BT1833" t="s">
        <v>1252</v>
      </c>
      <c r="BU1833" t="s">
        <v>564</v>
      </c>
      <c r="BV1833">
        <v>1</v>
      </c>
      <c r="BW1833">
        <v>1</v>
      </c>
      <c r="BX1833">
        <v>0</v>
      </c>
      <c r="BY1833">
        <v>0</v>
      </c>
      <c r="BZ1833">
        <v>-58</v>
      </c>
      <c r="CA1833">
        <v>0</v>
      </c>
      <c r="CB1833">
        <v>58</v>
      </c>
      <c r="CC1833" t="e">
        <v>#VALUE!</v>
      </c>
      <c r="CD1833">
        <v>58</v>
      </c>
      <c r="CE1833">
        <v>0</v>
      </c>
      <c r="CH1833">
        <f t="shared" si="141"/>
        <v>1</v>
      </c>
      <c r="CI1833" t="s">
        <v>1401</v>
      </c>
      <c r="CJ1833">
        <v>3</v>
      </c>
      <c r="CK1833" t="s">
        <v>1399</v>
      </c>
      <c r="CL1833">
        <f t="shared" si="142"/>
        <v>0</v>
      </c>
      <c r="CM1833">
        <f t="shared" si="143"/>
        <v>0</v>
      </c>
      <c r="CN1833">
        <f t="shared" si="144"/>
        <v>1</v>
      </c>
    </row>
    <row r="1834" spans="1:92" x14ac:dyDescent="0.25">
      <c r="A1834">
        <v>1724</v>
      </c>
      <c r="B1834" t="s">
        <v>87</v>
      </c>
      <c r="C1834" t="s">
        <v>87</v>
      </c>
      <c r="D1834">
        <v>2305413</v>
      </c>
      <c r="E1834">
        <v>5</v>
      </c>
      <c r="F1834" s="107">
        <v>40973</v>
      </c>
      <c r="G1834" s="107">
        <v>41206</v>
      </c>
      <c r="H1834">
        <v>2305413</v>
      </c>
      <c r="I1834" s="107">
        <v>40973</v>
      </c>
      <c r="J1834" s="107">
        <v>40976</v>
      </c>
      <c r="K1834">
        <v>5000</v>
      </c>
      <c r="L1834" t="s">
        <v>567</v>
      </c>
      <c r="M1834" s="107">
        <v>40976</v>
      </c>
      <c r="N1834" t="s">
        <v>87</v>
      </c>
      <c r="O1834" t="s">
        <v>75</v>
      </c>
      <c r="P1834" t="s">
        <v>38</v>
      </c>
      <c r="Q1834">
        <v>52</v>
      </c>
      <c r="R1834">
        <v>234</v>
      </c>
      <c r="S1834">
        <v>1</v>
      </c>
      <c r="T1834">
        <v>1</v>
      </c>
      <c r="AD1834" s="107">
        <v>32545</v>
      </c>
      <c r="AE1834" t="s">
        <v>31</v>
      </c>
      <c r="AF1834" t="s">
        <v>32</v>
      </c>
      <c r="AG1834" t="s">
        <v>868</v>
      </c>
      <c r="AH1834" t="s">
        <v>30</v>
      </c>
      <c r="AI1834" t="s">
        <v>94</v>
      </c>
      <c r="AJ1834" t="s">
        <v>88</v>
      </c>
      <c r="AK1834">
        <v>8</v>
      </c>
      <c r="AL1834" t="s">
        <v>987</v>
      </c>
      <c r="AN1834">
        <v>6</v>
      </c>
      <c r="AP1834" t="s">
        <v>92</v>
      </c>
      <c r="AR1834" t="s">
        <v>66</v>
      </c>
      <c r="AS1834" t="s">
        <v>44</v>
      </c>
      <c r="AU1834" t="s">
        <v>836</v>
      </c>
      <c r="AV1834" t="s">
        <v>87</v>
      </c>
      <c r="AW1834" t="s">
        <v>732</v>
      </c>
      <c r="BA1834">
        <v>41190</v>
      </c>
      <c r="BB1834">
        <v>305</v>
      </c>
      <c r="BC1834" t="s">
        <v>51</v>
      </c>
      <c r="BD1834" t="s">
        <v>1075</v>
      </c>
      <c r="BF1834">
        <v>52</v>
      </c>
      <c r="BG1834">
        <v>234</v>
      </c>
      <c r="BH1834">
        <v>234</v>
      </c>
      <c r="BI1834">
        <v>23.027322404371585</v>
      </c>
      <c r="BJ1834">
        <f t="shared" si="140"/>
        <v>23</v>
      </c>
      <c r="BK1834">
        <v>0</v>
      </c>
      <c r="BL1834">
        <v>-230</v>
      </c>
      <c r="BM1834" t="s">
        <v>1050</v>
      </c>
      <c r="BN1834" t="s">
        <v>75</v>
      </c>
      <c r="BO1834" t="s">
        <v>87</v>
      </c>
      <c r="BQ1834" t="s">
        <v>1050</v>
      </c>
      <c r="BR1834" t="s">
        <v>87</v>
      </c>
      <c r="BS1834" t="s">
        <v>572</v>
      </c>
      <c r="BT1834" t="s">
        <v>1252</v>
      </c>
      <c r="BU1834" t="s">
        <v>87</v>
      </c>
      <c r="BV1834">
        <v>0.22222222222222221</v>
      </c>
      <c r="BW1834">
        <v>1.7094017094017096E-2</v>
      </c>
      <c r="BX1834">
        <v>-0.20512820512820512</v>
      </c>
      <c r="BY1834">
        <v>0</v>
      </c>
      <c r="BZ1834">
        <v>-4</v>
      </c>
      <c r="CA1834">
        <v>48</v>
      </c>
      <c r="CB1834">
        <v>234</v>
      </c>
      <c r="CC1834">
        <v>52</v>
      </c>
      <c r="CD1834">
        <v>234</v>
      </c>
      <c r="CE1834">
        <v>230</v>
      </c>
      <c r="CH1834">
        <f t="shared" si="141"/>
        <v>1</v>
      </c>
      <c r="CI1834" t="s">
        <v>1401</v>
      </c>
      <c r="CJ1834">
        <v>3</v>
      </c>
      <c r="CK1834" t="s">
        <v>1399</v>
      </c>
      <c r="CL1834">
        <f t="shared" si="142"/>
        <v>1</v>
      </c>
      <c r="CM1834">
        <f t="shared" si="143"/>
        <v>1</v>
      </c>
      <c r="CN1834">
        <f t="shared" si="144"/>
        <v>1</v>
      </c>
    </row>
    <row r="1835" spans="1:92" x14ac:dyDescent="0.25">
      <c r="A1835">
        <v>3101</v>
      </c>
      <c r="B1835" t="s">
        <v>87</v>
      </c>
      <c r="C1835" t="s">
        <v>87</v>
      </c>
      <c r="D1835">
        <v>2305505</v>
      </c>
      <c r="E1835">
        <v>6</v>
      </c>
      <c r="F1835" s="107">
        <v>40974</v>
      </c>
      <c r="G1835" s="107">
        <v>41550</v>
      </c>
      <c r="H1835">
        <v>2305505</v>
      </c>
      <c r="I1835" s="107">
        <v>40975</v>
      </c>
      <c r="J1835" s="107">
        <v>40976</v>
      </c>
      <c r="K1835">
        <v>45000</v>
      </c>
      <c r="L1835" t="s">
        <v>570</v>
      </c>
      <c r="M1835" s="107">
        <v>40975</v>
      </c>
      <c r="N1835" t="s">
        <v>87</v>
      </c>
      <c r="O1835" t="s">
        <v>75</v>
      </c>
      <c r="P1835" t="s">
        <v>38</v>
      </c>
      <c r="Q1835">
        <v>51</v>
      </c>
      <c r="R1835">
        <v>577</v>
      </c>
      <c r="S1835">
        <v>2</v>
      </c>
      <c r="T1835">
        <v>2</v>
      </c>
      <c r="U1835">
        <v>2</v>
      </c>
      <c r="AD1835" s="107">
        <v>30808</v>
      </c>
      <c r="AE1835" t="s">
        <v>31</v>
      </c>
      <c r="AF1835" t="s">
        <v>68</v>
      </c>
      <c r="AG1835" t="s">
        <v>870</v>
      </c>
      <c r="AH1835" t="s">
        <v>30</v>
      </c>
      <c r="AI1835" t="s">
        <v>33</v>
      </c>
      <c r="AJ1835" t="s">
        <v>88</v>
      </c>
      <c r="AK1835">
        <v>18</v>
      </c>
      <c r="AL1835" t="s">
        <v>361</v>
      </c>
      <c r="AM1835">
        <v>2</v>
      </c>
      <c r="AP1835" t="s">
        <v>72</v>
      </c>
      <c r="AR1835" t="s">
        <v>49</v>
      </c>
      <c r="AS1835" t="s">
        <v>73</v>
      </c>
      <c r="AT1835" t="s">
        <v>1421</v>
      </c>
      <c r="AV1835" t="s">
        <v>50</v>
      </c>
      <c r="AW1835">
        <v>41040</v>
      </c>
      <c r="BA1835">
        <v>41081</v>
      </c>
      <c r="BB1835">
        <v>470</v>
      </c>
      <c r="BC1835" t="s">
        <v>98</v>
      </c>
      <c r="BD1835" t="s">
        <v>1103</v>
      </c>
      <c r="BF1835">
        <v>51</v>
      </c>
      <c r="BG1835">
        <v>576</v>
      </c>
      <c r="BH1835">
        <v>577</v>
      </c>
      <c r="BI1835">
        <v>27.775956284153004</v>
      </c>
      <c r="BJ1835">
        <f t="shared" si="140"/>
        <v>28</v>
      </c>
      <c r="BK1835">
        <v>-1</v>
      </c>
      <c r="BL1835">
        <v>-574</v>
      </c>
      <c r="BM1835" t="s">
        <v>1050</v>
      </c>
      <c r="BN1835" t="s">
        <v>75</v>
      </c>
      <c r="BO1835" t="s">
        <v>564</v>
      </c>
      <c r="BQ1835" t="s">
        <v>1050</v>
      </c>
      <c r="BR1835" t="s">
        <v>87</v>
      </c>
      <c r="BS1835" t="s">
        <v>572</v>
      </c>
      <c r="BT1835" t="s">
        <v>1252</v>
      </c>
      <c r="BU1835" t="s">
        <v>87</v>
      </c>
      <c r="BV1835">
        <v>8.838821490467938E-2</v>
      </c>
      <c r="BW1835">
        <v>3.472222222222222E-3</v>
      </c>
      <c r="BX1835">
        <v>-8.4915992682457156E-2</v>
      </c>
      <c r="BY1835">
        <v>0</v>
      </c>
      <c r="BZ1835">
        <v>-2</v>
      </c>
      <c r="CA1835">
        <v>49</v>
      </c>
      <c r="CB1835">
        <v>576</v>
      </c>
      <c r="CC1835">
        <v>51</v>
      </c>
      <c r="CD1835">
        <v>576</v>
      </c>
      <c r="CE1835">
        <v>574</v>
      </c>
      <c r="CH1835">
        <f t="shared" si="141"/>
        <v>1</v>
      </c>
      <c r="CI1835" t="s">
        <v>1401</v>
      </c>
      <c r="CJ1835">
        <v>3</v>
      </c>
      <c r="CK1835" t="s">
        <v>1399</v>
      </c>
      <c r="CL1835">
        <f t="shared" si="142"/>
        <v>1</v>
      </c>
      <c r="CM1835">
        <f t="shared" si="143"/>
        <v>1</v>
      </c>
      <c r="CN1835">
        <f t="shared" si="144"/>
        <v>1</v>
      </c>
    </row>
    <row r="1836" spans="1:92" x14ac:dyDescent="0.25">
      <c r="A1836">
        <v>1994</v>
      </c>
      <c r="B1836" t="s">
        <v>564</v>
      </c>
      <c r="C1836" t="s">
        <v>564</v>
      </c>
      <c r="D1836">
        <v>2306370</v>
      </c>
      <c r="E1836">
        <v>5</v>
      </c>
      <c r="F1836" s="107">
        <v>40983</v>
      </c>
      <c r="G1836" s="107">
        <v>40987</v>
      </c>
      <c r="H1836">
        <v>2306370</v>
      </c>
      <c r="I1836" s="107">
        <v>40983</v>
      </c>
      <c r="J1836" s="107">
        <v>40987</v>
      </c>
      <c r="K1836">
        <v>15000</v>
      </c>
      <c r="L1836" t="s">
        <v>569</v>
      </c>
      <c r="N1836" t="s">
        <v>564</v>
      </c>
      <c r="O1836" t="s">
        <v>913</v>
      </c>
      <c r="P1836" t="s">
        <v>38</v>
      </c>
      <c r="Q1836">
        <v>5</v>
      </c>
      <c r="R1836">
        <v>5</v>
      </c>
      <c r="S1836">
        <v>3</v>
      </c>
      <c r="T1836">
        <v>1</v>
      </c>
      <c r="U1836">
        <v>1</v>
      </c>
      <c r="AD1836" s="107">
        <v>33069</v>
      </c>
      <c r="AE1836" t="s">
        <v>31</v>
      </c>
      <c r="AF1836" t="s">
        <v>68</v>
      </c>
      <c r="AG1836" t="s">
        <v>870</v>
      </c>
      <c r="AH1836" t="s">
        <v>30</v>
      </c>
      <c r="AI1836" t="s">
        <v>69</v>
      </c>
      <c r="AJ1836" t="s">
        <v>88</v>
      </c>
      <c r="AK1836">
        <v>1</v>
      </c>
      <c r="AL1836" t="s">
        <v>987</v>
      </c>
      <c r="AN1836">
        <v>9</v>
      </c>
      <c r="AP1836" t="s">
        <v>107</v>
      </c>
      <c r="AR1836" t="s">
        <v>43</v>
      </c>
      <c r="AS1836" t="s">
        <v>60</v>
      </c>
      <c r="AT1836" t="s">
        <v>398</v>
      </c>
      <c r="BC1836" t="s">
        <v>37</v>
      </c>
      <c r="BF1836">
        <v>5</v>
      </c>
      <c r="BG1836">
        <v>5</v>
      </c>
      <c r="BH1836">
        <v>5</v>
      </c>
      <c r="BI1836">
        <v>21.622950819672131</v>
      </c>
      <c r="BJ1836">
        <f t="shared" si="140"/>
        <v>22</v>
      </c>
      <c r="BK1836">
        <v>0</v>
      </c>
      <c r="BL1836">
        <v>0</v>
      </c>
      <c r="BM1836" t="s">
        <v>1050</v>
      </c>
      <c r="BN1836" t="s">
        <v>913</v>
      </c>
      <c r="BO1836" t="s">
        <v>564</v>
      </c>
      <c r="BQ1836" t="s">
        <v>1050</v>
      </c>
      <c r="BR1836" t="s">
        <v>87</v>
      </c>
      <c r="BS1836" t="s">
        <v>572</v>
      </c>
      <c r="BT1836" t="s">
        <v>1252</v>
      </c>
      <c r="BU1836" t="s">
        <v>87</v>
      </c>
      <c r="BV1836">
        <v>1</v>
      </c>
      <c r="BW1836">
        <v>1</v>
      </c>
      <c r="BX1836">
        <v>0</v>
      </c>
      <c r="BY1836">
        <v>0</v>
      </c>
      <c r="BZ1836">
        <v>-5</v>
      </c>
      <c r="CA1836">
        <v>0</v>
      </c>
      <c r="CB1836">
        <v>5</v>
      </c>
      <c r="CC1836" t="e">
        <v>#VALUE!</v>
      </c>
      <c r="CD1836">
        <v>5</v>
      </c>
      <c r="CE1836">
        <v>0</v>
      </c>
      <c r="CH1836">
        <f t="shared" si="141"/>
        <v>1</v>
      </c>
      <c r="CI1836" t="s">
        <v>1405</v>
      </c>
      <c r="CJ1836">
        <v>1</v>
      </c>
      <c r="CK1836" t="s">
        <v>1399</v>
      </c>
      <c r="CL1836">
        <f t="shared" si="142"/>
        <v>0</v>
      </c>
      <c r="CM1836">
        <f t="shared" si="143"/>
        <v>1</v>
      </c>
      <c r="CN1836">
        <f t="shared" si="144"/>
        <v>1</v>
      </c>
    </row>
    <row r="1837" spans="1:92" x14ac:dyDescent="0.25">
      <c r="A1837">
        <v>2799</v>
      </c>
      <c r="B1837" t="s">
        <v>564</v>
      </c>
      <c r="C1837" t="s">
        <v>564</v>
      </c>
      <c r="D1837">
        <v>2306703</v>
      </c>
      <c r="E1837">
        <v>6</v>
      </c>
      <c r="F1837" s="107">
        <v>41012</v>
      </c>
      <c r="G1837" s="107">
        <v>41187</v>
      </c>
      <c r="H1837">
        <v>2306703</v>
      </c>
      <c r="I1837" s="107">
        <v>41017</v>
      </c>
      <c r="J1837" s="107">
        <v>41021</v>
      </c>
      <c r="K1837">
        <v>10000</v>
      </c>
      <c r="L1837" t="s">
        <v>568</v>
      </c>
      <c r="M1837" s="107">
        <v>41021</v>
      </c>
      <c r="N1837" t="s">
        <v>87</v>
      </c>
      <c r="O1837" t="s">
        <v>75</v>
      </c>
      <c r="P1837" t="s">
        <v>38</v>
      </c>
      <c r="Q1837">
        <v>5</v>
      </c>
      <c r="R1837">
        <v>176</v>
      </c>
      <c r="S1837">
        <v>1</v>
      </c>
      <c r="T1837">
        <v>1</v>
      </c>
      <c r="V1837">
        <v>1</v>
      </c>
      <c r="AD1837" s="107">
        <v>25430</v>
      </c>
      <c r="AE1837" t="s">
        <v>45</v>
      </c>
      <c r="AF1837" t="s">
        <v>68</v>
      </c>
      <c r="AG1837" t="s">
        <v>870</v>
      </c>
      <c r="AH1837" t="s">
        <v>57</v>
      </c>
      <c r="AI1837" t="s">
        <v>58</v>
      </c>
      <c r="AJ1837" t="s">
        <v>88</v>
      </c>
      <c r="AK1837">
        <v>10</v>
      </c>
      <c r="AL1837" t="s">
        <v>361</v>
      </c>
      <c r="AM1837">
        <v>2</v>
      </c>
      <c r="AP1837" t="s">
        <v>95</v>
      </c>
      <c r="AR1837" t="s">
        <v>66</v>
      </c>
      <c r="AS1837" t="s">
        <v>63</v>
      </c>
      <c r="BC1837" t="s">
        <v>51</v>
      </c>
      <c r="BF1837">
        <v>5</v>
      </c>
      <c r="BG1837">
        <v>171</v>
      </c>
      <c r="BH1837">
        <v>176</v>
      </c>
      <c r="BI1837">
        <v>42.57377049180328</v>
      </c>
      <c r="BJ1837">
        <f t="shared" si="140"/>
        <v>43</v>
      </c>
      <c r="BK1837">
        <v>0</v>
      </c>
      <c r="BL1837">
        <v>-166</v>
      </c>
      <c r="BM1837" t="s">
        <v>1050</v>
      </c>
      <c r="BN1837" t="s">
        <v>75</v>
      </c>
      <c r="BO1837" t="s">
        <v>87</v>
      </c>
      <c r="BQ1837" t="s">
        <v>1050</v>
      </c>
      <c r="BR1837" t="s">
        <v>87</v>
      </c>
      <c r="BS1837" t="s">
        <v>573</v>
      </c>
      <c r="BT1837" t="s">
        <v>1252</v>
      </c>
      <c r="BU1837" t="s">
        <v>87</v>
      </c>
      <c r="BV1837">
        <v>2.8409090909090908E-2</v>
      </c>
      <c r="BW1837">
        <v>2.9239766081871343E-2</v>
      </c>
      <c r="BX1837">
        <v>8.3067517278043526E-4</v>
      </c>
      <c r="BY1837">
        <v>0</v>
      </c>
      <c r="BZ1837">
        <v>-5</v>
      </c>
      <c r="CA1837">
        <v>0</v>
      </c>
      <c r="CB1837">
        <v>5</v>
      </c>
      <c r="CC1837" t="e">
        <v>#VALUE!</v>
      </c>
      <c r="CD1837">
        <v>5</v>
      </c>
      <c r="CE1837">
        <v>0</v>
      </c>
      <c r="CH1837">
        <f t="shared" si="141"/>
        <v>1</v>
      </c>
      <c r="CI1837" t="s">
        <v>1405</v>
      </c>
      <c r="CJ1837">
        <v>1</v>
      </c>
      <c r="CK1837" t="s">
        <v>1399</v>
      </c>
      <c r="CL1837">
        <f t="shared" si="142"/>
        <v>1</v>
      </c>
      <c r="CM1837">
        <f t="shared" si="143"/>
        <v>1</v>
      </c>
      <c r="CN1837">
        <f t="shared" si="144"/>
        <v>1</v>
      </c>
    </row>
    <row r="1838" spans="1:92" x14ac:dyDescent="0.25">
      <c r="A1838">
        <v>1894</v>
      </c>
      <c r="B1838" t="s">
        <v>564</v>
      </c>
      <c r="C1838" t="s">
        <v>564</v>
      </c>
      <c r="D1838">
        <v>2307133</v>
      </c>
      <c r="E1838">
        <v>1</v>
      </c>
      <c r="F1838" s="107">
        <v>40979</v>
      </c>
      <c r="G1838" s="107">
        <v>40995</v>
      </c>
      <c r="H1838">
        <v>2307133</v>
      </c>
      <c r="I1838" s="107">
        <v>40979</v>
      </c>
      <c r="J1838" s="107">
        <v>40995</v>
      </c>
      <c r="K1838">
        <v>15000</v>
      </c>
      <c r="L1838" t="s">
        <v>569</v>
      </c>
      <c r="N1838" t="s">
        <v>564</v>
      </c>
      <c r="O1838" t="s">
        <v>913</v>
      </c>
      <c r="P1838" t="s">
        <v>54</v>
      </c>
      <c r="Q1838">
        <v>17</v>
      </c>
      <c r="R1838">
        <v>17</v>
      </c>
      <c r="S1838">
        <v>6</v>
      </c>
      <c r="T1838">
        <v>3</v>
      </c>
      <c r="U1838">
        <v>2</v>
      </c>
      <c r="AD1838" s="107">
        <v>28383</v>
      </c>
      <c r="AE1838" t="s">
        <v>45</v>
      </c>
      <c r="AF1838" t="s">
        <v>68</v>
      </c>
      <c r="AG1838" t="s">
        <v>870</v>
      </c>
      <c r="AH1838" t="s">
        <v>57</v>
      </c>
      <c r="AI1838" t="s">
        <v>86</v>
      </c>
      <c r="AJ1838" t="s">
        <v>54</v>
      </c>
      <c r="AK1838">
        <v>2</v>
      </c>
      <c r="AL1838" t="s">
        <v>54</v>
      </c>
      <c r="AP1838" t="s">
        <v>42</v>
      </c>
      <c r="AR1838" t="s">
        <v>43</v>
      </c>
      <c r="AS1838" t="s">
        <v>44</v>
      </c>
      <c r="BC1838" t="s">
        <v>37</v>
      </c>
      <c r="BF1838">
        <v>17</v>
      </c>
      <c r="BG1838">
        <v>17</v>
      </c>
      <c r="BH1838">
        <v>17</v>
      </c>
      <c r="BI1838">
        <v>34.415300546448087</v>
      </c>
      <c r="BJ1838">
        <f t="shared" si="140"/>
        <v>35</v>
      </c>
      <c r="BK1838">
        <v>0</v>
      </c>
      <c r="BL1838">
        <v>0</v>
      </c>
      <c r="BM1838" t="s">
        <v>1051</v>
      </c>
      <c r="BN1838" t="s">
        <v>913</v>
      </c>
      <c r="BO1838" t="s">
        <v>564</v>
      </c>
      <c r="BQ1838" t="s">
        <v>1051</v>
      </c>
      <c r="BR1838" t="s">
        <v>87</v>
      </c>
      <c r="BS1838" t="s">
        <v>572</v>
      </c>
      <c r="BT1838" t="s">
        <v>1252</v>
      </c>
      <c r="BU1838" t="s">
        <v>87</v>
      </c>
      <c r="BV1838">
        <v>1</v>
      </c>
      <c r="BW1838">
        <v>1</v>
      </c>
      <c r="BX1838">
        <v>0</v>
      </c>
      <c r="BY1838">
        <v>0</v>
      </c>
      <c r="BZ1838">
        <v>-17</v>
      </c>
      <c r="CA1838">
        <v>0</v>
      </c>
      <c r="CB1838">
        <v>17</v>
      </c>
      <c r="CC1838" t="e">
        <v>#VALUE!</v>
      </c>
      <c r="CD1838">
        <v>17</v>
      </c>
      <c r="CE1838">
        <v>0</v>
      </c>
      <c r="CH1838">
        <f t="shared" si="141"/>
        <v>1</v>
      </c>
      <c r="CI1838" t="s">
        <v>1404</v>
      </c>
      <c r="CJ1838">
        <v>2</v>
      </c>
      <c r="CK1838" t="s">
        <v>1399</v>
      </c>
      <c r="CL1838">
        <f t="shared" si="142"/>
        <v>0</v>
      </c>
      <c r="CM1838">
        <f t="shared" si="143"/>
        <v>1</v>
      </c>
      <c r="CN1838">
        <f t="shared" si="144"/>
        <v>1</v>
      </c>
    </row>
    <row r="1839" spans="1:92" x14ac:dyDescent="0.25">
      <c r="A1839">
        <v>1109</v>
      </c>
      <c r="B1839" t="s">
        <v>564</v>
      </c>
      <c r="C1839" t="s">
        <v>564</v>
      </c>
      <c r="D1839">
        <v>2307450</v>
      </c>
      <c r="E1839">
        <v>1</v>
      </c>
      <c r="F1839" s="107">
        <v>40949</v>
      </c>
      <c r="G1839" s="107">
        <v>41178</v>
      </c>
      <c r="H1839">
        <v>2307450</v>
      </c>
      <c r="I1839" s="107">
        <v>40949</v>
      </c>
      <c r="J1839" s="107">
        <v>40950</v>
      </c>
      <c r="K1839">
        <v>5000</v>
      </c>
      <c r="L1839" t="s">
        <v>567</v>
      </c>
      <c r="M1839" s="107">
        <v>40950</v>
      </c>
      <c r="N1839" t="s">
        <v>87</v>
      </c>
      <c r="O1839" t="s">
        <v>75</v>
      </c>
      <c r="P1839" t="s">
        <v>54</v>
      </c>
      <c r="Q1839">
        <v>2</v>
      </c>
      <c r="R1839">
        <v>230</v>
      </c>
      <c r="S1839">
        <v>0</v>
      </c>
      <c r="T1839">
        <v>1</v>
      </c>
      <c r="AB1839" t="s">
        <v>111</v>
      </c>
      <c r="AD1839" s="107">
        <v>29938</v>
      </c>
      <c r="AE1839" t="s">
        <v>45</v>
      </c>
      <c r="AF1839" t="s">
        <v>39</v>
      </c>
      <c r="AG1839" t="s">
        <v>40</v>
      </c>
      <c r="AH1839" t="s">
        <v>30</v>
      </c>
      <c r="AI1839" t="s">
        <v>96</v>
      </c>
      <c r="AJ1839" t="s">
        <v>54</v>
      </c>
      <c r="AK1839">
        <v>9</v>
      </c>
      <c r="AL1839" t="s">
        <v>54</v>
      </c>
      <c r="AP1839" t="s">
        <v>97</v>
      </c>
      <c r="AR1839" t="s">
        <v>43</v>
      </c>
      <c r="AS1839" t="s">
        <v>63</v>
      </c>
      <c r="BC1839" t="s">
        <v>51</v>
      </c>
      <c r="BF1839">
        <v>2</v>
      </c>
      <c r="BG1839">
        <v>230</v>
      </c>
      <c r="BH1839">
        <v>230</v>
      </c>
      <c r="BI1839">
        <v>30.084699453551913</v>
      </c>
      <c r="BJ1839">
        <f t="shared" si="140"/>
        <v>30</v>
      </c>
      <c r="BK1839">
        <v>0</v>
      </c>
      <c r="BL1839">
        <v>-228</v>
      </c>
      <c r="BM1839" t="s">
        <v>1051</v>
      </c>
      <c r="BN1839" t="s">
        <v>75</v>
      </c>
      <c r="BO1839" t="s">
        <v>87</v>
      </c>
      <c r="BQ1839" t="s">
        <v>1051</v>
      </c>
      <c r="BR1839" t="s">
        <v>87</v>
      </c>
      <c r="BS1839" t="s">
        <v>573</v>
      </c>
      <c r="BT1839" t="s">
        <v>1252</v>
      </c>
      <c r="BU1839" t="s">
        <v>564</v>
      </c>
      <c r="BV1839">
        <v>8.6956521739130436E-3</v>
      </c>
      <c r="BW1839">
        <v>8.6956521739130436E-3</v>
      </c>
      <c r="BX1839">
        <v>0</v>
      </c>
      <c r="BY1839">
        <v>0</v>
      </c>
      <c r="BZ1839">
        <v>-2</v>
      </c>
      <c r="CA1839">
        <v>0</v>
      </c>
      <c r="CB1839">
        <v>2</v>
      </c>
      <c r="CC1839" t="e">
        <v>#VALUE!</v>
      </c>
      <c r="CD1839">
        <v>2</v>
      </c>
      <c r="CE1839">
        <v>0</v>
      </c>
      <c r="CH1839">
        <f t="shared" si="141"/>
        <v>1</v>
      </c>
      <c r="CI1839" t="s">
        <v>1405</v>
      </c>
      <c r="CJ1839">
        <v>1</v>
      </c>
      <c r="CK1839" t="s">
        <v>1399</v>
      </c>
      <c r="CL1839">
        <f t="shared" si="142"/>
        <v>1</v>
      </c>
      <c r="CM1839">
        <f t="shared" si="143"/>
        <v>0</v>
      </c>
      <c r="CN1839">
        <f t="shared" si="144"/>
        <v>1</v>
      </c>
    </row>
    <row r="1840" spans="1:92" x14ac:dyDescent="0.25">
      <c r="A1840">
        <v>1184</v>
      </c>
      <c r="B1840" t="s">
        <v>564</v>
      </c>
      <c r="C1840" t="s">
        <v>564</v>
      </c>
      <c r="D1840">
        <v>2307467</v>
      </c>
      <c r="E1840">
        <v>4</v>
      </c>
      <c r="F1840" s="107">
        <v>40952</v>
      </c>
      <c r="G1840" s="107">
        <v>41023</v>
      </c>
      <c r="H1840">
        <v>2307467</v>
      </c>
      <c r="I1840" s="107">
        <v>40952</v>
      </c>
      <c r="J1840" s="107">
        <v>41023</v>
      </c>
      <c r="K1840">
        <v>15000</v>
      </c>
      <c r="L1840" t="s">
        <v>569</v>
      </c>
      <c r="N1840" t="s">
        <v>564</v>
      </c>
      <c r="O1840" t="s">
        <v>913</v>
      </c>
      <c r="P1840" t="s">
        <v>38</v>
      </c>
      <c r="Q1840">
        <v>72</v>
      </c>
      <c r="R1840">
        <v>72</v>
      </c>
      <c r="S1840">
        <v>2</v>
      </c>
      <c r="T1840">
        <v>2</v>
      </c>
      <c r="AD1840" s="107">
        <v>31743</v>
      </c>
      <c r="AE1840" t="s">
        <v>45</v>
      </c>
      <c r="AF1840" t="s">
        <v>68</v>
      </c>
      <c r="AG1840" t="s">
        <v>870</v>
      </c>
      <c r="AH1840" t="s">
        <v>57</v>
      </c>
      <c r="AI1840" t="s">
        <v>89</v>
      </c>
      <c r="AJ1840" t="s">
        <v>88</v>
      </c>
      <c r="AK1840">
        <v>4</v>
      </c>
      <c r="AL1840" t="s">
        <v>986</v>
      </c>
      <c r="AO1840">
        <v>180</v>
      </c>
      <c r="AP1840" t="s">
        <v>120</v>
      </c>
      <c r="AR1840" t="s">
        <v>43</v>
      </c>
      <c r="AS1840" t="s">
        <v>121</v>
      </c>
      <c r="AT1840" t="s">
        <v>299</v>
      </c>
      <c r="BC1840" t="s">
        <v>37</v>
      </c>
      <c r="BF1840">
        <v>72</v>
      </c>
      <c r="BG1840">
        <v>72</v>
      </c>
      <c r="BH1840">
        <v>72</v>
      </c>
      <c r="BI1840">
        <v>25.161202185792348</v>
      </c>
      <c r="BJ1840">
        <f t="shared" si="140"/>
        <v>25</v>
      </c>
      <c r="BK1840">
        <v>0</v>
      </c>
      <c r="BL1840">
        <v>0</v>
      </c>
      <c r="BM1840" t="s">
        <v>1050</v>
      </c>
      <c r="BN1840" t="s">
        <v>913</v>
      </c>
      <c r="BO1840" t="s">
        <v>564</v>
      </c>
      <c r="BQ1840" t="s">
        <v>1050</v>
      </c>
      <c r="BR1840" t="s">
        <v>87</v>
      </c>
      <c r="BS1840" t="s">
        <v>572</v>
      </c>
      <c r="BT1840" t="s">
        <v>1252</v>
      </c>
      <c r="BU1840" t="s">
        <v>87</v>
      </c>
      <c r="BV1840">
        <v>1</v>
      </c>
      <c r="BW1840">
        <v>1</v>
      </c>
      <c r="BX1840">
        <v>0</v>
      </c>
      <c r="BY1840">
        <v>0</v>
      </c>
      <c r="BZ1840">
        <v>-72</v>
      </c>
      <c r="CA1840">
        <v>0</v>
      </c>
      <c r="CB1840">
        <v>72</v>
      </c>
      <c r="CC1840" t="e">
        <v>#VALUE!</v>
      </c>
      <c r="CD1840">
        <v>72</v>
      </c>
      <c r="CE1840">
        <v>0</v>
      </c>
      <c r="CH1840">
        <f t="shared" si="141"/>
        <v>1</v>
      </c>
      <c r="CI1840" t="s">
        <v>1402</v>
      </c>
      <c r="CJ1840">
        <v>4</v>
      </c>
      <c r="CK1840" t="s">
        <v>1399</v>
      </c>
      <c r="CL1840">
        <f t="shared" si="142"/>
        <v>0</v>
      </c>
      <c r="CM1840">
        <f t="shared" si="143"/>
        <v>1</v>
      </c>
      <c r="CN1840">
        <f t="shared" si="144"/>
        <v>1</v>
      </c>
    </row>
    <row r="1841" spans="1:92" x14ac:dyDescent="0.25">
      <c r="A1841">
        <v>3197</v>
      </c>
      <c r="B1841" t="s">
        <v>564</v>
      </c>
      <c r="C1841" t="s">
        <v>564</v>
      </c>
      <c r="D1841">
        <v>2307758</v>
      </c>
      <c r="E1841">
        <v>6</v>
      </c>
      <c r="F1841" s="107">
        <v>41026</v>
      </c>
      <c r="G1841" s="107">
        <v>41326</v>
      </c>
      <c r="H1841">
        <v>2307758</v>
      </c>
      <c r="I1841" s="107">
        <v>41027</v>
      </c>
      <c r="J1841" s="107">
        <v>41326</v>
      </c>
      <c r="K1841" t="s">
        <v>562</v>
      </c>
      <c r="L1841" t="s">
        <v>562</v>
      </c>
      <c r="N1841" t="s">
        <v>564</v>
      </c>
      <c r="O1841" t="s">
        <v>913</v>
      </c>
      <c r="P1841" t="s">
        <v>38</v>
      </c>
      <c r="Q1841">
        <v>300</v>
      </c>
      <c r="R1841">
        <v>301</v>
      </c>
      <c r="S1841">
        <v>1</v>
      </c>
      <c r="T1841">
        <v>1</v>
      </c>
      <c r="U1841">
        <v>1</v>
      </c>
      <c r="AD1841" s="107">
        <v>32508</v>
      </c>
      <c r="AE1841" t="s">
        <v>31</v>
      </c>
      <c r="AF1841" t="s">
        <v>32</v>
      </c>
      <c r="AG1841" t="s">
        <v>868</v>
      </c>
      <c r="AH1841" t="s">
        <v>30</v>
      </c>
      <c r="AI1841" t="s">
        <v>64</v>
      </c>
      <c r="AJ1841" t="s">
        <v>88</v>
      </c>
      <c r="AK1841">
        <v>8</v>
      </c>
      <c r="AL1841" t="s">
        <v>361</v>
      </c>
      <c r="AM1841">
        <v>2</v>
      </c>
      <c r="AP1841" t="s">
        <v>129</v>
      </c>
      <c r="AR1841" t="s">
        <v>91</v>
      </c>
      <c r="AS1841" t="s">
        <v>56</v>
      </c>
      <c r="BC1841" t="s">
        <v>37</v>
      </c>
      <c r="BF1841">
        <v>300</v>
      </c>
      <c r="BG1841">
        <v>300</v>
      </c>
      <c r="BH1841">
        <v>301</v>
      </c>
      <c r="BI1841">
        <v>23.273224043715846</v>
      </c>
      <c r="BJ1841">
        <f t="shared" si="140"/>
        <v>23</v>
      </c>
      <c r="BK1841">
        <v>0</v>
      </c>
      <c r="BL1841">
        <v>0</v>
      </c>
      <c r="BM1841" t="s">
        <v>1050</v>
      </c>
      <c r="BN1841" t="s">
        <v>913</v>
      </c>
      <c r="BO1841" t="s">
        <v>564</v>
      </c>
      <c r="BQ1841" t="s">
        <v>1050</v>
      </c>
      <c r="BR1841" t="s">
        <v>87</v>
      </c>
      <c r="BS1841" t="s">
        <v>572</v>
      </c>
      <c r="BT1841" t="s">
        <v>1252</v>
      </c>
      <c r="BU1841" t="s">
        <v>87</v>
      </c>
      <c r="BV1841">
        <v>0.99667774086378735</v>
      </c>
      <c r="BW1841">
        <v>1</v>
      </c>
      <c r="BX1841">
        <v>3.3222591362126463E-3</v>
      </c>
      <c r="BY1841">
        <v>0</v>
      </c>
      <c r="BZ1841">
        <v>-300</v>
      </c>
      <c r="CA1841">
        <v>0</v>
      </c>
      <c r="CB1841">
        <v>300</v>
      </c>
      <c r="CC1841" t="e">
        <v>#VALUE!</v>
      </c>
      <c r="CD1841">
        <v>300</v>
      </c>
      <c r="CE1841">
        <v>0</v>
      </c>
      <c r="CH1841">
        <f t="shared" si="141"/>
        <v>1</v>
      </c>
      <c r="CI1841" t="s">
        <v>1403</v>
      </c>
      <c r="CJ1841">
        <v>6</v>
      </c>
      <c r="CK1841" t="s">
        <v>1399</v>
      </c>
      <c r="CL1841">
        <f t="shared" si="142"/>
        <v>0</v>
      </c>
      <c r="CM1841">
        <f t="shared" si="143"/>
        <v>1</v>
      </c>
      <c r="CN1841">
        <f t="shared" si="144"/>
        <v>1</v>
      </c>
    </row>
    <row r="1842" spans="1:92" x14ac:dyDescent="0.25">
      <c r="A1842">
        <v>2557</v>
      </c>
      <c r="B1842" t="s">
        <v>564</v>
      </c>
      <c r="C1842" t="s">
        <v>564</v>
      </c>
      <c r="D1842">
        <v>2308013</v>
      </c>
      <c r="E1842">
        <v>6</v>
      </c>
      <c r="F1842" s="107">
        <v>41004</v>
      </c>
      <c r="G1842" s="107">
        <v>41044</v>
      </c>
      <c r="H1842">
        <v>2308013</v>
      </c>
      <c r="I1842" s="107">
        <v>41004</v>
      </c>
      <c r="J1842" s="107">
        <v>41044</v>
      </c>
      <c r="K1842" t="s">
        <v>562</v>
      </c>
      <c r="L1842" t="s">
        <v>562</v>
      </c>
      <c r="N1842" t="s">
        <v>564</v>
      </c>
      <c r="O1842" t="s">
        <v>913</v>
      </c>
      <c r="P1842" t="s">
        <v>38</v>
      </c>
      <c r="Q1842">
        <v>41</v>
      </c>
      <c r="R1842">
        <v>41</v>
      </c>
      <c r="S1842">
        <v>2</v>
      </c>
      <c r="T1842">
        <v>1</v>
      </c>
      <c r="U1842">
        <v>1</v>
      </c>
      <c r="AD1842" s="107">
        <v>32414</v>
      </c>
      <c r="AE1842" t="s">
        <v>31</v>
      </c>
      <c r="AF1842" t="s">
        <v>32</v>
      </c>
      <c r="AG1842" t="s">
        <v>868</v>
      </c>
      <c r="AH1842" t="s">
        <v>57</v>
      </c>
      <c r="AI1842" t="s">
        <v>70</v>
      </c>
      <c r="AJ1842" t="s">
        <v>88</v>
      </c>
      <c r="AK1842">
        <v>2</v>
      </c>
      <c r="AL1842" t="s">
        <v>361</v>
      </c>
      <c r="AM1842">
        <v>4</v>
      </c>
      <c r="AP1842" t="s">
        <v>157</v>
      </c>
      <c r="AR1842" t="s">
        <v>66</v>
      </c>
      <c r="AS1842" t="s">
        <v>63</v>
      </c>
      <c r="BC1842" t="s">
        <v>37</v>
      </c>
      <c r="BF1842">
        <v>41</v>
      </c>
      <c r="BG1842">
        <v>41</v>
      </c>
      <c r="BH1842">
        <v>41</v>
      </c>
      <c r="BI1842">
        <v>23.469945355191257</v>
      </c>
      <c r="BJ1842">
        <f t="shared" si="140"/>
        <v>24</v>
      </c>
      <c r="BK1842">
        <v>0</v>
      </c>
      <c r="BL1842">
        <v>0</v>
      </c>
      <c r="BM1842" t="s">
        <v>1050</v>
      </c>
      <c r="BN1842" t="s">
        <v>913</v>
      </c>
      <c r="BO1842" t="s">
        <v>564</v>
      </c>
      <c r="BQ1842" t="s">
        <v>1050</v>
      </c>
      <c r="BR1842" t="s">
        <v>87</v>
      </c>
      <c r="BS1842" t="s">
        <v>572</v>
      </c>
      <c r="BT1842" t="s">
        <v>1252</v>
      </c>
      <c r="BU1842" t="s">
        <v>87</v>
      </c>
      <c r="BV1842">
        <v>1</v>
      </c>
      <c r="BW1842">
        <v>1</v>
      </c>
      <c r="BX1842">
        <v>0</v>
      </c>
      <c r="BY1842">
        <v>0</v>
      </c>
      <c r="BZ1842">
        <v>-41</v>
      </c>
      <c r="CA1842">
        <v>0</v>
      </c>
      <c r="CB1842">
        <v>41</v>
      </c>
      <c r="CC1842" t="e">
        <v>#VALUE!</v>
      </c>
      <c r="CD1842">
        <v>41</v>
      </c>
      <c r="CE1842">
        <v>0</v>
      </c>
      <c r="CH1842">
        <f t="shared" si="141"/>
        <v>1</v>
      </c>
      <c r="CI1842" t="s">
        <v>1401</v>
      </c>
      <c r="CJ1842">
        <v>3</v>
      </c>
      <c r="CK1842" t="s">
        <v>1399</v>
      </c>
      <c r="CL1842">
        <f t="shared" si="142"/>
        <v>0</v>
      </c>
      <c r="CM1842">
        <f t="shared" si="143"/>
        <v>1</v>
      </c>
      <c r="CN1842">
        <f t="shared" si="144"/>
        <v>1</v>
      </c>
    </row>
    <row r="1843" spans="1:92" x14ac:dyDescent="0.25">
      <c r="A1843">
        <v>2634</v>
      </c>
      <c r="B1843" t="s">
        <v>564</v>
      </c>
      <c r="C1843" t="s">
        <v>564</v>
      </c>
      <c r="D1843">
        <v>2308172</v>
      </c>
      <c r="E1843" t="s">
        <v>1409</v>
      </c>
      <c r="F1843" s="107">
        <v>41006</v>
      </c>
      <c r="G1843" s="107"/>
      <c r="H1843">
        <v>2308172</v>
      </c>
      <c r="I1843" s="107">
        <v>41007</v>
      </c>
      <c r="J1843" s="107"/>
      <c r="K1843">
        <v>100000</v>
      </c>
      <c r="L1843" t="s">
        <v>570</v>
      </c>
      <c r="N1843" t="s">
        <v>564</v>
      </c>
      <c r="O1843" t="s">
        <v>913</v>
      </c>
      <c r="P1843" t="s">
        <v>549</v>
      </c>
      <c r="Q1843" t="s">
        <v>586</v>
      </c>
      <c r="R1843" t="s">
        <v>586</v>
      </c>
      <c r="S1843">
        <v>1</v>
      </c>
      <c r="T1843">
        <v>0</v>
      </c>
      <c r="U1843">
        <v>1</v>
      </c>
      <c r="AB1843" t="s">
        <v>111</v>
      </c>
      <c r="AD1843" s="107">
        <v>24504</v>
      </c>
      <c r="AE1843" t="s">
        <v>31</v>
      </c>
      <c r="AF1843" t="s">
        <v>39</v>
      </c>
      <c r="AG1843" t="s">
        <v>40</v>
      </c>
      <c r="AH1843" t="s">
        <v>30</v>
      </c>
      <c r="AI1843" t="s">
        <v>113</v>
      </c>
      <c r="AP1843" t="s">
        <v>72</v>
      </c>
      <c r="AR1843" t="s">
        <v>49</v>
      </c>
      <c r="AS1843" t="s">
        <v>73</v>
      </c>
      <c r="AT1843" t="s">
        <v>1274</v>
      </c>
      <c r="BC1843" t="s">
        <v>37</v>
      </c>
      <c r="BF1843" t="s">
        <v>586</v>
      </c>
      <c r="BG1843" t="s">
        <v>586</v>
      </c>
      <c r="BH1843" t="s">
        <v>586</v>
      </c>
      <c r="BI1843">
        <v>45.087431693989068</v>
      </c>
      <c r="BJ1843">
        <f t="shared" si="140"/>
        <v>45</v>
      </c>
      <c r="BK1843">
        <v>0</v>
      </c>
      <c r="BL1843">
        <v>0</v>
      </c>
      <c r="BM1843">
        <v>0</v>
      </c>
      <c r="BN1843" t="s">
        <v>913</v>
      </c>
      <c r="BO1843" t="s">
        <v>564</v>
      </c>
      <c r="BQ1843" t="s">
        <v>1409</v>
      </c>
      <c r="BR1843" t="s">
        <v>87</v>
      </c>
      <c r="BS1843" t="s">
        <v>586</v>
      </c>
      <c r="BT1843" t="s">
        <v>586</v>
      </c>
      <c r="BU1843" t="s">
        <v>87</v>
      </c>
      <c r="BV1843" t="s">
        <v>586</v>
      </c>
      <c r="BW1843" t="s">
        <v>586</v>
      </c>
      <c r="BX1843">
        <v>0</v>
      </c>
      <c r="BY1843" t="e">
        <v>#VALUE!</v>
      </c>
      <c r="BZ1843">
        <v>41006</v>
      </c>
      <c r="CA1843" t="e">
        <v>#VALUE!</v>
      </c>
      <c r="CB1843" t="e">
        <v>#VALUE!</v>
      </c>
      <c r="CC1843" t="s">
        <v>586</v>
      </c>
      <c r="CD1843" t="s">
        <v>586</v>
      </c>
      <c r="CH1843">
        <f t="shared" si="141"/>
        <v>1</v>
      </c>
      <c r="CI1843" t="s">
        <v>1410</v>
      </c>
      <c r="CJ1843">
        <v>9</v>
      </c>
      <c r="CK1843" t="s">
        <v>1399</v>
      </c>
      <c r="CL1843">
        <f t="shared" si="142"/>
        <v>0</v>
      </c>
      <c r="CM1843">
        <f t="shared" si="143"/>
        <v>1</v>
      </c>
      <c r="CN1843">
        <f t="shared" si="144"/>
        <v>0</v>
      </c>
    </row>
    <row r="1844" spans="1:92" x14ac:dyDescent="0.25">
      <c r="A1844">
        <v>822</v>
      </c>
      <c r="B1844" t="s">
        <v>564</v>
      </c>
      <c r="C1844" t="s">
        <v>564</v>
      </c>
      <c r="D1844">
        <v>2308686</v>
      </c>
      <c r="E1844">
        <v>2</v>
      </c>
      <c r="F1844" s="107">
        <v>40940</v>
      </c>
      <c r="G1844" s="107">
        <v>41001</v>
      </c>
      <c r="H1844">
        <v>2308686</v>
      </c>
      <c r="I1844" s="107">
        <v>40940</v>
      </c>
      <c r="J1844" s="107">
        <v>41001</v>
      </c>
      <c r="K1844">
        <v>10000</v>
      </c>
      <c r="L1844" t="s">
        <v>568</v>
      </c>
      <c r="N1844" t="s">
        <v>564</v>
      </c>
      <c r="O1844" t="s">
        <v>913</v>
      </c>
      <c r="P1844" t="s">
        <v>587</v>
      </c>
      <c r="Q1844">
        <v>62</v>
      </c>
      <c r="R1844">
        <v>62</v>
      </c>
      <c r="S1844">
        <v>2</v>
      </c>
      <c r="T1844">
        <v>4</v>
      </c>
      <c r="U1844">
        <v>2</v>
      </c>
      <c r="AD1844" s="107">
        <v>32579</v>
      </c>
      <c r="AE1844" t="s">
        <v>31</v>
      </c>
      <c r="AF1844" t="s">
        <v>32</v>
      </c>
      <c r="AG1844" t="s">
        <v>868</v>
      </c>
      <c r="AH1844" t="s">
        <v>57</v>
      </c>
      <c r="AI1844" t="s">
        <v>94</v>
      </c>
      <c r="AJ1844" t="s">
        <v>47</v>
      </c>
      <c r="AK1844">
        <v>5</v>
      </c>
      <c r="AL1844" t="s">
        <v>47</v>
      </c>
      <c r="AP1844" t="s">
        <v>92</v>
      </c>
      <c r="AR1844" t="s">
        <v>66</v>
      </c>
      <c r="AS1844" t="s">
        <v>44</v>
      </c>
      <c r="BC1844" t="s">
        <v>37</v>
      </c>
      <c r="BF1844">
        <v>62</v>
      </c>
      <c r="BG1844">
        <v>62</v>
      </c>
      <c r="BH1844">
        <v>62</v>
      </c>
      <c r="BI1844">
        <v>22.844262295081968</v>
      </c>
      <c r="BJ1844">
        <f t="shared" si="140"/>
        <v>23</v>
      </c>
      <c r="BK1844">
        <v>0</v>
      </c>
      <c r="BL1844">
        <v>0</v>
      </c>
      <c r="BM1844" t="s">
        <v>47</v>
      </c>
      <c r="BN1844" t="s">
        <v>913</v>
      </c>
      <c r="BO1844" t="s">
        <v>564</v>
      </c>
      <c r="BQ1844" t="s">
        <v>47</v>
      </c>
      <c r="BR1844" t="s">
        <v>87</v>
      </c>
      <c r="BS1844" t="s">
        <v>572</v>
      </c>
      <c r="BT1844" t="s">
        <v>1252</v>
      </c>
      <c r="BU1844" t="s">
        <v>87</v>
      </c>
      <c r="BV1844">
        <v>1</v>
      </c>
      <c r="BW1844">
        <v>1</v>
      </c>
      <c r="BX1844">
        <v>0</v>
      </c>
      <c r="BY1844">
        <v>0</v>
      </c>
      <c r="BZ1844">
        <v>-62</v>
      </c>
      <c r="CA1844">
        <v>0</v>
      </c>
      <c r="CB1844">
        <v>62</v>
      </c>
      <c r="CC1844" t="e">
        <v>#VALUE!</v>
      </c>
      <c r="CD1844">
        <v>62</v>
      </c>
      <c r="CE1844">
        <v>0</v>
      </c>
      <c r="CH1844">
        <f t="shared" si="141"/>
        <v>1</v>
      </c>
      <c r="CI1844" t="s">
        <v>1402</v>
      </c>
      <c r="CJ1844">
        <v>4</v>
      </c>
      <c r="CK1844" t="s">
        <v>1399</v>
      </c>
      <c r="CL1844">
        <f t="shared" si="142"/>
        <v>0</v>
      </c>
      <c r="CM1844">
        <f t="shared" si="143"/>
        <v>1</v>
      </c>
      <c r="CN1844">
        <f t="shared" si="144"/>
        <v>1</v>
      </c>
    </row>
    <row r="1845" spans="1:92" x14ac:dyDescent="0.25">
      <c r="A1845">
        <v>2910</v>
      </c>
      <c r="B1845" t="s">
        <v>564</v>
      </c>
      <c r="C1845" t="s">
        <v>564</v>
      </c>
      <c r="D1845">
        <v>2308864</v>
      </c>
      <c r="E1845">
        <v>2</v>
      </c>
      <c r="F1845" s="107">
        <v>41016</v>
      </c>
      <c r="G1845" s="107">
        <v>41207</v>
      </c>
      <c r="H1845">
        <v>2308864</v>
      </c>
      <c r="I1845" s="107">
        <v>41017</v>
      </c>
      <c r="J1845" s="107">
        <v>41018</v>
      </c>
      <c r="K1845">
        <v>7000</v>
      </c>
      <c r="L1845" t="s">
        <v>568</v>
      </c>
      <c r="M1845" s="107">
        <v>41018</v>
      </c>
      <c r="N1845" t="s">
        <v>87</v>
      </c>
      <c r="O1845" t="s">
        <v>583</v>
      </c>
      <c r="P1845" t="s">
        <v>587</v>
      </c>
      <c r="Q1845">
        <v>2</v>
      </c>
      <c r="R1845">
        <v>192</v>
      </c>
      <c r="S1845">
        <v>0</v>
      </c>
      <c r="T1845">
        <v>0</v>
      </c>
      <c r="AB1845" t="s">
        <v>111</v>
      </c>
      <c r="AD1845" s="107">
        <v>31274</v>
      </c>
      <c r="AE1845" t="s">
        <v>45</v>
      </c>
      <c r="AF1845" t="s">
        <v>39</v>
      </c>
      <c r="AG1845" t="s">
        <v>40</v>
      </c>
      <c r="AH1845" t="s">
        <v>30</v>
      </c>
      <c r="AI1845" t="s">
        <v>69</v>
      </c>
      <c r="AJ1845" t="s">
        <v>47</v>
      </c>
      <c r="AK1845">
        <v>9</v>
      </c>
      <c r="AL1845" t="s">
        <v>47</v>
      </c>
      <c r="AP1845" t="s">
        <v>92</v>
      </c>
      <c r="AR1845" t="s">
        <v>66</v>
      </c>
      <c r="AS1845" t="s">
        <v>44</v>
      </c>
      <c r="BC1845" t="s">
        <v>51</v>
      </c>
      <c r="BF1845">
        <v>2</v>
      </c>
      <c r="BG1845">
        <v>191</v>
      </c>
      <c r="BH1845">
        <v>192</v>
      </c>
      <c r="BI1845">
        <v>26.617486338797814</v>
      </c>
      <c r="BJ1845">
        <f t="shared" si="140"/>
        <v>27</v>
      </c>
      <c r="BK1845">
        <v>0</v>
      </c>
      <c r="BL1845">
        <v>-189</v>
      </c>
      <c r="BM1845" t="s">
        <v>47</v>
      </c>
      <c r="BN1845" t="s">
        <v>75</v>
      </c>
      <c r="BO1845" t="s">
        <v>87</v>
      </c>
      <c r="BQ1845" t="s">
        <v>47</v>
      </c>
      <c r="BR1845" t="s">
        <v>87</v>
      </c>
      <c r="BS1845" t="s">
        <v>573</v>
      </c>
      <c r="BT1845" t="s">
        <v>1252</v>
      </c>
      <c r="BU1845" t="s">
        <v>564</v>
      </c>
      <c r="BV1845">
        <v>1.0416666666666666E-2</v>
      </c>
      <c r="BW1845">
        <v>1.0471204188481676E-2</v>
      </c>
      <c r="BX1845">
        <v>5.453752181500994E-5</v>
      </c>
      <c r="BY1845">
        <v>0</v>
      </c>
      <c r="BZ1845">
        <v>-2</v>
      </c>
      <c r="CA1845">
        <v>0</v>
      </c>
      <c r="CB1845">
        <v>2</v>
      </c>
      <c r="CC1845" t="e">
        <v>#VALUE!</v>
      </c>
      <c r="CD1845">
        <v>2</v>
      </c>
      <c r="CE1845">
        <v>0</v>
      </c>
      <c r="CH1845">
        <f t="shared" si="141"/>
        <v>0</v>
      </c>
      <c r="CI1845" t="s">
        <v>1405</v>
      </c>
      <c r="CJ1845">
        <v>1</v>
      </c>
      <c r="CK1845" t="s">
        <v>1399</v>
      </c>
      <c r="CL1845">
        <f t="shared" si="142"/>
        <v>1</v>
      </c>
      <c r="CM1845">
        <f t="shared" si="143"/>
        <v>0</v>
      </c>
      <c r="CN1845">
        <f t="shared" si="144"/>
        <v>0</v>
      </c>
    </row>
    <row r="1846" spans="1:92" x14ac:dyDescent="0.25">
      <c r="A1846">
        <v>1222</v>
      </c>
      <c r="B1846" t="s">
        <v>564</v>
      </c>
      <c r="C1846" t="s">
        <v>564</v>
      </c>
      <c r="D1846">
        <v>2309037</v>
      </c>
      <c r="E1846">
        <v>6</v>
      </c>
      <c r="F1846" s="107">
        <v>40953</v>
      </c>
      <c r="G1846" s="107">
        <v>41256</v>
      </c>
      <c r="H1846">
        <v>2309037</v>
      </c>
      <c r="I1846" s="107">
        <v>40955</v>
      </c>
      <c r="J1846" s="107">
        <v>41256</v>
      </c>
      <c r="K1846" t="s">
        <v>562</v>
      </c>
      <c r="L1846" t="s">
        <v>562</v>
      </c>
      <c r="N1846" t="s">
        <v>564</v>
      </c>
      <c r="O1846" t="s">
        <v>913</v>
      </c>
      <c r="P1846" t="s">
        <v>38</v>
      </c>
      <c r="Q1846">
        <v>302</v>
      </c>
      <c r="R1846">
        <v>304</v>
      </c>
      <c r="S1846">
        <v>0</v>
      </c>
      <c r="T1846">
        <v>1</v>
      </c>
      <c r="AD1846" s="107">
        <v>32488</v>
      </c>
      <c r="AE1846" t="s">
        <v>45</v>
      </c>
      <c r="AF1846" t="s">
        <v>32</v>
      </c>
      <c r="AG1846" t="s">
        <v>868</v>
      </c>
      <c r="AH1846" t="s">
        <v>57</v>
      </c>
      <c r="AI1846" t="s">
        <v>140</v>
      </c>
      <c r="AJ1846" t="s">
        <v>88</v>
      </c>
      <c r="AK1846">
        <v>13</v>
      </c>
      <c r="AL1846" t="s">
        <v>361</v>
      </c>
      <c r="AM1846">
        <v>5</v>
      </c>
      <c r="AP1846" t="s">
        <v>104</v>
      </c>
      <c r="AR1846" t="s">
        <v>91</v>
      </c>
      <c r="AS1846" t="s">
        <v>105</v>
      </c>
      <c r="BC1846" t="s">
        <v>51</v>
      </c>
      <c r="BF1846">
        <v>302</v>
      </c>
      <c r="BG1846">
        <v>302</v>
      </c>
      <c r="BH1846">
        <v>304</v>
      </c>
      <c r="BI1846">
        <v>23.128415300546447</v>
      </c>
      <c r="BJ1846">
        <f t="shared" si="140"/>
        <v>23</v>
      </c>
      <c r="BK1846">
        <v>0</v>
      </c>
      <c r="BL1846">
        <v>0</v>
      </c>
      <c r="BM1846" t="s">
        <v>1050</v>
      </c>
      <c r="BN1846" t="s">
        <v>913</v>
      </c>
      <c r="BO1846" t="s">
        <v>564</v>
      </c>
      <c r="BQ1846" t="s">
        <v>1050</v>
      </c>
      <c r="BR1846" t="s">
        <v>87</v>
      </c>
      <c r="BS1846" t="s">
        <v>572</v>
      </c>
      <c r="BT1846" t="s">
        <v>1252</v>
      </c>
      <c r="BU1846" t="s">
        <v>564</v>
      </c>
      <c r="BV1846">
        <v>0.99342105263157898</v>
      </c>
      <c r="BW1846">
        <v>1</v>
      </c>
      <c r="BX1846">
        <v>6.5789473684210176E-3</v>
      </c>
      <c r="BY1846">
        <v>0</v>
      </c>
      <c r="BZ1846">
        <v>-302</v>
      </c>
      <c r="CA1846">
        <v>0</v>
      </c>
      <c r="CB1846">
        <v>302</v>
      </c>
      <c r="CC1846" t="e">
        <v>#VALUE!</v>
      </c>
      <c r="CD1846">
        <v>302</v>
      </c>
      <c r="CE1846">
        <v>0</v>
      </c>
      <c r="CH1846">
        <f t="shared" si="141"/>
        <v>1</v>
      </c>
      <c r="CI1846" t="s">
        <v>1403</v>
      </c>
      <c r="CJ1846">
        <v>6</v>
      </c>
      <c r="CK1846" t="s">
        <v>1399</v>
      </c>
      <c r="CL1846">
        <f t="shared" si="142"/>
        <v>0</v>
      </c>
      <c r="CM1846">
        <f t="shared" si="143"/>
        <v>0</v>
      </c>
      <c r="CN1846">
        <f t="shared" si="144"/>
        <v>1</v>
      </c>
    </row>
    <row r="1847" spans="1:92" x14ac:dyDescent="0.25">
      <c r="A1847">
        <v>1952</v>
      </c>
      <c r="B1847" t="s">
        <v>564</v>
      </c>
      <c r="C1847" t="s">
        <v>564</v>
      </c>
      <c r="D1847">
        <v>2309184</v>
      </c>
      <c r="E1847">
        <v>2</v>
      </c>
      <c r="F1847" s="107">
        <v>40982</v>
      </c>
      <c r="G1847" s="107">
        <v>41009</v>
      </c>
      <c r="H1847">
        <v>2309184</v>
      </c>
      <c r="I1847" s="107">
        <v>40982</v>
      </c>
      <c r="J1847" s="107">
        <v>41009</v>
      </c>
      <c r="K1847">
        <v>5000</v>
      </c>
      <c r="L1847" t="s">
        <v>567</v>
      </c>
      <c r="N1847" t="s">
        <v>564</v>
      </c>
      <c r="O1847" t="s">
        <v>913</v>
      </c>
      <c r="P1847" t="s">
        <v>587</v>
      </c>
      <c r="Q1847">
        <v>28</v>
      </c>
      <c r="R1847">
        <v>28</v>
      </c>
      <c r="S1847">
        <v>0</v>
      </c>
      <c r="T1847">
        <v>0</v>
      </c>
      <c r="AD1847" s="107">
        <v>32601</v>
      </c>
      <c r="AE1847" t="s">
        <v>45</v>
      </c>
      <c r="AF1847" t="s">
        <v>32</v>
      </c>
      <c r="AG1847" t="s">
        <v>868</v>
      </c>
      <c r="AH1847" t="s">
        <v>30</v>
      </c>
      <c r="AI1847" t="s">
        <v>69</v>
      </c>
      <c r="AJ1847" t="s">
        <v>47</v>
      </c>
      <c r="AK1847">
        <v>2</v>
      </c>
      <c r="AL1847" t="s">
        <v>47</v>
      </c>
      <c r="AP1847" t="s">
        <v>83</v>
      </c>
      <c r="AR1847" t="s">
        <v>66</v>
      </c>
      <c r="AS1847" t="s">
        <v>73</v>
      </c>
      <c r="AT1847" t="s">
        <v>393</v>
      </c>
      <c r="BC1847" t="s">
        <v>37</v>
      </c>
      <c r="BF1847">
        <v>28</v>
      </c>
      <c r="BG1847">
        <v>28</v>
      </c>
      <c r="BH1847">
        <v>28</v>
      </c>
      <c r="BI1847">
        <v>22.898907103825138</v>
      </c>
      <c r="BJ1847">
        <f t="shared" si="140"/>
        <v>23</v>
      </c>
      <c r="BK1847">
        <v>0</v>
      </c>
      <c r="BL1847">
        <v>0</v>
      </c>
      <c r="BM1847" t="s">
        <v>47</v>
      </c>
      <c r="BN1847" t="s">
        <v>913</v>
      </c>
      <c r="BO1847" t="s">
        <v>564</v>
      </c>
      <c r="BQ1847" t="s">
        <v>47</v>
      </c>
      <c r="BR1847" t="s">
        <v>87</v>
      </c>
      <c r="BS1847" t="s">
        <v>572</v>
      </c>
      <c r="BT1847" t="s">
        <v>1252</v>
      </c>
      <c r="BU1847" t="s">
        <v>564</v>
      </c>
      <c r="BV1847">
        <v>1</v>
      </c>
      <c r="BW1847">
        <v>1</v>
      </c>
      <c r="BX1847">
        <v>0</v>
      </c>
      <c r="BY1847">
        <v>0</v>
      </c>
      <c r="BZ1847">
        <v>-28</v>
      </c>
      <c r="CA1847">
        <v>0</v>
      </c>
      <c r="CB1847">
        <v>28</v>
      </c>
      <c r="CC1847" t="e">
        <v>#VALUE!</v>
      </c>
      <c r="CD1847">
        <v>28</v>
      </c>
      <c r="CE1847">
        <v>0</v>
      </c>
      <c r="CH1847">
        <f t="shared" si="141"/>
        <v>0</v>
      </c>
      <c r="CI1847" t="s">
        <v>1404</v>
      </c>
      <c r="CJ1847">
        <v>2</v>
      </c>
      <c r="CK1847" t="s">
        <v>1399</v>
      </c>
      <c r="CL1847">
        <f t="shared" si="142"/>
        <v>0</v>
      </c>
      <c r="CM1847">
        <f t="shared" si="143"/>
        <v>0</v>
      </c>
      <c r="CN1847">
        <f t="shared" si="144"/>
        <v>0</v>
      </c>
    </row>
    <row r="1848" spans="1:92" x14ac:dyDescent="0.25">
      <c r="A1848">
        <v>1084</v>
      </c>
      <c r="B1848" t="s">
        <v>564</v>
      </c>
      <c r="C1848" t="s">
        <v>564</v>
      </c>
      <c r="D1848">
        <v>2310245</v>
      </c>
      <c r="E1848">
        <v>6</v>
      </c>
      <c r="F1848" s="107">
        <v>40948</v>
      </c>
      <c r="G1848" s="107">
        <v>41165</v>
      </c>
      <c r="H1848">
        <v>2310245</v>
      </c>
      <c r="I1848" s="107">
        <v>41008</v>
      </c>
      <c r="J1848" s="107">
        <v>41165</v>
      </c>
      <c r="K1848" t="s">
        <v>562</v>
      </c>
      <c r="L1848" t="s">
        <v>562</v>
      </c>
      <c r="N1848" t="s">
        <v>564</v>
      </c>
      <c r="O1848" t="s">
        <v>913</v>
      </c>
      <c r="P1848" t="s">
        <v>38</v>
      </c>
      <c r="Q1848">
        <v>158</v>
      </c>
      <c r="R1848">
        <v>218</v>
      </c>
      <c r="S1848">
        <v>1</v>
      </c>
      <c r="T1848">
        <v>1</v>
      </c>
      <c r="V1848">
        <v>1</v>
      </c>
      <c r="AB1848" t="s">
        <v>111</v>
      </c>
      <c r="AD1848" s="107">
        <v>32984</v>
      </c>
      <c r="AE1848" t="s">
        <v>31</v>
      </c>
      <c r="AF1848" t="s">
        <v>39</v>
      </c>
      <c r="AG1848" t="s">
        <v>40</v>
      </c>
      <c r="AH1848" t="s">
        <v>30</v>
      </c>
      <c r="AI1848" t="s">
        <v>52</v>
      </c>
      <c r="AJ1848" t="s">
        <v>88</v>
      </c>
      <c r="AK1848">
        <v>8</v>
      </c>
      <c r="AL1848" t="s">
        <v>361</v>
      </c>
      <c r="AM1848">
        <v>5</v>
      </c>
      <c r="AP1848" t="s">
        <v>104</v>
      </c>
      <c r="AR1848" t="s">
        <v>91</v>
      </c>
      <c r="AS1848" t="s">
        <v>105</v>
      </c>
      <c r="BC1848" t="s">
        <v>37</v>
      </c>
      <c r="BF1848">
        <v>158</v>
      </c>
      <c r="BG1848">
        <v>158</v>
      </c>
      <c r="BH1848">
        <v>218</v>
      </c>
      <c r="BI1848">
        <v>21.759562841530055</v>
      </c>
      <c r="BJ1848">
        <f t="shared" si="140"/>
        <v>22</v>
      </c>
      <c r="BK1848">
        <v>0</v>
      </c>
      <c r="BL1848">
        <v>0</v>
      </c>
      <c r="BM1848" t="s">
        <v>1050</v>
      </c>
      <c r="BN1848" t="s">
        <v>913</v>
      </c>
      <c r="BO1848" t="s">
        <v>564</v>
      </c>
      <c r="BQ1848" t="s">
        <v>1050</v>
      </c>
      <c r="BR1848" t="s">
        <v>87</v>
      </c>
      <c r="BS1848" t="s">
        <v>572</v>
      </c>
      <c r="BT1848" t="s">
        <v>1252</v>
      </c>
      <c r="BU1848" t="s">
        <v>87</v>
      </c>
      <c r="BV1848">
        <v>0.72477064220183485</v>
      </c>
      <c r="BW1848">
        <v>1</v>
      </c>
      <c r="BX1848">
        <v>0.27522935779816515</v>
      </c>
      <c r="BY1848">
        <v>0</v>
      </c>
      <c r="BZ1848">
        <v>-158</v>
      </c>
      <c r="CA1848">
        <v>0</v>
      </c>
      <c r="CB1848">
        <v>158</v>
      </c>
      <c r="CC1848" t="e">
        <v>#VALUE!</v>
      </c>
      <c r="CD1848">
        <v>158</v>
      </c>
      <c r="CE1848">
        <v>0</v>
      </c>
      <c r="CH1848">
        <f t="shared" si="141"/>
        <v>1</v>
      </c>
      <c r="CI1848" t="s">
        <v>1403</v>
      </c>
      <c r="CJ1848">
        <v>6</v>
      </c>
      <c r="CK1848" t="s">
        <v>1399</v>
      </c>
      <c r="CL1848">
        <f t="shared" si="142"/>
        <v>0</v>
      </c>
      <c r="CM1848">
        <f t="shared" si="143"/>
        <v>1</v>
      </c>
      <c r="CN1848">
        <f t="shared" si="144"/>
        <v>1</v>
      </c>
    </row>
    <row r="1849" spans="1:92" x14ac:dyDescent="0.25">
      <c r="A1849">
        <v>158</v>
      </c>
      <c r="B1849" t="s">
        <v>564</v>
      </c>
      <c r="C1849" t="s">
        <v>564</v>
      </c>
      <c r="D1849">
        <v>2310635</v>
      </c>
      <c r="E1849">
        <v>6</v>
      </c>
      <c r="F1849" s="107">
        <v>40915</v>
      </c>
      <c r="G1849" s="107">
        <v>40917</v>
      </c>
      <c r="H1849">
        <v>2310635</v>
      </c>
      <c r="I1849" s="107">
        <v>40916</v>
      </c>
      <c r="J1849" s="107">
        <v>40917</v>
      </c>
      <c r="K1849" t="s">
        <v>562</v>
      </c>
      <c r="L1849" t="s">
        <v>562</v>
      </c>
      <c r="N1849" t="s">
        <v>564</v>
      </c>
      <c r="O1849" t="s">
        <v>913</v>
      </c>
      <c r="P1849" t="s">
        <v>38</v>
      </c>
      <c r="Q1849">
        <v>2</v>
      </c>
      <c r="R1849">
        <v>3</v>
      </c>
      <c r="S1849">
        <v>4</v>
      </c>
      <c r="T1849">
        <v>5</v>
      </c>
      <c r="U1849">
        <v>2</v>
      </c>
      <c r="AD1849" s="107">
        <v>23182</v>
      </c>
      <c r="AE1849" t="s">
        <v>31</v>
      </c>
      <c r="AF1849" t="s">
        <v>32</v>
      </c>
      <c r="AG1849" t="s">
        <v>868</v>
      </c>
      <c r="AH1849" t="s">
        <v>57</v>
      </c>
      <c r="AI1849" t="s">
        <v>61</v>
      </c>
      <c r="AJ1849" t="s">
        <v>88</v>
      </c>
      <c r="AK1849">
        <v>1</v>
      </c>
      <c r="AL1849" t="s">
        <v>361</v>
      </c>
      <c r="AM1849">
        <v>2</v>
      </c>
      <c r="AP1849" t="s">
        <v>92</v>
      </c>
      <c r="AR1849" t="s">
        <v>66</v>
      </c>
      <c r="AS1849" t="s">
        <v>44</v>
      </c>
      <c r="BC1849" t="s">
        <v>37</v>
      </c>
      <c r="BF1849">
        <v>2</v>
      </c>
      <c r="BG1849">
        <v>2</v>
      </c>
      <c r="BH1849">
        <v>3</v>
      </c>
      <c r="BI1849">
        <v>48.450819672131146</v>
      </c>
      <c r="BJ1849">
        <f t="shared" si="140"/>
        <v>49</v>
      </c>
      <c r="BK1849">
        <v>0</v>
      </c>
      <c r="BL1849">
        <v>0</v>
      </c>
      <c r="BM1849" t="s">
        <v>1050</v>
      </c>
      <c r="BN1849" t="s">
        <v>913</v>
      </c>
      <c r="BO1849" t="s">
        <v>564</v>
      </c>
      <c r="BQ1849" t="s">
        <v>1050</v>
      </c>
      <c r="BR1849" t="s">
        <v>87</v>
      </c>
      <c r="BS1849" t="s">
        <v>572</v>
      </c>
      <c r="BT1849" t="s">
        <v>1252</v>
      </c>
      <c r="BU1849" t="s">
        <v>87</v>
      </c>
      <c r="BV1849">
        <v>0.66666666666666663</v>
      </c>
      <c r="BW1849">
        <v>1</v>
      </c>
      <c r="BX1849">
        <v>0.33333333333333337</v>
      </c>
      <c r="BY1849">
        <v>0</v>
      </c>
      <c r="BZ1849">
        <v>-2</v>
      </c>
      <c r="CA1849">
        <v>0</v>
      </c>
      <c r="CB1849">
        <v>2</v>
      </c>
      <c r="CC1849" t="e">
        <v>#VALUE!</v>
      </c>
      <c r="CD1849">
        <v>2</v>
      </c>
      <c r="CE1849">
        <v>0</v>
      </c>
      <c r="CH1849">
        <f t="shared" si="141"/>
        <v>1</v>
      </c>
      <c r="CI1849" t="s">
        <v>1405</v>
      </c>
      <c r="CJ1849">
        <v>1</v>
      </c>
      <c r="CK1849" t="s">
        <v>1399</v>
      </c>
      <c r="CL1849">
        <f t="shared" si="142"/>
        <v>0</v>
      </c>
      <c r="CM1849">
        <f t="shared" si="143"/>
        <v>1</v>
      </c>
      <c r="CN1849">
        <f t="shared" si="144"/>
        <v>1</v>
      </c>
    </row>
    <row r="1850" spans="1:92" x14ac:dyDescent="0.25">
      <c r="A1850">
        <v>1358</v>
      </c>
      <c r="B1850" t="s">
        <v>564</v>
      </c>
      <c r="C1850" t="s">
        <v>564</v>
      </c>
      <c r="D1850">
        <v>2311185</v>
      </c>
      <c r="E1850">
        <v>2</v>
      </c>
      <c r="F1850" s="107">
        <v>40958</v>
      </c>
      <c r="G1850" s="107">
        <v>40976</v>
      </c>
      <c r="H1850">
        <v>2311185</v>
      </c>
      <c r="I1850" s="107">
        <v>40958</v>
      </c>
      <c r="J1850" s="107">
        <v>40976</v>
      </c>
      <c r="K1850">
        <v>15000</v>
      </c>
      <c r="L1850" t="s">
        <v>569</v>
      </c>
      <c r="N1850" t="s">
        <v>564</v>
      </c>
      <c r="O1850" t="s">
        <v>913</v>
      </c>
      <c r="P1850" t="s">
        <v>587</v>
      </c>
      <c r="Q1850">
        <v>19</v>
      </c>
      <c r="R1850">
        <v>19</v>
      </c>
      <c r="S1850">
        <v>1</v>
      </c>
      <c r="T1850">
        <v>6</v>
      </c>
      <c r="AD1850" s="107">
        <v>32952</v>
      </c>
      <c r="AE1850" t="s">
        <v>31</v>
      </c>
      <c r="AF1850" t="s">
        <v>32</v>
      </c>
      <c r="AG1850" t="s">
        <v>868</v>
      </c>
      <c r="AH1850" t="s">
        <v>30</v>
      </c>
      <c r="AI1850" t="s">
        <v>41</v>
      </c>
      <c r="AJ1850" t="s">
        <v>47</v>
      </c>
      <c r="AK1850">
        <v>2</v>
      </c>
      <c r="AL1850" t="s">
        <v>47</v>
      </c>
      <c r="AP1850" t="s">
        <v>106</v>
      </c>
      <c r="AR1850" t="s">
        <v>43</v>
      </c>
      <c r="AS1850" t="s">
        <v>56</v>
      </c>
      <c r="BC1850" t="s">
        <v>37</v>
      </c>
      <c r="BF1850">
        <v>19</v>
      </c>
      <c r="BG1850">
        <v>19</v>
      </c>
      <c r="BH1850">
        <v>19</v>
      </c>
      <c r="BI1850">
        <v>21.874316939890711</v>
      </c>
      <c r="BJ1850">
        <f t="shared" si="140"/>
        <v>22</v>
      </c>
      <c r="BK1850">
        <v>0</v>
      </c>
      <c r="BL1850">
        <v>0</v>
      </c>
      <c r="BM1850" t="s">
        <v>47</v>
      </c>
      <c r="BN1850" t="s">
        <v>913</v>
      </c>
      <c r="BO1850" t="s">
        <v>564</v>
      </c>
      <c r="BQ1850" t="s">
        <v>47</v>
      </c>
      <c r="BR1850" t="s">
        <v>87</v>
      </c>
      <c r="BS1850" t="s">
        <v>572</v>
      </c>
      <c r="BT1850" t="s">
        <v>1252</v>
      </c>
      <c r="BU1850" t="s">
        <v>87</v>
      </c>
      <c r="BV1850">
        <v>1</v>
      </c>
      <c r="BW1850">
        <v>1</v>
      </c>
      <c r="BX1850">
        <v>0</v>
      </c>
      <c r="BY1850">
        <v>0</v>
      </c>
      <c r="BZ1850">
        <v>-19</v>
      </c>
      <c r="CA1850">
        <v>0</v>
      </c>
      <c r="CB1850">
        <v>19</v>
      </c>
      <c r="CC1850" t="e">
        <v>#VALUE!</v>
      </c>
      <c r="CD1850">
        <v>19</v>
      </c>
      <c r="CE1850">
        <v>0</v>
      </c>
      <c r="CH1850">
        <f t="shared" si="141"/>
        <v>1</v>
      </c>
      <c r="CI1850" t="s">
        <v>1404</v>
      </c>
      <c r="CJ1850">
        <v>2</v>
      </c>
      <c r="CK1850" t="s">
        <v>1399</v>
      </c>
      <c r="CL1850">
        <f t="shared" si="142"/>
        <v>0</v>
      </c>
      <c r="CM1850">
        <f t="shared" si="143"/>
        <v>1</v>
      </c>
      <c r="CN1850">
        <f t="shared" si="144"/>
        <v>1</v>
      </c>
    </row>
    <row r="1851" spans="1:92" x14ac:dyDescent="0.25">
      <c r="A1851">
        <v>638</v>
      </c>
      <c r="B1851" t="s">
        <v>564</v>
      </c>
      <c r="C1851" t="s">
        <v>564</v>
      </c>
      <c r="D1851">
        <v>2311689</v>
      </c>
      <c r="E1851">
        <v>5</v>
      </c>
      <c r="F1851" s="107">
        <v>40934</v>
      </c>
      <c r="G1851" s="107">
        <v>41033</v>
      </c>
      <c r="H1851">
        <v>2311689</v>
      </c>
      <c r="I1851" s="107" t="s">
        <v>560</v>
      </c>
      <c r="J1851" s="107" t="s">
        <v>560</v>
      </c>
      <c r="K1851">
        <v>2000</v>
      </c>
      <c r="L1851" t="s">
        <v>566</v>
      </c>
      <c r="M1851" s="107">
        <v>40983</v>
      </c>
      <c r="N1851" t="s">
        <v>87</v>
      </c>
      <c r="O1851" t="s">
        <v>75</v>
      </c>
      <c r="P1851" t="s">
        <v>38</v>
      </c>
      <c r="Q1851">
        <v>0</v>
      </c>
      <c r="R1851">
        <v>100</v>
      </c>
      <c r="S1851">
        <v>3</v>
      </c>
      <c r="T1851">
        <v>3</v>
      </c>
      <c r="U1851">
        <v>2</v>
      </c>
      <c r="AD1851" s="107">
        <v>28733</v>
      </c>
      <c r="AE1851" t="s">
        <v>45</v>
      </c>
      <c r="AF1851" t="s">
        <v>68</v>
      </c>
      <c r="AG1851" t="s">
        <v>870</v>
      </c>
      <c r="AH1851" t="s">
        <v>30</v>
      </c>
      <c r="AI1851" t="s">
        <v>112</v>
      </c>
      <c r="AJ1851" t="s">
        <v>88</v>
      </c>
      <c r="AK1851">
        <v>4</v>
      </c>
      <c r="AL1851" t="s">
        <v>987</v>
      </c>
      <c r="AN1851">
        <v>6</v>
      </c>
      <c r="AP1851" t="s">
        <v>59</v>
      </c>
      <c r="AR1851" t="s">
        <v>43</v>
      </c>
      <c r="AS1851" t="s">
        <v>60</v>
      </c>
      <c r="BC1851" t="s">
        <v>37</v>
      </c>
      <c r="BF1851">
        <v>0</v>
      </c>
      <c r="BG1851">
        <v>0</v>
      </c>
      <c r="BH1851">
        <v>100</v>
      </c>
      <c r="BI1851">
        <v>33.33606557377049</v>
      </c>
      <c r="BJ1851" t="e">
        <f t="shared" si="140"/>
        <v>#VALUE!</v>
      </c>
      <c r="BK1851" t="e">
        <v>#VALUE!</v>
      </c>
      <c r="BL1851" t="e">
        <v>#VALUE!</v>
      </c>
      <c r="BM1851" t="s">
        <v>1050</v>
      </c>
      <c r="BN1851" t="s">
        <v>75</v>
      </c>
      <c r="BO1851" t="s">
        <v>87</v>
      </c>
      <c r="BQ1851" t="s">
        <v>1050</v>
      </c>
      <c r="BR1851">
        <v>0</v>
      </c>
      <c r="BS1851" t="s">
        <v>573</v>
      </c>
      <c r="BT1851" t="s">
        <v>1252</v>
      </c>
      <c r="BU1851" t="s">
        <v>87</v>
      </c>
      <c r="BV1851">
        <v>0</v>
      </c>
      <c r="BW1851">
        <v>0</v>
      </c>
      <c r="BX1851">
        <v>0</v>
      </c>
      <c r="BY1851">
        <v>0</v>
      </c>
      <c r="BZ1851" t="e">
        <v>#VALUE!</v>
      </c>
      <c r="CA1851" t="e">
        <v>#VALUE!</v>
      </c>
      <c r="CB1851" t="e">
        <v>#VALUE!</v>
      </c>
      <c r="CC1851">
        <v>0</v>
      </c>
      <c r="CD1851">
        <v>0</v>
      </c>
      <c r="CE1851">
        <v>0</v>
      </c>
      <c r="CH1851">
        <f t="shared" si="141"/>
        <v>1</v>
      </c>
      <c r="CI1851" t="s">
        <v>1405</v>
      </c>
      <c r="CJ1851">
        <v>1</v>
      </c>
      <c r="CK1851" t="s">
        <v>1400</v>
      </c>
      <c r="CL1851">
        <f t="shared" si="142"/>
        <v>1</v>
      </c>
      <c r="CM1851">
        <f t="shared" si="143"/>
        <v>1</v>
      </c>
      <c r="CN1851">
        <f t="shared" si="144"/>
        <v>1</v>
      </c>
    </row>
    <row r="1852" spans="1:92" x14ac:dyDescent="0.25">
      <c r="A1852">
        <v>647</v>
      </c>
      <c r="B1852" t="s">
        <v>564</v>
      </c>
      <c r="C1852" t="s">
        <v>564</v>
      </c>
      <c r="D1852">
        <v>2312537</v>
      </c>
      <c r="E1852">
        <v>6</v>
      </c>
      <c r="F1852" s="107">
        <v>40934</v>
      </c>
      <c r="G1852" s="107">
        <v>41148</v>
      </c>
      <c r="H1852">
        <v>2312537</v>
      </c>
      <c r="I1852" s="107">
        <v>40935</v>
      </c>
      <c r="J1852" s="107">
        <v>40935</v>
      </c>
      <c r="K1852">
        <v>5000</v>
      </c>
      <c r="L1852" t="s">
        <v>567</v>
      </c>
      <c r="M1852" s="107">
        <v>40935</v>
      </c>
      <c r="N1852" t="s">
        <v>87</v>
      </c>
      <c r="O1852" t="s">
        <v>75</v>
      </c>
      <c r="P1852" t="s">
        <v>38</v>
      </c>
      <c r="Q1852">
        <v>1</v>
      </c>
      <c r="R1852">
        <v>215</v>
      </c>
      <c r="S1852">
        <v>1</v>
      </c>
      <c r="T1852">
        <v>0</v>
      </c>
      <c r="V1852">
        <v>1</v>
      </c>
      <c r="AD1852" s="107">
        <v>26987</v>
      </c>
      <c r="AE1852" t="s">
        <v>45</v>
      </c>
      <c r="AF1852" t="s">
        <v>32</v>
      </c>
      <c r="AG1852" t="s">
        <v>868</v>
      </c>
      <c r="AH1852" t="s">
        <v>57</v>
      </c>
      <c r="AI1852" t="s">
        <v>52</v>
      </c>
      <c r="AJ1852" t="s">
        <v>88</v>
      </c>
      <c r="AK1852">
        <v>13</v>
      </c>
      <c r="AL1852" t="s">
        <v>361</v>
      </c>
      <c r="AM1852">
        <v>5</v>
      </c>
      <c r="AP1852" t="s">
        <v>95</v>
      </c>
      <c r="AR1852" t="s">
        <v>66</v>
      </c>
      <c r="AS1852" t="s">
        <v>63</v>
      </c>
      <c r="BC1852" t="s">
        <v>51</v>
      </c>
      <c r="BF1852">
        <v>1</v>
      </c>
      <c r="BG1852">
        <v>214</v>
      </c>
      <c r="BH1852">
        <v>215</v>
      </c>
      <c r="BI1852">
        <v>38.106557377049178</v>
      </c>
      <c r="BJ1852">
        <f t="shared" si="140"/>
        <v>38</v>
      </c>
      <c r="BK1852">
        <v>0</v>
      </c>
      <c r="BL1852">
        <v>-213</v>
      </c>
      <c r="BM1852" t="s">
        <v>1050</v>
      </c>
      <c r="BN1852" t="s">
        <v>75</v>
      </c>
      <c r="BO1852" t="s">
        <v>87</v>
      </c>
      <c r="BQ1852" t="s">
        <v>1050</v>
      </c>
      <c r="BR1852" t="s">
        <v>87</v>
      </c>
      <c r="BS1852" t="s">
        <v>573</v>
      </c>
      <c r="BT1852" t="s">
        <v>1252</v>
      </c>
      <c r="BU1852" t="s">
        <v>87</v>
      </c>
      <c r="BV1852">
        <v>4.6511627906976744E-3</v>
      </c>
      <c r="BW1852">
        <v>4.6728971962616819E-3</v>
      </c>
      <c r="BX1852">
        <v>2.173440556400754E-5</v>
      </c>
      <c r="BY1852">
        <v>0</v>
      </c>
      <c r="BZ1852">
        <v>-1</v>
      </c>
      <c r="CA1852">
        <v>0</v>
      </c>
      <c r="CB1852">
        <v>1</v>
      </c>
      <c r="CC1852" t="e">
        <v>#VALUE!</v>
      </c>
      <c r="CD1852">
        <v>1</v>
      </c>
      <c r="CE1852">
        <v>0</v>
      </c>
      <c r="CH1852">
        <f t="shared" si="141"/>
        <v>1</v>
      </c>
      <c r="CI1852" t="s">
        <v>1405</v>
      </c>
      <c r="CJ1852">
        <v>1</v>
      </c>
      <c r="CK1852" t="s">
        <v>1399</v>
      </c>
      <c r="CL1852">
        <f t="shared" si="142"/>
        <v>1</v>
      </c>
      <c r="CM1852">
        <f t="shared" si="143"/>
        <v>1</v>
      </c>
      <c r="CN1852">
        <f t="shared" si="144"/>
        <v>0</v>
      </c>
    </row>
    <row r="1853" spans="1:92" x14ac:dyDescent="0.25">
      <c r="A1853">
        <v>1508</v>
      </c>
      <c r="B1853" t="s">
        <v>564</v>
      </c>
      <c r="C1853" t="s">
        <v>564</v>
      </c>
      <c r="D1853">
        <v>2312695</v>
      </c>
      <c r="E1853">
        <v>6</v>
      </c>
      <c r="F1853" s="107">
        <v>40964</v>
      </c>
      <c r="G1853" s="107">
        <v>41078</v>
      </c>
      <c r="H1853">
        <v>2312695</v>
      </c>
      <c r="I1853" s="107">
        <v>40964</v>
      </c>
      <c r="J1853" s="107">
        <v>41078</v>
      </c>
      <c r="K1853">
        <v>20000</v>
      </c>
      <c r="L1853" t="s">
        <v>569</v>
      </c>
      <c r="N1853" t="s">
        <v>564</v>
      </c>
      <c r="O1853" t="s">
        <v>913</v>
      </c>
      <c r="P1853" t="s">
        <v>38</v>
      </c>
      <c r="Q1853">
        <v>115</v>
      </c>
      <c r="R1853">
        <v>115</v>
      </c>
      <c r="S1853">
        <v>3</v>
      </c>
      <c r="T1853">
        <v>2</v>
      </c>
      <c r="U1853">
        <v>2</v>
      </c>
      <c r="AD1853" s="107">
        <v>32953</v>
      </c>
      <c r="AE1853" t="s">
        <v>31</v>
      </c>
      <c r="AF1853" t="s">
        <v>39</v>
      </c>
      <c r="AG1853" t="s">
        <v>40</v>
      </c>
      <c r="AH1853" t="s">
        <v>40</v>
      </c>
      <c r="AI1853" t="s">
        <v>61</v>
      </c>
      <c r="AJ1853" t="s">
        <v>88</v>
      </c>
      <c r="AK1853">
        <v>6</v>
      </c>
      <c r="AL1853" t="s">
        <v>361</v>
      </c>
      <c r="AM1853">
        <v>5</v>
      </c>
      <c r="AP1853" t="s">
        <v>185</v>
      </c>
      <c r="AR1853" t="s">
        <v>49</v>
      </c>
      <c r="AS1853" t="s">
        <v>105</v>
      </c>
      <c r="BC1853" t="s">
        <v>37</v>
      </c>
      <c r="BF1853">
        <v>115</v>
      </c>
      <c r="BG1853">
        <v>115</v>
      </c>
      <c r="BH1853">
        <v>115</v>
      </c>
      <c r="BI1853">
        <v>21.887978142076502</v>
      </c>
      <c r="BJ1853">
        <f t="shared" si="140"/>
        <v>22</v>
      </c>
      <c r="BK1853">
        <v>0</v>
      </c>
      <c r="BL1853">
        <v>0</v>
      </c>
      <c r="BM1853" t="s">
        <v>1050</v>
      </c>
      <c r="BN1853" t="s">
        <v>913</v>
      </c>
      <c r="BO1853" t="s">
        <v>564</v>
      </c>
      <c r="BQ1853" t="s">
        <v>1050</v>
      </c>
      <c r="BR1853" t="s">
        <v>87</v>
      </c>
      <c r="BS1853" t="s">
        <v>572</v>
      </c>
      <c r="BT1853" t="s">
        <v>1252</v>
      </c>
      <c r="BU1853" t="s">
        <v>87</v>
      </c>
      <c r="BV1853">
        <v>1</v>
      </c>
      <c r="BW1853">
        <v>1</v>
      </c>
      <c r="BX1853">
        <v>0</v>
      </c>
      <c r="BY1853">
        <v>0</v>
      </c>
      <c r="BZ1853">
        <v>-115</v>
      </c>
      <c r="CA1853">
        <v>0</v>
      </c>
      <c r="CB1853">
        <v>115</v>
      </c>
      <c r="CC1853" t="e">
        <v>#VALUE!</v>
      </c>
      <c r="CD1853">
        <v>115</v>
      </c>
      <c r="CE1853">
        <v>0</v>
      </c>
      <c r="CH1853">
        <f t="shared" si="141"/>
        <v>1</v>
      </c>
      <c r="CI1853" t="s">
        <v>1408</v>
      </c>
      <c r="CJ1853">
        <v>0</v>
      </c>
      <c r="CK1853" t="s">
        <v>1399</v>
      </c>
      <c r="CL1853">
        <f t="shared" si="142"/>
        <v>0</v>
      </c>
      <c r="CM1853">
        <f t="shared" si="143"/>
        <v>1</v>
      </c>
      <c r="CN1853">
        <f t="shared" si="144"/>
        <v>1</v>
      </c>
    </row>
    <row r="1854" spans="1:92" x14ac:dyDescent="0.25">
      <c r="A1854">
        <v>3230</v>
      </c>
      <c r="B1854" t="s">
        <v>564</v>
      </c>
      <c r="C1854" t="s">
        <v>564</v>
      </c>
      <c r="D1854">
        <v>2312864</v>
      </c>
      <c r="E1854">
        <v>2</v>
      </c>
      <c r="F1854" s="107">
        <v>41028</v>
      </c>
      <c r="G1854" s="107">
        <v>41312</v>
      </c>
      <c r="H1854">
        <v>2312864</v>
      </c>
      <c r="I1854" s="107">
        <v>41028</v>
      </c>
      <c r="J1854" s="107">
        <v>41312</v>
      </c>
      <c r="K1854">
        <v>45000</v>
      </c>
      <c r="L1854" t="s">
        <v>570</v>
      </c>
      <c r="N1854" t="s">
        <v>564</v>
      </c>
      <c r="O1854" t="s">
        <v>913</v>
      </c>
      <c r="P1854" t="s">
        <v>587</v>
      </c>
      <c r="Q1854">
        <v>285</v>
      </c>
      <c r="R1854">
        <v>285</v>
      </c>
      <c r="S1854">
        <v>0</v>
      </c>
      <c r="T1854">
        <v>2</v>
      </c>
      <c r="AD1854" s="107">
        <v>32337</v>
      </c>
      <c r="AE1854" t="s">
        <v>31</v>
      </c>
      <c r="AF1854" t="s">
        <v>32</v>
      </c>
      <c r="AG1854" t="s">
        <v>868</v>
      </c>
      <c r="AH1854" t="s">
        <v>30</v>
      </c>
      <c r="AI1854" t="s">
        <v>71</v>
      </c>
      <c r="AJ1854" t="s">
        <v>47</v>
      </c>
      <c r="AK1854">
        <v>9</v>
      </c>
      <c r="AL1854" t="s">
        <v>47</v>
      </c>
      <c r="AP1854" t="s">
        <v>106</v>
      </c>
      <c r="AR1854" t="s">
        <v>43</v>
      </c>
      <c r="AS1854" t="s">
        <v>56</v>
      </c>
      <c r="BC1854" t="s">
        <v>37</v>
      </c>
      <c r="BF1854">
        <v>285</v>
      </c>
      <c r="BG1854">
        <v>285</v>
      </c>
      <c r="BH1854">
        <v>285</v>
      </c>
      <c r="BI1854">
        <v>23.745901639344261</v>
      </c>
      <c r="BJ1854">
        <f t="shared" si="140"/>
        <v>24</v>
      </c>
      <c r="BK1854">
        <v>0</v>
      </c>
      <c r="BL1854">
        <v>0</v>
      </c>
      <c r="BM1854" t="s">
        <v>47</v>
      </c>
      <c r="BN1854" t="s">
        <v>913</v>
      </c>
      <c r="BO1854" t="s">
        <v>564</v>
      </c>
      <c r="BQ1854" t="s">
        <v>47</v>
      </c>
      <c r="BR1854" t="s">
        <v>87</v>
      </c>
      <c r="BS1854" t="s">
        <v>572</v>
      </c>
      <c r="BT1854" t="s">
        <v>1252</v>
      </c>
      <c r="BU1854" t="s">
        <v>564</v>
      </c>
      <c r="BV1854">
        <v>1</v>
      </c>
      <c r="BW1854">
        <v>1</v>
      </c>
      <c r="BX1854">
        <v>0</v>
      </c>
      <c r="BY1854">
        <v>0</v>
      </c>
      <c r="BZ1854">
        <v>-285</v>
      </c>
      <c r="CA1854">
        <v>0</v>
      </c>
      <c r="CB1854">
        <v>285</v>
      </c>
      <c r="CC1854" t="e">
        <v>#VALUE!</v>
      </c>
      <c r="CD1854">
        <v>285</v>
      </c>
      <c r="CE1854">
        <v>0</v>
      </c>
      <c r="CH1854">
        <f t="shared" si="141"/>
        <v>1</v>
      </c>
      <c r="CI1854" t="s">
        <v>1403</v>
      </c>
      <c r="CJ1854">
        <v>6</v>
      </c>
      <c r="CK1854" t="s">
        <v>1399</v>
      </c>
      <c r="CL1854">
        <f t="shared" si="142"/>
        <v>0</v>
      </c>
      <c r="CM1854">
        <f t="shared" si="143"/>
        <v>0</v>
      </c>
      <c r="CN1854">
        <f t="shared" si="144"/>
        <v>1</v>
      </c>
    </row>
    <row r="1855" spans="1:92" x14ac:dyDescent="0.25">
      <c r="A1855">
        <v>2819</v>
      </c>
      <c r="B1855" t="s">
        <v>564</v>
      </c>
      <c r="C1855" t="s">
        <v>564</v>
      </c>
      <c r="D1855">
        <v>2312903</v>
      </c>
      <c r="E1855">
        <v>1</v>
      </c>
      <c r="F1855" s="107">
        <v>41012</v>
      </c>
      <c r="G1855" s="107">
        <v>41065</v>
      </c>
      <c r="H1855">
        <v>2312903</v>
      </c>
      <c r="I1855" s="107">
        <v>41013</v>
      </c>
      <c r="J1855" s="107">
        <v>41020</v>
      </c>
      <c r="K1855">
        <v>10000</v>
      </c>
      <c r="L1855" t="s">
        <v>568</v>
      </c>
      <c r="M1855" s="107">
        <v>41020</v>
      </c>
      <c r="N1855" t="s">
        <v>87</v>
      </c>
      <c r="O1855" t="s">
        <v>75</v>
      </c>
      <c r="P1855" t="s">
        <v>54</v>
      </c>
      <c r="Q1855">
        <v>8</v>
      </c>
      <c r="R1855">
        <v>54</v>
      </c>
      <c r="S1855">
        <v>0</v>
      </c>
      <c r="T1855">
        <v>0</v>
      </c>
      <c r="AD1855" s="107">
        <v>31720</v>
      </c>
      <c r="AE1855" t="s">
        <v>31</v>
      </c>
      <c r="AF1855" t="s">
        <v>32</v>
      </c>
      <c r="AG1855" t="s">
        <v>868</v>
      </c>
      <c r="AH1855" t="s">
        <v>30</v>
      </c>
      <c r="AI1855" t="s">
        <v>71</v>
      </c>
      <c r="AJ1855" t="s">
        <v>54</v>
      </c>
      <c r="AK1855">
        <v>3</v>
      </c>
      <c r="AL1855" t="s">
        <v>54</v>
      </c>
      <c r="AP1855" t="s">
        <v>42</v>
      </c>
      <c r="AR1855" t="s">
        <v>43</v>
      </c>
      <c r="AS1855" t="s">
        <v>44</v>
      </c>
      <c r="BC1855" t="s">
        <v>37</v>
      </c>
      <c r="BF1855">
        <v>8</v>
      </c>
      <c r="BG1855">
        <v>53</v>
      </c>
      <c r="BH1855">
        <v>54</v>
      </c>
      <c r="BI1855">
        <v>25.387978142076502</v>
      </c>
      <c r="BJ1855">
        <f t="shared" si="140"/>
        <v>25</v>
      </c>
      <c r="BK1855">
        <v>0</v>
      </c>
      <c r="BL1855">
        <v>-45</v>
      </c>
      <c r="BM1855" t="s">
        <v>1051</v>
      </c>
      <c r="BN1855" t="s">
        <v>75</v>
      </c>
      <c r="BO1855" t="s">
        <v>87</v>
      </c>
      <c r="BQ1855" t="s">
        <v>1051</v>
      </c>
      <c r="BR1855" t="s">
        <v>87</v>
      </c>
      <c r="BS1855" t="s">
        <v>573</v>
      </c>
      <c r="BT1855" t="s">
        <v>1252</v>
      </c>
      <c r="BU1855" t="s">
        <v>564</v>
      </c>
      <c r="BV1855">
        <v>0.14814814814814814</v>
      </c>
      <c r="BW1855">
        <v>0.15094339622641509</v>
      </c>
      <c r="BX1855">
        <v>2.7952480782669487E-3</v>
      </c>
      <c r="BY1855">
        <v>0</v>
      </c>
      <c r="BZ1855">
        <v>-8</v>
      </c>
      <c r="CA1855">
        <v>0</v>
      </c>
      <c r="CB1855">
        <v>8</v>
      </c>
      <c r="CC1855" t="e">
        <v>#VALUE!</v>
      </c>
      <c r="CD1855">
        <v>8</v>
      </c>
      <c r="CE1855">
        <v>0</v>
      </c>
      <c r="CH1855">
        <f t="shared" si="141"/>
        <v>0</v>
      </c>
      <c r="CI1855" t="s">
        <v>1405</v>
      </c>
      <c r="CJ1855">
        <v>1</v>
      </c>
      <c r="CK1855" t="s">
        <v>1399</v>
      </c>
      <c r="CL1855">
        <f t="shared" si="142"/>
        <v>1</v>
      </c>
      <c r="CM1855">
        <f t="shared" si="143"/>
        <v>0</v>
      </c>
      <c r="CN1855">
        <f t="shared" si="144"/>
        <v>0</v>
      </c>
    </row>
    <row r="1856" spans="1:92" x14ac:dyDescent="0.25">
      <c r="A1856">
        <v>4</v>
      </c>
      <c r="B1856" t="s">
        <v>564</v>
      </c>
      <c r="C1856" t="s">
        <v>87</v>
      </c>
      <c r="D1856">
        <v>2312988</v>
      </c>
      <c r="E1856">
        <v>2</v>
      </c>
      <c r="F1856" s="107">
        <v>40909</v>
      </c>
      <c r="G1856" s="107">
        <v>41185</v>
      </c>
      <c r="H1856">
        <v>2312988</v>
      </c>
      <c r="I1856" s="107">
        <v>40909</v>
      </c>
      <c r="J1856" s="107">
        <v>40915</v>
      </c>
      <c r="K1856">
        <v>20000</v>
      </c>
      <c r="L1856" t="s">
        <v>570</v>
      </c>
      <c r="M1856" s="107">
        <v>40915</v>
      </c>
      <c r="N1856" t="s">
        <v>87</v>
      </c>
      <c r="O1856" t="s">
        <v>75</v>
      </c>
      <c r="P1856" t="s">
        <v>587</v>
      </c>
      <c r="Q1856">
        <v>161</v>
      </c>
      <c r="R1856">
        <v>277</v>
      </c>
      <c r="S1856">
        <v>2</v>
      </c>
      <c r="T1856">
        <v>2</v>
      </c>
      <c r="U1856">
        <v>1</v>
      </c>
      <c r="AD1856" s="107">
        <v>31690</v>
      </c>
      <c r="AE1856" t="s">
        <v>45</v>
      </c>
      <c r="AF1856" t="s">
        <v>68</v>
      </c>
      <c r="AG1856" t="s">
        <v>870</v>
      </c>
      <c r="AH1856" t="s">
        <v>30</v>
      </c>
      <c r="AI1856" t="s">
        <v>46</v>
      </c>
      <c r="AJ1856" t="s">
        <v>47</v>
      </c>
      <c r="AK1856">
        <v>9</v>
      </c>
      <c r="AL1856" t="s">
        <v>47</v>
      </c>
      <c r="AP1856" t="s">
        <v>48</v>
      </c>
      <c r="AR1856" t="s">
        <v>49</v>
      </c>
      <c r="AS1856" t="s">
        <v>44</v>
      </c>
      <c r="AT1856" t="s">
        <v>1111</v>
      </c>
      <c r="AV1856" t="s">
        <v>87</v>
      </c>
      <c r="AW1856">
        <v>40966</v>
      </c>
      <c r="BA1856" t="s">
        <v>1187</v>
      </c>
      <c r="BB1856">
        <v>470</v>
      </c>
      <c r="BC1856" t="s">
        <v>51</v>
      </c>
      <c r="BF1856">
        <v>161</v>
      </c>
      <c r="BG1856">
        <v>277</v>
      </c>
      <c r="BH1856">
        <v>277</v>
      </c>
      <c r="BI1856">
        <v>25.188524590163933</v>
      </c>
      <c r="BJ1856">
        <f t="shared" si="140"/>
        <v>25</v>
      </c>
      <c r="BK1856">
        <v>0</v>
      </c>
      <c r="BL1856">
        <v>-270</v>
      </c>
      <c r="BM1856" t="s">
        <v>47</v>
      </c>
      <c r="BN1856" t="s">
        <v>75</v>
      </c>
      <c r="BO1856" t="s">
        <v>87</v>
      </c>
      <c r="BQ1856" t="s">
        <v>47</v>
      </c>
      <c r="BR1856" t="s">
        <v>87</v>
      </c>
      <c r="BS1856" t="s">
        <v>573</v>
      </c>
      <c r="BT1856" t="s">
        <v>1252</v>
      </c>
      <c r="BU1856" t="s">
        <v>87</v>
      </c>
      <c r="BV1856">
        <v>0.58122743682310474</v>
      </c>
      <c r="BW1856">
        <v>2.5270758122743681E-2</v>
      </c>
      <c r="BX1856">
        <v>-0.55595667870036103</v>
      </c>
      <c r="BY1856">
        <v>0</v>
      </c>
      <c r="BZ1856">
        <v>-7</v>
      </c>
      <c r="CA1856">
        <v>154</v>
      </c>
      <c r="CB1856">
        <v>7</v>
      </c>
      <c r="CC1856">
        <v>161</v>
      </c>
      <c r="CE1856">
        <v>270</v>
      </c>
      <c r="CH1856">
        <f t="shared" si="141"/>
        <v>1</v>
      </c>
      <c r="CI1856" t="s">
        <v>1403</v>
      </c>
      <c r="CJ1856">
        <v>6</v>
      </c>
      <c r="CK1856" t="s">
        <v>1399</v>
      </c>
      <c r="CL1856">
        <f t="shared" si="142"/>
        <v>1</v>
      </c>
      <c r="CM1856">
        <f t="shared" si="143"/>
        <v>1</v>
      </c>
      <c r="CN1856">
        <f t="shared" si="144"/>
        <v>1</v>
      </c>
    </row>
    <row r="1857" spans="1:92" x14ac:dyDescent="0.25">
      <c r="A1857">
        <v>178</v>
      </c>
      <c r="B1857" t="s">
        <v>564</v>
      </c>
      <c r="C1857" t="s">
        <v>564</v>
      </c>
      <c r="D1857">
        <v>2313677</v>
      </c>
      <c r="E1857">
        <v>1</v>
      </c>
      <c r="F1857" s="107">
        <v>40916</v>
      </c>
      <c r="G1857" s="107">
        <v>41232</v>
      </c>
      <c r="H1857">
        <v>2313677</v>
      </c>
      <c r="I1857" s="107">
        <v>40918</v>
      </c>
      <c r="J1857" s="107">
        <v>40996</v>
      </c>
      <c r="K1857">
        <v>10000</v>
      </c>
      <c r="L1857" t="s">
        <v>568</v>
      </c>
      <c r="M1857" s="107">
        <v>40996</v>
      </c>
      <c r="N1857" t="s">
        <v>87</v>
      </c>
      <c r="O1857" t="s">
        <v>75</v>
      </c>
      <c r="P1857" t="s">
        <v>54</v>
      </c>
      <c r="Q1857">
        <v>79</v>
      </c>
      <c r="R1857">
        <v>317</v>
      </c>
      <c r="S1857">
        <v>0</v>
      </c>
      <c r="T1857">
        <v>5</v>
      </c>
      <c r="AD1857" s="107">
        <v>31492</v>
      </c>
      <c r="AE1857" t="s">
        <v>31</v>
      </c>
      <c r="AF1857" t="s">
        <v>32</v>
      </c>
      <c r="AG1857" t="s">
        <v>868</v>
      </c>
      <c r="AH1857" t="s">
        <v>30</v>
      </c>
      <c r="AI1857" t="s">
        <v>61</v>
      </c>
      <c r="AJ1857" t="s">
        <v>54</v>
      </c>
      <c r="AK1857">
        <v>11</v>
      </c>
      <c r="AL1857" t="s">
        <v>54</v>
      </c>
      <c r="AP1857" t="s">
        <v>149</v>
      </c>
      <c r="AR1857" t="s">
        <v>66</v>
      </c>
      <c r="AS1857" t="s">
        <v>73</v>
      </c>
      <c r="BC1857" t="s">
        <v>37</v>
      </c>
      <c r="BF1857">
        <v>79</v>
      </c>
      <c r="BG1857">
        <v>315</v>
      </c>
      <c r="BH1857">
        <v>317</v>
      </c>
      <c r="BI1857">
        <v>25.748633879781419</v>
      </c>
      <c r="BJ1857">
        <f t="shared" si="140"/>
        <v>26</v>
      </c>
      <c r="BK1857">
        <v>0</v>
      </c>
      <c r="BL1857">
        <v>-236</v>
      </c>
      <c r="BM1857" t="s">
        <v>1051</v>
      </c>
      <c r="BN1857" t="s">
        <v>75</v>
      </c>
      <c r="BO1857" t="s">
        <v>87</v>
      </c>
      <c r="BQ1857" t="s">
        <v>1051</v>
      </c>
      <c r="BR1857" t="s">
        <v>87</v>
      </c>
      <c r="BS1857" t="s">
        <v>573</v>
      </c>
      <c r="BT1857" t="s">
        <v>1252</v>
      </c>
      <c r="BU1857" t="s">
        <v>564</v>
      </c>
      <c r="BV1857">
        <v>0.24921135646687698</v>
      </c>
      <c r="BW1857">
        <v>0.25079365079365079</v>
      </c>
      <c r="BX1857">
        <v>1.5822943267738143E-3</v>
      </c>
      <c r="BY1857">
        <v>0</v>
      </c>
      <c r="BZ1857">
        <v>-79</v>
      </c>
      <c r="CA1857">
        <v>0</v>
      </c>
      <c r="CB1857">
        <v>79</v>
      </c>
      <c r="CC1857" t="e">
        <v>#VALUE!</v>
      </c>
      <c r="CD1857">
        <v>79</v>
      </c>
      <c r="CE1857">
        <v>0</v>
      </c>
      <c r="CH1857">
        <f t="shared" si="141"/>
        <v>1</v>
      </c>
      <c r="CI1857" t="s">
        <v>1402</v>
      </c>
      <c r="CJ1857">
        <v>4</v>
      </c>
      <c r="CK1857" t="s">
        <v>1399</v>
      </c>
      <c r="CL1857">
        <f t="shared" si="142"/>
        <v>1</v>
      </c>
      <c r="CM1857">
        <f t="shared" si="143"/>
        <v>0</v>
      </c>
      <c r="CN1857">
        <f t="shared" si="144"/>
        <v>1</v>
      </c>
    </row>
    <row r="1858" spans="1:92" x14ac:dyDescent="0.25">
      <c r="A1858">
        <v>1294</v>
      </c>
      <c r="B1858" t="s">
        <v>564</v>
      </c>
      <c r="C1858" t="s">
        <v>564</v>
      </c>
      <c r="D1858">
        <v>2314656</v>
      </c>
      <c r="E1858">
        <v>2</v>
      </c>
      <c r="F1858" s="107">
        <v>40956</v>
      </c>
      <c r="G1858" s="107">
        <v>41135</v>
      </c>
      <c r="H1858">
        <v>2314656</v>
      </c>
      <c r="I1858" s="107">
        <v>40956</v>
      </c>
      <c r="J1858" s="107">
        <v>40957</v>
      </c>
      <c r="K1858">
        <v>10000</v>
      </c>
      <c r="L1858" t="s">
        <v>568</v>
      </c>
      <c r="M1858" s="107">
        <v>40957</v>
      </c>
      <c r="N1858" t="s">
        <v>87</v>
      </c>
      <c r="O1858" t="s">
        <v>583</v>
      </c>
      <c r="P1858" t="s">
        <v>587</v>
      </c>
      <c r="Q1858">
        <v>2</v>
      </c>
      <c r="R1858">
        <v>180</v>
      </c>
      <c r="S1858">
        <v>0</v>
      </c>
      <c r="T1858">
        <v>0</v>
      </c>
      <c r="AD1858" s="107">
        <v>22656</v>
      </c>
      <c r="AE1858" t="s">
        <v>45</v>
      </c>
      <c r="AF1858" t="s">
        <v>68</v>
      </c>
      <c r="AG1858" t="s">
        <v>870</v>
      </c>
      <c r="AH1858" t="s">
        <v>30</v>
      </c>
      <c r="AI1858" t="s">
        <v>79</v>
      </c>
      <c r="AJ1858" t="s">
        <v>47</v>
      </c>
      <c r="AK1858">
        <v>6</v>
      </c>
      <c r="AL1858" t="s">
        <v>47</v>
      </c>
      <c r="AP1858" t="s">
        <v>110</v>
      </c>
      <c r="AR1858" t="s">
        <v>66</v>
      </c>
      <c r="AS1858" t="s">
        <v>44</v>
      </c>
      <c r="BC1858" t="s">
        <v>51</v>
      </c>
      <c r="BF1858">
        <v>2</v>
      </c>
      <c r="BG1858">
        <v>180</v>
      </c>
      <c r="BH1858">
        <v>180</v>
      </c>
      <c r="BI1858">
        <v>50</v>
      </c>
      <c r="BJ1858">
        <f t="shared" si="140"/>
        <v>50</v>
      </c>
      <c r="BK1858">
        <v>0</v>
      </c>
      <c r="BL1858">
        <v>-178</v>
      </c>
      <c r="BM1858" t="s">
        <v>47</v>
      </c>
      <c r="BN1858" t="s">
        <v>75</v>
      </c>
      <c r="BO1858" t="s">
        <v>87</v>
      </c>
      <c r="BQ1858" t="s">
        <v>47</v>
      </c>
      <c r="BR1858" t="s">
        <v>87</v>
      </c>
      <c r="BS1858" t="s">
        <v>573</v>
      </c>
      <c r="BT1858" t="s">
        <v>1252</v>
      </c>
      <c r="BU1858" t="s">
        <v>564</v>
      </c>
      <c r="BV1858">
        <v>1.1111111111111112E-2</v>
      </c>
      <c r="BW1858">
        <v>1.1111111111111112E-2</v>
      </c>
      <c r="BX1858">
        <v>0</v>
      </c>
      <c r="BY1858">
        <v>0</v>
      </c>
      <c r="BZ1858">
        <v>-2</v>
      </c>
      <c r="CA1858">
        <v>0</v>
      </c>
      <c r="CB1858">
        <v>2</v>
      </c>
      <c r="CC1858" t="e">
        <v>#VALUE!</v>
      </c>
      <c r="CD1858">
        <v>2</v>
      </c>
      <c r="CE1858">
        <v>0</v>
      </c>
      <c r="CH1858">
        <f t="shared" si="141"/>
        <v>0</v>
      </c>
      <c r="CI1858" t="s">
        <v>1405</v>
      </c>
      <c r="CJ1858">
        <v>1</v>
      </c>
      <c r="CK1858" t="s">
        <v>1399</v>
      </c>
      <c r="CL1858">
        <f t="shared" si="142"/>
        <v>1</v>
      </c>
      <c r="CM1858">
        <f t="shared" si="143"/>
        <v>0</v>
      </c>
      <c r="CN1858">
        <f t="shared" si="144"/>
        <v>0</v>
      </c>
    </row>
    <row r="1859" spans="1:92" x14ac:dyDescent="0.25">
      <c r="A1859">
        <v>943</v>
      </c>
      <c r="B1859" t="s">
        <v>564</v>
      </c>
      <c r="C1859" t="s">
        <v>564</v>
      </c>
      <c r="D1859">
        <v>2315203</v>
      </c>
      <c r="E1859">
        <v>6</v>
      </c>
      <c r="F1859" s="107">
        <v>40943</v>
      </c>
      <c r="G1859" s="107">
        <v>41016</v>
      </c>
      <c r="H1859">
        <v>2315203</v>
      </c>
      <c r="I1859" s="107">
        <v>40943</v>
      </c>
      <c r="J1859" s="107">
        <v>41016</v>
      </c>
      <c r="K1859">
        <v>15000</v>
      </c>
      <c r="L1859" t="s">
        <v>569</v>
      </c>
      <c r="N1859" t="s">
        <v>564</v>
      </c>
      <c r="O1859" t="s">
        <v>913</v>
      </c>
      <c r="P1859" t="s">
        <v>38</v>
      </c>
      <c r="Q1859">
        <v>74</v>
      </c>
      <c r="R1859">
        <v>74</v>
      </c>
      <c r="S1859">
        <v>2</v>
      </c>
      <c r="T1859">
        <v>4</v>
      </c>
      <c r="U1859">
        <v>2</v>
      </c>
      <c r="AD1859" s="107">
        <v>33111</v>
      </c>
      <c r="AE1859" t="s">
        <v>31</v>
      </c>
      <c r="AF1859" t="s">
        <v>32</v>
      </c>
      <c r="AG1859" t="s">
        <v>868</v>
      </c>
      <c r="AH1859" t="s">
        <v>30</v>
      </c>
      <c r="AI1859" t="s">
        <v>140</v>
      </c>
      <c r="AJ1859" t="s">
        <v>88</v>
      </c>
      <c r="AK1859">
        <v>4</v>
      </c>
      <c r="AL1859" t="s">
        <v>361</v>
      </c>
      <c r="AM1859">
        <v>1</v>
      </c>
      <c r="AP1859" t="s">
        <v>106</v>
      </c>
      <c r="AR1859" t="s">
        <v>43</v>
      </c>
      <c r="AS1859" t="s">
        <v>56</v>
      </c>
      <c r="BC1859" t="s">
        <v>37</v>
      </c>
      <c r="BF1859">
        <v>74</v>
      </c>
      <c r="BG1859">
        <v>74</v>
      </c>
      <c r="BH1859">
        <v>74</v>
      </c>
      <c r="BI1859">
        <v>21.398907103825138</v>
      </c>
      <c r="BJ1859">
        <f t="shared" ref="BJ1859:BJ1922" si="145">ROUND((I1859-AD1859)/365,0)</f>
        <v>21</v>
      </c>
      <c r="BK1859">
        <v>0</v>
      </c>
      <c r="BL1859">
        <v>0</v>
      </c>
      <c r="BM1859" t="s">
        <v>1050</v>
      </c>
      <c r="BN1859" t="s">
        <v>913</v>
      </c>
      <c r="BO1859" t="s">
        <v>564</v>
      </c>
      <c r="BQ1859" t="s">
        <v>1050</v>
      </c>
      <c r="BR1859" t="s">
        <v>87</v>
      </c>
      <c r="BS1859" t="s">
        <v>572</v>
      </c>
      <c r="BT1859" t="s">
        <v>1252</v>
      </c>
      <c r="BU1859" t="s">
        <v>87</v>
      </c>
      <c r="BV1859">
        <v>1</v>
      </c>
      <c r="BW1859">
        <v>1</v>
      </c>
      <c r="BX1859">
        <v>0</v>
      </c>
      <c r="BY1859">
        <v>0</v>
      </c>
      <c r="BZ1859">
        <v>-74</v>
      </c>
      <c r="CA1859">
        <v>0</v>
      </c>
      <c r="CB1859">
        <v>74</v>
      </c>
      <c r="CC1859" t="e">
        <v>#VALUE!</v>
      </c>
      <c r="CD1859">
        <v>74</v>
      </c>
      <c r="CE1859">
        <v>0</v>
      </c>
      <c r="CH1859">
        <f t="shared" ref="CH1859:CH1922" si="146">IF(CM1859+CN1859&gt;0,1,0)</f>
        <v>1</v>
      </c>
      <c r="CI1859" t="s">
        <v>1402</v>
      </c>
      <c r="CJ1859">
        <v>4</v>
      </c>
      <c r="CK1859" t="s">
        <v>1399</v>
      </c>
      <c r="CL1859">
        <f t="shared" ref="CL1859:CL1922" si="147">IF(BN1859="None",0,1)</f>
        <v>0</v>
      </c>
      <c r="CM1859">
        <f t="shared" ref="CM1859:CM1922" si="148">IF(S1859&gt;0,1,0)</f>
        <v>1</v>
      </c>
      <c r="CN1859">
        <f t="shared" ref="CN1859:CN1922" si="149">IF(T1859&gt;0,1,0)</f>
        <v>1</v>
      </c>
    </row>
    <row r="1860" spans="1:92" x14ac:dyDescent="0.25">
      <c r="A1860">
        <v>2526</v>
      </c>
      <c r="B1860" t="s">
        <v>564</v>
      </c>
      <c r="C1860" t="s">
        <v>564</v>
      </c>
      <c r="D1860">
        <v>2315407</v>
      </c>
      <c r="E1860">
        <v>1</v>
      </c>
      <c r="F1860" s="107">
        <v>41003</v>
      </c>
      <c r="G1860" s="107">
        <v>41039</v>
      </c>
      <c r="H1860">
        <v>2315407</v>
      </c>
      <c r="I1860" s="107">
        <v>41004</v>
      </c>
      <c r="J1860" s="107">
        <v>41004</v>
      </c>
      <c r="K1860">
        <v>2000</v>
      </c>
      <c r="L1860" t="s">
        <v>566</v>
      </c>
      <c r="M1860" s="107">
        <v>41004</v>
      </c>
      <c r="N1860" t="s">
        <v>87</v>
      </c>
      <c r="O1860" t="s">
        <v>159</v>
      </c>
      <c r="P1860" t="s">
        <v>54</v>
      </c>
      <c r="Q1860">
        <v>1</v>
      </c>
      <c r="R1860">
        <v>37</v>
      </c>
      <c r="S1860">
        <v>0</v>
      </c>
      <c r="T1860">
        <v>1</v>
      </c>
      <c r="AD1860" s="107">
        <v>31823</v>
      </c>
      <c r="AE1860" t="s">
        <v>45</v>
      </c>
      <c r="AF1860" t="s">
        <v>32</v>
      </c>
      <c r="AG1860" t="s">
        <v>868</v>
      </c>
      <c r="AH1860" t="s">
        <v>57</v>
      </c>
      <c r="AI1860" t="s">
        <v>96</v>
      </c>
      <c r="AJ1860" t="s">
        <v>54</v>
      </c>
      <c r="AK1860">
        <v>3</v>
      </c>
      <c r="AL1860" t="s">
        <v>54</v>
      </c>
      <c r="AP1860" t="s">
        <v>42</v>
      </c>
      <c r="AR1860" t="s">
        <v>43</v>
      </c>
      <c r="AS1860" t="s">
        <v>44</v>
      </c>
      <c r="BC1860" t="s">
        <v>37</v>
      </c>
      <c r="BF1860">
        <v>1</v>
      </c>
      <c r="BG1860">
        <v>36</v>
      </c>
      <c r="BH1860">
        <v>37</v>
      </c>
      <c r="BI1860">
        <v>25.081967213114755</v>
      </c>
      <c r="BJ1860">
        <f t="shared" si="145"/>
        <v>25</v>
      </c>
      <c r="BK1860">
        <v>0</v>
      </c>
      <c r="BL1860">
        <v>-35</v>
      </c>
      <c r="BM1860" t="s">
        <v>1051</v>
      </c>
      <c r="BN1860" t="s">
        <v>159</v>
      </c>
      <c r="BO1860" t="s">
        <v>87</v>
      </c>
      <c r="BQ1860" t="s">
        <v>1051</v>
      </c>
      <c r="BR1860" t="s">
        <v>87</v>
      </c>
      <c r="BS1860" t="s">
        <v>573</v>
      </c>
      <c r="BT1860" t="s">
        <v>1252</v>
      </c>
      <c r="BU1860" t="s">
        <v>564</v>
      </c>
      <c r="BV1860">
        <v>2.7027027027027029E-2</v>
      </c>
      <c r="BW1860">
        <v>2.7777777777777776E-2</v>
      </c>
      <c r="BX1860">
        <v>7.5075075075074771E-4</v>
      </c>
      <c r="BY1860">
        <v>0</v>
      </c>
      <c r="BZ1860">
        <v>-1</v>
      </c>
      <c r="CA1860">
        <v>0</v>
      </c>
      <c r="CB1860">
        <v>1</v>
      </c>
      <c r="CC1860" t="e">
        <v>#VALUE!</v>
      </c>
      <c r="CD1860">
        <v>1</v>
      </c>
      <c r="CE1860">
        <v>0</v>
      </c>
      <c r="CH1860">
        <f t="shared" si="146"/>
        <v>1</v>
      </c>
      <c r="CI1860" t="s">
        <v>1405</v>
      </c>
      <c r="CJ1860">
        <v>1</v>
      </c>
      <c r="CK1860" t="s">
        <v>1399</v>
      </c>
      <c r="CL1860">
        <f t="shared" si="147"/>
        <v>1</v>
      </c>
      <c r="CM1860">
        <f t="shared" si="148"/>
        <v>0</v>
      </c>
      <c r="CN1860">
        <f t="shared" si="149"/>
        <v>1</v>
      </c>
    </row>
    <row r="1861" spans="1:92" x14ac:dyDescent="0.25">
      <c r="A1861">
        <v>405</v>
      </c>
      <c r="B1861" t="s">
        <v>564</v>
      </c>
      <c r="C1861" t="s">
        <v>564</v>
      </c>
      <c r="D1861">
        <v>2315572</v>
      </c>
      <c r="E1861">
        <v>6</v>
      </c>
      <c r="F1861" s="107">
        <v>40445</v>
      </c>
      <c r="G1861" s="107">
        <v>41089</v>
      </c>
      <c r="H1861">
        <v>2315572</v>
      </c>
      <c r="I1861" s="107">
        <v>40716</v>
      </c>
      <c r="J1861" s="107">
        <v>41089</v>
      </c>
      <c r="K1861" t="s">
        <v>562</v>
      </c>
      <c r="L1861" t="s">
        <v>562</v>
      </c>
      <c r="N1861" t="s">
        <v>564</v>
      </c>
      <c r="O1861" t="s">
        <v>913</v>
      </c>
      <c r="P1861" t="s">
        <v>76</v>
      </c>
      <c r="Q1861">
        <v>374</v>
      </c>
      <c r="R1861">
        <v>645</v>
      </c>
      <c r="S1861">
        <v>3</v>
      </c>
      <c r="T1861">
        <v>0</v>
      </c>
      <c r="U1861">
        <v>3</v>
      </c>
      <c r="AD1861" s="107">
        <v>32990</v>
      </c>
      <c r="AE1861" t="s">
        <v>31</v>
      </c>
      <c r="AF1861" t="s">
        <v>32</v>
      </c>
      <c r="AG1861" t="s">
        <v>868</v>
      </c>
      <c r="AH1861" t="s">
        <v>57</v>
      </c>
      <c r="AI1861" t="s">
        <v>96</v>
      </c>
      <c r="AJ1861" t="s">
        <v>88</v>
      </c>
      <c r="AK1861">
        <v>15</v>
      </c>
      <c r="AL1861" t="s">
        <v>361</v>
      </c>
      <c r="AM1861">
        <v>99</v>
      </c>
      <c r="AP1861" t="s">
        <v>83</v>
      </c>
      <c r="AR1861" t="s">
        <v>66</v>
      </c>
      <c r="AS1861" t="s">
        <v>73</v>
      </c>
      <c r="BC1861" t="s">
        <v>37</v>
      </c>
      <c r="BF1861">
        <v>374</v>
      </c>
      <c r="BG1861">
        <v>374</v>
      </c>
      <c r="BH1861">
        <v>645</v>
      </c>
      <c r="BI1861">
        <v>20.368852459016395</v>
      </c>
      <c r="BJ1861">
        <f t="shared" si="145"/>
        <v>21</v>
      </c>
      <c r="BK1861">
        <v>0</v>
      </c>
      <c r="BL1861">
        <v>0</v>
      </c>
      <c r="BM1861" t="s">
        <v>1050</v>
      </c>
      <c r="BN1861" t="s">
        <v>913</v>
      </c>
      <c r="BO1861" t="s">
        <v>564</v>
      </c>
      <c r="BQ1861" t="s">
        <v>1050</v>
      </c>
      <c r="BR1861" t="s">
        <v>87</v>
      </c>
      <c r="BS1861" t="s">
        <v>572</v>
      </c>
      <c r="BT1861" t="s">
        <v>1252</v>
      </c>
      <c r="BU1861" t="s">
        <v>87</v>
      </c>
      <c r="BV1861">
        <v>0.57984496124031004</v>
      </c>
      <c r="BW1861">
        <v>1</v>
      </c>
      <c r="BX1861">
        <v>0.42015503875968996</v>
      </c>
      <c r="BY1861">
        <v>0</v>
      </c>
      <c r="BZ1861">
        <v>-374</v>
      </c>
      <c r="CA1861">
        <v>0</v>
      </c>
      <c r="CB1861">
        <v>374</v>
      </c>
      <c r="CC1861" t="e">
        <v>#VALUE!</v>
      </c>
      <c r="CD1861">
        <v>374</v>
      </c>
      <c r="CE1861">
        <v>0</v>
      </c>
      <c r="CH1861">
        <f t="shared" si="146"/>
        <v>1</v>
      </c>
      <c r="CI1861" t="s">
        <v>1406</v>
      </c>
      <c r="CJ1861">
        <v>0</v>
      </c>
      <c r="CK1861" t="s">
        <v>1399</v>
      </c>
      <c r="CL1861">
        <f t="shared" si="147"/>
        <v>0</v>
      </c>
      <c r="CM1861">
        <f t="shared" si="148"/>
        <v>1</v>
      </c>
      <c r="CN1861">
        <f t="shared" si="149"/>
        <v>0</v>
      </c>
    </row>
    <row r="1862" spans="1:92" x14ac:dyDescent="0.25">
      <c r="A1862">
        <v>732</v>
      </c>
      <c r="B1862" t="s">
        <v>564</v>
      </c>
      <c r="C1862" t="s">
        <v>564</v>
      </c>
      <c r="D1862">
        <v>2316013</v>
      </c>
      <c r="E1862">
        <v>2</v>
      </c>
      <c r="F1862" s="107">
        <v>40967</v>
      </c>
      <c r="G1862" s="107">
        <v>40980</v>
      </c>
      <c r="H1862">
        <v>2316013</v>
      </c>
      <c r="I1862" s="107">
        <v>40968</v>
      </c>
      <c r="J1862" s="107">
        <v>40970</v>
      </c>
      <c r="K1862">
        <v>2000</v>
      </c>
      <c r="L1862" t="s">
        <v>566</v>
      </c>
      <c r="M1862" s="107">
        <v>40970</v>
      </c>
      <c r="N1862" t="s">
        <v>87</v>
      </c>
      <c r="O1862" t="s">
        <v>75</v>
      </c>
      <c r="P1862" t="s">
        <v>587</v>
      </c>
      <c r="Q1862">
        <v>3</v>
      </c>
      <c r="R1862">
        <v>14</v>
      </c>
      <c r="S1862">
        <v>0</v>
      </c>
      <c r="T1862">
        <v>4</v>
      </c>
      <c r="AD1862" s="107">
        <v>32962</v>
      </c>
      <c r="AE1862" t="s">
        <v>45</v>
      </c>
      <c r="AF1862" t="s">
        <v>32</v>
      </c>
      <c r="AG1862" t="s">
        <v>868</v>
      </c>
      <c r="AH1862" t="s">
        <v>30</v>
      </c>
      <c r="AI1862" t="s">
        <v>84</v>
      </c>
      <c r="AJ1862" t="s">
        <v>47</v>
      </c>
      <c r="AK1862">
        <v>2</v>
      </c>
      <c r="AL1862" t="s">
        <v>47</v>
      </c>
      <c r="AP1862" t="s">
        <v>109</v>
      </c>
      <c r="AR1862" t="s">
        <v>49</v>
      </c>
      <c r="AS1862" t="s">
        <v>73</v>
      </c>
      <c r="BC1862" t="s">
        <v>37</v>
      </c>
      <c r="BF1862">
        <v>3</v>
      </c>
      <c r="BG1862">
        <v>13</v>
      </c>
      <c r="BH1862">
        <v>14</v>
      </c>
      <c r="BI1862">
        <v>21.871584699453553</v>
      </c>
      <c r="BJ1862">
        <f t="shared" si="145"/>
        <v>22</v>
      </c>
      <c r="BK1862">
        <v>0</v>
      </c>
      <c r="BL1862">
        <v>-10</v>
      </c>
      <c r="BM1862" t="s">
        <v>47</v>
      </c>
      <c r="BN1862" t="s">
        <v>75</v>
      </c>
      <c r="BO1862" t="s">
        <v>87</v>
      </c>
      <c r="BQ1862" t="s">
        <v>47</v>
      </c>
      <c r="BR1862" t="s">
        <v>87</v>
      </c>
      <c r="BS1862" t="s">
        <v>573</v>
      </c>
      <c r="BT1862" t="s">
        <v>1252</v>
      </c>
      <c r="BU1862" t="s">
        <v>564</v>
      </c>
      <c r="BV1862">
        <v>0.21428571428571427</v>
      </c>
      <c r="BW1862">
        <v>0.23076923076923078</v>
      </c>
      <c r="BX1862">
        <v>1.6483516483516508E-2</v>
      </c>
      <c r="BY1862">
        <v>0</v>
      </c>
      <c r="BZ1862">
        <v>-3</v>
      </c>
      <c r="CA1862">
        <v>0</v>
      </c>
      <c r="CB1862">
        <v>3</v>
      </c>
      <c r="CC1862" t="e">
        <v>#VALUE!</v>
      </c>
      <c r="CD1862">
        <v>3</v>
      </c>
      <c r="CE1862">
        <v>0</v>
      </c>
      <c r="CH1862">
        <f t="shared" si="146"/>
        <v>1</v>
      </c>
      <c r="CI1862" t="s">
        <v>1405</v>
      </c>
      <c r="CJ1862">
        <v>1</v>
      </c>
      <c r="CK1862" t="s">
        <v>1399</v>
      </c>
      <c r="CL1862">
        <f t="shared" si="147"/>
        <v>1</v>
      </c>
      <c r="CM1862">
        <f t="shared" si="148"/>
        <v>0</v>
      </c>
      <c r="CN1862">
        <f t="shared" si="149"/>
        <v>1</v>
      </c>
    </row>
    <row r="1863" spans="1:92" x14ac:dyDescent="0.25">
      <c r="A1863">
        <v>2159</v>
      </c>
      <c r="B1863" t="s">
        <v>564</v>
      </c>
      <c r="C1863" t="s">
        <v>564</v>
      </c>
      <c r="D1863">
        <v>2316180</v>
      </c>
      <c r="E1863">
        <v>1</v>
      </c>
      <c r="F1863" s="107">
        <v>40990</v>
      </c>
      <c r="G1863" s="107">
        <v>41038</v>
      </c>
      <c r="H1863">
        <v>2316180</v>
      </c>
      <c r="I1863" s="107" t="s">
        <v>560</v>
      </c>
      <c r="J1863" s="107" t="s">
        <v>560</v>
      </c>
      <c r="K1863">
        <v>2000</v>
      </c>
      <c r="L1863" t="s">
        <v>566</v>
      </c>
      <c r="M1863" s="107">
        <v>40992</v>
      </c>
      <c r="N1863" t="s">
        <v>87</v>
      </c>
      <c r="O1863" t="s">
        <v>583</v>
      </c>
      <c r="P1863" t="s">
        <v>122</v>
      </c>
      <c r="Q1863">
        <v>0</v>
      </c>
      <c r="R1863">
        <v>49</v>
      </c>
      <c r="S1863">
        <v>0</v>
      </c>
      <c r="T1863">
        <v>0</v>
      </c>
      <c r="AD1863" s="107">
        <v>30835</v>
      </c>
      <c r="AE1863" t="s">
        <v>31</v>
      </c>
      <c r="AF1863" t="s">
        <v>32</v>
      </c>
      <c r="AG1863" t="s">
        <v>868</v>
      </c>
      <c r="AH1863" t="s">
        <v>57</v>
      </c>
      <c r="AI1863" t="s">
        <v>52</v>
      </c>
      <c r="AJ1863" t="s">
        <v>122</v>
      </c>
      <c r="AK1863">
        <v>4</v>
      </c>
      <c r="AL1863" t="s">
        <v>122</v>
      </c>
      <c r="AP1863" t="s">
        <v>42</v>
      </c>
      <c r="AR1863" t="s">
        <v>43</v>
      </c>
      <c r="AS1863" t="s">
        <v>44</v>
      </c>
      <c r="BC1863" t="s">
        <v>51</v>
      </c>
      <c r="BF1863">
        <v>0</v>
      </c>
      <c r="BG1863">
        <v>0</v>
      </c>
      <c r="BH1863">
        <v>49</v>
      </c>
      <c r="BI1863">
        <v>27.745901639344261</v>
      </c>
      <c r="BJ1863" t="e">
        <f t="shared" si="145"/>
        <v>#VALUE!</v>
      </c>
      <c r="BK1863" t="e">
        <v>#VALUE!</v>
      </c>
      <c r="BL1863" t="e">
        <v>#VALUE!</v>
      </c>
      <c r="BM1863" t="s">
        <v>1051</v>
      </c>
      <c r="BN1863" t="s">
        <v>75</v>
      </c>
      <c r="BO1863" t="s">
        <v>87</v>
      </c>
      <c r="BQ1863" t="s">
        <v>1051</v>
      </c>
      <c r="BR1863">
        <v>0</v>
      </c>
      <c r="BS1863" t="s">
        <v>573</v>
      </c>
      <c r="BT1863" t="s">
        <v>1252</v>
      </c>
      <c r="BU1863" t="s">
        <v>564</v>
      </c>
      <c r="BV1863">
        <v>0</v>
      </c>
      <c r="BW1863">
        <v>0</v>
      </c>
      <c r="BX1863">
        <v>0</v>
      </c>
      <c r="BY1863">
        <v>0</v>
      </c>
      <c r="BZ1863" t="e">
        <v>#VALUE!</v>
      </c>
      <c r="CA1863" t="e">
        <v>#VALUE!</v>
      </c>
      <c r="CB1863" t="e">
        <v>#VALUE!</v>
      </c>
      <c r="CC1863">
        <v>0</v>
      </c>
      <c r="CD1863">
        <v>0</v>
      </c>
      <c r="CE1863">
        <v>0</v>
      </c>
      <c r="CH1863">
        <f t="shared" si="146"/>
        <v>0</v>
      </c>
      <c r="CI1863" t="s">
        <v>1405</v>
      </c>
      <c r="CJ1863">
        <v>1</v>
      </c>
      <c r="CK1863" t="s">
        <v>1400</v>
      </c>
      <c r="CL1863">
        <f t="shared" si="147"/>
        <v>1</v>
      </c>
      <c r="CM1863">
        <f t="shared" si="148"/>
        <v>0</v>
      </c>
      <c r="CN1863">
        <f t="shared" si="149"/>
        <v>0</v>
      </c>
    </row>
    <row r="1864" spans="1:92" x14ac:dyDescent="0.25">
      <c r="A1864">
        <v>3060</v>
      </c>
      <c r="B1864" t="s">
        <v>564</v>
      </c>
      <c r="C1864" t="s">
        <v>564</v>
      </c>
      <c r="D1864">
        <v>2316403</v>
      </c>
      <c r="E1864">
        <v>6</v>
      </c>
      <c r="F1864" s="107">
        <v>41022</v>
      </c>
      <c r="G1864" s="107">
        <v>41121</v>
      </c>
      <c r="H1864">
        <v>2316403</v>
      </c>
      <c r="I1864" s="107">
        <v>41023</v>
      </c>
      <c r="J1864" s="107">
        <v>41121</v>
      </c>
      <c r="K1864" t="s">
        <v>562</v>
      </c>
      <c r="L1864" t="s">
        <v>562</v>
      </c>
      <c r="N1864" t="s">
        <v>564</v>
      </c>
      <c r="O1864" t="s">
        <v>913</v>
      </c>
      <c r="P1864" t="s">
        <v>38</v>
      </c>
      <c r="Q1864">
        <v>99</v>
      </c>
      <c r="R1864">
        <v>100</v>
      </c>
      <c r="S1864">
        <v>2</v>
      </c>
      <c r="T1864">
        <v>6</v>
      </c>
      <c r="U1864">
        <v>1</v>
      </c>
      <c r="AD1864" s="107">
        <v>32762</v>
      </c>
      <c r="AE1864" t="s">
        <v>31</v>
      </c>
      <c r="AF1864" t="s">
        <v>32</v>
      </c>
      <c r="AG1864" t="s">
        <v>868</v>
      </c>
      <c r="AH1864" t="s">
        <v>57</v>
      </c>
      <c r="AI1864" t="s">
        <v>69</v>
      </c>
      <c r="AJ1864" t="s">
        <v>88</v>
      </c>
      <c r="AK1864">
        <v>5</v>
      </c>
      <c r="AL1864" t="s">
        <v>361</v>
      </c>
      <c r="AM1864">
        <v>4</v>
      </c>
      <c r="AP1864" t="s">
        <v>149</v>
      </c>
      <c r="AR1864" t="s">
        <v>66</v>
      </c>
      <c r="AS1864" t="s">
        <v>73</v>
      </c>
      <c r="BC1864" t="s">
        <v>37</v>
      </c>
      <c r="BF1864">
        <v>99</v>
      </c>
      <c r="BG1864">
        <v>99</v>
      </c>
      <c r="BH1864">
        <v>100</v>
      </c>
      <c r="BI1864">
        <v>22.568306010928961</v>
      </c>
      <c r="BJ1864">
        <f t="shared" si="145"/>
        <v>23</v>
      </c>
      <c r="BK1864">
        <v>0</v>
      </c>
      <c r="BL1864">
        <v>0</v>
      </c>
      <c r="BM1864" t="s">
        <v>1050</v>
      </c>
      <c r="BN1864" t="s">
        <v>913</v>
      </c>
      <c r="BO1864" t="s">
        <v>564</v>
      </c>
      <c r="BQ1864" t="s">
        <v>1050</v>
      </c>
      <c r="BR1864" t="s">
        <v>87</v>
      </c>
      <c r="BS1864" t="s">
        <v>572</v>
      </c>
      <c r="BT1864" t="s">
        <v>1252</v>
      </c>
      <c r="BU1864" t="s">
        <v>87</v>
      </c>
      <c r="BV1864">
        <v>0.99</v>
      </c>
      <c r="BW1864">
        <v>1</v>
      </c>
      <c r="BX1864">
        <v>1.0000000000000009E-2</v>
      </c>
      <c r="BY1864">
        <v>0</v>
      </c>
      <c r="BZ1864">
        <v>-99</v>
      </c>
      <c r="CA1864">
        <v>0</v>
      </c>
      <c r="CB1864">
        <v>99</v>
      </c>
      <c r="CC1864" t="e">
        <v>#VALUE!</v>
      </c>
      <c r="CD1864">
        <v>99</v>
      </c>
      <c r="CE1864">
        <v>0</v>
      </c>
      <c r="CH1864">
        <f t="shared" si="146"/>
        <v>1</v>
      </c>
      <c r="CI1864" t="s">
        <v>1408</v>
      </c>
      <c r="CJ1864">
        <v>0</v>
      </c>
      <c r="CK1864" t="s">
        <v>1399</v>
      </c>
      <c r="CL1864">
        <f t="shared" si="147"/>
        <v>0</v>
      </c>
      <c r="CM1864">
        <f t="shared" si="148"/>
        <v>1</v>
      </c>
      <c r="CN1864">
        <f t="shared" si="149"/>
        <v>1</v>
      </c>
    </row>
    <row r="1865" spans="1:92" x14ac:dyDescent="0.25">
      <c r="A1865">
        <v>2</v>
      </c>
      <c r="B1865" t="s">
        <v>564</v>
      </c>
      <c r="C1865" t="s">
        <v>564</v>
      </c>
      <c r="D1865">
        <v>2316440</v>
      </c>
      <c r="E1865" t="s">
        <v>1409</v>
      </c>
      <c r="F1865" s="107">
        <v>40909</v>
      </c>
      <c r="G1865" s="107"/>
      <c r="H1865">
        <v>2316440</v>
      </c>
      <c r="I1865" s="107">
        <v>40909</v>
      </c>
      <c r="J1865" s="107"/>
      <c r="K1865" t="s">
        <v>562</v>
      </c>
      <c r="L1865" t="s">
        <v>562</v>
      </c>
      <c r="N1865" t="s">
        <v>564</v>
      </c>
      <c r="O1865" t="s">
        <v>913</v>
      </c>
      <c r="P1865" t="s">
        <v>30</v>
      </c>
      <c r="Q1865" t="s">
        <v>586</v>
      </c>
      <c r="R1865" t="s">
        <v>586</v>
      </c>
      <c r="S1865">
        <v>0</v>
      </c>
      <c r="T1865">
        <v>1</v>
      </c>
      <c r="V1865">
        <v>2</v>
      </c>
      <c r="AD1865" s="107">
        <v>32781</v>
      </c>
      <c r="AE1865" t="s">
        <v>31</v>
      </c>
      <c r="AF1865" t="s">
        <v>32</v>
      </c>
      <c r="AG1865" t="s">
        <v>868</v>
      </c>
      <c r="AH1865" t="s">
        <v>30</v>
      </c>
      <c r="AI1865" t="s">
        <v>33</v>
      </c>
      <c r="AJ1865" t="s">
        <v>30</v>
      </c>
      <c r="AP1865" t="s">
        <v>34</v>
      </c>
      <c r="AR1865" t="s">
        <v>35</v>
      </c>
      <c r="AS1865" t="s">
        <v>36</v>
      </c>
      <c r="BC1865" t="s">
        <v>37</v>
      </c>
      <c r="BF1865" t="s">
        <v>586</v>
      </c>
      <c r="BG1865" t="s">
        <v>586</v>
      </c>
      <c r="BH1865" t="s">
        <v>586</v>
      </c>
      <c r="BI1865">
        <v>22.207650273224044</v>
      </c>
      <c r="BJ1865">
        <f t="shared" si="145"/>
        <v>22</v>
      </c>
      <c r="BK1865">
        <v>0</v>
      </c>
      <c r="BL1865">
        <v>0</v>
      </c>
      <c r="BM1865">
        <v>0</v>
      </c>
      <c r="BN1865" t="s">
        <v>913</v>
      </c>
      <c r="BQ1865" t="s">
        <v>1409</v>
      </c>
      <c r="BR1865" t="s">
        <v>87</v>
      </c>
      <c r="BS1865" t="s">
        <v>586</v>
      </c>
      <c r="BT1865" t="s">
        <v>586</v>
      </c>
      <c r="BU1865" t="s">
        <v>564</v>
      </c>
      <c r="BV1865" t="s">
        <v>586</v>
      </c>
      <c r="BW1865" t="s">
        <v>586</v>
      </c>
      <c r="BX1865">
        <v>0</v>
      </c>
      <c r="BY1865" t="e">
        <v>#VALUE!</v>
      </c>
      <c r="BZ1865">
        <v>40908</v>
      </c>
      <c r="CA1865" t="e">
        <v>#VALUE!</v>
      </c>
      <c r="CB1865" t="e">
        <v>#VALUE!</v>
      </c>
      <c r="CC1865" t="s">
        <v>586</v>
      </c>
      <c r="CD1865" t="s">
        <v>586</v>
      </c>
      <c r="CH1865">
        <f t="shared" si="146"/>
        <v>1</v>
      </c>
      <c r="CI1865" t="s">
        <v>1410</v>
      </c>
      <c r="CJ1865">
        <v>9</v>
      </c>
      <c r="CK1865" t="s">
        <v>1399</v>
      </c>
      <c r="CL1865">
        <f t="shared" si="147"/>
        <v>0</v>
      </c>
      <c r="CM1865">
        <f t="shared" si="148"/>
        <v>0</v>
      </c>
      <c r="CN1865">
        <f t="shared" si="149"/>
        <v>1</v>
      </c>
    </row>
    <row r="1866" spans="1:92" x14ac:dyDescent="0.25">
      <c r="A1866">
        <v>844</v>
      </c>
      <c r="B1866" t="s">
        <v>564</v>
      </c>
      <c r="C1866" t="s">
        <v>87</v>
      </c>
      <c r="D1866">
        <v>2316697</v>
      </c>
      <c r="E1866">
        <v>5</v>
      </c>
      <c r="F1866" s="107">
        <v>40940</v>
      </c>
      <c r="G1866" s="107">
        <v>41255</v>
      </c>
      <c r="H1866">
        <v>2316697</v>
      </c>
      <c r="I1866" s="107">
        <v>40941</v>
      </c>
      <c r="J1866" s="107">
        <v>41006</v>
      </c>
      <c r="K1866">
        <v>32000</v>
      </c>
      <c r="L1866" t="s">
        <v>570</v>
      </c>
      <c r="M1866" s="107">
        <v>41006</v>
      </c>
      <c r="N1866" t="s">
        <v>87</v>
      </c>
      <c r="O1866" t="s">
        <v>583</v>
      </c>
      <c r="P1866" t="s">
        <v>38</v>
      </c>
      <c r="Q1866">
        <v>138</v>
      </c>
      <c r="R1866">
        <v>316</v>
      </c>
      <c r="S1866">
        <v>0</v>
      </c>
      <c r="T1866">
        <v>2</v>
      </c>
      <c r="AD1866" s="107">
        <v>32846</v>
      </c>
      <c r="AE1866" t="s">
        <v>31</v>
      </c>
      <c r="AF1866" t="s">
        <v>32</v>
      </c>
      <c r="AG1866" t="s">
        <v>868</v>
      </c>
      <c r="AH1866" t="s">
        <v>57</v>
      </c>
      <c r="AI1866" t="s">
        <v>52</v>
      </c>
      <c r="AJ1866" t="s">
        <v>88</v>
      </c>
      <c r="AK1866">
        <v>11</v>
      </c>
      <c r="AL1866" t="s">
        <v>987</v>
      </c>
      <c r="AN1866">
        <v>7</v>
      </c>
      <c r="AP1866" t="s">
        <v>42</v>
      </c>
      <c r="AR1866" t="s">
        <v>43</v>
      </c>
      <c r="AS1866" t="s">
        <v>44</v>
      </c>
      <c r="AU1866" t="s">
        <v>806</v>
      </c>
      <c r="AV1866" t="s">
        <v>87</v>
      </c>
      <c r="AW1866" t="s">
        <v>693</v>
      </c>
      <c r="BA1866">
        <v>41200</v>
      </c>
      <c r="BB1866">
        <v>558</v>
      </c>
      <c r="BC1866" t="s">
        <v>37</v>
      </c>
      <c r="BF1866">
        <v>138</v>
      </c>
      <c r="BG1866">
        <v>315</v>
      </c>
      <c r="BH1866">
        <v>316</v>
      </c>
      <c r="BI1866">
        <v>22.114754098360656</v>
      </c>
      <c r="BJ1866">
        <f t="shared" si="145"/>
        <v>22</v>
      </c>
      <c r="BK1866">
        <v>0</v>
      </c>
      <c r="BL1866">
        <v>-249</v>
      </c>
      <c r="BM1866" t="s">
        <v>1050</v>
      </c>
      <c r="BN1866" t="s">
        <v>75</v>
      </c>
      <c r="BO1866" t="s">
        <v>87</v>
      </c>
      <c r="BQ1866" t="s">
        <v>1050</v>
      </c>
      <c r="BR1866" t="s">
        <v>87</v>
      </c>
      <c r="BS1866" t="s">
        <v>572</v>
      </c>
      <c r="BT1866" t="s">
        <v>1252</v>
      </c>
      <c r="BU1866" t="s">
        <v>564</v>
      </c>
      <c r="BV1866">
        <v>0.43670886075949367</v>
      </c>
      <c r="BW1866">
        <v>0.20952380952380953</v>
      </c>
      <c r="BX1866">
        <v>-0.22718505123568414</v>
      </c>
      <c r="BY1866">
        <v>0</v>
      </c>
      <c r="BZ1866">
        <v>-66</v>
      </c>
      <c r="CA1866">
        <v>72</v>
      </c>
      <c r="CB1866">
        <v>315</v>
      </c>
      <c r="CC1866">
        <v>138</v>
      </c>
      <c r="CD1866">
        <v>315</v>
      </c>
      <c r="CE1866">
        <v>249</v>
      </c>
      <c r="CH1866">
        <f t="shared" si="146"/>
        <v>1</v>
      </c>
      <c r="CI1866" t="s">
        <v>1403</v>
      </c>
      <c r="CJ1866">
        <v>6</v>
      </c>
      <c r="CK1866" t="s">
        <v>1399</v>
      </c>
      <c r="CL1866">
        <f t="shared" si="147"/>
        <v>1</v>
      </c>
      <c r="CM1866">
        <f t="shared" si="148"/>
        <v>0</v>
      </c>
      <c r="CN1866">
        <f t="shared" si="149"/>
        <v>1</v>
      </c>
    </row>
    <row r="1867" spans="1:92" x14ac:dyDescent="0.25">
      <c r="A1867">
        <v>2074</v>
      </c>
      <c r="B1867" t="s">
        <v>564</v>
      </c>
      <c r="C1867" t="s">
        <v>87</v>
      </c>
      <c r="D1867">
        <v>2317334</v>
      </c>
      <c r="E1867">
        <v>6</v>
      </c>
      <c r="F1867" s="107">
        <v>40987</v>
      </c>
      <c r="G1867" s="107">
        <v>41061</v>
      </c>
      <c r="H1867">
        <v>2317334</v>
      </c>
      <c r="I1867" s="107">
        <v>40987</v>
      </c>
      <c r="J1867" s="107">
        <v>40992</v>
      </c>
      <c r="K1867">
        <v>15000</v>
      </c>
      <c r="L1867" t="s">
        <v>569</v>
      </c>
      <c r="M1867" s="107">
        <v>40992</v>
      </c>
      <c r="N1867" t="s">
        <v>87</v>
      </c>
      <c r="O1867" t="s">
        <v>75</v>
      </c>
      <c r="P1867" t="s">
        <v>38</v>
      </c>
      <c r="Q1867">
        <v>23</v>
      </c>
      <c r="R1867">
        <v>75</v>
      </c>
      <c r="S1867">
        <v>11</v>
      </c>
      <c r="T1867">
        <v>3</v>
      </c>
      <c r="U1867">
        <v>7</v>
      </c>
      <c r="AD1867" s="107">
        <v>25218</v>
      </c>
      <c r="AE1867" t="s">
        <v>45</v>
      </c>
      <c r="AF1867" t="s">
        <v>32</v>
      </c>
      <c r="AG1867" t="s">
        <v>868</v>
      </c>
      <c r="AH1867" t="s">
        <v>30</v>
      </c>
      <c r="AI1867" t="s">
        <v>86</v>
      </c>
      <c r="AJ1867" t="s">
        <v>88</v>
      </c>
      <c r="AK1867">
        <v>6</v>
      </c>
      <c r="AL1867" t="s">
        <v>361</v>
      </c>
      <c r="AM1867">
        <v>3</v>
      </c>
      <c r="AP1867" t="s">
        <v>59</v>
      </c>
      <c r="AR1867" t="s">
        <v>43</v>
      </c>
      <c r="AS1867" t="s">
        <v>60</v>
      </c>
      <c r="AV1867" t="s">
        <v>87</v>
      </c>
      <c r="AW1867" t="s">
        <v>750</v>
      </c>
      <c r="BA1867">
        <v>41246</v>
      </c>
      <c r="BB1867">
        <v>235</v>
      </c>
      <c r="BC1867" t="s">
        <v>37</v>
      </c>
      <c r="BF1867">
        <v>23</v>
      </c>
      <c r="BG1867">
        <v>75</v>
      </c>
      <c r="BH1867">
        <v>75</v>
      </c>
      <c r="BI1867">
        <v>43.084699453551913</v>
      </c>
      <c r="BJ1867">
        <f t="shared" si="145"/>
        <v>43</v>
      </c>
      <c r="BK1867">
        <v>0</v>
      </c>
      <c r="BL1867">
        <v>-69</v>
      </c>
      <c r="BM1867" t="s">
        <v>1050</v>
      </c>
      <c r="BN1867" t="s">
        <v>75</v>
      </c>
      <c r="BO1867" t="s">
        <v>87</v>
      </c>
      <c r="BQ1867" t="s">
        <v>1050</v>
      </c>
      <c r="BR1867" t="s">
        <v>87</v>
      </c>
      <c r="BS1867" t="s">
        <v>572</v>
      </c>
      <c r="BT1867" t="s">
        <v>1252</v>
      </c>
      <c r="BU1867" t="s">
        <v>87</v>
      </c>
      <c r="BV1867">
        <v>0.30666666666666664</v>
      </c>
      <c r="BW1867">
        <v>0.08</v>
      </c>
      <c r="BX1867">
        <v>-0.22666666666666663</v>
      </c>
      <c r="BY1867">
        <v>0</v>
      </c>
      <c r="BZ1867">
        <v>-6</v>
      </c>
      <c r="CA1867">
        <v>17</v>
      </c>
      <c r="CB1867">
        <v>75</v>
      </c>
      <c r="CC1867">
        <v>23</v>
      </c>
      <c r="CD1867">
        <v>75</v>
      </c>
      <c r="CE1867">
        <v>69</v>
      </c>
      <c r="CH1867">
        <f t="shared" si="146"/>
        <v>1</v>
      </c>
      <c r="CI1867" t="s">
        <v>1404</v>
      </c>
      <c r="CJ1867">
        <v>2</v>
      </c>
      <c r="CK1867" t="s">
        <v>1399</v>
      </c>
      <c r="CL1867">
        <f t="shared" si="147"/>
        <v>1</v>
      </c>
      <c r="CM1867">
        <f t="shared" si="148"/>
        <v>1</v>
      </c>
      <c r="CN1867">
        <f t="shared" si="149"/>
        <v>1</v>
      </c>
    </row>
    <row r="1868" spans="1:92" x14ac:dyDescent="0.25">
      <c r="A1868">
        <v>2017</v>
      </c>
      <c r="B1868" t="s">
        <v>564</v>
      </c>
      <c r="C1868" t="s">
        <v>564</v>
      </c>
      <c r="D1868">
        <v>2318193</v>
      </c>
      <c r="E1868">
        <v>2</v>
      </c>
      <c r="F1868" s="107">
        <v>40984</v>
      </c>
      <c r="G1868" s="107">
        <v>41162</v>
      </c>
      <c r="H1868">
        <v>2318193</v>
      </c>
      <c r="I1868" s="107">
        <v>40985</v>
      </c>
      <c r="J1868" s="107">
        <v>40992</v>
      </c>
      <c r="K1868">
        <v>10000</v>
      </c>
      <c r="L1868" t="s">
        <v>568</v>
      </c>
      <c r="M1868" s="107">
        <v>40992</v>
      </c>
      <c r="N1868" t="s">
        <v>87</v>
      </c>
      <c r="O1868" t="s">
        <v>75</v>
      </c>
      <c r="P1868" t="s">
        <v>587</v>
      </c>
      <c r="Q1868">
        <v>8</v>
      </c>
      <c r="R1868">
        <v>179</v>
      </c>
      <c r="S1868">
        <v>0</v>
      </c>
      <c r="T1868">
        <v>3</v>
      </c>
      <c r="AD1868" s="107">
        <v>32698</v>
      </c>
      <c r="AE1868" t="s">
        <v>31</v>
      </c>
      <c r="AF1868" t="s">
        <v>68</v>
      </c>
      <c r="AG1868" t="s">
        <v>870</v>
      </c>
      <c r="AH1868" t="s">
        <v>30</v>
      </c>
      <c r="AI1868" t="s">
        <v>94</v>
      </c>
      <c r="AJ1868" t="s">
        <v>47</v>
      </c>
      <c r="AK1868">
        <v>7</v>
      </c>
      <c r="AL1868" t="s">
        <v>47</v>
      </c>
      <c r="AP1868" t="s">
        <v>55</v>
      </c>
      <c r="AR1868" t="s">
        <v>49</v>
      </c>
      <c r="AS1868" t="s">
        <v>56</v>
      </c>
      <c r="BC1868" t="s">
        <v>51</v>
      </c>
      <c r="BF1868">
        <v>8</v>
      </c>
      <c r="BG1868">
        <v>178</v>
      </c>
      <c r="BH1868">
        <v>179</v>
      </c>
      <c r="BI1868">
        <v>22.639344262295083</v>
      </c>
      <c r="BJ1868">
        <f t="shared" si="145"/>
        <v>23</v>
      </c>
      <c r="BK1868">
        <v>0</v>
      </c>
      <c r="BL1868">
        <v>-170</v>
      </c>
      <c r="BM1868" t="s">
        <v>47</v>
      </c>
      <c r="BN1868" t="s">
        <v>75</v>
      </c>
      <c r="BO1868" t="s">
        <v>87</v>
      </c>
      <c r="BQ1868" t="s">
        <v>47</v>
      </c>
      <c r="BR1868" t="s">
        <v>87</v>
      </c>
      <c r="BS1868" t="s">
        <v>573</v>
      </c>
      <c r="BT1868" t="s">
        <v>1252</v>
      </c>
      <c r="BU1868" t="s">
        <v>564</v>
      </c>
      <c r="BV1868">
        <v>4.4692737430167599E-2</v>
      </c>
      <c r="BW1868">
        <v>4.49438202247191E-2</v>
      </c>
      <c r="BX1868">
        <v>2.5108279455150068E-4</v>
      </c>
      <c r="BY1868">
        <v>0</v>
      </c>
      <c r="BZ1868">
        <v>-8</v>
      </c>
      <c r="CA1868">
        <v>0</v>
      </c>
      <c r="CB1868">
        <v>8</v>
      </c>
      <c r="CC1868" t="e">
        <v>#VALUE!</v>
      </c>
      <c r="CD1868">
        <v>8</v>
      </c>
      <c r="CE1868">
        <v>0</v>
      </c>
      <c r="CH1868">
        <f t="shared" si="146"/>
        <v>1</v>
      </c>
      <c r="CI1868" t="s">
        <v>1405</v>
      </c>
      <c r="CJ1868">
        <v>1</v>
      </c>
      <c r="CK1868" t="s">
        <v>1399</v>
      </c>
      <c r="CL1868">
        <f t="shared" si="147"/>
        <v>1</v>
      </c>
      <c r="CM1868">
        <f t="shared" si="148"/>
        <v>0</v>
      </c>
      <c r="CN1868">
        <f t="shared" si="149"/>
        <v>1</v>
      </c>
    </row>
    <row r="1869" spans="1:92" x14ac:dyDescent="0.25">
      <c r="A1869">
        <v>1535</v>
      </c>
      <c r="B1869" t="s">
        <v>564</v>
      </c>
      <c r="C1869" t="s">
        <v>564</v>
      </c>
      <c r="D1869">
        <v>2318361</v>
      </c>
      <c r="E1869">
        <v>5</v>
      </c>
      <c r="F1869" s="107">
        <v>40966</v>
      </c>
      <c r="G1869" s="107">
        <v>40967</v>
      </c>
      <c r="H1869">
        <v>2318361</v>
      </c>
      <c r="I1869" s="107">
        <v>40966</v>
      </c>
      <c r="J1869" s="107">
        <v>40967</v>
      </c>
      <c r="K1869">
        <v>15000</v>
      </c>
      <c r="L1869" t="s">
        <v>569</v>
      </c>
      <c r="N1869" t="s">
        <v>564</v>
      </c>
      <c r="O1869" t="s">
        <v>913</v>
      </c>
      <c r="P1869" t="s">
        <v>38</v>
      </c>
      <c r="Q1869">
        <v>2</v>
      </c>
      <c r="R1869">
        <v>2</v>
      </c>
      <c r="S1869">
        <v>9</v>
      </c>
      <c r="T1869">
        <v>3</v>
      </c>
      <c r="U1869">
        <v>3</v>
      </c>
      <c r="AD1869" s="107">
        <v>28582</v>
      </c>
      <c r="AE1869" t="s">
        <v>45</v>
      </c>
      <c r="AF1869" t="s">
        <v>68</v>
      </c>
      <c r="AG1869" t="s">
        <v>870</v>
      </c>
      <c r="AH1869" t="s">
        <v>30</v>
      </c>
      <c r="AI1869" t="s">
        <v>113</v>
      </c>
      <c r="AJ1869" t="s">
        <v>88</v>
      </c>
      <c r="AK1869">
        <v>1</v>
      </c>
      <c r="AL1869" t="s">
        <v>987</v>
      </c>
      <c r="AN1869">
        <v>6</v>
      </c>
      <c r="AP1869" t="s">
        <v>42</v>
      </c>
      <c r="AR1869" t="s">
        <v>43</v>
      </c>
      <c r="AS1869" t="s">
        <v>44</v>
      </c>
      <c r="BC1869" t="s">
        <v>37</v>
      </c>
      <c r="BF1869">
        <v>2</v>
      </c>
      <c r="BG1869">
        <v>2</v>
      </c>
      <c r="BH1869">
        <v>2</v>
      </c>
      <c r="BI1869">
        <v>33.83606557377049</v>
      </c>
      <c r="BJ1869">
        <f t="shared" si="145"/>
        <v>34</v>
      </c>
      <c r="BK1869">
        <v>0</v>
      </c>
      <c r="BL1869">
        <v>0</v>
      </c>
      <c r="BM1869" t="s">
        <v>1050</v>
      </c>
      <c r="BN1869" t="s">
        <v>913</v>
      </c>
      <c r="BO1869" t="s">
        <v>564</v>
      </c>
      <c r="BQ1869" t="s">
        <v>1050</v>
      </c>
      <c r="BR1869" t="s">
        <v>87</v>
      </c>
      <c r="BS1869" t="s">
        <v>572</v>
      </c>
      <c r="BT1869" t="s">
        <v>1252</v>
      </c>
      <c r="BU1869" t="s">
        <v>87</v>
      </c>
      <c r="BV1869">
        <v>1</v>
      </c>
      <c r="BW1869">
        <v>1</v>
      </c>
      <c r="BX1869">
        <v>0</v>
      </c>
      <c r="BY1869">
        <v>0</v>
      </c>
      <c r="BZ1869">
        <v>-2</v>
      </c>
      <c r="CA1869">
        <v>0</v>
      </c>
      <c r="CB1869">
        <v>2</v>
      </c>
      <c r="CC1869" t="e">
        <v>#VALUE!</v>
      </c>
      <c r="CD1869">
        <v>2</v>
      </c>
      <c r="CE1869">
        <v>0</v>
      </c>
      <c r="CH1869">
        <f t="shared" si="146"/>
        <v>1</v>
      </c>
      <c r="CI1869" t="s">
        <v>1405</v>
      </c>
      <c r="CJ1869">
        <v>1</v>
      </c>
      <c r="CK1869" t="s">
        <v>1399</v>
      </c>
      <c r="CL1869">
        <f t="shared" si="147"/>
        <v>0</v>
      </c>
      <c r="CM1869">
        <f t="shared" si="148"/>
        <v>1</v>
      </c>
      <c r="CN1869">
        <f t="shared" si="149"/>
        <v>1</v>
      </c>
    </row>
    <row r="1870" spans="1:92" x14ac:dyDescent="0.25">
      <c r="A1870">
        <v>2425</v>
      </c>
      <c r="B1870" t="s">
        <v>564</v>
      </c>
      <c r="C1870" t="s">
        <v>564</v>
      </c>
      <c r="D1870">
        <v>2318845</v>
      </c>
      <c r="E1870">
        <v>2</v>
      </c>
      <c r="F1870" s="107">
        <v>41000</v>
      </c>
      <c r="G1870" s="107">
        <v>41001</v>
      </c>
      <c r="H1870">
        <v>2318845</v>
      </c>
      <c r="I1870" s="107">
        <v>41000</v>
      </c>
      <c r="J1870" s="107">
        <v>41001</v>
      </c>
      <c r="K1870">
        <v>2000</v>
      </c>
      <c r="L1870" t="s">
        <v>566</v>
      </c>
      <c r="N1870" t="s">
        <v>564</v>
      </c>
      <c r="O1870" t="s">
        <v>913</v>
      </c>
      <c r="P1870" t="s">
        <v>587</v>
      </c>
      <c r="Q1870">
        <v>2</v>
      </c>
      <c r="R1870">
        <v>2</v>
      </c>
      <c r="S1870">
        <v>0</v>
      </c>
      <c r="T1870">
        <v>0</v>
      </c>
      <c r="AD1870" s="107">
        <v>33004</v>
      </c>
      <c r="AE1870" t="s">
        <v>45</v>
      </c>
      <c r="AF1870" t="s">
        <v>32</v>
      </c>
      <c r="AG1870" t="s">
        <v>868</v>
      </c>
      <c r="AH1870" t="s">
        <v>30</v>
      </c>
      <c r="AI1870" t="s">
        <v>71</v>
      </c>
      <c r="AJ1870" t="s">
        <v>47</v>
      </c>
      <c r="AK1870">
        <v>1</v>
      </c>
      <c r="AL1870" t="s">
        <v>47</v>
      </c>
      <c r="AP1870" t="s">
        <v>154</v>
      </c>
      <c r="AR1870" t="s">
        <v>43</v>
      </c>
      <c r="AS1870" t="s">
        <v>63</v>
      </c>
      <c r="BC1870" t="s">
        <v>37</v>
      </c>
      <c r="BF1870">
        <v>2</v>
      </c>
      <c r="BG1870">
        <v>2</v>
      </c>
      <c r="BH1870">
        <v>2</v>
      </c>
      <c r="BI1870">
        <v>21.846994535519126</v>
      </c>
      <c r="BJ1870">
        <f t="shared" si="145"/>
        <v>22</v>
      </c>
      <c r="BK1870">
        <v>0</v>
      </c>
      <c r="BL1870">
        <v>0</v>
      </c>
      <c r="BM1870" t="s">
        <v>47</v>
      </c>
      <c r="BN1870" t="s">
        <v>913</v>
      </c>
      <c r="BO1870" t="s">
        <v>564</v>
      </c>
      <c r="BQ1870" t="s">
        <v>47</v>
      </c>
      <c r="BR1870" t="s">
        <v>87</v>
      </c>
      <c r="BS1870" t="s">
        <v>572</v>
      </c>
      <c r="BT1870" t="s">
        <v>1252</v>
      </c>
      <c r="BU1870" t="s">
        <v>564</v>
      </c>
      <c r="BV1870">
        <v>1</v>
      </c>
      <c r="BW1870">
        <v>1</v>
      </c>
      <c r="BX1870">
        <v>0</v>
      </c>
      <c r="BY1870">
        <v>0</v>
      </c>
      <c r="BZ1870">
        <v>-2</v>
      </c>
      <c r="CA1870">
        <v>0</v>
      </c>
      <c r="CB1870">
        <v>2</v>
      </c>
      <c r="CC1870" t="e">
        <v>#VALUE!</v>
      </c>
      <c r="CD1870">
        <v>2</v>
      </c>
      <c r="CE1870">
        <v>0</v>
      </c>
      <c r="CH1870">
        <f t="shared" si="146"/>
        <v>0</v>
      </c>
      <c r="CI1870" t="s">
        <v>1405</v>
      </c>
      <c r="CJ1870">
        <v>1</v>
      </c>
      <c r="CK1870" t="s">
        <v>1399</v>
      </c>
      <c r="CL1870">
        <f t="shared" si="147"/>
        <v>0</v>
      </c>
      <c r="CM1870">
        <f t="shared" si="148"/>
        <v>0</v>
      </c>
      <c r="CN1870">
        <f t="shared" si="149"/>
        <v>0</v>
      </c>
    </row>
    <row r="1871" spans="1:92" x14ac:dyDescent="0.25">
      <c r="A1871">
        <v>85</v>
      </c>
      <c r="B1871" t="s">
        <v>564</v>
      </c>
      <c r="C1871" t="s">
        <v>564</v>
      </c>
      <c r="D1871">
        <v>2319206</v>
      </c>
      <c r="E1871">
        <v>1</v>
      </c>
      <c r="F1871" s="107">
        <v>40913</v>
      </c>
      <c r="G1871" s="107">
        <v>41148</v>
      </c>
      <c r="H1871">
        <v>2319206</v>
      </c>
      <c r="I1871" s="107">
        <v>41120</v>
      </c>
      <c r="J1871" s="107">
        <v>41148</v>
      </c>
      <c r="K1871" t="s">
        <v>562</v>
      </c>
      <c r="L1871" t="s">
        <v>562</v>
      </c>
      <c r="N1871" t="s">
        <v>564</v>
      </c>
      <c r="O1871" t="s">
        <v>913</v>
      </c>
      <c r="P1871" t="s">
        <v>54</v>
      </c>
      <c r="Q1871">
        <v>29</v>
      </c>
      <c r="R1871">
        <v>236</v>
      </c>
      <c r="S1871">
        <v>1</v>
      </c>
      <c r="T1871">
        <v>0</v>
      </c>
      <c r="V1871">
        <v>1</v>
      </c>
      <c r="AD1871" s="107">
        <v>31771</v>
      </c>
      <c r="AE1871" t="s">
        <v>45</v>
      </c>
      <c r="AF1871" t="s">
        <v>32</v>
      </c>
      <c r="AG1871" t="s">
        <v>868</v>
      </c>
      <c r="AH1871" t="s">
        <v>57</v>
      </c>
      <c r="AI1871">
        <v>232</v>
      </c>
      <c r="AJ1871" t="s">
        <v>54</v>
      </c>
      <c r="AK1871">
        <v>3</v>
      </c>
      <c r="AL1871" t="s">
        <v>54</v>
      </c>
      <c r="AP1871" t="s">
        <v>131</v>
      </c>
      <c r="AR1871" t="s">
        <v>91</v>
      </c>
      <c r="AS1871" t="s">
        <v>81</v>
      </c>
      <c r="BC1871" t="s">
        <v>51</v>
      </c>
      <c r="BF1871">
        <v>29</v>
      </c>
      <c r="BG1871">
        <v>29</v>
      </c>
      <c r="BH1871">
        <v>236</v>
      </c>
      <c r="BI1871">
        <v>24.978142076502731</v>
      </c>
      <c r="BJ1871">
        <f t="shared" si="145"/>
        <v>26</v>
      </c>
      <c r="BK1871">
        <v>0</v>
      </c>
      <c r="BL1871">
        <v>0</v>
      </c>
      <c r="BM1871" t="s">
        <v>1051</v>
      </c>
      <c r="BN1871" t="s">
        <v>913</v>
      </c>
      <c r="BO1871" t="s">
        <v>564</v>
      </c>
      <c r="BQ1871" t="s">
        <v>1051</v>
      </c>
      <c r="BR1871" t="s">
        <v>87</v>
      </c>
      <c r="BS1871" t="s">
        <v>572</v>
      </c>
      <c r="BT1871" t="s">
        <v>1252</v>
      </c>
      <c r="BU1871" t="s">
        <v>87</v>
      </c>
      <c r="BV1871">
        <v>0.1228813559322034</v>
      </c>
      <c r="BW1871">
        <v>1</v>
      </c>
      <c r="BX1871">
        <v>0.8771186440677966</v>
      </c>
      <c r="BY1871">
        <v>0</v>
      </c>
      <c r="BZ1871">
        <v>-29</v>
      </c>
      <c r="CA1871">
        <v>0</v>
      </c>
      <c r="CB1871">
        <v>29</v>
      </c>
      <c r="CC1871" t="e">
        <v>#VALUE!</v>
      </c>
      <c r="CD1871">
        <v>29</v>
      </c>
      <c r="CE1871">
        <v>0</v>
      </c>
      <c r="CH1871">
        <f t="shared" si="146"/>
        <v>1</v>
      </c>
      <c r="CI1871" t="s">
        <v>1404</v>
      </c>
      <c r="CJ1871">
        <v>2</v>
      </c>
      <c r="CK1871" t="s">
        <v>1399</v>
      </c>
      <c r="CL1871">
        <f t="shared" si="147"/>
        <v>0</v>
      </c>
      <c r="CM1871">
        <f t="shared" si="148"/>
        <v>1</v>
      </c>
      <c r="CN1871">
        <f t="shared" si="149"/>
        <v>0</v>
      </c>
    </row>
    <row r="1872" spans="1:92" x14ac:dyDescent="0.25">
      <c r="A1872">
        <v>1723</v>
      </c>
      <c r="B1872" t="s">
        <v>564</v>
      </c>
      <c r="C1872" t="s">
        <v>564</v>
      </c>
      <c r="D1872">
        <v>2319408</v>
      </c>
      <c r="E1872">
        <v>4</v>
      </c>
      <c r="F1872" s="107">
        <v>40973</v>
      </c>
      <c r="G1872" s="107">
        <v>41032</v>
      </c>
      <c r="H1872">
        <v>2319408</v>
      </c>
      <c r="I1872" s="107">
        <v>40973</v>
      </c>
      <c r="J1872" s="107">
        <v>40982</v>
      </c>
      <c r="K1872">
        <v>2000</v>
      </c>
      <c r="L1872" t="s">
        <v>566</v>
      </c>
      <c r="M1872" s="107">
        <v>40982</v>
      </c>
      <c r="N1872" t="s">
        <v>87</v>
      </c>
      <c r="O1872" t="s">
        <v>75</v>
      </c>
      <c r="P1872" t="s">
        <v>38</v>
      </c>
      <c r="Q1872">
        <v>10</v>
      </c>
      <c r="R1872">
        <v>60</v>
      </c>
      <c r="S1872">
        <v>0</v>
      </c>
      <c r="T1872">
        <v>3</v>
      </c>
      <c r="AD1872" s="107">
        <v>33026</v>
      </c>
      <c r="AE1872" t="s">
        <v>31</v>
      </c>
      <c r="AF1872" t="s">
        <v>32</v>
      </c>
      <c r="AG1872" t="s">
        <v>868</v>
      </c>
      <c r="AH1872" t="s">
        <v>30</v>
      </c>
      <c r="AI1872" t="s">
        <v>86</v>
      </c>
      <c r="AJ1872" t="s">
        <v>88</v>
      </c>
      <c r="AK1872">
        <v>4</v>
      </c>
      <c r="AL1872" t="s">
        <v>986</v>
      </c>
      <c r="AO1872">
        <v>30</v>
      </c>
      <c r="AP1872" t="s">
        <v>368</v>
      </c>
      <c r="AS1872" t="s">
        <v>369</v>
      </c>
      <c r="BC1872" t="s">
        <v>37</v>
      </c>
      <c r="BF1872">
        <v>10</v>
      </c>
      <c r="BG1872">
        <v>60</v>
      </c>
      <c r="BH1872">
        <v>60</v>
      </c>
      <c r="BI1872">
        <v>21.71311475409836</v>
      </c>
      <c r="BJ1872">
        <f t="shared" si="145"/>
        <v>22</v>
      </c>
      <c r="BK1872">
        <v>0</v>
      </c>
      <c r="BL1872">
        <v>-50</v>
      </c>
      <c r="BM1872" t="s">
        <v>1050</v>
      </c>
      <c r="BN1872" t="s">
        <v>75</v>
      </c>
      <c r="BO1872" t="s">
        <v>87</v>
      </c>
      <c r="BQ1872" t="s">
        <v>1050</v>
      </c>
      <c r="BR1872" t="s">
        <v>87</v>
      </c>
      <c r="BS1872" t="s">
        <v>573</v>
      </c>
      <c r="BT1872" t="s">
        <v>1252</v>
      </c>
      <c r="BU1872" t="s">
        <v>564</v>
      </c>
      <c r="BV1872">
        <v>0.16666666666666666</v>
      </c>
      <c r="BW1872">
        <v>0.16666666666666666</v>
      </c>
      <c r="BX1872">
        <v>0</v>
      </c>
      <c r="BY1872">
        <v>0</v>
      </c>
      <c r="BZ1872">
        <v>-10</v>
      </c>
      <c r="CA1872">
        <v>0</v>
      </c>
      <c r="CB1872">
        <v>10</v>
      </c>
      <c r="CC1872" t="e">
        <v>#VALUE!</v>
      </c>
      <c r="CD1872">
        <v>10</v>
      </c>
      <c r="CE1872">
        <v>0</v>
      </c>
      <c r="CH1872">
        <f t="shared" si="146"/>
        <v>1</v>
      </c>
      <c r="CI1872" t="s">
        <v>1405</v>
      </c>
      <c r="CJ1872">
        <v>1</v>
      </c>
      <c r="CK1872" t="s">
        <v>1399</v>
      </c>
      <c r="CL1872">
        <f t="shared" si="147"/>
        <v>1</v>
      </c>
      <c r="CM1872">
        <f t="shared" si="148"/>
        <v>0</v>
      </c>
      <c r="CN1872">
        <f t="shared" si="149"/>
        <v>1</v>
      </c>
    </row>
    <row r="1873" spans="1:92" x14ac:dyDescent="0.25">
      <c r="A1873">
        <v>1284</v>
      </c>
      <c r="B1873" t="s">
        <v>564</v>
      </c>
      <c r="C1873" t="s">
        <v>564</v>
      </c>
      <c r="D1873">
        <v>2320673</v>
      </c>
      <c r="E1873">
        <v>2</v>
      </c>
      <c r="F1873" s="107">
        <v>40955</v>
      </c>
      <c r="G1873" s="107">
        <v>41529</v>
      </c>
      <c r="H1873">
        <v>2320673</v>
      </c>
      <c r="I1873" s="107">
        <v>40956</v>
      </c>
      <c r="J1873" s="107">
        <v>40957</v>
      </c>
      <c r="K1873">
        <v>30000</v>
      </c>
      <c r="L1873" t="s">
        <v>570</v>
      </c>
      <c r="M1873" s="107">
        <v>40957</v>
      </c>
      <c r="N1873" t="s">
        <v>87</v>
      </c>
      <c r="O1873" t="s">
        <v>75</v>
      </c>
      <c r="P1873" t="s">
        <v>587</v>
      </c>
      <c r="Q1873">
        <v>2</v>
      </c>
      <c r="R1873">
        <v>575</v>
      </c>
      <c r="S1873">
        <v>0</v>
      </c>
      <c r="T1873">
        <v>1</v>
      </c>
      <c r="AD1873" s="107">
        <v>19214</v>
      </c>
      <c r="AE1873" t="s">
        <v>31</v>
      </c>
      <c r="AF1873" t="s">
        <v>68</v>
      </c>
      <c r="AG1873" t="s">
        <v>870</v>
      </c>
      <c r="AH1873" t="s">
        <v>30</v>
      </c>
      <c r="AI1873" t="s">
        <v>61</v>
      </c>
      <c r="AJ1873" t="s">
        <v>47</v>
      </c>
      <c r="AK1873">
        <v>13</v>
      </c>
      <c r="AL1873" t="s">
        <v>47</v>
      </c>
      <c r="AP1873" t="s">
        <v>187</v>
      </c>
      <c r="AR1873" t="s">
        <v>66</v>
      </c>
      <c r="AS1873" t="s">
        <v>63</v>
      </c>
      <c r="BC1873" t="s">
        <v>51</v>
      </c>
      <c r="BF1873">
        <v>2</v>
      </c>
      <c r="BG1873">
        <v>574</v>
      </c>
      <c r="BH1873">
        <v>575</v>
      </c>
      <c r="BI1873">
        <v>59.401639344262293</v>
      </c>
      <c r="BJ1873">
        <f t="shared" si="145"/>
        <v>60</v>
      </c>
      <c r="BK1873">
        <v>0</v>
      </c>
      <c r="BL1873">
        <v>-572</v>
      </c>
      <c r="BM1873" t="s">
        <v>47</v>
      </c>
      <c r="BN1873" t="s">
        <v>75</v>
      </c>
      <c r="BO1873" t="s">
        <v>87</v>
      </c>
      <c r="BQ1873" t="s">
        <v>47</v>
      </c>
      <c r="BR1873" t="s">
        <v>87</v>
      </c>
      <c r="BS1873" t="s">
        <v>573</v>
      </c>
      <c r="BT1873" t="s">
        <v>1252</v>
      </c>
      <c r="BU1873" t="s">
        <v>564</v>
      </c>
      <c r="BV1873">
        <v>3.4782608695652175E-3</v>
      </c>
      <c r="BW1873">
        <v>3.4843205574912892E-3</v>
      </c>
      <c r="BX1873">
        <v>6.0596879260716753E-6</v>
      </c>
      <c r="BY1873">
        <v>0</v>
      </c>
      <c r="BZ1873">
        <v>-2</v>
      </c>
      <c r="CA1873">
        <v>0</v>
      </c>
      <c r="CB1873">
        <v>2</v>
      </c>
      <c r="CC1873" t="e">
        <v>#VALUE!</v>
      </c>
      <c r="CD1873">
        <v>2</v>
      </c>
      <c r="CE1873">
        <v>0</v>
      </c>
      <c r="CH1873">
        <f t="shared" si="146"/>
        <v>1</v>
      </c>
      <c r="CI1873" t="s">
        <v>1405</v>
      </c>
      <c r="CJ1873">
        <v>1</v>
      </c>
      <c r="CK1873" t="s">
        <v>1399</v>
      </c>
      <c r="CL1873">
        <f t="shared" si="147"/>
        <v>1</v>
      </c>
      <c r="CM1873">
        <f t="shared" si="148"/>
        <v>0</v>
      </c>
      <c r="CN1873">
        <f t="shared" si="149"/>
        <v>1</v>
      </c>
    </row>
    <row r="1874" spans="1:92" x14ac:dyDescent="0.25">
      <c r="A1874">
        <v>1164</v>
      </c>
      <c r="B1874" t="s">
        <v>564</v>
      </c>
      <c r="C1874" t="s">
        <v>564</v>
      </c>
      <c r="D1874">
        <v>2321152</v>
      </c>
      <c r="E1874">
        <v>6</v>
      </c>
      <c r="F1874" s="107">
        <v>40950</v>
      </c>
      <c r="G1874" s="107">
        <v>40980</v>
      </c>
      <c r="H1874">
        <v>2321152</v>
      </c>
      <c r="I1874" s="107">
        <v>40950</v>
      </c>
      <c r="J1874" s="107">
        <v>40980</v>
      </c>
      <c r="K1874" t="s">
        <v>562</v>
      </c>
      <c r="L1874" t="s">
        <v>562</v>
      </c>
      <c r="N1874" t="s">
        <v>564</v>
      </c>
      <c r="O1874" t="s">
        <v>913</v>
      </c>
      <c r="P1874" t="s">
        <v>38</v>
      </c>
      <c r="Q1874">
        <v>31</v>
      </c>
      <c r="R1874">
        <v>31</v>
      </c>
      <c r="S1874">
        <v>0</v>
      </c>
      <c r="T1874">
        <v>3</v>
      </c>
      <c r="AD1874" s="107">
        <v>32512</v>
      </c>
      <c r="AE1874" t="s">
        <v>31</v>
      </c>
      <c r="AF1874" t="s">
        <v>32</v>
      </c>
      <c r="AG1874" t="s">
        <v>868</v>
      </c>
      <c r="AH1874" t="s">
        <v>30</v>
      </c>
      <c r="AI1874" t="s">
        <v>140</v>
      </c>
      <c r="AJ1874" t="s">
        <v>88</v>
      </c>
      <c r="AK1874">
        <v>2</v>
      </c>
      <c r="AL1874" t="s">
        <v>361</v>
      </c>
      <c r="AM1874">
        <v>2</v>
      </c>
      <c r="AP1874" t="s">
        <v>92</v>
      </c>
      <c r="AR1874" t="s">
        <v>66</v>
      </c>
      <c r="AS1874" t="s">
        <v>44</v>
      </c>
      <c r="BC1874" t="s">
        <v>37</v>
      </c>
      <c r="BF1874">
        <v>31</v>
      </c>
      <c r="BG1874">
        <v>31</v>
      </c>
      <c r="BH1874">
        <v>31</v>
      </c>
      <c r="BI1874">
        <v>23.05464480874317</v>
      </c>
      <c r="BJ1874">
        <f t="shared" si="145"/>
        <v>23</v>
      </c>
      <c r="BK1874">
        <v>0</v>
      </c>
      <c r="BL1874">
        <v>0</v>
      </c>
      <c r="BM1874" t="s">
        <v>1050</v>
      </c>
      <c r="BN1874" t="s">
        <v>913</v>
      </c>
      <c r="BO1874" t="s">
        <v>564</v>
      </c>
      <c r="BQ1874" t="s">
        <v>1050</v>
      </c>
      <c r="BR1874" t="s">
        <v>87</v>
      </c>
      <c r="BS1874" t="s">
        <v>572</v>
      </c>
      <c r="BT1874" t="s">
        <v>1252</v>
      </c>
      <c r="BU1874" t="s">
        <v>564</v>
      </c>
      <c r="BV1874">
        <v>1</v>
      </c>
      <c r="BW1874">
        <v>1</v>
      </c>
      <c r="BX1874">
        <v>0</v>
      </c>
      <c r="BY1874">
        <v>0</v>
      </c>
      <c r="BZ1874">
        <v>-31</v>
      </c>
      <c r="CA1874">
        <v>0</v>
      </c>
      <c r="CB1874">
        <v>31</v>
      </c>
      <c r="CC1874" t="e">
        <v>#VALUE!</v>
      </c>
      <c r="CD1874">
        <v>31</v>
      </c>
      <c r="CE1874">
        <v>0</v>
      </c>
      <c r="CH1874">
        <f t="shared" si="146"/>
        <v>1</v>
      </c>
      <c r="CI1874" t="s">
        <v>1401</v>
      </c>
      <c r="CJ1874">
        <v>3</v>
      </c>
      <c r="CK1874" t="s">
        <v>1399</v>
      </c>
      <c r="CL1874">
        <f t="shared" si="147"/>
        <v>0</v>
      </c>
      <c r="CM1874">
        <f t="shared" si="148"/>
        <v>0</v>
      </c>
      <c r="CN1874">
        <f t="shared" si="149"/>
        <v>1</v>
      </c>
    </row>
    <row r="1875" spans="1:92" x14ac:dyDescent="0.25">
      <c r="A1875">
        <v>2968</v>
      </c>
      <c r="B1875" t="s">
        <v>564</v>
      </c>
      <c r="C1875" t="s">
        <v>564</v>
      </c>
      <c r="D1875">
        <v>2321796</v>
      </c>
      <c r="E1875">
        <v>6</v>
      </c>
      <c r="F1875" s="107">
        <v>41018</v>
      </c>
      <c r="G1875" s="107">
        <v>41116</v>
      </c>
      <c r="H1875">
        <v>2321796</v>
      </c>
      <c r="I1875" s="107">
        <v>41019</v>
      </c>
      <c r="J1875" s="107">
        <v>41116</v>
      </c>
      <c r="K1875">
        <v>15000</v>
      </c>
      <c r="L1875" t="s">
        <v>569</v>
      </c>
      <c r="N1875" t="s">
        <v>564</v>
      </c>
      <c r="O1875" t="s">
        <v>913</v>
      </c>
      <c r="P1875" t="s">
        <v>38</v>
      </c>
      <c r="Q1875">
        <v>98</v>
      </c>
      <c r="R1875">
        <v>99</v>
      </c>
      <c r="S1875">
        <v>0</v>
      </c>
      <c r="T1875">
        <v>0</v>
      </c>
      <c r="AD1875" s="107">
        <v>29927</v>
      </c>
      <c r="AE1875" t="s">
        <v>31</v>
      </c>
      <c r="AF1875" t="s">
        <v>32</v>
      </c>
      <c r="AG1875" t="s">
        <v>868</v>
      </c>
      <c r="AH1875" t="s">
        <v>30</v>
      </c>
      <c r="AI1875" t="s">
        <v>71</v>
      </c>
      <c r="AJ1875" t="s">
        <v>88</v>
      </c>
      <c r="AK1875">
        <v>4</v>
      </c>
      <c r="AL1875" t="s">
        <v>361</v>
      </c>
      <c r="AM1875">
        <v>3</v>
      </c>
      <c r="AP1875" t="s">
        <v>120</v>
      </c>
      <c r="AR1875" t="s">
        <v>43</v>
      </c>
      <c r="AS1875" t="s">
        <v>121</v>
      </c>
      <c r="BC1875" t="s">
        <v>37</v>
      </c>
      <c r="BF1875">
        <v>98</v>
      </c>
      <c r="BG1875">
        <v>98</v>
      </c>
      <c r="BH1875">
        <v>99</v>
      </c>
      <c r="BI1875">
        <v>30.303278688524589</v>
      </c>
      <c r="BJ1875">
        <f t="shared" si="145"/>
        <v>30</v>
      </c>
      <c r="BK1875">
        <v>0</v>
      </c>
      <c r="BL1875">
        <v>0</v>
      </c>
      <c r="BM1875" t="s">
        <v>1050</v>
      </c>
      <c r="BN1875" t="s">
        <v>913</v>
      </c>
      <c r="BO1875" t="s">
        <v>564</v>
      </c>
      <c r="BQ1875" t="s">
        <v>1050</v>
      </c>
      <c r="BR1875" t="s">
        <v>87</v>
      </c>
      <c r="BS1875" t="s">
        <v>572</v>
      </c>
      <c r="BT1875" t="s">
        <v>1252</v>
      </c>
      <c r="BU1875" t="s">
        <v>564</v>
      </c>
      <c r="BV1875">
        <v>0.98989898989898994</v>
      </c>
      <c r="BW1875">
        <v>1</v>
      </c>
      <c r="BX1875">
        <v>1.0101010101010055E-2</v>
      </c>
      <c r="BY1875">
        <v>0</v>
      </c>
      <c r="BZ1875">
        <v>-98</v>
      </c>
      <c r="CA1875">
        <v>0</v>
      </c>
      <c r="CB1875">
        <v>98</v>
      </c>
      <c r="CC1875" t="e">
        <v>#VALUE!</v>
      </c>
      <c r="CD1875">
        <v>98</v>
      </c>
      <c r="CE1875">
        <v>0</v>
      </c>
      <c r="CH1875">
        <f t="shared" si="146"/>
        <v>0</v>
      </c>
      <c r="CI1875" t="s">
        <v>1408</v>
      </c>
      <c r="CJ1875">
        <v>0</v>
      </c>
      <c r="CK1875" t="s">
        <v>1399</v>
      </c>
      <c r="CL1875">
        <f t="shared" si="147"/>
        <v>0</v>
      </c>
      <c r="CM1875">
        <f t="shared" si="148"/>
        <v>0</v>
      </c>
      <c r="CN1875">
        <f t="shared" si="149"/>
        <v>0</v>
      </c>
    </row>
    <row r="1876" spans="1:92" x14ac:dyDescent="0.25">
      <c r="A1876">
        <v>723</v>
      </c>
      <c r="B1876" t="s">
        <v>564</v>
      </c>
      <c r="C1876" t="s">
        <v>564</v>
      </c>
      <c r="D1876">
        <v>2322286</v>
      </c>
      <c r="E1876">
        <v>4</v>
      </c>
      <c r="F1876" s="107">
        <v>40937</v>
      </c>
      <c r="G1876" s="107">
        <v>41199</v>
      </c>
      <c r="H1876">
        <v>2322286</v>
      </c>
      <c r="I1876" s="107">
        <v>40937</v>
      </c>
      <c r="J1876" s="107">
        <v>40938</v>
      </c>
      <c r="K1876">
        <v>5000</v>
      </c>
      <c r="L1876" t="s">
        <v>567</v>
      </c>
      <c r="M1876" s="107">
        <v>40938</v>
      </c>
      <c r="N1876" t="s">
        <v>87</v>
      </c>
      <c r="O1876" t="s">
        <v>75</v>
      </c>
      <c r="P1876" t="s">
        <v>38</v>
      </c>
      <c r="Q1876">
        <v>2</v>
      </c>
      <c r="R1876">
        <v>263</v>
      </c>
      <c r="S1876">
        <v>1</v>
      </c>
      <c r="T1876">
        <v>4</v>
      </c>
      <c r="AD1876" s="107">
        <v>32757</v>
      </c>
      <c r="AE1876" t="s">
        <v>31</v>
      </c>
      <c r="AF1876" t="s">
        <v>32</v>
      </c>
      <c r="AG1876" t="s">
        <v>868</v>
      </c>
      <c r="AH1876" t="s">
        <v>30</v>
      </c>
      <c r="AI1876" t="s">
        <v>84</v>
      </c>
      <c r="AJ1876" t="s">
        <v>88</v>
      </c>
      <c r="AK1876">
        <v>3</v>
      </c>
      <c r="AL1876" t="s">
        <v>986</v>
      </c>
      <c r="AO1876">
        <v>14</v>
      </c>
      <c r="AP1876" t="s">
        <v>135</v>
      </c>
      <c r="AR1876" t="s">
        <v>66</v>
      </c>
      <c r="AS1876" t="s">
        <v>63</v>
      </c>
      <c r="BC1876" t="s">
        <v>37</v>
      </c>
      <c r="BF1876">
        <v>2</v>
      </c>
      <c r="BG1876">
        <v>263</v>
      </c>
      <c r="BH1876">
        <v>263</v>
      </c>
      <c r="BI1876">
        <v>22.349726775956285</v>
      </c>
      <c r="BJ1876">
        <f t="shared" si="145"/>
        <v>22</v>
      </c>
      <c r="BK1876">
        <v>0</v>
      </c>
      <c r="BL1876">
        <v>-261</v>
      </c>
      <c r="BM1876" t="s">
        <v>1050</v>
      </c>
      <c r="BN1876" t="s">
        <v>75</v>
      </c>
      <c r="BO1876" t="s">
        <v>87</v>
      </c>
      <c r="BQ1876" t="s">
        <v>1050</v>
      </c>
      <c r="BR1876" t="s">
        <v>87</v>
      </c>
      <c r="BS1876" t="s">
        <v>573</v>
      </c>
      <c r="BT1876" t="s">
        <v>1252</v>
      </c>
      <c r="BU1876" t="s">
        <v>87</v>
      </c>
      <c r="BV1876">
        <v>7.6045627376425855E-3</v>
      </c>
      <c r="BW1876">
        <v>7.6045627376425855E-3</v>
      </c>
      <c r="BX1876">
        <v>0</v>
      </c>
      <c r="BY1876">
        <v>0</v>
      </c>
      <c r="BZ1876">
        <v>-2</v>
      </c>
      <c r="CA1876">
        <v>0</v>
      </c>
      <c r="CB1876">
        <v>2</v>
      </c>
      <c r="CC1876" t="e">
        <v>#VALUE!</v>
      </c>
      <c r="CD1876">
        <v>2</v>
      </c>
      <c r="CE1876">
        <v>0</v>
      </c>
      <c r="CH1876">
        <f t="shared" si="146"/>
        <v>1</v>
      </c>
      <c r="CI1876" t="s">
        <v>1405</v>
      </c>
      <c r="CJ1876">
        <v>1</v>
      </c>
      <c r="CK1876" t="s">
        <v>1399</v>
      </c>
      <c r="CL1876">
        <f t="shared" si="147"/>
        <v>1</v>
      </c>
      <c r="CM1876">
        <f t="shared" si="148"/>
        <v>1</v>
      </c>
      <c r="CN1876">
        <f t="shared" si="149"/>
        <v>1</v>
      </c>
    </row>
    <row r="1877" spans="1:92" x14ac:dyDescent="0.25">
      <c r="A1877">
        <v>1287</v>
      </c>
      <c r="B1877" t="s">
        <v>564</v>
      </c>
      <c r="C1877" t="s">
        <v>564</v>
      </c>
      <c r="D1877">
        <v>2322392</v>
      </c>
      <c r="E1877">
        <v>6</v>
      </c>
      <c r="F1877" s="107">
        <v>40956</v>
      </c>
      <c r="G1877" s="107">
        <v>40963</v>
      </c>
      <c r="H1877">
        <v>2322392</v>
      </c>
      <c r="I1877" s="107">
        <v>40956</v>
      </c>
      <c r="J1877" s="107">
        <v>40963</v>
      </c>
      <c r="K1877">
        <v>15000</v>
      </c>
      <c r="L1877" t="s">
        <v>569</v>
      </c>
      <c r="N1877" t="s">
        <v>564</v>
      </c>
      <c r="O1877" t="s">
        <v>913</v>
      </c>
      <c r="P1877" t="s">
        <v>38</v>
      </c>
      <c r="Q1877">
        <v>8</v>
      </c>
      <c r="R1877">
        <v>8</v>
      </c>
      <c r="S1877">
        <v>3</v>
      </c>
      <c r="T1877">
        <v>5</v>
      </c>
      <c r="U1877">
        <v>2</v>
      </c>
      <c r="AD1877" s="107">
        <v>33061</v>
      </c>
      <c r="AE1877" t="s">
        <v>31</v>
      </c>
      <c r="AF1877" t="s">
        <v>32</v>
      </c>
      <c r="AG1877" t="s">
        <v>868</v>
      </c>
      <c r="AH1877" t="s">
        <v>57</v>
      </c>
      <c r="AI1877" t="s">
        <v>64</v>
      </c>
      <c r="AJ1877" t="s">
        <v>88</v>
      </c>
      <c r="AK1877">
        <v>2</v>
      </c>
      <c r="AL1877" t="s">
        <v>361</v>
      </c>
      <c r="AM1877">
        <v>3</v>
      </c>
      <c r="AP1877" t="s">
        <v>59</v>
      </c>
      <c r="AR1877" t="s">
        <v>43</v>
      </c>
      <c r="AS1877" t="s">
        <v>60</v>
      </c>
      <c r="BC1877" t="s">
        <v>37</v>
      </c>
      <c r="BF1877">
        <v>8</v>
      </c>
      <c r="BG1877">
        <v>8</v>
      </c>
      <c r="BH1877">
        <v>8</v>
      </c>
      <c r="BI1877">
        <v>21.571038251366119</v>
      </c>
      <c r="BJ1877">
        <f t="shared" si="145"/>
        <v>22</v>
      </c>
      <c r="BK1877">
        <v>0</v>
      </c>
      <c r="BL1877">
        <v>0</v>
      </c>
      <c r="BM1877" t="s">
        <v>1050</v>
      </c>
      <c r="BN1877" t="s">
        <v>913</v>
      </c>
      <c r="BO1877" t="s">
        <v>564</v>
      </c>
      <c r="BQ1877" t="s">
        <v>1050</v>
      </c>
      <c r="BR1877" t="s">
        <v>87</v>
      </c>
      <c r="BS1877" t="s">
        <v>572</v>
      </c>
      <c r="BT1877" t="s">
        <v>1252</v>
      </c>
      <c r="BU1877" t="s">
        <v>87</v>
      </c>
      <c r="BV1877">
        <v>1</v>
      </c>
      <c r="BW1877">
        <v>1</v>
      </c>
      <c r="BX1877">
        <v>0</v>
      </c>
      <c r="BY1877">
        <v>0</v>
      </c>
      <c r="BZ1877">
        <v>-8</v>
      </c>
      <c r="CA1877">
        <v>0</v>
      </c>
      <c r="CB1877">
        <v>8</v>
      </c>
      <c r="CC1877" t="e">
        <v>#VALUE!</v>
      </c>
      <c r="CD1877">
        <v>8</v>
      </c>
      <c r="CE1877">
        <v>0</v>
      </c>
      <c r="CH1877">
        <f t="shared" si="146"/>
        <v>1</v>
      </c>
      <c r="CI1877" t="s">
        <v>1405</v>
      </c>
      <c r="CJ1877">
        <v>1</v>
      </c>
      <c r="CK1877" t="s">
        <v>1399</v>
      </c>
      <c r="CL1877">
        <f t="shared" si="147"/>
        <v>0</v>
      </c>
      <c r="CM1877">
        <f t="shared" si="148"/>
        <v>1</v>
      </c>
      <c r="CN1877">
        <f t="shared" si="149"/>
        <v>1</v>
      </c>
    </row>
    <row r="1878" spans="1:92" x14ac:dyDescent="0.25">
      <c r="A1878">
        <v>331</v>
      </c>
      <c r="B1878" t="s">
        <v>564</v>
      </c>
      <c r="C1878" t="s">
        <v>564</v>
      </c>
      <c r="D1878">
        <v>2322625</v>
      </c>
      <c r="E1878">
        <v>6</v>
      </c>
      <c r="F1878" s="107">
        <v>40921</v>
      </c>
      <c r="G1878" s="107">
        <v>41813</v>
      </c>
      <c r="H1878">
        <v>2322625</v>
      </c>
      <c r="I1878" s="107">
        <v>40925</v>
      </c>
      <c r="J1878" s="107"/>
      <c r="K1878" t="s">
        <v>562</v>
      </c>
      <c r="L1878" t="s">
        <v>562</v>
      </c>
      <c r="N1878" t="s">
        <v>564</v>
      </c>
      <c r="O1878" t="s">
        <v>913</v>
      </c>
      <c r="P1878" t="s">
        <v>38</v>
      </c>
      <c r="Q1878">
        <v>889</v>
      </c>
      <c r="R1878">
        <v>893</v>
      </c>
      <c r="S1878">
        <v>1</v>
      </c>
      <c r="T1878">
        <v>2</v>
      </c>
      <c r="U1878">
        <v>1</v>
      </c>
      <c r="AD1878" s="107">
        <v>33167</v>
      </c>
      <c r="AE1878" t="s">
        <v>31</v>
      </c>
      <c r="AF1878" t="s">
        <v>32</v>
      </c>
      <c r="AG1878" t="s">
        <v>868</v>
      </c>
      <c r="AH1878" t="s">
        <v>57</v>
      </c>
      <c r="AI1878" t="s">
        <v>94</v>
      </c>
      <c r="AJ1878" t="s">
        <v>88</v>
      </c>
      <c r="AK1878">
        <v>12</v>
      </c>
      <c r="AL1878" t="s">
        <v>361</v>
      </c>
      <c r="AM1878">
        <v>22</v>
      </c>
      <c r="AP1878" t="s">
        <v>161</v>
      </c>
      <c r="AR1878" t="s">
        <v>91</v>
      </c>
      <c r="AS1878" t="s">
        <v>162</v>
      </c>
      <c r="AT1878" t="s">
        <v>1120</v>
      </c>
      <c r="BC1878" t="s">
        <v>37</v>
      </c>
      <c r="BF1878">
        <v>888</v>
      </c>
      <c r="BG1878">
        <v>889</v>
      </c>
      <c r="BH1878">
        <v>893</v>
      </c>
      <c r="BI1878">
        <v>21.185792349726775</v>
      </c>
      <c r="BJ1878">
        <f t="shared" si="145"/>
        <v>21</v>
      </c>
      <c r="BK1878">
        <v>41813</v>
      </c>
      <c r="BL1878">
        <v>-41813</v>
      </c>
      <c r="BM1878" t="s">
        <v>1050</v>
      </c>
      <c r="BN1878" t="s">
        <v>913</v>
      </c>
      <c r="BO1878" t="s">
        <v>564</v>
      </c>
      <c r="BQ1878" t="s">
        <v>1050</v>
      </c>
      <c r="BR1878" t="s">
        <v>87</v>
      </c>
      <c r="BS1878" t="s">
        <v>572</v>
      </c>
      <c r="BT1878" t="s">
        <v>1252</v>
      </c>
      <c r="BU1878" t="s">
        <v>87</v>
      </c>
      <c r="BV1878">
        <v>0.99552071668533038</v>
      </c>
      <c r="BW1878">
        <v>0.99550000000000005</v>
      </c>
      <c r="BX1878">
        <v>0</v>
      </c>
      <c r="BY1878">
        <v>1</v>
      </c>
      <c r="BZ1878">
        <v>40924</v>
      </c>
      <c r="CA1878">
        <v>41812</v>
      </c>
      <c r="CB1878">
        <v>889</v>
      </c>
      <c r="CC1878" t="e">
        <v>#VALUE!</v>
      </c>
      <c r="CD1878">
        <v>889</v>
      </c>
      <c r="CH1878">
        <f t="shared" si="146"/>
        <v>1</v>
      </c>
      <c r="CI1878" t="s">
        <v>1407</v>
      </c>
      <c r="CJ1878">
        <v>8</v>
      </c>
      <c r="CK1878" t="s">
        <v>1399</v>
      </c>
      <c r="CL1878">
        <f t="shared" si="147"/>
        <v>0</v>
      </c>
      <c r="CM1878">
        <f t="shared" si="148"/>
        <v>1</v>
      </c>
      <c r="CN1878">
        <f t="shared" si="149"/>
        <v>1</v>
      </c>
    </row>
    <row r="1879" spans="1:92" x14ac:dyDescent="0.25">
      <c r="A1879">
        <v>3081</v>
      </c>
      <c r="B1879" t="s">
        <v>564</v>
      </c>
      <c r="C1879" t="s">
        <v>564</v>
      </c>
      <c r="D1879">
        <v>2322832</v>
      </c>
      <c r="E1879">
        <v>6</v>
      </c>
      <c r="F1879" s="107">
        <v>41023</v>
      </c>
      <c r="G1879" s="107">
        <v>41438</v>
      </c>
      <c r="H1879">
        <v>2322832</v>
      </c>
      <c r="I1879" s="107">
        <v>41023</v>
      </c>
      <c r="J1879" s="107">
        <v>41438</v>
      </c>
      <c r="K1879">
        <v>50000</v>
      </c>
      <c r="L1879" t="s">
        <v>570</v>
      </c>
      <c r="N1879" t="s">
        <v>564</v>
      </c>
      <c r="O1879" t="s">
        <v>913</v>
      </c>
      <c r="P1879" t="s">
        <v>38</v>
      </c>
      <c r="Q1879">
        <v>416</v>
      </c>
      <c r="R1879">
        <v>416</v>
      </c>
      <c r="S1879">
        <v>3</v>
      </c>
      <c r="T1879">
        <v>3</v>
      </c>
      <c r="U1879">
        <v>1</v>
      </c>
      <c r="AD1879" s="107">
        <v>32713</v>
      </c>
      <c r="AE1879" t="s">
        <v>31</v>
      </c>
      <c r="AF1879" t="s">
        <v>32</v>
      </c>
      <c r="AG1879" t="s">
        <v>868</v>
      </c>
      <c r="AH1879" t="s">
        <v>57</v>
      </c>
      <c r="AI1879" t="s">
        <v>113</v>
      </c>
      <c r="AJ1879" t="s">
        <v>88</v>
      </c>
      <c r="AK1879">
        <v>14</v>
      </c>
      <c r="AL1879" t="s">
        <v>361</v>
      </c>
      <c r="AM1879">
        <v>2</v>
      </c>
      <c r="AP1879" t="s">
        <v>104</v>
      </c>
      <c r="AR1879" t="s">
        <v>91</v>
      </c>
      <c r="AS1879" t="s">
        <v>105</v>
      </c>
      <c r="BC1879" t="s">
        <v>37</v>
      </c>
      <c r="BF1879">
        <v>416</v>
      </c>
      <c r="BG1879">
        <v>416</v>
      </c>
      <c r="BH1879">
        <v>416</v>
      </c>
      <c r="BI1879">
        <v>22.704918032786885</v>
      </c>
      <c r="BJ1879">
        <f t="shared" si="145"/>
        <v>23</v>
      </c>
      <c r="BK1879">
        <v>0</v>
      </c>
      <c r="BL1879">
        <v>0</v>
      </c>
      <c r="BM1879" t="s">
        <v>1050</v>
      </c>
      <c r="BN1879" t="s">
        <v>913</v>
      </c>
      <c r="BO1879" t="s">
        <v>564</v>
      </c>
      <c r="BQ1879" t="s">
        <v>1050</v>
      </c>
      <c r="BR1879" t="s">
        <v>87</v>
      </c>
      <c r="BS1879" t="s">
        <v>572</v>
      </c>
      <c r="BT1879" t="s">
        <v>1252</v>
      </c>
      <c r="BU1879" t="s">
        <v>87</v>
      </c>
      <c r="BV1879">
        <v>1</v>
      </c>
      <c r="BW1879">
        <v>1</v>
      </c>
      <c r="BX1879">
        <v>0</v>
      </c>
      <c r="BY1879">
        <v>0</v>
      </c>
      <c r="BZ1879">
        <v>-416</v>
      </c>
      <c r="CA1879">
        <v>0</v>
      </c>
      <c r="CB1879">
        <v>416</v>
      </c>
      <c r="CC1879" t="e">
        <v>#VALUE!</v>
      </c>
      <c r="CD1879">
        <v>416</v>
      </c>
      <c r="CE1879">
        <v>0</v>
      </c>
      <c r="CH1879">
        <f t="shared" si="146"/>
        <v>1</v>
      </c>
      <c r="CI1879" t="s">
        <v>1406</v>
      </c>
      <c r="CJ1879">
        <v>0</v>
      </c>
      <c r="CK1879" t="s">
        <v>1399</v>
      </c>
      <c r="CL1879">
        <f t="shared" si="147"/>
        <v>0</v>
      </c>
      <c r="CM1879">
        <f t="shared" si="148"/>
        <v>1</v>
      </c>
      <c r="CN1879">
        <f t="shared" si="149"/>
        <v>1</v>
      </c>
    </row>
    <row r="1880" spans="1:92" x14ac:dyDescent="0.25">
      <c r="A1880">
        <v>1049</v>
      </c>
      <c r="B1880" t="s">
        <v>564</v>
      </c>
      <c r="C1880" t="s">
        <v>564</v>
      </c>
      <c r="D1880">
        <v>2323035</v>
      </c>
      <c r="E1880">
        <v>1</v>
      </c>
      <c r="F1880" s="107">
        <v>40947</v>
      </c>
      <c r="G1880" s="107">
        <v>41144</v>
      </c>
      <c r="H1880">
        <v>2323035</v>
      </c>
      <c r="I1880" s="107">
        <v>40948</v>
      </c>
      <c r="J1880" s="107">
        <v>41144</v>
      </c>
      <c r="K1880">
        <v>20000</v>
      </c>
      <c r="L1880" t="s">
        <v>569</v>
      </c>
      <c r="N1880" t="s">
        <v>564</v>
      </c>
      <c r="O1880" t="s">
        <v>913</v>
      </c>
      <c r="P1880" t="s">
        <v>54</v>
      </c>
      <c r="Q1880">
        <v>197</v>
      </c>
      <c r="R1880">
        <v>198</v>
      </c>
      <c r="S1880">
        <v>3</v>
      </c>
      <c r="T1880">
        <v>4</v>
      </c>
      <c r="U1880">
        <v>2</v>
      </c>
      <c r="AB1880" t="s">
        <v>111</v>
      </c>
      <c r="AD1880" s="107">
        <v>33106</v>
      </c>
      <c r="AE1880" t="s">
        <v>31</v>
      </c>
      <c r="AF1880" t="s">
        <v>39</v>
      </c>
      <c r="AG1880" t="s">
        <v>40</v>
      </c>
      <c r="AH1880" t="s">
        <v>30</v>
      </c>
      <c r="AI1880" t="s">
        <v>140</v>
      </c>
      <c r="AJ1880" t="s">
        <v>536</v>
      </c>
      <c r="AK1880">
        <v>6</v>
      </c>
      <c r="AL1880" t="s">
        <v>54</v>
      </c>
      <c r="AP1880" t="s">
        <v>55</v>
      </c>
      <c r="AR1880" t="s">
        <v>49</v>
      </c>
      <c r="AS1880" t="s">
        <v>56</v>
      </c>
      <c r="BC1880" t="s">
        <v>37</v>
      </c>
      <c r="BF1880">
        <v>197</v>
      </c>
      <c r="BG1880">
        <v>197</v>
      </c>
      <c r="BH1880">
        <v>198</v>
      </c>
      <c r="BI1880">
        <v>21.423497267759561</v>
      </c>
      <c r="BJ1880">
        <f t="shared" si="145"/>
        <v>21</v>
      </c>
      <c r="BK1880">
        <v>0</v>
      </c>
      <c r="BL1880">
        <v>0</v>
      </c>
      <c r="BM1880" t="s">
        <v>1051</v>
      </c>
      <c r="BN1880" t="s">
        <v>913</v>
      </c>
      <c r="BO1880" t="s">
        <v>564</v>
      </c>
      <c r="BQ1880" t="s">
        <v>1050</v>
      </c>
      <c r="BR1880" t="s">
        <v>87</v>
      </c>
      <c r="BS1880" t="s">
        <v>572</v>
      </c>
      <c r="BT1880" t="s">
        <v>1252</v>
      </c>
      <c r="BU1880" t="s">
        <v>87</v>
      </c>
      <c r="BV1880">
        <v>0.99494949494949492</v>
      </c>
      <c r="BW1880">
        <v>1</v>
      </c>
      <c r="BX1880">
        <v>5.050505050505083E-3</v>
      </c>
      <c r="BY1880">
        <v>0</v>
      </c>
      <c r="BZ1880">
        <v>-197</v>
      </c>
      <c r="CA1880">
        <v>0</v>
      </c>
      <c r="CB1880">
        <v>197</v>
      </c>
      <c r="CC1880" t="e">
        <v>#VALUE!</v>
      </c>
      <c r="CD1880">
        <v>197</v>
      </c>
      <c r="CE1880">
        <v>0</v>
      </c>
      <c r="CH1880">
        <f t="shared" si="146"/>
        <v>1</v>
      </c>
      <c r="CI1880" t="s">
        <v>1403</v>
      </c>
      <c r="CJ1880">
        <v>6</v>
      </c>
      <c r="CK1880" t="s">
        <v>1399</v>
      </c>
      <c r="CL1880">
        <f t="shared" si="147"/>
        <v>0</v>
      </c>
      <c r="CM1880">
        <f t="shared" si="148"/>
        <v>1</v>
      </c>
      <c r="CN1880">
        <f t="shared" si="149"/>
        <v>1</v>
      </c>
    </row>
    <row r="1881" spans="1:92" x14ac:dyDescent="0.25">
      <c r="A1881">
        <v>1280</v>
      </c>
      <c r="B1881" t="s">
        <v>564</v>
      </c>
      <c r="C1881" t="s">
        <v>564</v>
      </c>
      <c r="D1881">
        <v>2323378</v>
      </c>
      <c r="E1881">
        <v>6</v>
      </c>
      <c r="F1881" s="107">
        <v>40955</v>
      </c>
      <c r="G1881" s="107">
        <v>41388</v>
      </c>
      <c r="H1881">
        <v>2323378</v>
      </c>
      <c r="I1881" s="107">
        <v>40957</v>
      </c>
      <c r="J1881" s="107">
        <v>41388</v>
      </c>
      <c r="K1881">
        <v>50000</v>
      </c>
      <c r="L1881" t="s">
        <v>570</v>
      </c>
      <c r="N1881" t="s">
        <v>564</v>
      </c>
      <c r="O1881" t="s">
        <v>913</v>
      </c>
      <c r="P1881" t="s">
        <v>38</v>
      </c>
      <c r="Q1881">
        <v>432</v>
      </c>
      <c r="R1881">
        <v>434</v>
      </c>
      <c r="S1881">
        <v>0</v>
      </c>
      <c r="T1881">
        <v>1</v>
      </c>
      <c r="AB1881" t="s">
        <v>111</v>
      </c>
      <c r="AD1881" s="107">
        <v>30575</v>
      </c>
      <c r="AE1881" t="s">
        <v>31</v>
      </c>
      <c r="AF1881" t="s">
        <v>39</v>
      </c>
      <c r="AG1881" t="s">
        <v>40</v>
      </c>
      <c r="AH1881" t="s">
        <v>30</v>
      </c>
      <c r="AI1881" t="s">
        <v>61</v>
      </c>
      <c r="AJ1881" t="s">
        <v>88</v>
      </c>
      <c r="AK1881">
        <v>13</v>
      </c>
      <c r="AL1881" t="s">
        <v>361</v>
      </c>
      <c r="AM1881">
        <v>2</v>
      </c>
      <c r="AP1881" t="s">
        <v>124</v>
      </c>
      <c r="AR1881" t="s">
        <v>49</v>
      </c>
      <c r="AS1881" t="s">
        <v>125</v>
      </c>
      <c r="BC1881" t="s">
        <v>37</v>
      </c>
      <c r="BF1881">
        <v>432</v>
      </c>
      <c r="BG1881">
        <v>432</v>
      </c>
      <c r="BH1881">
        <v>434</v>
      </c>
      <c r="BI1881">
        <v>28.360655737704917</v>
      </c>
      <c r="BJ1881">
        <f t="shared" si="145"/>
        <v>28</v>
      </c>
      <c r="BK1881">
        <v>0</v>
      </c>
      <c r="BL1881">
        <v>0</v>
      </c>
      <c r="BM1881" t="s">
        <v>1050</v>
      </c>
      <c r="BN1881" t="s">
        <v>913</v>
      </c>
      <c r="BO1881" t="s">
        <v>564</v>
      </c>
      <c r="BQ1881" t="s">
        <v>1050</v>
      </c>
      <c r="BR1881" t="s">
        <v>87</v>
      </c>
      <c r="BS1881" t="s">
        <v>572</v>
      </c>
      <c r="BT1881" t="s">
        <v>1252</v>
      </c>
      <c r="BU1881" t="s">
        <v>564</v>
      </c>
      <c r="BV1881">
        <v>0.99539170506912444</v>
      </c>
      <c r="BW1881">
        <v>1</v>
      </c>
      <c r="BX1881">
        <v>4.6082949308755561E-3</v>
      </c>
      <c r="BY1881">
        <v>0</v>
      </c>
      <c r="BZ1881">
        <v>-432</v>
      </c>
      <c r="CA1881">
        <v>0</v>
      </c>
      <c r="CB1881">
        <v>432</v>
      </c>
      <c r="CC1881" t="e">
        <v>#VALUE!</v>
      </c>
      <c r="CD1881">
        <v>432</v>
      </c>
      <c r="CE1881">
        <v>0</v>
      </c>
      <c r="CH1881">
        <f t="shared" si="146"/>
        <v>1</v>
      </c>
      <c r="CI1881" t="s">
        <v>1406</v>
      </c>
      <c r="CJ1881">
        <v>0</v>
      </c>
      <c r="CK1881" t="s">
        <v>1399</v>
      </c>
      <c r="CL1881">
        <f t="shared" si="147"/>
        <v>0</v>
      </c>
      <c r="CM1881">
        <f t="shared" si="148"/>
        <v>0</v>
      </c>
      <c r="CN1881">
        <f t="shared" si="149"/>
        <v>1</v>
      </c>
    </row>
    <row r="1882" spans="1:92" x14ac:dyDescent="0.25">
      <c r="A1882">
        <v>1414</v>
      </c>
      <c r="B1882" t="s">
        <v>564</v>
      </c>
      <c r="C1882" t="s">
        <v>564</v>
      </c>
      <c r="D1882">
        <v>2323651</v>
      </c>
      <c r="E1882">
        <v>6</v>
      </c>
      <c r="F1882" s="107">
        <v>40961</v>
      </c>
      <c r="G1882" s="107">
        <v>40975</v>
      </c>
      <c r="H1882">
        <v>2323651</v>
      </c>
      <c r="I1882" s="107">
        <v>40961</v>
      </c>
      <c r="J1882" s="107">
        <v>40975</v>
      </c>
      <c r="K1882" t="s">
        <v>562</v>
      </c>
      <c r="L1882" t="s">
        <v>562</v>
      </c>
      <c r="N1882" t="s">
        <v>564</v>
      </c>
      <c r="O1882" t="s">
        <v>913</v>
      </c>
      <c r="P1882" t="s">
        <v>38</v>
      </c>
      <c r="Q1882">
        <v>15</v>
      </c>
      <c r="R1882">
        <v>15</v>
      </c>
      <c r="S1882">
        <v>5</v>
      </c>
      <c r="T1882">
        <v>1</v>
      </c>
      <c r="U1882">
        <v>5</v>
      </c>
      <c r="AB1882" t="s">
        <v>111</v>
      </c>
      <c r="AD1882" s="107">
        <v>32663</v>
      </c>
      <c r="AE1882" t="s">
        <v>31</v>
      </c>
      <c r="AF1882" t="s">
        <v>39</v>
      </c>
      <c r="AG1882" t="s">
        <v>40</v>
      </c>
      <c r="AH1882" t="s">
        <v>30</v>
      </c>
      <c r="AI1882" t="s">
        <v>58</v>
      </c>
      <c r="AJ1882" t="s">
        <v>88</v>
      </c>
      <c r="AK1882">
        <v>3</v>
      </c>
      <c r="AL1882" t="s">
        <v>361</v>
      </c>
      <c r="AM1882">
        <v>8</v>
      </c>
      <c r="AP1882" t="s">
        <v>55</v>
      </c>
      <c r="AR1882" t="s">
        <v>49</v>
      </c>
      <c r="AS1882" t="s">
        <v>56</v>
      </c>
      <c r="BC1882" t="s">
        <v>37</v>
      </c>
      <c r="BF1882">
        <v>15</v>
      </c>
      <c r="BG1882">
        <v>15</v>
      </c>
      <c r="BH1882">
        <v>15</v>
      </c>
      <c r="BI1882">
        <v>22.672131147540984</v>
      </c>
      <c r="BJ1882">
        <f t="shared" si="145"/>
        <v>23</v>
      </c>
      <c r="BK1882">
        <v>0</v>
      </c>
      <c r="BL1882">
        <v>0</v>
      </c>
      <c r="BM1882" t="s">
        <v>1050</v>
      </c>
      <c r="BN1882" t="s">
        <v>913</v>
      </c>
      <c r="BO1882" t="s">
        <v>564</v>
      </c>
      <c r="BQ1882" t="s">
        <v>1050</v>
      </c>
      <c r="BR1882" t="s">
        <v>87</v>
      </c>
      <c r="BS1882" t="s">
        <v>572</v>
      </c>
      <c r="BT1882" t="s">
        <v>1252</v>
      </c>
      <c r="BU1882" t="s">
        <v>87</v>
      </c>
      <c r="BV1882">
        <v>1</v>
      </c>
      <c r="BW1882">
        <v>1</v>
      </c>
      <c r="BX1882">
        <v>0</v>
      </c>
      <c r="BY1882">
        <v>0</v>
      </c>
      <c r="BZ1882">
        <v>-15</v>
      </c>
      <c r="CA1882">
        <v>0</v>
      </c>
      <c r="CB1882">
        <v>15</v>
      </c>
      <c r="CC1882" t="e">
        <v>#VALUE!</v>
      </c>
      <c r="CD1882">
        <v>15</v>
      </c>
      <c r="CE1882">
        <v>0</v>
      </c>
      <c r="CH1882">
        <f t="shared" si="146"/>
        <v>1</v>
      </c>
      <c r="CI1882" t="s">
        <v>1404</v>
      </c>
      <c r="CJ1882">
        <v>2</v>
      </c>
      <c r="CK1882" t="s">
        <v>1399</v>
      </c>
      <c r="CL1882">
        <f t="shared" si="147"/>
        <v>0</v>
      </c>
      <c r="CM1882">
        <f t="shared" si="148"/>
        <v>1</v>
      </c>
      <c r="CN1882">
        <f t="shared" si="149"/>
        <v>1</v>
      </c>
    </row>
    <row r="1883" spans="1:92" x14ac:dyDescent="0.25">
      <c r="A1883">
        <v>2217</v>
      </c>
      <c r="B1883" t="s">
        <v>564</v>
      </c>
      <c r="C1883" t="s">
        <v>564</v>
      </c>
      <c r="D1883">
        <v>2323792</v>
      </c>
      <c r="E1883">
        <v>1</v>
      </c>
      <c r="F1883" s="107">
        <v>40992</v>
      </c>
      <c r="G1883" s="107">
        <v>41102</v>
      </c>
      <c r="H1883">
        <v>2323792</v>
      </c>
      <c r="I1883" s="107">
        <v>40992</v>
      </c>
      <c r="J1883" s="107">
        <v>40993</v>
      </c>
      <c r="K1883">
        <v>2000</v>
      </c>
      <c r="L1883" t="s">
        <v>566</v>
      </c>
      <c r="M1883" s="107">
        <v>40993</v>
      </c>
      <c r="N1883" t="s">
        <v>87</v>
      </c>
      <c r="O1883" t="s">
        <v>75</v>
      </c>
      <c r="P1883" t="s">
        <v>54</v>
      </c>
      <c r="Q1883">
        <v>2</v>
      </c>
      <c r="R1883">
        <v>111</v>
      </c>
      <c r="S1883">
        <v>1</v>
      </c>
      <c r="T1883">
        <v>0</v>
      </c>
      <c r="AD1883" s="107">
        <v>32376</v>
      </c>
      <c r="AE1883" t="s">
        <v>31</v>
      </c>
      <c r="AF1883" t="s">
        <v>32</v>
      </c>
      <c r="AG1883" t="s">
        <v>868</v>
      </c>
      <c r="AH1883" t="s">
        <v>57</v>
      </c>
      <c r="AI1883" t="s">
        <v>84</v>
      </c>
      <c r="AJ1883" t="s">
        <v>54</v>
      </c>
      <c r="AK1883">
        <v>6</v>
      </c>
      <c r="AL1883" t="s">
        <v>54</v>
      </c>
      <c r="AP1883" t="s">
        <v>174</v>
      </c>
      <c r="AR1883" t="s">
        <v>43</v>
      </c>
      <c r="AS1883" t="s">
        <v>44</v>
      </c>
      <c r="BC1883" t="s">
        <v>51</v>
      </c>
      <c r="BF1883">
        <v>2</v>
      </c>
      <c r="BG1883">
        <v>111</v>
      </c>
      <c r="BH1883">
        <v>111</v>
      </c>
      <c r="BI1883">
        <v>23.540983606557376</v>
      </c>
      <c r="BJ1883">
        <f t="shared" si="145"/>
        <v>24</v>
      </c>
      <c r="BK1883">
        <v>0</v>
      </c>
      <c r="BL1883">
        <v>-109</v>
      </c>
      <c r="BM1883" t="s">
        <v>1051</v>
      </c>
      <c r="BN1883" t="s">
        <v>75</v>
      </c>
      <c r="BO1883" t="s">
        <v>87</v>
      </c>
      <c r="BQ1883" t="s">
        <v>1051</v>
      </c>
      <c r="BR1883" t="s">
        <v>87</v>
      </c>
      <c r="BS1883" t="s">
        <v>573</v>
      </c>
      <c r="BT1883" t="s">
        <v>1252</v>
      </c>
      <c r="BU1883" t="s">
        <v>87</v>
      </c>
      <c r="BV1883">
        <v>1.8018018018018018E-2</v>
      </c>
      <c r="BW1883">
        <v>1.8018018018018018E-2</v>
      </c>
      <c r="BX1883">
        <v>0</v>
      </c>
      <c r="BY1883">
        <v>0</v>
      </c>
      <c r="BZ1883">
        <v>-2</v>
      </c>
      <c r="CA1883">
        <v>0</v>
      </c>
      <c r="CB1883">
        <v>2</v>
      </c>
      <c r="CC1883" t="e">
        <v>#VALUE!</v>
      </c>
      <c r="CD1883">
        <v>2</v>
      </c>
      <c r="CE1883">
        <v>0</v>
      </c>
      <c r="CH1883">
        <f t="shared" si="146"/>
        <v>1</v>
      </c>
      <c r="CI1883" t="s">
        <v>1405</v>
      </c>
      <c r="CJ1883">
        <v>1</v>
      </c>
      <c r="CK1883" t="s">
        <v>1399</v>
      </c>
      <c r="CL1883">
        <f t="shared" si="147"/>
        <v>1</v>
      </c>
      <c r="CM1883">
        <f t="shared" si="148"/>
        <v>1</v>
      </c>
      <c r="CN1883">
        <f t="shared" si="149"/>
        <v>0</v>
      </c>
    </row>
    <row r="1884" spans="1:92" x14ac:dyDescent="0.25">
      <c r="A1884">
        <v>485</v>
      </c>
      <c r="B1884" t="s">
        <v>564</v>
      </c>
      <c r="C1884" t="s">
        <v>564</v>
      </c>
      <c r="D1884">
        <v>2323909</v>
      </c>
      <c r="E1884">
        <v>1</v>
      </c>
      <c r="F1884" s="107">
        <v>40928</v>
      </c>
      <c r="G1884" s="107">
        <v>41143</v>
      </c>
      <c r="H1884">
        <v>2323909</v>
      </c>
      <c r="I1884" s="107">
        <v>40943</v>
      </c>
      <c r="J1884" s="107">
        <v>40944</v>
      </c>
      <c r="K1884">
        <v>2000</v>
      </c>
      <c r="L1884" t="s">
        <v>566</v>
      </c>
      <c r="M1884" s="107">
        <v>40944</v>
      </c>
      <c r="N1884" t="s">
        <v>87</v>
      </c>
      <c r="O1884" t="s">
        <v>75</v>
      </c>
      <c r="P1884" t="s">
        <v>54</v>
      </c>
      <c r="Q1884">
        <v>2</v>
      </c>
      <c r="R1884">
        <v>216</v>
      </c>
      <c r="S1884">
        <v>0</v>
      </c>
      <c r="T1884">
        <v>0</v>
      </c>
      <c r="AD1884" s="107">
        <v>30206</v>
      </c>
      <c r="AE1884" t="s">
        <v>31</v>
      </c>
      <c r="AF1884" t="s">
        <v>68</v>
      </c>
      <c r="AG1884" t="s">
        <v>870</v>
      </c>
      <c r="AH1884" t="s">
        <v>30</v>
      </c>
      <c r="AI1884" t="s">
        <v>61</v>
      </c>
      <c r="AJ1884" t="s">
        <v>54</v>
      </c>
      <c r="AK1884">
        <v>9</v>
      </c>
      <c r="AL1884" t="s">
        <v>54</v>
      </c>
      <c r="AP1884" t="s">
        <v>107</v>
      </c>
      <c r="AR1884" t="s">
        <v>43</v>
      </c>
      <c r="AS1884" t="s">
        <v>60</v>
      </c>
      <c r="BC1884" t="s">
        <v>37</v>
      </c>
      <c r="BF1884">
        <v>2</v>
      </c>
      <c r="BG1884">
        <v>201</v>
      </c>
      <c r="BH1884">
        <v>216</v>
      </c>
      <c r="BI1884">
        <v>29.295081967213115</v>
      </c>
      <c r="BJ1884">
        <f t="shared" si="145"/>
        <v>29</v>
      </c>
      <c r="BK1884">
        <v>0</v>
      </c>
      <c r="BL1884">
        <v>-199</v>
      </c>
      <c r="BM1884" t="s">
        <v>1051</v>
      </c>
      <c r="BN1884" t="s">
        <v>75</v>
      </c>
      <c r="BO1884" t="s">
        <v>87</v>
      </c>
      <c r="BQ1884" t="s">
        <v>1051</v>
      </c>
      <c r="BR1884" t="s">
        <v>87</v>
      </c>
      <c r="BS1884" t="s">
        <v>573</v>
      </c>
      <c r="BT1884" t="s">
        <v>1252</v>
      </c>
      <c r="BU1884" t="s">
        <v>564</v>
      </c>
      <c r="BV1884">
        <v>9.2592592592592587E-3</v>
      </c>
      <c r="BW1884">
        <v>9.9502487562189053E-3</v>
      </c>
      <c r="BX1884">
        <v>6.9098949695964654E-4</v>
      </c>
      <c r="BY1884">
        <v>0</v>
      </c>
      <c r="BZ1884">
        <v>-2</v>
      </c>
      <c r="CA1884">
        <v>0</v>
      </c>
      <c r="CB1884">
        <v>2</v>
      </c>
      <c r="CC1884" t="e">
        <v>#VALUE!</v>
      </c>
      <c r="CD1884">
        <v>2</v>
      </c>
      <c r="CE1884">
        <v>0</v>
      </c>
      <c r="CH1884">
        <f t="shared" si="146"/>
        <v>0</v>
      </c>
      <c r="CI1884" t="s">
        <v>1405</v>
      </c>
      <c r="CJ1884">
        <v>1</v>
      </c>
      <c r="CK1884" t="s">
        <v>1399</v>
      </c>
      <c r="CL1884">
        <f t="shared" si="147"/>
        <v>1</v>
      </c>
      <c r="CM1884">
        <f t="shared" si="148"/>
        <v>0</v>
      </c>
      <c r="CN1884">
        <f t="shared" si="149"/>
        <v>0</v>
      </c>
    </row>
    <row r="1885" spans="1:92" x14ac:dyDescent="0.25">
      <c r="A1885">
        <v>2547</v>
      </c>
      <c r="B1885" t="s">
        <v>564</v>
      </c>
      <c r="C1885" t="s">
        <v>564</v>
      </c>
      <c r="D1885">
        <v>2324593</v>
      </c>
      <c r="E1885">
        <v>6</v>
      </c>
      <c r="F1885" s="107">
        <v>41004</v>
      </c>
      <c r="G1885" s="107">
        <v>41670</v>
      </c>
      <c r="H1885">
        <v>2324593</v>
      </c>
      <c r="I1885" s="107" t="s">
        <v>560</v>
      </c>
      <c r="J1885" s="107">
        <v>41021</v>
      </c>
      <c r="K1885">
        <v>20000</v>
      </c>
      <c r="L1885" t="s">
        <v>566</v>
      </c>
      <c r="M1885" s="107">
        <v>41021</v>
      </c>
      <c r="N1885" t="s">
        <v>87</v>
      </c>
      <c r="O1885" t="s">
        <v>75</v>
      </c>
      <c r="P1885" t="s">
        <v>38</v>
      </c>
      <c r="Q1885">
        <v>0</v>
      </c>
      <c r="R1885">
        <v>667</v>
      </c>
      <c r="S1885">
        <v>1</v>
      </c>
      <c r="T1885">
        <v>3</v>
      </c>
      <c r="U1885">
        <v>1</v>
      </c>
      <c r="AD1885" s="107">
        <v>31921</v>
      </c>
      <c r="AE1885" t="s">
        <v>31</v>
      </c>
      <c r="AF1885" t="s">
        <v>32</v>
      </c>
      <c r="AG1885" t="s">
        <v>868</v>
      </c>
      <c r="AH1885" t="s">
        <v>57</v>
      </c>
      <c r="AI1885" t="s">
        <v>79</v>
      </c>
      <c r="AJ1885" t="s">
        <v>88</v>
      </c>
      <c r="AK1885">
        <v>14</v>
      </c>
      <c r="AL1885" t="s">
        <v>361</v>
      </c>
      <c r="AM1885">
        <v>3</v>
      </c>
      <c r="AP1885" t="s">
        <v>48</v>
      </c>
      <c r="AR1885" t="s">
        <v>49</v>
      </c>
      <c r="AS1885" t="s">
        <v>44</v>
      </c>
      <c r="AT1885" t="s">
        <v>1371</v>
      </c>
      <c r="BC1885" t="s">
        <v>37</v>
      </c>
      <c r="BF1885">
        <v>0</v>
      </c>
      <c r="BG1885">
        <v>0</v>
      </c>
      <c r="BH1885">
        <v>667</v>
      </c>
      <c r="BI1885">
        <v>24.816939890710383</v>
      </c>
      <c r="BJ1885" t="e">
        <f t="shared" si="145"/>
        <v>#VALUE!</v>
      </c>
      <c r="BK1885">
        <v>0</v>
      </c>
      <c r="BL1885">
        <v>-649</v>
      </c>
      <c r="BM1885" t="s">
        <v>1050</v>
      </c>
      <c r="BN1885" t="s">
        <v>75</v>
      </c>
      <c r="BO1885" t="s">
        <v>87</v>
      </c>
      <c r="BQ1885" t="s">
        <v>1050</v>
      </c>
      <c r="BR1885">
        <v>0</v>
      </c>
      <c r="BS1885" t="s">
        <v>573</v>
      </c>
      <c r="BT1885" t="s">
        <v>1252</v>
      </c>
      <c r="BU1885" t="s">
        <v>87</v>
      </c>
      <c r="BV1885">
        <v>0</v>
      </c>
      <c r="BW1885">
        <v>0</v>
      </c>
      <c r="BX1885">
        <v>0</v>
      </c>
      <c r="BY1885">
        <v>0</v>
      </c>
      <c r="BZ1885" t="e">
        <v>#VALUE!</v>
      </c>
      <c r="CA1885" t="e">
        <v>#VALUE!</v>
      </c>
      <c r="CB1885" t="e">
        <v>#VALUE!</v>
      </c>
      <c r="CC1885" t="e">
        <v>#VALUE!</v>
      </c>
      <c r="CD1885">
        <v>0</v>
      </c>
      <c r="CH1885">
        <f t="shared" si="146"/>
        <v>1</v>
      </c>
      <c r="CI1885" t="s">
        <v>1405</v>
      </c>
      <c r="CJ1885">
        <v>1</v>
      </c>
      <c r="CK1885" t="s">
        <v>1400</v>
      </c>
      <c r="CL1885">
        <f t="shared" si="147"/>
        <v>1</v>
      </c>
      <c r="CM1885">
        <f t="shared" si="148"/>
        <v>1</v>
      </c>
      <c r="CN1885">
        <f t="shared" si="149"/>
        <v>1</v>
      </c>
    </row>
    <row r="1886" spans="1:92" x14ac:dyDescent="0.25">
      <c r="A1886">
        <v>2830</v>
      </c>
      <c r="B1886" t="s">
        <v>564</v>
      </c>
      <c r="C1886" t="s">
        <v>564</v>
      </c>
      <c r="D1886">
        <v>2324878</v>
      </c>
      <c r="E1886">
        <v>1</v>
      </c>
      <c r="F1886" s="107">
        <v>41013</v>
      </c>
      <c r="G1886" s="107">
        <v>41085</v>
      </c>
      <c r="H1886">
        <v>2324878</v>
      </c>
      <c r="I1886" s="107">
        <v>41013</v>
      </c>
      <c r="J1886" s="107">
        <v>41085</v>
      </c>
      <c r="K1886">
        <v>5000</v>
      </c>
      <c r="L1886" t="s">
        <v>567</v>
      </c>
      <c r="N1886" t="s">
        <v>564</v>
      </c>
      <c r="O1886" t="s">
        <v>913</v>
      </c>
      <c r="P1886" t="s">
        <v>122</v>
      </c>
      <c r="Q1886">
        <v>73</v>
      </c>
      <c r="R1886">
        <v>73</v>
      </c>
      <c r="S1886">
        <v>0</v>
      </c>
      <c r="T1886">
        <v>3</v>
      </c>
      <c r="AD1886" s="107">
        <v>32973</v>
      </c>
      <c r="AE1886" t="s">
        <v>31</v>
      </c>
      <c r="AF1886" t="s">
        <v>39</v>
      </c>
      <c r="AG1886" t="s">
        <v>40</v>
      </c>
      <c r="AH1886" t="s">
        <v>40</v>
      </c>
      <c r="AI1886" t="s">
        <v>84</v>
      </c>
      <c r="AJ1886" t="s">
        <v>122</v>
      </c>
      <c r="AK1886">
        <v>2</v>
      </c>
      <c r="AL1886" t="s">
        <v>122</v>
      </c>
      <c r="AP1886" t="s">
        <v>371</v>
      </c>
      <c r="AR1886" t="s">
        <v>66</v>
      </c>
      <c r="AS1886" t="s">
        <v>63</v>
      </c>
      <c r="BC1886" t="s">
        <v>98</v>
      </c>
      <c r="BF1886">
        <v>73</v>
      </c>
      <c r="BG1886">
        <v>73</v>
      </c>
      <c r="BH1886">
        <v>73</v>
      </c>
      <c r="BI1886">
        <v>21.967213114754099</v>
      </c>
      <c r="BJ1886">
        <f t="shared" si="145"/>
        <v>22</v>
      </c>
      <c r="BK1886">
        <v>0</v>
      </c>
      <c r="BL1886">
        <v>0</v>
      </c>
      <c r="BM1886" t="s">
        <v>1051</v>
      </c>
      <c r="BN1886" t="s">
        <v>913</v>
      </c>
      <c r="BO1886" t="s">
        <v>564</v>
      </c>
      <c r="BQ1886" t="s">
        <v>1051</v>
      </c>
      <c r="BR1886" t="s">
        <v>87</v>
      </c>
      <c r="BS1886" t="s">
        <v>572</v>
      </c>
      <c r="BT1886" t="s">
        <v>1252</v>
      </c>
      <c r="BU1886" t="s">
        <v>564</v>
      </c>
      <c r="BV1886">
        <v>1</v>
      </c>
      <c r="BW1886">
        <v>1</v>
      </c>
      <c r="BX1886">
        <v>0</v>
      </c>
      <c r="BY1886">
        <v>0</v>
      </c>
      <c r="BZ1886">
        <v>-73</v>
      </c>
      <c r="CA1886">
        <v>0</v>
      </c>
      <c r="CB1886">
        <v>73</v>
      </c>
      <c r="CC1886" t="e">
        <v>#VALUE!</v>
      </c>
      <c r="CD1886">
        <v>73</v>
      </c>
      <c r="CE1886">
        <v>0</v>
      </c>
      <c r="CH1886">
        <f t="shared" si="146"/>
        <v>1</v>
      </c>
      <c r="CI1886" t="s">
        <v>1402</v>
      </c>
      <c r="CJ1886">
        <v>4</v>
      </c>
      <c r="CK1886" t="s">
        <v>1399</v>
      </c>
      <c r="CL1886">
        <f t="shared" si="147"/>
        <v>0</v>
      </c>
      <c r="CM1886">
        <f t="shared" si="148"/>
        <v>0</v>
      </c>
      <c r="CN1886">
        <f t="shared" si="149"/>
        <v>1</v>
      </c>
    </row>
    <row r="1887" spans="1:92" x14ac:dyDescent="0.25">
      <c r="A1887">
        <v>1066</v>
      </c>
      <c r="B1887" t="s">
        <v>564</v>
      </c>
      <c r="C1887" t="s">
        <v>564</v>
      </c>
      <c r="D1887">
        <v>2324952</v>
      </c>
      <c r="E1887">
        <v>2</v>
      </c>
      <c r="F1887" s="107">
        <v>40948</v>
      </c>
      <c r="G1887" s="107">
        <v>40949</v>
      </c>
      <c r="H1887">
        <v>2324952</v>
      </c>
      <c r="I1887" s="107">
        <v>40948</v>
      </c>
      <c r="J1887" s="107">
        <v>40949</v>
      </c>
      <c r="K1887">
        <v>5000</v>
      </c>
      <c r="L1887" t="s">
        <v>567</v>
      </c>
      <c r="N1887" t="s">
        <v>564</v>
      </c>
      <c r="O1887" t="s">
        <v>913</v>
      </c>
      <c r="P1887" t="s">
        <v>587</v>
      </c>
      <c r="Q1887">
        <v>2</v>
      </c>
      <c r="R1887">
        <v>2</v>
      </c>
      <c r="S1887">
        <v>1</v>
      </c>
      <c r="T1887">
        <v>3</v>
      </c>
      <c r="AB1887" t="s">
        <v>111</v>
      </c>
      <c r="AD1887" s="107">
        <v>32992</v>
      </c>
      <c r="AE1887" t="s">
        <v>31</v>
      </c>
      <c r="AF1887" t="s">
        <v>39</v>
      </c>
      <c r="AG1887" t="s">
        <v>40</v>
      </c>
      <c r="AH1887" t="s">
        <v>30</v>
      </c>
      <c r="AI1887" t="s">
        <v>113</v>
      </c>
      <c r="AJ1887" t="s">
        <v>47</v>
      </c>
      <c r="AK1887">
        <v>1</v>
      </c>
      <c r="AL1887" t="s">
        <v>47</v>
      </c>
      <c r="AP1887" t="s">
        <v>92</v>
      </c>
      <c r="AR1887" t="s">
        <v>66</v>
      </c>
      <c r="AS1887" t="s">
        <v>44</v>
      </c>
      <c r="BC1887" t="s">
        <v>37</v>
      </c>
      <c r="BF1887">
        <v>2</v>
      </c>
      <c r="BG1887">
        <v>2</v>
      </c>
      <c r="BH1887">
        <v>2</v>
      </c>
      <c r="BI1887">
        <v>21.737704918032787</v>
      </c>
      <c r="BJ1887">
        <f t="shared" si="145"/>
        <v>22</v>
      </c>
      <c r="BK1887">
        <v>0</v>
      </c>
      <c r="BL1887">
        <v>0</v>
      </c>
      <c r="BM1887" t="s">
        <v>47</v>
      </c>
      <c r="BN1887" t="s">
        <v>913</v>
      </c>
      <c r="BO1887" t="s">
        <v>564</v>
      </c>
      <c r="BQ1887" t="s">
        <v>47</v>
      </c>
      <c r="BR1887" t="s">
        <v>87</v>
      </c>
      <c r="BS1887" t="s">
        <v>572</v>
      </c>
      <c r="BT1887" t="s">
        <v>1252</v>
      </c>
      <c r="BU1887" t="s">
        <v>87</v>
      </c>
      <c r="BV1887">
        <v>1</v>
      </c>
      <c r="BW1887">
        <v>1</v>
      </c>
      <c r="BX1887">
        <v>0</v>
      </c>
      <c r="BY1887">
        <v>0</v>
      </c>
      <c r="BZ1887">
        <v>-2</v>
      </c>
      <c r="CA1887">
        <v>0</v>
      </c>
      <c r="CB1887">
        <v>2</v>
      </c>
      <c r="CC1887" t="e">
        <v>#VALUE!</v>
      </c>
      <c r="CD1887">
        <v>2</v>
      </c>
      <c r="CE1887">
        <v>0</v>
      </c>
      <c r="CH1887">
        <f t="shared" si="146"/>
        <v>1</v>
      </c>
      <c r="CI1887" t="s">
        <v>1405</v>
      </c>
      <c r="CJ1887">
        <v>1</v>
      </c>
      <c r="CK1887" t="s">
        <v>1399</v>
      </c>
      <c r="CL1887">
        <f t="shared" si="147"/>
        <v>0</v>
      </c>
      <c r="CM1887">
        <f t="shared" si="148"/>
        <v>1</v>
      </c>
      <c r="CN1887">
        <f t="shared" si="149"/>
        <v>1</v>
      </c>
    </row>
    <row r="1888" spans="1:92" x14ac:dyDescent="0.25">
      <c r="A1888">
        <v>3255</v>
      </c>
      <c r="B1888" t="s">
        <v>87</v>
      </c>
      <c r="C1888" t="s">
        <v>87</v>
      </c>
      <c r="D1888">
        <v>2325017</v>
      </c>
      <c r="E1888">
        <v>6</v>
      </c>
      <c r="F1888" s="107">
        <v>41029</v>
      </c>
      <c r="G1888" s="107">
        <v>41810</v>
      </c>
      <c r="H1888">
        <v>2325017</v>
      </c>
      <c r="I1888" s="107">
        <v>41029</v>
      </c>
      <c r="J1888" s="107">
        <v>41031</v>
      </c>
      <c r="K1888">
        <v>10000</v>
      </c>
      <c r="L1888" t="s">
        <v>568</v>
      </c>
      <c r="M1888" s="107">
        <v>41031</v>
      </c>
      <c r="N1888" t="s">
        <v>87</v>
      </c>
      <c r="O1888" t="s">
        <v>75</v>
      </c>
      <c r="P1888" t="s">
        <v>1344</v>
      </c>
      <c r="Q1888">
        <v>548</v>
      </c>
      <c r="R1888">
        <v>782</v>
      </c>
      <c r="S1888">
        <v>3</v>
      </c>
      <c r="T1888">
        <v>2</v>
      </c>
      <c r="U1888">
        <v>1</v>
      </c>
      <c r="AD1888" s="107">
        <v>32130</v>
      </c>
      <c r="AE1888" t="s">
        <v>31</v>
      </c>
      <c r="AF1888" t="s">
        <v>32</v>
      </c>
      <c r="AG1888" t="s">
        <v>868</v>
      </c>
      <c r="AH1888" t="s">
        <v>30</v>
      </c>
      <c r="AI1888" t="s">
        <v>58</v>
      </c>
      <c r="AJ1888" t="s">
        <v>88</v>
      </c>
      <c r="AK1888">
        <v>26</v>
      </c>
      <c r="AL1888" t="s">
        <v>361</v>
      </c>
      <c r="AM1888">
        <v>99</v>
      </c>
      <c r="AP1888" t="s">
        <v>34</v>
      </c>
      <c r="AR1888" t="s">
        <v>35</v>
      </c>
      <c r="AS1888" t="s">
        <v>1372</v>
      </c>
      <c r="AT1888" t="s">
        <v>1373</v>
      </c>
      <c r="AU1888" t="s">
        <v>799</v>
      </c>
      <c r="AX1888" t="s">
        <v>87</v>
      </c>
      <c r="BC1888" t="s">
        <v>51</v>
      </c>
      <c r="BD1888" t="s">
        <v>1374</v>
      </c>
      <c r="BF1888">
        <v>548</v>
      </c>
      <c r="BG1888">
        <v>782</v>
      </c>
      <c r="BH1888">
        <v>782</v>
      </c>
      <c r="BI1888">
        <v>24.314207650273225</v>
      </c>
      <c r="BJ1888">
        <f t="shared" si="145"/>
        <v>24</v>
      </c>
      <c r="BK1888">
        <v>0</v>
      </c>
      <c r="BL1888">
        <v>-779</v>
      </c>
      <c r="BM1888" t="s">
        <v>1050</v>
      </c>
      <c r="BN1888" t="s">
        <v>75</v>
      </c>
      <c r="BO1888" t="s">
        <v>87</v>
      </c>
      <c r="BQ1888" t="s">
        <v>1050</v>
      </c>
      <c r="BR1888" t="s">
        <v>87</v>
      </c>
      <c r="BS1888" t="s">
        <v>572</v>
      </c>
      <c r="BT1888" t="s">
        <v>1252</v>
      </c>
      <c r="BU1888" t="s">
        <v>87</v>
      </c>
      <c r="BV1888">
        <v>0.70076726342710993</v>
      </c>
      <c r="BW1888">
        <v>0.70079999999999998</v>
      </c>
      <c r="BX1888">
        <v>0</v>
      </c>
      <c r="BY1888">
        <v>0</v>
      </c>
      <c r="BZ1888">
        <v>-3</v>
      </c>
      <c r="CA1888">
        <v>545</v>
      </c>
      <c r="CB1888">
        <v>782</v>
      </c>
      <c r="CC1888" t="e">
        <v>#VALUE!</v>
      </c>
      <c r="CD1888">
        <v>548</v>
      </c>
      <c r="CH1888">
        <f t="shared" si="146"/>
        <v>1</v>
      </c>
      <c r="CI1888" t="s">
        <v>1406</v>
      </c>
      <c r="CJ1888">
        <v>0</v>
      </c>
      <c r="CK1888" t="s">
        <v>1399</v>
      </c>
      <c r="CL1888">
        <f t="shared" si="147"/>
        <v>1</v>
      </c>
      <c r="CM1888">
        <f t="shared" si="148"/>
        <v>1</v>
      </c>
      <c r="CN1888">
        <f t="shared" si="149"/>
        <v>1</v>
      </c>
    </row>
    <row r="1889" spans="1:92" x14ac:dyDescent="0.25">
      <c r="A1889">
        <v>428</v>
      </c>
      <c r="B1889" t="s">
        <v>564</v>
      </c>
      <c r="C1889" t="s">
        <v>564</v>
      </c>
      <c r="D1889">
        <v>2325132</v>
      </c>
      <c r="E1889">
        <v>5</v>
      </c>
      <c r="F1889" s="107">
        <v>40926</v>
      </c>
      <c r="G1889" s="107">
        <v>40928</v>
      </c>
      <c r="H1889">
        <v>2325132</v>
      </c>
      <c r="I1889" s="107">
        <v>40926</v>
      </c>
      <c r="J1889" s="107">
        <v>40928</v>
      </c>
      <c r="K1889">
        <v>2000</v>
      </c>
      <c r="L1889" t="s">
        <v>566</v>
      </c>
      <c r="N1889" t="s">
        <v>564</v>
      </c>
      <c r="O1889" t="s">
        <v>913</v>
      </c>
      <c r="P1889" t="s">
        <v>38</v>
      </c>
      <c r="Q1889">
        <v>3</v>
      </c>
      <c r="R1889">
        <v>3</v>
      </c>
      <c r="S1889">
        <v>1</v>
      </c>
      <c r="T1889">
        <v>9</v>
      </c>
      <c r="U1889">
        <v>1</v>
      </c>
      <c r="AD1889" s="107">
        <v>21213</v>
      </c>
      <c r="AE1889" t="s">
        <v>31</v>
      </c>
      <c r="AF1889" t="s">
        <v>32</v>
      </c>
      <c r="AG1889" t="s">
        <v>868</v>
      </c>
      <c r="AH1889" t="s">
        <v>57</v>
      </c>
      <c r="AI1889" t="s">
        <v>99</v>
      </c>
      <c r="AJ1889" t="s">
        <v>88</v>
      </c>
      <c r="AK1889">
        <v>1</v>
      </c>
      <c r="AL1889" t="s">
        <v>987</v>
      </c>
      <c r="AN1889">
        <v>6</v>
      </c>
      <c r="AP1889" t="s">
        <v>59</v>
      </c>
      <c r="AR1889" t="s">
        <v>43</v>
      </c>
      <c r="AS1889" t="s">
        <v>60</v>
      </c>
      <c r="BC1889" t="s">
        <v>37</v>
      </c>
      <c r="BF1889">
        <v>3</v>
      </c>
      <c r="BG1889">
        <v>3</v>
      </c>
      <c r="BH1889">
        <v>3</v>
      </c>
      <c r="BI1889">
        <v>53.860655737704917</v>
      </c>
      <c r="BJ1889">
        <f t="shared" si="145"/>
        <v>54</v>
      </c>
      <c r="BK1889">
        <v>0</v>
      </c>
      <c r="BL1889">
        <v>0</v>
      </c>
      <c r="BM1889" t="s">
        <v>1050</v>
      </c>
      <c r="BN1889" t="s">
        <v>913</v>
      </c>
      <c r="BO1889" t="s">
        <v>564</v>
      </c>
      <c r="BQ1889" t="s">
        <v>1050</v>
      </c>
      <c r="BR1889" t="s">
        <v>87</v>
      </c>
      <c r="BS1889" t="s">
        <v>572</v>
      </c>
      <c r="BT1889" t="s">
        <v>1252</v>
      </c>
      <c r="BU1889" t="s">
        <v>87</v>
      </c>
      <c r="BV1889">
        <v>1</v>
      </c>
      <c r="BW1889">
        <v>1</v>
      </c>
      <c r="BX1889">
        <v>0</v>
      </c>
      <c r="BY1889">
        <v>0</v>
      </c>
      <c r="BZ1889">
        <v>-3</v>
      </c>
      <c r="CA1889">
        <v>0</v>
      </c>
      <c r="CB1889">
        <v>3</v>
      </c>
      <c r="CC1889" t="e">
        <v>#VALUE!</v>
      </c>
      <c r="CD1889">
        <v>3</v>
      </c>
      <c r="CE1889">
        <v>0</v>
      </c>
      <c r="CH1889">
        <f t="shared" si="146"/>
        <v>1</v>
      </c>
      <c r="CI1889" t="s">
        <v>1405</v>
      </c>
      <c r="CJ1889">
        <v>1</v>
      </c>
      <c r="CK1889" t="s">
        <v>1399</v>
      </c>
      <c r="CL1889">
        <f t="shared" si="147"/>
        <v>0</v>
      </c>
      <c r="CM1889">
        <f t="shared" si="148"/>
        <v>1</v>
      </c>
      <c r="CN1889">
        <f t="shared" si="149"/>
        <v>1</v>
      </c>
    </row>
    <row r="1890" spans="1:92" x14ac:dyDescent="0.25">
      <c r="A1890">
        <v>2271</v>
      </c>
      <c r="B1890" t="s">
        <v>564</v>
      </c>
      <c r="C1890" t="s">
        <v>564</v>
      </c>
      <c r="D1890">
        <v>2325400</v>
      </c>
      <c r="E1890">
        <v>1</v>
      </c>
      <c r="F1890" s="107">
        <v>40995</v>
      </c>
      <c r="G1890" s="107">
        <v>41073</v>
      </c>
      <c r="H1890">
        <v>2325400</v>
      </c>
      <c r="I1890" s="107" t="s">
        <v>560</v>
      </c>
      <c r="J1890" s="107" t="s">
        <v>560</v>
      </c>
      <c r="K1890">
        <v>30000</v>
      </c>
      <c r="L1890" t="s">
        <v>570</v>
      </c>
      <c r="M1890" s="107">
        <v>40996</v>
      </c>
      <c r="N1890" t="s">
        <v>87</v>
      </c>
      <c r="O1890" t="s">
        <v>75</v>
      </c>
      <c r="P1890" t="s">
        <v>54</v>
      </c>
      <c r="Q1890">
        <v>0</v>
      </c>
      <c r="R1890">
        <v>79</v>
      </c>
      <c r="S1890">
        <v>0</v>
      </c>
      <c r="T1890">
        <v>3</v>
      </c>
      <c r="AD1890" s="107">
        <v>33123</v>
      </c>
      <c r="AE1890" t="s">
        <v>31</v>
      </c>
      <c r="AF1890" t="s">
        <v>39</v>
      </c>
      <c r="AG1890" t="s">
        <v>40</v>
      </c>
      <c r="AH1890" t="s">
        <v>40</v>
      </c>
      <c r="AI1890" t="s">
        <v>113</v>
      </c>
      <c r="AJ1890" t="s">
        <v>54</v>
      </c>
      <c r="AK1890">
        <v>4</v>
      </c>
      <c r="AL1890" t="s">
        <v>54</v>
      </c>
      <c r="AP1890" t="s">
        <v>72</v>
      </c>
      <c r="AR1890" t="s">
        <v>49</v>
      </c>
      <c r="AS1890" t="s">
        <v>73</v>
      </c>
      <c r="BC1890" t="s">
        <v>51</v>
      </c>
      <c r="BF1890">
        <v>0</v>
      </c>
      <c r="BG1890">
        <v>0</v>
      </c>
      <c r="BH1890">
        <v>79</v>
      </c>
      <c r="BI1890">
        <v>21.508196721311474</v>
      </c>
      <c r="BJ1890" t="e">
        <f t="shared" si="145"/>
        <v>#VALUE!</v>
      </c>
      <c r="BK1890" t="e">
        <v>#VALUE!</v>
      </c>
      <c r="BL1890" t="e">
        <v>#VALUE!</v>
      </c>
      <c r="BM1890" t="s">
        <v>1051</v>
      </c>
      <c r="BN1890" t="s">
        <v>75</v>
      </c>
      <c r="BO1890" t="s">
        <v>87</v>
      </c>
      <c r="BQ1890" t="s">
        <v>1051</v>
      </c>
      <c r="BR1890">
        <v>0</v>
      </c>
      <c r="BS1890" t="s">
        <v>573</v>
      </c>
      <c r="BT1890" t="s">
        <v>1252</v>
      </c>
      <c r="BU1890" t="s">
        <v>564</v>
      </c>
      <c r="BV1890">
        <v>0</v>
      </c>
      <c r="BW1890">
        <v>0</v>
      </c>
      <c r="BX1890">
        <v>0</v>
      </c>
      <c r="BY1890">
        <v>0</v>
      </c>
      <c r="BZ1890" t="e">
        <v>#VALUE!</v>
      </c>
      <c r="CA1890" t="e">
        <v>#VALUE!</v>
      </c>
      <c r="CB1890" t="e">
        <v>#VALUE!</v>
      </c>
      <c r="CC1890">
        <v>0</v>
      </c>
      <c r="CD1890">
        <v>0</v>
      </c>
      <c r="CE1890">
        <v>0</v>
      </c>
      <c r="CH1890">
        <f t="shared" si="146"/>
        <v>1</v>
      </c>
      <c r="CI1890" t="s">
        <v>1405</v>
      </c>
      <c r="CJ1890">
        <v>1</v>
      </c>
      <c r="CK1890" t="s">
        <v>1400</v>
      </c>
      <c r="CL1890">
        <f t="shared" si="147"/>
        <v>1</v>
      </c>
      <c r="CM1890">
        <f t="shared" si="148"/>
        <v>0</v>
      </c>
      <c r="CN1890">
        <f t="shared" si="149"/>
        <v>1</v>
      </c>
    </row>
    <row r="1891" spans="1:92" x14ac:dyDescent="0.25">
      <c r="A1891">
        <v>541</v>
      </c>
      <c r="B1891" t="s">
        <v>564</v>
      </c>
      <c r="C1891" t="s">
        <v>564</v>
      </c>
      <c r="D1891">
        <v>2325833</v>
      </c>
      <c r="E1891">
        <v>2</v>
      </c>
      <c r="F1891" s="107">
        <v>40930</v>
      </c>
      <c r="G1891" s="107">
        <v>40960</v>
      </c>
      <c r="H1891">
        <v>2325833</v>
      </c>
      <c r="I1891" s="107" t="s">
        <v>560</v>
      </c>
      <c r="J1891" s="107" t="s">
        <v>560</v>
      </c>
      <c r="K1891">
        <v>15000</v>
      </c>
      <c r="L1891" t="s">
        <v>569</v>
      </c>
      <c r="N1891" t="s">
        <v>1336</v>
      </c>
      <c r="O1891" t="s">
        <v>913</v>
      </c>
      <c r="P1891" t="s">
        <v>587</v>
      </c>
      <c r="Q1891">
        <v>0</v>
      </c>
      <c r="R1891">
        <v>31</v>
      </c>
      <c r="S1891">
        <v>0</v>
      </c>
      <c r="T1891">
        <v>3</v>
      </c>
      <c r="AD1891" s="107">
        <v>31987</v>
      </c>
      <c r="AE1891" t="s">
        <v>31</v>
      </c>
      <c r="AF1891" t="s">
        <v>39</v>
      </c>
      <c r="AG1891" t="s">
        <v>40</v>
      </c>
      <c r="AH1891" t="s">
        <v>40</v>
      </c>
      <c r="AI1891" t="s">
        <v>113</v>
      </c>
      <c r="AJ1891" t="s">
        <v>47</v>
      </c>
      <c r="AK1891">
        <v>2</v>
      </c>
      <c r="AL1891" t="s">
        <v>47</v>
      </c>
      <c r="AP1891" t="s">
        <v>107</v>
      </c>
      <c r="AR1891" t="s">
        <v>43</v>
      </c>
      <c r="AS1891" t="s">
        <v>60</v>
      </c>
      <c r="BC1891" t="s">
        <v>37</v>
      </c>
      <c r="BF1891">
        <v>0</v>
      </c>
      <c r="BG1891">
        <v>0</v>
      </c>
      <c r="BH1891">
        <v>31</v>
      </c>
      <c r="BI1891">
        <v>24.434426229508198</v>
      </c>
      <c r="BJ1891" t="e">
        <f t="shared" si="145"/>
        <v>#VALUE!</v>
      </c>
      <c r="BK1891" t="e">
        <v>#VALUE!</v>
      </c>
      <c r="BL1891" t="e">
        <v>#VALUE!</v>
      </c>
      <c r="BM1891" t="s">
        <v>47</v>
      </c>
      <c r="BN1891" t="s">
        <v>913</v>
      </c>
      <c r="BO1891" t="s">
        <v>564</v>
      </c>
      <c r="BQ1891" t="s">
        <v>47</v>
      </c>
      <c r="BR1891">
        <v>0</v>
      </c>
      <c r="BS1891" t="s">
        <v>1337</v>
      </c>
      <c r="BT1891" t="s">
        <v>1252</v>
      </c>
      <c r="BU1891" t="s">
        <v>564</v>
      </c>
      <c r="BV1891">
        <v>0</v>
      </c>
      <c r="BW1891">
        <v>0</v>
      </c>
      <c r="BX1891">
        <v>0</v>
      </c>
      <c r="BY1891">
        <v>0</v>
      </c>
      <c r="BZ1891" t="e">
        <v>#VALUE!</v>
      </c>
      <c r="CA1891" t="e">
        <v>#VALUE!</v>
      </c>
      <c r="CB1891" t="e">
        <v>#VALUE!</v>
      </c>
      <c r="CC1891">
        <v>0</v>
      </c>
      <c r="CD1891">
        <v>0</v>
      </c>
      <c r="CH1891">
        <f t="shared" si="146"/>
        <v>1</v>
      </c>
      <c r="CI1891" t="s">
        <v>1405</v>
      </c>
      <c r="CJ1891">
        <v>1</v>
      </c>
      <c r="CK1891" t="s">
        <v>1400</v>
      </c>
      <c r="CL1891">
        <f t="shared" si="147"/>
        <v>0</v>
      </c>
      <c r="CM1891">
        <f t="shared" si="148"/>
        <v>0</v>
      </c>
      <c r="CN1891">
        <f t="shared" si="149"/>
        <v>1</v>
      </c>
    </row>
    <row r="1892" spans="1:92" x14ac:dyDescent="0.25">
      <c r="A1892">
        <v>2711</v>
      </c>
      <c r="B1892" t="s">
        <v>564</v>
      </c>
      <c r="C1892" t="s">
        <v>564</v>
      </c>
      <c r="D1892">
        <v>2328666</v>
      </c>
      <c r="E1892">
        <v>6</v>
      </c>
      <c r="F1892" s="107">
        <v>41009</v>
      </c>
      <c r="G1892" s="107">
        <v>41011</v>
      </c>
      <c r="H1892">
        <v>2328666</v>
      </c>
      <c r="I1892" s="107">
        <v>41010</v>
      </c>
      <c r="J1892" s="107">
        <v>41011</v>
      </c>
      <c r="K1892">
        <v>5000</v>
      </c>
      <c r="L1892" t="s">
        <v>567</v>
      </c>
      <c r="N1892" t="s">
        <v>564</v>
      </c>
      <c r="O1892" t="s">
        <v>913</v>
      </c>
      <c r="P1892" t="s">
        <v>38</v>
      </c>
      <c r="Q1892">
        <v>2</v>
      </c>
      <c r="R1892">
        <v>3</v>
      </c>
      <c r="S1892">
        <v>1</v>
      </c>
      <c r="T1892">
        <v>2</v>
      </c>
      <c r="AD1892" s="107">
        <v>29052</v>
      </c>
      <c r="AE1892" t="s">
        <v>45</v>
      </c>
      <c r="AF1892" t="s">
        <v>32</v>
      </c>
      <c r="AG1892" t="s">
        <v>868</v>
      </c>
      <c r="AH1892" t="s">
        <v>57</v>
      </c>
      <c r="AI1892" t="s">
        <v>86</v>
      </c>
      <c r="AJ1892" t="s">
        <v>88</v>
      </c>
      <c r="AK1892">
        <v>1</v>
      </c>
      <c r="AL1892" t="s">
        <v>361</v>
      </c>
      <c r="AM1892">
        <v>2</v>
      </c>
      <c r="AP1892" t="s">
        <v>100</v>
      </c>
      <c r="AR1892" t="s">
        <v>66</v>
      </c>
      <c r="AS1892" t="s">
        <v>63</v>
      </c>
      <c r="BC1892" t="s">
        <v>37</v>
      </c>
      <c r="BF1892">
        <v>2</v>
      </c>
      <c r="BG1892">
        <v>2</v>
      </c>
      <c r="BH1892">
        <v>3</v>
      </c>
      <c r="BI1892">
        <v>32.669398907103826</v>
      </c>
      <c r="BJ1892">
        <f t="shared" si="145"/>
        <v>33</v>
      </c>
      <c r="BK1892">
        <v>0</v>
      </c>
      <c r="BL1892">
        <v>0</v>
      </c>
      <c r="BM1892" t="s">
        <v>1050</v>
      </c>
      <c r="BN1892" t="s">
        <v>913</v>
      </c>
      <c r="BO1892" t="s">
        <v>564</v>
      </c>
      <c r="BQ1892" t="s">
        <v>1050</v>
      </c>
      <c r="BR1892" t="s">
        <v>87</v>
      </c>
      <c r="BS1892" t="s">
        <v>572</v>
      </c>
      <c r="BT1892" t="s">
        <v>1252</v>
      </c>
      <c r="BU1892" t="s">
        <v>87</v>
      </c>
      <c r="BV1892">
        <v>0.66666666666666663</v>
      </c>
      <c r="BW1892">
        <v>1</v>
      </c>
      <c r="BX1892">
        <v>0.33333333333333337</v>
      </c>
      <c r="BY1892">
        <v>0</v>
      </c>
      <c r="BZ1892">
        <v>-2</v>
      </c>
      <c r="CA1892">
        <v>0</v>
      </c>
      <c r="CB1892">
        <v>2</v>
      </c>
      <c r="CC1892" t="e">
        <v>#VALUE!</v>
      </c>
      <c r="CD1892">
        <v>2</v>
      </c>
      <c r="CE1892">
        <v>0</v>
      </c>
      <c r="CH1892">
        <f t="shared" si="146"/>
        <v>1</v>
      </c>
      <c r="CI1892" t="s">
        <v>1405</v>
      </c>
      <c r="CJ1892">
        <v>1</v>
      </c>
      <c r="CK1892" t="s">
        <v>1399</v>
      </c>
      <c r="CL1892">
        <f t="shared" si="147"/>
        <v>0</v>
      </c>
      <c r="CM1892">
        <f t="shared" si="148"/>
        <v>1</v>
      </c>
      <c r="CN1892">
        <f t="shared" si="149"/>
        <v>1</v>
      </c>
    </row>
    <row r="1893" spans="1:92" x14ac:dyDescent="0.25">
      <c r="A1893">
        <v>1399</v>
      </c>
      <c r="B1893" t="s">
        <v>564</v>
      </c>
      <c r="C1893" t="s">
        <v>564</v>
      </c>
      <c r="D1893">
        <v>2328987</v>
      </c>
      <c r="E1893">
        <v>5</v>
      </c>
      <c r="F1893" s="107">
        <v>40960</v>
      </c>
      <c r="G1893" s="107">
        <v>40962</v>
      </c>
      <c r="H1893">
        <v>2328987</v>
      </c>
      <c r="I1893" s="107">
        <v>40960</v>
      </c>
      <c r="J1893" s="107">
        <v>40962</v>
      </c>
      <c r="K1893" t="s">
        <v>562</v>
      </c>
      <c r="L1893" t="s">
        <v>562</v>
      </c>
      <c r="N1893" t="s">
        <v>564</v>
      </c>
      <c r="O1893" t="s">
        <v>913</v>
      </c>
      <c r="P1893" t="s">
        <v>38</v>
      </c>
      <c r="Q1893">
        <v>3</v>
      </c>
      <c r="R1893">
        <v>3</v>
      </c>
      <c r="S1893">
        <v>1</v>
      </c>
      <c r="T1893">
        <v>4</v>
      </c>
      <c r="U1893">
        <v>1</v>
      </c>
      <c r="AD1893" s="107">
        <v>22259</v>
      </c>
      <c r="AE1893" t="s">
        <v>31</v>
      </c>
      <c r="AF1893" t="s">
        <v>32</v>
      </c>
      <c r="AG1893" t="s">
        <v>868</v>
      </c>
      <c r="AH1893" t="s">
        <v>57</v>
      </c>
      <c r="AI1893" t="s">
        <v>112</v>
      </c>
      <c r="AJ1893" t="s">
        <v>88</v>
      </c>
      <c r="AK1893">
        <v>1</v>
      </c>
      <c r="AL1893" t="s">
        <v>987</v>
      </c>
      <c r="AN1893">
        <v>6</v>
      </c>
      <c r="AP1893" t="s">
        <v>59</v>
      </c>
      <c r="AR1893" t="s">
        <v>43</v>
      </c>
      <c r="AS1893" t="s">
        <v>60</v>
      </c>
      <c r="BC1893" t="s">
        <v>37</v>
      </c>
      <c r="BF1893">
        <v>3</v>
      </c>
      <c r="BG1893">
        <v>3</v>
      </c>
      <c r="BH1893">
        <v>3</v>
      </c>
      <c r="BI1893">
        <v>51.095628415300546</v>
      </c>
      <c r="BJ1893">
        <f t="shared" si="145"/>
        <v>51</v>
      </c>
      <c r="BK1893">
        <v>0</v>
      </c>
      <c r="BL1893">
        <v>0</v>
      </c>
      <c r="BM1893" t="s">
        <v>1050</v>
      </c>
      <c r="BN1893" t="s">
        <v>913</v>
      </c>
      <c r="BO1893" t="s">
        <v>564</v>
      </c>
      <c r="BQ1893" t="s">
        <v>1050</v>
      </c>
      <c r="BR1893" t="s">
        <v>87</v>
      </c>
      <c r="BS1893" t="s">
        <v>572</v>
      </c>
      <c r="BT1893" t="s">
        <v>1252</v>
      </c>
      <c r="BU1893" t="s">
        <v>87</v>
      </c>
      <c r="BV1893">
        <v>1</v>
      </c>
      <c r="BW1893">
        <v>1</v>
      </c>
      <c r="BX1893">
        <v>0</v>
      </c>
      <c r="BY1893">
        <v>0</v>
      </c>
      <c r="BZ1893">
        <v>-3</v>
      </c>
      <c r="CA1893">
        <v>0</v>
      </c>
      <c r="CB1893">
        <v>3</v>
      </c>
      <c r="CC1893" t="e">
        <v>#VALUE!</v>
      </c>
      <c r="CD1893">
        <v>3</v>
      </c>
      <c r="CE1893">
        <v>0</v>
      </c>
      <c r="CH1893">
        <f t="shared" si="146"/>
        <v>1</v>
      </c>
      <c r="CI1893" t="s">
        <v>1405</v>
      </c>
      <c r="CJ1893">
        <v>1</v>
      </c>
      <c r="CK1893" t="s">
        <v>1399</v>
      </c>
      <c r="CL1893">
        <f t="shared" si="147"/>
        <v>0</v>
      </c>
      <c r="CM1893">
        <f t="shared" si="148"/>
        <v>1</v>
      </c>
      <c r="CN1893">
        <f t="shared" si="149"/>
        <v>1</v>
      </c>
    </row>
    <row r="1894" spans="1:92" x14ac:dyDescent="0.25">
      <c r="A1894">
        <v>257</v>
      </c>
      <c r="B1894" t="s">
        <v>564</v>
      </c>
      <c r="C1894" t="s">
        <v>564</v>
      </c>
      <c r="D1894">
        <v>2329079</v>
      </c>
      <c r="E1894">
        <v>1</v>
      </c>
      <c r="F1894" s="107">
        <v>40919</v>
      </c>
      <c r="G1894" s="107">
        <v>41158</v>
      </c>
      <c r="H1894">
        <v>2329079</v>
      </c>
      <c r="I1894" s="107">
        <v>40920</v>
      </c>
      <c r="J1894" s="107">
        <v>40920</v>
      </c>
      <c r="K1894">
        <v>20000</v>
      </c>
      <c r="L1894" t="s">
        <v>569</v>
      </c>
      <c r="M1894" s="107">
        <v>40920</v>
      </c>
      <c r="N1894" t="s">
        <v>87</v>
      </c>
      <c r="O1894" t="s">
        <v>583</v>
      </c>
      <c r="P1894" t="s">
        <v>54</v>
      </c>
      <c r="Q1894">
        <v>1</v>
      </c>
      <c r="R1894">
        <v>240</v>
      </c>
      <c r="S1894">
        <v>0</v>
      </c>
      <c r="T1894">
        <v>0</v>
      </c>
      <c r="AD1894" s="107">
        <v>29333</v>
      </c>
      <c r="AE1894" t="s">
        <v>45</v>
      </c>
      <c r="AF1894" t="s">
        <v>68</v>
      </c>
      <c r="AG1894" t="s">
        <v>870</v>
      </c>
      <c r="AH1894" t="s">
        <v>57</v>
      </c>
      <c r="AI1894" t="s">
        <v>112</v>
      </c>
      <c r="AJ1894" t="s">
        <v>54</v>
      </c>
      <c r="AK1894">
        <v>12</v>
      </c>
      <c r="AL1894" t="s">
        <v>54</v>
      </c>
      <c r="AP1894" t="s">
        <v>181</v>
      </c>
      <c r="AR1894" t="s">
        <v>91</v>
      </c>
      <c r="AS1894" t="s">
        <v>60</v>
      </c>
      <c r="BC1894" t="s">
        <v>51</v>
      </c>
      <c r="BF1894">
        <v>1</v>
      </c>
      <c r="BG1894">
        <v>239</v>
      </c>
      <c r="BH1894">
        <v>240</v>
      </c>
      <c r="BI1894">
        <v>31.655737704918032</v>
      </c>
      <c r="BJ1894">
        <f t="shared" si="145"/>
        <v>32</v>
      </c>
      <c r="BK1894">
        <v>0</v>
      </c>
      <c r="BL1894">
        <v>-238</v>
      </c>
      <c r="BM1894" t="s">
        <v>1051</v>
      </c>
      <c r="BN1894" t="s">
        <v>75</v>
      </c>
      <c r="BO1894" t="s">
        <v>87</v>
      </c>
      <c r="BQ1894" t="s">
        <v>1051</v>
      </c>
      <c r="BR1894" t="s">
        <v>87</v>
      </c>
      <c r="BS1894" t="s">
        <v>573</v>
      </c>
      <c r="BT1894" t="s">
        <v>1252</v>
      </c>
      <c r="BU1894" t="s">
        <v>564</v>
      </c>
      <c r="BV1894">
        <v>4.1666666666666666E-3</v>
      </c>
      <c r="BW1894">
        <v>4.1841004184100415E-3</v>
      </c>
      <c r="BX1894">
        <v>1.7433751743374873E-5</v>
      </c>
      <c r="BY1894">
        <v>0</v>
      </c>
      <c r="BZ1894">
        <v>-1</v>
      </c>
      <c r="CA1894">
        <v>0</v>
      </c>
      <c r="CB1894">
        <v>1</v>
      </c>
      <c r="CC1894" t="e">
        <v>#VALUE!</v>
      </c>
      <c r="CD1894">
        <v>1</v>
      </c>
      <c r="CE1894">
        <v>0</v>
      </c>
      <c r="CH1894">
        <f t="shared" si="146"/>
        <v>0</v>
      </c>
      <c r="CI1894" t="s">
        <v>1405</v>
      </c>
      <c r="CJ1894">
        <v>1</v>
      </c>
      <c r="CK1894" t="s">
        <v>1399</v>
      </c>
      <c r="CL1894">
        <f t="shared" si="147"/>
        <v>1</v>
      </c>
      <c r="CM1894">
        <f t="shared" si="148"/>
        <v>0</v>
      </c>
      <c r="CN1894">
        <f t="shared" si="149"/>
        <v>0</v>
      </c>
    </row>
    <row r="1895" spans="1:92" x14ac:dyDescent="0.25">
      <c r="A1895">
        <v>2792</v>
      </c>
      <c r="B1895" t="s">
        <v>87</v>
      </c>
      <c r="C1895" t="s">
        <v>87</v>
      </c>
      <c r="D1895">
        <v>2329190</v>
      </c>
      <c r="E1895">
        <v>2</v>
      </c>
      <c r="F1895" s="107">
        <v>41012</v>
      </c>
      <c r="G1895" s="107">
        <v>41201</v>
      </c>
      <c r="H1895">
        <v>2329190</v>
      </c>
      <c r="I1895" s="107">
        <v>41016</v>
      </c>
      <c r="J1895" s="107">
        <v>41018</v>
      </c>
      <c r="K1895">
        <v>30000</v>
      </c>
      <c r="L1895" t="s">
        <v>570</v>
      </c>
      <c r="M1895" s="107">
        <v>41018</v>
      </c>
      <c r="N1895" t="s">
        <v>87</v>
      </c>
      <c r="O1895" t="s">
        <v>583</v>
      </c>
      <c r="P1895" t="s">
        <v>587</v>
      </c>
      <c r="Q1895">
        <v>97</v>
      </c>
      <c r="R1895">
        <v>190</v>
      </c>
      <c r="S1895">
        <v>4</v>
      </c>
      <c r="T1895">
        <v>1</v>
      </c>
      <c r="U1895">
        <v>2</v>
      </c>
      <c r="AD1895" s="107">
        <v>33012</v>
      </c>
      <c r="AE1895" t="s">
        <v>31</v>
      </c>
      <c r="AF1895" t="s">
        <v>32</v>
      </c>
      <c r="AG1895" t="s">
        <v>868</v>
      </c>
      <c r="AH1895" t="s">
        <v>30</v>
      </c>
      <c r="AI1895" t="s">
        <v>70</v>
      </c>
      <c r="AJ1895" t="s">
        <v>47</v>
      </c>
      <c r="AK1895">
        <v>12</v>
      </c>
      <c r="AL1895" t="s">
        <v>47</v>
      </c>
      <c r="AP1895" t="s">
        <v>149</v>
      </c>
      <c r="AR1895" t="s">
        <v>66</v>
      </c>
      <c r="AS1895" t="s">
        <v>73</v>
      </c>
      <c r="AU1895" t="s">
        <v>781</v>
      </c>
      <c r="AX1895" t="s">
        <v>87</v>
      </c>
      <c r="BC1895" t="s">
        <v>51</v>
      </c>
      <c r="BD1895" t="s">
        <v>1287</v>
      </c>
      <c r="BF1895">
        <v>97</v>
      </c>
      <c r="BG1895">
        <v>186</v>
      </c>
      <c r="BH1895">
        <v>190</v>
      </c>
      <c r="BI1895">
        <v>21.857923497267759</v>
      </c>
      <c r="BJ1895">
        <f t="shared" si="145"/>
        <v>22</v>
      </c>
      <c r="BK1895">
        <v>0</v>
      </c>
      <c r="BL1895">
        <v>-183</v>
      </c>
      <c r="BM1895" t="s">
        <v>47</v>
      </c>
      <c r="BN1895" t="s">
        <v>75</v>
      </c>
      <c r="BO1895" t="s">
        <v>87</v>
      </c>
      <c r="BQ1895" t="s">
        <v>47</v>
      </c>
      <c r="BR1895" t="s">
        <v>87</v>
      </c>
      <c r="BS1895" t="s">
        <v>572</v>
      </c>
      <c r="BT1895" t="s">
        <v>1252</v>
      </c>
      <c r="BU1895" t="s">
        <v>87</v>
      </c>
      <c r="BV1895">
        <v>0.51052631578947372</v>
      </c>
      <c r="BW1895">
        <v>1.6129032258064516E-2</v>
      </c>
      <c r="BX1895">
        <v>-0.49439728353140922</v>
      </c>
      <c r="BY1895">
        <v>0</v>
      </c>
      <c r="BZ1895">
        <v>-3</v>
      </c>
      <c r="CA1895">
        <v>94</v>
      </c>
      <c r="CB1895">
        <v>186</v>
      </c>
      <c r="CC1895">
        <v>97</v>
      </c>
      <c r="CD1895">
        <v>186</v>
      </c>
      <c r="CE1895">
        <v>183</v>
      </c>
      <c r="CH1895">
        <f t="shared" si="146"/>
        <v>1</v>
      </c>
      <c r="CI1895" t="s">
        <v>1408</v>
      </c>
      <c r="CJ1895">
        <v>0</v>
      </c>
      <c r="CK1895" t="s">
        <v>1399</v>
      </c>
      <c r="CL1895">
        <f t="shared" si="147"/>
        <v>1</v>
      </c>
      <c r="CM1895">
        <f t="shared" si="148"/>
        <v>1</v>
      </c>
      <c r="CN1895">
        <f t="shared" si="149"/>
        <v>1</v>
      </c>
    </row>
    <row r="1896" spans="1:92" x14ac:dyDescent="0.25">
      <c r="A1896">
        <v>70</v>
      </c>
      <c r="B1896" t="s">
        <v>564</v>
      </c>
      <c r="C1896" t="s">
        <v>87</v>
      </c>
      <c r="D1896">
        <v>2329267</v>
      </c>
      <c r="E1896">
        <v>4</v>
      </c>
      <c r="F1896" s="107">
        <v>40912</v>
      </c>
      <c r="G1896" s="107">
        <v>41248</v>
      </c>
      <c r="H1896">
        <v>2329267</v>
      </c>
      <c r="I1896" s="107">
        <v>41068</v>
      </c>
      <c r="J1896" s="107">
        <v>41076</v>
      </c>
      <c r="K1896">
        <v>20000</v>
      </c>
      <c r="L1896" t="s">
        <v>569</v>
      </c>
      <c r="M1896" s="107">
        <v>41076</v>
      </c>
      <c r="N1896" t="s">
        <v>87</v>
      </c>
      <c r="O1896" t="s">
        <v>75</v>
      </c>
      <c r="P1896" t="s">
        <v>38</v>
      </c>
      <c r="Q1896">
        <v>14</v>
      </c>
      <c r="R1896">
        <v>337</v>
      </c>
      <c r="S1896">
        <v>0</v>
      </c>
      <c r="T1896">
        <v>4</v>
      </c>
      <c r="AD1896" s="107">
        <v>33137</v>
      </c>
      <c r="AE1896" t="s">
        <v>31</v>
      </c>
      <c r="AF1896" t="s">
        <v>32</v>
      </c>
      <c r="AG1896" t="s">
        <v>868</v>
      </c>
      <c r="AH1896" t="s">
        <v>30</v>
      </c>
      <c r="AI1896" t="s">
        <v>99</v>
      </c>
      <c r="AJ1896" t="s">
        <v>38</v>
      </c>
      <c r="AK1896">
        <v>10</v>
      </c>
      <c r="AL1896" t="s">
        <v>986</v>
      </c>
      <c r="AO1896">
        <v>30</v>
      </c>
      <c r="AP1896" t="s">
        <v>129</v>
      </c>
      <c r="AR1896" t="s">
        <v>91</v>
      </c>
      <c r="AS1896" t="s">
        <v>56</v>
      </c>
      <c r="AV1896" t="s">
        <v>87</v>
      </c>
      <c r="AW1896" t="s">
        <v>674</v>
      </c>
      <c r="BA1896">
        <v>44119</v>
      </c>
      <c r="BB1896">
        <v>235</v>
      </c>
      <c r="BC1896" t="s">
        <v>37</v>
      </c>
      <c r="BF1896">
        <v>14</v>
      </c>
      <c r="BG1896">
        <v>181</v>
      </c>
      <c r="BH1896">
        <v>337</v>
      </c>
      <c r="BI1896">
        <v>21.243169398907103</v>
      </c>
      <c r="BJ1896">
        <f t="shared" si="145"/>
        <v>22</v>
      </c>
      <c r="BK1896">
        <v>0</v>
      </c>
      <c r="BL1896">
        <v>-172</v>
      </c>
      <c r="BM1896" t="s">
        <v>1050</v>
      </c>
      <c r="BN1896" t="s">
        <v>75</v>
      </c>
      <c r="BO1896" t="s">
        <v>87</v>
      </c>
      <c r="BQ1896" t="s">
        <v>1050</v>
      </c>
      <c r="BR1896" t="s">
        <v>87</v>
      </c>
      <c r="BS1896" t="s">
        <v>573</v>
      </c>
      <c r="BT1896" t="s">
        <v>1252</v>
      </c>
      <c r="BU1896" t="s">
        <v>564</v>
      </c>
      <c r="BV1896">
        <v>4.1543026706231452E-2</v>
      </c>
      <c r="BW1896">
        <v>4.9723756906077346E-2</v>
      </c>
      <c r="BX1896">
        <v>8.1807301998458939E-3</v>
      </c>
      <c r="BY1896">
        <v>0</v>
      </c>
      <c r="BZ1896">
        <v>-9</v>
      </c>
      <c r="CA1896">
        <v>5</v>
      </c>
      <c r="CB1896">
        <v>9</v>
      </c>
      <c r="CC1896">
        <v>14</v>
      </c>
      <c r="CE1896">
        <v>172</v>
      </c>
      <c r="CH1896">
        <f t="shared" si="146"/>
        <v>1</v>
      </c>
      <c r="CI1896" t="s">
        <v>1404</v>
      </c>
      <c r="CJ1896">
        <v>2</v>
      </c>
      <c r="CK1896" t="s">
        <v>1399</v>
      </c>
      <c r="CL1896">
        <f t="shared" si="147"/>
        <v>1</v>
      </c>
      <c r="CM1896">
        <f t="shared" si="148"/>
        <v>0</v>
      </c>
      <c r="CN1896">
        <f t="shared" si="149"/>
        <v>1</v>
      </c>
    </row>
    <row r="1897" spans="1:92" x14ac:dyDescent="0.25">
      <c r="A1897">
        <v>1494</v>
      </c>
      <c r="B1897" t="s">
        <v>564</v>
      </c>
      <c r="C1897" t="s">
        <v>564</v>
      </c>
      <c r="D1897">
        <v>2329991</v>
      </c>
      <c r="E1897">
        <v>2</v>
      </c>
      <c r="F1897" s="107">
        <v>40964</v>
      </c>
      <c r="G1897" s="107">
        <v>41102</v>
      </c>
      <c r="H1897">
        <v>2329991</v>
      </c>
      <c r="I1897" s="107">
        <v>40964</v>
      </c>
      <c r="J1897" s="107">
        <v>41102</v>
      </c>
      <c r="K1897">
        <v>75000</v>
      </c>
      <c r="L1897" t="s">
        <v>570</v>
      </c>
      <c r="N1897" t="s">
        <v>564</v>
      </c>
      <c r="O1897" t="s">
        <v>913</v>
      </c>
      <c r="P1897" t="s">
        <v>587</v>
      </c>
      <c r="Q1897">
        <v>139</v>
      </c>
      <c r="R1897">
        <v>139</v>
      </c>
      <c r="S1897">
        <v>2</v>
      </c>
      <c r="T1897">
        <v>1</v>
      </c>
      <c r="U1897">
        <v>1</v>
      </c>
      <c r="AD1897" s="107">
        <v>32944</v>
      </c>
      <c r="AE1897" t="s">
        <v>31</v>
      </c>
      <c r="AF1897" t="s">
        <v>68</v>
      </c>
      <c r="AG1897" t="s">
        <v>870</v>
      </c>
      <c r="AH1897" t="s">
        <v>30</v>
      </c>
      <c r="AI1897" t="s">
        <v>84</v>
      </c>
      <c r="AJ1897" t="s">
        <v>47</v>
      </c>
      <c r="AK1897">
        <v>5</v>
      </c>
      <c r="AL1897" t="s">
        <v>47</v>
      </c>
      <c r="AP1897" t="s">
        <v>90</v>
      </c>
      <c r="AR1897" t="s">
        <v>91</v>
      </c>
      <c r="AS1897" t="s">
        <v>73</v>
      </c>
      <c r="BC1897" t="s">
        <v>37</v>
      </c>
      <c r="BF1897">
        <v>139</v>
      </c>
      <c r="BG1897">
        <v>139</v>
      </c>
      <c r="BH1897">
        <v>139</v>
      </c>
      <c r="BI1897">
        <v>21.912568306010929</v>
      </c>
      <c r="BJ1897">
        <f t="shared" si="145"/>
        <v>22</v>
      </c>
      <c r="BK1897">
        <v>0</v>
      </c>
      <c r="BL1897">
        <v>0</v>
      </c>
      <c r="BM1897" t="s">
        <v>47</v>
      </c>
      <c r="BN1897" t="s">
        <v>913</v>
      </c>
      <c r="BO1897" t="s">
        <v>564</v>
      </c>
      <c r="BQ1897" t="s">
        <v>47</v>
      </c>
      <c r="BR1897" t="s">
        <v>87</v>
      </c>
      <c r="BS1897" t="s">
        <v>572</v>
      </c>
      <c r="BT1897" t="s">
        <v>1252</v>
      </c>
      <c r="BU1897" t="s">
        <v>87</v>
      </c>
      <c r="BV1897">
        <v>1</v>
      </c>
      <c r="BW1897">
        <v>1</v>
      </c>
      <c r="BX1897">
        <v>0</v>
      </c>
      <c r="BY1897">
        <v>0</v>
      </c>
      <c r="BZ1897">
        <v>-139</v>
      </c>
      <c r="CA1897">
        <v>0</v>
      </c>
      <c r="CB1897">
        <v>139</v>
      </c>
      <c r="CC1897" t="e">
        <v>#VALUE!</v>
      </c>
      <c r="CD1897">
        <v>139</v>
      </c>
      <c r="CE1897">
        <v>0</v>
      </c>
      <c r="CH1897">
        <f t="shared" si="146"/>
        <v>1</v>
      </c>
      <c r="CI1897" t="s">
        <v>1403</v>
      </c>
      <c r="CJ1897">
        <v>6</v>
      </c>
      <c r="CK1897" t="s">
        <v>1399</v>
      </c>
      <c r="CL1897">
        <f t="shared" si="147"/>
        <v>0</v>
      </c>
      <c r="CM1897">
        <f t="shared" si="148"/>
        <v>1</v>
      </c>
      <c r="CN1897">
        <f t="shared" si="149"/>
        <v>1</v>
      </c>
    </row>
    <row r="1898" spans="1:92" x14ac:dyDescent="0.25">
      <c r="A1898">
        <v>1175</v>
      </c>
      <c r="B1898" t="s">
        <v>87</v>
      </c>
      <c r="C1898" t="s">
        <v>87</v>
      </c>
      <c r="D1898">
        <v>2330285</v>
      </c>
      <c r="E1898">
        <v>5</v>
      </c>
      <c r="F1898" s="107">
        <v>40951</v>
      </c>
      <c r="G1898" s="107">
        <v>41052</v>
      </c>
      <c r="H1898">
        <v>2330285</v>
      </c>
      <c r="I1898" s="107">
        <v>40951</v>
      </c>
      <c r="J1898" s="107">
        <v>40954</v>
      </c>
      <c r="K1898">
        <v>7000</v>
      </c>
      <c r="L1898" t="s">
        <v>568</v>
      </c>
      <c r="M1898" s="107">
        <v>40954</v>
      </c>
      <c r="N1898" t="s">
        <v>87</v>
      </c>
      <c r="O1898" t="s">
        <v>583</v>
      </c>
      <c r="P1898" t="s">
        <v>38</v>
      </c>
      <c r="Q1898">
        <v>64</v>
      </c>
      <c r="R1898">
        <v>102</v>
      </c>
      <c r="S1898">
        <v>0</v>
      </c>
      <c r="T1898">
        <v>5</v>
      </c>
      <c r="AD1898" s="107">
        <v>34076</v>
      </c>
      <c r="AE1898" t="s">
        <v>31</v>
      </c>
      <c r="AF1898" t="s">
        <v>32</v>
      </c>
      <c r="AG1898" t="s">
        <v>868</v>
      </c>
      <c r="AH1898" t="s">
        <v>30</v>
      </c>
      <c r="AI1898" t="s">
        <v>112</v>
      </c>
      <c r="AJ1898" t="s">
        <v>88</v>
      </c>
      <c r="AK1898">
        <v>8</v>
      </c>
      <c r="AL1898" t="s">
        <v>987</v>
      </c>
      <c r="AN1898">
        <v>9</v>
      </c>
      <c r="AP1898" t="s">
        <v>120</v>
      </c>
      <c r="AR1898" t="s">
        <v>43</v>
      </c>
      <c r="AS1898" t="s">
        <v>121</v>
      </c>
      <c r="AT1898" t="s">
        <v>1069</v>
      </c>
      <c r="AU1898" t="s">
        <v>815</v>
      </c>
      <c r="AV1898" t="s">
        <v>87</v>
      </c>
      <c r="AW1898">
        <v>41002</v>
      </c>
      <c r="AX1898" t="s">
        <v>87</v>
      </c>
      <c r="BA1898" t="s">
        <v>1188</v>
      </c>
      <c r="BB1898">
        <v>470</v>
      </c>
      <c r="BC1898" t="s">
        <v>51</v>
      </c>
      <c r="BD1898" t="s">
        <v>1070</v>
      </c>
      <c r="BF1898">
        <v>64</v>
      </c>
      <c r="BG1898">
        <v>102</v>
      </c>
      <c r="BH1898">
        <v>102</v>
      </c>
      <c r="BI1898">
        <v>18.784153005464482</v>
      </c>
      <c r="BJ1898">
        <f t="shared" si="145"/>
        <v>19</v>
      </c>
      <c r="BK1898">
        <v>0</v>
      </c>
      <c r="BL1898">
        <v>-98</v>
      </c>
      <c r="BM1898" t="s">
        <v>1050</v>
      </c>
      <c r="BN1898" t="s">
        <v>75</v>
      </c>
      <c r="BO1898" t="s">
        <v>87</v>
      </c>
      <c r="BQ1898" t="s">
        <v>1050</v>
      </c>
      <c r="BR1898" t="s">
        <v>87</v>
      </c>
      <c r="BS1898" t="s">
        <v>572</v>
      </c>
      <c r="BT1898" t="s">
        <v>1252</v>
      </c>
      <c r="BU1898" t="s">
        <v>564</v>
      </c>
      <c r="BV1898">
        <v>0.62745098039215685</v>
      </c>
      <c r="BW1898">
        <v>3.9215686274509803E-2</v>
      </c>
      <c r="BX1898">
        <v>-0.58823529411764708</v>
      </c>
      <c r="BY1898">
        <v>0</v>
      </c>
      <c r="BZ1898">
        <v>-4</v>
      </c>
      <c r="CA1898">
        <v>60</v>
      </c>
      <c r="CB1898">
        <v>102</v>
      </c>
      <c r="CC1898">
        <v>64</v>
      </c>
      <c r="CD1898">
        <v>102</v>
      </c>
      <c r="CE1898">
        <v>98</v>
      </c>
      <c r="CH1898">
        <f t="shared" si="146"/>
        <v>1</v>
      </c>
      <c r="CI1898" t="s">
        <v>1402</v>
      </c>
      <c r="CJ1898">
        <v>4</v>
      </c>
      <c r="CK1898" t="s">
        <v>1399</v>
      </c>
      <c r="CL1898">
        <f t="shared" si="147"/>
        <v>1</v>
      </c>
      <c r="CM1898">
        <f t="shared" si="148"/>
        <v>0</v>
      </c>
      <c r="CN1898">
        <f t="shared" si="149"/>
        <v>1</v>
      </c>
    </row>
    <row r="1899" spans="1:92" x14ac:dyDescent="0.25">
      <c r="A1899">
        <v>95</v>
      </c>
      <c r="B1899" t="s">
        <v>564</v>
      </c>
      <c r="C1899" t="s">
        <v>564</v>
      </c>
      <c r="D1899">
        <v>2330338</v>
      </c>
      <c r="E1899">
        <v>5</v>
      </c>
      <c r="F1899" s="107">
        <v>40913</v>
      </c>
      <c r="G1899" s="107">
        <v>40960</v>
      </c>
      <c r="H1899">
        <v>2330338</v>
      </c>
      <c r="I1899" s="107">
        <v>40925</v>
      </c>
      <c r="J1899" s="107">
        <v>40960</v>
      </c>
      <c r="K1899">
        <v>5000</v>
      </c>
      <c r="L1899" t="s">
        <v>567</v>
      </c>
      <c r="N1899" t="s">
        <v>564</v>
      </c>
      <c r="O1899" t="s">
        <v>913</v>
      </c>
      <c r="P1899" t="s">
        <v>38</v>
      </c>
      <c r="Q1899">
        <v>36</v>
      </c>
      <c r="R1899">
        <v>48</v>
      </c>
      <c r="S1899">
        <v>1</v>
      </c>
      <c r="T1899">
        <v>0</v>
      </c>
      <c r="V1899">
        <v>1</v>
      </c>
      <c r="AB1899" t="s">
        <v>111</v>
      </c>
      <c r="AD1899" s="107">
        <v>31331</v>
      </c>
      <c r="AE1899" t="s">
        <v>31</v>
      </c>
      <c r="AF1899" t="s">
        <v>39</v>
      </c>
      <c r="AG1899" t="s">
        <v>40</v>
      </c>
      <c r="AH1899" t="s">
        <v>30</v>
      </c>
      <c r="AI1899" t="s">
        <v>140</v>
      </c>
      <c r="AJ1899" t="s">
        <v>88</v>
      </c>
      <c r="AK1899">
        <v>4</v>
      </c>
      <c r="AL1899" t="s">
        <v>987</v>
      </c>
      <c r="AN1899">
        <v>7</v>
      </c>
      <c r="AP1899" t="s">
        <v>141</v>
      </c>
      <c r="AR1899" t="s">
        <v>43</v>
      </c>
      <c r="AS1899" t="s">
        <v>63</v>
      </c>
      <c r="BC1899" t="s">
        <v>98</v>
      </c>
      <c r="BF1899">
        <v>36</v>
      </c>
      <c r="BG1899">
        <v>36</v>
      </c>
      <c r="BH1899">
        <v>48</v>
      </c>
      <c r="BI1899">
        <v>26.180327868852459</v>
      </c>
      <c r="BJ1899">
        <f t="shared" si="145"/>
        <v>26</v>
      </c>
      <c r="BK1899">
        <v>0</v>
      </c>
      <c r="BL1899">
        <v>0</v>
      </c>
      <c r="BM1899" t="s">
        <v>1050</v>
      </c>
      <c r="BN1899" t="s">
        <v>913</v>
      </c>
      <c r="BO1899" t="s">
        <v>564</v>
      </c>
      <c r="BQ1899" t="s">
        <v>1050</v>
      </c>
      <c r="BR1899" t="s">
        <v>87</v>
      </c>
      <c r="BS1899" t="s">
        <v>572</v>
      </c>
      <c r="BT1899" t="s">
        <v>1252</v>
      </c>
      <c r="BU1899" t="s">
        <v>87</v>
      </c>
      <c r="BV1899">
        <v>0.75</v>
      </c>
      <c r="BW1899">
        <v>1</v>
      </c>
      <c r="BX1899">
        <v>0.25</v>
      </c>
      <c r="BY1899">
        <v>0</v>
      </c>
      <c r="BZ1899">
        <v>-36</v>
      </c>
      <c r="CA1899">
        <v>0</v>
      </c>
      <c r="CB1899">
        <v>36</v>
      </c>
      <c r="CC1899" t="e">
        <v>#VALUE!</v>
      </c>
      <c r="CD1899">
        <v>36</v>
      </c>
      <c r="CE1899">
        <v>0</v>
      </c>
      <c r="CH1899">
        <f t="shared" si="146"/>
        <v>1</v>
      </c>
      <c r="CI1899" t="s">
        <v>1401</v>
      </c>
      <c r="CJ1899">
        <v>3</v>
      </c>
      <c r="CK1899" t="s">
        <v>1399</v>
      </c>
      <c r="CL1899">
        <f t="shared" si="147"/>
        <v>0</v>
      </c>
      <c r="CM1899">
        <f t="shared" si="148"/>
        <v>1</v>
      </c>
      <c r="CN1899">
        <f t="shared" si="149"/>
        <v>0</v>
      </c>
    </row>
    <row r="1900" spans="1:92" x14ac:dyDescent="0.25">
      <c r="A1900">
        <v>2548</v>
      </c>
      <c r="B1900" t="s">
        <v>564</v>
      </c>
      <c r="C1900" t="s">
        <v>564</v>
      </c>
      <c r="D1900">
        <v>2330668</v>
      </c>
      <c r="E1900">
        <v>1</v>
      </c>
      <c r="F1900" s="107">
        <v>41004</v>
      </c>
      <c r="G1900" s="107">
        <v>41037</v>
      </c>
      <c r="H1900">
        <v>2330668</v>
      </c>
      <c r="I1900" s="107">
        <v>41004</v>
      </c>
      <c r="J1900" s="107">
        <v>41005</v>
      </c>
      <c r="K1900">
        <v>2000</v>
      </c>
      <c r="L1900" t="s">
        <v>566</v>
      </c>
      <c r="M1900" s="107">
        <v>41005</v>
      </c>
      <c r="N1900" t="s">
        <v>87</v>
      </c>
      <c r="O1900" t="s">
        <v>75</v>
      </c>
      <c r="P1900" t="s">
        <v>54</v>
      </c>
      <c r="Q1900">
        <v>2</v>
      </c>
      <c r="R1900">
        <v>34</v>
      </c>
      <c r="S1900">
        <v>0</v>
      </c>
      <c r="T1900">
        <v>2</v>
      </c>
      <c r="AD1900" s="107">
        <v>29696</v>
      </c>
      <c r="AE1900" t="s">
        <v>31</v>
      </c>
      <c r="AF1900" t="s">
        <v>32</v>
      </c>
      <c r="AG1900" t="s">
        <v>868</v>
      </c>
      <c r="AH1900" t="s">
        <v>57</v>
      </c>
      <c r="AI1900" t="s">
        <v>82</v>
      </c>
      <c r="AJ1900" t="s">
        <v>54</v>
      </c>
      <c r="AK1900">
        <v>3</v>
      </c>
      <c r="AL1900" t="s">
        <v>54</v>
      </c>
      <c r="AP1900" t="s">
        <v>42</v>
      </c>
      <c r="AR1900" t="s">
        <v>43</v>
      </c>
      <c r="AS1900" t="s">
        <v>44</v>
      </c>
      <c r="BC1900" t="s">
        <v>51</v>
      </c>
      <c r="BF1900">
        <v>2</v>
      </c>
      <c r="BG1900">
        <v>34</v>
      </c>
      <c r="BH1900">
        <v>34</v>
      </c>
      <c r="BI1900">
        <v>30.896174863387976</v>
      </c>
      <c r="BJ1900">
        <f t="shared" si="145"/>
        <v>31</v>
      </c>
      <c r="BK1900">
        <v>0</v>
      </c>
      <c r="BL1900">
        <v>-32</v>
      </c>
      <c r="BM1900" t="s">
        <v>1051</v>
      </c>
      <c r="BN1900" t="s">
        <v>75</v>
      </c>
      <c r="BO1900" t="s">
        <v>87</v>
      </c>
      <c r="BQ1900" t="s">
        <v>1051</v>
      </c>
      <c r="BR1900" t="s">
        <v>87</v>
      </c>
      <c r="BS1900" t="s">
        <v>573</v>
      </c>
      <c r="BT1900" t="s">
        <v>1252</v>
      </c>
      <c r="BU1900" t="s">
        <v>564</v>
      </c>
      <c r="BV1900">
        <v>5.8823529411764705E-2</v>
      </c>
      <c r="BW1900">
        <v>5.8823529411764705E-2</v>
      </c>
      <c r="BX1900">
        <v>0</v>
      </c>
      <c r="BY1900">
        <v>0</v>
      </c>
      <c r="BZ1900">
        <v>-2</v>
      </c>
      <c r="CA1900">
        <v>0</v>
      </c>
      <c r="CB1900">
        <v>2</v>
      </c>
      <c r="CC1900" t="e">
        <v>#VALUE!</v>
      </c>
      <c r="CD1900">
        <v>2</v>
      </c>
      <c r="CE1900">
        <v>0</v>
      </c>
      <c r="CH1900">
        <f t="shared" si="146"/>
        <v>1</v>
      </c>
      <c r="CI1900" t="s">
        <v>1405</v>
      </c>
      <c r="CJ1900">
        <v>1</v>
      </c>
      <c r="CK1900" t="s">
        <v>1399</v>
      </c>
      <c r="CL1900">
        <f t="shared" si="147"/>
        <v>1</v>
      </c>
      <c r="CM1900">
        <f t="shared" si="148"/>
        <v>0</v>
      </c>
      <c r="CN1900">
        <f t="shared" si="149"/>
        <v>1</v>
      </c>
    </row>
    <row r="1901" spans="1:92" x14ac:dyDescent="0.25">
      <c r="A1901">
        <v>1650</v>
      </c>
      <c r="B1901" t="s">
        <v>564</v>
      </c>
      <c r="C1901" t="s">
        <v>564</v>
      </c>
      <c r="D1901">
        <v>2330861</v>
      </c>
      <c r="E1901">
        <v>2</v>
      </c>
      <c r="F1901" s="107">
        <v>40969</v>
      </c>
      <c r="G1901" s="107">
        <v>40988</v>
      </c>
      <c r="H1901">
        <v>2330861</v>
      </c>
      <c r="I1901" s="107">
        <v>40970</v>
      </c>
      <c r="J1901" s="107">
        <v>40988</v>
      </c>
      <c r="K1901">
        <v>2000</v>
      </c>
      <c r="L1901" t="s">
        <v>566</v>
      </c>
      <c r="N1901" t="s">
        <v>564</v>
      </c>
      <c r="O1901" t="s">
        <v>913</v>
      </c>
      <c r="P1901" t="s">
        <v>587</v>
      </c>
      <c r="Q1901">
        <v>19</v>
      </c>
      <c r="R1901">
        <v>20</v>
      </c>
      <c r="S1901">
        <v>0</v>
      </c>
      <c r="T1901">
        <v>2</v>
      </c>
      <c r="AD1901" s="107">
        <v>30849</v>
      </c>
      <c r="AE1901" t="s">
        <v>31</v>
      </c>
      <c r="AF1901" t="s">
        <v>32</v>
      </c>
      <c r="AG1901" t="s">
        <v>868</v>
      </c>
      <c r="AH1901" t="s">
        <v>30</v>
      </c>
      <c r="AI1901" t="s">
        <v>89</v>
      </c>
      <c r="AJ1901" t="s">
        <v>47</v>
      </c>
      <c r="AK1901">
        <v>3</v>
      </c>
      <c r="AL1901" t="s">
        <v>47</v>
      </c>
      <c r="AP1901" t="s">
        <v>42</v>
      </c>
      <c r="AR1901" t="s">
        <v>43</v>
      </c>
      <c r="AS1901" t="s">
        <v>44</v>
      </c>
      <c r="AT1901" t="s">
        <v>357</v>
      </c>
      <c r="BC1901" t="s">
        <v>37</v>
      </c>
      <c r="BF1901">
        <v>19</v>
      </c>
      <c r="BG1901">
        <v>19</v>
      </c>
      <c r="BH1901">
        <v>20</v>
      </c>
      <c r="BI1901">
        <v>27.650273224043715</v>
      </c>
      <c r="BJ1901">
        <f t="shared" si="145"/>
        <v>28</v>
      </c>
      <c r="BK1901">
        <v>0</v>
      </c>
      <c r="BL1901">
        <v>0</v>
      </c>
      <c r="BM1901" t="s">
        <v>47</v>
      </c>
      <c r="BN1901" t="s">
        <v>913</v>
      </c>
      <c r="BO1901" t="s">
        <v>564</v>
      </c>
      <c r="BQ1901" t="s">
        <v>47</v>
      </c>
      <c r="BR1901" t="s">
        <v>87</v>
      </c>
      <c r="BS1901" t="s">
        <v>572</v>
      </c>
      <c r="BT1901" t="s">
        <v>1252</v>
      </c>
      <c r="BU1901" t="s">
        <v>564</v>
      </c>
      <c r="BV1901">
        <v>0.95</v>
      </c>
      <c r="BW1901">
        <v>1</v>
      </c>
      <c r="BX1901">
        <v>5.0000000000000044E-2</v>
      </c>
      <c r="BY1901">
        <v>0</v>
      </c>
      <c r="BZ1901">
        <v>-19</v>
      </c>
      <c r="CA1901">
        <v>0</v>
      </c>
      <c r="CB1901">
        <v>19</v>
      </c>
      <c r="CC1901" t="e">
        <v>#VALUE!</v>
      </c>
      <c r="CD1901">
        <v>19</v>
      </c>
      <c r="CE1901">
        <v>0</v>
      </c>
      <c r="CH1901">
        <f t="shared" si="146"/>
        <v>1</v>
      </c>
      <c r="CI1901" t="s">
        <v>1404</v>
      </c>
      <c r="CJ1901">
        <v>2</v>
      </c>
      <c r="CK1901" t="s">
        <v>1399</v>
      </c>
      <c r="CL1901">
        <f t="shared" si="147"/>
        <v>0</v>
      </c>
      <c r="CM1901">
        <f t="shared" si="148"/>
        <v>0</v>
      </c>
      <c r="CN1901">
        <f t="shared" si="149"/>
        <v>1</v>
      </c>
    </row>
    <row r="1902" spans="1:92" x14ac:dyDescent="0.25">
      <c r="A1902">
        <v>2038</v>
      </c>
      <c r="B1902" t="s">
        <v>564</v>
      </c>
      <c r="C1902" t="s">
        <v>564</v>
      </c>
      <c r="D1902">
        <v>2331324</v>
      </c>
      <c r="E1902">
        <v>2</v>
      </c>
      <c r="F1902" s="107">
        <v>40985</v>
      </c>
      <c r="G1902" s="107">
        <v>41075</v>
      </c>
      <c r="H1902">
        <v>2331324</v>
      </c>
      <c r="I1902" s="107">
        <v>40986</v>
      </c>
      <c r="J1902" s="107">
        <v>41075</v>
      </c>
      <c r="K1902">
        <v>35000</v>
      </c>
      <c r="L1902" t="s">
        <v>570</v>
      </c>
      <c r="N1902" t="s">
        <v>564</v>
      </c>
      <c r="O1902" t="s">
        <v>913</v>
      </c>
      <c r="P1902" t="s">
        <v>587</v>
      </c>
      <c r="Q1902">
        <v>90</v>
      </c>
      <c r="R1902">
        <v>91</v>
      </c>
      <c r="S1902">
        <v>0</v>
      </c>
      <c r="T1902">
        <v>1</v>
      </c>
      <c r="AD1902" s="107">
        <v>32877</v>
      </c>
      <c r="AE1902" t="s">
        <v>31</v>
      </c>
      <c r="AF1902" t="s">
        <v>68</v>
      </c>
      <c r="AG1902" t="s">
        <v>870</v>
      </c>
      <c r="AH1902" t="s">
        <v>30</v>
      </c>
      <c r="AI1902" t="s">
        <v>140</v>
      </c>
      <c r="AJ1902" t="s">
        <v>47</v>
      </c>
      <c r="AK1902">
        <v>6</v>
      </c>
      <c r="AL1902" t="s">
        <v>47</v>
      </c>
      <c r="AP1902" t="s">
        <v>55</v>
      </c>
      <c r="AR1902" t="s">
        <v>49</v>
      </c>
      <c r="AS1902" t="s">
        <v>56</v>
      </c>
      <c r="BC1902" t="s">
        <v>51</v>
      </c>
      <c r="BF1902">
        <v>90</v>
      </c>
      <c r="BG1902">
        <v>90</v>
      </c>
      <c r="BH1902">
        <v>91</v>
      </c>
      <c r="BI1902">
        <v>22.153005464480874</v>
      </c>
      <c r="BJ1902">
        <f t="shared" si="145"/>
        <v>22</v>
      </c>
      <c r="BK1902">
        <v>0</v>
      </c>
      <c r="BL1902">
        <v>0</v>
      </c>
      <c r="BM1902" t="s">
        <v>47</v>
      </c>
      <c r="BN1902" t="s">
        <v>913</v>
      </c>
      <c r="BO1902" t="s">
        <v>564</v>
      </c>
      <c r="BQ1902" t="s">
        <v>47</v>
      </c>
      <c r="BR1902" t="s">
        <v>87</v>
      </c>
      <c r="BS1902" t="s">
        <v>572</v>
      </c>
      <c r="BT1902" t="s">
        <v>1252</v>
      </c>
      <c r="BU1902" t="s">
        <v>564</v>
      </c>
      <c r="BV1902">
        <v>0.98901098901098905</v>
      </c>
      <c r="BW1902">
        <v>1</v>
      </c>
      <c r="BX1902">
        <v>1.098901098901095E-2</v>
      </c>
      <c r="BY1902">
        <v>0</v>
      </c>
      <c r="BZ1902">
        <v>-90</v>
      </c>
      <c r="CA1902">
        <v>0</v>
      </c>
      <c r="CB1902">
        <v>90</v>
      </c>
      <c r="CC1902" t="e">
        <v>#VALUE!</v>
      </c>
      <c r="CD1902">
        <v>90</v>
      </c>
      <c r="CE1902">
        <v>0</v>
      </c>
      <c r="CH1902">
        <f t="shared" si="146"/>
        <v>1</v>
      </c>
      <c r="CI1902" t="s">
        <v>1402</v>
      </c>
      <c r="CJ1902">
        <v>4</v>
      </c>
      <c r="CK1902" t="s">
        <v>1399</v>
      </c>
      <c r="CL1902">
        <f t="shared" si="147"/>
        <v>0</v>
      </c>
      <c r="CM1902">
        <f t="shared" si="148"/>
        <v>0</v>
      </c>
      <c r="CN1902">
        <f t="shared" si="149"/>
        <v>1</v>
      </c>
    </row>
    <row r="1903" spans="1:92" x14ac:dyDescent="0.25">
      <c r="A1903">
        <v>2589</v>
      </c>
      <c r="B1903" t="s">
        <v>564</v>
      </c>
      <c r="C1903" t="s">
        <v>564</v>
      </c>
      <c r="D1903">
        <v>2331371</v>
      </c>
      <c r="E1903">
        <v>6</v>
      </c>
      <c r="F1903" s="107">
        <v>41005</v>
      </c>
      <c r="G1903" s="107">
        <v>41331</v>
      </c>
      <c r="H1903">
        <v>2331371</v>
      </c>
      <c r="I1903" s="107">
        <v>41005</v>
      </c>
      <c r="J1903" s="107">
        <v>41006</v>
      </c>
      <c r="K1903">
        <v>10000</v>
      </c>
      <c r="L1903" t="s">
        <v>568</v>
      </c>
      <c r="M1903" s="107">
        <v>41006</v>
      </c>
      <c r="N1903" t="s">
        <v>87</v>
      </c>
      <c r="O1903" t="s">
        <v>75</v>
      </c>
      <c r="P1903" t="s">
        <v>38</v>
      </c>
      <c r="Q1903">
        <v>2</v>
      </c>
      <c r="R1903">
        <v>327</v>
      </c>
      <c r="S1903">
        <v>2</v>
      </c>
      <c r="T1903">
        <v>2</v>
      </c>
      <c r="AD1903" s="107">
        <v>32928</v>
      </c>
      <c r="AE1903" t="s">
        <v>31</v>
      </c>
      <c r="AF1903" t="s">
        <v>68</v>
      </c>
      <c r="AG1903" t="s">
        <v>870</v>
      </c>
      <c r="AH1903" t="s">
        <v>30</v>
      </c>
      <c r="AI1903" t="s">
        <v>46</v>
      </c>
      <c r="AJ1903" t="s">
        <v>88</v>
      </c>
      <c r="AK1903">
        <v>13</v>
      </c>
      <c r="AL1903" t="s">
        <v>361</v>
      </c>
      <c r="AM1903">
        <v>5</v>
      </c>
      <c r="AP1903" t="s">
        <v>100</v>
      </c>
      <c r="AR1903" t="s">
        <v>66</v>
      </c>
      <c r="AS1903" t="s">
        <v>63</v>
      </c>
      <c r="AT1903" t="s">
        <v>458</v>
      </c>
      <c r="BC1903" t="s">
        <v>51</v>
      </c>
      <c r="BF1903">
        <v>2</v>
      </c>
      <c r="BG1903">
        <v>327</v>
      </c>
      <c r="BH1903">
        <v>327</v>
      </c>
      <c r="BI1903">
        <v>22.068306010928961</v>
      </c>
      <c r="BJ1903">
        <f t="shared" si="145"/>
        <v>22</v>
      </c>
      <c r="BK1903">
        <v>0</v>
      </c>
      <c r="BL1903">
        <v>-325</v>
      </c>
      <c r="BM1903" t="s">
        <v>1050</v>
      </c>
      <c r="BN1903" t="s">
        <v>75</v>
      </c>
      <c r="BO1903" t="s">
        <v>87</v>
      </c>
      <c r="BQ1903" t="s">
        <v>1050</v>
      </c>
      <c r="BR1903" t="s">
        <v>87</v>
      </c>
      <c r="BS1903" t="s">
        <v>573</v>
      </c>
      <c r="BT1903" t="s">
        <v>1252</v>
      </c>
      <c r="BU1903" t="s">
        <v>87</v>
      </c>
      <c r="BV1903">
        <v>6.1162079510703364E-3</v>
      </c>
      <c r="BW1903">
        <v>6.1162079510703364E-3</v>
      </c>
      <c r="BX1903">
        <v>0</v>
      </c>
      <c r="BY1903">
        <v>0</v>
      </c>
      <c r="BZ1903">
        <v>-2</v>
      </c>
      <c r="CA1903">
        <v>0</v>
      </c>
      <c r="CB1903">
        <v>2</v>
      </c>
      <c r="CC1903" t="e">
        <v>#VALUE!</v>
      </c>
      <c r="CD1903">
        <v>2</v>
      </c>
      <c r="CE1903">
        <v>0</v>
      </c>
      <c r="CH1903">
        <f t="shared" si="146"/>
        <v>1</v>
      </c>
      <c r="CI1903" t="s">
        <v>1405</v>
      </c>
      <c r="CJ1903">
        <v>1</v>
      </c>
      <c r="CK1903" t="s">
        <v>1399</v>
      </c>
      <c r="CL1903">
        <f t="shared" si="147"/>
        <v>1</v>
      </c>
      <c r="CM1903">
        <f t="shared" si="148"/>
        <v>1</v>
      </c>
      <c r="CN1903">
        <f t="shared" si="149"/>
        <v>1</v>
      </c>
    </row>
    <row r="1904" spans="1:92" x14ac:dyDescent="0.25">
      <c r="A1904">
        <v>2065</v>
      </c>
      <c r="B1904" t="s">
        <v>564</v>
      </c>
      <c r="C1904" t="s">
        <v>564</v>
      </c>
      <c r="D1904">
        <v>2331703</v>
      </c>
      <c r="E1904">
        <v>6</v>
      </c>
      <c r="F1904" s="107">
        <v>40986</v>
      </c>
      <c r="G1904" s="107">
        <v>41165</v>
      </c>
      <c r="H1904">
        <v>2331703</v>
      </c>
      <c r="I1904" s="107">
        <v>40987</v>
      </c>
      <c r="J1904" s="107">
        <v>41165</v>
      </c>
      <c r="K1904" t="s">
        <v>562</v>
      </c>
      <c r="L1904" t="s">
        <v>562</v>
      </c>
      <c r="N1904" t="s">
        <v>564</v>
      </c>
      <c r="O1904" t="s">
        <v>913</v>
      </c>
      <c r="P1904" t="s">
        <v>38</v>
      </c>
      <c r="Q1904">
        <v>179</v>
      </c>
      <c r="R1904">
        <v>180</v>
      </c>
      <c r="S1904">
        <v>0</v>
      </c>
      <c r="T1904">
        <v>3</v>
      </c>
      <c r="AB1904" t="s">
        <v>111</v>
      </c>
      <c r="AD1904" s="107">
        <v>30976</v>
      </c>
      <c r="AE1904" t="s">
        <v>31</v>
      </c>
      <c r="AF1904" t="s">
        <v>39</v>
      </c>
      <c r="AG1904" t="s">
        <v>40</v>
      </c>
      <c r="AH1904" t="s">
        <v>30</v>
      </c>
      <c r="AI1904" t="s">
        <v>52</v>
      </c>
      <c r="AJ1904" t="s">
        <v>88</v>
      </c>
      <c r="AK1904">
        <v>7</v>
      </c>
      <c r="AL1904" t="s">
        <v>361</v>
      </c>
      <c r="AM1904">
        <v>18</v>
      </c>
      <c r="AP1904" t="s">
        <v>235</v>
      </c>
      <c r="AR1904" t="s">
        <v>66</v>
      </c>
      <c r="AS1904" t="s">
        <v>73</v>
      </c>
      <c r="BC1904" t="s">
        <v>51</v>
      </c>
      <c r="BF1904">
        <v>179</v>
      </c>
      <c r="BG1904">
        <v>179</v>
      </c>
      <c r="BH1904">
        <v>180</v>
      </c>
      <c r="BI1904">
        <v>27.349726775956285</v>
      </c>
      <c r="BJ1904">
        <f t="shared" si="145"/>
        <v>27</v>
      </c>
      <c r="BK1904">
        <v>0</v>
      </c>
      <c r="BL1904">
        <v>0</v>
      </c>
      <c r="BM1904" t="s">
        <v>1050</v>
      </c>
      <c r="BN1904" t="s">
        <v>913</v>
      </c>
      <c r="BO1904" t="s">
        <v>564</v>
      </c>
      <c r="BQ1904" t="s">
        <v>1050</v>
      </c>
      <c r="BR1904" t="s">
        <v>87</v>
      </c>
      <c r="BS1904" t="s">
        <v>572</v>
      </c>
      <c r="BT1904" t="s">
        <v>1252</v>
      </c>
      <c r="BU1904" t="s">
        <v>564</v>
      </c>
      <c r="BV1904">
        <v>0.99444444444444446</v>
      </c>
      <c r="BW1904">
        <v>1</v>
      </c>
      <c r="BX1904">
        <v>5.5555555555555358E-3</v>
      </c>
      <c r="BY1904">
        <v>0</v>
      </c>
      <c r="BZ1904">
        <v>-179</v>
      </c>
      <c r="CA1904">
        <v>0</v>
      </c>
      <c r="CB1904">
        <v>179</v>
      </c>
      <c r="CC1904" t="e">
        <v>#VALUE!</v>
      </c>
      <c r="CD1904">
        <v>179</v>
      </c>
      <c r="CE1904">
        <v>0</v>
      </c>
      <c r="CH1904">
        <f t="shared" si="146"/>
        <v>1</v>
      </c>
      <c r="CI1904" t="s">
        <v>1403</v>
      </c>
      <c r="CJ1904">
        <v>6</v>
      </c>
      <c r="CK1904" t="s">
        <v>1399</v>
      </c>
      <c r="CL1904">
        <f t="shared" si="147"/>
        <v>0</v>
      </c>
      <c r="CM1904">
        <f t="shared" si="148"/>
        <v>0</v>
      </c>
      <c r="CN1904">
        <f t="shared" si="149"/>
        <v>1</v>
      </c>
    </row>
    <row r="1905" spans="1:92" x14ac:dyDescent="0.25">
      <c r="A1905">
        <v>3057</v>
      </c>
      <c r="B1905" t="s">
        <v>564</v>
      </c>
      <c r="C1905" t="s">
        <v>564</v>
      </c>
      <c r="D1905">
        <v>2331774</v>
      </c>
      <c r="E1905">
        <v>1</v>
      </c>
      <c r="F1905" s="107">
        <v>41022</v>
      </c>
      <c r="G1905" s="107">
        <v>41163</v>
      </c>
      <c r="H1905">
        <v>2331774</v>
      </c>
      <c r="I1905" s="107">
        <v>41022</v>
      </c>
      <c r="J1905" s="107">
        <v>41026</v>
      </c>
      <c r="K1905">
        <v>30000</v>
      </c>
      <c r="L1905" t="s">
        <v>570</v>
      </c>
      <c r="M1905" s="107">
        <v>41026</v>
      </c>
      <c r="N1905" t="s">
        <v>87</v>
      </c>
      <c r="O1905" t="s">
        <v>159</v>
      </c>
      <c r="P1905" t="s">
        <v>54</v>
      </c>
      <c r="Q1905">
        <v>5</v>
      </c>
      <c r="R1905">
        <v>142</v>
      </c>
      <c r="S1905">
        <v>0</v>
      </c>
      <c r="T1905">
        <v>1</v>
      </c>
      <c r="AD1905" s="107">
        <v>32210</v>
      </c>
      <c r="AE1905" t="s">
        <v>45</v>
      </c>
      <c r="AF1905" t="s">
        <v>32</v>
      </c>
      <c r="AG1905" t="s">
        <v>868</v>
      </c>
      <c r="AH1905" t="s">
        <v>30</v>
      </c>
      <c r="AI1905" t="s">
        <v>33</v>
      </c>
      <c r="AJ1905" t="s">
        <v>54</v>
      </c>
      <c r="AK1905">
        <v>8</v>
      </c>
      <c r="AL1905" t="s">
        <v>54</v>
      </c>
      <c r="AP1905" t="s">
        <v>109</v>
      </c>
      <c r="AR1905" t="s">
        <v>49</v>
      </c>
      <c r="AS1905" t="s">
        <v>73</v>
      </c>
      <c r="BC1905" t="s">
        <v>37</v>
      </c>
      <c r="BF1905">
        <v>5</v>
      </c>
      <c r="BG1905">
        <v>142</v>
      </c>
      <c r="BH1905">
        <v>142</v>
      </c>
      <c r="BI1905">
        <v>24.076502732240439</v>
      </c>
      <c r="BJ1905">
        <f t="shared" si="145"/>
        <v>24</v>
      </c>
      <c r="BK1905">
        <v>0</v>
      </c>
      <c r="BL1905">
        <v>-137</v>
      </c>
      <c r="BM1905" t="s">
        <v>1051</v>
      </c>
      <c r="BN1905" t="s">
        <v>159</v>
      </c>
      <c r="BO1905" t="s">
        <v>87</v>
      </c>
      <c r="BQ1905" t="s">
        <v>1051</v>
      </c>
      <c r="BR1905" t="s">
        <v>87</v>
      </c>
      <c r="BS1905" t="s">
        <v>573</v>
      </c>
      <c r="BT1905" t="s">
        <v>1252</v>
      </c>
      <c r="BU1905" t="s">
        <v>564</v>
      </c>
      <c r="BV1905">
        <v>3.5211267605633804E-2</v>
      </c>
      <c r="BW1905">
        <v>3.5211267605633804E-2</v>
      </c>
      <c r="BX1905">
        <v>0</v>
      </c>
      <c r="BY1905">
        <v>0</v>
      </c>
      <c r="BZ1905">
        <v>-5</v>
      </c>
      <c r="CA1905">
        <v>0</v>
      </c>
      <c r="CB1905">
        <v>5</v>
      </c>
      <c r="CC1905" t="e">
        <v>#VALUE!</v>
      </c>
      <c r="CD1905">
        <v>5</v>
      </c>
      <c r="CE1905">
        <v>0</v>
      </c>
      <c r="CH1905">
        <f t="shared" si="146"/>
        <v>1</v>
      </c>
      <c r="CI1905" t="s">
        <v>1405</v>
      </c>
      <c r="CJ1905">
        <v>1</v>
      </c>
      <c r="CK1905" t="s">
        <v>1399</v>
      </c>
      <c r="CL1905">
        <f t="shared" si="147"/>
        <v>1</v>
      </c>
      <c r="CM1905">
        <f t="shared" si="148"/>
        <v>0</v>
      </c>
      <c r="CN1905">
        <f t="shared" si="149"/>
        <v>1</v>
      </c>
    </row>
    <row r="1906" spans="1:92" x14ac:dyDescent="0.25">
      <c r="A1906">
        <v>2170</v>
      </c>
      <c r="B1906" t="s">
        <v>564</v>
      </c>
      <c r="C1906" t="s">
        <v>87</v>
      </c>
      <c r="D1906">
        <v>2332159</v>
      </c>
      <c r="E1906">
        <v>2</v>
      </c>
      <c r="F1906" s="107">
        <v>40990</v>
      </c>
      <c r="G1906" s="107">
        <v>41149</v>
      </c>
      <c r="H1906">
        <v>2332159</v>
      </c>
      <c r="I1906" s="107">
        <v>40990</v>
      </c>
      <c r="J1906" s="107">
        <v>40998</v>
      </c>
      <c r="K1906">
        <v>10000</v>
      </c>
      <c r="L1906" t="s">
        <v>568</v>
      </c>
      <c r="M1906" s="107">
        <v>40998</v>
      </c>
      <c r="N1906" t="s">
        <v>87</v>
      </c>
      <c r="O1906" t="s">
        <v>75</v>
      </c>
      <c r="P1906" t="s">
        <v>587</v>
      </c>
      <c r="Q1906">
        <v>80</v>
      </c>
      <c r="R1906">
        <v>160</v>
      </c>
      <c r="S1906">
        <v>2</v>
      </c>
      <c r="T1906">
        <v>1</v>
      </c>
      <c r="AD1906" s="107">
        <v>32464</v>
      </c>
      <c r="AE1906" t="s">
        <v>31</v>
      </c>
      <c r="AF1906" t="s">
        <v>32</v>
      </c>
      <c r="AG1906" t="s">
        <v>868</v>
      </c>
      <c r="AH1906" t="s">
        <v>57</v>
      </c>
      <c r="AI1906" t="s">
        <v>71</v>
      </c>
      <c r="AJ1906" t="s">
        <v>47</v>
      </c>
      <c r="AK1906">
        <v>8</v>
      </c>
      <c r="AL1906" t="s">
        <v>47</v>
      </c>
      <c r="AP1906" t="s">
        <v>100</v>
      </c>
      <c r="AR1906" t="s">
        <v>66</v>
      </c>
      <c r="AS1906" t="s">
        <v>63</v>
      </c>
      <c r="AU1906" t="s">
        <v>754</v>
      </c>
      <c r="AX1906" t="s">
        <v>87</v>
      </c>
      <c r="BC1906" t="s">
        <v>51</v>
      </c>
      <c r="BF1906">
        <v>80</v>
      </c>
      <c r="BG1906">
        <v>160</v>
      </c>
      <c r="BH1906">
        <v>160</v>
      </c>
      <c r="BI1906">
        <v>23.295081967213115</v>
      </c>
      <c r="BJ1906">
        <f t="shared" si="145"/>
        <v>23</v>
      </c>
      <c r="BK1906">
        <v>0</v>
      </c>
      <c r="BL1906">
        <v>-151</v>
      </c>
      <c r="BM1906" t="s">
        <v>47</v>
      </c>
      <c r="BN1906" t="s">
        <v>75</v>
      </c>
      <c r="BO1906" t="s">
        <v>87</v>
      </c>
      <c r="BQ1906" t="s">
        <v>47</v>
      </c>
      <c r="BR1906" t="s">
        <v>87</v>
      </c>
      <c r="BS1906" t="s">
        <v>572</v>
      </c>
      <c r="BT1906" t="s">
        <v>1252</v>
      </c>
      <c r="BU1906" t="s">
        <v>87</v>
      </c>
      <c r="BV1906">
        <v>0.5</v>
      </c>
      <c r="BW1906">
        <v>5.6250000000000001E-2</v>
      </c>
      <c r="BX1906">
        <v>-0.44374999999999998</v>
      </c>
      <c r="BY1906">
        <v>0</v>
      </c>
      <c r="BZ1906">
        <v>-9</v>
      </c>
      <c r="CA1906">
        <v>71</v>
      </c>
      <c r="CB1906">
        <v>160</v>
      </c>
      <c r="CC1906">
        <v>80</v>
      </c>
      <c r="CD1906">
        <v>160</v>
      </c>
      <c r="CE1906">
        <v>151</v>
      </c>
      <c r="CH1906">
        <f t="shared" si="146"/>
        <v>1</v>
      </c>
      <c r="CI1906" t="s">
        <v>1402</v>
      </c>
      <c r="CJ1906">
        <v>4</v>
      </c>
      <c r="CK1906" t="s">
        <v>1399</v>
      </c>
      <c r="CL1906">
        <f t="shared" si="147"/>
        <v>1</v>
      </c>
      <c r="CM1906">
        <f t="shared" si="148"/>
        <v>1</v>
      </c>
      <c r="CN1906">
        <f t="shared" si="149"/>
        <v>1</v>
      </c>
    </row>
    <row r="1907" spans="1:92" x14ac:dyDescent="0.25">
      <c r="A1907">
        <v>229</v>
      </c>
      <c r="B1907" t="s">
        <v>564</v>
      </c>
      <c r="C1907" t="s">
        <v>564</v>
      </c>
      <c r="D1907">
        <v>2332995</v>
      </c>
      <c r="E1907">
        <v>6</v>
      </c>
      <c r="F1907" s="107">
        <v>40918</v>
      </c>
      <c r="G1907" s="107">
        <v>41129</v>
      </c>
      <c r="H1907">
        <v>2332995</v>
      </c>
      <c r="I1907" s="107">
        <v>40919</v>
      </c>
      <c r="J1907" s="107">
        <v>40963</v>
      </c>
      <c r="K1907">
        <v>30000</v>
      </c>
      <c r="L1907" t="s">
        <v>570</v>
      </c>
      <c r="M1907" s="107">
        <v>40963</v>
      </c>
      <c r="N1907" t="s">
        <v>87</v>
      </c>
      <c r="O1907" t="s">
        <v>75</v>
      </c>
      <c r="P1907" t="s">
        <v>38</v>
      </c>
      <c r="Q1907">
        <v>45</v>
      </c>
      <c r="R1907">
        <v>212</v>
      </c>
      <c r="S1907">
        <v>0</v>
      </c>
      <c r="T1907">
        <v>1</v>
      </c>
      <c r="AD1907" s="107">
        <v>24845</v>
      </c>
      <c r="AE1907" t="s">
        <v>31</v>
      </c>
      <c r="AF1907" t="s">
        <v>68</v>
      </c>
      <c r="AG1907" t="s">
        <v>870</v>
      </c>
      <c r="AH1907" t="s">
        <v>30</v>
      </c>
      <c r="AI1907" t="s">
        <v>46</v>
      </c>
      <c r="AJ1907" t="s">
        <v>88</v>
      </c>
      <c r="AK1907">
        <v>10</v>
      </c>
      <c r="AL1907" t="s">
        <v>361</v>
      </c>
      <c r="AM1907">
        <v>5</v>
      </c>
      <c r="AP1907" t="s">
        <v>172</v>
      </c>
      <c r="AR1907" t="s">
        <v>49</v>
      </c>
      <c r="AS1907" t="s">
        <v>125</v>
      </c>
      <c r="BC1907" t="s">
        <v>51</v>
      </c>
      <c r="BF1907">
        <v>45</v>
      </c>
      <c r="BG1907">
        <v>211</v>
      </c>
      <c r="BH1907">
        <v>212</v>
      </c>
      <c r="BI1907">
        <v>43.915300546448087</v>
      </c>
      <c r="BJ1907">
        <f t="shared" si="145"/>
        <v>44</v>
      </c>
      <c r="BK1907">
        <v>0</v>
      </c>
      <c r="BL1907">
        <v>-166</v>
      </c>
      <c r="BM1907" t="s">
        <v>1050</v>
      </c>
      <c r="BN1907" t="s">
        <v>75</v>
      </c>
      <c r="BO1907" t="s">
        <v>87</v>
      </c>
      <c r="BQ1907" t="s">
        <v>1050</v>
      </c>
      <c r="BR1907" t="s">
        <v>87</v>
      </c>
      <c r="BS1907" t="s">
        <v>573</v>
      </c>
      <c r="BT1907" t="s">
        <v>1252</v>
      </c>
      <c r="BU1907" t="s">
        <v>564</v>
      </c>
      <c r="BV1907">
        <v>0.21226415094339623</v>
      </c>
      <c r="BW1907">
        <v>0.2132701421800948</v>
      </c>
      <c r="BX1907">
        <v>1.0059912366985613E-3</v>
      </c>
      <c r="BY1907">
        <v>0</v>
      </c>
      <c r="BZ1907">
        <v>-45</v>
      </c>
      <c r="CA1907">
        <v>0</v>
      </c>
      <c r="CB1907">
        <v>45</v>
      </c>
      <c r="CC1907" t="e">
        <v>#VALUE!</v>
      </c>
      <c r="CD1907">
        <v>45</v>
      </c>
      <c r="CE1907">
        <v>0</v>
      </c>
      <c r="CH1907">
        <f t="shared" si="146"/>
        <v>1</v>
      </c>
      <c r="CI1907" t="s">
        <v>1401</v>
      </c>
      <c r="CJ1907">
        <v>3</v>
      </c>
      <c r="CK1907" t="s">
        <v>1399</v>
      </c>
      <c r="CL1907">
        <f t="shared" si="147"/>
        <v>1</v>
      </c>
      <c r="CM1907">
        <f t="shared" si="148"/>
        <v>0</v>
      </c>
      <c r="CN1907">
        <f t="shared" si="149"/>
        <v>1</v>
      </c>
    </row>
    <row r="1908" spans="1:92" x14ac:dyDescent="0.25">
      <c r="A1908">
        <v>1701</v>
      </c>
      <c r="B1908" t="s">
        <v>564</v>
      </c>
      <c r="C1908" t="s">
        <v>564</v>
      </c>
      <c r="D1908">
        <v>2333175</v>
      </c>
      <c r="E1908">
        <v>2</v>
      </c>
      <c r="F1908" s="107">
        <v>40972</v>
      </c>
      <c r="G1908" s="107">
        <v>40973</v>
      </c>
      <c r="H1908">
        <v>2333175</v>
      </c>
      <c r="I1908" s="107" t="s">
        <v>560</v>
      </c>
      <c r="J1908" s="107" t="s">
        <v>560</v>
      </c>
      <c r="K1908">
        <v>20000</v>
      </c>
      <c r="L1908" t="s">
        <v>569</v>
      </c>
      <c r="M1908" s="107">
        <v>40972</v>
      </c>
      <c r="N1908" t="s">
        <v>87</v>
      </c>
      <c r="O1908" t="s">
        <v>75</v>
      </c>
      <c r="P1908" t="s">
        <v>587</v>
      </c>
      <c r="Q1908">
        <v>0</v>
      </c>
      <c r="R1908">
        <v>2</v>
      </c>
      <c r="S1908">
        <v>0</v>
      </c>
      <c r="T1908">
        <v>4</v>
      </c>
      <c r="AD1908" s="107">
        <v>32868</v>
      </c>
      <c r="AE1908" t="s">
        <v>31</v>
      </c>
      <c r="AF1908" t="s">
        <v>32</v>
      </c>
      <c r="AG1908" t="s">
        <v>868</v>
      </c>
      <c r="AH1908" t="s">
        <v>30</v>
      </c>
      <c r="AI1908" t="s">
        <v>84</v>
      </c>
      <c r="AJ1908" t="s">
        <v>47</v>
      </c>
      <c r="AK1908">
        <v>1</v>
      </c>
      <c r="AL1908" t="s">
        <v>47</v>
      </c>
      <c r="AP1908" t="s">
        <v>48</v>
      </c>
      <c r="AR1908" t="s">
        <v>49</v>
      </c>
      <c r="AS1908" t="s">
        <v>44</v>
      </c>
      <c r="BC1908" t="s">
        <v>37</v>
      </c>
      <c r="BF1908">
        <v>0</v>
      </c>
      <c r="BG1908">
        <v>0</v>
      </c>
      <c r="BH1908">
        <v>2</v>
      </c>
      <c r="BI1908">
        <v>22.142076502732241</v>
      </c>
      <c r="BJ1908" t="e">
        <f t="shared" si="145"/>
        <v>#VALUE!</v>
      </c>
      <c r="BK1908" t="e">
        <v>#VALUE!</v>
      </c>
      <c r="BL1908" t="e">
        <v>#VALUE!</v>
      </c>
      <c r="BM1908" t="s">
        <v>47</v>
      </c>
      <c r="BN1908" t="s">
        <v>75</v>
      </c>
      <c r="BO1908" t="s">
        <v>87</v>
      </c>
      <c r="BQ1908" t="s">
        <v>47</v>
      </c>
      <c r="BR1908">
        <v>0</v>
      </c>
      <c r="BS1908" t="s">
        <v>573</v>
      </c>
      <c r="BT1908" t="s">
        <v>1252</v>
      </c>
      <c r="BU1908" t="s">
        <v>564</v>
      </c>
      <c r="BV1908">
        <v>0</v>
      </c>
      <c r="BW1908">
        <v>0</v>
      </c>
      <c r="BX1908">
        <v>0</v>
      </c>
      <c r="BY1908">
        <v>0</v>
      </c>
      <c r="BZ1908" t="e">
        <v>#VALUE!</v>
      </c>
      <c r="CA1908" t="e">
        <v>#VALUE!</v>
      </c>
      <c r="CB1908" t="e">
        <v>#VALUE!</v>
      </c>
      <c r="CC1908">
        <v>0</v>
      </c>
      <c r="CD1908">
        <v>0</v>
      </c>
      <c r="CE1908">
        <v>0</v>
      </c>
      <c r="CH1908">
        <f t="shared" si="146"/>
        <v>1</v>
      </c>
      <c r="CI1908" t="s">
        <v>1405</v>
      </c>
      <c r="CJ1908">
        <v>1</v>
      </c>
      <c r="CK1908" t="s">
        <v>1400</v>
      </c>
      <c r="CL1908">
        <f t="shared" si="147"/>
        <v>1</v>
      </c>
      <c r="CM1908">
        <f t="shared" si="148"/>
        <v>0</v>
      </c>
      <c r="CN1908">
        <f t="shared" si="149"/>
        <v>1</v>
      </c>
    </row>
    <row r="1909" spans="1:92" x14ac:dyDescent="0.25">
      <c r="A1909">
        <v>2353</v>
      </c>
      <c r="B1909" t="s">
        <v>564</v>
      </c>
      <c r="C1909" t="s">
        <v>564</v>
      </c>
      <c r="D1909">
        <v>2333276</v>
      </c>
      <c r="E1909">
        <v>4</v>
      </c>
      <c r="F1909" s="107">
        <v>40997</v>
      </c>
      <c r="G1909" s="107">
        <v>41025</v>
      </c>
      <c r="H1909">
        <v>2333276</v>
      </c>
      <c r="I1909" s="107">
        <v>41018</v>
      </c>
      <c r="J1909" s="107">
        <v>41025</v>
      </c>
      <c r="K1909">
        <v>2000</v>
      </c>
      <c r="L1909" t="s">
        <v>566</v>
      </c>
      <c r="N1909" t="s">
        <v>564</v>
      </c>
      <c r="O1909" t="s">
        <v>913</v>
      </c>
      <c r="P1909" t="s">
        <v>38</v>
      </c>
      <c r="Q1909">
        <v>8</v>
      </c>
      <c r="R1909">
        <v>29</v>
      </c>
      <c r="S1909">
        <v>0</v>
      </c>
      <c r="T1909">
        <v>4</v>
      </c>
      <c r="AD1909" s="107">
        <v>31877</v>
      </c>
      <c r="AE1909" t="s">
        <v>31</v>
      </c>
      <c r="AF1909" t="s">
        <v>32</v>
      </c>
      <c r="AG1909" t="s">
        <v>868</v>
      </c>
      <c r="AH1909" t="s">
        <v>30</v>
      </c>
      <c r="AI1909" t="s">
        <v>58</v>
      </c>
      <c r="AJ1909" t="s">
        <v>88</v>
      </c>
      <c r="AK1909">
        <v>3</v>
      </c>
      <c r="AL1909" t="s">
        <v>986</v>
      </c>
      <c r="AO1909">
        <v>120</v>
      </c>
      <c r="AP1909" t="s">
        <v>62</v>
      </c>
      <c r="AR1909" t="s">
        <v>43</v>
      </c>
      <c r="AS1909" t="s">
        <v>63</v>
      </c>
      <c r="BC1909" t="s">
        <v>37</v>
      </c>
      <c r="BF1909">
        <v>8</v>
      </c>
      <c r="BG1909">
        <v>8</v>
      </c>
      <c r="BH1909">
        <v>29</v>
      </c>
      <c r="BI1909">
        <v>24.918032786885245</v>
      </c>
      <c r="BJ1909">
        <f t="shared" si="145"/>
        <v>25</v>
      </c>
      <c r="BK1909">
        <v>0</v>
      </c>
      <c r="BL1909">
        <v>0</v>
      </c>
      <c r="BM1909" t="s">
        <v>1050</v>
      </c>
      <c r="BN1909" t="s">
        <v>913</v>
      </c>
      <c r="BO1909" t="s">
        <v>564</v>
      </c>
      <c r="BQ1909" t="s">
        <v>1050</v>
      </c>
      <c r="BR1909" t="s">
        <v>87</v>
      </c>
      <c r="BS1909" t="s">
        <v>572</v>
      </c>
      <c r="BT1909" t="s">
        <v>1252</v>
      </c>
      <c r="BU1909" t="s">
        <v>564</v>
      </c>
      <c r="BV1909">
        <v>0.27586206896551724</v>
      </c>
      <c r="BW1909">
        <v>1</v>
      </c>
      <c r="BX1909">
        <v>0.72413793103448276</v>
      </c>
      <c r="BY1909">
        <v>0</v>
      </c>
      <c r="BZ1909">
        <v>-8</v>
      </c>
      <c r="CA1909">
        <v>0</v>
      </c>
      <c r="CB1909">
        <v>8</v>
      </c>
      <c r="CC1909" t="e">
        <v>#VALUE!</v>
      </c>
      <c r="CD1909">
        <v>8</v>
      </c>
      <c r="CE1909">
        <v>0</v>
      </c>
      <c r="CH1909">
        <f t="shared" si="146"/>
        <v>1</v>
      </c>
      <c r="CI1909" t="s">
        <v>1405</v>
      </c>
      <c r="CJ1909">
        <v>1</v>
      </c>
      <c r="CK1909" t="s">
        <v>1399</v>
      </c>
      <c r="CL1909">
        <f t="shared" si="147"/>
        <v>0</v>
      </c>
      <c r="CM1909">
        <f t="shared" si="148"/>
        <v>0</v>
      </c>
      <c r="CN1909">
        <f t="shared" si="149"/>
        <v>1</v>
      </c>
    </row>
    <row r="1910" spans="1:92" x14ac:dyDescent="0.25">
      <c r="A1910">
        <v>1421</v>
      </c>
      <c r="B1910" t="s">
        <v>564</v>
      </c>
      <c r="C1910" t="s">
        <v>564</v>
      </c>
      <c r="D1910">
        <v>2335000</v>
      </c>
      <c r="E1910">
        <v>6</v>
      </c>
      <c r="F1910" s="107">
        <v>40961</v>
      </c>
      <c r="G1910" s="107">
        <v>41136</v>
      </c>
      <c r="H1910">
        <v>2335000</v>
      </c>
      <c r="I1910" s="107">
        <v>40963</v>
      </c>
      <c r="J1910" s="107">
        <v>40968</v>
      </c>
      <c r="K1910">
        <v>30000</v>
      </c>
      <c r="L1910" t="s">
        <v>570</v>
      </c>
      <c r="M1910" s="107">
        <v>40968</v>
      </c>
      <c r="N1910" t="s">
        <v>87</v>
      </c>
      <c r="O1910" t="s">
        <v>75</v>
      </c>
      <c r="P1910" t="s">
        <v>38</v>
      </c>
      <c r="Q1910">
        <v>6</v>
      </c>
      <c r="R1910">
        <v>176</v>
      </c>
      <c r="S1910">
        <v>0</v>
      </c>
      <c r="T1910">
        <v>0</v>
      </c>
      <c r="AD1910" s="107">
        <v>33051</v>
      </c>
      <c r="AE1910" t="s">
        <v>31</v>
      </c>
      <c r="AF1910" t="s">
        <v>32</v>
      </c>
      <c r="AG1910" t="s">
        <v>868</v>
      </c>
      <c r="AH1910" t="s">
        <v>30</v>
      </c>
      <c r="AI1910" t="s">
        <v>52</v>
      </c>
      <c r="AJ1910" t="s">
        <v>88</v>
      </c>
      <c r="AK1910">
        <v>11</v>
      </c>
      <c r="AL1910" t="s">
        <v>361</v>
      </c>
      <c r="AM1910">
        <v>9</v>
      </c>
      <c r="AP1910" t="s">
        <v>55</v>
      </c>
      <c r="AR1910" t="s">
        <v>49</v>
      </c>
      <c r="AS1910" t="s">
        <v>56</v>
      </c>
      <c r="AT1910" t="s">
        <v>1422</v>
      </c>
      <c r="BC1910" t="s">
        <v>51</v>
      </c>
      <c r="BF1910">
        <v>6</v>
      </c>
      <c r="BG1910">
        <v>174</v>
      </c>
      <c r="BH1910">
        <v>176</v>
      </c>
      <c r="BI1910">
        <v>21.612021857923498</v>
      </c>
      <c r="BJ1910">
        <f t="shared" si="145"/>
        <v>22</v>
      </c>
      <c r="BK1910">
        <v>0</v>
      </c>
      <c r="BL1910">
        <v>-168</v>
      </c>
      <c r="BM1910" t="s">
        <v>1050</v>
      </c>
      <c r="BN1910" t="s">
        <v>75</v>
      </c>
      <c r="BO1910" t="s">
        <v>87</v>
      </c>
      <c r="BQ1910" t="s">
        <v>1050</v>
      </c>
      <c r="BR1910" t="s">
        <v>87</v>
      </c>
      <c r="BS1910" t="s">
        <v>573</v>
      </c>
      <c r="BT1910" t="s">
        <v>1252</v>
      </c>
      <c r="BU1910" t="s">
        <v>564</v>
      </c>
      <c r="BV1910">
        <v>3.4090909090909088E-2</v>
      </c>
      <c r="BW1910">
        <v>3.4482758620689655E-2</v>
      </c>
      <c r="BX1910">
        <v>3.9184952978056631E-4</v>
      </c>
      <c r="BY1910">
        <v>0</v>
      </c>
      <c r="BZ1910">
        <v>-6</v>
      </c>
      <c r="CA1910">
        <v>0</v>
      </c>
      <c r="CB1910">
        <v>6</v>
      </c>
      <c r="CC1910" t="e">
        <v>#VALUE!</v>
      </c>
      <c r="CD1910">
        <v>6</v>
      </c>
      <c r="CE1910">
        <v>0</v>
      </c>
      <c r="CH1910">
        <f t="shared" si="146"/>
        <v>0</v>
      </c>
      <c r="CI1910" t="s">
        <v>1405</v>
      </c>
      <c r="CJ1910">
        <v>1</v>
      </c>
      <c r="CK1910" t="s">
        <v>1399</v>
      </c>
      <c r="CL1910">
        <f t="shared" si="147"/>
        <v>1</v>
      </c>
      <c r="CM1910">
        <f t="shared" si="148"/>
        <v>0</v>
      </c>
      <c r="CN1910">
        <f t="shared" si="149"/>
        <v>0</v>
      </c>
    </row>
    <row r="1911" spans="1:92" x14ac:dyDescent="0.25">
      <c r="A1911">
        <v>3205</v>
      </c>
      <c r="B1911" t="s">
        <v>564</v>
      </c>
      <c r="C1911" t="s">
        <v>564</v>
      </c>
      <c r="D1911">
        <v>2335505</v>
      </c>
      <c r="E1911">
        <v>4</v>
      </c>
      <c r="F1911" s="107">
        <v>41026</v>
      </c>
      <c r="G1911" s="107">
        <v>41166</v>
      </c>
      <c r="H1911">
        <v>2335505</v>
      </c>
      <c r="I1911" s="107">
        <v>41027</v>
      </c>
      <c r="J1911" s="107">
        <v>41031</v>
      </c>
      <c r="K1911">
        <v>20000</v>
      </c>
      <c r="L1911" t="s">
        <v>569</v>
      </c>
      <c r="M1911" s="107">
        <v>41031</v>
      </c>
      <c r="N1911" t="s">
        <v>87</v>
      </c>
      <c r="O1911" t="s">
        <v>75</v>
      </c>
      <c r="P1911" t="s">
        <v>38</v>
      </c>
      <c r="Q1911">
        <v>5</v>
      </c>
      <c r="R1911">
        <v>141</v>
      </c>
      <c r="S1911">
        <v>1</v>
      </c>
      <c r="T1911">
        <v>0</v>
      </c>
      <c r="U1911">
        <v>1</v>
      </c>
      <c r="AD1911" s="107">
        <v>30203</v>
      </c>
      <c r="AE1911" t="s">
        <v>31</v>
      </c>
      <c r="AF1911" t="s">
        <v>32</v>
      </c>
      <c r="AG1911" t="s">
        <v>868</v>
      </c>
      <c r="AH1911" t="s">
        <v>30</v>
      </c>
      <c r="AI1911" t="s">
        <v>52</v>
      </c>
      <c r="AJ1911" t="s">
        <v>88</v>
      </c>
      <c r="AK1911">
        <v>8</v>
      </c>
      <c r="AL1911" t="s">
        <v>986</v>
      </c>
      <c r="AO1911">
        <v>365</v>
      </c>
      <c r="AP1911" t="s">
        <v>55</v>
      </c>
      <c r="AR1911" t="s">
        <v>49</v>
      </c>
      <c r="AS1911" t="s">
        <v>56</v>
      </c>
      <c r="BC1911" t="s">
        <v>37</v>
      </c>
      <c r="BF1911">
        <v>5</v>
      </c>
      <c r="BG1911">
        <v>140</v>
      </c>
      <c r="BH1911">
        <v>141</v>
      </c>
      <c r="BI1911">
        <v>29.571038251366119</v>
      </c>
      <c r="BJ1911">
        <f t="shared" si="145"/>
        <v>30</v>
      </c>
      <c r="BK1911">
        <v>0</v>
      </c>
      <c r="BL1911">
        <v>-135</v>
      </c>
      <c r="BM1911" t="s">
        <v>1050</v>
      </c>
      <c r="BN1911" t="s">
        <v>75</v>
      </c>
      <c r="BO1911" t="s">
        <v>87</v>
      </c>
      <c r="BQ1911" t="s">
        <v>1050</v>
      </c>
      <c r="BR1911" t="s">
        <v>87</v>
      </c>
      <c r="BS1911" t="s">
        <v>573</v>
      </c>
      <c r="BT1911" t="s">
        <v>1252</v>
      </c>
      <c r="BU1911" t="s">
        <v>87</v>
      </c>
      <c r="BV1911">
        <v>3.5460992907801421E-2</v>
      </c>
      <c r="BW1911">
        <v>3.5714285714285712E-2</v>
      </c>
      <c r="BX1911">
        <v>2.5329280648429126E-4</v>
      </c>
      <c r="BY1911">
        <v>0</v>
      </c>
      <c r="BZ1911">
        <v>-5</v>
      </c>
      <c r="CA1911">
        <v>0</v>
      </c>
      <c r="CB1911">
        <v>5</v>
      </c>
      <c r="CC1911" t="e">
        <v>#VALUE!</v>
      </c>
      <c r="CD1911">
        <v>5</v>
      </c>
      <c r="CE1911">
        <v>0</v>
      </c>
      <c r="CH1911">
        <f t="shared" si="146"/>
        <v>1</v>
      </c>
      <c r="CI1911" t="s">
        <v>1405</v>
      </c>
      <c r="CJ1911">
        <v>1</v>
      </c>
      <c r="CK1911" t="s">
        <v>1399</v>
      </c>
      <c r="CL1911">
        <f t="shared" si="147"/>
        <v>1</v>
      </c>
      <c r="CM1911">
        <f t="shared" si="148"/>
        <v>1</v>
      </c>
      <c r="CN1911">
        <f t="shared" si="149"/>
        <v>0</v>
      </c>
    </row>
    <row r="1912" spans="1:92" x14ac:dyDescent="0.25">
      <c r="A1912">
        <v>2473</v>
      </c>
      <c r="B1912" t="s">
        <v>564</v>
      </c>
      <c r="C1912" t="s">
        <v>564</v>
      </c>
      <c r="D1912">
        <v>2335650</v>
      </c>
      <c r="E1912">
        <v>1</v>
      </c>
      <c r="F1912" s="107">
        <v>41002</v>
      </c>
      <c r="G1912" s="107">
        <v>41060</v>
      </c>
      <c r="H1912">
        <v>2335650</v>
      </c>
      <c r="I1912" s="107">
        <v>41002</v>
      </c>
      <c r="J1912" s="107">
        <v>41009</v>
      </c>
      <c r="K1912">
        <v>10000</v>
      </c>
      <c r="L1912" t="s">
        <v>568</v>
      </c>
      <c r="M1912" s="107">
        <v>41009</v>
      </c>
      <c r="N1912" t="s">
        <v>87</v>
      </c>
      <c r="O1912" t="s">
        <v>75</v>
      </c>
      <c r="P1912" t="s">
        <v>54</v>
      </c>
      <c r="Q1912">
        <v>8</v>
      </c>
      <c r="R1912">
        <v>59</v>
      </c>
      <c r="S1912">
        <v>0</v>
      </c>
      <c r="T1912">
        <v>3</v>
      </c>
      <c r="AB1912" t="s">
        <v>111</v>
      </c>
      <c r="AD1912" s="107">
        <v>32046</v>
      </c>
      <c r="AE1912" t="s">
        <v>31</v>
      </c>
      <c r="AF1912" t="s">
        <v>39</v>
      </c>
      <c r="AG1912" t="s">
        <v>40</v>
      </c>
      <c r="AH1912" t="s">
        <v>30</v>
      </c>
      <c r="AI1912" t="s">
        <v>71</v>
      </c>
      <c r="AJ1912" t="s">
        <v>54</v>
      </c>
      <c r="AK1912">
        <v>4</v>
      </c>
      <c r="AL1912" t="s">
        <v>54</v>
      </c>
      <c r="AP1912" t="s">
        <v>55</v>
      </c>
      <c r="AR1912" t="s">
        <v>49</v>
      </c>
      <c r="AS1912" t="s">
        <v>56</v>
      </c>
      <c r="BC1912" t="s">
        <v>37</v>
      </c>
      <c r="BF1912">
        <v>8</v>
      </c>
      <c r="BG1912">
        <v>59</v>
      </c>
      <c r="BH1912">
        <v>59</v>
      </c>
      <c r="BI1912">
        <v>24.469945355191257</v>
      </c>
      <c r="BJ1912">
        <f t="shared" si="145"/>
        <v>25</v>
      </c>
      <c r="BK1912">
        <v>0</v>
      </c>
      <c r="BL1912">
        <v>-51</v>
      </c>
      <c r="BM1912" t="s">
        <v>1051</v>
      </c>
      <c r="BN1912" t="s">
        <v>75</v>
      </c>
      <c r="BO1912" t="s">
        <v>87</v>
      </c>
      <c r="BQ1912" t="s">
        <v>1051</v>
      </c>
      <c r="BR1912" t="s">
        <v>87</v>
      </c>
      <c r="BS1912" t="s">
        <v>573</v>
      </c>
      <c r="BT1912" t="s">
        <v>1252</v>
      </c>
      <c r="BU1912" t="s">
        <v>564</v>
      </c>
      <c r="BV1912">
        <v>0.13559322033898305</v>
      </c>
      <c r="BW1912">
        <v>0.13559322033898305</v>
      </c>
      <c r="BX1912">
        <v>0</v>
      </c>
      <c r="BY1912">
        <v>0</v>
      </c>
      <c r="BZ1912">
        <v>-8</v>
      </c>
      <c r="CA1912">
        <v>0</v>
      </c>
      <c r="CB1912">
        <v>8</v>
      </c>
      <c r="CC1912" t="e">
        <v>#VALUE!</v>
      </c>
      <c r="CD1912">
        <v>8</v>
      </c>
      <c r="CE1912">
        <v>0</v>
      </c>
      <c r="CH1912">
        <f t="shared" si="146"/>
        <v>1</v>
      </c>
      <c r="CI1912" t="s">
        <v>1405</v>
      </c>
      <c r="CJ1912">
        <v>1</v>
      </c>
      <c r="CK1912" t="s">
        <v>1399</v>
      </c>
      <c r="CL1912">
        <f t="shared" si="147"/>
        <v>1</v>
      </c>
      <c r="CM1912">
        <f t="shared" si="148"/>
        <v>0</v>
      </c>
      <c r="CN1912">
        <f t="shared" si="149"/>
        <v>1</v>
      </c>
    </row>
    <row r="1913" spans="1:92" x14ac:dyDescent="0.25">
      <c r="A1913">
        <v>1487</v>
      </c>
      <c r="B1913" t="s">
        <v>564</v>
      </c>
      <c r="C1913" t="s">
        <v>564</v>
      </c>
      <c r="D1913">
        <v>2335769</v>
      </c>
      <c r="E1913">
        <v>6</v>
      </c>
      <c r="F1913" s="107">
        <v>40963</v>
      </c>
      <c r="G1913" s="107">
        <v>40990</v>
      </c>
      <c r="H1913">
        <v>2335769</v>
      </c>
      <c r="I1913" s="107">
        <v>40963</v>
      </c>
      <c r="J1913" s="107">
        <v>40990</v>
      </c>
      <c r="K1913" t="s">
        <v>562</v>
      </c>
      <c r="L1913" t="s">
        <v>562</v>
      </c>
      <c r="N1913" t="s">
        <v>564</v>
      </c>
      <c r="O1913" t="s">
        <v>913</v>
      </c>
      <c r="P1913" t="s">
        <v>38</v>
      </c>
      <c r="Q1913">
        <v>28</v>
      </c>
      <c r="R1913">
        <v>28</v>
      </c>
      <c r="S1913">
        <v>2</v>
      </c>
      <c r="T1913">
        <v>6</v>
      </c>
      <c r="U1913">
        <v>1</v>
      </c>
      <c r="AB1913" t="s">
        <v>111</v>
      </c>
      <c r="AD1913" s="107">
        <v>31933</v>
      </c>
      <c r="AE1913" t="s">
        <v>31</v>
      </c>
      <c r="AF1913" t="s">
        <v>39</v>
      </c>
      <c r="AG1913" t="s">
        <v>40</v>
      </c>
      <c r="AH1913" t="s">
        <v>57</v>
      </c>
      <c r="AI1913" t="s">
        <v>113</v>
      </c>
      <c r="AJ1913" t="s">
        <v>88</v>
      </c>
      <c r="AK1913">
        <v>2</v>
      </c>
      <c r="AL1913" t="s">
        <v>361</v>
      </c>
      <c r="AM1913">
        <v>2</v>
      </c>
      <c r="AP1913" t="s">
        <v>100</v>
      </c>
      <c r="AR1913" t="s">
        <v>66</v>
      </c>
      <c r="AS1913" t="s">
        <v>63</v>
      </c>
      <c r="BC1913" t="s">
        <v>37</v>
      </c>
      <c r="BF1913">
        <v>28</v>
      </c>
      <c r="BG1913">
        <v>28</v>
      </c>
      <c r="BH1913">
        <v>28</v>
      </c>
      <c r="BI1913">
        <v>24.672131147540984</v>
      </c>
      <c r="BJ1913">
        <f t="shared" si="145"/>
        <v>25</v>
      </c>
      <c r="BK1913">
        <v>0</v>
      </c>
      <c r="BL1913">
        <v>0</v>
      </c>
      <c r="BM1913" t="s">
        <v>1050</v>
      </c>
      <c r="BN1913" t="s">
        <v>913</v>
      </c>
      <c r="BO1913" t="s">
        <v>564</v>
      </c>
      <c r="BQ1913" t="s">
        <v>1050</v>
      </c>
      <c r="BR1913" t="s">
        <v>87</v>
      </c>
      <c r="BS1913" t="s">
        <v>572</v>
      </c>
      <c r="BT1913" t="s">
        <v>1252</v>
      </c>
      <c r="BU1913" t="s">
        <v>87</v>
      </c>
      <c r="BV1913">
        <v>1</v>
      </c>
      <c r="BW1913">
        <v>1</v>
      </c>
      <c r="BX1913">
        <v>0</v>
      </c>
      <c r="BY1913">
        <v>0</v>
      </c>
      <c r="BZ1913">
        <v>-28</v>
      </c>
      <c r="CA1913">
        <v>0</v>
      </c>
      <c r="CB1913">
        <v>28</v>
      </c>
      <c r="CC1913" t="e">
        <v>#VALUE!</v>
      </c>
      <c r="CD1913">
        <v>28</v>
      </c>
      <c r="CE1913">
        <v>0</v>
      </c>
      <c r="CH1913">
        <f t="shared" si="146"/>
        <v>1</v>
      </c>
      <c r="CI1913" t="s">
        <v>1404</v>
      </c>
      <c r="CJ1913">
        <v>2</v>
      </c>
      <c r="CK1913" t="s">
        <v>1399</v>
      </c>
      <c r="CL1913">
        <f t="shared" si="147"/>
        <v>0</v>
      </c>
      <c r="CM1913">
        <f t="shared" si="148"/>
        <v>1</v>
      </c>
      <c r="CN1913">
        <f t="shared" si="149"/>
        <v>1</v>
      </c>
    </row>
    <row r="1914" spans="1:92" x14ac:dyDescent="0.25">
      <c r="A1914">
        <v>3021</v>
      </c>
      <c r="B1914" t="s">
        <v>564</v>
      </c>
      <c r="C1914" t="s">
        <v>564</v>
      </c>
      <c r="D1914">
        <v>2336028</v>
      </c>
      <c r="E1914">
        <v>6</v>
      </c>
      <c r="F1914" s="107">
        <v>41020</v>
      </c>
      <c r="G1914" s="107">
        <v>41053</v>
      </c>
      <c r="H1914">
        <v>2336028</v>
      </c>
      <c r="I1914" s="107">
        <v>41021</v>
      </c>
      <c r="J1914" s="107">
        <v>41053</v>
      </c>
      <c r="K1914">
        <v>20000</v>
      </c>
      <c r="L1914" t="s">
        <v>569</v>
      </c>
      <c r="N1914" t="s">
        <v>564</v>
      </c>
      <c r="O1914" t="s">
        <v>913</v>
      </c>
      <c r="P1914" t="s">
        <v>38</v>
      </c>
      <c r="Q1914">
        <v>33</v>
      </c>
      <c r="R1914">
        <v>34</v>
      </c>
      <c r="S1914">
        <v>2</v>
      </c>
      <c r="T1914">
        <v>0</v>
      </c>
      <c r="U1914">
        <v>1</v>
      </c>
      <c r="AD1914" s="107">
        <v>28333</v>
      </c>
      <c r="AE1914" t="s">
        <v>31</v>
      </c>
      <c r="AF1914" t="s">
        <v>32</v>
      </c>
      <c r="AG1914" t="s">
        <v>868</v>
      </c>
      <c r="AH1914" t="s">
        <v>30</v>
      </c>
      <c r="AI1914" t="s">
        <v>33</v>
      </c>
      <c r="AJ1914" t="s">
        <v>88</v>
      </c>
      <c r="AK1914">
        <v>2</v>
      </c>
      <c r="AL1914" t="s">
        <v>361</v>
      </c>
      <c r="AM1914">
        <v>2</v>
      </c>
      <c r="AP1914" t="s">
        <v>55</v>
      </c>
      <c r="AR1914" t="s">
        <v>49</v>
      </c>
      <c r="AS1914" t="s">
        <v>56</v>
      </c>
      <c r="BC1914" t="s">
        <v>37</v>
      </c>
      <c r="BF1914">
        <v>33</v>
      </c>
      <c r="BG1914">
        <v>33</v>
      </c>
      <c r="BH1914">
        <v>34</v>
      </c>
      <c r="BI1914">
        <v>34.66393442622951</v>
      </c>
      <c r="BJ1914">
        <f t="shared" si="145"/>
        <v>35</v>
      </c>
      <c r="BK1914">
        <v>0</v>
      </c>
      <c r="BL1914">
        <v>0</v>
      </c>
      <c r="BM1914" t="s">
        <v>1050</v>
      </c>
      <c r="BN1914" t="s">
        <v>913</v>
      </c>
      <c r="BO1914" t="s">
        <v>564</v>
      </c>
      <c r="BQ1914" t="s">
        <v>1050</v>
      </c>
      <c r="BR1914" t="s">
        <v>87</v>
      </c>
      <c r="BS1914" t="s">
        <v>572</v>
      </c>
      <c r="BT1914" t="s">
        <v>1252</v>
      </c>
      <c r="BU1914" t="s">
        <v>87</v>
      </c>
      <c r="BV1914">
        <v>0.97058823529411764</v>
      </c>
      <c r="BW1914">
        <v>1</v>
      </c>
      <c r="BX1914">
        <v>2.9411764705882359E-2</v>
      </c>
      <c r="BY1914">
        <v>0</v>
      </c>
      <c r="BZ1914">
        <v>-33</v>
      </c>
      <c r="CA1914">
        <v>0</v>
      </c>
      <c r="CB1914">
        <v>33</v>
      </c>
      <c r="CC1914" t="e">
        <v>#VALUE!</v>
      </c>
      <c r="CD1914">
        <v>33</v>
      </c>
      <c r="CE1914">
        <v>0</v>
      </c>
      <c r="CH1914">
        <f t="shared" si="146"/>
        <v>1</v>
      </c>
      <c r="CI1914" t="s">
        <v>1401</v>
      </c>
      <c r="CJ1914">
        <v>3</v>
      </c>
      <c r="CK1914" t="s">
        <v>1399</v>
      </c>
      <c r="CL1914">
        <f t="shared" si="147"/>
        <v>0</v>
      </c>
      <c r="CM1914">
        <f t="shared" si="148"/>
        <v>1</v>
      </c>
      <c r="CN1914">
        <f t="shared" si="149"/>
        <v>0</v>
      </c>
    </row>
    <row r="1915" spans="1:92" x14ac:dyDescent="0.25">
      <c r="A1915">
        <v>2076</v>
      </c>
      <c r="B1915" t="s">
        <v>87</v>
      </c>
      <c r="C1915" t="s">
        <v>564</v>
      </c>
      <c r="D1915">
        <v>2336243</v>
      </c>
      <c r="E1915">
        <v>1</v>
      </c>
      <c r="F1915" s="107">
        <v>40987</v>
      </c>
      <c r="G1915" s="107">
        <v>41194</v>
      </c>
      <c r="H1915">
        <v>2336243</v>
      </c>
      <c r="I1915" s="107">
        <v>40988</v>
      </c>
      <c r="J1915" s="107">
        <v>41194</v>
      </c>
      <c r="K1915" t="s">
        <v>562</v>
      </c>
      <c r="L1915" t="s">
        <v>562</v>
      </c>
      <c r="N1915" t="s">
        <v>564</v>
      </c>
      <c r="O1915" t="s">
        <v>913</v>
      </c>
      <c r="P1915" t="s">
        <v>54</v>
      </c>
      <c r="Q1915">
        <v>207</v>
      </c>
      <c r="R1915">
        <v>208</v>
      </c>
      <c r="S1915">
        <v>1</v>
      </c>
      <c r="T1915">
        <v>1</v>
      </c>
      <c r="U1915">
        <v>1</v>
      </c>
      <c r="AD1915" s="107">
        <v>26636</v>
      </c>
      <c r="AE1915" t="s">
        <v>31</v>
      </c>
      <c r="AF1915" t="s">
        <v>32</v>
      </c>
      <c r="AG1915" t="s">
        <v>868</v>
      </c>
      <c r="AH1915" t="s">
        <v>30</v>
      </c>
      <c r="AI1915" t="s">
        <v>52</v>
      </c>
      <c r="AJ1915" t="s">
        <v>54</v>
      </c>
      <c r="AK1915">
        <v>10</v>
      </c>
      <c r="AL1915" t="s">
        <v>54</v>
      </c>
      <c r="AP1915" t="s">
        <v>95</v>
      </c>
      <c r="AR1915" t="s">
        <v>66</v>
      </c>
      <c r="AS1915" t="s">
        <v>63</v>
      </c>
      <c r="BC1915" t="s">
        <v>37</v>
      </c>
      <c r="BD1915" t="s">
        <v>1174</v>
      </c>
      <c r="BF1915">
        <v>207</v>
      </c>
      <c r="BG1915">
        <v>207</v>
      </c>
      <c r="BH1915">
        <v>208</v>
      </c>
      <c r="BI1915">
        <v>39.210382513661202</v>
      </c>
      <c r="BJ1915">
        <f t="shared" si="145"/>
        <v>39</v>
      </c>
      <c r="BK1915">
        <v>0</v>
      </c>
      <c r="BL1915">
        <v>0</v>
      </c>
      <c r="BM1915" t="s">
        <v>1051</v>
      </c>
      <c r="BN1915" t="s">
        <v>913</v>
      </c>
      <c r="BO1915" t="s">
        <v>564</v>
      </c>
      <c r="BQ1915" t="s">
        <v>1051</v>
      </c>
      <c r="BR1915" t="s">
        <v>87</v>
      </c>
      <c r="BS1915" t="s">
        <v>572</v>
      </c>
      <c r="BT1915" t="s">
        <v>1252</v>
      </c>
      <c r="BU1915" t="s">
        <v>87</v>
      </c>
      <c r="BV1915">
        <v>0.99519230769230771</v>
      </c>
      <c r="BW1915">
        <v>1</v>
      </c>
      <c r="BX1915">
        <v>4.8076923076922906E-3</v>
      </c>
      <c r="BY1915">
        <v>0</v>
      </c>
      <c r="BZ1915">
        <v>-207</v>
      </c>
      <c r="CA1915">
        <v>0</v>
      </c>
      <c r="CB1915">
        <v>207</v>
      </c>
      <c r="CC1915" t="e">
        <v>#VALUE!</v>
      </c>
      <c r="CD1915">
        <v>207</v>
      </c>
      <c r="CE1915">
        <v>0</v>
      </c>
      <c r="CH1915">
        <f t="shared" si="146"/>
        <v>1</v>
      </c>
      <c r="CI1915" t="s">
        <v>1403</v>
      </c>
      <c r="CJ1915">
        <v>6</v>
      </c>
      <c r="CK1915" t="s">
        <v>1399</v>
      </c>
      <c r="CL1915">
        <f t="shared" si="147"/>
        <v>0</v>
      </c>
      <c r="CM1915">
        <f t="shared" si="148"/>
        <v>1</v>
      </c>
      <c r="CN1915">
        <f t="shared" si="149"/>
        <v>1</v>
      </c>
    </row>
    <row r="1916" spans="1:92" x14ac:dyDescent="0.25">
      <c r="A1916">
        <v>1026</v>
      </c>
      <c r="B1916" t="s">
        <v>564</v>
      </c>
      <c r="C1916" t="s">
        <v>564</v>
      </c>
      <c r="D1916">
        <v>2336593</v>
      </c>
      <c r="E1916">
        <v>5</v>
      </c>
      <c r="F1916" s="107">
        <v>40947</v>
      </c>
      <c r="G1916" s="107">
        <v>40949</v>
      </c>
      <c r="H1916">
        <v>2336593</v>
      </c>
      <c r="I1916" s="107">
        <v>40947</v>
      </c>
      <c r="J1916" s="107">
        <v>40949</v>
      </c>
      <c r="K1916">
        <v>15000</v>
      </c>
      <c r="L1916" t="s">
        <v>569</v>
      </c>
      <c r="N1916" t="s">
        <v>564</v>
      </c>
      <c r="O1916" t="s">
        <v>913</v>
      </c>
      <c r="P1916" t="s">
        <v>38</v>
      </c>
      <c r="Q1916">
        <v>3</v>
      </c>
      <c r="R1916">
        <v>3</v>
      </c>
      <c r="S1916">
        <v>2</v>
      </c>
      <c r="T1916">
        <v>9</v>
      </c>
      <c r="U1916">
        <v>2</v>
      </c>
      <c r="AD1916" s="107">
        <v>32449</v>
      </c>
      <c r="AE1916" t="s">
        <v>31</v>
      </c>
      <c r="AF1916" t="s">
        <v>39</v>
      </c>
      <c r="AG1916" t="s">
        <v>40</v>
      </c>
      <c r="AH1916" t="s">
        <v>40</v>
      </c>
      <c r="AI1916" t="s">
        <v>112</v>
      </c>
      <c r="AJ1916" t="s">
        <v>88</v>
      </c>
      <c r="AK1916">
        <v>2</v>
      </c>
      <c r="AL1916" t="s">
        <v>987</v>
      </c>
      <c r="AN1916">
        <v>6</v>
      </c>
      <c r="AP1916" t="s">
        <v>126</v>
      </c>
      <c r="AR1916" t="s">
        <v>43</v>
      </c>
      <c r="AS1916" t="s">
        <v>81</v>
      </c>
      <c r="BC1916" t="s">
        <v>37</v>
      </c>
      <c r="BF1916">
        <v>3</v>
      </c>
      <c r="BG1916">
        <v>3</v>
      </c>
      <c r="BH1916">
        <v>3</v>
      </c>
      <c r="BI1916">
        <v>23.218579234972676</v>
      </c>
      <c r="BJ1916">
        <f t="shared" si="145"/>
        <v>23</v>
      </c>
      <c r="BK1916">
        <v>0</v>
      </c>
      <c r="BL1916">
        <v>0</v>
      </c>
      <c r="BM1916" t="s">
        <v>1050</v>
      </c>
      <c r="BN1916" t="s">
        <v>913</v>
      </c>
      <c r="BO1916" t="s">
        <v>564</v>
      </c>
      <c r="BQ1916" t="s">
        <v>1050</v>
      </c>
      <c r="BR1916" t="s">
        <v>87</v>
      </c>
      <c r="BS1916" t="s">
        <v>572</v>
      </c>
      <c r="BT1916" t="s">
        <v>1252</v>
      </c>
      <c r="BU1916" t="s">
        <v>87</v>
      </c>
      <c r="BV1916">
        <v>1</v>
      </c>
      <c r="BW1916">
        <v>1</v>
      </c>
      <c r="BX1916">
        <v>0</v>
      </c>
      <c r="BY1916">
        <v>0</v>
      </c>
      <c r="BZ1916">
        <v>-3</v>
      </c>
      <c r="CA1916">
        <v>0</v>
      </c>
      <c r="CB1916">
        <v>3</v>
      </c>
      <c r="CC1916" t="e">
        <v>#VALUE!</v>
      </c>
      <c r="CD1916">
        <v>3</v>
      </c>
      <c r="CE1916">
        <v>0</v>
      </c>
      <c r="CH1916">
        <f t="shared" si="146"/>
        <v>1</v>
      </c>
      <c r="CI1916" t="s">
        <v>1405</v>
      </c>
      <c r="CJ1916">
        <v>1</v>
      </c>
      <c r="CK1916" t="s">
        <v>1399</v>
      </c>
      <c r="CL1916">
        <f t="shared" si="147"/>
        <v>0</v>
      </c>
      <c r="CM1916">
        <f t="shared" si="148"/>
        <v>1</v>
      </c>
      <c r="CN1916">
        <f t="shared" si="149"/>
        <v>1</v>
      </c>
    </row>
    <row r="1917" spans="1:92" x14ac:dyDescent="0.25">
      <c r="A1917">
        <v>1908</v>
      </c>
      <c r="B1917" t="s">
        <v>564</v>
      </c>
      <c r="C1917" t="s">
        <v>564</v>
      </c>
      <c r="D1917">
        <v>2336757</v>
      </c>
      <c r="E1917">
        <v>5</v>
      </c>
      <c r="F1917" s="107">
        <v>40979</v>
      </c>
      <c r="G1917" s="107">
        <v>41086</v>
      </c>
      <c r="H1917">
        <v>2336757</v>
      </c>
      <c r="I1917" s="107">
        <v>40980</v>
      </c>
      <c r="J1917" s="107">
        <v>41086</v>
      </c>
      <c r="K1917">
        <v>15000</v>
      </c>
      <c r="L1917" t="s">
        <v>569</v>
      </c>
      <c r="N1917" t="s">
        <v>564</v>
      </c>
      <c r="O1917" t="s">
        <v>913</v>
      </c>
      <c r="P1917" t="s">
        <v>38</v>
      </c>
      <c r="Q1917">
        <v>107</v>
      </c>
      <c r="R1917">
        <v>108</v>
      </c>
      <c r="S1917">
        <v>4</v>
      </c>
      <c r="T1917">
        <v>5</v>
      </c>
      <c r="U1917">
        <v>3</v>
      </c>
      <c r="AD1917" s="107">
        <v>26899</v>
      </c>
      <c r="AE1917" t="s">
        <v>31</v>
      </c>
      <c r="AF1917" t="s">
        <v>32</v>
      </c>
      <c r="AG1917" t="s">
        <v>868</v>
      </c>
      <c r="AH1917" t="s">
        <v>30</v>
      </c>
      <c r="AI1917" t="s">
        <v>140</v>
      </c>
      <c r="AJ1917" t="s">
        <v>88</v>
      </c>
      <c r="AK1917">
        <v>7</v>
      </c>
      <c r="AL1917" t="s">
        <v>987</v>
      </c>
      <c r="AN1917">
        <v>7</v>
      </c>
      <c r="AP1917" t="s">
        <v>59</v>
      </c>
      <c r="AR1917" t="s">
        <v>43</v>
      </c>
      <c r="AS1917" t="s">
        <v>60</v>
      </c>
      <c r="BC1917" t="s">
        <v>37</v>
      </c>
      <c r="BF1917">
        <v>107</v>
      </c>
      <c r="BG1917">
        <v>107</v>
      </c>
      <c r="BH1917">
        <v>108</v>
      </c>
      <c r="BI1917">
        <v>38.469945355191257</v>
      </c>
      <c r="BJ1917">
        <f t="shared" si="145"/>
        <v>39</v>
      </c>
      <c r="BK1917">
        <v>0</v>
      </c>
      <c r="BL1917">
        <v>0</v>
      </c>
      <c r="BM1917" t="s">
        <v>1050</v>
      </c>
      <c r="BN1917" t="s">
        <v>913</v>
      </c>
      <c r="BO1917" t="s">
        <v>564</v>
      </c>
      <c r="BQ1917" t="s">
        <v>1050</v>
      </c>
      <c r="BR1917" t="s">
        <v>87</v>
      </c>
      <c r="BS1917" t="s">
        <v>572</v>
      </c>
      <c r="BT1917" t="s">
        <v>1252</v>
      </c>
      <c r="BU1917" t="s">
        <v>87</v>
      </c>
      <c r="BV1917">
        <v>0.9907407407407407</v>
      </c>
      <c r="BW1917">
        <v>1</v>
      </c>
      <c r="BX1917">
        <v>9.2592592592593004E-3</v>
      </c>
      <c r="BY1917">
        <v>0</v>
      </c>
      <c r="BZ1917">
        <v>-107</v>
      </c>
      <c r="CA1917">
        <v>0</v>
      </c>
      <c r="CB1917">
        <v>107</v>
      </c>
      <c r="CC1917" t="e">
        <v>#VALUE!</v>
      </c>
      <c r="CD1917">
        <v>107</v>
      </c>
      <c r="CE1917">
        <v>0</v>
      </c>
      <c r="CH1917">
        <f t="shared" si="146"/>
        <v>1</v>
      </c>
      <c r="CI1917" t="s">
        <v>1408</v>
      </c>
      <c r="CJ1917">
        <v>0</v>
      </c>
      <c r="CK1917" t="s">
        <v>1399</v>
      </c>
      <c r="CL1917">
        <f t="shared" si="147"/>
        <v>0</v>
      </c>
      <c r="CM1917">
        <f t="shared" si="148"/>
        <v>1</v>
      </c>
      <c r="CN1917">
        <f t="shared" si="149"/>
        <v>1</v>
      </c>
    </row>
    <row r="1918" spans="1:92" x14ac:dyDescent="0.25">
      <c r="A1918">
        <v>21</v>
      </c>
      <c r="B1918" t="s">
        <v>564</v>
      </c>
      <c r="C1918" t="s">
        <v>564</v>
      </c>
      <c r="D1918">
        <v>2339390</v>
      </c>
      <c r="E1918">
        <v>1</v>
      </c>
      <c r="F1918" s="107">
        <v>40910</v>
      </c>
      <c r="G1918" s="107">
        <v>40926</v>
      </c>
      <c r="H1918">
        <v>2339390</v>
      </c>
      <c r="I1918" s="107">
        <v>40910</v>
      </c>
      <c r="J1918" s="107">
        <v>40926</v>
      </c>
      <c r="K1918" t="s">
        <v>562</v>
      </c>
      <c r="L1918" t="s">
        <v>562</v>
      </c>
      <c r="N1918" t="s">
        <v>564</v>
      </c>
      <c r="O1918" t="s">
        <v>913</v>
      </c>
      <c r="P1918" t="s">
        <v>54</v>
      </c>
      <c r="Q1918">
        <v>17</v>
      </c>
      <c r="R1918">
        <v>17</v>
      </c>
      <c r="S1918">
        <v>1</v>
      </c>
      <c r="T1918">
        <v>1</v>
      </c>
      <c r="V1918">
        <v>1</v>
      </c>
      <c r="AD1918" s="107">
        <v>32909</v>
      </c>
      <c r="AE1918" t="s">
        <v>31</v>
      </c>
      <c r="AF1918" t="s">
        <v>32</v>
      </c>
      <c r="AG1918" t="s">
        <v>868</v>
      </c>
      <c r="AH1918" t="s">
        <v>30</v>
      </c>
      <c r="AI1918" t="s">
        <v>46</v>
      </c>
      <c r="AJ1918" t="s">
        <v>54</v>
      </c>
      <c r="AK1918">
        <v>3</v>
      </c>
      <c r="AL1918" t="s">
        <v>54</v>
      </c>
      <c r="AP1918" t="s">
        <v>90</v>
      </c>
      <c r="AR1918" t="s">
        <v>91</v>
      </c>
      <c r="AS1918" t="s">
        <v>73</v>
      </c>
      <c r="BC1918" t="s">
        <v>78</v>
      </c>
      <c r="BF1918">
        <v>17</v>
      </c>
      <c r="BG1918">
        <v>17</v>
      </c>
      <c r="BH1918">
        <v>17</v>
      </c>
      <c r="BI1918">
        <v>21.860655737704917</v>
      </c>
      <c r="BJ1918">
        <f t="shared" si="145"/>
        <v>22</v>
      </c>
      <c r="BK1918">
        <v>0</v>
      </c>
      <c r="BL1918">
        <v>0</v>
      </c>
      <c r="BM1918" t="s">
        <v>1051</v>
      </c>
      <c r="BN1918" t="s">
        <v>913</v>
      </c>
      <c r="BO1918" t="s">
        <v>564</v>
      </c>
      <c r="BQ1918" t="s">
        <v>1051</v>
      </c>
      <c r="BR1918" t="s">
        <v>87</v>
      </c>
      <c r="BS1918" t="s">
        <v>572</v>
      </c>
      <c r="BT1918" t="s">
        <v>1252</v>
      </c>
      <c r="BU1918" t="s">
        <v>87</v>
      </c>
      <c r="BV1918">
        <v>1</v>
      </c>
      <c r="BW1918">
        <v>1</v>
      </c>
      <c r="BX1918">
        <v>0</v>
      </c>
      <c r="BY1918">
        <v>0</v>
      </c>
      <c r="BZ1918">
        <v>-17</v>
      </c>
      <c r="CA1918">
        <v>0</v>
      </c>
      <c r="CB1918">
        <v>17</v>
      </c>
      <c r="CC1918" t="e">
        <v>#VALUE!</v>
      </c>
      <c r="CD1918">
        <v>17</v>
      </c>
      <c r="CE1918">
        <v>0</v>
      </c>
      <c r="CH1918">
        <f t="shared" si="146"/>
        <v>1</v>
      </c>
      <c r="CI1918" t="s">
        <v>1404</v>
      </c>
      <c r="CJ1918">
        <v>2</v>
      </c>
      <c r="CK1918" t="s">
        <v>1399</v>
      </c>
      <c r="CL1918">
        <f t="shared" si="147"/>
        <v>0</v>
      </c>
      <c r="CM1918">
        <f t="shared" si="148"/>
        <v>1</v>
      </c>
      <c r="CN1918">
        <f t="shared" si="149"/>
        <v>1</v>
      </c>
    </row>
    <row r="1919" spans="1:92" x14ac:dyDescent="0.25">
      <c r="A1919">
        <v>728</v>
      </c>
      <c r="B1919" t="s">
        <v>564</v>
      </c>
      <c r="C1919" t="s">
        <v>564</v>
      </c>
      <c r="D1919">
        <v>2339589</v>
      </c>
      <c r="E1919">
        <v>4</v>
      </c>
      <c r="F1919" s="107">
        <v>40937</v>
      </c>
      <c r="G1919" s="107">
        <v>41038</v>
      </c>
      <c r="H1919">
        <v>2339589</v>
      </c>
      <c r="I1919" s="107">
        <v>40937</v>
      </c>
      <c r="J1919" s="107">
        <v>41038</v>
      </c>
      <c r="K1919">
        <v>15000</v>
      </c>
      <c r="L1919" t="s">
        <v>569</v>
      </c>
      <c r="N1919" t="s">
        <v>564</v>
      </c>
      <c r="O1919" t="s">
        <v>913</v>
      </c>
      <c r="P1919" t="s">
        <v>38</v>
      </c>
      <c r="Q1919">
        <v>102</v>
      </c>
      <c r="R1919">
        <v>102</v>
      </c>
      <c r="S1919">
        <v>1</v>
      </c>
      <c r="T1919">
        <v>0</v>
      </c>
      <c r="U1919">
        <v>1</v>
      </c>
      <c r="AD1919" s="107">
        <v>32343</v>
      </c>
      <c r="AE1919" t="s">
        <v>31</v>
      </c>
      <c r="AF1919" t="s">
        <v>39</v>
      </c>
      <c r="AG1919" t="s">
        <v>40</v>
      </c>
      <c r="AH1919" t="s">
        <v>40</v>
      </c>
      <c r="AI1919" t="s">
        <v>64</v>
      </c>
      <c r="AJ1919" t="s">
        <v>88</v>
      </c>
      <c r="AK1919">
        <v>6</v>
      </c>
      <c r="AL1919" t="s">
        <v>986</v>
      </c>
      <c r="AO1919">
        <v>180</v>
      </c>
      <c r="AP1919" t="s">
        <v>42</v>
      </c>
      <c r="AR1919" t="s">
        <v>43</v>
      </c>
      <c r="AS1919" t="s">
        <v>44</v>
      </c>
      <c r="AT1919" t="s">
        <v>605</v>
      </c>
      <c r="BC1919" t="s">
        <v>37</v>
      </c>
      <c r="BF1919">
        <v>102</v>
      </c>
      <c r="BG1919">
        <v>102</v>
      </c>
      <c r="BH1919">
        <v>102</v>
      </c>
      <c r="BI1919">
        <v>23.480874316939889</v>
      </c>
      <c r="BJ1919">
        <f t="shared" si="145"/>
        <v>24</v>
      </c>
      <c r="BK1919">
        <v>0</v>
      </c>
      <c r="BL1919">
        <v>0</v>
      </c>
      <c r="BM1919" t="s">
        <v>1050</v>
      </c>
      <c r="BN1919" t="s">
        <v>913</v>
      </c>
      <c r="BO1919" t="s">
        <v>564</v>
      </c>
      <c r="BQ1919" t="s">
        <v>1050</v>
      </c>
      <c r="BR1919" t="s">
        <v>87</v>
      </c>
      <c r="BS1919" t="s">
        <v>572</v>
      </c>
      <c r="BT1919" t="s">
        <v>1252</v>
      </c>
      <c r="BU1919" t="s">
        <v>87</v>
      </c>
      <c r="BV1919">
        <v>1</v>
      </c>
      <c r="BW1919">
        <v>1</v>
      </c>
      <c r="BX1919">
        <v>0</v>
      </c>
      <c r="BY1919">
        <v>0</v>
      </c>
      <c r="BZ1919">
        <v>-102</v>
      </c>
      <c r="CA1919">
        <v>0</v>
      </c>
      <c r="CB1919">
        <v>102</v>
      </c>
      <c r="CC1919" t="e">
        <v>#VALUE!</v>
      </c>
      <c r="CD1919">
        <v>102</v>
      </c>
      <c r="CE1919">
        <v>0</v>
      </c>
      <c r="CH1919">
        <f t="shared" si="146"/>
        <v>1</v>
      </c>
      <c r="CI1919" t="s">
        <v>1408</v>
      </c>
      <c r="CJ1919">
        <v>0</v>
      </c>
      <c r="CK1919" t="s">
        <v>1399</v>
      </c>
      <c r="CL1919">
        <f t="shared" si="147"/>
        <v>0</v>
      </c>
      <c r="CM1919">
        <f t="shared" si="148"/>
        <v>1</v>
      </c>
      <c r="CN1919">
        <f t="shared" si="149"/>
        <v>0</v>
      </c>
    </row>
    <row r="1920" spans="1:92" x14ac:dyDescent="0.25">
      <c r="A1920">
        <v>1225</v>
      </c>
      <c r="B1920" t="s">
        <v>564</v>
      </c>
      <c r="C1920" t="s">
        <v>564</v>
      </c>
      <c r="D1920">
        <v>2339885</v>
      </c>
      <c r="E1920">
        <v>4</v>
      </c>
      <c r="F1920" s="107">
        <v>40953</v>
      </c>
      <c r="G1920" s="107">
        <v>41031</v>
      </c>
      <c r="H1920">
        <v>2339885</v>
      </c>
      <c r="I1920" s="107">
        <v>40954</v>
      </c>
      <c r="J1920" s="107">
        <v>41031</v>
      </c>
      <c r="K1920">
        <v>25000</v>
      </c>
      <c r="L1920" t="s">
        <v>570</v>
      </c>
      <c r="N1920" t="s">
        <v>564</v>
      </c>
      <c r="O1920" t="s">
        <v>913</v>
      </c>
      <c r="P1920" t="s">
        <v>38</v>
      </c>
      <c r="Q1920">
        <v>78</v>
      </c>
      <c r="R1920">
        <v>79</v>
      </c>
      <c r="S1920">
        <v>3</v>
      </c>
      <c r="T1920">
        <v>4</v>
      </c>
      <c r="U1920">
        <v>1</v>
      </c>
      <c r="AD1920" s="107">
        <v>28966</v>
      </c>
      <c r="AE1920" t="s">
        <v>31</v>
      </c>
      <c r="AF1920" t="s">
        <v>68</v>
      </c>
      <c r="AG1920" t="s">
        <v>870</v>
      </c>
      <c r="AH1920" t="s">
        <v>57</v>
      </c>
      <c r="AI1920" t="s">
        <v>112</v>
      </c>
      <c r="AJ1920" t="s">
        <v>88</v>
      </c>
      <c r="AK1920">
        <v>5</v>
      </c>
      <c r="AL1920" t="s">
        <v>986</v>
      </c>
      <c r="AO1920">
        <v>270</v>
      </c>
      <c r="AP1920" t="s">
        <v>183</v>
      </c>
      <c r="AR1920" t="s">
        <v>43</v>
      </c>
      <c r="AS1920" t="s">
        <v>63</v>
      </c>
      <c r="BC1920" t="s">
        <v>37</v>
      </c>
      <c r="BF1920">
        <v>78</v>
      </c>
      <c r="BG1920">
        <v>78</v>
      </c>
      <c r="BH1920">
        <v>79</v>
      </c>
      <c r="BI1920">
        <v>32.751366120218577</v>
      </c>
      <c r="BJ1920">
        <f t="shared" si="145"/>
        <v>33</v>
      </c>
      <c r="BK1920">
        <v>0</v>
      </c>
      <c r="BL1920">
        <v>0</v>
      </c>
      <c r="BM1920" t="s">
        <v>1050</v>
      </c>
      <c r="BN1920" t="s">
        <v>913</v>
      </c>
      <c r="BO1920" t="s">
        <v>564</v>
      </c>
      <c r="BQ1920" t="s">
        <v>1050</v>
      </c>
      <c r="BR1920" t="s">
        <v>87</v>
      </c>
      <c r="BS1920" t="s">
        <v>572</v>
      </c>
      <c r="BT1920" t="s">
        <v>1252</v>
      </c>
      <c r="BU1920" t="s">
        <v>87</v>
      </c>
      <c r="BV1920">
        <v>0.98734177215189878</v>
      </c>
      <c r="BW1920">
        <v>1</v>
      </c>
      <c r="BX1920">
        <v>1.2658227848101222E-2</v>
      </c>
      <c r="BY1920">
        <v>0</v>
      </c>
      <c r="BZ1920">
        <v>-78</v>
      </c>
      <c r="CA1920">
        <v>0</v>
      </c>
      <c r="CB1920">
        <v>78</v>
      </c>
      <c r="CC1920" t="e">
        <v>#VALUE!</v>
      </c>
      <c r="CD1920">
        <v>78</v>
      </c>
      <c r="CE1920">
        <v>0</v>
      </c>
      <c r="CH1920">
        <f t="shared" si="146"/>
        <v>1</v>
      </c>
      <c r="CI1920" t="s">
        <v>1402</v>
      </c>
      <c r="CJ1920">
        <v>4</v>
      </c>
      <c r="CK1920" t="s">
        <v>1399</v>
      </c>
      <c r="CL1920">
        <f t="shared" si="147"/>
        <v>0</v>
      </c>
      <c r="CM1920">
        <f t="shared" si="148"/>
        <v>1</v>
      </c>
      <c r="CN1920">
        <f t="shared" si="149"/>
        <v>1</v>
      </c>
    </row>
    <row r="1921" spans="1:92" x14ac:dyDescent="0.25">
      <c r="A1921">
        <v>2034</v>
      </c>
      <c r="B1921" t="s">
        <v>564</v>
      </c>
      <c r="C1921" t="s">
        <v>564</v>
      </c>
      <c r="D1921">
        <v>2339953</v>
      </c>
      <c r="E1921">
        <v>1</v>
      </c>
      <c r="F1921" s="107">
        <v>40985</v>
      </c>
      <c r="G1921" s="107">
        <v>41100</v>
      </c>
      <c r="H1921">
        <v>2339953</v>
      </c>
      <c r="I1921" s="107">
        <v>40985</v>
      </c>
      <c r="J1921" s="107">
        <v>41034</v>
      </c>
      <c r="K1921">
        <v>15000</v>
      </c>
      <c r="L1921" t="s">
        <v>569</v>
      </c>
      <c r="M1921" s="107">
        <v>41034</v>
      </c>
      <c r="N1921" t="s">
        <v>87</v>
      </c>
      <c r="O1921" t="s">
        <v>75</v>
      </c>
      <c r="P1921" t="s">
        <v>54</v>
      </c>
      <c r="Q1921">
        <v>50</v>
      </c>
      <c r="R1921">
        <v>116</v>
      </c>
      <c r="S1921">
        <v>0</v>
      </c>
      <c r="T1921">
        <v>1</v>
      </c>
      <c r="AD1921" s="107">
        <v>29145</v>
      </c>
      <c r="AE1921" t="s">
        <v>45</v>
      </c>
      <c r="AF1921" t="s">
        <v>68</v>
      </c>
      <c r="AG1921" t="s">
        <v>870</v>
      </c>
      <c r="AH1921" t="s">
        <v>57</v>
      </c>
      <c r="AI1921" t="s">
        <v>64</v>
      </c>
      <c r="AJ1921" t="s">
        <v>54</v>
      </c>
      <c r="AK1921">
        <v>6</v>
      </c>
      <c r="AL1921" t="s">
        <v>54</v>
      </c>
      <c r="AP1921" t="s">
        <v>154</v>
      </c>
      <c r="AR1921" t="s">
        <v>43</v>
      </c>
      <c r="AS1921" t="s">
        <v>63</v>
      </c>
      <c r="BC1921" t="s">
        <v>37</v>
      </c>
      <c r="BF1921">
        <v>50</v>
      </c>
      <c r="BG1921">
        <v>116</v>
      </c>
      <c r="BH1921">
        <v>116</v>
      </c>
      <c r="BI1921">
        <v>32.349726775956285</v>
      </c>
      <c r="BJ1921">
        <f t="shared" si="145"/>
        <v>32</v>
      </c>
      <c r="BK1921">
        <v>0</v>
      </c>
      <c r="BL1921">
        <v>-66</v>
      </c>
      <c r="BM1921" t="s">
        <v>1051</v>
      </c>
      <c r="BN1921" t="s">
        <v>75</v>
      </c>
      <c r="BO1921" t="s">
        <v>87</v>
      </c>
      <c r="BQ1921" t="s">
        <v>1051</v>
      </c>
      <c r="BR1921" t="s">
        <v>87</v>
      </c>
      <c r="BS1921" t="s">
        <v>573</v>
      </c>
      <c r="BT1921" t="s">
        <v>1252</v>
      </c>
      <c r="BU1921" t="s">
        <v>564</v>
      </c>
      <c r="BV1921">
        <v>0.43103448275862066</v>
      </c>
      <c r="BW1921">
        <v>0.43103448275862066</v>
      </c>
      <c r="BX1921">
        <v>0</v>
      </c>
      <c r="BY1921">
        <v>0</v>
      </c>
      <c r="BZ1921">
        <v>-50</v>
      </c>
      <c r="CA1921">
        <v>0</v>
      </c>
      <c r="CB1921">
        <v>50</v>
      </c>
      <c r="CC1921" t="e">
        <v>#VALUE!</v>
      </c>
      <c r="CD1921">
        <v>50</v>
      </c>
      <c r="CE1921">
        <v>0</v>
      </c>
      <c r="CH1921">
        <f t="shared" si="146"/>
        <v>1</v>
      </c>
      <c r="CI1921" t="s">
        <v>1401</v>
      </c>
      <c r="CJ1921">
        <v>3</v>
      </c>
      <c r="CK1921" t="s">
        <v>1399</v>
      </c>
      <c r="CL1921">
        <f t="shared" si="147"/>
        <v>1</v>
      </c>
      <c r="CM1921">
        <f t="shared" si="148"/>
        <v>0</v>
      </c>
      <c r="CN1921">
        <f t="shared" si="149"/>
        <v>1</v>
      </c>
    </row>
    <row r="1922" spans="1:92" x14ac:dyDescent="0.25">
      <c r="A1922">
        <v>1174</v>
      </c>
      <c r="B1922" t="s">
        <v>564</v>
      </c>
      <c r="C1922" t="s">
        <v>564</v>
      </c>
      <c r="D1922">
        <v>2340053</v>
      </c>
      <c r="E1922">
        <v>2</v>
      </c>
      <c r="F1922" s="107">
        <v>40951</v>
      </c>
      <c r="G1922" s="107">
        <v>41054</v>
      </c>
      <c r="H1922">
        <v>2340053</v>
      </c>
      <c r="I1922" s="107">
        <v>40951</v>
      </c>
      <c r="J1922" s="107">
        <v>40952</v>
      </c>
      <c r="K1922">
        <v>5000</v>
      </c>
      <c r="L1922" t="s">
        <v>567</v>
      </c>
      <c r="M1922" s="107">
        <v>40952</v>
      </c>
      <c r="N1922" t="s">
        <v>87</v>
      </c>
      <c r="O1922" t="s">
        <v>75</v>
      </c>
      <c r="P1922" t="s">
        <v>587</v>
      </c>
      <c r="Q1922">
        <v>2</v>
      </c>
      <c r="R1922">
        <v>104</v>
      </c>
      <c r="S1922">
        <v>1</v>
      </c>
      <c r="T1922">
        <v>2</v>
      </c>
      <c r="AD1922" s="107">
        <v>32699</v>
      </c>
      <c r="AE1922" t="s">
        <v>45</v>
      </c>
      <c r="AF1922" t="s">
        <v>32</v>
      </c>
      <c r="AG1922" t="s">
        <v>868</v>
      </c>
      <c r="AH1922" t="s">
        <v>30</v>
      </c>
      <c r="AI1922" t="s">
        <v>46</v>
      </c>
      <c r="AJ1922" t="s">
        <v>47</v>
      </c>
      <c r="AK1922">
        <v>6</v>
      </c>
      <c r="AL1922" t="s">
        <v>47</v>
      </c>
      <c r="AP1922" t="s">
        <v>42</v>
      </c>
      <c r="AR1922" t="s">
        <v>43</v>
      </c>
      <c r="AS1922" t="s">
        <v>44</v>
      </c>
      <c r="BC1922" t="s">
        <v>37</v>
      </c>
      <c r="BF1922">
        <v>2</v>
      </c>
      <c r="BG1922">
        <v>104</v>
      </c>
      <c r="BH1922">
        <v>104</v>
      </c>
      <c r="BI1922">
        <v>22.546448087431695</v>
      </c>
      <c r="BJ1922">
        <f t="shared" si="145"/>
        <v>23</v>
      </c>
      <c r="BK1922">
        <v>0</v>
      </c>
      <c r="BL1922">
        <v>-102</v>
      </c>
      <c r="BM1922" t="s">
        <v>47</v>
      </c>
      <c r="BN1922" t="s">
        <v>75</v>
      </c>
      <c r="BO1922" t="s">
        <v>87</v>
      </c>
      <c r="BQ1922" t="s">
        <v>47</v>
      </c>
      <c r="BR1922" t="s">
        <v>87</v>
      </c>
      <c r="BS1922" t="s">
        <v>573</v>
      </c>
      <c r="BT1922" t="s">
        <v>1252</v>
      </c>
      <c r="BU1922" t="s">
        <v>87</v>
      </c>
      <c r="BV1922">
        <v>1.9230769230769232E-2</v>
      </c>
      <c r="BW1922">
        <v>1.9230769230769232E-2</v>
      </c>
      <c r="BX1922">
        <v>0</v>
      </c>
      <c r="BY1922">
        <v>0</v>
      </c>
      <c r="BZ1922">
        <v>-2</v>
      </c>
      <c r="CA1922">
        <v>0</v>
      </c>
      <c r="CB1922">
        <v>2</v>
      </c>
      <c r="CC1922" t="e">
        <v>#VALUE!</v>
      </c>
      <c r="CD1922">
        <v>2</v>
      </c>
      <c r="CE1922">
        <v>0</v>
      </c>
      <c r="CH1922">
        <f t="shared" si="146"/>
        <v>1</v>
      </c>
      <c r="CI1922" t="s">
        <v>1405</v>
      </c>
      <c r="CJ1922">
        <v>1</v>
      </c>
      <c r="CK1922" t="s">
        <v>1399</v>
      </c>
      <c r="CL1922">
        <f t="shared" si="147"/>
        <v>1</v>
      </c>
      <c r="CM1922">
        <f t="shared" si="148"/>
        <v>1</v>
      </c>
      <c r="CN1922">
        <f t="shared" si="149"/>
        <v>1</v>
      </c>
    </row>
    <row r="1923" spans="1:92" x14ac:dyDescent="0.25">
      <c r="A1923">
        <v>812</v>
      </c>
      <c r="B1923" t="s">
        <v>564</v>
      </c>
      <c r="C1923" t="s">
        <v>564</v>
      </c>
      <c r="D1923">
        <v>2340203</v>
      </c>
      <c r="E1923">
        <v>4</v>
      </c>
      <c r="F1923" s="107">
        <v>40940</v>
      </c>
      <c r="G1923" s="107">
        <v>40941</v>
      </c>
      <c r="H1923">
        <v>2340203</v>
      </c>
      <c r="I1923" s="107">
        <v>40940</v>
      </c>
      <c r="J1923" s="107">
        <v>40941</v>
      </c>
      <c r="K1923">
        <v>2000</v>
      </c>
      <c r="L1923" t="s">
        <v>566</v>
      </c>
      <c r="N1923" t="s">
        <v>564</v>
      </c>
      <c r="O1923" t="s">
        <v>913</v>
      </c>
      <c r="P1923" t="s">
        <v>38</v>
      </c>
      <c r="Q1923">
        <v>2</v>
      </c>
      <c r="R1923">
        <v>2</v>
      </c>
      <c r="S1923">
        <v>1</v>
      </c>
      <c r="T1923">
        <v>3</v>
      </c>
      <c r="U1923">
        <v>1</v>
      </c>
      <c r="AD1923" s="107">
        <v>30308</v>
      </c>
      <c r="AE1923" t="s">
        <v>45</v>
      </c>
      <c r="AF1923" t="s">
        <v>32</v>
      </c>
      <c r="AG1923" t="s">
        <v>868</v>
      </c>
      <c r="AH1923" t="s">
        <v>57</v>
      </c>
      <c r="AI1923" t="s">
        <v>46</v>
      </c>
      <c r="AJ1923" t="s">
        <v>88</v>
      </c>
      <c r="AK1923">
        <v>1</v>
      </c>
      <c r="AL1923" t="s">
        <v>986</v>
      </c>
      <c r="AO1923">
        <v>180</v>
      </c>
      <c r="AP1923" t="s">
        <v>59</v>
      </c>
      <c r="AR1923" t="s">
        <v>43</v>
      </c>
      <c r="AS1923" t="s">
        <v>60</v>
      </c>
      <c r="BC1923" t="s">
        <v>37</v>
      </c>
      <c r="BF1923">
        <v>2</v>
      </c>
      <c r="BG1923">
        <v>2</v>
      </c>
      <c r="BH1923">
        <v>2</v>
      </c>
      <c r="BI1923">
        <v>29.049180327868854</v>
      </c>
      <c r="BJ1923">
        <f t="shared" ref="BJ1923:BJ1986" si="150">ROUND((I1923-AD1923)/365,0)</f>
        <v>29</v>
      </c>
      <c r="BK1923">
        <v>0</v>
      </c>
      <c r="BL1923">
        <v>0</v>
      </c>
      <c r="BM1923" t="s">
        <v>1050</v>
      </c>
      <c r="BN1923" t="s">
        <v>913</v>
      </c>
      <c r="BO1923" t="s">
        <v>564</v>
      </c>
      <c r="BQ1923" t="s">
        <v>1050</v>
      </c>
      <c r="BR1923" t="s">
        <v>87</v>
      </c>
      <c r="BS1923" t="s">
        <v>572</v>
      </c>
      <c r="BT1923" t="s">
        <v>1252</v>
      </c>
      <c r="BU1923" t="s">
        <v>87</v>
      </c>
      <c r="BV1923">
        <v>1</v>
      </c>
      <c r="BW1923">
        <v>1</v>
      </c>
      <c r="BX1923">
        <v>0</v>
      </c>
      <c r="BY1923">
        <v>0</v>
      </c>
      <c r="BZ1923">
        <v>-2</v>
      </c>
      <c r="CA1923">
        <v>0</v>
      </c>
      <c r="CB1923">
        <v>2</v>
      </c>
      <c r="CC1923" t="e">
        <v>#VALUE!</v>
      </c>
      <c r="CD1923">
        <v>2</v>
      </c>
      <c r="CE1923">
        <v>0</v>
      </c>
      <c r="CH1923">
        <f t="shared" ref="CH1923:CH1986" si="151">IF(CM1923+CN1923&gt;0,1,0)</f>
        <v>1</v>
      </c>
      <c r="CI1923" t="s">
        <v>1405</v>
      </c>
      <c r="CJ1923">
        <v>1</v>
      </c>
      <c r="CK1923" t="s">
        <v>1399</v>
      </c>
      <c r="CL1923">
        <f t="shared" ref="CL1923:CL1986" si="152">IF(BN1923="None",0,1)</f>
        <v>0</v>
      </c>
      <c r="CM1923">
        <f t="shared" ref="CM1923:CM1986" si="153">IF(S1923&gt;0,1,0)</f>
        <v>1</v>
      </c>
      <c r="CN1923">
        <f t="shared" ref="CN1923:CN1986" si="154">IF(T1923&gt;0,1,0)</f>
        <v>1</v>
      </c>
    </row>
    <row r="1924" spans="1:92" x14ac:dyDescent="0.25">
      <c r="A1924">
        <v>53</v>
      </c>
      <c r="B1924" t="s">
        <v>564</v>
      </c>
      <c r="C1924" t="s">
        <v>564</v>
      </c>
      <c r="D1924">
        <v>2340277</v>
      </c>
      <c r="E1924">
        <v>5</v>
      </c>
      <c r="F1924" s="107">
        <v>40911</v>
      </c>
      <c r="G1924" s="107">
        <v>40913</v>
      </c>
      <c r="H1924">
        <v>2340277</v>
      </c>
      <c r="I1924" s="107">
        <v>40912</v>
      </c>
      <c r="J1924" s="107">
        <v>40913</v>
      </c>
      <c r="K1924">
        <v>10000</v>
      </c>
      <c r="L1924" t="s">
        <v>568</v>
      </c>
      <c r="N1924" t="s">
        <v>564</v>
      </c>
      <c r="O1924" t="s">
        <v>913</v>
      </c>
      <c r="P1924" t="s">
        <v>38</v>
      </c>
      <c r="Q1924">
        <v>2</v>
      </c>
      <c r="R1924">
        <v>3</v>
      </c>
      <c r="S1924">
        <v>1</v>
      </c>
      <c r="T1924">
        <v>2</v>
      </c>
      <c r="U1924">
        <v>1</v>
      </c>
      <c r="AD1924" s="107">
        <v>32529</v>
      </c>
      <c r="AE1924" t="s">
        <v>31</v>
      </c>
      <c r="AF1924" t="s">
        <v>32</v>
      </c>
      <c r="AG1924" t="s">
        <v>868</v>
      </c>
      <c r="AH1924" t="s">
        <v>57</v>
      </c>
      <c r="AI1924" t="s">
        <v>113</v>
      </c>
      <c r="AJ1924" t="s">
        <v>88</v>
      </c>
      <c r="AK1924">
        <v>1</v>
      </c>
      <c r="AL1924" t="s">
        <v>987</v>
      </c>
      <c r="AN1924">
        <v>7</v>
      </c>
      <c r="AP1924" t="s">
        <v>42</v>
      </c>
      <c r="AR1924" t="s">
        <v>43</v>
      </c>
      <c r="AS1924" t="s">
        <v>44</v>
      </c>
      <c r="BC1924" t="s">
        <v>37</v>
      </c>
      <c r="BF1924">
        <v>2</v>
      </c>
      <c r="BG1924">
        <v>2</v>
      </c>
      <c r="BH1924">
        <v>3</v>
      </c>
      <c r="BI1924">
        <v>22.901639344262296</v>
      </c>
      <c r="BJ1924">
        <f t="shared" si="150"/>
        <v>23</v>
      </c>
      <c r="BK1924">
        <v>0</v>
      </c>
      <c r="BL1924">
        <v>0</v>
      </c>
      <c r="BM1924" t="s">
        <v>1050</v>
      </c>
      <c r="BN1924" t="s">
        <v>913</v>
      </c>
      <c r="BO1924" t="s">
        <v>564</v>
      </c>
      <c r="BQ1924" t="s">
        <v>1050</v>
      </c>
      <c r="BR1924" t="s">
        <v>87</v>
      </c>
      <c r="BS1924" t="s">
        <v>572</v>
      </c>
      <c r="BT1924" t="s">
        <v>1252</v>
      </c>
      <c r="BU1924" t="s">
        <v>87</v>
      </c>
      <c r="BV1924">
        <v>0.66666666666666663</v>
      </c>
      <c r="BW1924">
        <v>1</v>
      </c>
      <c r="BX1924">
        <v>0.33333333333333337</v>
      </c>
      <c r="BY1924">
        <v>0</v>
      </c>
      <c r="BZ1924">
        <v>-2</v>
      </c>
      <c r="CA1924">
        <v>0</v>
      </c>
      <c r="CB1924">
        <v>2</v>
      </c>
      <c r="CC1924" t="e">
        <v>#VALUE!</v>
      </c>
      <c r="CD1924">
        <v>2</v>
      </c>
      <c r="CE1924">
        <v>0</v>
      </c>
      <c r="CH1924">
        <f t="shared" si="151"/>
        <v>1</v>
      </c>
      <c r="CI1924" t="s">
        <v>1405</v>
      </c>
      <c r="CJ1924">
        <v>1</v>
      </c>
      <c r="CK1924" t="s">
        <v>1399</v>
      </c>
      <c r="CL1924">
        <f t="shared" si="152"/>
        <v>0</v>
      </c>
      <c r="CM1924">
        <f t="shared" si="153"/>
        <v>1</v>
      </c>
      <c r="CN1924">
        <f t="shared" si="154"/>
        <v>1</v>
      </c>
    </row>
    <row r="1925" spans="1:92" x14ac:dyDescent="0.25">
      <c r="A1925">
        <v>2786</v>
      </c>
      <c r="B1925" t="s">
        <v>564</v>
      </c>
      <c r="C1925" t="s">
        <v>564</v>
      </c>
      <c r="D1925">
        <v>2340369</v>
      </c>
      <c r="E1925">
        <v>5</v>
      </c>
      <c r="F1925" s="107">
        <v>41012</v>
      </c>
      <c r="G1925" s="107">
        <v>41089</v>
      </c>
      <c r="H1925">
        <v>2340369</v>
      </c>
      <c r="I1925" s="107">
        <v>41012</v>
      </c>
      <c r="J1925" s="107">
        <v>41089</v>
      </c>
      <c r="K1925">
        <v>5000</v>
      </c>
      <c r="L1925" t="s">
        <v>567</v>
      </c>
      <c r="N1925" t="s">
        <v>564</v>
      </c>
      <c r="O1925" t="s">
        <v>913</v>
      </c>
      <c r="P1925" t="s">
        <v>38</v>
      </c>
      <c r="Q1925">
        <v>78</v>
      </c>
      <c r="R1925">
        <v>78</v>
      </c>
      <c r="S1925">
        <v>1</v>
      </c>
      <c r="T1925">
        <v>9</v>
      </c>
      <c r="U1925">
        <v>1</v>
      </c>
      <c r="AD1925" s="107">
        <v>32962</v>
      </c>
      <c r="AE1925" t="s">
        <v>31</v>
      </c>
      <c r="AF1925" t="s">
        <v>68</v>
      </c>
      <c r="AG1925" t="s">
        <v>870</v>
      </c>
      <c r="AH1925" t="s">
        <v>30</v>
      </c>
      <c r="AI1925" t="s">
        <v>58</v>
      </c>
      <c r="AJ1925" t="s">
        <v>88</v>
      </c>
      <c r="AK1925">
        <v>4</v>
      </c>
      <c r="AL1925" t="s">
        <v>987</v>
      </c>
      <c r="AN1925">
        <v>8</v>
      </c>
      <c r="AP1925" t="s">
        <v>106</v>
      </c>
      <c r="AR1925" t="s">
        <v>43</v>
      </c>
      <c r="AS1925" t="s">
        <v>56</v>
      </c>
      <c r="BC1925" t="s">
        <v>37</v>
      </c>
      <c r="BF1925">
        <v>78</v>
      </c>
      <c r="BG1925">
        <v>78</v>
      </c>
      <c r="BH1925">
        <v>78</v>
      </c>
      <c r="BI1925">
        <v>21.994535519125684</v>
      </c>
      <c r="BJ1925">
        <f t="shared" si="150"/>
        <v>22</v>
      </c>
      <c r="BK1925">
        <v>0</v>
      </c>
      <c r="BL1925">
        <v>0</v>
      </c>
      <c r="BM1925" t="s">
        <v>1050</v>
      </c>
      <c r="BN1925" t="s">
        <v>913</v>
      </c>
      <c r="BO1925" t="s">
        <v>564</v>
      </c>
      <c r="BQ1925" t="s">
        <v>1050</v>
      </c>
      <c r="BR1925" t="s">
        <v>87</v>
      </c>
      <c r="BS1925" t="s">
        <v>572</v>
      </c>
      <c r="BT1925" t="s">
        <v>1252</v>
      </c>
      <c r="BU1925" t="s">
        <v>87</v>
      </c>
      <c r="BV1925">
        <v>1</v>
      </c>
      <c r="BW1925">
        <v>1</v>
      </c>
      <c r="BX1925">
        <v>0</v>
      </c>
      <c r="BY1925">
        <v>0</v>
      </c>
      <c r="BZ1925">
        <v>-78</v>
      </c>
      <c r="CA1925">
        <v>0</v>
      </c>
      <c r="CB1925">
        <v>78</v>
      </c>
      <c r="CC1925" t="e">
        <v>#VALUE!</v>
      </c>
      <c r="CD1925">
        <v>78</v>
      </c>
      <c r="CE1925">
        <v>0</v>
      </c>
      <c r="CH1925">
        <f t="shared" si="151"/>
        <v>1</v>
      </c>
      <c r="CI1925" t="s">
        <v>1402</v>
      </c>
      <c r="CJ1925">
        <v>4</v>
      </c>
      <c r="CK1925" t="s">
        <v>1399</v>
      </c>
      <c r="CL1925">
        <f t="shared" si="152"/>
        <v>0</v>
      </c>
      <c r="CM1925">
        <f t="shared" si="153"/>
        <v>1</v>
      </c>
      <c r="CN1925">
        <f t="shared" si="154"/>
        <v>1</v>
      </c>
    </row>
    <row r="1926" spans="1:92" x14ac:dyDescent="0.25">
      <c r="A1926">
        <v>3100</v>
      </c>
      <c r="B1926" t="s">
        <v>564</v>
      </c>
      <c r="C1926" t="s">
        <v>564</v>
      </c>
      <c r="D1926">
        <v>2340656</v>
      </c>
      <c r="E1926">
        <v>5</v>
      </c>
      <c r="F1926" s="107">
        <v>41023</v>
      </c>
      <c r="G1926" s="107">
        <v>41053</v>
      </c>
      <c r="H1926">
        <v>2340656</v>
      </c>
      <c r="I1926" s="107">
        <v>41024</v>
      </c>
      <c r="J1926" s="107">
        <v>41053</v>
      </c>
      <c r="K1926">
        <v>15000</v>
      </c>
      <c r="L1926" t="s">
        <v>569</v>
      </c>
      <c r="N1926" t="s">
        <v>564</v>
      </c>
      <c r="O1926" t="s">
        <v>913</v>
      </c>
      <c r="P1926" t="s">
        <v>38</v>
      </c>
      <c r="Q1926">
        <v>30</v>
      </c>
      <c r="R1926">
        <v>31</v>
      </c>
      <c r="S1926">
        <v>2</v>
      </c>
      <c r="T1926">
        <v>0</v>
      </c>
      <c r="U1926">
        <v>1</v>
      </c>
      <c r="AD1926" s="107">
        <v>24052</v>
      </c>
      <c r="AE1926" t="s">
        <v>31</v>
      </c>
      <c r="AF1926" t="s">
        <v>32</v>
      </c>
      <c r="AG1926" t="s">
        <v>868</v>
      </c>
      <c r="AH1926" t="s">
        <v>30</v>
      </c>
      <c r="AI1926" t="s">
        <v>89</v>
      </c>
      <c r="AJ1926" t="s">
        <v>88</v>
      </c>
      <c r="AK1926">
        <v>3</v>
      </c>
      <c r="AL1926" t="s">
        <v>987</v>
      </c>
      <c r="AN1926">
        <v>6</v>
      </c>
      <c r="AP1926" t="s">
        <v>120</v>
      </c>
      <c r="AR1926" t="s">
        <v>43</v>
      </c>
      <c r="AS1926" t="s">
        <v>121</v>
      </c>
      <c r="BC1926" t="s">
        <v>37</v>
      </c>
      <c r="BF1926">
        <v>30</v>
      </c>
      <c r="BG1926">
        <v>30</v>
      </c>
      <c r="BH1926">
        <v>31</v>
      </c>
      <c r="BI1926">
        <v>46.368852459016395</v>
      </c>
      <c r="BJ1926">
        <f t="shared" si="150"/>
        <v>46</v>
      </c>
      <c r="BK1926">
        <v>0</v>
      </c>
      <c r="BL1926">
        <v>0</v>
      </c>
      <c r="BM1926" t="s">
        <v>1050</v>
      </c>
      <c r="BN1926" t="s">
        <v>913</v>
      </c>
      <c r="BO1926" t="s">
        <v>564</v>
      </c>
      <c r="BQ1926" t="s">
        <v>1050</v>
      </c>
      <c r="BR1926" t="s">
        <v>87</v>
      </c>
      <c r="BS1926" t="s">
        <v>572</v>
      </c>
      <c r="BT1926" t="s">
        <v>1252</v>
      </c>
      <c r="BU1926" t="s">
        <v>87</v>
      </c>
      <c r="BV1926">
        <v>0.967741935483871</v>
      </c>
      <c r="BW1926">
        <v>1</v>
      </c>
      <c r="BX1926">
        <v>3.2258064516129004E-2</v>
      </c>
      <c r="BY1926">
        <v>0</v>
      </c>
      <c r="BZ1926">
        <v>-30</v>
      </c>
      <c r="CA1926">
        <v>0</v>
      </c>
      <c r="CB1926">
        <v>30</v>
      </c>
      <c r="CC1926" t="e">
        <v>#VALUE!</v>
      </c>
      <c r="CD1926">
        <v>30</v>
      </c>
      <c r="CE1926">
        <v>0</v>
      </c>
      <c r="CH1926">
        <f t="shared" si="151"/>
        <v>1</v>
      </c>
      <c r="CI1926" t="s">
        <v>1404</v>
      </c>
      <c r="CJ1926">
        <v>2</v>
      </c>
      <c r="CK1926" t="s">
        <v>1399</v>
      </c>
      <c r="CL1926">
        <f t="shared" si="152"/>
        <v>0</v>
      </c>
      <c r="CM1926">
        <f t="shared" si="153"/>
        <v>1</v>
      </c>
      <c r="CN1926">
        <f t="shared" si="154"/>
        <v>0</v>
      </c>
    </row>
    <row r="1927" spans="1:92" x14ac:dyDescent="0.25">
      <c r="A1927">
        <v>2838</v>
      </c>
      <c r="B1927" t="s">
        <v>564</v>
      </c>
      <c r="C1927" t="s">
        <v>564</v>
      </c>
      <c r="D1927">
        <v>2341279</v>
      </c>
      <c r="E1927">
        <v>1</v>
      </c>
      <c r="F1927" s="107">
        <v>41013</v>
      </c>
      <c r="G1927" s="107">
        <v>41250</v>
      </c>
      <c r="H1927">
        <v>2341279</v>
      </c>
      <c r="I1927" s="107">
        <v>41013</v>
      </c>
      <c r="J1927" s="107">
        <v>41250</v>
      </c>
      <c r="K1927">
        <v>90000</v>
      </c>
      <c r="L1927" t="s">
        <v>570</v>
      </c>
      <c r="N1927" t="s">
        <v>564</v>
      </c>
      <c r="O1927" t="s">
        <v>913</v>
      </c>
      <c r="P1927" t="s">
        <v>54</v>
      </c>
      <c r="Q1927">
        <v>238</v>
      </c>
      <c r="R1927">
        <v>238</v>
      </c>
      <c r="S1927">
        <v>6</v>
      </c>
      <c r="T1927">
        <v>2</v>
      </c>
      <c r="U1927">
        <v>3</v>
      </c>
      <c r="AD1927" s="107">
        <v>31696</v>
      </c>
      <c r="AE1927" t="s">
        <v>31</v>
      </c>
      <c r="AF1927" t="s">
        <v>32</v>
      </c>
      <c r="AG1927" t="s">
        <v>868</v>
      </c>
      <c r="AH1927" t="s">
        <v>30</v>
      </c>
      <c r="AI1927" t="s">
        <v>61</v>
      </c>
      <c r="AJ1927" t="s">
        <v>54</v>
      </c>
      <c r="AK1927">
        <v>6</v>
      </c>
      <c r="AL1927" t="s">
        <v>54</v>
      </c>
      <c r="AP1927" t="s">
        <v>491</v>
      </c>
      <c r="AR1927" t="s">
        <v>91</v>
      </c>
      <c r="AS1927" t="s">
        <v>125</v>
      </c>
      <c r="BC1927" t="s">
        <v>37</v>
      </c>
      <c r="BF1927">
        <v>238</v>
      </c>
      <c r="BG1927">
        <v>238</v>
      </c>
      <c r="BH1927">
        <v>238</v>
      </c>
      <c r="BI1927">
        <v>25.456284153005466</v>
      </c>
      <c r="BJ1927">
        <f t="shared" si="150"/>
        <v>26</v>
      </c>
      <c r="BK1927">
        <v>0</v>
      </c>
      <c r="BL1927">
        <v>0</v>
      </c>
      <c r="BM1927" t="s">
        <v>1051</v>
      </c>
      <c r="BN1927" t="s">
        <v>913</v>
      </c>
      <c r="BO1927" t="s">
        <v>564</v>
      </c>
      <c r="BQ1927" t="s">
        <v>1051</v>
      </c>
      <c r="BR1927" t="s">
        <v>87</v>
      </c>
      <c r="BS1927" t="s">
        <v>572</v>
      </c>
      <c r="BT1927" t="s">
        <v>1252</v>
      </c>
      <c r="BU1927" t="s">
        <v>87</v>
      </c>
      <c r="BV1927">
        <v>1</v>
      </c>
      <c r="BW1927">
        <v>1</v>
      </c>
      <c r="BX1927">
        <v>0</v>
      </c>
      <c r="BY1927">
        <v>0</v>
      </c>
      <c r="BZ1927">
        <v>-238</v>
      </c>
      <c r="CA1927">
        <v>0</v>
      </c>
      <c r="CB1927">
        <v>238</v>
      </c>
      <c r="CC1927" t="e">
        <v>#VALUE!</v>
      </c>
      <c r="CD1927">
        <v>238</v>
      </c>
      <c r="CE1927">
        <v>0</v>
      </c>
      <c r="CH1927">
        <f t="shared" si="151"/>
        <v>1</v>
      </c>
      <c r="CI1927" t="s">
        <v>1403</v>
      </c>
      <c r="CJ1927">
        <v>6</v>
      </c>
      <c r="CK1927" t="s">
        <v>1399</v>
      </c>
      <c r="CL1927">
        <f t="shared" si="152"/>
        <v>0</v>
      </c>
      <c r="CM1927">
        <f t="shared" si="153"/>
        <v>1</v>
      </c>
      <c r="CN1927">
        <f t="shared" si="154"/>
        <v>1</v>
      </c>
    </row>
    <row r="1928" spans="1:92" x14ac:dyDescent="0.25">
      <c r="A1928">
        <v>2536</v>
      </c>
      <c r="B1928" t="s">
        <v>564</v>
      </c>
      <c r="C1928" t="s">
        <v>564</v>
      </c>
      <c r="D1928">
        <v>2341412</v>
      </c>
      <c r="E1928">
        <v>1</v>
      </c>
      <c r="F1928" s="107">
        <v>41003</v>
      </c>
      <c r="G1928" s="107">
        <v>41095</v>
      </c>
      <c r="H1928">
        <v>2341412</v>
      </c>
      <c r="I1928" s="107">
        <v>41004</v>
      </c>
      <c r="J1928" s="107">
        <v>41006</v>
      </c>
      <c r="K1928">
        <v>2000</v>
      </c>
      <c r="L1928" t="s">
        <v>566</v>
      </c>
      <c r="M1928" s="107">
        <v>41006</v>
      </c>
      <c r="N1928" t="s">
        <v>87</v>
      </c>
      <c r="O1928" t="s">
        <v>75</v>
      </c>
      <c r="P1928" t="s">
        <v>54</v>
      </c>
      <c r="Q1928">
        <v>3</v>
      </c>
      <c r="R1928">
        <v>93</v>
      </c>
      <c r="S1928">
        <v>1</v>
      </c>
      <c r="T1928">
        <v>3</v>
      </c>
      <c r="U1928">
        <v>1</v>
      </c>
      <c r="AD1928" s="107">
        <v>32940</v>
      </c>
      <c r="AE1928" t="s">
        <v>31</v>
      </c>
      <c r="AF1928" t="s">
        <v>32</v>
      </c>
      <c r="AG1928" t="s">
        <v>868</v>
      </c>
      <c r="AH1928" t="s">
        <v>30</v>
      </c>
      <c r="AI1928" t="s">
        <v>33</v>
      </c>
      <c r="AJ1928" t="s">
        <v>54</v>
      </c>
      <c r="AK1928">
        <v>4</v>
      </c>
      <c r="AL1928" t="s">
        <v>54</v>
      </c>
      <c r="AP1928" t="s">
        <v>174</v>
      </c>
      <c r="AR1928" t="s">
        <v>43</v>
      </c>
      <c r="AS1928" t="s">
        <v>44</v>
      </c>
      <c r="AT1928" t="s">
        <v>451</v>
      </c>
      <c r="BC1928" t="s">
        <v>37</v>
      </c>
      <c r="BF1928">
        <v>3</v>
      </c>
      <c r="BG1928">
        <v>92</v>
      </c>
      <c r="BH1928">
        <v>93</v>
      </c>
      <c r="BI1928">
        <v>22.030054644808743</v>
      </c>
      <c r="BJ1928">
        <f t="shared" si="150"/>
        <v>22</v>
      </c>
      <c r="BK1928">
        <v>0</v>
      </c>
      <c r="BL1928">
        <v>-89</v>
      </c>
      <c r="BM1928" t="s">
        <v>1051</v>
      </c>
      <c r="BN1928" t="s">
        <v>75</v>
      </c>
      <c r="BO1928" t="s">
        <v>87</v>
      </c>
      <c r="BQ1928" t="s">
        <v>1051</v>
      </c>
      <c r="BR1928" t="s">
        <v>87</v>
      </c>
      <c r="BS1928" t="s">
        <v>573</v>
      </c>
      <c r="BT1928" t="s">
        <v>1252</v>
      </c>
      <c r="BU1928" t="s">
        <v>87</v>
      </c>
      <c r="BV1928">
        <v>3.2258064516129031E-2</v>
      </c>
      <c r="BW1928">
        <v>3.2608695652173912E-2</v>
      </c>
      <c r="BX1928">
        <v>3.5063113604488078E-4</v>
      </c>
      <c r="BY1928">
        <v>0</v>
      </c>
      <c r="BZ1928">
        <v>-3</v>
      </c>
      <c r="CA1928">
        <v>0</v>
      </c>
      <c r="CB1928">
        <v>3</v>
      </c>
      <c r="CC1928" t="e">
        <v>#VALUE!</v>
      </c>
      <c r="CD1928">
        <v>3</v>
      </c>
      <c r="CE1928">
        <v>0</v>
      </c>
      <c r="CH1928">
        <f t="shared" si="151"/>
        <v>1</v>
      </c>
      <c r="CI1928" t="s">
        <v>1405</v>
      </c>
      <c r="CJ1928">
        <v>1</v>
      </c>
      <c r="CK1928" t="s">
        <v>1399</v>
      </c>
      <c r="CL1928">
        <f t="shared" si="152"/>
        <v>1</v>
      </c>
      <c r="CM1928">
        <f t="shared" si="153"/>
        <v>1</v>
      </c>
      <c r="CN1928">
        <f t="shared" si="154"/>
        <v>1</v>
      </c>
    </row>
    <row r="1929" spans="1:92" x14ac:dyDescent="0.25">
      <c r="A1929">
        <v>2365</v>
      </c>
      <c r="B1929" t="s">
        <v>564</v>
      </c>
      <c r="C1929" t="s">
        <v>564</v>
      </c>
      <c r="D1929">
        <v>2342850</v>
      </c>
      <c r="E1929">
        <v>2</v>
      </c>
      <c r="F1929" s="107">
        <v>40998</v>
      </c>
      <c r="G1929" s="107">
        <v>41137</v>
      </c>
      <c r="H1929">
        <v>2342850</v>
      </c>
      <c r="I1929" s="107" t="s">
        <v>560</v>
      </c>
      <c r="J1929" s="107" t="s">
        <v>560</v>
      </c>
      <c r="K1929">
        <v>2000</v>
      </c>
      <c r="L1929" t="s">
        <v>566</v>
      </c>
      <c r="M1929" s="107">
        <v>40999</v>
      </c>
      <c r="N1929" t="s">
        <v>87</v>
      </c>
      <c r="O1929" t="s">
        <v>75</v>
      </c>
      <c r="P1929" t="s">
        <v>587</v>
      </c>
      <c r="Q1929">
        <v>0</v>
      </c>
      <c r="R1929">
        <v>140</v>
      </c>
      <c r="S1929">
        <v>0</v>
      </c>
      <c r="T1929">
        <v>1</v>
      </c>
      <c r="AD1929" s="107">
        <v>27562</v>
      </c>
      <c r="AE1929" t="s">
        <v>31</v>
      </c>
      <c r="AF1929" t="s">
        <v>68</v>
      </c>
      <c r="AG1929" t="s">
        <v>870</v>
      </c>
      <c r="AH1929" t="s">
        <v>30</v>
      </c>
      <c r="AI1929" t="s">
        <v>86</v>
      </c>
      <c r="AJ1929" t="s">
        <v>47</v>
      </c>
      <c r="AK1929">
        <v>6</v>
      </c>
      <c r="AL1929" t="s">
        <v>47</v>
      </c>
      <c r="AP1929" t="s">
        <v>42</v>
      </c>
      <c r="AR1929" t="s">
        <v>43</v>
      </c>
      <c r="AS1929" t="s">
        <v>44</v>
      </c>
      <c r="BC1929" t="s">
        <v>51</v>
      </c>
      <c r="BF1929">
        <v>0</v>
      </c>
      <c r="BG1929">
        <v>0</v>
      </c>
      <c r="BH1929">
        <v>140</v>
      </c>
      <c r="BI1929">
        <v>36.710382513661202</v>
      </c>
      <c r="BJ1929" t="e">
        <f t="shared" si="150"/>
        <v>#VALUE!</v>
      </c>
      <c r="BK1929" t="e">
        <v>#VALUE!</v>
      </c>
      <c r="BL1929" t="e">
        <v>#VALUE!</v>
      </c>
      <c r="BM1929" t="s">
        <v>47</v>
      </c>
      <c r="BN1929" t="s">
        <v>75</v>
      </c>
      <c r="BO1929" t="s">
        <v>87</v>
      </c>
      <c r="BQ1929" t="s">
        <v>47</v>
      </c>
      <c r="BR1929">
        <v>0</v>
      </c>
      <c r="BS1929" t="s">
        <v>573</v>
      </c>
      <c r="BT1929" t="s">
        <v>1252</v>
      </c>
      <c r="BU1929" t="s">
        <v>564</v>
      </c>
      <c r="BV1929">
        <v>0</v>
      </c>
      <c r="BW1929">
        <v>0</v>
      </c>
      <c r="BX1929">
        <v>0</v>
      </c>
      <c r="BY1929">
        <v>0</v>
      </c>
      <c r="BZ1929" t="e">
        <v>#VALUE!</v>
      </c>
      <c r="CA1929" t="e">
        <v>#VALUE!</v>
      </c>
      <c r="CB1929" t="e">
        <v>#VALUE!</v>
      </c>
      <c r="CC1929">
        <v>0</v>
      </c>
      <c r="CD1929">
        <v>0</v>
      </c>
      <c r="CE1929">
        <v>0</v>
      </c>
      <c r="CH1929">
        <f t="shared" si="151"/>
        <v>1</v>
      </c>
      <c r="CI1929" t="s">
        <v>1405</v>
      </c>
      <c r="CJ1929">
        <v>1</v>
      </c>
      <c r="CK1929" t="s">
        <v>1400</v>
      </c>
      <c r="CL1929">
        <f t="shared" si="152"/>
        <v>1</v>
      </c>
      <c r="CM1929">
        <f t="shared" si="153"/>
        <v>0</v>
      </c>
      <c r="CN1929">
        <f t="shared" si="154"/>
        <v>1</v>
      </c>
    </row>
    <row r="1930" spans="1:92" x14ac:dyDescent="0.25">
      <c r="A1930">
        <v>555</v>
      </c>
      <c r="B1930" t="s">
        <v>564</v>
      </c>
      <c r="C1930" t="s">
        <v>564</v>
      </c>
      <c r="D1930">
        <v>2342872</v>
      </c>
      <c r="E1930">
        <v>6</v>
      </c>
      <c r="F1930" s="107">
        <v>40931</v>
      </c>
      <c r="G1930" s="107">
        <v>40991</v>
      </c>
      <c r="H1930">
        <v>2342872</v>
      </c>
      <c r="I1930" s="107">
        <v>40931</v>
      </c>
      <c r="J1930" s="107">
        <v>40991</v>
      </c>
      <c r="K1930">
        <v>20000</v>
      </c>
      <c r="L1930" t="s">
        <v>569</v>
      </c>
      <c r="N1930" t="s">
        <v>564</v>
      </c>
      <c r="O1930" t="s">
        <v>913</v>
      </c>
      <c r="P1930" t="s">
        <v>38</v>
      </c>
      <c r="Q1930">
        <v>61</v>
      </c>
      <c r="R1930">
        <v>61</v>
      </c>
      <c r="S1930">
        <v>1</v>
      </c>
      <c r="T1930">
        <v>1</v>
      </c>
      <c r="AD1930" s="107">
        <v>32659</v>
      </c>
      <c r="AE1930" t="s">
        <v>31</v>
      </c>
      <c r="AF1930" t="s">
        <v>32</v>
      </c>
      <c r="AG1930" t="s">
        <v>868</v>
      </c>
      <c r="AH1930" t="s">
        <v>30</v>
      </c>
      <c r="AI1930" t="s">
        <v>46</v>
      </c>
      <c r="AJ1930" t="s">
        <v>88</v>
      </c>
      <c r="AK1930">
        <v>3</v>
      </c>
      <c r="AL1930" t="s">
        <v>361</v>
      </c>
      <c r="AM1930">
        <v>2</v>
      </c>
      <c r="AP1930" t="s">
        <v>55</v>
      </c>
      <c r="AR1930" t="s">
        <v>49</v>
      </c>
      <c r="AS1930" t="s">
        <v>56</v>
      </c>
      <c r="BC1930" t="s">
        <v>37</v>
      </c>
      <c r="BF1930">
        <v>61</v>
      </c>
      <c r="BG1930">
        <v>61</v>
      </c>
      <c r="BH1930">
        <v>61</v>
      </c>
      <c r="BI1930">
        <v>22.601092896174862</v>
      </c>
      <c r="BJ1930">
        <f t="shared" si="150"/>
        <v>23</v>
      </c>
      <c r="BK1930">
        <v>0</v>
      </c>
      <c r="BL1930">
        <v>0</v>
      </c>
      <c r="BM1930" t="s">
        <v>1050</v>
      </c>
      <c r="BN1930" t="s">
        <v>913</v>
      </c>
      <c r="BO1930" t="s">
        <v>564</v>
      </c>
      <c r="BQ1930" t="s">
        <v>1050</v>
      </c>
      <c r="BR1930" t="s">
        <v>87</v>
      </c>
      <c r="BS1930" t="s">
        <v>572</v>
      </c>
      <c r="BT1930" t="s">
        <v>1252</v>
      </c>
      <c r="BU1930" t="s">
        <v>87</v>
      </c>
      <c r="BV1930">
        <v>1</v>
      </c>
      <c r="BW1930">
        <v>1</v>
      </c>
      <c r="BX1930">
        <v>0</v>
      </c>
      <c r="BY1930">
        <v>0</v>
      </c>
      <c r="BZ1930">
        <v>-61</v>
      </c>
      <c r="CA1930">
        <v>0</v>
      </c>
      <c r="CB1930">
        <v>61</v>
      </c>
      <c r="CC1930" t="e">
        <v>#VALUE!</v>
      </c>
      <c r="CD1930">
        <v>61</v>
      </c>
      <c r="CE1930">
        <v>0</v>
      </c>
      <c r="CH1930">
        <f t="shared" si="151"/>
        <v>1</v>
      </c>
      <c r="CI1930" t="s">
        <v>1402</v>
      </c>
      <c r="CJ1930">
        <v>4</v>
      </c>
      <c r="CK1930" t="s">
        <v>1399</v>
      </c>
      <c r="CL1930">
        <f t="shared" si="152"/>
        <v>0</v>
      </c>
      <c r="CM1930">
        <f t="shared" si="153"/>
        <v>1</v>
      </c>
      <c r="CN1930">
        <f t="shared" si="154"/>
        <v>1</v>
      </c>
    </row>
    <row r="1931" spans="1:92" x14ac:dyDescent="0.25">
      <c r="A1931">
        <v>2135</v>
      </c>
      <c r="B1931" t="s">
        <v>564</v>
      </c>
      <c r="C1931" t="s">
        <v>564</v>
      </c>
      <c r="D1931">
        <v>2343104</v>
      </c>
      <c r="E1931">
        <v>5</v>
      </c>
      <c r="F1931" s="107">
        <v>40989</v>
      </c>
      <c r="G1931" s="107">
        <v>40990</v>
      </c>
      <c r="H1931">
        <v>2343104</v>
      </c>
      <c r="I1931" s="107">
        <v>40989</v>
      </c>
      <c r="J1931" s="107">
        <v>40990</v>
      </c>
      <c r="K1931">
        <v>15000</v>
      </c>
      <c r="L1931" t="s">
        <v>569</v>
      </c>
      <c r="N1931" t="s">
        <v>564</v>
      </c>
      <c r="O1931" t="s">
        <v>913</v>
      </c>
      <c r="P1931" t="s">
        <v>38</v>
      </c>
      <c r="Q1931">
        <v>2</v>
      </c>
      <c r="R1931">
        <v>2</v>
      </c>
      <c r="S1931">
        <v>3</v>
      </c>
      <c r="T1931">
        <v>5</v>
      </c>
      <c r="U1931">
        <v>3</v>
      </c>
      <c r="AD1931" s="107">
        <v>32578</v>
      </c>
      <c r="AE1931" t="s">
        <v>31</v>
      </c>
      <c r="AF1931" t="s">
        <v>32</v>
      </c>
      <c r="AG1931" t="s">
        <v>868</v>
      </c>
      <c r="AH1931" t="s">
        <v>30</v>
      </c>
      <c r="AI1931" t="s">
        <v>99</v>
      </c>
      <c r="AJ1931" t="s">
        <v>88</v>
      </c>
      <c r="AK1931">
        <v>1</v>
      </c>
      <c r="AL1931" t="s">
        <v>987</v>
      </c>
      <c r="AN1931">
        <v>9</v>
      </c>
      <c r="AP1931" t="s">
        <v>42</v>
      </c>
      <c r="AR1931" t="s">
        <v>43</v>
      </c>
      <c r="AS1931" t="s">
        <v>44</v>
      </c>
      <c r="BC1931" t="s">
        <v>37</v>
      </c>
      <c r="BF1931">
        <v>2</v>
      </c>
      <c r="BG1931">
        <v>2</v>
      </c>
      <c r="BH1931">
        <v>2</v>
      </c>
      <c r="BI1931">
        <v>22.980874316939889</v>
      </c>
      <c r="BJ1931">
        <f t="shared" si="150"/>
        <v>23</v>
      </c>
      <c r="BK1931">
        <v>0</v>
      </c>
      <c r="BL1931">
        <v>0</v>
      </c>
      <c r="BM1931" t="s">
        <v>1050</v>
      </c>
      <c r="BN1931" t="s">
        <v>913</v>
      </c>
      <c r="BO1931" t="s">
        <v>564</v>
      </c>
      <c r="BQ1931" t="s">
        <v>1050</v>
      </c>
      <c r="BR1931" t="s">
        <v>87</v>
      </c>
      <c r="BS1931" t="s">
        <v>572</v>
      </c>
      <c r="BT1931" t="s">
        <v>1252</v>
      </c>
      <c r="BU1931" t="s">
        <v>87</v>
      </c>
      <c r="BV1931">
        <v>1</v>
      </c>
      <c r="BW1931">
        <v>1</v>
      </c>
      <c r="BX1931">
        <v>0</v>
      </c>
      <c r="BY1931">
        <v>0</v>
      </c>
      <c r="BZ1931">
        <v>-2</v>
      </c>
      <c r="CA1931">
        <v>0</v>
      </c>
      <c r="CB1931">
        <v>2</v>
      </c>
      <c r="CC1931" t="e">
        <v>#VALUE!</v>
      </c>
      <c r="CD1931">
        <v>2</v>
      </c>
      <c r="CE1931">
        <v>0</v>
      </c>
      <c r="CH1931">
        <f t="shared" si="151"/>
        <v>1</v>
      </c>
      <c r="CI1931" t="s">
        <v>1405</v>
      </c>
      <c r="CJ1931">
        <v>1</v>
      </c>
      <c r="CK1931" t="s">
        <v>1399</v>
      </c>
      <c r="CL1931">
        <f t="shared" si="152"/>
        <v>0</v>
      </c>
      <c r="CM1931">
        <f t="shared" si="153"/>
        <v>1</v>
      </c>
      <c r="CN1931">
        <f t="shared" si="154"/>
        <v>1</v>
      </c>
    </row>
    <row r="1932" spans="1:92" x14ac:dyDescent="0.25">
      <c r="A1932">
        <v>2611</v>
      </c>
      <c r="B1932" t="s">
        <v>87</v>
      </c>
      <c r="C1932" t="s">
        <v>564</v>
      </c>
      <c r="D1932">
        <v>2343360</v>
      </c>
      <c r="E1932">
        <v>2</v>
      </c>
      <c r="F1932" s="107">
        <v>41005</v>
      </c>
      <c r="G1932" s="107">
        <v>41428</v>
      </c>
      <c r="H1932">
        <v>2343360</v>
      </c>
      <c r="I1932" s="107">
        <v>41005</v>
      </c>
      <c r="J1932" s="107">
        <v>41009</v>
      </c>
      <c r="K1932">
        <v>10000</v>
      </c>
      <c r="L1932" t="s">
        <v>568</v>
      </c>
      <c r="M1932" s="107">
        <v>41009</v>
      </c>
      <c r="N1932" t="s">
        <v>87</v>
      </c>
      <c r="O1932" t="s">
        <v>75</v>
      </c>
      <c r="P1932" t="s">
        <v>587</v>
      </c>
      <c r="Q1932">
        <v>5</v>
      </c>
      <c r="R1932">
        <v>424</v>
      </c>
      <c r="S1932">
        <v>0</v>
      </c>
      <c r="T1932">
        <v>3</v>
      </c>
      <c r="AD1932" s="107">
        <v>32720</v>
      </c>
      <c r="AE1932" t="s">
        <v>31</v>
      </c>
      <c r="AF1932" t="s">
        <v>68</v>
      </c>
      <c r="AG1932" t="s">
        <v>870</v>
      </c>
      <c r="AH1932" t="s">
        <v>30</v>
      </c>
      <c r="AI1932" t="s">
        <v>99</v>
      </c>
      <c r="AJ1932" t="s">
        <v>47</v>
      </c>
      <c r="AK1932">
        <v>15</v>
      </c>
      <c r="AL1932" t="s">
        <v>47</v>
      </c>
      <c r="AP1932" t="s">
        <v>55</v>
      </c>
      <c r="AR1932" t="s">
        <v>49</v>
      </c>
      <c r="AS1932" t="s">
        <v>56</v>
      </c>
      <c r="BC1932" t="s">
        <v>37</v>
      </c>
      <c r="BD1932" t="s">
        <v>1170</v>
      </c>
      <c r="BF1932">
        <v>5</v>
      </c>
      <c r="BG1932">
        <v>424</v>
      </c>
      <c r="BH1932">
        <v>424</v>
      </c>
      <c r="BI1932">
        <v>22.636612021857925</v>
      </c>
      <c r="BJ1932">
        <f t="shared" si="150"/>
        <v>23</v>
      </c>
      <c r="BK1932">
        <v>0</v>
      </c>
      <c r="BL1932">
        <v>-419</v>
      </c>
      <c r="BM1932" t="s">
        <v>47</v>
      </c>
      <c r="BN1932" t="s">
        <v>75</v>
      </c>
      <c r="BO1932" t="s">
        <v>87</v>
      </c>
      <c r="BQ1932" t="s">
        <v>47</v>
      </c>
      <c r="BR1932" t="s">
        <v>87</v>
      </c>
      <c r="BS1932" t="s">
        <v>573</v>
      </c>
      <c r="BT1932" t="s">
        <v>1252</v>
      </c>
      <c r="BU1932" t="s">
        <v>564</v>
      </c>
      <c r="BV1932">
        <v>1.179245283018868E-2</v>
      </c>
      <c r="BW1932">
        <v>1.179245283018868E-2</v>
      </c>
      <c r="BX1932">
        <v>0</v>
      </c>
      <c r="BY1932">
        <v>0</v>
      </c>
      <c r="BZ1932">
        <v>-5</v>
      </c>
      <c r="CA1932">
        <v>0</v>
      </c>
      <c r="CB1932">
        <v>5</v>
      </c>
      <c r="CC1932" t="e">
        <v>#VALUE!</v>
      </c>
      <c r="CD1932">
        <v>5</v>
      </c>
      <c r="CE1932">
        <v>0</v>
      </c>
      <c r="CH1932">
        <f t="shared" si="151"/>
        <v>1</v>
      </c>
      <c r="CI1932" t="s">
        <v>1405</v>
      </c>
      <c r="CJ1932">
        <v>1</v>
      </c>
      <c r="CK1932" t="s">
        <v>1399</v>
      </c>
      <c r="CL1932">
        <f t="shared" si="152"/>
        <v>1</v>
      </c>
      <c r="CM1932">
        <f t="shared" si="153"/>
        <v>0</v>
      </c>
      <c r="CN1932">
        <f t="shared" si="154"/>
        <v>1</v>
      </c>
    </row>
    <row r="1933" spans="1:92" x14ac:dyDescent="0.25">
      <c r="A1933">
        <v>698</v>
      </c>
      <c r="B1933" t="s">
        <v>564</v>
      </c>
      <c r="C1933" t="s">
        <v>564</v>
      </c>
      <c r="D1933">
        <v>2343691</v>
      </c>
      <c r="E1933">
        <v>5</v>
      </c>
      <c r="F1933" s="107">
        <v>40936</v>
      </c>
      <c r="G1933" s="107">
        <v>40941</v>
      </c>
      <c r="H1933">
        <v>2343691</v>
      </c>
      <c r="I1933" s="107">
        <v>40936</v>
      </c>
      <c r="J1933" s="107">
        <v>40941</v>
      </c>
      <c r="K1933">
        <v>2000</v>
      </c>
      <c r="L1933" t="s">
        <v>566</v>
      </c>
      <c r="N1933" t="s">
        <v>564</v>
      </c>
      <c r="O1933" t="s">
        <v>913</v>
      </c>
      <c r="P1933" t="s">
        <v>38</v>
      </c>
      <c r="Q1933">
        <v>6</v>
      </c>
      <c r="R1933">
        <v>6</v>
      </c>
      <c r="S1933">
        <v>0</v>
      </c>
      <c r="T1933">
        <v>5</v>
      </c>
      <c r="AD1933" s="107">
        <v>24247</v>
      </c>
      <c r="AE1933" t="s">
        <v>31</v>
      </c>
      <c r="AF1933" t="s">
        <v>32</v>
      </c>
      <c r="AG1933" t="s">
        <v>868</v>
      </c>
      <c r="AH1933" t="s">
        <v>30</v>
      </c>
      <c r="AI1933" t="s">
        <v>86</v>
      </c>
      <c r="AJ1933" t="s">
        <v>88</v>
      </c>
      <c r="AK1933">
        <v>3</v>
      </c>
      <c r="AL1933" t="s">
        <v>987</v>
      </c>
      <c r="AN1933">
        <v>6</v>
      </c>
      <c r="AP1933" t="s">
        <v>59</v>
      </c>
      <c r="AR1933" t="s">
        <v>43</v>
      </c>
      <c r="AS1933" t="s">
        <v>60</v>
      </c>
      <c r="BC1933" t="s">
        <v>37</v>
      </c>
      <c r="BF1933">
        <v>6</v>
      </c>
      <c r="BG1933">
        <v>6</v>
      </c>
      <c r="BH1933">
        <v>6</v>
      </c>
      <c r="BI1933">
        <v>45.598360655737707</v>
      </c>
      <c r="BJ1933">
        <f t="shared" si="150"/>
        <v>46</v>
      </c>
      <c r="BK1933">
        <v>0</v>
      </c>
      <c r="BL1933">
        <v>0</v>
      </c>
      <c r="BM1933" t="s">
        <v>1050</v>
      </c>
      <c r="BN1933" t="s">
        <v>913</v>
      </c>
      <c r="BO1933" t="s">
        <v>564</v>
      </c>
      <c r="BQ1933" t="s">
        <v>1050</v>
      </c>
      <c r="BR1933" t="s">
        <v>87</v>
      </c>
      <c r="BS1933" t="s">
        <v>572</v>
      </c>
      <c r="BT1933" t="s">
        <v>1252</v>
      </c>
      <c r="BU1933" t="s">
        <v>564</v>
      </c>
      <c r="BV1933">
        <v>1</v>
      </c>
      <c r="BW1933">
        <v>1</v>
      </c>
      <c r="BX1933">
        <v>0</v>
      </c>
      <c r="BY1933">
        <v>0</v>
      </c>
      <c r="BZ1933">
        <v>-6</v>
      </c>
      <c r="CA1933">
        <v>0</v>
      </c>
      <c r="CB1933">
        <v>6</v>
      </c>
      <c r="CC1933" t="e">
        <v>#VALUE!</v>
      </c>
      <c r="CD1933">
        <v>6</v>
      </c>
      <c r="CE1933">
        <v>0</v>
      </c>
      <c r="CH1933">
        <f t="shared" si="151"/>
        <v>1</v>
      </c>
      <c r="CI1933" t="s">
        <v>1405</v>
      </c>
      <c r="CJ1933">
        <v>1</v>
      </c>
      <c r="CK1933" t="s">
        <v>1399</v>
      </c>
      <c r="CL1933">
        <f t="shared" si="152"/>
        <v>0</v>
      </c>
      <c r="CM1933">
        <f t="shared" si="153"/>
        <v>0</v>
      </c>
      <c r="CN1933">
        <f t="shared" si="154"/>
        <v>1</v>
      </c>
    </row>
    <row r="1934" spans="1:92" x14ac:dyDescent="0.25">
      <c r="A1934">
        <v>1310</v>
      </c>
      <c r="B1934" t="s">
        <v>564</v>
      </c>
      <c r="C1934" t="s">
        <v>87</v>
      </c>
      <c r="D1934">
        <v>2344853</v>
      </c>
      <c r="E1934">
        <v>2</v>
      </c>
      <c r="F1934" s="107">
        <v>40956</v>
      </c>
      <c r="G1934" s="107">
        <v>41081</v>
      </c>
      <c r="H1934">
        <v>2344853</v>
      </c>
      <c r="I1934" s="107">
        <v>40996</v>
      </c>
      <c r="J1934" s="107">
        <v>40998</v>
      </c>
      <c r="K1934">
        <v>2000</v>
      </c>
      <c r="L1934" t="s">
        <v>566</v>
      </c>
      <c r="M1934" s="107">
        <v>40959</v>
      </c>
      <c r="N1934" t="s">
        <v>87</v>
      </c>
      <c r="O1934" t="s">
        <v>75</v>
      </c>
      <c r="P1934" t="s">
        <v>587</v>
      </c>
      <c r="Q1934">
        <v>3</v>
      </c>
      <c r="R1934">
        <v>126</v>
      </c>
      <c r="S1934">
        <v>0</v>
      </c>
      <c r="T1934">
        <v>0</v>
      </c>
      <c r="AD1934" s="107">
        <v>30628</v>
      </c>
      <c r="AE1934" t="s">
        <v>31</v>
      </c>
      <c r="AF1934" t="s">
        <v>68</v>
      </c>
      <c r="AG1934" t="s">
        <v>870</v>
      </c>
      <c r="AH1934" t="s">
        <v>30</v>
      </c>
      <c r="AI1934" t="s">
        <v>41</v>
      </c>
      <c r="AJ1934" t="s">
        <v>47</v>
      </c>
      <c r="AK1934">
        <v>6</v>
      </c>
      <c r="AL1934" t="s">
        <v>47</v>
      </c>
      <c r="AP1934" t="s">
        <v>106</v>
      </c>
      <c r="AR1934" t="s">
        <v>43</v>
      </c>
      <c r="AS1934" t="s">
        <v>56</v>
      </c>
      <c r="AV1934" t="s">
        <v>87</v>
      </c>
      <c r="AW1934">
        <v>40989</v>
      </c>
      <c r="BC1934" t="s">
        <v>51</v>
      </c>
      <c r="BF1934">
        <v>3</v>
      </c>
      <c r="BG1934">
        <v>86</v>
      </c>
      <c r="BH1934">
        <v>126</v>
      </c>
      <c r="BI1934">
        <v>28.218579234972676</v>
      </c>
      <c r="BJ1934">
        <f t="shared" si="150"/>
        <v>28</v>
      </c>
      <c r="BK1934">
        <v>-39</v>
      </c>
      <c r="BL1934">
        <v>-83</v>
      </c>
      <c r="BM1934" t="s">
        <v>47</v>
      </c>
      <c r="BN1934" t="s">
        <v>75</v>
      </c>
      <c r="BO1934" t="s">
        <v>87</v>
      </c>
      <c r="BQ1934" t="s">
        <v>47</v>
      </c>
      <c r="BR1934" t="s">
        <v>87</v>
      </c>
      <c r="BS1934" t="s">
        <v>573</v>
      </c>
      <c r="BT1934" t="s">
        <v>1252</v>
      </c>
      <c r="BU1934" t="s">
        <v>564</v>
      </c>
      <c r="BV1934">
        <v>2.3809523809523808E-2</v>
      </c>
      <c r="BW1934">
        <v>3.4883720930232558E-2</v>
      </c>
      <c r="BX1934">
        <v>1.1074197120708749E-2</v>
      </c>
      <c r="BY1934">
        <v>0</v>
      </c>
      <c r="BZ1934">
        <v>-3</v>
      </c>
      <c r="CA1934">
        <v>0</v>
      </c>
      <c r="CB1934">
        <v>-36</v>
      </c>
      <c r="CC1934" t="e">
        <v>#VALUE!</v>
      </c>
      <c r="CE1934">
        <v>83</v>
      </c>
      <c r="CH1934">
        <f t="shared" si="151"/>
        <v>0</v>
      </c>
      <c r="CI1934" t="s">
        <v>1405</v>
      </c>
      <c r="CJ1934">
        <v>1</v>
      </c>
      <c r="CK1934" t="s">
        <v>1399</v>
      </c>
      <c r="CL1934">
        <f t="shared" si="152"/>
        <v>1</v>
      </c>
      <c r="CM1934">
        <f t="shared" si="153"/>
        <v>0</v>
      </c>
      <c r="CN1934">
        <f t="shared" si="154"/>
        <v>0</v>
      </c>
    </row>
    <row r="1935" spans="1:92" x14ac:dyDescent="0.25">
      <c r="A1935">
        <v>2704</v>
      </c>
      <c r="B1935" t="s">
        <v>564</v>
      </c>
      <c r="C1935" t="s">
        <v>564</v>
      </c>
      <c r="D1935">
        <v>2345079</v>
      </c>
      <c r="E1935">
        <v>1</v>
      </c>
      <c r="F1935" s="107">
        <v>41009</v>
      </c>
      <c r="G1935" s="107">
        <v>41080</v>
      </c>
      <c r="H1935">
        <v>2345079</v>
      </c>
      <c r="I1935" s="107">
        <v>41010</v>
      </c>
      <c r="J1935" s="107">
        <v>41011</v>
      </c>
      <c r="K1935">
        <v>10000</v>
      </c>
      <c r="L1935" t="s">
        <v>568</v>
      </c>
      <c r="M1935" s="107">
        <v>41011</v>
      </c>
      <c r="N1935" t="s">
        <v>87</v>
      </c>
      <c r="O1935" t="s">
        <v>75</v>
      </c>
      <c r="P1935" t="s">
        <v>54</v>
      </c>
      <c r="Q1935">
        <v>2</v>
      </c>
      <c r="R1935">
        <v>72</v>
      </c>
      <c r="S1935">
        <v>3</v>
      </c>
      <c r="T1935">
        <v>4</v>
      </c>
      <c r="U1935">
        <v>2</v>
      </c>
      <c r="AD1935" s="107">
        <v>22168</v>
      </c>
      <c r="AE1935" t="s">
        <v>31</v>
      </c>
      <c r="AF1935" t="s">
        <v>32</v>
      </c>
      <c r="AG1935" t="s">
        <v>868</v>
      </c>
      <c r="AH1935" t="s">
        <v>30</v>
      </c>
      <c r="AI1935" t="s">
        <v>96</v>
      </c>
      <c r="AJ1935" t="s">
        <v>54</v>
      </c>
      <c r="AK1935">
        <v>7</v>
      </c>
      <c r="AL1935" t="s">
        <v>54</v>
      </c>
      <c r="AP1935" t="s">
        <v>110</v>
      </c>
      <c r="AR1935" t="s">
        <v>66</v>
      </c>
      <c r="AS1935" t="s">
        <v>44</v>
      </c>
      <c r="AT1935" t="s">
        <v>477</v>
      </c>
      <c r="BC1935" t="s">
        <v>37</v>
      </c>
      <c r="BF1935">
        <v>2</v>
      </c>
      <c r="BG1935">
        <v>71</v>
      </c>
      <c r="BH1935">
        <v>72</v>
      </c>
      <c r="BI1935">
        <v>51.478142076502735</v>
      </c>
      <c r="BJ1935">
        <f t="shared" si="150"/>
        <v>52</v>
      </c>
      <c r="BK1935">
        <v>0</v>
      </c>
      <c r="BL1935">
        <v>-69</v>
      </c>
      <c r="BM1935" t="s">
        <v>1051</v>
      </c>
      <c r="BN1935" t="s">
        <v>75</v>
      </c>
      <c r="BO1935" t="s">
        <v>87</v>
      </c>
      <c r="BQ1935" t="s">
        <v>1051</v>
      </c>
      <c r="BR1935" t="s">
        <v>87</v>
      </c>
      <c r="BS1935" t="s">
        <v>573</v>
      </c>
      <c r="BT1935" t="s">
        <v>1252</v>
      </c>
      <c r="BU1935" t="s">
        <v>87</v>
      </c>
      <c r="BV1935">
        <v>2.7777777777777776E-2</v>
      </c>
      <c r="BW1935">
        <v>2.8169014084507043E-2</v>
      </c>
      <c r="BX1935">
        <v>3.9123630672926665E-4</v>
      </c>
      <c r="BY1935">
        <v>0</v>
      </c>
      <c r="BZ1935">
        <v>-2</v>
      </c>
      <c r="CA1935">
        <v>0</v>
      </c>
      <c r="CB1935">
        <v>2</v>
      </c>
      <c r="CC1935" t="e">
        <v>#VALUE!</v>
      </c>
      <c r="CD1935">
        <v>2</v>
      </c>
      <c r="CE1935">
        <v>0</v>
      </c>
      <c r="CH1935">
        <f t="shared" si="151"/>
        <v>1</v>
      </c>
      <c r="CI1935" t="s">
        <v>1405</v>
      </c>
      <c r="CJ1935">
        <v>1</v>
      </c>
      <c r="CK1935" t="s">
        <v>1399</v>
      </c>
      <c r="CL1935">
        <f t="shared" si="152"/>
        <v>1</v>
      </c>
      <c r="CM1935">
        <f t="shared" si="153"/>
        <v>1</v>
      </c>
      <c r="CN1935">
        <f t="shared" si="154"/>
        <v>1</v>
      </c>
    </row>
    <row r="1936" spans="1:92" x14ac:dyDescent="0.25">
      <c r="A1936">
        <v>408</v>
      </c>
      <c r="B1936" t="s">
        <v>564</v>
      </c>
      <c r="C1936" t="s">
        <v>564</v>
      </c>
      <c r="D1936">
        <v>2345228</v>
      </c>
      <c r="E1936">
        <v>1</v>
      </c>
      <c r="F1936" s="107">
        <v>40926</v>
      </c>
      <c r="G1936" s="107">
        <v>40974</v>
      </c>
      <c r="H1936">
        <v>2345228</v>
      </c>
      <c r="I1936" s="107">
        <v>40926</v>
      </c>
      <c r="J1936" s="107">
        <v>40927</v>
      </c>
      <c r="K1936">
        <v>5000</v>
      </c>
      <c r="L1936" t="s">
        <v>567</v>
      </c>
      <c r="M1936" s="107">
        <v>40927</v>
      </c>
      <c r="N1936" t="s">
        <v>87</v>
      </c>
      <c r="O1936" t="s">
        <v>75</v>
      </c>
      <c r="P1936" t="s">
        <v>122</v>
      </c>
      <c r="Q1936">
        <v>2</v>
      </c>
      <c r="R1936">
        <v>49</v>
      </c>
      <c r="S1936">
        <v>0</v>
      </c>
      <c r="T1936">
        <v>1</v>
      </c>
      <c r="AD1936" s="107">
        <v>25877</v>
      </c>
      <c r="AE1936" t="s">
        <v>45</v>
      </c>
      <c r="AF1936" t="s">
        <v>68</v>
      </c>
      <c r="AG1936" t="s">
        <v>870</v>
      </c>
      <c r="AH1936" t="s">
        <v>30</v>
      </c>
      <c r="AI1936" t="s">
        <v>58</v>
      </c>
      <c r="AJ1936" t="s">
        <v>122</v>
      </c>
      <c r="AK1936">
        <v>4</v>
      </c>
      <c r="AL1936" t="s">
        <v>122</v>
      </c>
      <c r="AP1936" t="s">
        <v>135</v>
      </c>
      <c r="AR1936" t="s">
        <v>66</v>
      </c>
      <c r="AS1936" t="s">
        <v>63</v>
      </c>
      <c r="BC1936" t="s">
        <v>37</v>
      </c>
      <c r="BF1936">
        <v>2</v>
      </c>
      <c r="BG1936">
        <v>49</v>
      </c>
      <c r="BH1936">
        <v>49</v>
      </c>
      <c r="BI1936">
        <v>41.117486338797811</v>
      </c>
      <c r="BJ1936">
        <f t="shared" si="150"/>
        <v>41</v>
      </c>
      <c r="BK1936">
        <v>0</v>
      </c>
      <c r="BL1936">
        <v>-47</v>
      </c>
      <c r="BM1936" t="s">
        <v>1051</v>
      </c>
      <c r="BN1936" t="s">
        <v>75</v>
      </c>
      <c r="BO1936" t="s">
        <v>87</v>
      </c>
      <c r="BQ1936" t="s">
        <v>1051</v>
      </c>
      <c r="BR1936" t="s">
        <v>87</v>
      </c>
      <c r="BS1936" t="s">
        <v>573</v>
      </c>
      <c r="BT1936" t="s">
        <v>1252</v>
      </c>
      <c r="BU1936" t="s">
        <v>564</v>
      </c>
      <c r="BV1936">
        <v>4.0816326530612242E-2</v>
      </c>
      <c r="BW1936">
        <v>4.0816326530612242E-2</v>
      </c>
      <c r="BX1936">
        <v>0</v>
      </c>
      <c r="BY1936">
        <v>0</v>
      </c>
      <c r="BZ1936">
        <v>-2</v>
      </c>
      <c r="CA1936">
        <v>0</v>
      </c>
      <c r="CB1936">
        <v>2</v>
      </c>
      <c r="CC1936" t="e">
        <v>#VALUE!</v>
      </c>
      <c r="CD1936">
        <v>2</v>
      </c>
      <c r="CE1936">
        <v>0</v>
      </c>
      <c r="CH1936">
        <f t="shared" si="151"/>
        <v>1</v>
      </c>
      <c r="CI1936" t="s">
        <v>1405</v>
      </c>
      <c r="CJ1936">
        <v>1</v>
      </c>
      <c r="CK1936" t="s">
        <v>1399</v>
      </c>
      <c r="CL1936">
        <f t="shared" si="152"/>
        <v>1</v>
      </c>
      <c r="CM1936">
        <f t="shared" si="153"/>
        <v>0</v>
      </c>
      <c r="CN1936">
        <f t="shared" si="154"/>
        <v>1</v>
      </c>
    </row>
    <row r="1937" spans="1:92" x14ac:dyDescent="0.25">
      <c r="A1937">
        <v>792</v>
      </c>
      <c r="B1937" t="s">
        <v>564</v>
      </c>
      <c r="C1937" t="s">
        <v>564</v>
      </c>
      <c r="D1937">
        <v>2345789</v>
      </c>
      <c r="E1937">
        <v>6</v>
      </c>
      <c r="F1937" s="107">
        <v>40939</v>
      </c>
      <c r="G1937" s="107">
        <v>41367</v>
      </c>
      <c r="H1937">
        <v>2345789</v>
      </c>
      <c r="I1937" s="107">
        <v>40939</v>
      </c>
      <c r="J1937" s="107">
        <v>41367</v>
      </c>
      <c r="K1937" t="s">
        <v>562</v>
      </c>
      <c r="L1937" t="s">
        <v>562</v>
      </c>
      <c r="N1937" t="s">
        <v>564</v>
      </c>
      <c r="O1937" t="s">
        <v>913</v>
      </c>
      <c r="P1937" t="s">
        <v>38</v>
      </c>
      <c r="Q1937">
        <v>429</v>
      </c>
      <c r="R1937">
        <v>429</v>
      </c>
      <c r="S1937">
        <v>0</v>
      </c>
      <c r="T1937">
        <v>4</v>
      </c>
      <c r="AD1937" s="107">
        <v>33159</v>
      </c>
      <c r="AE1937" t="s">
        <v>31</v>
      </c>
      <c r="AF1937" t="s">
        <v>32</v>
      </c>
      <c r="AG1937" t="s">
        <v>868</v>
      </c>
      <c r="AH1937" t="s">
        <v>57</v>
      </c>
      <c r="AI1937" t="s">
        <v>86</v>
      </c>
      <c r="AJ1937" t="s">
        <v>88</v>
      </c>
      <c r="AK1937">
        <v>14</v>
      </c>
      <c r="AL1937" t="s">
        <v>361</v>
      </c>
      <c r="AM1937">
        <v>20</v>
      </c>
      <c r="AP1937" t="s">
        <v>104</v>
      </c>
      <c r="AR1937" t="s">
        <v>91</v>
      </c>
      <c r="AS1937" t="s">
        <v>105</v>
      </c>
      <c r="BC1937" t="s">
        <v>37</v>
      </c>
      <c r="BF1937">
        <v>429</v>
      </c>
      <c r="BG1937">
        <v>429</v>
      </c>
      <c r="BH1937">
        <v>429</v>
      </c>
      <c r="BI1937">
        <v>21.256830601092897</v>
      </c>
      <c r="BJ1937">
        <f t="shared" si="150"/>
        <v>21</v>
      </c>
      <c r="BK1937">
        <v>0</v>
      </c>
      <c r="BL1937">
        <v>0</v>
      </c>
      <c r="BM1937" t="s">
        <v>1050</v>
      </c>
      <c r="BN1937" t="s">
        <v>913</v>
      </c>
      <c r="BO1937" t="s">
        <v>564</v>
      </c>
      <c r="BQ1937" t="s">
        <v>1050</v>
      </c>
      <c r="BR1937" t="s">
        <v>87</v>
      </c>
      <c r="BS1937" t="s">
        <v>572</v>
      </c>
      <c r="BT1937" t="s">
        <v>1252</v>
      </c>
      <c r="BU1937" t="s">
        <v>564</v>
      </c>
      <c r="BV1937">
        <v>1</v>
      </c>
      <c r="BW1937">
        <v>1</v>
      </c>
      <c r="BX1937">
        <v>0</v>
      </c>
      <c r="BY1937">
        <v>0</v>
      </c>
      <c r="BZ1937">
        <v>-429</v>
      </c>
      <c r="CA1937">
        <v>0</v>
      </c>
      <c r="CB1937">
        <v>429</v>
      </c>
      <c r="CC1937" t="e">
        <v>#VALUE!</v>
      </c>
      <c r="CD1937">
        <v>429</v>
      </c>
      <c r="CE1937">
        <v>0</v>
      </c>
      <c r="CH1937">
        <f t="shared" si="151"/>
        <v>1</v>
      </c>
      <c r="CI1937" t="s">
        <v>1406</v>
      </c>
      <c r="CJ1937">
        <v>0</v>
      </c>
      <c r="CK1937" t="s">
        <v>1399</v>
      </c>
      <c r="CL1937">
        <f t="shared" si="152"/>
        <v>0</v>
      </c>
      <c r="CM1937">
        <f t="shared" si="153"/>
        <v>0</v>
      </c>
      <c r="CN1937">
        <f t="shared" si="154"/>
        <v>1</v>
      </c>
    </row>
    <row r="1938" spans="1:92" x14ac:dyDescent="0.25">
      <c r="A1938">
        <v>84</v>
      </c>
      <c r="B1938" t="s">
        <v>564</v>
      </c>
      <c r="C1938" t="s">
        <v>564</v>
      </c>
      <c r="D1938">
        <v>2346349</v>
      </c>
      <c r="E1938">
        <v>1</v>
      </c>
      <c r="F1938" s="107">
        <v>40913</v>
      </c>
      <c r="G1938" s="107">
        <v>40935</v>
      </c>
      <c r="H1938">
        <v>2346349</v>
      </c>
      <c r="I1938" s="107" t="s">
        <v>560</v>
      </c>
      <c r="J1938" s="107" t="s">
        <v>560</v>
      </c>
      <c r="K1938">
        <v>30000</v>
      </c>
      <c r="L1938" t="s">
        <v>570</v>
      </c>
      <c r="N1938" t="s">
        <v>1336</v>
      </c>
      <c r="O1938" t="s">
        <v>913</v>
      </c>
      <c r="P1938" t="s">
        <v>54</v>
      </c>
      <c r="Q1938">
        <v>0</v>
      </c>
      <c r="R1938">
        <v>23</v>
      </c>
      <c r="S1938">
        <v>0</v>
      </c>
      <c r="T1938">
        <v>1</v>
      </c>
      <c r="AB1938" t="s">
        <v>111</v>
      </c>
      <c r="AD1938" s="107">
        <v>32848</v>
      </c>
      <c r="AE1938" t="s">
        <v>31</v>
      </c>
      <c r="AF1938" t="s">
        <v>39</v>
      </c>
      <c r="AG1938" t="s">
        <v>40</v>
      </c>
      <c r="AH1938" t="s">
        <v>30</v>
      </c>
      <c r="AI1938" t="s">
        <v>41</v>
      </c>
      <c r="AJ1938" t="s">
        <v>54</v>
      </c>
      <c r="AK1938">
        <v>1</v>
      </c>
      <c r="AL1938" t="s">
        <v>54</v>
      </c>
      <c r="AP1938" t="s">
        <v>109</v>
      </c>
      <c r="AR1938" t="s">
        <v>49</v>
      </c>
      <c r="AS1938" t="s">
        <v>73</v>
      </c>
      <c r="BC1938" t="s">
        <v>78</v>
      </c>
      <c r="BF1938">
        <v>0</v>
      </c>
      <c r="BG1938">
        <v>0</v>
      </c>
      <c r="BH1938">
        <v>23</v>
      </c>
      <c r="BI1938">
        <v>22.035519125683059</v>
      </c>
      <c r="BJ1938" t="e">
        <f t="shared" si="150"/>
        <v>#VALUE!</v>
      </c>
      <c r="BK1938" t="e">
        <v>#VALUE!</v>
      </c>
      <c r="BL1938" t="e">
        <v>#VALUE!</v>
      </c>
      <c r="BM1938" t="s">
        <v>1051</v>
      </c>
      <c r="BN1938" t="s">
        <v>913</v>
      </c>
      <c r="BO1938" t="s">
        <v>564</v>
      </c>
      <c r="BQ1938" t="s">
        <v>1051</v>
      </c>
      <c r="BR1938">
        <v>0</v>
      </c>
      <c r="BS1938" t="s">
        <v>1338</v>
      </c>
      <c r="BT1938" t="s">
        <v>1252</v>
      </c>
      <c r="BU1938" t="s">
        <v>564</v>
      </c>
      <c r="BV1938">
        <v>0</v>
      </c>
      <c r="BW1938">
        <v>0</v>
      </c>
      <c r="BX1938">
        <v>0</v>
      </c>
      <c r="BY1938">
        <v>0</v>
      </c>
      <c r="BZ1938" t="e">
        <v>#VALUE!</v>
      </c>
      <c r="CA1938" t="e">
        <v>#VALUE!</v>
      </c>
      <c r="CB1938" t="e">
        <v>#VALUE!</v>
      </c>
      <c r="CC1938">
        <v>0</v>
      </c>
      <c r="CD1938">
        <v>0</v>
      </c>
      <c r="CH1938">
        <f t="shared" si="151"/>
        <v>1</v>
      </c>
      <c r="CI1938" t="s">
        <v>1405</v>
      </c>
      <c r="CJ1938">
        <v>1</v>
      </c>
      <c r="CK1938" t="s">
        <v>1400</v>
      </c>
      <c r="CL1938">
        <f t="shared" si="152"/>
        <v>0</v>
      </c>
      <c r="CM1938">
        <f t="shared" si="153"/>
        <v>0</v>
      </c>
      <c r="CN1938">
        <f t="shared" si="154"/>
        <v>1</v>
      </c>
    </row>
    <row r="1939" spans="1:92" x14ac:dyDescent="0.25">
      <c r="A1939">
        <v>330</v>
      </c>
      <c r="B1939" t="s">
        <v>564</v>
      </c>
      <c r="C1939" t="s">
        <v>564</v>
      </c>
      <c r="D1939">
        <v>2346890</v>
      </c>
      <c r="E1939">
        <v>6</v>
      </c>
      <c r="F1939" s="107">
        <v>40921</v>
      </c>
      <c r="G1939" s="107">
        <v>41031</v>
      </c>
      <c r="H1939">
        <v>2346890</v>
      </c>
      <c r="I1939" s="107">
        <v>40921</v>
      </c>
      <c r="J1939" s="107">
        <v>41031</v>
      </c>
      <c r="K1939" t="s">
        <v>562</v>
      </c>
      <c r="L1939" t="s">
        <v>562</v>
      </c>
      <c r="N1939" t="s">
        <v>564</v>
      </c>
      <c r="O1939" t="s">
        <v>913</v>
      </c>
      <c r="P1939" t="s">
        <v>38</v>
      </c>
      <c r="Q1939">
        <v>111</v>
      </c>
      <c r="R1939">
        <v>111</v>
      </c>
      <c r="S1939">
        <v>2</v>
      </c>
      <c r="T1939">
        <v>1</v>
      </c>
      <c r="U1939">
        <v>1</v>
      </c>
      <c r="AD1939" s="107">
        <v>33100</v>
      </c>
      <c r="AE1939" t="s">
        <v>31</v>
      </c>
      <c r="AF1939" t="s">
        <v>191</v>
      </c>
      <c r="AG1939" t="s">
        <v>869</v>
      </c>
      <c r="AH1939" t="s">
        <v>57</v>
      </c>
      <c r="AI1939" t="s">
        <v>99</v>
      </c>
      <c r="AJ1939" t="s">
        <v>88</v>
      </c>
      <c r="AK1939">
        <v>4</v>
      </c>
      <c r="AL1939" t="s">
        <v>361</v>
      </c>
      <c r="AM1939">
        <v>5</v>
      </c>
      <c r="AP1939" t="s">
        <v>55</v>
      </c>
      <c r="AR1939" t="s">
        <v>49</v>
      </c>
      <c r="AS1939" t="s">
        <v>56</v>
      </c>
      <c r="BC1939" t="s">
        <v>37</v>
      </c>
      <c r="BF1939">
        <v>111</v>
      </c>
      <c r="BG1939">
        <v>111</v>
      </c>
      <c r="BH1939">
        <v>111</v>
      </c>
      <c r="BI1939">
        <v>21.368852459016395</v>
      </c>
      <c r="BJ1939">
        <f t="shared" si="150"/>
        <v>21</v>
      </c>
      <c r="BK1939">
        <v>0</v>
      </c>
      <c r="BL1939">
        <v>0</v>
      </c>
      <c r="BM1939" t="s">
        <v>1050</v>
      </c>
      <c r="BN1939" t="s">
        <v>913</v>
      </c>
      <c r="BO1939" t="s">
        <v>564</v>
      </c>
      <c r="BQ1939" t="s">
        <v>1050</v>
      </c>
      <c r="BR1939" t="s">
        <v>87</v>
      </c>
      <c r="BS1939" t="s">
        <v>572</v>
      </c>
      <c r="BT1939" t="s">
        <v>1252</v>
      </c>
      <c r="BU1939" t="s">
        <v>87</v>
      </c>
      <c r="BV1939">
        <v>1</v>
      </c>
      <c r="BW1939">
        <v>1</v>
      </c>
      <c r="BX1939">
        <v>0</v>
      </c>
      <c r="BY1939">
        <v>0</v>
      </c>
      <c r="BZ1939">
        <v>-111</v>
      </c>
      <c r="CA1939">
        <v>0</v>
      </c>
      <c r="CB1939">
        <v>111</v>
      </c>
      <c r="CC1939" t="e">
        <v>#VALUE!</v>
      </c>
      <c r="CD1939">
        <v>111</v>
      </c>
      <c r="CE1939">
        <v>0</v>
      </c>
      <c r="CH1939">
        <f t="shared" si="151"/>
        <v>1</v>
      </c>
      <c r="CI1939" t="s">
        <v>1408</v>
      </c>
      <c r="CJ1939">
        <v>0</v>
      </c>
      <c r="CK1939" t="s">
        <v>1399</v>
      </c>
      <c r="CL1939">
        <f t="shared" si="152"/>
        <v>0</v>
      </c>
      <c r="CM1939">
        <f t="shared" si="153"/>
        <v>1</v>
      </c>
      <c r="CN1939">
        <f t="shared" si="154"/>
        <v>1</v>
      </c>
    </row>
    <row r="1940" spans="1:92" x14ac:dyDescent="0.25">
      <c r="A1940">
        <v>656</v>
      </c>
      <c r="B1940" t="s">
        <v>564</v>
      </c>
      <c r="C1940" t="s">
        <v>87</v>
      </c>
      <c r="D1940">
        <v>2347137</v>
      </c>
      <c r="E1940">
        <v>6</v>
      </c>
      <c r="F1940" s="107">
        <v>40934</v>
      </c>
      <c r="G1940" s="107">
        <v>41260</v>
      </c>
      <c r="H1940">
        <v>2347137</v>
      </c>
      <c r="I1940" s="107">
        <v>41053</v>
      </c>
      <c r="J1940" s="107">
        <v>41054</v>
      </c>
      <c r="K1940">
        <v>2000</v>
      </c>
      <c r="L1940" t="s">
        <v>566</v>
      </c>
      <c r="M1940" s="107">
        <v>41054</v>
      </c>
      <c r="N1940" t="s">
        <v>87</v>
      </c>
      <c r="O1940" t="s">
        <v>75</v>
      </c>
      <c r="P1940" t="s">
        <v>38</v>
      </c>
      <c r="Q1940">
        <v>8</v>
      </c>
      <c r="R1940">
        <v>327</v>
      </c>
      <c r="S1940">
        <v>1</v>
      </c>
      <c r="T1940">
        <v>1</v>
      </c>
      <c r="U1940">
        <v>1</v>
      </c>
      <c r="AD1940" s="107">
        <v>31450</v>
      </c>
      <c r="AE1940" t="s">
        <v>31</v>
      </c>
      <c r="AF1940" t="s">
        <v>68</v>
      </c>
      <c r="AG1940" t="s">
        <v>870</v>
      </c>
      <c r="AH1940" t="s">
        <v>30</v>
      </c>
      <c r="AI1940" t="s">
        <v>112</v>
      </c>
      <c r="AJ1940" t="s">
        <v>88</v>
      </c>
      <c r="AK1940">
        <v>8</v>
      </c>
      <c r="AL1940" t="s">
        <v>361</v>
      </c>
      <c r="AM1940">
        <v>3</v>
      </c>
      <c r="AP1940" t="s">
        <v>59</v>
      </c>
      <c r="AR1940" t="s">
        <v>43</v>
      </c>
      <c r="AS1940" t="s">
        <v>60</v>
      </c>
      <c r="AT1940" t="s">
        <v>1288</v>
      </c>
      <c r="AU1940">
        <v>41187</v>
      </c>
      <c r="AX1940" t="s">
        <v>87</v>
      </c>
      <c r="BC1940" t="s">
        <v>51</v>
      </c>
      <c r="BF1940">
        <v>8</v>
      </c>
      <c r="BG1940">
        <v>208</v>
      </c>
      <c r="BH1940">
        <v>327</v>
      </c>
      <c r="BI1940">
        <v>25.912568306010929</v>
      </c>
      <c r="BJ1940">
        <f t="shared" si="150"/>
        <v>26</v>
      </c>
      <c r="BK1940">
        <v>0</v>
      </c>
      <c r="BL1940">
        <v>-206</v>
      </c>
      <c r="BM1940" t="s">
        <v>1050</v>
      </c>
      <c r="BN1940" t="s">
        <v>75</v>
      </c>
      <c r="BO1940" t="s">
        <v>87</v>
      </c>
      <c r="BQ1940" t="s">
        <v>1050</v>
      </c>
      <c r="BR1940" t="s">
        <v>87</v>
      </c>
      <c r="BS1940" t="s">
        <v>572</v>
      </c>
      <c r="BT1940" t="s">
        <v>1252</v>
      </c>
      <c r="BU1940" t="s">
        <v>87</v>
      </c>
      <c r="BV1940">
        <v>2.4464831804281346E-2</v>
      </c>
      <c r="BW1940">
        <v>9.6153846153846159E-3</v>
      </c>
      <c r="BX1940">
        <v>-1.484944718889673E-2</v>
      </c>
      <c r="BY1940">
        <v>0</v>
      </c>
      <c r="BZ1940">
        <v>-2</v>
      </c>
      <c r="CA1940">
        <v>6</v>
      </c>
      <c r="CB1940">
        <v>208</v>
      </c>
      <c r="CC1940">
        <v>8</v>
      </c>
      <c r="CD1940">
        <v>208</v>
      </c>
      <c r="CE1940">
        <v>206</v>
      </c>
      <c r="CH1940">
        <f t="shared" si="151"/>
        <v>1</v>
      </c>
      <c r="CI1940" t="s">
        <v>1405</v>
      </c>
      <c r="CJ1940">
        <v>1</v>
      </c>
      <c r="CK1940" t="s">
        <v>1399</v>
      </c>
      <c r="CL1940">
        <f t="shared" si="152"/>
        <v>1</v>
      </c>
      <c r="CM1940">
        <f t="shared" si="153"/>
        <v>1</v>
      </c>
      <c r="CN1940">
        <f t="shared" si="154"/>
        <v>1</v>
      </c>
    </row>
    <row r="1941" spans="1:92" x14ac:dyDescent="0.25">
      <c r="A1941">
        <v>566</v>
      </c>
      <c r="B1941" t="s">
        <v>564</v>
      </c>
      <c r="C1941" t="s">
        <v>564</v>
      </c>
      <c r="D1941">
        <v>2347703</v>
      </c>
      <c r="E1941">
        <v>6</v>
      </c>
      <c r="F1941" s="107">
        <v>40931</v>
      </c>
      <c r="G1941" s="107">
        <v>41359</v>
      </c>
      <c r="H1941">
        <v>2347703</v>
      </c>
      <c r="I1941" s="107">
        <v>40931</v>
      </c>
      <c r="J1941" s="107">
        <v>41359</v>
      </c>
      <c r="K1941">
        <v>135000</v>
      </c>
      <c r="L1941" t="s">
        <v>570</v>
      </c>
      <c r="N1941" t="s">
        <v>564</v>
      </c>
      <c r="O1941" t="s">
        <v>913</v>
      </c>
      <c r="P1941" t="s">
        <v>38</v>
      </c>
      <c r="Q1941">
        <v>429</v>
      </c>
      <c r="R1941">
        <v>429</v>
      </c>
      <c r="S1941">
        <v>2</v>
      </c>
      <c r="T1941">
        <v>0</v>
      </c>
      <c r="AD1941" s="107">
        <v>22796</v>
      </c>
      <c r="AE1941" t="s">
        <v>31</v>
      </c>
      <c r="AF1941" t="s">
        <v>68</v>
      </c>
      <c r="AG1941" t="s">
        <v>870</v>
      </c>
      <c r="AH1941" t="s">
        <v>57</v>
      </c>
      <c r="AI1941" t="s">
        <v>79</v>
      </c>
      <c r="AJ1941" t="s">
        <v>88</v>
      </c>
      <c r="AK1941">
        <v>18</v>
      </c>
      <c r="AL1941" t="s">
        <v>361</v>
      </c>
      <c r="AM1941">
        <v>3</v>
      </c>
      <c r="AP1941" t="s">
        <v>55</v>
      </c>
      <c r="AR1941" t="s">
        <v>49</v>
      </c>
      <c r="AS1941" t="s">
        <v>56</v>
      </c>
      <c r="BC1941" t="s">
        <v>51</v>
      </c>
      <c r="BF1941">
        <v>429</v>
      </c>
      <c r="BG1941">
        <v>429</v>
      </c>
      <c r="BH1941">
        <v>429</v>
      </c>
      <c r="BI1941">
        <v>49.549180327868854</v>
      </c>
      <c r="BJ1941">
        <f t="shared" si="150"/>
        <v>50</v>
      </c>
      <c r="BK1941">
        <v>0</v>
      </c>
      <c r="BL1941">
        <v>0</v>
      </c>
      <c r="BM1941" t="s">
        <v>1050</v>
      </c>
      <c r="BN1941" t="s">
        <v>913</v>
      </c>
      <c r="BO1941" t="s">
        <v>564</v>
      </c>
      <c r="BQ1941" t="s">
        <v>1050</v>
      </c>
      <c r="BR1941" t="s">
        <v>87</v>
      </c>
      <c r="BS1941" t="s">
        <v>572</v>
      </c>
      <c r="BT1941" t="s">
        <v>1252</v>
      </c>
      <c r="BU1941" t="s">
        <v>87</v>
      </c>
      <c r="BV1941">
        <v>1</v>
      </c>
      <c r="BW1941">
        <v>1</v>
      </c>
      <c r="BX1941">
        <v>0</v>
      </c>
      <c r="BY1941">
        <v>0</v>
      </c>
      <c r="BZ1941">
        <v>-429</v>
      </c>
      <c r="CA1941">
        <v>0</v>
      </c>
      <c r="CB1941">
        <v>429</v>
      </c>
      <c r="CC1941" t="e">
        <v>#VALUE!</v>
      </c>
      <c r="CD1941">
        <v>429</v>
      </c>
      <c r="CE1941">
        <v>0</v>
      </c>
      <c r="CH1941">
        <f t="shared" si="151"/>
        <v>1</v>
      </c>
      <c r="CI1941" t="s">
        <v>1406</v>
      </c>
      <c r="CJ1941">
        <v>0</v>
      </c>
      <c r="CK1941" t="s">
        <v>1399</v>
      </c>
      <c r="CL1941">
        <f t="shared" si="152"/>
        <v>0</v>
      </c>
      <c r="CM1941">
        <f t="shared" si="153"/>
        <v>1</v>
      </c>
      <c r="CN1941">
        <f t="shared" si="154"/>
        <v>0</v>
      </c>
    </row>
    <row r="1942" spans="1:92" x14ac:dyDescent="0.25">
      <c r="A1942">
        <v>966</v>
      </c>
      <c r="B1942" t="s">
        <v>564</v>
      </c>
      <c r="C1942" t="s">
        <v>564</v>
      </c>
      <c r="D1942">
        <v>2348115</v>
      </c>
      <c r="E1942">
        <v>6</v>
      </c>
      <c r="F1942" s="107">
        <v>40944</v>
      </c>
      <c r="G1942" s="107">
        <v>40946</v>
      </c>
      <c r="H1942">
        <v>2348115</v>
      </c>
      <c r="I1942" s="107">
        <v>40944</v>
      </c>
      <c r="J1942" s="107">
        <v>40946</v>
      </c>
      <c r="K1942">
        <v>15000</v>
      </c>
      <c r="L1942" t="s">
        <v>569</v>
      </c>
      <c r="N1942" t="s">
        <v>564</v>
      </c>
      <c r="O1942" t="s">
        <v>913</v>
      </c>
      <c r="P1942" t="s">
        <v>38</v>
      </c>
      <c r="Q1942">
        <v>3</v>
      </c>
      <c r="R1942">
        <v>3</v>
      </c>
      <c r="S1942">
        <v>2</v>
      </c>
      <c r="T1942">
        <v>0</v>
      </c>
      <c r="U1942">
        <v>2</v>
      </c>
      <c r="AD1942" s="107">
        <v>32398</v>
      </c>
      <c r="AE1942" t="s">
        <v>31</v>
      </c>
      <c r="AF1942" t="s">
        <v>68</v>
      </c>
      <c r="AG1942" t="s">
        <v>870</v>
      </c>
      <c r="AH1942" t="s">
        <v>57</v>
      </c>
      <c r="AI1942" t="s">
        <v>89</v>
      </c>
      <c r="AJ1942" t="s">
        <v>88</v>
      </c>
      <c r="AK1942">
        <v>2</v>
      </c>
      <c r="AL1942" t="s">
        <v>361</v>
      </c>
      <c r="AM1942">
        <v>2</v>
      </c>
      <c r="AP1942" t="s">
        <v>106</v>
      </c>
      <c r="AR1942" t="s">
        <v>43</v>
      </c>
      <c r="AS1942" t="s">
        <v>56</v>
      </c>
      <c r="BC1942" t="s">
        <v>37</v>
      </c>
      <c r="BF1942">
        <v>3</v>
      </c>
      <c r="BG1942">
        <v>3</v>
      </c>
      <c r="BH1942">
        <v>3</v>
      </c>
      <c r="BI1942">
        <v>23.349726775956285</v>
      </c>
      <c r="BJ1942">
        <f t="shared" si="150"/>
        <v>23</v>
      </c>
      <c r="BK1942">
        <v>0</v>
      </c>
      <c r="BL1942">
        <v>0</v>
      </c>
      <c r="BM1942" t="s">
        <v>1050</v>
      </c>
      <c r="BN1942" t="s">
        <v>913</v>
      </c>
      <c r="BO1942" t="s">
        <v>564</v>
      </c>
      <c r="BQ1942" t="s">
        <v>1050</v>
      </c>
      <c r="BR1942" t="s">
        <v>87</v>
      </c>
      <c r="BS1942" t="s">
        <v>572</v>
      </c>
      <c r="BT1942" t="s">
        <v>1252</v>
      </c>
      <c r="BU1942" t="s">
        <v>87</v>
      </c>
      <c r="BV1942">
        <v>1</v>
      </c>
      <c r="BW1942">
        <v>1</v>
      </c>
      <c r="BX1942">
        <v>0</v>
      </c>
      <c r="BY1942">
        <v>0</v>
      </c>
      <c r="BZ1942">
        <v>-3</v>
      </c>
      <c r="CA1942">
        <v>0</v>
      </c>
      <c r="CB1942">
        <v>3</v>
      </c>
      <c r="CC1942" t="e">
        <v>#VALUE!</v>
      </c>
      <c r="CD1942">
        <v>3</v>
      </c>
      <c r="CE1942">
        <v>0</v>
      </c>
      <c r="CH1942">
        <f t="shared" si="151"/>
        <v>1</v>
      </c>
      <c r="CI1942" t="s">
        <v>1405</v>
      </c>
      <c r="CJ1942">
        <v>1</v>
      </c>
      <c r="CK1942" t="s">
        <v>1399</v>
      </c>
      <c r="CL1942">
        <f t="shared" si="152"/>
        <v>0</v>
      </c>
      <c r="CM1942">
        <f t="shared" si="153"/>
        <v>1</v>
      </c>
      <c r="CN1942">
        <f t="shared" si="154"/>
        <v>0</v>
      </c>
    </row>
    <row r="1943" spans="1:92" x14ac:dyDescent="0.25">
      <c r="A1943">
        <v>3085</v>
      </c>
      <c r="B1943" t="s">
        <v>564</v>
      </c>
      <c r="C1943" t="s">
        <v>564</v>
      </c>
      <c r="D1943">
        <v>2349001</v>
      </c>
      <c r="E1943">
        <v>4</v>
      </c>
      <c r="F1943" s="107">
        <v>41023</v>
      </c>
      <c r="G1943" s="107">
        <v>41151</v>
      </c>
      <c r="H1943">
        <v>2349001</v>
      </c>
      <c r="I1943" s="107">
        <v>41023</v>
      </c>
      <c r="J1943" s="107">
        <v>41151</v>
      </c>
      <c r="K1943">
        <v>55000</v>
      </c>
      <c r="L1943" t="s">
        <v>570</v>
      </c>
      <c r="N1943" t="s">
        <v>564</v>
      </c>
      <c r="O1943" t="s">
        <v>913</v>
      </c>
      <c r="P1943" t="s">
        <v>38</v>
      </c>
      <c r="Q1943">
        <v>129</v>
      </c>
      <c r="R1943">
        <v>129</v>
      </c>
      <c r="S1943">
        <v>1</v>
      </c>
      <c r="T1943">
        <v>0</v>
      </c>
      <c r="AB1943" t="s">
        <v>111</v>
      </c>
      <c r="AD1943" s="107">
        <v>28824</v>
      </c>
      <c r="AE1943" t="s">
        <v>31</v>
      </c>
      <c r="AF1943" t="s">
        <v>39</v>
      </c>
      <c r="AG1943" t="s">
        <v>40</v>
      </c>
      <c r="AH1943" t="s">
        <v>30</v>
      </c>
      <c r="AI1943" t="s">
        <v>89</v>
      </c>
      <c r="AJ1943" t="s">
        <v>88</v>
      </c>
      <c r="AK1943">
        <v>7</v>
      </c>
      <c r="AL1943" t="s">
        <v>986</v>
      </c>
      <c r="AO1943">
        <v>130</v>
      </c>
      <c r="AP1943" t="s">
        <v>62</v>
      </c>
      <c r="AR1943" t="s">
        <v>43</v>
      </c>
      <c r="AS1943" t="s">
        <v>63</v>
      </c>
      <c r="BC1943" t="s">
        <v>51</v>
      </c>
      <c r="BF1943">
        <v>129</v>
      </c>
      <c r="BG1943">
        <v>129</v>
      </c>
      <c r="BH1943">
        <v>129</v>
      </c>
      <c r="BI1943">
        <v>33.330601092896174</v>
      </c>
      <c r="BJ1943">
        <f t="shared" si="150"/>
        <v>33</v>
      </c>
      <c r="BK1943">
        <v>0</v>
      </c>
      <c r="BL1943">
        <v>0</v>
      </c>
      <c r="BM1943" t="s">
        <v>1050</v>
      </c>
      <c r="BN1943" t="s">
        <v>913</v>
      </c>
      <c r="BO1943" t="s">
        <v>564</v>
      </c>
      <c r="BQ1943" t="s">
        <v>1050</v>
      </c>
      <c r="BR1943" t="s">
        <v>87</v>
      </c>
      <c r="BS1943" t="s">
        <v>572</v>
      </c>
      <c r="BT1943" t="s">
        <v>1252</v>
      </c>
      <c r="BU1943" t="s">
        <v>87</v>
      </c>
      <c r="BV1943">
        <v>1</v>
      </c>
      <c r="BW1943">
        <v>1</v>
      </c>
      <c r="BX1943">
        <v>0</v>
      </c>
      <c r="BY1943">
        <v>0</v>
      </c>
      <c r="BZ1943">
        <v>-129</v>
      </c>
      <c r="CA1943">
        <v>0</v>
      </c>
      <c r="CB1943">
        <v>129</v>
      </c>
      <c r="CC1943" t="e">
        <v>#VALUE!</v>
      </c>
      <c r="CD1943">
        <v>129</v>
      </c>
      <c r="CE1943">
        <v>0</v>
      </c>
      <c r="CH1943">
        <f t="shared" si="151"/>
        <v>1</v>
      </c>
      <c r="CI1943" t="s">
        <v>1403</v>
      </c>
      <c r="CJ1943">
        <v>6</v>
      </c>
      <c r="CK1943" t="s">
        <v>1399</v>
      </c>
      <c r="CL1943">
        <f t="shared" si="152"/>
        <v>0</v>
      </c>
      <c r="CM1943">
        <f t="shared" si="153"/>
        <v>1</v>
      </c>
      <c r="CN1943">
        <f t="shared" si="154"/>
        <v>0</v>
      </c>
    </row>
    <row r="1944" spans="1:92" x14ac:dyDescent="0.25">
      <c r="A1944">
        <v>2821</v>
      </c>
      <c r="B1944" t="s">
        <v>564</v>
      </c>
      <c r="C1944" t="s">
        <v>564</v>
      </c>
      <c r="D1944">
        <v>2350526</v>
      </c>
      <c r="E1944">
        <v>6</v>
      </c>
      <c r="F1944" s="107">
        <v>41012</v>
      </c>
      <c r="G1944" s="107">
        <v>41170</v>
      </c>
      <c r="H1944">
        <v>2350526</v>
      </c>
      <c r="I1944" s="107">
        <v>41012</v>
      </c>
      <c r="J1944" s="107">
        <v>41170</v>
      </c>
      <c r="K1944">
        <v>200000</v>
      </c>
      <c r="L1944" t="s">
        <v>570</v>
      </c>
      <c r="N1944" t="s">
        <v>564</v>
      </c>
      <c r="O1944" t="s">
        <v>913</v>
      </c>
      <c r="P1944" t="s">
        <v>38</v>
      </c>
      <c r="Q1944">
        <v>159</v>
      </c>
      <c r="R1944">
        <v>159</v>
      </c>
      <c r="S1944">
        <v>0</v>
      </c>
      <c r="T1944">
        <v>1</v>
      </c>
      <c r="AB1944" t="s">
        <v>111</v>
      </c>
      <c r="AD1944" s="107">
        <v>31054</v>
      </c>
      <c r="AE1944" t="s">
        <v>31</v>
      </c>
      <c r="AF1944" t="s">
        <v>39</v>
      </c>
      <c r="AG1944" t="s">
        <v>40</v>
      </c>
      <c r="AH1944" t="s">
        <v>30</v>
      </c>
      <c r="AI1944" t="s">
        <v>58</v>
      </c>
      <c r="AJ1944" t="s">
        <v>88</v>
      </c>
      <c r="AK1944">
        <v>7</v>
      </c>
      <c r="AL1944" t="s">
        <v>361</v>
      </c>
      <c r="AM1944">
        <v>2</v>
      </c>
      <c r="AP1944" t="s">
        <v>55</v>
      </c>
      <c r="AR1944" t="s">
        <v>49</v>
      </c>
      <c r="AS1944" t="s">
        <v>56</v>
      </c>
      <c r="BC1944" t="s">
        <v>37</v>
      </c>
      <c r="BF1944">
        <v>159</v>
      </c>
      <c r="BG1944">
        <v>159</v>
      </c>
      <c r="BH1944">
        <v>159</v>
      </c>
      <c r="BI1944">
        <v>27.207650273224044</v>
      </c>
      <c r="BJ1944">
        <f t="shared" si="150"/>
        <v>27</v>
      </c>
      <c r="BK1944">
        <v>0</v>
      </c>
      <c r="BL1944">
        <v>0</v>
      </c>
      <c r="BM1944" t="s">
        <v>1050</v>
      </c>
      <c r="BN1944" t="s">
        <v>913</v>
      </c>
      <c r="BO1944" t="s">
        <v>564</v>
      </c>
      <c r="BQ1944" t="s">
        <v>1050</v>
      </c>
      <c r="BR1944" t="s">
        <v>87</v>
      </c>
      <c r="BS1944" t="s">
        <v>572</v>
      </c>
      <c r="BT1944" t="s">
        <v>1252</v>
      </c>
      <c r="BU1944" t="s">
        <v>564</v>
      </c>
      <c r="BV1944">
        <v>1</v>
      </c>
      <c r="BW1944">
        <v>1</v>
      </c>
      <c r="BX1944">
        <v>0</v>
      </c>
      <c r="BY1944">
        <v>0</v>
      </c>
      <c r="BZ1944">
        <v>-159</v>
      </c>
      <c r="CA1944">
        <v>0</v>
      </c>
      <c r="CB1944">
        <v>159</v>
      </c>
      <c r="CC1944" t="e">
        <v>#VALUE!</v>
      </c>
      <c r="CD1944">
        <v>159</v>
      </c>
      <c r="CE1944">
        <v>0</v>
      </c>
      <c r="CH1944">
        <f t="shared" si="151"/>
        <v>1</v>
      </c>
      <c r="CI1944" t="s">
        <v>1403</v>
      </c>
      <c r="CJ1944">
        <v>6</v>
      </c>
      <c r="CK1944" t="s">
        <v>1399</v>
      </c>
      <c r="CL1944">
        <f t="shared" si="152"/>
        <v>0</v>
      </c>
      <c r="CM1944">
        <f t="shared" si="153"/>
        <v>0</v>
      </c>
      <c r="CN1944">
        <f t="shared" si="154"/>
        <v>1</v>
      </c>
    </row>
    <row r="1945" spans="1:92" x14ac:dyDescent="0.25">
      <c r="A1945">
        <v>1924</v>
      </c>
      <c r="B1945" t="s">
        <v>564</v>
      </c>
      <c r="C1945" t="s">
        <v>564</v>
      </c>
      <c r="D1945">
        <v>2350621</v>
      </c>
      <c r="E1945">
        <v>2</v>
      </c>
      <c r="F1945" s="107">
        <v>40981</v>
      </c>
      <c r="G1945" s="107">
        <v>40982</v>
      </c>
      <c r="H1945">
        <v>2350621</v>
      </c>
      <c r="I1945" s="107">
        <v>40981</v>
      </c>
      <c r="J1945" s="107">
        <v>40982</v>
      </c>
      <c r="K1945">
        <v>2000</v>
      </c>
      <c r="L1945" t="s">
        <v>566</v>
      </c>
      <c r="N1945" t="s">
        <v>564</v>
      </c>
      <c r="O1945" t="s">
        <v>913</v>
      </c>
      <c r="P1945" t="s">
        <v>587</v>
      </c>
      <c r="Q1945">
        <v>2</v>
      </c>
      <c r="R1945">
        <v>2</v>
      </c>
      <c r="S1945">
        <v>0</v>
      </c>
      <c r="T1945">
        <v>1</v>
      </c>
      <c r="AD1945" s="107">
        <v>29179</v>
      </c>
      <c r="AE1945" t="s">
        <v>31</v>
      </c>
      <c r="AF1945" t="s">
        <v>68</v>
      </c>
      <c r="AG1945" t="s">
        <v>870</v>
      </c>
      <c r="AH1945" t="s">
        <v>30</v>
      </c>
      <c r="AI1945" t="s">
        <v>117</v>
      </c>
      <c r="AJ1945" t="s">
        <v>47</v>
      </c>
      <c r="AL1945" t="s">
        <v>47</v>
      </c>
      <c r="AP1945" t="s">
        <v>42</v>
      </c>
      <c r="AR1945" t="s">
        <v>43</v>
      </c>
      <c r="AS1945" t="s">
        <v>44</v>
      </c>
      <c r="AT1945" t="s">
        <v>391</v>
      </c>
      <c r="BC1945" t="s">
        <v>37</v>
      </c>
      <c r="BF1945">
        <v>2</v>
      </c>
      <c r="BG1945">
        <v>2</v>
      </c>
      <c r="BH1945">
        <v>2</v>
      </c>
      <c r="BI1945">
        <v>32.245901639344261</v>
      </c>
      <c r="BJ1945">
        <f t="shared" si="150"/>
        <v>32</v>
      </c>
      <c r="BK1945">
        <v>0</v>
      </c>
      <c r="BL1945">
        <v>0</v>
      </c>
      <c r="BM1945" t="s">
        <v>47</v>
      </c>
      <c r="BN1945" t="s">
        <v>913</v>
      </c>
      <c r="BO1945" t="s">
        <v>564</v>
      </c>
      <c r="BQ1945" t="s">
        <v>47</v>
      </c>
      <c r="BR1945" t="s">
        <v>87</v>
      </c>
      <c r="BS1945" t="s">
        <v>572</v>
      </c>
      <c r="BT1945" t="s">
        <v>1252</v>
      </c>
      <c r="BU1945" t="s">
        <v>564</v>
      </c>
      <c r="BV1945">
        <v>1</v>
      </c>
      <c r="BW1945">
        <v>1</v>
      </c>
      <c r="BX1945">
        <v>0</v>
      </c>
      <c r="BY1945">
        <v>0</v>
      </c>
      <c r="BZ1945">
        <v>-2</v>
      </c>
      <c r="CA1945">
        <v>0</v>
      </c>
      <c r="CB1945">
        <v>2</v>
      </c>
      <c r="CC1945" t="e">
        <v>#VALUE!</v>
      </c>
      <c r="CD1945">
        <v>2</v>
      </c>
      <c r="CE1945">
        <v>0</v>
      </c>
      <c r="CH1945">
        <f t="shared" si="151"/>
        <v>1</v>
      </c>
      <c r="CI1945" t="s">
        <v>1405</v>
      </c>
      <c r="CJ1945">
        <v>1</v>
      </c>
      <c r="CK1945" t="s">
        <v>1399</v>
      </c>
      <c r="CL1945">
        <f t="shared" si="152"/>
        <v>0</v>
      </c>
      <c r="CM1945">
        <f t="shared" si="153"/>
        <v>0</v>
      </c>
      <c r="CN1945">
        <f t="shared" si="154"/>
        <v>1</v>
      </c>
    </row>
    <row r="1946" spans="1:92" x14ac:dyDescent="0.25">
      <c r="A1946">
        <v>2273</v>
      </c>
      <c r="B1946" t="s">
        <v>564</v>
      </c>
      <c r="C1946" t="s">
        <v>564</v>
      </c>
      <c r="D1946">
        <v>2352226</v>
      </c>
      <c r="E1946">
        <v>5</v>
      </c>
      <c r="F1946" s="107">
        <v>40995</v>
      </c>
      <c r="G1946" s="107">
        <v>41011</v>
      </c>
      <c r="H1946">
        <v>2352226</v>
      </c>
      <c r="I1946" s="107">
        <v>40996</v>
      </c>
      <c r="J1946" s="107">
        <v>41011</v>
      </c>
      <c r="K1946" t="s">
        <v>562</v>
      </c>
      <c r="L1946" t="s">
        <v>562</v>
      </c>
      <c r="N1946" t="s">
        <v>564</v>
      </c>
      <c r="O1946" t="s">
        <v>913</v>
      </c>
      <c r="P1946" t="s">
        <v>38</v>
      </c>
      <c r="Q1946">
        <v>16</v>
      </c>
      <c r="R1946">
        <v>17</v>
      </c>
      <c r="S1946">
        <v>1</v>
      </c>
      <c r="T1946">
        <v>0</v>
      </c>
      <c r="U1946">
        <v>1</v>
      </c>
      <c r="AD1946" s="107">
        <v>33239</v>
      </c>
      <c r="AE1946" t="s">
        <v>31</v>
      </c>
      <c r="AF1946" t="s">
        <v>68</v>
      </c>
      <c r="AG1946" t="s">
        <v>870</v>
      </c>
      <c r="AH1946" t="s">
        <v>57</v>
      </c>
      <c r="AI1946" t="s">
        <v>33</v>
      </c>
      <c r="AJ1946" t="s">
        <v>88</v>
      </c>
      <c r="AK1946">
        <v>3</v>
      </c>
      <c r="AL1946" t="s">
        <v>987</v>
      </c>
      <c r="AN1946">
        <v>6</v>
      </c>
      <c r="AP1946" t="s">
        <v>62</v>
      </c>
      <c r="AR1946" t="s">
        <v>43</v>
      </c>
      <c r="AS1946" t="s">
        <v>63</v>
      </c>
      <c r="BC1946" t="s">
        <v>37</v>
      </c>
      <c r="BF1946">
        <v>16</v>
      </c>
      <c r="BG1946">
        <v>16</v>
      </c>
      <c r="BH1946">
        <v>17</v>
      </c>
      <c r="BI1946">
        <v>21.191256830601095</v>
      </c>
      <c r="BJ1946">
        <f t="shared" si="150"/>
        <v>21</v>
      </c>
      <c r="BK1946">
        <v>0</v>
      </c>
      <c r="BL1946">
        <v>0</v>
      </c>
      <c r="BM1946" t="s">
        <v>1050</v>
      </c>
      <c r="BN1946" t="s">
        <v>913</v>
      </c>
      <c r="BO1946" t="s">
        <v>564</v>
      </c>
      <c r="BQ1946" t="s">
        <v>1050</v>
      </c>
      <c r="BR1946" t="s">
        <v>87</v>
      </c>
      <c r="BS1946" t="s">
        <v>572</v>
      </c>
      <c r="BT1946" t="s">
        <v>1252</v>
      </c>
      <c r="BU1946" t="s">
        <v>87</v>
      </c>
      <c r="BV1946">
        <v>0.94117647058823528</v>
      </c>
      <c r="BW1946">
        <v>1</v>
      </c>
      <c r="BX1946">
        <v>5.8823529411764719E-2</v>
      </c>
      <c r="BY1946">
        <v>0</v>
      </c>
      <c r="BZ1946">
        <v>-16</v>
      </c>
      <c r="CA1946">
        <v>0</v>
      </c>
      <c r="CB1946">
        <v>16</v>
      </c>
      <c r="CC1946" t="e">
        <v>#VALUE!</v>
      </c>
      <c r="CD1946">
        <v>16</v>
      </c>
      <c r="CE1946">
        <v>0</v>
      </c>
      <c r="CH1946">
        <f t="shared" si="151"/>
        <v>1</v>
      </c>
      <c r="CI1946" t="s">
        <v>1404</v>
      </c>
      <c r="CJ1946">
        <v>2</v>
      </c>
      <c r="CK1946" t="s">
        <v>1399</v>
      </c>
      <c r="CL1946">
        <f t="shared" si="152"/>
        <v>0</v>
      </c>
      <c r="CM1946">
        <f t="shared" si="153"/>
        <v>1</v>
      </c>
      <c r="CN1946">
        <f t="shared" si="154"/>
        <v>0</v>
      </c>
    </row>
    <row r="1947" spans="1:92" x14ac:dyDescent="0.25">
      <c r="A1947">
        <v>2004</v>
      </c>
      <c r="B1947" t="s">
        <v>564</v>
      </c>
      <c r="C1947" t="s">
        <v>564</v>
      </c>
      <c r="D1947">
        <v>2352450</v>
      </c>
      <c r="E1947">
        <v>6</v>
      </c>
      <c r="F1947" s="107">
        <v>40984</v>
      </c>
      <c r="G1947" s="107">
        <v>41066</v>
      </c>
      <c r="H1947">
        <v>2352450</v>
      </c>
      <c r="I1947" s="107">
        <v>40984</v>
      </c>
      <c r="J1947" s="107">
        <v>41066</v>
      </c>
      <c r="K1947">
        <v>30000</v>
      </c>
      <c r="L1947" t="s">
        <v>570</v>
      </c>
      <c r="N1947" t="s">
        <v>564</v>
      </c>
      <c r="O1947" t="s">
        <v>913</v>
      </c>
      <c r="P1947" t="s">
        <v>38</v>
      </c>
      <c r="Q1947">
        <v>83</v>
      </c>
      <c r="R1947">
        <v>83</v>
      </c>
      <c r="S1947">
        <v>3</v>
      </c>
      <c r="T1947">
        <v>1</v>
      </c>
      <c r="U1947">
        <v>1</v>
      </c>
      <c r="AD1947" s="107">
        <v>33079</v>
      </c>
      <c r="AE1947" t="s">
        <v>31</v>
      </c>
      <c r="AF1947" t="s">
        <v>32</v>
      </c>
      <c r="AG1947" t="s">
        <v>868</v>
      </c>
      <c r="AH1947" t="s">
        <v>30</v>
      </c>
      <c r="AI1947" t="s">
        <v>70</v>
      </c>
      <c r="AJ1947" t="s">
        <v>88</v>
      </c>
      <c r="AK1947">
        <v>4</v>
      </c>
      <c r="AL1947" t="s">
        <v>361</v>
      </c>
      <c r="AM1947">
        <v>2</v>
      </c>
      <c r="AP1947" t="s">
        <v>80</v>
      </c>
      <c r="AR1947" t="s">
        <v>49</v>
      </c>
      <c r="AS1947" t="s">
        <v>81</v>
      </c>
      <c r="BC1947" t="s">
        <v>98</v>
      </c>
      <c r="BF1947">
        <v>83</v>
      </c>
      <c r="BG1947">
        <v>83</v>
      </c>
      <c r="BH1947">
        <v>83</v>
      </c>
      <c r="BI1947">
        <v>21.598360655737704</v>
      </c>
      <c r="BJ1947">
        <f t="shared" si="150"/>
        <v>22</v>
      </c>
      <c r="BK1947">
        <v>0</v>
      </c>
      <c r="BL1947">
        <v>0</v>
      </c>
      <c r="BM1947" t="s">
        <v>1050</v>
      </c>
      <c r="BN1947" t="s">
        <v>913</v>
      </c>
      <c r="BO1947" t="s">
        <v>564</v>
      </c>
      <c r="BQ1947" t="s">
        <v>1050</v>
      </c>
      <c r="BR1947" t="s">
        <v>87</v>
      </c>
      <c r="BS1947" t="s">
        <v>572</v>
      </c>
      <c r="BT1947" t="s">
        <v>1252</v>
      </c>
      <c r="BU1947" t="s">
        <v>87</v>
      </c>
      <c r="BV1947">
        <v>1</v>
      </c>
      <c r="BW1947">
        <v>1</v>
      </c>
      <c r="BX1947">
        <v>0</v>
      </c>
      <c r="BY1947">
        <v>0</v>
      </c>
      <c r="BZ1947">
        <v>-83</v>
      </c>
      <c r="CA1947">
        <v>0</v>
      </c>
      <c r="CB1947">
        <v>83</v>
      </c>
      <c r="CC1947" t="e">
        <v>#VALUE!</v>
      </c>
      <c r="CD1947">
        <v>83</v>
      </c>
      <c r="CE1947">
        <v>0</v>
      </c>
      <c r="CH1947">
        <f t="shared" si="151"/>
        <v>1</v>
      </c>
      <c r="CI1947" t="s">
        <v>1402</v>
      </c>
      <c r="CJ1947">
        <v>4</v>
      </c>
      <c r="CK1947" t="s">
        <v>1399</v>
      </c>
      <c r="CL1947">
        <f t="shared" si="152"/>
        <v>0</v>
      </c>
      <c r="CM1947">
        <f t="shared" si="153"/>
        <v>1</v>
      </c>
      <c r="CN1947">
        <f t="shared" si="154"/>
        <v>1</v>
      </c>
    </row>
    <row r="1948" spans="1:92" x14ac:dyDescent="0.25">
      <c r="A1948">
        <v>2087</v>
      </c>
      <c r="B1948" t="s">
        <v>564</v>
      </c>
      <c r="C1948" t="s">
        <v>564</v>
      </c>
      <c r="D1948">
        <v>2353080</v>
      </c>
      <c r="E1948">
        <v>5</v>
      </c>
      <c r="F1948" s="107">
        <v>40987</v>
      </c>
      <c r="G1948" s="107">
        <v>41046</v>
      </c>
      <c r="H1948">
        <v>2353080</v>
      </c>
      <c r="I1948" s="107">
        <v>40988</v>
      </c>
      <c r="J1948" s="107">
        <v>41046</v>
      </c>
      <c r="K1948">
        <v>30000</v>
      </c>
      <c r="L1948" t="s">
        <v>570</v>
      </c>
      <c r="N1948" t="s">
        <v>564</v>
      </c>
      <c r="O1948" t="s">
        <v>913</v>
      </c>
      <c r="P1948" t="s">
        <v>38</v>
      </c>
      <c r="Q1948">
        <v>59</v>
      </c>
      <c r="R1948">
        <v>60</v>
      </c>
      <c r="S1948">
        <v>2</v>
      </c>
      <c r="T1948">
        <v>5</v>
      </c>
      <c r="U1948">
        <v>1</v>
      </c>
      <c r="AD1948" s="107">
        <v>33229</v>
      </c>
      <c r="AE1948" t="s">
        <v>31</v>
      </c>
      <c r="AF1948" t="s">
        <v>32</v>
      </c>
      <c r="AG1948" t="s">
        <v>868</v>
      </c>
      <c r="AH1948" t="s">
        <v>57</v>
      </c>
      <c r="AI1948" t="s">
        <v>94</v>
      </c>
      <c r="AJ1948" t="s">
        <v>88</v>
      </c>
      <c r="AK1948">
        <v>4</v>
      </c>
      <c r="AL1948" t="s">
        <v>987</v>
      </c>
      <c r="AN1948">
        <v>9</v>
      </c>
      <c r="AP1948" t="s">
        <v>106</v>
      </c>
      <c r="AR1948" t="s">
        <v>43</v>
      </c>
      <c r="AS1948" t="s">
        <v>56</v>
      </c>
      <c r="BC1948" t="s">
        <v>37</v>
      </c>
      <c r="BF1948">
        <v>59</v>
      </c>
      <c r="BG1948">
        <v>59</v>
      </c>
      <c r="BH1948">
        <v>60</v>
      </c>
      <c r="BI1948">
        <v>21.196721311475411</v>
      </c>
      <c r="BJ1948">
        <f t="shared" si="150"/>
        <v>21</v>
      </c>
      <c r="BK1948">
        <v>0</v>
      </c>
      <c r="BL1948">
        <v>0</v>
      </c>
      <c r="BM1948" t="s">
        <v>1050</v>
      </c>
      <c r="BN1948" t="s">
        <v>913</v>
      </c>
      <c r="BO1948" t="s">
        <v>564</v>
      </c>
      <c r="BQ1948" t="s">
        <v>1050</v>
      </c>
      <c r="BR1948" t="s">
        <v>87</v>
      </c>
      <c r="BS1948" t="s">
        <v>572</v>
      </c>
      <c r="BT1948" t="s">
        <v>1252</v>
      </c>
      <c r="BU1948" t="s">
        <v>87</v>
      </c>
      <c r="BV1948">
        <v>0.98333333333333328</v>
      </c>
      <c r="BW1948">
        <v>1</v>
      </c>
      <c r="BX1948">
        <v>1.6666666666666718E-2</v>
      </c>
      <c r="BY1948">
        <v>0</v>
      </c>
      <c r="BZ1948">
        <v>-59</v>
      </c>
      <c r="CA1948">
        <v>0</v>
      </c>
      <c r="CB1948">
        <v>59</v>
      </c>
      <c r="CC1948" t="e">
        <v>#VALUE!</v>
      </c>
      <c r="CD1948">
        <v>59</v>
      </c>
      <c r="CE1948">
        <v>0</v>
      </c>
      <c r="CH1948">
        <f t="shared" si="151"/>
        <v>1</v>
      </c>
      <c r="CI1948" t="s">
        <v>1401</v>
      </c>
      <c r="CJ1948">
        <v>3</v>
      </c>
      <c r="CK1948" t="s">
        <v>1399</v>
      </c>
      <c r="CL1948">
        <f t="shared" si="152"/>
        <v>0</v>
      </c>
      <c r="CM1948">
        <f t="shared" si="153"/>
        <v>1</v>
      </c>
      <c r="CN1948">
        <f t="shared" si="154"/>
        <v>1</v>
      </c>
    </row>
    <row r="1949" spans="1:92" x14ac:dyDescent="0.25">
      <c r="A1949">
        <v>2967</v>
      </c>
      <c r="B1949" t="s">
        <v>564</v>
      </c>
      <c r="C1949" t="s">
        <v>564</v>
      </c>
      <c r="D1949">
        <v>2353934</v>
      </c>
      <c r="E1949">
        <v>6</v>
      </c>
      <c r="F1949" s="107">
        <v>41018</v>
      </c>
      <c r="G1949" s="107">
        <v>41165</v>
      </c>
      <c r="H1949">
        <v>2353934</v>
      </c>
      <c r="I1949" s="107">
        <v>41101</v>
      </c>
      <c r="J1949" s="107">
        <v>41165</v>
      </c>
      <c r="K1949" t="s">
        <v>562</v>
      </c>
      <c r="L1949" t="s">
        <v>562</v>
      </c>
      <c r="N1949" t="s">
        <v>564</v>
      </c>
      <c r="O1949" t="s">
        <v>913</v>
      </c>
      <c r="P1949" t="s">
        <v>38</v>
      </c>
      <c r="Q1949">
        <v>65</v>
      </c>
      <c r="R1949">
        <v>148</v>
      </c>
      <c r="S1949">
        <v>2</v>
      </c>
      <c r="T1949">
        <v>4</v>
      </c>
      <c r="U1949">
        <v>1</v>
      </c>
      <c r="AD1949" s="107">
        <v>33122</v>
      </c>
      <c r="AE1949" t="s">
        <v>31</v>
      </c>
      <c r="AF1949" t="s">
        <v>32</v>
      </c>
      <c r="AG1949" t="s">
        <v>868</v>
      </c>
      <c r="AH1949" t="s">
        <v>30</v>
      </c>
      <c r="AI1949" t="s">
        <v>52</v>
      </c>
      <c r="AJ1949" t="s">
        <v>88</v>
      </c>
      <c r="AK1949">
        <v>3</v>
      </c>
      <c r="AL1949" t="s">
        <v>361</v>
      </c>
      <c r="AM1949">
        <v>3</v>
      </c>
      <c r="AP1949" t="s">
        <v>55</v>
      </c>
      <c r="AR1949" t="s">
        <v>49</v>
      </c>
      <c r="AS1949" t="s">
        <v>56</v>
      </c>
      <c r="BC1949" t="s">
        <v>37</v>
      </c>
      <c r="BF1949">
        <v>65</v>
      </c>
      <c r="BG1949">
        <v>65</v>
      </c>
      <c r="BH1949">
        <v>148</v>
      </c>
      <c r="BI1949">
        <v>21.57377049180328</v>
      </c>
      <c r="BJ1949">
        <f t="shared" si="150"/>
        <v>22</v>
      </c>
      <c r="BK1949">
        <v>0</v>
      </c>
      <c r="BL1949">
        <v>0</v>
      </c>
      <c r="BM1949" t="s">
        <v>1050</v>
      </c>
      <c r="BN1949" t="s">
        <v>913</v>
      </c>
      <c r="BO1949" t="s">
        <v>564</v>
      </c>
      <c r="BQ1949" t="s">
        <v>1050</v>
      </c>
      <c r="BR1949" t="s">
        <v>87</v>
      </c>
      <c r="BS1949" t="s">
        <v>572</v>
      </c>
      <c r="BT1949" t="s">
        <v>1252</v>
      </c>
      <c r="BU1949" t="s">
        <v>87</v>
      </c>
      <c r="BV1949">
        <v>0.4391891891891892</v>
      </c>
      <c r="BW1949">
        <v>1</v>
      </c>
      <c r="BX1949">
        <v>0.56081081081081074</v>
      </c>
      <c r="BY1949">
        <v>0</v>
      </c>
      <c r="BZ1949">
        <v>-65</v>
      </c>
      <c r="CA1949">
        <v>0</v>
      </c>
      <c r="CB1949">
        <v>65</v>
      </c>
      <c r="CC1949" t="e">
        <v>#VALUE!</v>
      </c>
      <c r="CD1949">
        <v>65</v>
      </c>
      <c r="CE1949">
        <v>0</v>
      </c>
      <c r="CH1949">
        <f t="shared" si="151"/>
        <v>1</v>
      </c>
      <c r="CI1949" t="s">
        <v>1402</v>
      </c>
      <c r="CJ1949">
        <v>4</v>
      </c>
      <c r="CK1949" t="s">
        <v>1399</v>
      </c>
      <c r="CL1949">
        <f t="shared" si="152"/>
        <v>0</v>
      </c>
      <c r="CM1949">
        <f t="shared" si="153"/>
        <v>1</v>
      </c>
      <c r="CN1949">
        <f t="shared" si="154"/>
        <v>1</v>
      </c>
    </row>
    <row r="1950" spans="1:92" x14ac:dyDescent="0.25">
      <c r="A1950">
        <v>1595</v>
      </c>
      <c r="B1950" t="s">
        <v>564</v>
      </c>
      <c r="C1950" t="s">
        <v>564</v>
      </c>
      <c r="D1950">
        <v>2354167</v>
      </c>
      <c r="E1950">
        <v>2</v>
      </c>
      <c r="F1950" s="107">
        <v>40968</v>
      </c>
      <c r="G1950" s="107">
        <v>40970</v>
      </c>
      <c r="H1950">
        <v>2354167</v>
      </c>
      <c r="I1950" s="107">
        <v>40968</v>
      </c>
      <c r="J1950" s="107">
        <v>40970</v>
      </c>
      <c r="K1950">
        <v>5000</v>
      </c>
      <c r="L1950" t="s">
        <v>567</v>
      </c>
      <c r="N1950" t="s">
        <v>564</v>
      </c>
      <c r="O1950" t="s">
        <v>913</v>
      </c>
      <c r="P1950" t="s">
        <v>587</v>
      </c>
      <c r="Q1950">
        <v>3</v>
      </c>
      <c r="R1950">
        <v>3</v>
      </c>
      <c r="S1950">
        <v>1</v>
      </c>
      <c r="T1950">
        <v>20</v>
      </c>
      <c r="AD1950" s="107">
        <v>25352</v>
      </c>
      <c r="AE1950" t="s">
        <v>45</v>
      </c>
      <c r="AF1950" t="s">
        <v>68</v>
      </c>
      <c r="AG1950" t="s">
        <v>870</v>
      </c>
      <c r="AH1950" t="s">
        <v>57</v>
      </c>
      <c r="AI1950" t="s">
        <v>69</v>
      </c>
      <c r="AJ1950" t="s">
        <v>47</v>
      </c>
      <c r="AK1950">
        <v>2</v>
      </c>
      <c r="AL1950" t="s">
        <v>47</v>
      </c>
      <c r="AP1950" t="s">
        <v>42</v>
      </c>
      <c r="AR1950" t="s">
        <v>43</v>
      </c>
      <c r="AS1950" t="s">
        <v>44</v>
      </c>
      <c r="AT1950" t="s">
        <v>351</v>
      </c>
      <c r="BC1950" t="s">
        <v>37</v>
      </c>
      <c r="BF1950">
        <v>3</v>
      </c>
      <c r="BG1950">
        <v>3</v>
      </c>
      <c r="BH1950">
        <v>3</v>
      </c>
      <c r="BI1950">
        <v>42.666666666666664</v>
      </c>
      <c r="BJ1950">
        <f t="shared" si="150"/>
        <v>43</v>
      </c>
      <c r="BK1950">
        <v>0</v>
      </c>
      <c r="BL1950">
        <v>0</v>
      </c>
      <c r="BM1950" t="s">
        <v>47</v>
      </c>
      <c r="BN1950" t="s">
        <v>913</v>
      </c>
      <c r="BO1950" t="s">
        <v>564</v>
      </c>
      <c r="BQ1950" t="s">
        <v>47</v>
      </c>
      <c r="BR1950" t="s">
        <v>87</v>
      </c>
      <c r="BS1950" t="s">
        <v>572</v>
      </c>
      <c r="BT1950" t="s">
        <v>1252</v>
      </c>
      <c r="BU1950" t="s">
        <v>87</v>
      </c>
      <c r="BV1950">
        <v>1</v>
      </c>
      <c r="BW1950">
        <v>1</v>
      </c>
      <c r="BX1950">
        <v>0</v>
      </c>
      <c r="BY1950">
        <v>0</v>
      </c>
      <c r="BZ1950">
        <v>-3</v>
      </c>
      <c r="CA1950">
        <v>0</v>
      </c>
      <c r="CB1950">
        <v>3</v>
      </c>
      <c r="CC1950" t="e">
        <v>#VALUE!</v>
      </c>
      <c r="CD1950">
        <v>3</v>
      </c>
      <c r="CE1950">
        <v>0</v>
      </c>
      <c r="CH1950">
        <f t="shared" si="151"/>
        <v>1</v>
      </c>
      <c r="CI1950" t="s">
        <v>1405</v>
      </c>
      <c r="CJ1950">
        <v>1</v>
      </c>
      <c r="CK1950" t="s">
        <v>1399</v>
      </c>
      <c r="CL1950">
        <f t="shared" si="152"/>
        <v>0</v>
      </c>
      <c r="CM1950">
        <f t="shared" si="153"/>
        <v>1</v>
      </c>
      <c r="CN1950">
        <f t="shared" si="154"/>
        <v>1</v>
      </c>
    </row>
    <row r="1951" spans="1:92" x14ac:dyDescent="0.25">
      <c r="A1951">
        <v>3238</v>
      </c>
      <c r="B1951" t="s">
        <v>564</v>
      </c>
      <c r="C1951" t="s">
        <v>564</v>
      </c>
      <c r="D1951">
        <v>2354375</v>
      </c>
      <c r="E1951">
        <v>5</v>
      </c>
      <c r="F1951" s="107">
        <v>41028</v>
      </c>
      <c r="G1951" s="107">
        <v>41050</v>
      </c>
      <c r="H1951">
        <v>2354375</v>
      </c>
      <c r="I1951" s="107">
        <v>41028</v>
      </c>
      <c r="J1951" s="107">
        <v>41030</v>
      </c>
      <c r="K1951">
        <v>5000</v>
      </c>
      <c r="L1951" t="s">
        <v>567</v>
      </c>
      <c r="M1951" s="107">
        <v>41030</v>
      </c>
      <c r="N1951" t="s">
        <v>87</v>
      </c>
      <c r="O1951" t="s">
        <v>75</v>
      </c>
      <c r="P1951" t="s">
        <v>38</v>
      </c>
      <c r="Q1951">
        <v>3</v>
      </c>
      <c r="R1951">
        <v>23</v>
      </c>
      <c r="S1951">
        <v>2</v>
      </c>
      <c r="T1951">
        <v>1</v>
      </c>
      <c r="U1951">
        <v>1</v>
      </c>
      <c r="AB1951" t="s">
        <v>111</v>
      </c>
      <c r="AD1951" s="107">
        <v>33200</v>
      </c>
      <c r="AE1951" t="s">
        <v>31</v>
      </c>
      <c r="AF1951" t="s">
        <v>39</v>
      </c>
      <c r="AG1951" t="s">
        <v>40</v>
      </c>
      <c r="AH1951" t="s">
        <v>30</v>
      </c>
      <c r="AI1951" t="s">
        <v>84</v>
      </c>
      <c r="AJ1951" t="s">
        <v>88</v>
      </c>
      <c r="AK1951">
        <v>4</v>
      </c>
      <c r="AL1951" t="s">
        <v>987</v>
      </c>
      <c r="AN1951">
        <v>6</v>
      </c>
      <c r="AP1951" t="s">
        <v>425</v>
      </c>
      <c r="AR1951" t="s">
        <v>43</v>
      </c>
      <c r="AS1951" t="s">
        <v>63</v>
      </c>
      <c r="BC1951" t="s">
        <v>37</v>
      </c>
      <c r="BF1951">
        <v>3</v>
      </c>
      <c r="BG1951">
        <v>23</v>
      </c>
      <c r="BH1951">
        <v>23</v>
      </c>
      <c r="BI1951">
        <v>21.387978142076502</v>
      </c>
      <c r="BJ1951">
        <f t="shared" si="150"/>
        <v>21</v>
      </c>
      <c r="BK1951">
        <v>0</v>
      </c>
      <c r="BL1951">
        <v>-20</v>
      </c>
      <c r="BM1951" t="s">
        <v>1050</v>
      </c>
      <c r="BN1951" t="s">
        <v>75</v>
      </c>
      <c r="BO1951" t="s">
        <v>87</v>
      </c>
      <c r="BQ1951" t="s">
        <v>1050</v>
      </c>
      <c r="BR1951" t="s">
        <v>87</v>
      </c>
      <c r="BS1951" t="s">
        <v>573</v>
      </c>
      <c r="BT1951" t="s">
        <v>1252</v>
      </c>
      <c r="BU1951" t="s">
        <v>87</v>
      </c>
      <c r="BV1951">
        <v>0.13043478260869565</v>
      </c>
      <c r="BW1951">
        <v>0.13043478260869565</v>
      </c>
      <c r="BX1951">
        <v>0</v>
      </c>
      <c r="BY1951">
        <v>0</v>
      </c>
      <c r="BZ1951">
        <v>-3</v>
      </c>
      <c r="CA1951">
        <v>0</v>
      </c>
      <c r="CB1951">
        <v>3</v>
      </c>
      <c r="CC1951" t="e">
        <v>#VALUE!</v>
      </c>
      <c r="CD1951">
        <v>3</v>
      </c>
      <c r="CE1951">
        <v>0</v>
      </c>
      <c r="CH1951">
        <f t="shared" si="151"/>
        <v>1</v>
      </c>
      <c r="CI1951" t="s">
        <v>1405</v>
      </c>
      <c r="CJ1951">
        <v>1</v>
      </c>
      <c r="CK1951" t="s">
        <v>1399</v>
      </c>
      <c r="CL1951">
        <f t="shared" si="152"/>
        <v>1</v>
      </c>
      <c r="CM1951">
        <f t="shared" si="153"/>
        <v>1</v>
      </c>
      <c r="CN1951">
        <f t="shared" si="154"/>
        <v>1</v>
      </c>
    </row>
    <row r="1952" spans="1:92" x14ac:dyDescent="0.25">
      <c r="A1952">
        <v>222</v>
      </c>
      <c r="B1952" t="s">
        <v>564</v>
      </c>
      <c r="C1952" t="s">
        <v>564</v>
      </c>
      <c r="D1952">
        <v>2354654</v>
      </c>
      <c r="E1952">
        <v>4</v>
      </c>
      <c r="F1952" s="107">
        <v>40661</v>
      </c>
      <c r="G1952" s="107">
        <v>40940</v>
      </c>
      <c r="H1952">
        <v>2354654</v>
      </c>
      <c r="I1952" s="107">
        <v>40667</v>
      </c>
      <c r="J1952" s="107">
        <v>40670</v>
      </c>
      <c r="K1952">
        <v>10000</v>
      </c>
      <c r="L1952" t="s">
        <v>568</v>
      </c>
      <c r="M1952" s="107">
        <v>40670</v>
      </c>
      <c r="N1952" t="s">
        <v>87</v>
      </c>
      <c r="O1952" t="s">
        <v>75</v>
      </c>
      <c r="P1952" t="s">
        <v>76</v>
      </c>
      <c r="Q1952">
        <v>4</v>
      </c>
      <c r="R1952">
        <v>280</v>
      </c>
      <c r="S1952">
        <v>1</v>
      </c>
      <c r="T1952">
        <v>0</v>
      </c>
      <c r="U1952">
        <v>1</v>
      </c>
      <c r="AD1952" s="107">
        <v>31757</v>
      </c>
      <c r="AE1952" t="s">
        <v>31</v>
      </c>
      <c r="AF1952" t="s">
        <v>32</v>
      </c>
      <c r="AG1952" t="s">
        <v>868</v>
      </c>
      <c r="AH1952" t="s">
        <v>57</v>
      </c>
      <c r="AI1952" t="s">
        <v>112</v>
      </c>
      <c r="AJ1952" t="s">
        <v>88</v>
      </c>
      <c r="AK1952">
        <v>9</v>
      </c>
      <c r="AL1952" t="s">
        <v>986</v>
      </c>
      <c r="AO1952">
        <v>40</v>
      </c>
      <c r="AP1952" t="s">
        <v>149</v>
      </c>
      <c r="AR1952" t="s">
        <v>66</v>
      </c>
      <c r="AS1952" t="s">
        <v>73</v>
      </c>
      <c r="BC1952" t="s">
        <v>37</v>
      </c>
      <c r="BF1952">
        <v>4</v>
      </c>
      <c r="BG1952">
        <v>274</v>
      </c>
      <c r="BH1952">
        <v>280</v>
      </c>
      <c r="BI1952">
        <v>24.327868852459016</v>
      </c>
      <c r="BJ1952">
        <f t="shared" si="150"/>
        <v>24</v>
      </c>
      <c r="BK1952">
        <v>0</v>
      </c>
      <c r="BL1952">
        <v>-270</v>
      </c>
      <c r="BM1952" t="s">
        <v>1050</v>
      </c>
      <c r="BN1952" t="s">
        <v>75</v>
      </c>
      <c r="BO1952" t="s">
        <v>87</v>
      </c>
      <c r="BQ1952" t="s">
        <v>1050</v>
      </c>
      <c r="BR1952" t="s">
        <v>87</v>
      </c>
      <c r="BS1952" t="s">
        <v>573</v>
      </c>
      <c r="BT1952" t="s">
        <v>1252</v>
      </c>
      <c r="BU1952" t="s">
        <v>87</v>
      </c>
      <c r="BV1952">
        <v>1.4285714285714285E-2</v>
      </c>
      <c r="BW1952">
        <v>1.4598540145985401E-2</v>
      </c>
      <c r="BX1952">
        <v>3.1282586027111571E-4</v>
      </c>
      <c r="BY1952">
        <v>0</v>
      </c>
      <c r="BZ1952">
        <v>-4</v>
      </c>
      <c r="CA1952">
        <v>0</v>
      </c>
      <c r="CB1952">
        <v>4</v>
      </c>
      <c r="CC1952" t="e">
        <v>#VALUE!</v>
      </c>
      <c r="CD1952">
        <v>4</v>
      </c>
      <c r="CE1952">
        <v>0</v>
      </c>
      <c r="CH1952">
        <f t="shared" si="151"/>
        <v>1</v>
      </c>
      <c r="CI1952" t="s">
        <v>1405</v>
      </c>
      <c r="CJ1952">
        <v>1</v>
      </c>
      <c r="CK1952" t="s">
        <v>1399</v>
      </c>
      <c r="CL1952">
        <f t="shared" si="152"/>
        <v>1</v>
      </c>
      <c r="CM1952">
        <f t="shared" si="153"/>
        <v>1</v>
      </c>
      <c r="CN1952">
        <f t="shared" si="154"/>
        <v>0</v>
      </c>
    </row>
    <row r="1953" spans="1:92" x14ac:dyDescent="0.25">
      <c r="A1953">
        <v>2339</v>
      </c>
      <c r="B1953" t="s">
        <v>564</v>
      </c>
      <c r="C1953" t="s">
        <v>564</v>
      </c>
      <c r="D1953">
        <v>2354812</v>
      </c>
      <c r="E1953">
        <v>6</v>
      </c>
      <c r="F1953" s="107">
        <v>40997</v>
      </c>
      <c r="G1953" s="107">
        <v>41108</v>
      </c>
      <c r="H1953">
        <v>2354812</v>
      </c>
      <c r="I1953" s="107">
        <v>40997</v>
      </c>
      <c r="J1953" s="107">
        <v>41108</v>
      </c>
      <c r="K1953">
        <v>50000</v>
      </c>
      <c r="L1953" t="s">
        <v>570</v>
      </c>
      <c r="N1953" t="s">
        <v>564</v>
      </c>
      <c r="O1953" t="s">
        <v>913</v>
      </c>
      <c r="P1953" t="s">
        <v>38</v>
      </c>
      <c r="Q1953">
        <v>112</v>
      </c>
      <c r="R1953">
        <v>112</v>
      </c>
      <c r="S1953">
        <v>1</v>
      </c>
      <c r="T1953">
        <v>5</v>
      </c>
      <c r="U1953">
        <v>1</v>
      </c>
      <c r="AD1953" s="107">
        <v>32472</v>
      </c>
      <c r="AE1953" t="s">
        <v>31</v>
      </c>
      <c r="AF1953" t="s">
        <v>32</v>
      </c>
      <c r="AG1953" t="s">
        <v>868</v>
      </c>
      <c r="AH1953" t="s">
        <v>57</v>
      </c>
      <c r="AI1953" t="s">
        <v>58</v>
      </c>
      <c r="AJ1953" t="s">
        <v>88</v>
      </c>
      <c r="AK1953">
        <v>10</v>
      </c>
      <c r="AL1953" t="s">
        <v>361</v>
      </c>
      <c r="AM1953">
        <v>12</v>
      </c>
      <c r="AP1953" t="s">
        <v>104</v>
      </c>
      <c r="AR1953" t="s">
        <v>91</v>
      </c>
      <c r="AS1953" t="s">
        <v>105</v>
      </c>
      <c r="BC1953" t="s">
        <v>37</v>
      </c>
      <c r="BF1953">
        <v>112</v>
      </c>
      <c r="BG1953">
        <v>112</v>
      </c>
      <c r="BH1953">
        <v>112</v>
      </c>
      <c r="BI1953">
        <v>23.292349726775956</v>
      </c>
      <c r="BJ1953">
        <f t="shared" si="150"/>
        <v>23</v>
      </c>
      <c r="BK1953">
        <v>0</v>
      </c>
      <c r="BL1953">
        <v>0</v>
      </c>
      <c r="BM1953" t="s">
        <v>1050</v>
      </c>
      <c r="BN1953" t="s">
        <v>913</v>
      </c>
      <c r="BO1953" t="s">
        <v>564</v>
      </c>
      <c r="BQ1953" t="s">
        <v>1050</v>
      </c>
      <c r="BR1953" t="s">
        <v>87</v>
      </c>
      <c r="BS1953" t="s">
        <v>572</v>
      </c>
      <c r="BT1953" t="s">
        <v>1252</v>
      </c>
      <c r="BU1953" t="s">
        <v>87</v>
      </c>
      <c r="BV1953">
        <v>1</v>
      </c>
      <c r="BW1953">
        <v>1</v>
      </c>
      <c r="BX1953">
        <v>0</v>
      </c>
      <c r="BY1953">
        <v>0</v>
      </c>
      <c r="BZ1953">
        <v>-112</v>
      </c>
      <c r="CA1953">
        <v>0</v>
      </c>
      <c r="CB1953">
        <v>112</v>
      </c>
      <c r="CC1953" t="e">
        <v>#VALUE!</v>
      </c>
      <c r="CD1953">
        <v>112</v>
      </c>
      <c r="CE1953">
        <v>0</v>
      </c>
      <c r="CH1953">
        <f t="shared" si="151"/>
        <v>1</v>
      </c>
      <c r="CI1953" t="s">
        <v>1408</v>
      </c>
      <c r="CJ1953">
        <v>0</v>
      </c>
      <c r="CK1953" t="s">
        <v>1399</v>
      </c>
      <c r="CL1953">
        <f t="shared" si="152"/>
        <v>0</v>
      </c>
      <c r="CM1953">
        <f t="shared" si="153"/>
        <v>1</v>
      </c>
      <c r="CN1953">
        <f t="shared" si="154"/>
        <v>1</v>
      </c>
    </row>
    <row r="1954" spans="1:92" x14ac:dyDescent="0.25">
      <c r="A1954">
        <v>466</v>
      </c>
      <c r="B1954" t="s">
        <v>564</v>
      </c>
      <c r="C1954" t="s">
        <v>564</v>
      </c>
      <c r="D1954">
        <v>2355138</v>
      </c>
      <c r="E1954">
        <v>5</v>
      </c>
      <c r="F1954" s="107">
        <v>40927</v>
      </c>
      <c r="G1954" s="107">
        <v>41011</v>
      </c>
      <c r="H1954">
        <v>2355138</v>
      </c>
      <c r="I1954" s="107">
        <v>40928</v>
      </c>
      <c r="J1954" s="107">
        <v>41011</v>
      </c>
      <c r="K1954">
        <v>15000</v>
      </c>
      <c r="L1954" t="s">
        <v>569</v>
      </c>
      <c r="N1954" t="s">
        <v>564</v>
      </c>
      <c r="O1954" t="s">
        <v>913</v>
      </c>
      <c r="P1954" t="s">
        <v>38</v>
      </c>
      <c r="Q1954">
        <v>84</v>
      </c>
      <c r="R1954">
        <v>85</v>
      </c>
      <c r="S1954">
        <v>2</v>
      </c>
      <c r="T1954">
        <v>0</v>
      </c>
      <c r="U1954">
        <v>1</v>
      </c>
      <c r="AD1954" s="107">
        <v>20473</v>
      </c>
      <c r="AE1954" t="s">
        <v>31</v>
      </c>
      <c r="AF1954" t="s">
        <v>68</v>
      </c>
      <c r="AG1954" t="s">
        <v>870</v>
      </c>
      <c r="AH1954" t="s">
        <v>30</v>
      </c>
      <c r="AI1954" t="s">
        <v>46</v>
      </c>
      <c r="AJ1954" t="s">
        <v>88</v>
      </c>
      <c r="AK1954">
        <v>4</v>
      </c>
      <c r="AL1954" t="s">
        <v>987</v>
      </c>
      <c r="AN1954">
        <v>6</v>
      </c>
      <c r="AP1954" t="s">
        <v>42</v>
      </c>
      <c r="AR1954" t="s">
        <v>43</v>
      </c>
      <c r="AS1954" t="s">
        <v>44</v>
      </c>
      <c r="BC1954" t="s">
        <v>37</v>
      </c>
      <c r="BF1954">
        <v>84</v>
      </c>
      <c r="BG1954">
        <v>84</v>
      </c>
      <c r="BH1954">
        <v>85</v>
      </c>
      <c r="BI1954">
        <v>55.885245901639344</v>
      </c>
      <c r="BJ1954">
        <f t="shared" si="150"/>
        <v>56</v>
      </c>
      <c r="BK1954">
        <v>0</v>
      </c>
      <c r="BL1954">
        <v>0</v>
      </c>
      <c r="BM1954" t="s">
        <v>1050</v>
      </c>
      <c r="BN1954" t="s">
        <v>913</v>
      </c>
      <c r="BO1954" t="s">
        <v>564</v>
      </c>
      <c r="BQ1954" t="s">
        <v>1050</v>
      </c>
      <c r="BR1954" t="s">
        <v>87</v>
      </c>
      <c r="BS1954" t="s">
        <v>572</v>
      </c>
      <c r="BT1954" t="s">
        <v>1252</v>
      </c>
      <c r="BU1954" t="s">
        <v>87</v>
      </c>
      <c r="BV1954">
        <v>0.9882352941176471</v>
      </c>
      <c r="BW1954">
        <v>1</v>
      </c>
      <c r="BX1954">
        <v>1.1764705882352899E-2</v>
      </c>
      <c r="BY1954">
        <v>0</v>
      </c>
      <c r="BZ1954">
        <v>-84</v>
      </c>
      <c r="CA1954">
        <v>0</v>
      </c>
      <c r="CB1954">
        <v>84</v>
      </c>
      <c r="CC1954" t="e">
        <v>#VALUE!</v>
      </c>
      <c r="CD1954">
        <v>84</v>
      </c>
      <c r="CE1954">
        <v>0</v>
      </c>
      <c r="CH1954">
        <f t="shared" si="151"/>
        <v>1</v>
      </c>
      <c r="CI1954" t="s">
        <v>1402</v>
      </c>
      <c r="CJ1954">
        <v>4</v>
      </c>
      <c r="CK1954" t="s">
        <v>1399</v>
      </c>
      <c r="CL1954">
        <f t="shared" si="152"/>
        <v>0</v>
      </c>
      <c r="CM1954">
        <f t="shared" si="153"/>
        <v>1</v>
      </c>
      <c r="CN1954">
        <f t="shared" si="154"/>
        <v>0</v>
      </c>
    </row>
    <row r="1955" spans="1:92" x14ac:dyDescent="0.25">
      <c r="A1955">
        <v>2750</v>
      </c>
      <c r="B1955" t="s">
        <v>564</v>
      </c>
      <c r="C1955" t="s">
        <v>564</v>
      </c>
      <c r="D1955">
        <v>2355212</v>
      </c>
      <c r="E1955">
        <v>4</v>
      </c>
      <c r="F1955" s="107">
        <v>41011</v>
      </c>
      <c r="G1955" s="107">
        <v>41113</v>
      </c>
      <c r="H1955">
        <v>2355212</v>
      </c>
      <c r="I1955" s="107">
        <v>41011</v>
      </c>
      <c r="J1955" s="107">
        <v>41113</v>
      </c>
      <c r="K1955" t="s">
        <v>562</v>
      </c>
      <c r="L1955" t="s">
        <v>562</v>
      </c>
      <c r="N1955" t="s">
        <v>564</v>
      </c>
      <c r="O1955" t="s">
        <v>913</v>
      </c>
      <c r="P1955" t="s">
        <v>38</v>
      </c>
      <c r="Q1955">
        <v>103</v>
      </c>
      <c r="R1955">
        <v>103</v>
      </c>
      <c r="S1955">
        <v>1</v>
      </c>
      <c r="T1955">
        <v>3</v>
      </c>
      <c r="U1955">
        <v>1</v>
      </c>
      <c r="AD1955" s="107">
        <v>31791</v>
      </c>
      <c r="AE1955" t="s">
        <v>31</v>
      </c>
      <c r="AF1955" t="s">
        <v>68</v>
      </c>
      <c r="AG1955" t="s">
        <v>870</v>
      </c>
      <c r="AH1955" t="s">
        <v>57</v>
      </c>
      <c r="AI1955" t="s">
        <v>69</v>
      </c>
      <c r="AJ1955" t="s">
        <v>88</v>
      </c>
      <c r="AK1955">
        <v>5</v>
      </c>
      <c r="AL1955" t="s">
        <v>986</v>
      </c>
      <c r="AO1955">
        <v>60</v>
      </c>
      <c r="AP1955" t="s">
        <v>42</v>
      </c>
      <c r="AR1955" t="s">
        <v>43</v>
      </c>
      <c r="AS1955" t="s">
        <v>44</v>
      </c>
      <c r="BC1955" t="s">
        <v>51</v>
      </c>
      <c r="BF1955">
        <v>103</v>
      </c>
      <c r="BG1955">
        <v>103</v>
      </c>
      <c r="BH1955">
        <v>103</v>
      </c>
      <c r="BI1955">
        <v>25.191256830601095</v>
      </c>
      <c r="BJ1955">
        <f t="shared" si="150"/>
        <v>25</v>
      </c>
      <c r="BK1955">
        <v>0</v>
      </c>
      <c r="BL1955">
        <v>0</v>
      </c>
      <c r="BM1955" t="s">
        <v>1050</v>
      </c>
      <c r="BN1955" t="s">
        <v>913</v>
      </c>
      <c r="BO1955" t="s">
        <v>564</v>
      </c>
      <c r="BQ1955" t="s">
        <v>1050</v>
      </c>
      <c r="BR1955" t="s">
        <v>87</v>
      </c>
      <c r="BS1955" t="s">
        <v>572</v>
      </c>
      <c r="BT1955" t="s">
        <v>1252</v>
      </c>
      <c r="BU1955" t="s">
        <v>87</v>
      </c>
      <c r="BV1955">
        <v>1</v>
      </c>
      <c r="BW1955">
        <v>1</v>
      </c>
      <c r="BX1955">
        <v>0</v>
      </c>
      <c r="BY1955">
        <v>0</v>
      </c>
      <c r="BZ1955">
        <v>-103</v>
      </c>
      <c r="CA1955">
        <v>0</v>
      </c>
      <c r="CB1955">
        <v>103</v>
      </c>
      <c r="CC1955" t="e">
        <v>#VALUE!</v>
      </c>
      <c r="CD1955">
        <v>103</v>
      </c>
      <c r="CE1955">
        <v>0</v>
      </c>
      <c r="CH1955">
        <f t="shared" si="151"/>
        <v>1</v>
      </c>
      <c r="CI1955" t="s">
        <v>1408</v>
      </c>
      <c r="CJ1955">
        <v>0</v>
      </c>
      <c r="CK1955" t="s">
        <v>1399</v>
      </c>
      <c r="CL1955">
        <f t="shared" si="152"/>
        <v>0</v>
      </c>
      <c r="CM1955">
        <f t="shared" si="153"/>
        <v>1</v>
      </c>
      <c r="CN1955">
        <f t="shared" si="154"/>
        <v>1</v>
      </c>
    </row>
    <row r="1956" spans="1:92" x14ac:dyDescent="0.25">
      <c r="A1956">
        <v>2095</v>
      </c>
      <c r="B1956" t="s">
        <v>564</v>
      </c>
      <c r="C1956" t="s">
        <v>564</v>
      </c>
      <c r="D1956">
        <v>2355596</v>
      </c>
      <c r="E1956">
        <v>4</v>
      </c>
      <c r="F1956" s="107">
        <v>40987</v>
      </c>
      <c r="G1956" s="107">
        <v>40989</v>
      </c>
      <c r="H1956">
        <v>2355596</v>
      </c>
      <c r="I1956" s="107">
        <v>40988</v>
      </c>
      <c r="J1956" s="107">
        <v>40989</v>
      </c>
      <c r="K1956" t="s">
        <v>562</v>
      </c>
      <c r="L1956" t="s">
        <v>562</v>
      </c>
      <c r="N1956" t="s">
        <v>564</v>
      </c>
      <c r="O1956" t="s">
        <v>913</v>
      </c>
      <c r="P1956" t="s">
        <v>38</v>
      </c>
      <c r="Q1956">
        <v>2</v>
      </c>
      <c r="R1956">
        <v>3</v>
      </c>
      <c r="S1956">
        <v>2</v>
      </c>
      <c r="T1956">
        <v>0</v>
      </c>
      <c r="U1956">
        <v>1</v>
      </c>
      <c r="AD1956" s="107">
        <v>32704</v>
      </c>
      <c r="AE1956" t="s">
        <v>31</v>
      </c>
      <c r="AF1956" t="s">
        <v>32</v>
      </c>
      <c r="AG1956" t="s">
        <v>868</v>
      </c>
      <c r="AH1956" t="s">
        <v>57</v>
      </c>
      <c r="AI1956" t="s">
        <v>117</v>
      </c>
      <c r="AJ1956" t="s">
        <v>88</v>
      </c>
      <c r="AK1956">
        <v>1</v>
      </c>
      <c r="AL1956" t="s">
        <v>986</v>
      </c>
      <c r="AO1956">
        <v>270</v>
      </c>
      <c r="AP1956" t="s">
        <v>42</v>
      </c>
      <c r="AR1956" t="s">
        <v>43</v>
      </c>
      <c r="AS1956" t="s">
        <v>44</v>
      </c>
      <c r="BC1956" t="s">
        <v>37</v>
      </c>
      <c r="BF1956">
        <v>2</v>
      </c>
      <c r="BG1956">
        <v>2</v>
      </c>
      <c r="BH1956">
        <v>3</v>
      </c>
      <c r="BI1956">
        <v>22.631147540983605</v>
      </c>
      <c r="BJ1956">
        <f t="shared" si="150"/>
        <v>23</v>
      </c>
      <c r="BK1956">
        <v>0</v>
      </c>
      <c r="BL1956">
        <v>0</v>
      </c>
      <c r="BM1956" t="s">
        <v>1050</v>
      </c>
      <c r="BN1956" t="s">
        <v>913</v>
      </c>
      <c r="BO1956" t="s">
        <v>564</v>
      </c>
      <c r="BQ1956" t="s">
        <v>1050</v>
      </c>
      <c r="BR1956" t="s">
        <v>87</v>
      </c>
      <c r="BS1956" t="s">
        <v>572</v>
      </c>
      <c r="BT1956" t="s">
        <v>1252</v>
      </c>
      <c r="BU1956" t="s">
        <v>87</v>
      </c>
      <c r="BV1956">
        <v>0.66666666666666663</v>
      </c>
      <c r="BW1956">
        <v>1</v>
      </c>
      <c r="BX1956">
        <v>0.33333333333333337</v>
      </c>
      <c r="BY1956">
        <v>0</v>
      </c>
      <c r="BZ1956">
        <v>-2</v>
      </c>
      <c r="CA1956">
        <v>0</v>
      </c>
      <c r="CB1956">
        <v>2</v>
      </c>
      <c r="CC1956" t="e">
        <v>#VALUE!</v>
      </c>
      <c r="CD1956">
        <v>2</v>
      </c>
      <c r="CE1956">
        <v>0</v>
      </c>
      <c r="CH1956">
        <f t="shared" si="151"/>
        <v>1</v>
      </c>
      <c r="CI1956" t="s">
        <v>1405</v>
      </c>
      <c r="CJ1956">
        <v>1</v>
      </c>
      <c r="CK1956" t="s">
        <v>1399</v>
      </c>
      <c r="CL1956">
        <f t="shared" si="152"/>
        <v>0</v>
      </c>
      <c r="CM1956">
        <f t="shared" si="153"/>
        <v>1</v>
      </c>
      <c r="CN1956">
        <f t="shared" si="154"/>
        <v>0</v>
      </c>
    </row>
    <row r="1957" spans="1:92" x14ac:dyDescent="0.25">
      <c r="A1957">
        <v>2538</v>
      </c>
      <c r="B1957" t="s">
        <v>564</v>
      </c>
      <c r="C1957" t="s">
        <v>564</v>
      </c>
      <c r="D1957">
        <v>2355807</v>
      </c>
      <c r="E1957">
        <v>4</v>
      </c>
      <c r="F1957" s="107">
        <v>41003</v>
      </c>
      <c r="G1957" s="107">
        <v>41024</v>
      </c>
      <c r="H1957">
        <v>2355807</v>
      </c>
      <c r="I1957" s="107">
        <v>41004</v>
      </c>
      <c r="J1957" s="107">
        <v>41024</v>
      </c>
      <c r="K1957">
        <v>2000</v>
      </c>
      <c r="L1957" t="s">
        <v>566</v>
      </c>
      <c r="N1957" t="s">
        <v>564</v>
      </c>
      <c r="O1957" t="s">
        <v>913</v>
      </c>
      <c r="P1957" t="s">
        <v>38</v>
      </c>
      <c r="Q1957">
        <v>21</v>
      </c>
      <c r="R1957">
        <v>22</v>
      </c>
      <c r="S1957">
        <v>2</v>
      </c>
      <c r="T1957">
        <v>3</v>
      </c>
      <c r="U1957">
        <v>1</v>
      </c>
      <c r="AD1957" s="107">
        <v>31995</v>
      </c>
      <c r="AE1957" t="s">
        <v>31</v>
      </c>
      <c r="AF1957" t="s">
        <v>68</v>
      </c>
      <c r="AG1957" t="s">
        <v>870</v>
      </c>
      <c r="AH1957" t="s">
        <v>57</v>
      </c>
      <c r="AI1957" t="s">
        <v>70</v>
      </c>
      <c r="AJ1957" t="s">
        <v>88</v>
      </c>
      <c r="AK1957">
        <v>2</v>
      </c>
      <c r="AL1957" t="s">
        <v>986</v>
      </c>
      <c r="AO1957">
        <v>30</v>
      </c>
      <c r="AP1957" t="s">
        <v>42</v>
      </c>
      <c r="AR1957" t="s">
        <v>43</v>
      </c>
      <c r="AS1957" t="s">
        <v>44</v>
      </c>
      <c r="BC1957" t="s">
        <v>37</v>
      </c>
      <c r="BF1957">
        <v>21</v>
      </c>
      <c r="BG1957">
        <v>21</v>
      </c>
      <c r="BH1957">
        <v>22</v>
      </c>
      <c r="BI1957">
        <v>24.612021857923498</v>
      </c>
      <c r="BJ1957">
        <f t="shared" si="150"/>
        <v>25</v>
      </c>
      <c r="BK1957">
        <v>0</v>
      </c>
      <c r="BL1957">
        <v>0</v>
      </c>
      <c r="BM1957" t="s">
        <v>1050</v>
      </c>
      <c r="BN1957" t="s">
        <v>913</v>
      </c>
      <c r="BO1957" t="s">
        <v>564</v>
      </c>
      <c r="BQ1957" t="s">
        <v>1050</v>
      </c>
      <c r="BR1957" t="s">
        <v>87</v>
      </c>
      <c r="BS1957" t="s">
        <v>572</v>
      </c>
      <c r="BT1957" t="s">
        <v>1252</v>
      </c>
      <c r="BU1957" t="s">
        <v>87</v>
      </c>
      <c r="BV1957">
        <v>0.95454545454545459</v>
      </c>
      <c r="BW1957">
        <v>1</v>
      </c>
      <c r="BX1957">
        <v>4.5454545454545414E-2</v>
      </c>
      <c r="BY1957">
        <v>0</v>
      </c>
      <c r="BZ1957">
        <v>-21</v>
      </c>
      <c r="CA1957">
        <v>0</v>
      </c>
      <c r="CB1957">
        <v>21</v>
      </c>
      <c r="CC1957" t="e">
        <v>#VALUE!</v>
      </c>
      <c r="CD1957">
        <v>21</v>
      </c>
      <c r="CE1957">
        <v>0</v>
      </c>
      <c r="CH1957">
        <f t="shared" si="151"/>
        <v>1</v>
      </c>
      <c r="CI1957" t="s">
        <v>1404</v>
      </c>
      <c r="CJ1957">
        <v>2</v>
      </c>
      <c r="CK1957" t="s">
        <v>1399</v>
      </c>
      <c r="CL1957">
        <f t="shared" si="152"/>
        <v>0</v>
      </c>
      <c r="CM1957">
        <f t="shared" si="153"/>
        <v>1</v>
      </c>
      <c r="CN1957">
        <f t="shared" si="154"/>
        <v>1</v>
      </c>
    </row>
    <row r="1958" spans="1:92" x14ac:dyDescent="0.25">
      <c r="A1958">
        <v>540</v>
      </c>
      <c r="B1958" t="s">
        <v>564</v>
      </c>
      <c r="C1958" t="s">
        <v>564</v>
      </c>
      <c r="D1958">
        <v>2355931</v>
      </c>
      <c r="E1958">
        <v>4</v>
      </c>
      <c r="F1958" s="107">
        <v>40930</v>
      </c>
      <c r="G1958" s="107">
        <v>41404</v>
      </c>
      <c r="H1958">
        <v>2355931</v>
      </c>
      <c r="I1958" s="107">
        <v>40930</v>
      </c>
      <c r="J1958" s="107">
        <v>41404</v>
      </c>
      <c r="K1958">
        <v>10000</v>
      </c>
      <c r="L1958" t="s">
        <v>568</v>
      </c>
      <c r="N1958" t="s">
        <v>564</v>
      </c>
      <c r="O1958" t="s">
        <v>913</v>
      </c>
      <c r="P1958" t="s">
        <v>38</v>
      </c>
      <c r="Q1958">
        <v>475</v>
      </c>
      <c r="R1958">
        <v>475</v>
      </c>
      <c r="S1958">
        <v>4</v>
      </c>
      <c r="T1958">
        <v>16</v>
      </c>
      <c r="AD1958" s="107">
        <v>33118</v>
      </c>
      <c r="AE1958" t="s">
        <v>31</v>
      </c>
      <c r="AF1958" t="s">
        <v>32</v>
      </c>
      <c r="AG1958" t="s">
        <v>868</v>
      </c>
      <c r="AH1958" t="s">
        <v>57</v>
      </c>
      <c r="AI1958" t="s">
        <v>140</v>
      </c>
      <c r="AJ1958" t="s">
        <v>30</v>
      </c>
      <c r="AK1958">
        <v>11</v>
      </c>
      <c r="AL1958" t="s">
        <v>986</v>
      </c>
      <c r="AO1958">
        <v>365</v>
      </c>
      <c r="AP1958" t="s">
        <v>185</v>
      </c>
      <c r="AR1958" t="s">
        <v>49</v>
      </c>
      <c r="AS1958" t="s">
        <v>105</v>
      </c>
      <c r="BC1958" t="s">
        <v>37</v>
      </c>
      <c r="BF1958">
        <v>475</v>
      </c>
      <c r="BG1958">
        <v>475</v>
      </c>
      <c r="BH1958">
        <v>475</v>
      </c>
      <c r="BI1958">
        <v>21.344262295081968</v>
      </c>
      <c r="BJ1958">
        <f t="shared" si="150"/>
        <v>21</v>
      </c>
      <c r="BK1958">
        <v>0</v>
      </c>
      <c r="BL1958">
        <v>0</v>
      </c>
      <c r="BM1958" t="s">
        <v>1050</v>
      </c>
      <c r="BN1958" t="s">
        <v>913</v>
      </c>
      <c r="BO1958" t="s">
        <v>564</v>
      </c>
      <c r="BQ1958" t="s">
        <v>1409</v>
      </c>
      <c r="BR1958" t="s">
        <v>87</v>
      </c>
      <c r="BS1958" t="s">
        <v>572</v>
      </c>
      <c r="BT1958" t="s">
        <v>1252</v>
      </c>
      <c r="BU1958" t="s">
        <v>87</v>
      </c>
      <c r="BV1958">
        <v>1</v>
      </c>
      <c r="BW1958">
        <v>1</v>
      </c>
      <c r="BX1958">
        <v>0</v>
      </c>
      <c r="BY1958">
        <v>0</v>
      </c>
      <c r="BZ1958">
        <v>-475</v>
      </c>
      <c r="CA1958">
        <v>0</v>
      </c>
      <c r="CB1958">
        <v>475</v>
      </c>
      <c r="CC1958" t="e">
        <v>#VALUE!</v>
      </c>
      <c r="CD1958">
        <v>475</v>
      </c>
      <c r="CE1958">
        <v>0</v>
      </c>
      <c r="CH1958">
        <f t="shared" si="151"/>
        <v>1</v>
      </c>
      <c r="CI1958" t="s">
        <v>1406</v>
      </c>
      <c r="CJ1958">
        <v>0</v>
      </c>
      <c r="CK1958" t="s">
        <v>1399</v>
      </c>
      <c r="CL1958">
        <f t="shared" si="152"/>
        <v>0</v>
      </c>
      <c r="CM1958">
        <f t="shared" si="153"/>
        <v>1</v>
      </c>
      <c r="CN1958">
        <f t="shared" si="154"/>
        <v>1</v>
      </c>
    </row>
    <row r="1959" spans="1:92" x14ac:dyDescent="0.25">
      <c r="A1959">
        <v>1680</v>
      </c>
      <c r="B1959" t="s">
        <v>564</v>
      </c>
      <c r="C1959" t="s">
        <v>564</v>
      </c>
      <c r="D1959">
        <v>2356060</v>
      </c>
      <c r="E1959">
        <v>2</v>
      </c>
      <c r="F1959" s="107">
        <v>40970</v>
      </c>
      <c r="G1959" s="107">
        <v>41241</v>
      </c>
      <c r="H1959">
        <v>2356060</v>
      </c>
      <c r="I1959" s="107" t="s">
        <v>560</v>
      </c>
      <c r="J1959" s="107" t="s">
        <v>560</v>
      </c>
      <c r="K1959">
        <v>20000</v>
      </c>
      <c r="L1959" t="s">
        <v>569</v>
      </c>
      <c r="M1959" s="107">
        <v>40972</v>
      </c>
      <c r="N1959" t="s">
        <v>87</v>
      </c>
      <c r="O1959" t="s">
        <v>583</v>
      </c>
      <c r="P1959" t="s">
        <v>587</v>
      </c>
      <c r="Q1959">
        <v>0</v>
      </c>
      <c r="R1959">
        <v>272</v>
      </c>
      <c r="S1959">
        <v>0</v>
      </c>
      <c r="T1959">
        <v>0</v>
      </c>
      <c r="AD1959" s="107">
        <v>32574</v>
      </c>
      <c r="AE1959" t="s">
        <v>31</v>
      </c>
      <c r="AF1959" t="s">
        <v>32</v>
      </c>
      <c r="AG1959" t="s">
        <v>868</v>
      </c>
      <c r="AH1959" t="s">
        <v>57</v>
      </c>
      <c r="AI1959" t="s">
        <v>140</v>
      </c>
      <c r="AJ1959" t="s">
        <v>47</v>
      </c>
      <c r="AK1959">
        <v>11</v>
      </c>
      <c r="AL1959" t="s">
        <v>47</v>
      </c>
      <c r="AP1959" t="s">
        <v>163</v>
      </c>
      <c r="AR1959" t="s">
        <v>91</v>
      </c>
      <c r="AS1959" t="s">
        <v>81</v>
      </c>
      <c r="BC1959" t="s">
        <v>51</v>
      </c>
      <c r="BF1959">
        <v>0</v>
      </c>
      <c r="BG1959">
        <v>0</v>
      </c>
      <c r="BH1959">
        <v>272</v>
      </c>
      <c r="BI1959">
        <v>22.939890710382514</v>
      </c>
      <c r="BJ1959" t="e">
        <f t="shared" si="150"/>
        <v>#VALUE!</v>
      </c>
      <c r="BK1959" t="e">
        <v>#VALUE!</v>
      </c>
      <c r="BL1959" t="e">
        <v>#VALUE!</v>
      </c>
      <c r="BM1959" t="s">
        <v>47</v>
      </c>
      <c r="BN1959" t="s">
        <v>75</v>
      </c>
      <c r="BO1959" t="s">
        <v>87</v>
      </c>
      <c r="BQ1959" t="s">
        <v>47</v>
      </c>
      <c r="BR1959">
        <v>0</v>
      </c>
      <c r="BS1959" t="s">
        <v>573</v>
      </c>
      <c r="BT1959" t="s">
        <v>1252</v>
      </c>
      <c r="BU1959" t="s">
        <v>564</v>
      </c>
      <c r="BV1959">
        <v>0</v>
      </c>
      <c r="BW1959">
        <v>0</v>
      </c>
      <c r="BX1959">
        <v>0</v>
      </c>
      <c r="BY1959">
        <v>0</v>
      </c>
      <c r="BZ1959" t="e">
        <v>#VALUE!</v>
      </c>
      <c r="CA1959" t="e">
        <v>#VALUE!</v>
      </c>
      <c r="CB1959" t="e">
        <v>#VALUE!</v>
      </c>
      <c r="CC1959">
        <v>0</v>
      </c>
      <c r="CD1959">
        <v>0</v>
      </c>
      <c r="CE1959">
        <v>0</v>
      </c>
      <c r="CH1959">
        <f t="shared" si="151"/>
        <v>0</v>
      </c>
      <c r="CI1959" t="s">
        <v>1405</v>
      </c>
      <c r="CJ1959">
        <v>1</v>
      </c>
      <c r="CK1959" t="s">
        <v>1400</v>
      </c>
      <c r="CL1959">
        <f t="shared" si="152"/>
        <v>1</v>
      </c>
      <c r="CM1959">
        <f t="shared" si="153"/>
        <v>0</v>
      </c>
      <c r="CN1959">
        <f t="shared" si="154"/>
        <v>0</v>
      </c>
    </row>
    <row r="1960" spans="1:92" x14ac:dyDescent="0.25">
      <c r="A1960">
        <v>2817</v>
      </c>
      <c r="B1960" t="s">
        <v>564</v>
      </c>
      <c r="C1960" t="s">
        <v>564</v>
      </c>
      <c r="D1960">
        <v>2356111</v>
      </c>
      <c r="E1960">
        <v>6</v>
      </c>
      <c r="F1960" s="107">
        <v>41012</v>
      </c>
      <c r="G1960" s="107">
        <v>41015</v>
      </c>
      <c r="H1960">
        <v>2356111</v>
      </c>
      <c r="I1960" s="107">
        <v>41013</v>
      </c>
      <c r="J1960" s="107">
        <v>41015</v>
      </c>
      <c r="K1960">
        <v>10000</v>
      </c>
      <c r="L1960" t="s">
        <v>568</v>
      </c>
      <c r="N1960" t="s">
        <v>564</v>
      </c>
      <c r="O1960" t="s">
        <v>913</v>
      </c>
      <c r="P1960" t="s">
        <v>38</v>
      </c>
      <c r="Q1960">
        <v>3</v>
      </c>
      <c r="R1960">
        <v>4</v>
      </c>
      <c r="S1960">
        <v>1</v>
      </c>
      <c r="T1960">
        <v>2</v>
      </c>
      <c r="AD1960" s="107">
        <v>32419</v>
      </c>
      <c r="AE1960" t="s">
        <v>31</v>
      </c>
      <c r="AF1960" t="s">
        <v>68</v>
      </c>
      <c r="AG1960" t="s">
        <v>870</v>
      </c>
      <c r="AH1960" t="s">
        <v>30</v>
      </c>
      <c r="AI1960" t="s">
        <v>113</v>
      </c>
      <c r="AJ1960" t="s">
        <v>88</v>
      </c>
      <c r="AK1960">
        <v>1</v>
      </c>
      <c r="AL1960" t="s">
        <v>361</v>
      </c>
      <c r="AM1960">
        <v>2</v>
      </c>
      <c r="AP1960" t="s">
        <v>55</v>
      </c>
      <c r="AR1960" t="s">
        <v>49</v>
      </c>
      <c r="AS1960" t="s">
        <v>56</v>
      </c>
      <c r="BC1960" t="s">
        <v>37</v>
      </c>
      <c r="BF1960">
        <v>3</v>
      </c>
      <c r="BG1960">
        <v>3</v>
      </c>
      <c r="BH1960">
        <v>4</v>
      </c>
      <c r="BI1960">
        <v>23.478142076502731</v>
      </c>
      <c r="BJ1960">
        <f t="shared" si="150"/>
        <v>24</v>
      </c>
      <c r="BK1960">
        <v>0</v>
      </c>
      <c r="BL1960">
        <v>0</v>
      </c>
      <c r="BM1960" t="s">
        <v>1050</v>
      </c>
      <c r="BN1960" t="s">
        <v>913</v>
      </c>
      <c r="BO1960" t="s">
        <v>564</v>
      </c>
      <c r="BQ1960" t="s">
        <v>1050</v>
      </c>
      <c r="BR1960" t="s">
        <v>87</v>
      </c>
      <c r="BS1960" t="s">
        <v>572</v>
      </c>
      <c r="BT1960" t="s">
        <v>1252</v>
      </c>
      <c r="BU1960" t="s">
        <v>87</v>
      </c>
      <c r="BV1960">
        <v>0.75</v>
      </c>
      <c r="BW1960">
        <v>1</v>
      </c>
      <c r="BX1960">
        <v>0.25</v>
      </c>
      <c r="BY1960">
        <v>0</v>
      </c>
      <c r="BZ1960">
        <v>-3</v>
      </c>
      <c r="CA1960">
        <v>0</v>
      </c>
      <c r="CB1960">
        <v>3</v>
      </c>
      <c r="CC1960" t="e">
        <v>#VALUE!</v>
      </c>
      <c r="CD1960">
        <v>3</v>
      </c>
      <c r="CE1960">
        <v>0</v>
      </c>
      <c r="CH1960">
        <f t="shared" si="151"/>
        <v>1</v>
      </c>
      <c r="CI1960" t="s">
        <v>1405</v>
      </c>
      <c r="CJ1960">
        <v>1</v>
      </c>
      <c r="CK1960" t="s">
        <v>1399</v>
      </c>
      <c r="CL1960">
        <f t="shared" si="152"/>
        <v>0</v>
      </c>
      <c r="CM1960">
        <f t="shared" si="153"/>
        <v>1</v>
      </c>
      <c r="CN1960">
        <f t="shared" si="154"/>
        <v>1</v>
      </c>
    </row>
    <row r="1961" spans="1:92" x14ac:dyDescent="0.25">
      <c r="A1961">
        <v>2533</v>
      </c>
      <c r="B1961" t="s">
        <v>564</v>
      </c>
      <c r="C1961" t="s">
        <v>87</v>
      </c>
      <c r="D1961">
        <v>2356469</v>
      </c>
      <c r="E1961">
        <v>6</v>
      </c>
      <c r="F1961" s="107">
        <v>41003</v>
      </c>
      <c r="G1961" s="107">
        <v>41381</v>
      </c>
      <c r="H1961">
        <v>2356469</v>
      </c>
      <c r="I1961" s="107">
        <v>41013</v>
      </c>
      <c r="J1961" s="107">
        <v>41015</v>
      </c>
      <c r="K1961">
        <v>10000</v>
      </c>
      <c r="L1961" t="s">
        <v>568</v>
      </c>
      <c r="M1961" s="107">
        <v>41015</v>
      </c>
      <c r="N1961" t="s">
        <v>87</v>
      </c>
      <c r="O1961" t="s">
        <v>75</v>
      </c>
      <c r="P1961" t="s">
        <v>38</v>
      </c>
      <c r="Q1961">
        <v>366</v>
      </c>
      <c r="R1961">
        <v>379</v>
      </c>
      <c r="S1961">
        <v>0</v>
      </c>
      <c r="T1961">
        <v>2</v>
      </c>
      <c r="AD1961" s="107">
        <v>33065</v>
      </c>
      <c r="AE1961" t="s">
        <v>31</v>
      </c>
      <c r="AF1961" t="s">
        <v>32</v>
      </c>
      <c r="AG1961" t="s">
        <v>868</v>
      </c>
      <c r="AH1961" t="s">
        <v>30</v>
      </c>
      <c r="AI1961" t="s">
        <v>69</v>
      </c>
      <c r="AJ1961" t="s">
        <v>88</v>
      </c>
      <c r="AK1961">
        <v>14</v>
      </c>
      <c r="AL1961" t="s">
        <v>361</v>
      </c>
      <c r="AM1961">
        <v>3</v>
      </c>
      <c r="AP1961" t="s">
        <v>185</v>
      </c>
      <c r="AR1961" t="s">
        <v>49</v>
      </c>
      <c r="AS1961" t="s">
        <v>105</v>
      </c>
      <c r="AT1961" t="s">
        <v>1163</v>
      </c>
      <c r="AU1961" t="s">
        <v>956</v>
      </c>
      <c r="AX1961" t="s">
        <v>50</v>
      </c>
      <c r="BC1961" t="s">
        <v>37</v>
      </c>
      <c r="BF1961">
        <v>366</v>
      </c>
      <c r="BG1961">
        <v>369</v>
      </c>
      <c r="BH1961">
        <v>379</v>
      </c>
      <c r="BI1961">
        <v>21.688524590163933</v>
      </c>
      <c r="BJ1961">
        <f t="shared" si="150"/>
        <v>22</v>
      </c>
      <c r="BK1961">
        <v>0</v>
      </c>
      <c r="BL1961">
        <v>-366</v>
      </c>
      <c r="BM1961" t="s">
        <v>1050</v>
      </c>
      <c r="BN1961" t="s">
        <v>75</v>
      </c>
      <c r="BO1961" t="s">
        <v>564</v>
      </c>
      <c r="BQ1961" t="s">
        <v>1050</v>
      </c>
      <c r="BR1961" t="s">
        <v>87</v>
      </c>
      <c r="BS1961" t="s">
        <v>572</v>
      </c>
      <c r="BT1961" t="s">
        <v>1252</v>
      </c>
      <c r="BU1961" t="s">
        <v>564</v>
      </c>
      <c r="BV1961">
        <v>0.96569920844327173</v>
      </c>
      <c r="BW1961">
        <v>8.130081300813009E-3</v>
      </c>
      <c r="BX1961">
        <v>-0.95756912714245868</v>
      </c>
      <c r="BY1961">
        <v>0</v>
      </c>
      <c r="BZ1961">
        <v>-3</v>
      </c>
      <c r="CA1961">
        <v>363</v>
      </c>
      <c r="CB1961">
        <v>369</v>
      </c>
      <c r="CC1961">
        <v>366</v>
      </c>
      <c r="CD1961">
        <v>369</v>
      </c>
      <c r="CE1961">
        <v>366</v>
      </c>
      <c r="CH1961">
        <f t="shared" si="151"/>
        <v>1</v>
      </c>
      <c r="CI1961" t="s">
        <v>1406</v>
      </c>
      <c r="CJ1961">
        <v>0</v>
      </c>
      <c r="CK1961" t="s">
        <v>1399</v>
      </c>
      <c r="CL1961">
        <f t="shared" si="152"/>
        <v>1</v>
      </c>
      <c r="CM1961">
        <f t="shared" si="153"/>
        <v>0</v>
      </c>
      <c r="CN1961">
        <f t="shared" si="154"/>
        <v>1</v>
      </c>
    </row>
    <row r="1962" spans="1:92" x14ac:dyDescent="0.25">
      <c r="A1962">
        <v>1406</v>
      </c>
      <c r="B1962" t="s">
        <v>564</v>
      </c>
      <c r="C1962" t="s">
        <v>564</v>
      </c>
      <c r="D1962">
        <v>2356643</v>
      </c>
      <c r="E1962">
        <v>5</v>
      </c>
      <c r="F1962" s="107">
        <v>40960</v>
      </c>
      <c r="G1962" s="107">
        <v>40962</v>
      </c>
      <c r="H1962">
        <v>2356643</v>
      </c>
      <c r="I1962" s="107">
        <v>40961</v>
      </c>
      <c r="J1962" s="107">
        <v>40962</v>
      </c>
      <c r="K1962">
        <v>5000</v>
      </c>
      <c r="L1962" t="s">
        <v>567</v>
      </c>
      <c r="N1962" t="s">
        <v>564</v>
      </c>
      <c r="O1962" t="s">
        <v>913</v>
      </c>
      <c r="P1962" t="s">
        <v>38</v>
      </c>
      <c r="Q1962">
        <v>2</v>
      </c>
      <c r="R1962">
        <v>3</v>
      </c>
      <c r="S1962">
        <v>4</v>
      </c>
      <c r="T1962">
        <v>4</v>
      </c>
      <c r="U1962">
        <v>2</v>
      </c>
      <c r="AD1962" s="107">
        <v>33092</v>
      </c>
      <c r="AE1962" t="s">
        <v>31</v>
      </c>
      <c r="AF1962" t="s">
        <v>39</v>
      </c>
      <c r="AG1962" t="s">
        <v>40</v>
      </c>
      <c r="AH1962" t="s">
        <v>40</v>
      </c>
      <c r="AI1962" t="s">
        <v>96</v>
      </c>
      <c r="AJ1962" t="s">
        <v>88</v>
      </c>
      <c r="AK1962">
        <v>1</v>
      </c>
      <c r="AL1962" t="s">
        <v>987</v>
      </c>
      <c r="AN1962">
        <v>6</v>
      </c>
      <c r="AP1962" t="s">
        <v>59</v>
      </c>
      <c r="AR1962" t="s">
        <v>43</v>
      </c>
      <c r="AS1962" t="s">
        <v>60</v>
      </c>
      <c r="AT1962" t="s">
        <v>333</v>
      </c>
      <c r="BC1962" t="s">
        <v>37</v>
      </c>
      <c r="BF1962">
        <v>2</v>
      </c>
      <c r="BG1962">
        <v>2</v>
      </c>
      <c r="BH1962">
        <v>3</v>
      </c>
      <c r="BI1962">
        <v>21.497267759562842</v>
      </c>
      <c r="BJ1962">
        <f t="shared" si="150"/>
        <v>22</v>
      </c>
      <c r="BK1962">
        <v>0</v>
      </c>
      <c r="BL1962">
        <v>0</v>
      </c>
      <c r="BM1962" t="s">
        <v>1050</v>
      </c>
      <c r="BN1962" t="s">
        <v>913</v>
      </c>
      <c r="BO1962" t="s">
        <v>564</v>
      </c>
      <c r="BQ1962" t="s">
        <v>1050</v>
      </c>
      <c r="BR1962" t="s">
        <v>87</v>
      </c>
      <c r="BS1962" t="s">
        <v>572</v>
      </c>
      <c r="BT1962" t="s">
        <v>1252</v>
      </c>
      <c r="BU1962" t="s">
        <v>87</v>
      </c>
      <c r="BV1962">
        <v>0.66666666666666663</v>
      </c>
      <c r="BW1962">
        <v>1</v>
      </c>
      <c r="BX1962">
        <v>0.33333333333333337</v>
      </c>
      <c r="BY1962">
        <v>0</v>
      </c>
      <c r="BZ1962">
        <v>-2</v>
      </c>
      <c r="CA1962">
        <v>0</v>
      </c>
      <c r="CB1962">
        <v>2</v>
      </c>
      <c r="CC1962" t="e">
        <v>#VALUE!</v>
      </c>
      <c r="CD1962">
        <v>2</v>
      </c>
      <c r="CE1962">
        <v>0</v>
      </c>
      <c r="CH1962">
        <f t="shared" si="151"/>
        <v>1</v>
      </c>
      <c r="CI1962" t="s">
        <v>1405</v>
      </c>
      <c r="CJ1962">
        <v>1</v>
      </c>
      <c r="CK1962" t="s">
        <v>1399</v>
      </c>
      <c r="CL1962">
        <f t="shared" si="152"/>
        <v>0</v>
      </c>
      <c r="CM1962">
        <f t="shared" si="153"/>
        <v>1</v>
      </c>
      <c r="CN1962">
        <f t="shared" si="154"/>
        <v>1</v>
      </c>
    </row>
    <row r="1963" spans="1:92" x14ac:dyDescent="0.25">
      <c r="A1963">
        <v>839</v>
      </c>
      <c r="B1963" t="s">
        <v>564</v>
      </c>
      <c r="C1963" t="s">
        <v>564</v>
      </c>
      <c r="D1963">
        <v>2357266</v>
      </c>
      <c r="E1963">
        <v>6</v>
      </c>
      <c r="F1963" s="107">
        <v>40940</v>
      </c>
      <c r="G1963" s="107">
        <v>41656</v>
      </c>
      <c r="H1963">
        <v>2357266</v>
      </c>
      <c r="I1963" s="107">
        <v>40940</v>
      </c>
      <c r="J1963" s="107">
        <v>41656</v>
      </c>
      <c r="K1963">
        <v>140000</v>
      </c>
      <c r="L1963" t="s">
        <v>570</v>
      </c>
      <c r="N1963" t="s">
        <v>564</v>
      </c>
      <c r="O1963" t="s">
        <v>913</v>
      </c>
      <c r="P1963" t="s">
        <v>38</v>
      </c>
      <c r="Q1963">
        <v>717</v>
      </c>
      <c r="R1963">
        <v>717</v>
      </c>
      <c r="S1963">
        <v>2</v>
      </c>
      <c r="T1963">
        <v>4</v>
      </c>
      <c r="U1963">
        <v>2</v>
      </c>
      <c r="AD1963" s="107">
        <v>33184</v>
      </c>
      <c r="AE1963" t="s">
        <v>31</v>
      </c>
      <c r="AF1963" t="s">
        <v>39</v>
      </c>
      <c r="AG1963" t="s">
        <v>40</v>
      </c>
      <c r="AH1963" t="s">
        <v>40</v>
      </c>
      <c r="AI1963" t="s">
        <v>79</v>
      </c>
      <c r="AJ1963" t="s">
        <v>88</v>
      </c>
      <c r="AK1963">
        <v>20</v>
      </c>
      <c r="AL1963" t="s">
        <v>361</v>
      </c>
      <c r="AM1963">
        <v>20</v>
      </c>
      <c r="AP1963" t="s">
        <v>251</v>
      </c>
      <c r="AR1963" t="s">
        <v>91</v>
      </c>
      <c r="AS1963" t="s">
        <v>73</v>
      </c>
      <c r="AT1963" t="s">
        <v>1375</v>
      </c>
      <c r="BC1963" t="s">
        <v>37</v>
      </c>
      <c r="BF1963">
        <v>717</v>
      </c>
      <c r="BG1963">
        <v>717</v>
      </c>
      <c r="BH1963">
        <v>717</v>
      </c>
      <c r="BI1963">
        <v>21.191256830601095</v>
      </c>
      <c r="BJ1963">
        <f t="shared" si="150"/>
        <v>21</v>
      </c>
      <c r="BK1963">
        <v>0</v>
      </c>
      <c r="BL1963">
        <v>0</v>
      </c>
      <c r="BM1963" t="s">
        <v>1050</v>
      </c>
      <c r="BN1963" t="s">
        <v>913</v>
      </c>
      <c r="BO1963" t="s">
        <v>564</v>
      </c>
      <c r="BQ1963" t="s">
        <v>1050</v>
      </c>
      <c r="BR1963" t="s">
        <v>87</v>
      </c>
      <c r="BS1963" t="s">
        <v>572</v>
      </c>
      <c r="BT1963" t="s">
        <v>1252</v>
      </c>
      <c r="BU1963" t="s">
        <v>87</v>
      </c>
      <c r="BV1963">
        <v>1</v>
      </c>
      <c r="BW1963">
        <v>1</v>
      </c>
      <c r="BX1963">
        <v>0</v>
      </c>
      <c r="BY1963">
        <v>0</v>
      </c>
      <c r="BZ1963">
        <v>-717</v>
      </c>
      <c r="CA1963">
        <v>0</v>
      </c>
      <c r="CB1963">
        <v>717</v>
      </c>
      <c r="CC1963" t="e">
        <v>#VALUE!</v>
      </c>
      <c r="CD1963">
        <v>717</v>
      </c>
      <c r="CH1963">
        <f t="shared" si="151"/>
        <v>1</v>
      </c>
      <c r="CI1963" t="s">
        <v>1406</v>
      </c>
      <c r="CJ1963">
        <v>0</v>
      </c>
      <c r="CK1963" t="s">
        <v>1399</v>
      </c>
      <c r="CL1963">
        <f t="shared" si="152"/>
        <v>0</v>
      </c>
      <c r="CM1963">
        <f t="shared" si="153"/>
        <v>1</v>
      </c>
      <c r="CN1963">
        <f t="shared" si="154"/>
        <v>1</v>
      </c>
    </row>
    <row r="1964" spans="1:92" x14ac:dyDescent="0.25">
      <c r="A1964">
        <v>1168</v>
      </c>
      <c r="B1964" t="s">
        <v>564</v>
      </c>
      <c r="C1964" t="s">
        <v>564</v>
      </c>
      <c r="D1964">
        <v>2358451</v>
      </c>
      <c r="E1964">
        <v>6</v>
      </c>
      <c r="F1964" s="107">
        <v>40951</v>
      </c>
      <c r="G1964" s="107">
        <v>41054</v>
      </c>
      <c r="H1964">
        <v>2358451</v>
      </c>
      <c r="I1964" s="107">
        <v>40952</v>
      </c>
      <c r="J1964" s="107">
        <v>41054</v>
      </c>
      <c r="K1964">
        <v>70000</v>
      </c>
      <c r="L1964" t="s">
        <v>570</v>
      </c>
      <c r="N1964" t="s">
        <v>564</v>
      </c>
      <c r="O1964" t="s">
        <v>913</v>
      </c>
      <c r="P1964" t="s">
        <v>38</v>
      </c>
      <c r="Q1964">
        <v>103</v>
      </c>
      <c r="R1964">
        <v>104</v>
      </c>
      <c r="S1964">
        <v>0</v>
      </c>
      <c r="T1964">
        <v>2</v>
      </c>
      <c r="AB1964" t="s">
        <v>111</v>
      </c>
      <c r="AD1964" s="107">
        <v>24221</v>
      </c>
      <c r="AE1964" t="s">
        <v>31</v>
      </c>
      <c r="AF1964" t="s">
        <v>39</v>
      </c>
      <c r="AG1964" t="s">
        <v>40</v>
      </c>
      <c r="AH1964" t="s">
        <v>30</v>
      </c>
      <c r="AI1964" t="s">
        <v>52</v>
      </c>
      <c r="AJ1964" t="s">
        <v>88</v>
      </c>
      <c r="AK1964">
        <v>6</v>
      </c>
      <c r="AL1964" t="s">
        <v>361</v>
      </c>
      <c r="AM1964">
        <v>4</v>
      </c>
      <c r="AP1964" t="s">
        <v>48</v>
      </c>
      <c r="AR1964" t="s">
        <v>49</v>
      </c>
      <c r="AS1964" t="s">
        <v>44</v>
      </c>
      <c r="BC1964" t="s">
        <v>51</v>
      </c>
      <c r="BF1964">
        <v>103</v>
      </c>
      <c r="BG1964">
        <v>103</v>
      </c>
      <c r="BH1964">
        <v>104</v>
      </c>
      <c r="BI1964">
        <v>45.710382513661202</v>
      </c>
      <c r="BJ1964">
        <f t="shared" si="150"/>
        <v>46</v>
      </c>
      <c r="BK1964">
        <v>0</v>
      </c>
      <c r="BL1964">
        <v>0</v>
      </c>
      <c r="BM1964" t="s">
        <v>1050</v>
      </c>
      <c r="BN1964" t="s">
        <v>913</v>
      </c>
      <c r="BO1964" t="s">
        <v>564</v>
      </c>
      <c r="BQ1964" t="s">
        <v>1050</v>
      </c>
      <c r="BR1964" t="s">
        <v>87</v>
      </c>
      <c r="BS1964" t="s">
        <v>572</v>
      </c>
      <c r="BT1964" t="s">
        <v>1252</v>
      </c>
      <c r="BU1964" t="s">
        <v>564</v>
      </c>
      <c r="BV1964">
        <v>0.99038461538461542</v>
      </c>
      <c r="BW1964">
        <v>1</v>
      </c>
      <c r="BX1964">
        <v>9.6153846153845812E-3</v>
      </c>
      <c r="BY1964">
        <v>0</v>
      </c>
      <c r="BZ1964">
        <v>-103</v>
      </c>
      <c r="CA1964">
        <v>0</v>
      </c>
      <c r="CB1964">
        <v>103</v>
      </c>
      <c r="CC1964" t="e">
        <v>#VALUE!</v>
      </c>
      <c r="CD1964">
        <v>103</v>
      </c>
      <c r="CE1964">
        <v>0</v>
      </c>
      <c r="CH1964">
        <f t="shared" si="151"/>
        <v>1</v>
      </c>
      <c r="CI1964" t="s">
        <v>1408</v>
      </c>
      <c r="CJ1964">
        <v>0</v>
      </c>
      <c r="CK1964" t="s">
        <v>1399</v>
      </c>
      <c r="CL1964">
        <f t="shared" si="152"/>
        <v>0</v>
      </c>
      <c r="CM1964">
        <f t="shared" si="153"/>
        <v>0</v>
      </c>
      <c r="CN1964">
        <f t="shared" si="154"/>
        <v>1</v>
      </c>
    </row>
    <row r="1965" spans="1:92" x14ac:dyDescent="0.25">
      <c r="A1965">
        <v>1253</v>
      </c>
      <c r="B1965" t="s">
        <v>87</v>
      </c>
      <c r="C1965" t="s">
        <v>564</v>
      </c>
      <c r="D1965">
        <v>2358461</v>
      </c>
      <c r="E1965">
        <v>1</v>
      </c>
      <c r="F1965" s="107">
        <v>40954</v>
      </c>
      <c r="G1965" s="107">
        <v>40956</v>
      </c>
      <c r="H1965">
        <v>2358461</v>
      </c>
      <c r="I1965" s="107">
        <v>40954</v>
      </c>
      <c r="J1965" s="107">
        <v>40956</v>
      </c>
      <c r="K1965">
        <v>20000</v>
      </c>
      <c r="L1965" t="s">
        <v>569</v>
      </c>
      <c r="N1965" t="s">
        <v>564</v>
      </c>
      <c r="O1965" t="s">
        <v>913</v>
      </c>
      <c r="P1965" t="s">
        <v>54</v>
      </c>
      <c r="Q1965">
        <v>3</v>
      </c>
      <c r="R1965">
        <v>3</v>
      </c>
      <c r="S1965">
        <v>1</v>
      </c>
      <c r="T1965">
        <v>7</v>
      </c>
      <c r="AD1965" s="107">
        <v>32879</v>
      </c>
      <c r="AE1965" t="s">
        <v>31</v>
      </c>
      <c r="AF1965" t="s">
        <v>32</v>
      </c>
      <c r="AG1965" t="s">
        <v>868</v>
      </c>
      <c r="AH1965" t="s">
        <v>57</v>
      </c>
      <c r="AI1965" t="s">
        <v>99</v>
      </c>
      <c r="AJ1965" t="s">
        <v>54</v>
      </c>
      <c r="AK1965">
        <v>1</v>
      </c>
      <c r="AL1965" t="s">
        <v>54</v>
      </c>
      <c r="AP1965" t="s">
        <v>163</v>
      </c>
      <c r="AR1965" t="s">
        <v>91</v>
      </c>
      <c r="AS1965" t="s">
        <v>81</v>
      </c>
      <c r="AT1965" t="s">
        <v>621</v>
      </c>
      <c r="BC1965" t="s">
        <v>78</v>
      </c>
      <c r="BD1965" t="s">
        <v>1218</v>
      </c>
      <c r="BF1965">
        <v>3</v>
      </c>
      <c r="BG1965">
        <v>3</v>
      </c>
      <c r="BH1965">
        <v>3</v>
      </c>
      <c r="BI1965">
        <v>22.062841530054644</v>
      </c>
      <c r="BJ1965">
        <f t="shared" si="150"/>
        <v>22</v>
      </c>
      <c r="BK1965">
        <v>0</v>
      </c>
      <c r="BL1965">
        <v>0</v>
      </c>
      <c r="BM1965" t="s">
        <v>1051</v>
      </c>
      <c r="BN1965" t="s">
        <v>913</v>
      </c>
      <c r="BO1965" t="s">
        <v>564</v>
      </c>
      <c r="BQ1965" t="s">
        <v>1051</v>
      </c>
      <c r="BR1965" t="s">
        <v>87</v>
      </c>
      <c r="BS1965" t="s">
        <v>572</v>
      </c>
      <c r="BT1965" t="s">
        <v>1252</v>
      </c>
      <c r="BU1965" t="s">
        <v>87</v>
      </c>
      <c r="BV1965">
        <v>1</v>
      </c>
      <c r="BW1965">
        <v>1</v>
      </c>
      <c r="BX1965">
        <v>0</v>
      </c>
      <c r="BY1965">
        <v>0</v>
      </c>
      <c r="BZ1965">
        <v>-3</v>
      </c>
      <c r="CA1965">
        <v>0</v>
      </c>
      <c r="CB1965">
        <v>3</v>
      </c>
      <c r="CC1965" t="e">
        <v>#VALUE!</v>
      </c>
      <c r="CD1965">
        <v>3</v>
      </c>
      <c r="CE1965">
        <v>0</v>
      </c>
      <c r="CH1965">
        <f t="shared" si="151"/>
        <v>1</v>
      </c>
      <c r="CI1965" t="s">
        <v>1405</v>
      </c>
      <c r="CJ1965">
        <v>1</v>
      </c>
      <c r="CK1965" t="s">
        <v>1399</v>
      </c>
      <c r="CL1965">
        <f t="shared" si="152"/>
        <v>0</v>
      </c>
      <c r="CM1965">
        <f t="shared" si="153"/>
        <v>1</v>
      </c>
      <c r="CN1965">
        <f t="shared" si="154"/>
        <v>1</v>
      </c>
    </row>
    <row r="1966" spans="1:92" x14ac:dyDescent="0.25">
      <c r="A1966">
        <v>2210</v>
      </c>
      <c r="B1966" t="s">
        <v>564</v>
      </c>
      <c r="C1966" t="s">
        <v>564</v>
      </c>
      <c r="D1966">
        <v>2358709</v>
      </c>
      <c r="E1966">
        <v>2</v>
      </c>
      <c r="F1966" s="107">
        <v>40992</v>
      </c>
      <c r="G1966" s="107">
        <v>41158</v>
      </c>
      <c r="H1966">
        <v>2358709</v>
      </c>
      <c r="I1966" s="107">
        <v>40992</v>
      </c>
      <c r="J1966" s="107">
        <v>40994</v>
      </c>
      <c r="K1966">
        <v>10000</v>
      </c>
      <c r="L1966" t="s">
        <v>568</v>
      </c>
      <c r="M1966" s="107">
        <v>40994</v>
      </c>
      <c r="N1966" t="s">
        <v>87</v>
      </c>
      <c r="O1966" t="s">
        <v>75</v>
      </c>
      <c r="P1966" t="s">
        <v>587</v>
      </c>
      <c r="Q1966">
        <v>3</v>
      </c>
      <c r="R1966">
        <v>167</v>
      </c>
      <c r="S1966">
        <v>0</v>
      </c>
      <c r="T1966">
        <v>0</v>
      </c>
      <c r="AD1966" s="107">
        <v>32794</v>
      </c>
      <c r="AE1966" t="s">
        <v>31</v>
      </c>
      <c r="AF1966" t="s">
        <v>32</v>
      </c>
      <c r="AG1966" t="s">
        <v>868</v>
      </c>
      <c r="AH1966" t="s">
        <v>30</v>
      </c>
      <c r="AI1966" t="s">
        <v>140</v>
      </c>
      <c r="AJ1966" t="s">
        <v>47</v>
      </c>
      <c r="AK1966">
        <v>8</v>
      </c>
      <c r="AL1966" t="s">
        <v>47</v>
      </c>
      <c r="AP1966" t="s">
        <v>55</v>
      </c>
      <c r="AR1966" t="s">
        <v>49</v>
      </c>
      <c r="AS1966" t="s">
        <v>56</v>
      </c>
      <c r="BC1966" t="s">
        <v>51</v>
      </c>
      <c r="BF1966">
        <v>3</v>
      </c>
      <c r="BG1966">
        <v>167</v>
      </c>
      <c r="BH1966">
        <v>167</v>
      </c>
      <c r="BI1966">
        <v>22.398907103825138</v>
      </c>
      <c r="BJ1966">
        <f t="shared" si="150"/>
        <v>22</v>
      </c>
      <c r="BK1966">
        <v>0</v>
      </c>
      <c r="BL1966">
        <v>-164</v>
      </c>
      <c r="BM1966" t="s">
        <v>47</v>
      </c>
      <c r="BN1966" t="s">
        <v>75</v>
      </c>
      <c r="BO1966" t="s">
        <v>87</v>
      </c>
      <c r="BQ1966" t="s">
        <v>47</v>
      </c>
      <c r="BR1966" t="s">
        <v>87</v>
      </c>
      <c r="BS1966" t="s">
        <v>573</v>
      </c>
      <c r="BT1966" t="s">
        <v>1252</v>
      </c>
      <c r="BU1966" t="s">
        <v>564</v>
      </c>
      <c r="BV1966">
        <v>1.7964071856287425E-2</v>
      </c>
      <c r="BW1966">
        <v>1.7964071856287425E-2</v>
      </c>
      <c r="BX1966">
        <v>0</v>
      </c>
      <c r="BY1966">
        <v>0</v>
      </c>
      <c r="BZ1966">
        <v>-3</v>
      </c>
      <c r="CA1966">
        <v>0</v>
      </c>
      <c r="CB1966">
        <v>3</v>
      </c>
      <c r="CC1966" t="e">
        <v>#VALUE!</v>
      </c>
      <c r="CD1966">
        <v>3</v>
      </c>
      <c r="CE1966">
        <v>0</v>
      </c>
      <c r="CH1966">
        <f t="shared" si="151"/>
        <v>0</v>
      </c>
      <c r="CI1966" t="s">
        <v>1405</v>
      </c>
      <c r="CJ1966">
        <v>1</v>
      </c>
      <c r="CK1966" t="s">
        <v>1399</v>
      </c>
      <c r="CL1966">
        <f t="shared" si="152"/>
        <v>1</v>
      </c>
      <c r="CM1966">
        <f t="shared" si="153"/>
        <v>0</v>
      </c>
      <c r="CN1966">
        <f t="shared" si="154"/>
        <v>0</v>
      </c>
    </row>
    <row r="1967" spans="1:92" x14ac:dyDescent="0.25">
      <c r="A1967">
        <v>1214</v>
      </c>
      <c r="B1967" t="s">
        <v>564</v>
      </c>
      <c r="C1967" t="s">
        <v>564</v>
      </c>
      <c r="D1967">
        <v>2358831</v>
      </c>
      <c r="E1967">
        <v>1</v>
      </c>
      <c r="F1967" s="107">
        <v>40953</v>
      </c>
      <c r="G1967" s="107">
        <v>41032</v>
      </c>
      <c r="H1967">
        <v>2358831</v>
      </c>
      <c r="I1967" s="107">
        <v>40955</v>
      </c>
      <c r="J1967" s="107">
        <v>40956</v>
      </c>
      <c r="K1967">
        <v>30000</v>
      </c>
      <c r="L1967" t="s">
        <v>570</v>
      </c>
      <c r="M1967" s="107">
        <v>40956</v>
      </c>
      <c r="N1967" t="s">
        <v>87</v>
      </c>
      <c r="O1967" t="s">
        <v>583</v>
      </c>
      <c r="P1967" t="s">
        <v>122</v>
      </c>
      <c r="Q1967">
        <v>2</v>
      </c>
      <c r="R1967">
        <v>80</v>
      </c>
      <c r="S1967">
        <v>0</v>
      </c>
      <c r="T1967">
        <v>1</v>
      </c>
      <c r="AD1967" s="107">
        <v>32825</v>
      </c>
      <c r="AE1967" t="s">
        <v>45</v>
      </c>
      <c r="AF1967" t="s">
        <v>68</v>
      </c>
      <c r="AG1967" t="s">
        <v>870</v>
      </c>
      <c r="AH1967" t="s">
        <v>30</v>
      </c>
      <c r="AI1967" t="s">
        <v>70</v>
      </c>
      <c r="AJ1967" t="s">
        <v>122</v>
      </c>
      <c r="AK1967">
        <v>5</v>
      </c>
      <c r="AL1967" t="s">
        <v>122</v>
      </c>
      <c r="AP1967" t="s">
        <v>72</v>
      </c>
      <c r="AR1967" t="s">
        <v>49</v>
      </c>
      <c r="AS1967" t="s">
        <v>73</v>
      </c>
      <c r="BC1967" t="s">
        <v>51</v>
      </c>
      <c r="BF1967">
        <v>2</v>
      </c>
      <c r="BG1967">
        <v>78</v>
      </c>
      <c r="BH1967">
        <v>80</v>
      </c>
      <c r="BI1967">
        <v>22.207650273224044</v>
      </c>
      <c r="BJ1967">
        <f t="shared" si="150"/>
        <v>22</v>
      </c>
      <c r="BK1967">
        <v>0</v>
      </c>
      <c r="BL1967">
        <v>-76</v>
      </c>
      <c r="BM1967" t="s">
        <v>1051</v>
      </c>
      <c r="BN1967" t="s">
        <v>75</v>
      </c>
      <c r="BO1967" t="s">
        <v>87</v>
      </c>
      <c r="BQ1967" t="s">
        <v>1051</v>
      </c>
      <c r="BR1967" t="s">
        <v>87</v>
      </c>
      <c r="BS1967" t="s">
        <v>573</v>
      </c>
      <c r="BT1967" t="s">
        <v>1252</v>
      </c>
      <c r="BU1967" t="s">
        <v>564</v>
      </c>
      <c r="BV1967">
        <v>2.5000000000000001E-2</v>
      </c>
      <c r="BW1967">
        <v>2.564102564102564E-2</v>
      </c>
      <c r="BX1967">
        <v>6.4102564102563875E-4</v>
      </c>
      <c r="BY1967">
        <v>0</v>
      </c>
      <c r="BZ1967">
        <v>-2</v>
      </c>
      <c r="CA1967">
        <v>0</v>
      </c>
      <c r="CB1967">
        <v>2</v>
      </c>
      <c r="CC1967" t="e">
        <v>#VALUE!</v>
      </c>
      <c r="CD1967">
        <v>2</v>
      </c>
      <c r="CE1967">
        <v>0</v>
      </c>
      <c r="CH1967">
        <f t="shared" si="151"/>
        <v>1</v>
      </c>
      <c r="CI1967" t="s">
        <v>1405</v>
      </c>
      <c r="CJ1967">
        <v>1</v>
      </c>
      <c r="CK1967" t="s">
        <v>1399</v>
      </c>
      <c r="CL1967">
        <f t="shared" si="152"/>
        <v>1</v>
      </c>
      <c r="CM1967">
        <f t="shared" si="153"/>
        <v>0</v>
      </c>
      <c r="CN1967">
        <f t="shared" si="154"/>
        <v>1</v>
      </c>
    </row>
    <row r="1968" spans="1:92" x14ac:dyDescent="0.25">
      <c r="A1968">
        <v>170</v>
      </c>
      <c r="B1968" t="s">
        <v>564</v>
      </c>
      <c r="C1968" t="s">
        <v>564</v>
      </c>
      <c r="D1968">
        <v>2360373</v>
      </c>
      <c r="E1968">
        <v>4</v>
      </c>
      <c r="F1968" s="107">
        <v>40916</v>
      </c>
      <c r="G1968" s="107">
        <v>41107</v>
      </c>
      <c r="H1968">
        <v>2360373</v>
      </c>
      <c r="I1968" s="107">
        <v>40916</v>
      </c>
      <c r="J1968" s="107">
        <v>40983</v>
      </c>
      <c r="K1968">
        <v>20000</v>
      </c>
      <c r="L1968" t="s">
        <v>569</v>
      </c>
      <c r="M1968" s="107">
        <v>40983</v>
      </c>
      <c r="N1968" t="s">
        <v>87</v>
      </c>
      <c r="O1968" t="s">
        <v>75</v>
      </c>
      <c r="P1968" t="s">
        <v>38</v>
      </c>
      <c r="Q1968">
        <v>68</v>
      </c>
      <c r="R1968">
        <v>192</v>
      </c>
      <c r="S1968">
        <v>1</v>
      </c>
      <c r="T1968">
        <v>0</v>
      </c>
      <c r="V1968">
        <v>1</v>
      </c>
      <c r="AD1968" s="107">
        <v>31027</v>
      </c>
      <c r="AE1968" t="s">
        <v>45</v>
      </c>
      <c r="AF1968" t="s">
        <v>32</v>
      </c>
      <c r="AG1968" t="s">
        <v>868</v>
      </c>
      <c r="AH1968" t="s">
        <v>30</v>
      </c>
      <c r="AI1968" t="s">
        <v>79</v>
      </c>
      <c r="AJ1968" t="s">
        <v>88</v>
      </c>
      <c r="AK1968">
        <v>8</v>
      </c>
      <c r="AL1968" t="s">
        <v>986</v>
      </c>
      <c r="AO1968">
        <v>60</v>
      </c>
      <c r="AP1968" t="s">
        <v>42</v>
      </c>
      <c r="AR1968" t="s">
        <v>43</v>
      </c>
      <c r="AS1968" t="s">
        <v>44</v>
      </c>
      <c r="BC1968" t="s">
        <v>51</v>
      </c>
      <c r="BF1968">
        <v>68</v>
      </c>
      <c r="BG1968">
        <v>192</v>
      </c>
      <c r="BH1968">
        <v>192</v>
      </c>
      <c r="BI1968">
        <v>27.019125683060111</v>
      </c>
      <c r="BJ1968">
        <f t="shared" si="150"/>
        <v>27</v>
      </c>
      <c r="BK1968">
        <v>0</v>
      </c>
      <c r="BL1968">
        <v>-124</v>
      </c>
      <c r="BM1968" t="s">
        <v>1050</v>
      </c>
      <c r="BN1968" t="s">
        <v>75</v>
      </c>
      <c r="BO1968" t="s">
        <v>87</v>
      </c>
      <c r="BQ1968" t="s">
        <v>1050</v>
      </c>
      <c r="BR1968" t="s">
        <v>87</v>
      </c>
      <c r="BS1968" t="s">
        <v>573</v>
      </c>
      <c r="BT1968" t="s">
        <v>1252</v>
      </c>
      <c r="BU1968" t="s">
        <v>87</v>
      </c>
      <c r="BV1968">
        <v>0.35416666666666669</v>
      </c>
      <c r="BW1968">
        <v>0.35416666666666669</v>
      </c>
      <c r="BX1968">
        <v>0</v>
      </c>
      <c r="BY1968">
        <v>0</v>
      </c>
      <c r="BZ1968">
        <v>-68</v>
      </c>
      <c r="CA1968">
        <v>0</v>
      </c>
      <c r="CB1968">
        <v>68</v>
      </c>
      <c r="CC1968" t="e">
        <v>#VALUE!</v>
      </c>
      <c r="CD1968">
        <v>68</v>
      </c>
      <c r="CE1968">
        <v>0</v>
      </c>
      <c r="CH1968">
        <f t="shared" si="151"/>
        <v>1</v>
      </c>
      <c r="CI1968" t="s">
        <v>1402</v>
      </c>
      <c r="CJ1968">
        <v>4</v>
      </c>
      <c r="CK1968" t="s">
        <v>1399</v>
      </c>
      <c r="CL1968">
        <f t="shared" si="152"/>
        <v>1</v>
      </c>
      <c r="CM1968">
        <f t="shared" si="153"/>
        <v>1</v>
      </c>
      <c r="CN1968">
        <f t="shared" si="154"/>
        <v>0</v>
      </c>
    </row>
    <row r="1969" spans="1:92" x14ac:dyDescent="0.25">
      <c r="A1969">
        <v>1889</v>
      </c>
      <c r="B1969" t="s">
        <v>564</v>
      </c>
      <c r="C1969" t="s">
        <v>564</v>
      </c>
      <c r="D1969">
        <v>2360392</v>
      </c>
      <c r="E1969">
        <v>2</v>
      </c>
      <c r="F1969" s="107">
        <v>40978</v>
      </c>
      <c r="G1969" s="107">
        <v>40980</v>
      </c>
      <c r="H1969">
        <v>2360392</v>
      </c>
      <c r="I1969" s="107">
        <v>40979</v>
      </c>
      <c r="J1969" s="107">
        <v>40980</v>
      </c>
      <c r="K1969">
        <v>10000</v>
      </c>
      <c r="L1969" t="s">
        <v>568</v>
      </c>
      <c r="N1969" t="s">
        <v>564</v>
      </c>
      <c r="O1969" t="s">
        <v>913</v>
      </c>
      <c r="P1969" t="s">
        <v>587</v>
      </c>
      <c r="Q1969">
        <v>2</v>
      </c>
      <c r="R1969">
        <v>3</v>
      </c>
      <c r="S1969">
        <v>1</v>
      </c>
      <c r="T1969">
        <v>1</v>
      </c>
      <c r="V1969">
        <v>1</v>
      </c>
      <c r="AD1969" s="107">
        <v>31377</v>
      </c>
      <c r="AE1969" t="s">
        <v>31</v>
      </c>
      <c r="AF1969" t="s">
        <v>32</v>
      </c>
      <c r="AG1969" t="s">
        <v>868</v>
      </c>
      <c r="AH1969" t="s">
        <v>30</v>
      </c>
      <c r="AI1969" t="s">
        <v>58</v>
      </c>
      <c r="AJ1969" t="s">
        <v>47</v>
      </c>
      <c r="AK1969">
        <v>1</v>
      </c>
      <c r="AL1969" t="s">
        <v>47</v>
      </c>
      <c r="AP1969" t="s">
        <v>559</v>
      </c>
      <c r="AR1969" t="s">
        <v>66</v>
      </c>
      <c r="AS1969" t="s">
        <v>63</v>
      </c>
      <c r="BC1969" t="s">
        <v>37</v>
      </c>
      <c r="BF1969">
        <v>2</v>
      </c>
      <c r="BG1969">
        <v>2</v>
      </c>
      <c r="BH1969">
        <v>3</v>
      </c>
      <c r="BI1969">
        <v>26.23224043715847</v>
      </c>
      <c r="BJ1969">
        <f t="shared" si="150"/>
        <v>26</v>
      </c>
      <c r="BK1969">
        <v>0</v>
      </c>
      <c r="BL1969">
        <v>0</v>
      </c>
      <c r="BM1969" t="s">
        <v>47</v>
      </c>
      <c r="BN1969" t="s">
        <v>913</v>
      </c>
      <c r="BO1969" t="s">
        <v>564</v>
      </c>
      <c r="BQ1969" t="s">
        <v>47</v>
      </c>
      <c r="BR1969" t="s">
        <v>87</v>
      </c>
      <c r="BS1969" t="s">
        <v>572</v>
      </c>
      <c r="BT1969" t="s">
        <v>1252</v>
      </c>
      <c r="BU1969" t="s">
        <v>87</v>
      </c>
      <c r="BV1969">
        <v>0.66666666666666663</v>
      </c>
      <c r="BW1969">
        <v>1</v>
      </c>
      <c r="BX1969">
        <v>0.33333333333333337</v>
      </c>
      <c r="BY1969">
        <v>0</v>
      </c>
      <c r="BZ1969">
        <v>-2</v>
      </c>
      <c r="CA1969">
        <v>0</v>
      </c>
      <c r="CB1969">
        <v>2</v>
      </c>
      <c r="CC1969" t="e">
        <v>#VALUE!</v>
      </c>
      <c r="CD1969">
        <v>2</v>
      </c>
      <c r="CE1969">
        <v>0</v>
      </c>
      <c r="CH1969">
        <f t="shared" si="151"/>
        <v>1</v>
      </c>
      <c r="CI1969" t="s">
        <v>1405</v>
      </c>
      <c r="CJ1969">
        <v>1</v>
      </c>
      <c r="CK1969" t="s">
        <v>1399</v>
      </c>
      <c r="CL1969">
        <f t="shared" si="152"/>
        <v>0</v>
      </c>
      <c r="CM1969">
        <f t="shared" si="153"/>
        <v>1</v>
      </c>
      <c r="CN1969">
        <f t="shared" si="154"/>
        <v>1</v>
      </c>
    </row>
    <row r="1970" spans="1:92" x14ac:dyDescent="0.25">
      <c r="A1970">
        <v>561</v>
      </c>
      <c r="B1970" t="s">
        <v>564</v>
      </c>
      <c r="C1970" t="s">
        <v>564</v>
      </c>
      <c r="D1970">
        <v>2360425</v>
      </c>
      <c r="E1970">
        <v>6</v>
      </c>
      <c r="F1970" s="107">
        <v>40931</v>
      </c>
      <c r="G1970" s="107">
        <v>40948</v>
      </c>
      <c r="H1970">
        <v>2360425</v>
      </c>
      <c r="I1970" s="107">
        <v>40932</v>
      </c>
      <c r="J1970" s="107">
        <v>40948</v>
      </c>
      <c r="K1970">
        <v>35000</v>
      </c>
      <c r="L1970" t="s">
        <v>570</v>
      </c>
      <c r="N1970" t="s">
        <v>564</v>
      </c>
      <c r="O1970" t="s">
        <v>913</v>
      </c>
      <c r="P1970" t="s">
        <v>38</v>
      </c>
      <c r="Q1970">
        <v>17</v>
      </c>
      <c r="R1970">
        <v>18</v>
      </c>
      <c r="S1970">
        <v>0</v>
      </c>
      <c r="T1970">
        <v>0</v>
      </c>
      <c r="AB1970" t="s">
        <v>111</v>
      </c>
      <c r="AD1970" s="107">
        <v>33257</v>
      </c>
      <c r="AE1970" t="s">
        <v>31</v>
      </c>
      <c r="AF1970" t="s">
        <v>39</v>
      </c>
      <c r="AG1970" t="s">
        <v>40</v>
      </c>
      <c r="AH1970" t="s">
        <v>30</v>
      </c>
      <c r="AI1970" t="s">
        <v>112</v>
      </c>
      <c r="AJ1970" t="s">
        <v>88</v>
      </c>
      <c r="AK1970">
        <v>3</v>
      </c>
      <c r="AL1970" t="s">
        <v>361</v>
      </c>
      <c r="AM1970">
        <v>2</v>
      </c>
      <c r="AP1970" t="s">
        <v>55</v>
      </c>
      <c r="AR1970" t="s">
        <v>49</v>
      </c>
      <c r="AS1970" t="s">
        <v>56</v>
      </c>
      <c r="BC1970" t="s">
        <v>37</v>
      </c>
      <c r="BF1970">
        <v>17</v>
      </c>
      <c r="BG1970">
        <v>17</v>
      </c>
      <c r="BH1970">
        <v>18</v>
      </c>
      <c r="BI1970">
        <v>20.967213114754099</v>
      </c>
      <c r="BJ1970">
        <f t="shared" si="150"/>
        <v>21</v>
      </c>
      <c r="BK1970">
        <v>0</v>
      </c>
      <c r="BL1970">
        <v>0</v>
      </c>
      <c r="BM1970" t="s">
        <v>1050</v>
      </c>
      <c r="BN1970" t="s">
        <v>913</v>
      </c>
      <c r="BO1970" t="s">
        <v>564</v>
      </c>
      <c r="BQ1970" t="s">
        <v>1050</v>
      </c>
      <c r="BR1970" t="s">
        <v>87</v>
      </c>
      <c r="BS1970" t="s">
        <v>572</v>
      </c>
      <c r="BT1970" t="s">
        <v>1252</v>
      </c>
      <c r="BU1970" t="s">
        <v>564</v>
      </c>
      <c r="BV1970">
        <v>0.94444444444444442</v>
      </c>
      <c r="BW1970">
        <v>1</v>
      </c>
      <c r="BX1970">
        <v>5.555555555555558E-2</v>
      </c>
      <c r="BY1970">
        <v>0</v>
      </c>
      <c r="BZ1970">
        <v>-17</v>
      </c>
      <c r="CA1970">
        <v>0</v>
      </c>
      <c r="CB1970">
        <v>17</v>
      </c>
      <c r="CC1970" t="e">
        <v>#VALUE!</v>
      </c>
      <c r="CD1970">
        <v>17</v>
      </c>
      <c r="CE1970">
        <v>0</v>
      </c>
      <c r="CH1970">
        <f t="shared" si="151"/>
        <v>0</v>
      </c>
      <c r="CI1970" t="s">
        <v>1404</v>
      </c>
      <c r="CJ1970">
        <v>2</v>
      </c>
      <c r="CK1970" t="s">
        <v>1399</v>
      </c>
      <c r="CL1970">
        <f t="shared" si="152"/>
        <v>0</v>
      </c>
      <c r="CM1970">
        <f t="shared" si="153"/>
        <v>0</v>
      </c>
      <c r="CN1970">
        <f t="shared" si="154"/>
        <v>0</v>
      </c>
    </row>
    <row r="1971" spans="1:92" x14ac:dyDescent="0.25">
      <c r="A1971">
        <v>2912</v>
      </c>
      <c r="B1971" t="s">
        <v>564</v>
      </c>
      <c r="C1971" t="s">
        <v>564</v>
      </c>
      <c r="D1971">
        <v>2361602</v>
      </c>
      <c r="E1971">
        <v>1</v>
      </c>
      <c r="F1971" s="107">
        <v>41016</v>
      </c>
      <c r="G1971" s="107">
        <v>41045</v>
      </c>
      <c r="H1971">
        <v>2361602</v>
      </c>
      <c r="I1971" s="107">
        <v>41017</v>
      </c>
      <c r="J1971" s="107">
        <v>41045</v>
      </c>
      <c r="K1971" t="s">
        <v>562</v>
      </c>
      <c r="L1971" t="s">
        <v>562</v>
      </c>
      <c r="N1971" t="s">
        <v>564</v>
      </c>
      <c r="O1971" t="s">
        <v>913</v>
      </c>
      <c r="P1971" t="s">
        <v>54</v>
      </c>
      <c r="Q1971">
        <v>29</v>
      </c>
      <c r="R1971">
        <v>30</v>
      </c>
      <c r="S1971">
        <v>2</v>
      </c>
      <c r="T1971">
        <v>0</v>
      </c>
      <c r="U1971">
        <v>2</v>
      </c>
      <c r="AD1971" s="107">
        <v>32379</v>
      </c>
      <c r="AE1971" t="s">
        <v>31</v>
      </c>
      <c r="AF1971" t="s">
        <v>32</v>
      </c>
      <c r="AG1971" t="s">
        <v>868</v>
      </c>
      <c r="AH1971" t="s">
        <v>57</v>
      </c>
      <c r="AI1971" t="s">
        <v>70</v>
      </c>
      <c r="AJ1971" t="s">
        <v>54</v>
      </c>
      <c r="AK1971">
        <v>3</v>
      </c>
      <c r="AL1971" t="s">
        <v>54</v>
      </c>
      <c r="AP1971" t="s">
        <v>92</v>
      </c>
      <c r="AR1971" t="s">
        <v>66</v>
      </c>
      <c r="AS1971" t="s">
        <v>44</v>
      </c>
      <c r="BC1971" t="s">
        <v>51</v>
      </c>
      <c r="BF1971">
        <v>29</v>
      </c>
      <c r="BG1971">
        <v>29</v>
      </c>
      <c r="BH1971">
        <v>30</v>
      </c>
      <c r="BI1971">
        <v>23.598360655737704</v>
      </c>
      <c r="BJ1971">
        <f t="shared" si="150"/>
        <v>24</v>
      </c>
      <c r="BK1971">
        <v>0</v>
      </c>
      <c r="BL1971">
        <v>0</v>
      </c>
      <c r="BM1971" t="s">
        <v>1051</v>
      </c>
      <c r="BN1971" t="s">
        <v>913</v>
      </c>
      <c r="BO1971" t="s">
        <v>564</v>
      </c>
      <c r="BQ1971" t="s">
        <v>1051</v>
      </c>
      <c r="BR1971" t="s">
        <v>87</v>
      </c>
      <c r="BS1971" t="s">
        <v>572</v>
      </c>
      <c r="BT1971" t="s">
        <v>1252</v>
      </c>
      <c r="BU1971" t="s">
        <v>87</v>
      </c>
      <c r="BV1971">
        <v>0.96666666666666667</v>
      </c>
      <c r="BW1971">
        <v>1</v>
      </c>
      <c r="BX1971">
        <v>3.3333333333333326E-2</v>
      </c>
      <c r="BY1971">
        <v>0</v>
      </c>
      <c r="BZ1971">
        <v>-29</v>
      </c>
      <c r="CA1971">
        <v>0</v>
      </c>
      <c r="CB1971">
        <v>29</v>
      </c>
      <c r="CC1971" t="e">
        <v>#VALUE!</v>
      </c>
      <c r="CD1971">
        <v>29</v>
      </c>
      <c r="CE1971">
        <v>0</v>
      </c>
      <c r="CH1971">
        <f t="shared" si="151"/>
        <v>1</v>
      </c>
      <c r="CI1971" t="s">
        <v>1404</v>
      </c>
      <c r="CJ1971">
        <v>2</v>
      </c>
      <c r="CK1971" t="s">
        <v>1399</v>
      </c>
      <c r="CL1971">
        <f t="shared" si="152"/>
        <v>0</v>
      </c>
      <c r="CM1971">
        <f t="shared" si="153"/>
        <v>1</v>
      </c>
      <c r="CN1971">
        <f t="shared" si="154"/>
        <v>0</v>
      </c>
    </row>
    <row r="1972" spans="1:92" x14ac:dyDescent="0.25">
      <c r="A1972">
        <v>756</v>
      </c>
      <c r="B1972" t="s">
        <v>564</v>
      </c>
      <c r="C1972" t="s">
        <v>564</v>
      </c>
      <c r="D1972">
        <v>2361680</v>
      </c>
      <c r="E1972">
        <v>6</v>
      </c>
      <c r="F1972" s="107">
        <v>40938</v>
      </c>
      <c r="G1972" s="107">
        <v>41680</v>
      </c>
      <c r="H1972">
        <v>2361680</v>
      </c>
      <c r="I1972" s="107">
        <v>41076</v>
      </c>
      <c r="J1972" s="107">
        <v>41680</v>
      </c>
      <c r="K1972">
        <v>30000</v>
      </c>
      <c r="L1972" t="s">
        <v>570</v>
      </c>
      <c r="N1972" t="s">
        <v>564</v>
      </c>
      <c r="O1972" t="s">
        <v>913</v>
      </c>
      <c r="P1972" t="s">
        <v>38</v>
      </c>
      <c r="Q1972">
        <v>163</v>
      </c>
      <c r="R1972">
        <v>743</v>
      </c>
      <c r="S1972">
        <v>1</v>
      </c>
      <c r="T1972">
        <v>4</v>
      </c>
      <c r="U1972">
        <v>1</v>
      </c>
      <c r="AB1972" t="s">
        <v>111</v>
      </c>
      <c r="AD1972" s="107">
        <v>33322</v>
      </c>
      <c r="AE1972" t="s">
        <v>31</v>
      </c>
      <c r="AF1972" t="s">
        <v>39</v>
      </c>
      <c r="AG1972" t="s">
        <v>40</v>
      </c>
      <c r="AH1972" t="s">
        <v>30</v>
      </c>
      <c r="AI1972" t="s">
        <v>99</v>
      </c>
      <c r="AJ1972" t="s">
        <v>88</v>
      </c>
      <c r="AK1972">
        <v>20</v>
      </c>
      <c r="AL1972" t="s">
        <v>361</v>
      </c>
      <c r="AM1972">
        <v>10</v>
      </c>
      <c r="AP1972" t="s">
        <v>109</v>
      </c>
      <c r="AR1972" t="s">
        <v>49</v>
      </c>
      <c r="AS1972" t="s">
        <v>73</v>
      </c>
      <c r="AT1972" t="s">
        <v>1376</v>
      </c>
      <c r="BC1972" t="s">
        <v>51</v>
      </c>
      <c r="BF1972">
        <v>163</v>
      </c>
      <c r="BG1972">
        <v>605</v>
      </c>
      <c r="BH1972">
        <v>743</v>
      </c>
      <c r="BI1972">
        <v>20.808743169398905</v>
      </c>
      <c r="BJ1972">
        <f t="shared" si="150"/>
        <v>21</v>
      </c>
      <c r="BK1972">
        <v>0</v>
      </c>
      <c r="BL1972">
        <v>0</v>
      </c>
      <c r="BM1972" t="s">
        <v>1050</v>
      </c>
      <c r="BN1972" t="s">
        <v>913</v>
      </c>
      <c r="BO1972" t="s">
        <v>564</v>
      </c>
      <c r="BQ1972" t="s">
        <v>1050</v>
      </c>
      <c r="BR1972" t="s">
        <v>87</v>
      </c>
      <c r="BS1972" t="s">
        <v>572</v>
      </c>
      <c r="BT1972" t="s">
        <v>1252</v>
      </c>
      <c r="BU1972" t="s">
        <v>87</v>
      </c>
      <c r="BV1972">
        <v>0.21938088829071331</v>
      </c>
      <c r="BW1972">
        <v>21.94</v>
      </c>
      <c r="BX1972">
        <v>0</v>
      </c>
      <c r="BY1972">
        <v>0</v>
      </c>
      <c r="BZ1972">
        <v>-605</v>
      </c>
      <c r="CA1972">
        <v>-442</v>
      </c>
      <c r="CB1972">
        <v>605</v>
      </c>
      <c r="CC1972" t="e">
        <v>#VALUE!</v>
      </c>
      <c r="CD1972">
        <v>163</v>
      </c>
      <c r="CH1972">
        <f t="shared" si="151"/>
        <v>1</v>
      </c>
      <c r="CI1972" t="s">
        <v>1403</v>
      </c>
      <c r="CJ1972">
        <v>6</v>
      </c>
      <c r="CK1972" t="s">
        <v>1399</v>
      </c>
      <c r="CL1972">
        <f t="shared" si="152"/>
        <v>0</v>
      </c>
      <c r="CM1972">
        <f t="shared" si="153"/>
        <v>1</v>
      </c>
      <c r="CN1972">
        <f t="shared" si="154"/>
        <v>1</v>
      </c>
    </row>
    <row r="1973" spans="1:92" x14ac:dyDescent="0.25">
      <c r="A1973">
        <v>2555</v>
      </c>
      <c r="B1973" t="s">
        <v>564</v>
      </c>
      <c r="C1973" t="s">
        <v>564</v>
      </c>
      <c r="D1973">
        <v>2361915</v>
      </c>
      <c r="E1973">
        <v>4</v>
      </c>
      <c r="F1973" s="107">
        <v>41004</v>
      </c>
      <c r="G1973" s="107">
        <v>41200</v>
      </c>
      <c r="H1973">
        <v>2361915</v>
      </c>
      <c r="I1973" s="107">
        <v>41004</v>
      </c>
      <c r="J1973" s="107">
        <v>41005</v>
      </c>
      <c r="K1973">
        <v>5000</v>
      </c>
      <c r="L1973" t="s">
        <v>567</v>
      </c>
      <c r="M1973" s="107">
        <v>41005</v>
      </c>
      <c r="N1973" t="s">
        <v>87</v>
      </c>
      <c r="O1973" t="s">
        <v>583</v>
      </c>
      <c r="P1973" t="s">
        <v>38</v>
      </c>
      <c r="Q1973">
        <v>2</v>
      </c>
      <c r="R1973">
        <v>197</v>
      </c>
      <c r="S1973">
        <v>0</v>
      </c>
      <c r="T1973">
        <v>1</v>
      </c>
      <c r="AD1973" s="107">
        <v>32903</v>
      </c>
      <c r="AE1973" t="s">
        <v>31</v>
      </c>
      <c r="AF1973" t="s">
        <v>68</v>
      </c>
      <c r="AG1973" t="s">
        <v>870</v>
      </c>
      <c r="AH1973" t="s">
        <v>30</v>
      </c>
      <c r="AI1973" t="s">
        <v>70</v>
      </c>
      <c r="AJ1973" t="s">
        <v>88</v>
      </c>
      <c r="AK1973">
        <v>8</v>
      </c>
      <c r="AL1973" t="s">
        <v>986</v>
      </c>
      <c r="AO1973">
        <v>3</v>
      </c>
      <c r="AP1973" t="s">
        <v>150</v>
      </c>
      <c r="AR1973" t="s">
        <v>66</v>
      </c>
      <c r="AS1973" t="s">
        <v>63</v>
      </c>
      <c r="AT1973" t="s">
        <v>845</v>
      </c>
      <c r="BC1973" t="s">
        <v>51</v>
      </c>
      <c r="BF1973">
        <v>2</v>
      </c>
      <c r="BG1973">
        <v>197</v>
      </c>
      <c r="BH1973">
        <v>197</v>
      </c>
      <c r="BI1973">
        <v>22.133879781420767</v>
      </c>
      <c r="BJ1973">
        <f t="shared" si="150"/>
        <v>22</v>
      </c>
      <c r="BK1973">
        <v>0</v>
      </c>
      <c r="BL1973">
        <v>-195</v>
      </c>
      <c r="BM1973" t="s">
        <v>1050</v>
      </c>
      <c r="BN1973" t="s">
        <v>75</v>
      </c>
      <c r="BO1973" t="s">
        <v>87</v>
      </c>
      <c r="BQ1973" t="s">
        <v>1050</v>
      </c>
      <c r="BR1973" t="s">
        <v>87</v>
      </c>
      <c r="BS1973" t="s">
        <v>573</v>
      </c>
      <c r="BT1973" t="s">
        <v>1252</v>
      </c>
      <c r="BU1973" t="s">
        <v>564</v>
      </c>
      <c r="BV1973">
        <v>1.015228426395939E-2</v>
      </c>
      <c r="BW1973">
        <v>1.015228426395939E-2</v>
      </c>
      <c r="BX1973">
        <v>0</v>
      </c>
      <c r="BY1973">
        <v>0</v>
      </c>
      <c r="BZ1973">
        <v>-2</v>
      </c>
      <c r="CA1973">
        <v>0</v>
      </c>
      <c r="CB1973">
        <v>2</v>
      </c>
      <c r="CC1973" t="e">
        <v>#VALUE!</v>
      </c>
      <c r="CE1973">
        <v>195</v>
      </c>
      <c r="CH1973">
        <f t="shared" si="151"/>
        <v>1</v>
      </c>
      <c r="CI1973" t="s">
        <v>1405</v>
      </c>
      <c r="CJ1973">
        <v>1</v>
      </c>
      <c r="CK1973" t="s">
        <v>1399</v>
      </c>
      <c r="CL1973">
        <f t="shared" si="152"/>
        <v>1</v>
      </c>
      <c r="CM1973">
        <f t="shared" si="153"/>
        <v>0</v>
      </c>
      <c r="CN1973">
        <f t="shared" si="154"/>
        <v>1</v>
      </c>
    </row>
    <row r="1974" spans="1:92" x14ac:dyDescent="0.25">
      <c r="A1974">
        <v>881</v>
      </c>
      <c r="B1974" t="s">
        <v>564</v>
      </c>
      <c r="C1974" t="s">
        <v>564</v>
      </c>
      <c r="D1974">
        <v>2362352</v>
      </c>
      <c r="E1974">
        <v>1</v>
      </c>
      <c r="F1974" s="107">
        <v>40941</v>
      </c>
      <c r="G1974" s="107">
        <v>41152</v>
      </c>
      <c r="H1974">
        <v>2362352</v>
      </c>
      <c r="I1974" s="107">
        <v>40941</v>
      </c>
      <c r="J1974" s="107">
        <v>40944</v>
      </c>
      <c r="K1974">
        <v>10000</v>
      </c>
      <c r="L1974" t="s">
        <v>568</v>
      </c>
      <c r="M1974" s="107">
        <v>40944</v>
      </c>
      <c r="N1974" t="s">
        <v>87</v>
      </c>
      <c r="O1974" t="s">
        <v>75</v>
      </c>
      <c r="P1974" t="s">
        <v>54</v>
      </c>
      <c r="Q1974">
        <v>4</v>
      </c>
      <c r="R1974">
        <v>212</v>
      </c>
      <c r="S1974">
        <v>1</v>
      </c>
      <c r="T1974">
        <v>2</v>
      </c>
      <c r="U1974">
        <v>1</v>
      </c>
      <c r="AD1974" s="107">
        <v>32906</v>
      </c>
      <c r="AE1974" t="s">
        <v>31</v>
      </c>
      <c r="AF1974" t="s">
        <v>39</v>
      </c>
      <c r="AG1974" t="s">
        <v>40</v>
      </c>
      <c r="AH1974" t="s">
        <v>40</v>
      </c>
      <c r="AI1974" t="s">
        <v>84</v>
      </c>
      <c r="AJ1974" t="s">
        <v>54</v>
      </c>
      <c r="AK1974">
        <v>3</v>
      </c>
      <c r="AL1974" t="s">
        <v>54</v>
      </c>
      <c r="AP1974" t="s">
        <v>100</v>
      </c>
      <c r="AR1974" t="s">
        <v>66</v>
      </c>
      <c r="AS1974" t="s">
        <v>63</v>
      </c>
      <c r="AT1974" t="s">
        <v>1423</v>
      </c>
      <c r="BC1974" t="s">
        <v>37</v>
      </c>
      <c r="BF1974">
        <v>4</v>
      </c>
      <c r="BG1974">
        <v>212</v>
      </c>
      <c r="BH1974">
        <v>212</v>
      </c>
      <c r="BI1974">
        <v>21.953551912568305</v>
      </c>
      <c r="BJ1974">
        <f t="shared" si="150"/>
        <v>22</v>
      </c>
      <c r="BK1974">
        <v>0</v>
      </c>
      <c r="BL1974">
        <v>-208</v>
      </c>
      <c r="BM1974" t="s">
        <v>1051</v>
      </c>
      <c r="BN1974" t="s">
        <v>75</v>
      </c>
      <c r="BO1974" t="s">
        <v>87</v>
      </c>
      <c r="BQ1974" t="s">
        <v>1051</v>
      </c>
      <c r="BR1974" t="s">
        <v>87</v>
      </c>
      <c r="BS1974" t="s">
        <v>573</v>
      </c>
      <c r="BT1974" t="s">
        <v>1252</v>
      </c>
      <c r="BU1974" t="s">
        <v>87</v>
      </c>
      <c r="BV1974">
        <v>1.8867924528301886E-2</v>
      </c>
      <c r="BW1974">
        <v>1.8867924528301886E-2</v>
      </c>
      <c r="BX1974">
        <v>0</v>
      </c>
      <c r="BY1974">
        <v>0</v>
      </c>
      <c r="BZ1974">
        <v>-4</v>
      </c>
      <c r="CA1974">
        <v>0</v>
      </c>
      <c r="CB1974">
        <v>4</v>
      </c>
      <c r="CC1974" t="e">
        <v>#VALUE!</v>
      </c>
      <c r="CD1974">
        <v>4</v>
      </c>
      <c r="CE1974">
        <v>0</v>
      </c>
      <c r="CH1974">
        <f t="shared" si="151"/>
        <v>1</v>
      </c>
      <c r="CI1974" t="s">
        <v>1405</v>
      </c>
      <c r="CJ1974">
        <v>1</v>
      </c>
      <c r="CK1974" t="s">
        <v>1399</v>
      </c>
      <c r="CL1974">
        <f t="shared" si="152"/>
        <v>1</v>
      </c>
      <c r="CM1974">
        <f t="shared" si="153"/>
        <v>1</v>
      </c>
      <c r="CN1974">
        <f t="shared" si="154"/>
        <v>1</v>
      </c>
    </row>
    <row r="1975" spans="1:92" x14ac:dyDescent="0.25">
      <c r="A1975">
        <v>2118</v>
      </c>
      <c r="B1975" t="s">
        <v>564</v>
      </c>
      <c r="C1975" t="s">
        <v>564</v>
      </c>
      <c r="D1975">
        <v>2362902</v>
      </c>
      <c r="E1975">
        <v>6</v>
      </c>
      <c r="F1975" s="107">
        <v>40988</v>
      </c>
      <c r="G1975" s="107">
        <v>41039</v>
      </c>
      <c r="H1975">
        <v>2362902</v>
      </c>
      <c r="I1975" s="107">
        <v>41001</v>
      </c>
      <c r="J1975" s="107">
        <v>41039</v>
      </c>
      <c r="K1975" t="s">
        <v>562</v>
      </c>
      <c r="L1975" t="s">
        <v>562</v>
      </c>
      <c r="N1975" t="s">
        <v>564</v>
      </c>
      <c r="O1975" t="s">
        <v>913</v>
      </c>
      <c r="P1975" t="s">
        <v>38</v>
      </c>
      <c r="Q1975">
        <v>39</v>
      </c>
      <c r="R1975">
        <v>52</v>
      </c>
      <c r="S1975">
        <v>0</v>
      </c>
      <c r="T1975">
        <v>1</v>
      </c>
      <c r="AD1975" s="107">
        <v>33334</v>
      </c>
      <c r="AE1975" t="s">
        <v>31</v>
      </c>
      <c r="AF1975" t="s">
        <v>32</v>
      </c>
      <c r="AG1975" t="s">
        <v>868</v>
      </c>
      <c r="AH1975" t="s">
        <v>30</v>
      </c>
      <c r="AI1975" t="s">
        <v>117</v>
      </c>
      <c r="AJ1975" t="s">
        <v>88</v>
      </c>
      <c r="AK1975">
        <v>3</v>
      </c>
      <c r="AL1975" t="s">
        <v>361</v>
      </c>
      <c r="AM1975">
        <v>2</v>
      </c>
      <c r="AP1975" t="s">
        <v>149</v>
      </c>
      <c r="AR1975" t="s">
        <v>66</v>
      </c>
      <c r="AS1975" t="s">
        <v>73</v>
      </c>
      <c r="BC1975" t="s">
        <v>37</v>
      </c>
      <c r="BF1975">
        <v>39</v>
      </c>
      <c r="BG1975">
        <v>39</v>
      </c>
      <c r="BH1975">
        <v>52</v>
      </c>
      <c r="BI1975">
        <v>20.912568306010929</v>
      </c>
      <c r="BJ1975">
        <f t="shared" si="150"/>
        <v>21</v>
      </c>
      <c r="BK1975">
        <v>0</v>
      </c>
      <c r="BL1975">
        <v>0</v>
      </c>
      <c r="BM1975" t="s">
        <v>1050</v>
      </c>
      <c r="BN1975" t="s">
        <v>913</v>
      </c>
      <c r="BO1975" t="s">
        <v>564</v>
      </c>
      <c r="BQ1975" t="s">
        <v>1050</v>
      </c>
      <c r="BR1975" t="s">
        <v>87</v>
      </c>
      <c r="BS1975" t="s">
        <v>572</v>
      </c>
      <c r="BT1975" t="s">
        <v>1252</v>
      </c>
      <c r="BU1975" t="s">
        <v>564</v>
      </c>
      <c r="BV1975">
        <v>0.75</v>
      </c>
      <c r="BW1975">
        <v>1</v>
      </c>
      <c r="BX1975">
        <v>0.25</v>
      </c>
      <c r="BY1975">
        <v>0</v>
      </c>
      <c r="BZ1975">
        <v>-39</v>
      </c>
      <c r="CA1975">
        <v>0</v>
      </c>
      <c r="CB1975">
        <v>39</v>
      </c>
      <c r="CC1975" t="e">
        <v>#VALUE!</v>
      </c>
      <c r="CD1975">
        <v>39</v>
      </c>
      <c r="CE1975">
        <v>0</v>
      </c>
      <c r="CH1975">
        <f t="shared" si="151"/>
        <v>1</v>
      </c>
      <c r="CI1975" t="s">
        <v>1401</v>
      </c>
      <c r="CJ1975">
        <v>3</v>
      </c>
      <c r="CK1975" t="s">
        <v>1399</v>
      </c>
      <c r="CL1975">
        <f t="shared" si="152"/>
        <v>0</v>
      </c>
      <c r="CM1975">
        <f t="shared" si="153"/>
        <v>0</v>
      </c>
      <c r="CN1975">
        <f t="shared" si="154"/>
        <v>1</v>
      </c>
    </row>
    <row r="1976" spans="1:92" x14ac:dyDescent="0.25">
      <c r="A1976">
        <v>1473</v>
      </c>
      <c r="B1976" t="s">
        <v>564</v>
      </c>
      <c r="C1976" t="s">
        <v>564</v>
      </c>
      <c r="D1976">
        <v>2362997</v>
      </c>
      <c r="E1976">
        <v>2</v>
      </c>
      <c r="F1976" s="107">
        <v>40962</v>
      </c>
      <c r="G1976" s="107">
        <v>41023</v>
      </c>
      <c r="H1976">
        <v>2362997</v>
      </c>
      <c r="I1976" s="107" t="s">
        <v>560</v>
      </c>
      <c r="J1976" s="107" t="s">
        <v>560</v>
      </c>
      <c r="K1976">
        <v>2000</v>
      </c>
      <c r="L1976" t="s">
        <v>566</v>
      </c>
      <c r="M1976" s="107">
        <v>40964</v>
      </c>
      <c r="N1976" t="s">
        <v>87</v>
      </c>
      <c r="O1976" t="s">
        <v>75</v>
      </c>
      <c r="P1976" t="s">
        <v>587</v>
      </c>
      <c r="Q1976">
        <v>0</v>
      </c>
      <c r="R1976">
        <v>62</v>
      </c>
      <c r="S1976">
        <v>0</v>
      </c>
      <c r="T1976">
        <v>1</v>
      </c>
      <c r="AD1976" s="107">
        <v>33068</v>
      </c>
      <c r="AE1976" t="s">
        <v>31</v>
      </c>
      <c r="AF1976" t="s">
        <v>32</v>
      </c>
      <c r="AG1976" t="s">
        <v>868</v>
      </c>
      <c r="AH1976" t="s">
        <v>30</v>
      </c>
      <c r="AI1976" t="s">
        <v>113</v>
      </c>
      <c r="AJ1976" t="s">
        <v>47</v>
      </c>
      <c r="AK1976">
        <v>3</v>
      </c>
      <c r="AL1976" t="s">
        <v>47</v>
      </c>
      <c r="AP1976" t="s">
        <v>174</v>
      </c>
      <c r="AR1976" t="s">
        <v>43</v>
      </c>
      <c r="AS1976" t="s">
        <v>44</v>
      </c>
      <c r="BC1976" t="s">
        <v>51</v>
      </c>
      <c r="BF1976">
        <v>0</v>
      </c>
      <c r="BG1976">
        <v>0</v>
      </c>
      <c r="BH1976">
        <v>62</v>
      </c>
      <c r="BI1976">
        <v>21.568306010928961</v>
      </c>
      <c r="BJ1976" t="e">
        <f t="shared" si="150"/>
        <v>#VALUE!</v>
      </c>
      <c r="BK1976" t="e">
        <v>#VALUE!</v>
      </c>
      <c r="BL1976" t="e">
        <v>#VALUE!</v>
      </c>
      <c r="BM1976" t="s">
        <v>47</v>
      </c>
      <c r="BN1976" t="s">
        <v>75</v>
      </c>
      <c r="BO1976" t="s">
        <v>87</v>
      </c>
      <c r="BQ1976" t="s">
        <v>47</v>
      </c>
      <c r="BR1976">
        <v>0</v>
      </c>
      <c r="BS1976" t="s">
        <v>573</v>
      </c>
      <c r="BT1976" t="s">
        <v>1252</v>
      </c>
      <c r="BU1976" t="s">
        <v>564</v>
      </c>
      <c r="BV1976">
        <v>0</v>
      </c>
      <c r="BW1976">
        <v>0</v>
      </c>
      <c r="BX1976">
        <v>0</v>
      </c>
      <c r="BY1976">
        <v>0</v>
      </c>
      <c r="BZ1976" t="e">
        <v>#VALUE!</v>
      </c>
      <c r="CA1976" t="e">
        <v>#VALUE!</v>
      </c>
      <c r="CB1976" t="e">
        <v>#VALUE!</v>
      </c>
      <c r="CC1976">
        <v>0</v>
      </c>
      <c r="CD1976">
        <v>0</v>
      </c>
      <c r="CE1976">
        <v>0</v>
      </c>
      <c r="CH1976">
        <f t="shared" si="151"/>
        <v>1</v>
      </c>
      <c r="CI1976" t="s">
        <v>1405</v>
      </c>
      <c r="CJ1976">
        <v>1</v>
      </c>
      <c r="CK1976" t="s">
        <v>1400</v>
      </c>
      <c r="CL1976">
        <f t="shared" si="152"/>
        <v>1</v>
      </c>
      <c r="CM1976">
        <f t="shared" si="153"/>
        <v>0</v>
      </c>
      <c r="CN1976">
        <f t="shared" si="154"/>
        <v>1</v>
      </c>
    </row>
    <row r="1977" spans="1:92" x14ac:dyDescent="0.25">
      <c r="A1977">
        <v>1983</v>
      </c>
      <c r="B1977" t="s">
        <v>564</v>
      </c>
      <c r="C1977" t="s">
        <v>564</v>
      </c>
      <c r="D1977">
        <v>2363233</v>
      </c>
      <c r="E1977">
        <v>5</v>
      </c>
      <c r="F1977" s="107">
        <v>40983</v>
      </c>
      <c r="G1977" s="107">
        <v>41082</v>
      </c>
      <c r="H1977">
        <v>2363233</v>
      </c>
      <c r="I1977" s="107">
        <v>40983</v>
      </c>
      <c r="J1977" s="107">
        <v>40985</v>
      </c>
      <c r="K1977">
        <v>15000</v>
      </c>
      <c r="L1977" t="s">
        <v>569</v>
      </c>
      <c r="M1977" s="107">
        <v>40985</v>
      </c>
      <c r="N1977" t="s">
        <v>87</v>
      </c>
      <c r="O1977" t="s">
        <v>583</v>
      </c>
      <c r="P1977" t="s">
        <v>38</v>
      </c>
      <c r="Q1977">
        <v>6</v>
      </c>
      <c r="R1977">
        <v>100</v>
      </c>
      <c r="S1977">
        <v>2</v>
      </c>
      <c r="T1977">
        <v>2</v>
      </c>
      <c r="AD1977" s="107">
        <v>31123</v>
      </c>
      <c r="AE1977" t="s">
        <v>31</v>
      </c>
      <c r="AF1977" t="s">
        <v>32</v>
      </c>
      <c r="AG1977" t="s">
        <v>868</v>
      </c>
      <c r="AH1977" t="s">
        <v>57</v>
      </c>
      <c r="AI1977" t="s">
        <v>82</v>
      </c>
      <c r="AJ1977" t="s">
        <v>88</v>
      </c>
      <c r="AK1977">
        <v>5</v>
      </c>
      <c r="AL1977" t="s">
        <v>987</v>
      </c>
      <c r="AN1977">
        <v>6</v>
      </c>
      <c r="AP1977" t="s">
        <v>42</v>
      </c>
      <c r="AR1977" t="s">
        <v>43</v>
      </c>
      <c r="AS1977" t="s">
        <v>44</v>
      </c>
      <c r="AT1977" t="s">
        <v>838</v>
      </c>
      <c r="BC1977" t="s">
        <v>51</v>
      </c>
      <c r="BF1977">
        <v>6</v>
      </c>
      <c r="BG1977">
        <v>100</v>
      </c>
      <c r="BH1977">
        <v>100</v>
      </c>
      <c r="BI1977">
        <v>26.939890710382514</v>
      </c>
      <c r="BJ1977">
        <f t="shared" si="150"/>
        <v>27</v>
      </c>
      <c r="BK1977">
        <v>0</v>
      </c>
      <c r="BL1977">
        <v>-97</v>
      </c>
      <c r="BM1977" t="s">
        <v>1050</v>
      </c>
      <c r="BN1977" t="s">
        <v>75</v>
      </c>
      <c r="BO1977" t="s">
        <v>87</v>
      </c>
      <c r="BQ1977" t="s">
        <v>1050</v>
      </c>
      <c r="BR1977" t="s">
        <v>87</v>
      </c>
      <c r="BS1977" t="s">
        <v>573</v>
      </c>
      <c r="BT1977" t="s">
        <v>1252</v>
      </c>
      <c r="BU1977" t="s">
        <v>87</v>
      </c>
      <c r="BV1977">
        <v>0.06</v>
      </c>
      <c r="BW1977">
        <v>0.03</v>
      </c>
      <c r="BX1977">
        <v>-0.03</v>
      </c>
      <c r="BY1977">
        <v>0</v>
      </c>
      <c r="BZ1977">
        <v>-3</v>
      </c>
      <c r="CA1977">
        <v>3</v>
      </c>
      <c r="CB1977">
        <v>3</v>
      </c>
      <c r="CC1977" t="e">
        <v>#VALUE!</v>
      </c>
      <c r="CE1977">
        <v>97</v>
      </c>
      <c r="CH1977">
        <f t="shared" si="151"/>
        <v>1</v>
      </c>
      <c r="CI1977" t="s">
        <v>1405</v>
      </c>
      <c r="CJ1977">
        <v>1</v>
      </c>
      <c r="CK1977" t="s">
        <v>1399</v>
      </c>
      <c r="CL1977">
        <f t="shared" si="152"/>
        <v>1</v>
      </c>
      <c r="CM1977">
        <f t="shared" si="153"/>
        <v>1</v>
      </c>
      <c r="CN1977">
        <f t="shared" si="154"/>
        <v>1</v>
      </c>
    </row>
    <row r="1978" spans="1:92" x14ac:dyDescent="0.25">
      <c r="A1978">
        <v>770</v>
      </c>
      <c r="B1978" t="s">
        <v>564</v>
      </c>
      <c r="C1978" t="s">
        <v>564</v>
      </c>
      <c r="D1978">
        <v>2364083</v>
      </c>
      <c r="E1978">
        <v>2</v>
      </c>
      <c r="F1978" s="107">
        <v>40939</v>
      </c>
      <c r="G1978" s="107">
        <v>41206</v>
      </c>
      <c r="H1978">
        <v>2364083</v>
      </c>
      <c r="I1978" s="107">
        <v>40939</v>
      </c>
      <c r="J1978" s="107">
        <v>40940</v>
      </c>
      <c r="K1978">
        <v>20000</v>
      </c>
      <c r="L1978" t="s">
        <v>569</v>
      </c>
      <c r="M1978" s="107">
        <v>40940</v>
      </c>
      <c r="N1978" t="s">
        <v>87</v>
      </c>
      <c r="O1978" t="s">
        <v>75</v>
      </c>
      <c r="P1978" t="s">
        <v>587</v>
      </c>
      <c r="Q1978">
        <v>2</v>
      </c>
      <c r="R1978">
        <v>268</v>
      </c>
      <c r="S1978">
        <v>0</v>
      </c>
      <c r="T1978">
        <v>1</v>
      </c>
      <c r="AB1978" t="s">
        <v>111</v>
      </c>
      <c r="AD1978" s="107">
        <v>28464</v>
      </c>
      <c r="AE1978" t="s">
        <v>31</v>
      </c>
      <c r="AF1978" t="s">
        <v>39</v>
      </c>
      <c r="AG1978" t="s">
        <v>40</v>
      </c>
      <c r="AH1978" t="s">
        <v>30</v>
      </c>
      <c r="AI1978" t="s">
        <v>140</v>
      </c>
      <c r="AJ1978" t="s">
        <v>47</v>
      </c>
      <c r="AK1978">
        <v>9</v>
      </c>
      <c r="AL1978" t="s">
        <v>47</v>
      </c>
      <c r="AP1978" t="s">
        <v>131</v>
      </c>
      <c r="AR1978" t="s">
        <v>91</v>
      </c>
      <c r="AS1978" t="s">
        <v>81</v>
      </c>
      <c r="BC1978" t="s">
        <v>51</v>
      </c>
      <c r="BF1978">
        <v>2</v>
      </c>
      <c r="BG1978">
        <v>268</v>
      </c>
      <c r="BH1978">
        <v>268</v>
      </c>
      <c r="BI1978">
        <v>34.084699453551913</v>
      </c>
      <c r="BJ1978">
        <f t="shared" si="150"/>
        <v>34</v>
      </c>
      <c r="BK1978">
        <v>0</v>
      </c>
      <c r="BL1978">
        <v>-266</v>
      </c>
      <c r="BM1978" t="s">
        <v>47</v>
      </c>
      <c r="BN1978" t="s">
        <v>75</v>
      </c>
      <c r="BO1978" t="s">
        <v>87</v>
      </c>
      <c r="BQ1978" t="s">
        <v>47</v>
      </c>
      <c r="BR1978" t="s">
        <v>87</v>
      </c>
      <c r="BS1978" t="s">
        <v>573</v>
      </c>
      <c r="BT1978" t="s">
        <v>1252</v>
      </c>
      <c r="BU1978" t="s">
        <v>564</v>
      </c>
      <c r="BV1978">
        <v>7.462686567164179E-3</v>
      </c>
      <c r="BW1978">
        <v>7.462686567164179E-3</v>
      </c>
      <c r="BX1978">
        <v>0</v>
      </c>
      <c r="BY1978">
        <v>0</v>
      </c>
      <c r="BZ1978">
        <v>-2</v>
      </c>
      <c r="CA1978">
        <v>0</v>
      </c>
      <c r="CB1978">
        <v>2</v>
      </c>
      <c r="CC1978" t="e">
        <v>#VALUE!</v>
      </c>
      <c r="CD1978">
        <v>2</v>
      </c>
      <c r="CE1978">
        <v>0</v>
      </c>
      <c r="CH1978">
        <f t="shared" si="151"/>
        <v>1</v>
      </c>
      <c r="CI1978" t="s">
        <v>1405</v>
      </c>
      <c r="CJ1978">
        <v>1</v>
      </c>
      <c r="CK1978" t="s">
        <v>1399</v>
      </c>
      <c r="CL1978">
        <f t="shared" si="152"/>
        <v>1</v>
      </c>
      <c r="CM1978">
        <f t="shared" si="153"/>
        <v>0</v>
      </c>
      <c r="CN1978">
        <f t="shared" si="154"/>
        <v>1</v>
      </c>
    </row>
    <row r="1979" spans="1:92" x14ac:dyDescent="0.25">
      <c r="A1979">
        <v>377</v>
      </c>
      <c r="B1979" t="s">
        <v>564</v>
      </c>
      <c r="C1979" t="s">
        <v>564</v>
      </c>
      <c r="D1979">
        <v>2364316</v>
      </c>
      <c r="E1979">
        <v>4</v>
      </c>
      <c r="F1979" s="107">
        <v>40837</v>
      </c>
      <c r="G1979" s="107">
        <v>40981</v>
      </c>
      <c r="H1979">
        <v>2364316</v>
      </c>
      <c r="I1979" s="107">
        <v>40971</v>
      </c>
      <c r="J1979" s="107">
        <v>40981</v>
      </c>
      <c r="K1979">
        <v>5000</v>
      </c>
      <c r="L1979" t="s">
        <v>567</v>
      </c>
      <c r="M1979" s="107">
        <v>41002</v>
      </c>
      <c r="N1979" t="s">
        <v>87</v>
      </c>
      <c r="O1979" t="s">
        <v>75</v>
      </c>
      <c r="P1979" t="s">
        <v>76</v>
      </c>
      <c r="Q1979">
        <v>11</v>
      </c>
      <c r="R1979">
        <v>145</v>
      </c>
      <c r="S1979">
        <v>0</v>
      </c>
      <c r="T1979">
        <v>1</v>
      </c>
      <c r="AD1979" s="107">
        <v>33381</v>
      </c>
      <c r="AE1979" t="s">
        <v>31</v>
      </c>
      <c r="AF1979" t="s">
        <v>32</v>
      </c>
      <c r="AG1979" t="s">
        <v>868</v>
      </c>
      <c r="AH1979" t="s">
        <v>30</v>
      </c>
      <c r="AI1979" t="s">
        <v>41</v>
      </c>
      <c r="AJ1979" t="s">
        <v>88</v>
      </c>
      <c r="AK1979">
        <v>6</v>
      </c>
      <c r="AL1979" t="s">
        <v>986</v>
      </c>
      <c r="AO1979">
        <v>120</v>
      </c>
      <c r="AP1979" t="s">
        <v>42</v>
      </c>
      <c r="AR1979" t="s">
        <v>43</v>
      </c>
      <c r="AS1979" t="s">
        <v>63</v>
      </c>
      <c r="BC1979" t="s">
        <v>51</v>
      </c>
      <c r="BF1979">
        <v>11</v>
      </c>
      <c r="BG1979">
        <v>11</v>
      </c>
      <c r="BH1979">
        <v>145</v>
      </c>
      <c r="BI1979">
        <v>20.371584699453553</v>
      </c>
      <c r="BJ1979">
        <f t="shared" si="150"/>
        <v>21</v>
      </c>
      <c r="BK1979">
        <v>0</v>
      </c>
      <c r="BL1979">
        <v>0</v>
      </c>
      <c r="BM1979" t="s">
        <v>1050</v>
      </c>
      <c r="BN1979" t="s">
        <v>75</v>
      </c>
      <c r="BO1979" t="s">
        <v>87</v>
      </c>
      <c r="BQ1979" t="s">
        <v>1050</v>
      </c>
      <c r="BR1979" t="s">
        <v>87</v>
      </c>
      <c r="BS1979" t="s">
        <v>573</v>
      </c>
      <c r="BT1979" t="s">
        <v>1252</v>
      </c>
      <c r="BU1979" t="s">
        <v>564</v>
      </c>
      <c r="BV1979">
        <v>7.586206896551724E-2</v>
      </c>
      <c r="BW1979">
        <v>1</v>
      </c>
      <c r="BX1979">
        <v>0.92413793103448272</v>
      </c>
      <c r="BY1979">
        <v>0</v>
      </c>
      <c r="BZ1979">
        <v>-11</v>
      </c>
      <c r="CA1979">
        <v>0</v>
      </c>
      <c r="CB1979">
        <v>32</v>
      </c>
      <c r="CC1979" t="e">
        <v>#VALUE!</v>
      </c>
      <c r="CD1979">
        <v>32</v>
      </c>
      <c r="CE1979">
        <v>21</v>
      </c>
      <c r="CH1979">
        <f t="shared" si="151"/>
        <v>1</v>
      </c>
      <c r="CI1979" t="s">
        <v>1404</v>
      </c>
      <c r="CJ1979">
        <v>2</v>
      </c>
      <c r="CK1979" t="s">
        <v>1399</v>
      </c>
      <c r="CL1979">
        <f t="shared" si="152"/>
        <v>1</v>
      </c>
      <c r="CM1979">
        <f t="shared" si="153"/>
        <v>0</v>
      </c>
      <c r="CN1979">
        <f t="shared" si="154"/>
        <v>1</v>
      </c>
    </row>
    <row r="1980" spans="1:92" x14ac:dyDescent="0.25">
      <c r="A1980">
        <v>958</v>
      </c>
      <c r="B1980" t="s">
        <v>564</v>
      </c>
      <c r="C1980" t="s">
        <v>564</v>
      </c>
      <c r="D1980">
        <v>2364826</v>
      </c>
      <c r="E1980">
        <v>2</v>
      </c>
      <c r="F1980" s="107">
        <v>40944</v>
      </c>
      <c r="G1980" s="107">
        <v>41058</v>
      </c>
      <c r="H1980">
        <v>2364826</v>
      </c>
      <c r="I1980" s="107" t="s">
        <v>560</v>
      </c>
      <c r="J1980" s="107" t="s">
        <v>560</v>
      </c>
      <c r="K1980">
        <v>2000</v>
      </c>
      <c r="L1980" t="s">
        <v>566</v>
      </c>
      <c r="M1980" s="107">
        <v>40945</v>
      </c>
      <c r="N1980" t="s">
        <v>87</v>
      </c>
      <c r="O1980" t="s">
        <v>75</v>
      </c>
      <c r="P1980" t="s">
        <v>587</v>
      </c>
      <c r="Q1980">
        <v>0</v>
      </c>
      <c r="R1980">
        <v>115</v>
      </c>
      <c r="S1980">
        <v>0</v>
      </c>
      <c r="T1980">
        <v>0</v>
      </c>
      <c r="AD1980" s="107">
        <v>31320</v>
      </c>
      <c r="AE1980" t="s">
        <v>45</v>
      </c>
      <c r="AF1980" t="s">
        <v>32</v>
      </c>
      <c r="AG1980" t="s">
        <v>868</v>
      </c>
      <c r="AH1980" t="s">
        <v>30</v>
      </c>
      <c r="AI1980" t="s">
        <v>117</v>
      </c>
      <c r="AJ1980" t="s">
        <v>47</v>
      </c>
      <c r="AK1980">
        <v>6</v>
      </c>
      <c r="AL1980" t="s">
        <v>47</v>
      </c>
      <c r="AP1980" t="s">
        <v>154</v>
      </c>
      <c r="AR1980" t="s">
        <v>43</v>
      </c>
      <c r="AS1980" t="s">
        <v>63</v>
      </c>
      <c r="BC1980" t="s">
        <v>51</v>
      </c>
      <c r="BF1980">
        <v>0</v>
      </c>
      <c r="BG1980">
        <v>0</v>
      </c>
      <c r="BH1980">
        <v>115</v>
      </c>
      <c r="BI1980">
        <v>26.295081967213115</v>
      </c>
      <c r="BJ1980" t="e">
        <f t="shared" si="150"/>
        <v>#VALUE!</v>
      </c>
      <c r="BK1980" t="e">
        <v>#VALUE!</v>
      </c>
      <c r="BL1980" t="e">
        <v>#VALUE!</v>
      </c>
      <c r="BM1980" t="s">
        <v>47</v>
      </c>
      <c r="BN1980" t="s">
        <v>75</v>
      </c>
      <c r="BO1980" t="s">
        <v>87</v>
      </c>
      <c r="BQ1980" t="s">
        <v>47</v>
      </c>
      <c r="BR1980">
        <v>0</v>
      </c>
      <c r="BS1980" t="s">
        <v>573</v>
      </c>
      <c r="BT1980" t="s">
        <v>1252</v>
      </c>
      <c r="BU1980" t="s">
        <v>564</v>
      </c>
      <c r="BV1980">
        <v>0</v>
      </c>
      <c r="BW1980">
        <v>0</v>
      </c>
      <c r="BX1980">
        <v>0</v>
      </c>
      <c r="BY1980">
        <v>0</v>
      </c>
      <c r="BZ1980" t="e">
        <v>#VALUE!</v>
      </c>
      <c r="CA1980" t="e">
        <v>#VALUE!</v>
      </c>
      <c r="CB1980" t="e">
        <v>#VALUE!</v>
      </c>
      <c r="CC1980">
        <v>0</v>
      </c>
      <c r="CD1980">
        <v>0</v>
      </c>
      <c r="CE1980">
        <v>0</v>
      </c>
      <c r="CH1980">
        <f t="shared" si="151"/>
        <v>0</v>
      </c>
      <c r="CI1980" t="s">
        <v>1405</v>
      </c>
      <c r="CJ1980">
        <v>1</v>
      </c>
      <c r="CK1980" t="s">
        <v>1400</v>
      </c>
      <c r="CL1980">
        <f t="shared" si="152"/>
        <v>1</v>
      </c>
      <c r="CM1980">
        <f t="shared" si="153"/>
        <v>0</v>
      </c>
      <c r="CN1980">
        <f t="shared" si="154"/>
        <v>0</v>
      </c>
    </row>
    <row r="1981" spans="1:92" x14ac:dyDescent="0.25">
      <c r="A1981">
        <v>856</v>
      </c>
      <c r="B1981" t="s">
        <v>564</v>
      </c>
      <c r="C1981" t="s">
        <v>564</v>
      </c>
      <c r="D1981">
        <v>2365727</v>
      </c>
      <c r="E1981">
        <v>2</v>
      </c>
      <c r="F1981" s="107">
        <v>40940</v>
      </c>
      <c r="G1981" s="107">
        <v>41113</v>
      </c>
      <c r="H1981">
        <v>2365727</v>
      </c>
      <c r="I1981" s="107">
        <v>40941</v>
      </c>
      <c r="J1981" s="107">
        <v>40944</v>
      </c>
      <c r="K1981">
        <v>5000</v>
      </c>
      <c r="L1981" t="s">
        <v>567</v>
      </c>
      <c r="M1981" s="107">
        <v>40944</v>
      </c>
      <c r="N1981" t="s">
        <v>87</v>
      </c>
      <c r="O1981" t="s">
        <v>75</v>
      </c>
      <c r="P1981" t="s">
        <v>587</v>
      </c>
      <c r="Q1981">
        <v>4</v>
      </c>
      <c r="R1981">
        <v>174</v>
      </c>
      <c r="S1981">
        <v>1</v>
      </c>
      <c r="T1981">
        <v>4</v>
      </c>
      <c r="U1981">
        <v>1</v>
      </c>
      <c r="AB1981" t="s">
        <v>111</v>
      </c>
      <c r="AD1981" s="107">
        <v>33065</v>
      </c>
      <c r="AE1981" t="s">
        <v>31</v>
      </c>
      <c r="AF1981" t="s">
        <v>39</v>
      </c>
      <c r="AG1981" t="s">
        <v>40</v>
      </c>
      <c r="AH1981" t="s">
        <v>30</v>
      </c>
      <c r="AI1981" t="s">
        <v>61</v>
      </c>
      <c r="AJ1981" t="s">
        <v>47</v>
      </c>
      <c r="AK1981">
        <v>8</v>
      </c>
      <c r="AL1981" t="s">
        <v>47</v>
      </c>
      <c r="AP1981" t="s">
        <v>120</v>
      </c>
      <c r="AR1981" t="s">
        <v>43</v>
      </c>
      <c r="AS1981" t="s">
        <v>121</v>
      </c>
      <c r="BC1981" t="s">
        <v>51</v>
      </c>
      <c r="BF1981">
        <v>4</v>
      </c>
      <c r="BG1981">
        <v>173</v>
      </c>
      <c r="BH1981">
        <v>174</v>
      </c>
      <c r="BI1981">
        <v>21.516393442622952</v>
      </c>
      <c r="BJ1981">
        <f t="shared" si="150"/>
        <v>22</v>
      </c>
      <c r="BK1981">
        <v>0</v>
      </c>
      <c r="BL1981">
        <v>-169</v>
      </c>
      <c r="BM1981" t="s">
        <v>47</v>
      </c>
      <c r="BN1981" t="s">
        <v>75</v>
      </c>
      <c r="BO1981" t="s">
        <v>87</v>
      </c>
      <c r="BQ1981" t="s">
        <v>47</v>
      </c>
      <c r="BR1981" t="s">
        <v>87</v>
      </c>
      <c r="BS1981" t="s">
        <v>573</v>
      </c>
      <c r="BT1981" t="s">
        <v>1252</v>
      </c>
      <c r="BU1981" t="s">
        <v>87</v>
      </c>
      <c r="BV1981">
        <v>2.2988505747126436E-2</v>
      </c>
      <c r="BW1981">
        <v>2.3121387283236993E-2</v>
      </c>
      <c r="BX1981">
        <v>1.3288153611055661E-4</v>
      </c>
      <c r="BY1981">
        <v>0</v>
      </c>
      <c r="BZ1981">
        <v>-4</v>
      </c>
      <c r="CA1981">
        <v>0</v>
      </c>
      <c r="CB1981">
        <v>4</v>
      </c>
      <c r="CC1981" t="e">
        <v>#VALUE!</v>
      </c>
      <c r="CD1981">
        <v>4</v>
      </c>
      <c r="CE1981">
        <v>0</v>
      </c>
      <c r="CH1981">
        <f t="shared" si="151"/>
        <v>1</v>
      </c>
      <c r="CI1981" t="s">
        <v>1405</v>
      </c>
      <c r="CJ1981">
        <v>1</v>
      </c>
      <c r="CK1981" t="s">
        <v>1399</v>
      </c>
      <c r="CL1981">
        <f t="shared" si="152"/>
        <v>1</v>
      </c>
      <c r="CM1981">
        <f t="shared" si="153"/>
        <v>1</v>
      </c>
      <c r="CN1981">
        <f t="shared" si="154"/>
        <v>1</v>
      </c>
    </row>
    <row r="1982" spans="1:92" x14ac:dyDescent="0.25">
      <c r="A1982">
        <v>1131</v>
      </c>
      <c r="B1982" t="s">
        <v>564</v>
      </c>
      <c r="C1982" t="s">
        <v>564</v>
      </c>
      <c r="D1982">
        <v>2365760</v>
      </c>
      <c r="E1982">
        <v>5</v>
      </c>
      <c r="F1982" s="107">
        <v>40949</v>
      </c>
      <c r="G1982" s="107">
        <v>40952</v>
      </c>
      <c r="H1982">
        <v>2365760</v>
      </c>
      <c r="I1982" s="107">
        <v>40950</v>
      </c>
      <c r="J1982" s="107">
        <v>40952</v>
      </c>
      <c r="K1982">
        <v>35000</v>
      </c>
      <c r="L1982" t="s">
        <v>570</v>
      </c>
      <c r="N1982" t="s">
        <v>564</v>
      </c>
      <c r="O1982" t="s">
        <v>913</v>
      </c>
      <c r="P1982" t="s">
        <v>38</v>
      </c>
      <c r="Q1982">
        <v>3</v>
      </c>
      <c r="R1982">
        <v>4</v>
      </c>
      <c r="S1982">
        <v>1</v>
      </c>
      <c r="T1982">
        <v>1</v>
      </c>
      <c r="AD1982" s="107">
        <v>29588</v>
      </c>
      <c r="AE1982" t="s">
        <v>31</v>
      </c>
      <c r="AF1982" t="s">
        <v>68</v>
      </c>
      <c r="AG1982" t="s">
        <v>870</v>
      </c>
      <c r="AH1982" t="s">
        <v>30</v>
      </c>
      <c r="AI1982" t="s">
        <v>33</v>
      </c>
      <c r="AJ1982" t="s">
        <v>88</v>
      </c>
      <c r="AK1982">
        <v>1</v>
      </c>
      <c r="AL1982" t="s">
        <v>987</v>
      </c>
      <c r="AN1982">
        <v>9</v>
      </c>
      <c r="AP1982" t="s">
        <v>42</v>
      </c>
      <c r="AR1982" t="s">
        <v>43</v>
      </c>
      <c r="AS1982" t="s">
        <v>44</v>
      </c>
      <c r="BC1982" t="s">
        <v>37</v>
      </c>
      <c r="BF1982">
        <v>3</v>
      </c>
      <c r="BG1982">
        <v>3</v>
      </c>
      <c r="BH1982">
        <v>4</v>
      </c>
      <c r="BI1982">
        <v>31.040983606557376</v>
      </c>
      <c r="BJ1982">
        <f t="shared" si="150"/>
        <v>31</v>
      </c>
      <c r="BK1982">
        <v>0</v>
      </c>
      <c r="BL1982">
        <v>0</v>
      </c>
      <c r="BM1982" t="s">
        <v>1050</v>
      </c>
      <c r="BN1982" t="s">
        <v>913</v>
      </c>
      <c r="BO1982" t="s">
        <v>564</v>
      </c>
      <c r="BQ1982" t="s">
        <v>1050</v>
      </c>
      <c r="BR1982" t="s">
        <v>87</v>
      </c>
      <c r="BS1982" t="s">
        <v>572</v>
      </c>
      <c r="BT1982" t="s">
        <v>1252</v>
      </c>
      <c r="BU1982" t="s">
        <v>87</v>
      </c>
      <c r="BV1982">
        <v>0.75</v>
      </c>
      <c r="BW1982">
        <v>1</v>
      </c>
      <c r="BX1982">
        <v>0.25</v>
      </c>
      <c r="BY1982">
        <v>0</v>
      </c>
      <c r="BZ1982">
        <v>-3</v>
      </c>
      <c r="CA1982">
        <v>0</v>
      </c>
      <c r="CB1982">
        <v>3</v>
      </c>
      <c r="CC1982" t="e">
        <v>#VALUE!</v>
      </c>
      <c r="CD1982">
        <v>3</v>
      </c>
      <c r="CE1982">
        <v>0</v>
      </c>
      <c r="CH1982">
        <f t="shared" si="151"/>
        <v>1</v>
      </c>
      <c r="CI1982" t="s">
        <v>1405</v>
      </c>
      <c r="CJ1982">
        <v>1</v>
      </c>
      <c r="CK1982" t="s">
        <v>1399</v>
      </c>
      <c r="CL1982">
        <f t="shared" si="152"/>
        <v>0</v>
      </c>
      <c r="CM1982">
        <f t="shared" si="153"/>
        <v>1</v>
      </c>
      <c r="CN1982">
        <f t="shared" si="154"/>
        <v>1</v>
      </c>
    </row>
    <row r="1983" spans="1:92" x14ac:dyDescent="0.25">
      <c r="A1983">
        <v>2809</v>
      </c>
      <c r="B1983" t="s">
        <v>564</v>
      </c>
      <c r="C1983" t="s">
        <v>564</v>
      </c>
      <c r="D1983">
        <v>2366605</v>
      </c>
      <c r="E1983">
        <v>2</v>
      </c>
      <c r="F1983" s="107">
        <v>41012</v>
      </c>
      <c r="G1983" s="107">
        <v>41254</v>
      </c>
      <c r="H1983">
        <v>2366605</v>
      </c>
      <c r="I1983" s="107">
        <v>41012</v>
      </c>
      <c r="J1983" s="107">
        <v>41013</v>
      </c>
      <c r="K1983">
        <v>12000</v>
      </c>
      <c r="L1983" t="s">
        <v>569</v>
      </c>
      <c r="M1983" s="107">
        <v>41013</v>
      </c>
      <c r="N1983" t="s">
        <v>87</v>
      </c>
      <c r="O1983" t="s">
        <v>75</v>
      </c>
      <c r="P1983" t="s">
        <v>587</v>
      </c>
      <c r="Q1983">
        <v>2</v>
      </c>
      <c r="R1983">
        <v>243</v>
      </c>
      <c r="S1983">
        <v>0</v>
      </c>
      <c r="T1983">
        <v>1</v>
      </c>
      <c r="AD1983" s="107">
        <v>33133</v>
      </c>
      <c r="AE1983" t="s">
        <v>31</v>
      </c>
      <c r="AF1983" t="s">
        <v>68</v>
      </c>
      <c r="AG1983" t="s">
        <v>870</v>
      </c>
      <c r="AH1983" t="s">
        <v>30</v>
      </c>
      <c r="AI1983" t="s">
        <v>46</v>
      </c>
      <c r="AJ1983" t="s">
        <v>47</v>
      </c>
      <c r="AK1983">
        <v>8</v>
      </c>
      <c r="AL1983" t="s">
        <v>47</v>
      </c>
      <c r="AP1983" t="s">
        <v>174</v>
      </c>
      <c r="AR1983" t="s">
        <v>43</v>
      </c>
      <c r="AS1983" t="s">
        <v>44</v>
      </c>
      <c r="BC1983" t="s">
        <v>51</v>
      </c>
      <c r="BF1983">
        <v>2</v>
      </c>
      <c r="BG1983">
        <v>243</v>
      </c>
      <c r="BH1983">
        <v>243</v>
      </c>
      <c r="BI1983">
        <v>21.527322404371585</v>
      </c>
      <c r="BJ1983">
        <f t="shared" si="150"/>
        <v>22</v>
      </c>
      <c r="BK1983">
        <v>0</v>
      </c>
      <c r="BL1983">
        <v>-241</v>
      </c>
      <c r="BM1983" t="s">
        <v>47</v>
      </c>
      <c r="BN1983" t="s">
        <v>75</v>
      </c>
      <c r="BO1983" t="s">
        <v>87</v>
      </c>
      <c r="BQ1983" t="s">
        <v>47</v>
      </c>
      <c r="BR1983" t="s">
        <v>87</v>
      </c>
      <c r="BS1983" t="s">
        <v>573</v>
      </c>
      <c r="BT1983" t="s">
        <v>1252</v>
      </c>
      <c r="BU1983" t="s">
        <v>564</v>
      </c>
      <c r="BV1983">
        <v>8.23045267489712E-3</v>
      </c>
      <c r="BW1983">
        <v>8.23045267489712E-3</v>
      </c>
      <c r="BX1983">
        <v>0</v>
      </c>
      <c r="BY1983">
        <v>0</v>
      </c>
      <c r="BZ1983">
        <v>-2</v>
      </c>
      <c r="CA1983">
        <v>0</v>
      </c>
      <c r="CB1983">
        <v>2</v>
      </c>
      <c r="CC1983" t="e">
        <v>#VALUE!</v>
      </c>
      <c r="CD1983">
        <v>2</v>
      </c>
      <c r="CE1983">
        <v>0</v>
      </c>
      <c r="CH1983">
        <f t="shared" si="151"/>
        <v>1</v>
      </c>
      <c r="CI1983" t="s">
        <v>1405</v>
      </c>
      <c r="CJ1983">
        <v>1</v>
      </c>
      <c r="CK1983" t="s">
        <v>1399</v>
      </c>
      <c r="CL1983">
        <f t="shared" si="152"/>
        <v>1</v>
      </c>
      <c r="CM1983">
        <f t="shared" si="153"/>
        <v>0</v>
      </c>
      <c r="CN1983">
        <f t="shared" si="154"/>
        <v>1</v>
      </c>
    </row>
    <row r="1984" spans="1:92" x14ac:dyDescent="0.25">
      <c r="A1984">
        <v>1662</v>
      </c>
      <c r="B1984" t="s">
        <v>564</v>
      </c>
      <c r="C1984" t="s">
        <v>87</v>
      </c>
      <c r="D1984">
        <v>2366804</v>
      </c>
      <c r="E1984">
        <v>6</v>
      </c>
      <c r="F1984" s="107">
        <v>40970</v>
      </c>
      <c r="G1984" s="107">
        <v>41059</v>
      </c>
      <c r="H1984">
        <v>2366804</v>
      </c>
      <c r="I1984" s="107">
        <v>40970</v>
      </c>
      <c r="J1984" s="107">
        <v>40972</v>
      </c>
      <c r="K1984">
        <v>10000</v>
      </c>
      <c r="L1984" t="s">
        <v>568</v>
      </c>
      <c r="M1984" s="107">
        <v>40972</v>
      </c>
      <c r="N1984" t="s">
        <v>87</v>
      </c>
      <c r="O1984" t="s">
        <v>583</v>
      </c>
      <c r="P1984" t="s">
        <v>38</v>
      </c>
      <c r="Q1984">
        <v>43</v>
      </c>
      <c r="R1984">
        <v>90</v>
      </c>
      <c r="S1984">
        <v>0</v>
      </c>
      <c r="T1984">
        <v>2</v>
      </c>
      <c r="AD1984" s="107">
        <v>30758</v>
      </c>
      <c r="AE1984" t="s">
        <v>31</v>
      </c>
      <c r="AF1984" t="s">
        <v>68</v>
      </c>
      <c r="AG1984" t="s">
        <v>870</v>
      </c>
      <c r="AH1984" t="s">
        <v>30</v>
      </c>
      <c r="AI1984" t="s">
        <v>71</v>
      </c>
      <c r="AJ1984" t="s">
        <v>88</v>
      </c>
      <c r="AK1984">
        <v>4</v>
      </c>
      <c r="AL1984" t="s">
        <v>361</v>
      </c>
      <c r="AM1984">
        <v>3</v>
      </c>
      <c r="AP1984" t="s">
        <v>65</v>
      </c>
      <c r="AR1984" t="s">
        <v>66</v>
      </c>
      <c r="AS1984" t="s">
        <v>67</v>
      </c>
      <c r="AU1984" t="s">
        <v>834</v>
      </c>
      <c r="AV1984" t="s">
        <v>87</v>
      </c>
      <c r="AW1984">
        <v>41008</v>
      </c>
      <c r="BA1984">
        <v>41043</v>
      </c>
      <c r="BB1984">
        <v>247</v>
      </c>
      <c r="BC1984" t="s">
        <v>37</v>
      </c>
      <c r="BF1984">
        <v>43</v>
      </c>
      <c r="BG1984">
        <v>90</v>
      </c>
      <c r="BH1984">
        <v>90</v>
      </c>
      <c r="BI1984">
        <v>27.901639344262296</v>
      </c>
      <c r="BJ1984">
        <f t="shared" si="150"/>
        <v>28</v>
      </c>
      <c r="BK1984">
        <v>0</v>
      </c>
      <c r="BL1984">
        <v>-87</v>
      </c>
      <c r="BM1984" t="s">
        <v>1050</v>
      </c>
      <c r="BN1984" t="s">
        <v>75</v>
      </c>
      <c r="BO1984" t="s">
        <v>87</v>
      </c>
      <c r="BQ1984" t="s">
        <v>1050</v>
      </c>
      <c r="BR1984" t="s">
        <v>87</v>
      </c>
      <c r="BS1984" t="s">
        <v>572</v>
      </c>
      <c r="BT1984" t="s">
        <v>1252</v>
      </c>
      <c r="BU1984" t="s">
        <v>564</v>
      </c>
      <c r="BV1984">
        <v>0.4777777777777778</v>
      </c>
      <c r="BW1984">
        <v>3.3333333333333333E-2</v>
      </c>
      <c r="BX1984">
        <v>-0.44444444444444448</v>
      </c>
      <c r="BY1984">
        <v>0</v>
      </c>
      <c r="BZ1984">
        <v>-3</v>
      </c>
      <c r="CA1984">
        <v>40</v>
      </c>
      <c r="CB1984">
        <v>90</v>
      </c>
      <c r="CC1984">
        <v>43</v>
      </c>
      <c r="CD1984">
        <v>90</v>
      </c>
      <c r="CE1984">
        <v>87</v>
      </c>
      <c r="CH1984">
        <f t="shared" si="151"/>
        <v>1</v>
      </c>
      <c r="CI1984" t="s">
        <v>1401</v>
      </c>
      <c r="CJ1984">
        <v>3</v>
      </c>
      <c r="CK1984" t="s">
        <v>1399</v>
      </c>
      <c r="CL1984">
        <f t="shared" si="152"/>
        <v>1</v>
      </c>
      <c r="CM1984">
        <f t="shared" si="153"/>
        <v>0</v>
      </c>
      <c r="CN1984">
        <f t="shared" si="154"/>
        <v>1</v>
      </c>
    </row>
    <row r="1985" spans="1:92" x14ac:dyDescent="0.25">
      <c r="A1985">
        <v>827</v>
      </c>
      <c r="B1985" t="s">
        <v>564</v>
      </c>
      <c r="C1985" t="s">
        <v>564</v>
      </c>
      <c r="D1985">
        <v>2368086</v>
      </c>
      <c r="E1985">
        <v>2</v>
      </c>
      <c r="F1985" s="107">
        <v>40940</v>
      </c>
      <c r="G1985" s="107">
        <v>40941</v>
      </c>
      <c r="H1985">
        <v>2368086</v>
      </c>
      <c r="I1985" s="107" t="s">
        <v>560</v>
      </c>
      <c r="J1985" s="107" t="s">
        <v>560</v>
      </c>
      <c r="K1985">
        <v>2000</v>
      </c>
      <c r="L1985" t="s">
        <v>566</v>
      </c>
      <c r="N1985" t="s">
        <v>1336</v>
      </c>
      <c r="O1985" t="s">
        <v>913</v>
      </c>
      <c r="P1985" t="s">
        <v>587</v>
      </c>
      <c r="Q1985">
        <v>0</v>
      </c>
      <c r="R1985">
        <v>2</v>
      </c>
      <c r="S1985">
        <v>1</v>
      </c>
      <c r="T1985">
        <v>0</v>
      </c>
      <c r="V1985">
        <v>1</v>
      </c>
      <c r="AD1985" s="107">
        <v>30157</v>
      </c>
      <c r="AE1985" t="s">
        <v>31</v>
      </c>
      <c r="AF1985" t="s">
        <v>68</v>
      </c>
      <c r="AG1985" t="s">
        <v>870</v>
      </c>
      <c r="AH1985" t="s">
        <v>30</v>
      </c>
      <c r="AI1985" t="s">
        <v>113</v>
      </c>
      <c r="AJ1985" t="s">
        <v>47</v>
      </c>
      <c r="AK1985">
        <v>1</v>
      </c>
      <c r="AL1985" t="s">
        <v>47</v>
      </c>
      <c r="AP1985" t="s">
        <v>42</v>
      </c>
      <c r="AR1985" t="s">
        <v>43</v>
      </c>
      <c r="AS1985" t="s">
        <v>44</v>
      </c>
      <c r="BC1985" t="s">
        <v>37</v>
      </c>
      <c r="BF1985">
        <v>0</v>
      </c>
      <c r="BG1985">
        <v>0</v>
      </c>
      <c r="BH1985">
        <v>2</v>
      </c>
      <c r="BI1985">
        <v>29.461748633879782</v>
      </c>
      <c r="BJ1985" t="e">
        <f t="shared" si="150"/>
        <v>#VALUE!</v>
      </c>
      <c r="BK1985" t="e">
        <v>#VALUE!</v>
      </c>
      <c r="BL1985" t="e">
        <v>#VALUE!</v>
      </c>
      <c r="BM1985" t="s">
        <v>47</v>
      </c>
      <c r="BN1985" t="s">
        <v>913</v>
      </c>
      <c r="BO1985" t="s">
        <v>564</v>
      </c>
      <c r="BQ1985" t="s">
        <v>47</v>
      </c>
      <c r="BR1985">
        <v>0</v>
      </c>
      <c r="BS1985" t="s">
        <v>1337</v>
      </c>
      <c r="BT1985" t="s">
        <v>1252</v>
      </c>
      <c r="BU1985" t="s">
        <v>87</v>
      </c>
      <c r="BV1985">
        <v>0</v>
      </c>
      <c r="BW1985">
        <v>0</v>
      </c>
      <c r="BX1985">
        <v>0</v>
      </c>
      <c r="BY1985">
        <v>0</v>
      </c>
      <c r="BZ1985" t="e">
        <v>#VALUE!</v>
      </c>
      <c r="CA1985" t="e">
        <v>#VALUE!</v>
      </c>
      <c r="CB1985" t="e">
        <v>#VALUE!</v>
      </c>
      <c r="CC1985">
        <v>0</v>
      </c>
      <c r="CD1985">
        <v>0</v>
      </c>
      <c r="CH1985">
        <f t="shared" si="151"/>
        <v>1</v>
      </c>
      <c r="CI1985" t="s">
        <v>1405</v>
      </c>
      <c r="CJ1985">
        <v>1</v>
      </c>
      <c r="CK1985" t="s">
        <v>1400</v>
      </c>
      <c r="CL1985">
        <f t="shared" si="152"/>
        <v>0</v>
      </c>
      <c r="CM1985">
        <f t="shared" si="153"/>
        <v>1</v>
      </c>
      <c r="CN1985">
        <f t="shared" si="154"/>
        <v>0</v>
      </c>
    </row>
    <row r="1986" spans="1:92" x14ac:dyDescent="0.25">
      <c r="A1986">
        <v>244</v>
      </c>
      <c r="B1986" t="s">
        <v>564</v>
      </c>
      <c r="C1986" t="s">
        <v>564</v>
      </c>
      <c r="D1986">
        <v>2369571</v>
      </c>
      <c r="E1986">
        <v>4</v>
      </c>
      <c r="F1986" s="107">
        <v>40919</v>
      </c>
      <c r="G1986" s="107">
        <v>40920</v>
      </c>
      <c r="H1986">
        <v>2369571</v>
      </c>
      <c r="I1986" s="107">
        <v>40919</v>
      </c>
      <c r="J1986" s="107">
        <v>40920</v>
      </c>
      <c r="K1986" t="s">
        <v>562</v>
      </c>
      <c r="L1986" t="s">
        <v>562</v>
      </c>
      <c r="N1986" t="s">
        <v>564</v>
      </c>
      <c r="O1986" t="s">
        <v>913</v>
      </c>
      <c r="P1986" t="s">
        <v>38</v>
      </c>
      <c r="Q1986">
        <v>2</v>
      </c>
      <c r="R1986">
        <v>2</v>
      </c>
      <c r="S1986">
        <v>0</v>
      </c>
      <c r="T1986">
        <v>1</v>
      </c>
      <c r="AD1986" s="107">
        <v>33117</v>
      </c>
      <c r="AE1986" t="s">
        <v>31</v>
      </c>
      <c r="AF1986" t="s">
        <v>68</v>
      </c>
      <c r="AG1986" t="s">
        <v>870</v>
      </c>
      <c r="AH1986" t="s">
        <v>30</v>
      </c>
      <c r="AI1986" t="s">
        <v>113</v>
      </c>
      <c r="AJ1986" t="s">
        <v>88</v>
      </c>
      <c r="AK1986">
        <v>1</v>
      </c>
      <c r="AL1986" t="s">
        <v>986</v>
      </c>
      <c r="AO1986">
        <v>60</v>
      </c>
      <c r="AP1986" t="s">
        <v>158</v>
      </c>
      <c r="AR1986" t="s">
        <v>43</v>
      </c>
      <c r="AS1986" t="s">
        <v>60</v>
      </c>
      <c r="AT1986" t="s">
        <v>177</v>
      </c>
      <c r="BC1986" t="s">
        <v>37</v>
      </c>
      <c r="BF1986">
        <v>2</v>
      </c>
      <c r="BG1986">
        <v>2</v>
      </c>
      <c r="BH1986">
        <v>2</v>
      </c>
      <c r="BI1986">
        <v>21.316939890710383</v>
      </c>
      <c r="BJ1986">
        <f t="shared" si="150"/>
        <v>21</v>
      </c>
      <c r="BK1986">
        <v>0</v>
      </c>
      <c r="BL1986">
        <v>0</v>
      </c>
      <c r="BM1986" t="s">
        <v>1050</v>
      </c>
      <c r="BN1986" t="s">
        <v>913</v>
      </c>
      <c r="BO1986" t="s">
        <v>564</v>
      </c>
      <c r="BQ1986" t="s">
        <v>1050</v>
      </c>
      <c r="BR1986" t="s">
        <v>87</v>
      </c>
      <c r="BS1986" t="s">
        <v>572</v>
      </c>
      <c r="BT1986" t="s">
        <v>1252</v>
      </c>
      <c r="BU1986" t="s">
        <v>564</v>
      </c>
      <c r="BV1986">
        <v>1</v>
      </c>
      <c r="BW1986">
        <v>1</v>
      </c>
      <c r="BX1986">
        <v>0</v>
      </c>
      <c r="BY1986">
        <v>0</v>
      </c>
      <c r="BZ1986">
        <v>-2</v>
      </c>
      <c r="CA1986">
        <v>0</v>
      </c>
      <c r="CB1986">
        <v>2</v>
      </c>
      <c r="CC1986" t="e">
        <v>#VALUE!</v>
      </c>
      <c r="CD1986">
        <v>2</v>
      </c>
      <c r="CE1986">
        <v>0</v>
      </c>
      <c r="CH1986">
        <f t="shared" si="151"/>
        <v>1</v>
      </c>
      <c r="CI1986" t="s">
        <v>1405</v>
      </c>
      <c r="CJ1986">
        <v>1</v>
      </c>
      <c r="CK1986" t="s">
        <v>1399</v>
      </c>
      <c r="CL1986">
        <f t="shared" si="152"/>
        <v>0</v>
      </c>
      <c r="CM1986">
        <f t="shared" si="153"/>
        <v>0</v>
      </c>
      <c r="CN1986">
        <f t="shared" si="154"/>
        <v>1</v>
      </c>
    </row>
    <row r="1987" spans="1:92" x14ac:dyDescent="0.25">
      <c r="A1987">
        <v>300</v>
      </c>
      <c r="B1987" t="s">
        <v>564</v>
      </c>
      <c r="C1987" t="s">
        <v>564</v>
      </c>
      <c r="D1987">
        <v>2370061</v>
      </c>
      <c r="E1987">
        <v>3</v>
      </c>
      <c r="F1987" s="107">
        <v>40921</v>
      </c>
      <c r="G1987" s="107">
        <v>40946</v>
      </c>
      <c r="H1987">
        <v>2370061</v>
      </c>
      <c r="I1987" s="107">
        <v>40921</v>
      </c>
      <c r="J1987" s="107">
        <v>40946</v>
      </c>
      <c r="K1987">
        <v>5000</v>
      </c>
      <c r="L1987" t="s">
        <v>567</v>
      </c>
      <c r="N1987" t="s">
        <v>564</v>
      </c>
      <c r="O1987" t="s">
        <v>913</v>
      </c>
      <c r="P1987" t="s">
        <v>38</v>
      </c>
      <c r="Q1987">
        <v>26</v>
      </c>
      <c r="R1987">
        <v>26</v>
      </c>
      <c r="S1987">
        <v>1</v>
      </c>
      <c r="T1987">
        <v>3</v>
      </c>
      <c r="AD1987" s="107">
        <v>30545</v>
      </c>
      <c r="AE1987" t="s">
        <v>45</v>
      </c>
      <c r="AF1987" t="s">
        <v>32</v>
      </c>
      <c r="AG1987" t="s">
        <v>868</v>
      </c>
      <c r="AH1987" t="s">
        <v>57</v>
      </c>
      <c r="AI1987" t="s">
        <v>82</v>
      </c>
      <c r="AJ1987" t="s">
        <v>88</v>
      </c>
      <c r="AK1987">
        <v>2</v>
      </c>
      <c r="AL1987" t="s">
        <v>184</v>
      </c>
      <c r="AP1987" t="s">
        <v>59</v>
      </c>
      <c r="AR1987" t="s">
        <v>43</v>
      </c>
      <c r="AS1987" t="s">
        <v>60</v>
      </c>
      <c r="BC1987" t="s">
        <v>37</v>
      </c>
      <c r="BF1987">
        <v>26</v>
      </c>
      <c r="BG1987">
        <v>26</v>
      </c>
      <c r="BH1987">
        <v>26</v>
      </c>
      <c r="BI1987">
        <v>28.349726775956285</v>
      </c>
      <c r="BJ1987">
        <f t="shared" ref="BJ1987:BJ2050" si="155">ROUND((I1987-AD1987)/365,0)</f>
        <v>28</v>
      </c>
      <c r="BK1987">
        <v>0</v>
      </c>
      <c r="BL1987">
        <v>0</v>
      </c>
      <c r="BM1987" t="s">
        <v>1050</v>
      </c>
      <c r="BN1987" t="s">
        <v>913</v>
      </c>
      <c r="BO1987" t="s">
        <v>564</v>
      </c>
      <c r="BQ1987" t="s">
        <v>1050</v>
      </c>
      <c r="BR1987" t="s">
        <v>87</v>
      </c>
      <c r="BS1987" t="s">
        <v>572</v>
      </c>
      <c r="BT1987" t="s">
        <v>1252</v>
      </c>
      <c r="BU1987" t="s">
        <v>87</v>
      </c>
      <c r="BV1987">
        <v>1</v>
      </c>
      <c r="BW1987">
        <v>1</v>
      </c>
      <c r="BX1987">
        <v>0</v>
      </c>
      <c r="BY1987">
        <v>0</v>
      </c>
      <c r="BZ1987">
        <v>-26</v>
      </c>
      <c r="CA1987">
        <v>0</v>
      </c>
      <c r="CB1987">
        <v>26</v>
      </c>
      <c r="CC1987" t="e">
        <v>#VALUE!</v>
      </c>
      <c r="CD1987">
        <v>26</v>
      </c>
      <c r="CE1987">
        <v>0</v>
      </c>
      <c r="CH1987">
        <f t="shared" ref="CH1987:CH2050" si="156">IF(CM1987+CN1987&gt;0,1,0)</f>
        <v>1</v>
      </c>
      <c r="CI1987" t="s">
        <v>1404</v>
      </c>
      <c r="CJ1987">
        <v>2</v>
      </c>
      <c r="CK1987" t="s">
        <v>1399</v>
      </c>
      <c r="CL1987">
        <f t="shared" ref="CL1987:CL2050" si="157">IF(BN1987="None",0,1)</f>
        <v>0</v>
      </c>
      <c r="CM1987">
        <f t="shared" ref="CM1987:CM2050" si="158">IF(S1987&gt;0,1,0)</f>
        <v>1</v>
      </c>
      <c r="CN1987">
        <f t="shared" ref="CN1987:CN2050" si="159">IF(T1987&gt;0,1,0)</f>
        <v>1</v>
      </c>
    </row>
    <row r="1988" spans="1:92" x14ac:dyDescent="0.25">
      <c r="A1988">
        <v>1397</v>
      </c>
      <c r="B1988" t="s">
        <v>564</v>
      </c>
      <c r="C1988" t="s">
        <v>564</v>
      </c>
      <c r="D1988">
        <v>2370073</v>
      </c>
      <c r="E1988">
        <v>4</v>
      </c>
      <c r="F1988" s="107">
        <v>40960</v>
      </c>
      <c r="G1988" s="107">
        <v>41281</v>
      </c>
      <c r="H1988">
        <v>2370073</v>
      </c>
      <c r="I1988" s="107">
        <v>40961</v>
      </c>
      <c r="J1988" s="107">
        <v>40987</v>
      </c>
      <c r="K1988">
        <v>20000</v>
      </c>
      <c r="L1988" t="s">
        <v>569</v>
      </c>
      <c r="M1988" s="107">
        <v>40987</v>
      </c>
      <c r="N1988" t="s">
        <v>87</v>
      </c>
      <c r="O1988" t="s">
        <v>75</v>
      </c>
      <c r="P1988" t="s">
        <v>38</v>
      </c>
      <c r="Q1988">
        <v>27</v>
      </c>
      <c r="R1988">
        <v>322</v>
      </c>
      <c r="S1988">
        <v>1</v>
      </c>
      <c r="T1988">
        <v>8</v>
      </c>
      <c r="AD1988" s="107">
        <v>32763</v>
      </c>
      <c r="AE1988" t="s">
        <v>31</v>
      </c>
      <c r="AF1988" t="s">
        <v>32</v>
      </c>
      <c r="AG1988" t="s">
        <v>868</v>
      </c>
      <c r="AH1988" t="s">
        <v>30</v>
      </c>
      <c r="AI1988" t="s">
        <v>46</v>
      </c>
      <c r="AJ1988" t="s">
        <v>88</v>
      </c>
      <c r="AK1988">
        <v>12</v>
      </c>
      <c r="AL1988" t="s">
        <v>986</v>
      </c>
      <c r="AO1988">
        <v>60</v>
      </c>
      <c r="AP1988" t="s">
        <v>55</v>
      </c>
      <c r="AR1988" t="s">
        <v>49</v>
      </c>
      <c r="AS1988" t="s">
        <v>56</v>
      </c>
      <c r="AT1988" t="s">
        <v>626</v>
      </c>
      <c r="BC1988" t="s">
        <v>51</v>
      </c>
      <c r="BF1988">
        <v>27</v>
      </c>
      <c r="BG1988">
        <v>321</v>
      </c>
      <c r="BH1988">
        <v>322</v>
      </c>
      <c r="BI1988">
        <v>22.396174863387976</v>
      </c>
      <c r="BJ1988">
        <f t="shared" si="155"/>
        <v>22</v>
      </c>
      <c r="BK1988">
        <v>0</v>
      </c>
      <c r="BL1988">
        <v>-294</v>
      </c>
      <c r="BM1988" t="s">
        <v>1050</v>
      </c>
      <c r="BN1988" t="s">
        <v>75</v>
      </c>
      <c r="BO1988" t="s">
        <v>87</v>
      </c>
      <c r="BQ1988" t="s">
        <v>1050</v>
      </c>
      <c r="BR1988" t="s">
        <v>87</v>
      </c>
      <c r="BS1988" t="s">
        <v>573</v>
      </c>
      <c r="BT1988" t="s">
        <v>1252</v>
      </c>
      <c r="BU1988" t="s">
        <v>87</v>
      </c>
      <c r="BV1988">
        <v>8.3850931677018639E-2</v>
      </c>
      <c r="BW1988">
        <v>8.4112149532710276E-2</v>
      </c>
      <c r="BX1988">
        <v>2.6121785569163669E-4</v>
      </c>
      <c r="BY1988">
        <v>0</v>
      </c>
      <c r="BZ1988">
        <v>-27</v>
      </c>
      <c r="CA1988">
        <v>0</v>
      </c>
      <c r="CB1988">
        <v>27</v>
      </c>
      <c r="CC1988" t="e">
        <v>#VALUE!</v>
      </c>
      <c r="CD1988">
        <v>27</v>
      </c>
      <c r="CE1988">
        <v>0</v>
      </c>
      <c r="CH1988">
        <f t="shared" si="156"/>
        <v>1</v>
      </c>
      <c r="CI1988" t="s">
        <v>1404</v>
      </c>
      <c r="CJ1988">
        <v>2</v>
      </c>
      <c r="CK1988" t="s">
        <v>1399</v>
      </c>
      <c r="CL1988">
        <f t="shared" si="157"/>
        <v>1</v>
      </c>
      <c r="CM1988">
        <f t="shared" si="158"/>
        <v>1</v>
      </c>
      <c r="CN1988">
        <f t="shared" si="159"/>
        <v>1</v>
      </c>
    </row>
    <row r="1989" spans="1:92" x14ac:dyDescent="0.25">
      <c r="A1989">
        <v>3152</v>
      </c>
      <c r="B1989" t="s">
        <v>564</v>
      </c>
      <c r="C1989" t="s">
        <v>87</v>
      </c>
      <c r="D1989">
        <v>2370186</v>
      </c>
      <c r="E1989">
        <v>4</v>
      </c>
      <c r="F1989" s="107">
        <v>41025</v>
      </c>
      <c r="G1989" s="107">
        <v>41247</v>
      </c>
      <c r="H1989">
        <v>2370186</v>
      </c>
      <c r="I1989" s="107">
        <v>41178</v>
      </c>
      <c r="J1989" s="107">
        <v>41184</v>
      </c>
      <c r="K1989">
        <v>15000</v>
      </c>
      <c r="L1989" t="s">
        <v>569</v>
      </c>
      <c r="M1989" s="107">
        <v>41128</v>
      </c>
      <c r="N1989" t="s">
        <v>87</v>
      </c>
      <c r="O1989" t="s">
        <v>75</v>
      </c>
      <c r="P1989" t="s">
        <v>663</v>
      </c>
      <c r="Q1989">
        <v>6</v>
      </c>
      <c r="R1989">
        <v>223</v>
      </c>
      <c r="S1989">
        <v>1</v>
      </c>
      <c r="T1989">
        <v>0</v>
      </c>
      <c r="U1989">
        <v>1</v>
      </c>
      <c r="AD1989" s="107">
        <v>32682</v>
      </c>
      <c r="AE1989" t="s">
        <v>31</v>
      </c>
      <c r="AF1989" t="s">
        <v>32</v>
      </c>
      <c r="AG1989" t="s">
        <v>868</v>
      </c>
      <c r="AH1989" t="s">
        <v>57</v>
      </c>
      <c r="AI1989" t="s">
        <v>89</v>
      </c>
      <c r="AJ1989" t="s">
        <v>88</v>
      </c>
      <c r="AK1989">
        <v>11</v>
      </c>
      <c r="AL1989" t="s">
        <v>986</v>
      </c>
      <c r="AO1989">
        <v>105</v>
      </c>
      <c r="AP1989" t="s">
        <v>126</v>
      </c>
      <c r="AR1989" t="s">
        <v>43</v>
      </c>
      <c r="AS1989" t="s">
        <v>81</v>
      </c>
      <c r="AT1989" t="s">
        <v>1305</v>
      </c>
      <c r="AU1989" t="s">
        <v>793</v>
      </c>
      <c r="AV1989" t="s">
        <v>50</v>
      </c>
      <c r="AW1989">
        <v>41219</v>
      </c>
      <c r="AX1989" t="s">
        <v>87</v>
      </c>
      <c r="BA1989">
        <v>41479</v>
      </c>
      <c r="BB1989">
        <v>785</v>
      </c>
      <c r="BC1989" t="s">
        <v>37</v>
      </c>
      <c r="BF1989">
        <v>6</v>
      </c>
      <c r="BG1989">
        <v>70</v>
      </c>
      <c r="BH1989">
        <v>223</v>
      </c>
      <c r="BI1989">
        <v>22.795081967213115</v>
      </c>
      <c r="BJ1989">
        <f t="shared" si="155"/>
        <v>23</v>
      </c>
      <c r="BK1989">
        <v>-56</v>
      </c>
      <c r="BL1989">
        <v>-63</v>
      </c>
      <c r="BM1989" t="s">
        <v>1050</v>
      </c>
      <c r="BN1989" t="s">
        <v>75</v>
      </c>
      <c r="BO1989" t="s">
        <v>564</v>
      </c>
      <c r="BQ1989" t="s">
        <v>1050</v>
      </c>
      <c r="BR1989" t="s">
        <v>87</v>
      </c>
      <c r="BS1989" t="s">
        <v>573</v>
      </c>
      <c r="BT1989" t="s">
        <v>1252</v>
      </c>
      <c r="BU1989" t="s">
        <v>87</v>
      </c>
      <c r="BV1989">
        <v>2.6905829596412557E-2</v>
      </c>
      <c r="BW1989">
        <v>0.1</v>
      </c>
      <c r="BX1989">
        <v>7.3094170403587455E-2</v>
      </c>
      <c r="BY1989">
        <v>0</v>
      </c>
      <c r="BZ1989">
        <v>-7</v>
      </c>
      <c r="CA1989">
        <v>-1</v>
      </c>
      <c r="CB1989">
        <v>-49</v>
      </c>
      <c r="CC1989">
        <v>6</v>
      </c>
      <c r="CE1989">
        <v>63</v>
      </c>
      <c r="CH1989">
        <f t="shared" si="156"/>
        <v>1</v>
      </c>
      <c r="CI1989" t="s">
        <v>1405</v>
      </c>
      <c r="CJ1989">
        <v>1</v>
      </c>
      <c r="CK1989" t="s">
        <v>1399</v>
      </c>
      <c r="CL1989">
        <f t="shared" si="157"/>
        <v>1</v>
      </c>
      <c r="CM1989">
        <f t="shared" si="158"/>
        <v>1</v>
      </c>
      <c r="CN1989">
        <f t="shared" si="159"/>
        <v>0</v>
      </c>
    </row>
    <row r="1990" spans="1:92" x14ac:dyDescent="0.25">
      <c r="A1990">
        <v>2454</v>
      </c>
      <c r="B1990" t="s">
        <v>564</v>
      </c>
      <c r="C1990" t="s">
        <v>564</v>
      </c>
      <c r="D1990">
        <v>2370436</v>
      </c>
      <c r="E1990">
        <v>4</v>
      </c>
      <c r="F1990" s="107">
        <v>41001</v>
      </c>
      <c r="G1990" s="107">
        <v>41116</v>
      </c>
      <c r="H1990">
        <v>2370436</v>
      </c>
      <c r="I1990" s="107">
        <v>41002</v>
      </c>
      <c r="J1990" s="107">
        <v>41116</v>
      </c>
      <c r="K1990">
        <v>5000</v>
      </c>
      <c r="L1990" t="s">
        <v>567</v>
      </c>
      <c r="N1990" t="s">
        <v>564</v>
      </c>
      <c r="O1990" t="s">
        <v>913</v>
      </c>
      <c r="P1990" t="s">
        <v>38</v>
      </c>
      <c r="Q1990">
        <v>115</v>
      </c>
      <c r="R1990">
        <v>116</v>
      </c>
      <c r="S1990">
        <v>0</v>
      </c>
      <c r="T1990">
        <v>1</v>
      </c>
      <c r="AD1990" s="107">
        <v>30044</v>
      </c>
      <c r="AE1990" t="s">
        <v>31</v>
      </c>
      <c r="AF1990" t="s">
        <v>32</v>
      </c>
      <c r="AG1990" t="s">
        <v>868</v>
      </c>
      <c r="AH1990" t="s">
        <v>30</v>
      </c>
      <c r="AI1990" t="s">
        <v>41</v>
      </c>
      <c r="AJ1990" t="s">
        <v>88</v>
      </c>
      <c r="AK1990">
        <v>4</v>
      </c>
      <c r="AL1990" t="s">
        <v>986</v>
      </c>
      <c r="AO1990">
        <v>365</v>
      </c>
      <c r="AP1990" t="s">
        <v>83</v>
      </c>
      <c r="AR1990" t="s">
        <v>66</v>
      </c>
      <c r="AS1990" t="s">
        <v>73</v>
      </c>
      <c r="BC1990" t="s">
        <v>37</v>
      </c>
      <c r="BF1990">
        <v>115</v>
      </c>
      <c r="BG1990">
        <v>115</v>
      </c>
      <c r="BH1990">
        <v>116</v>
      </c>
      <c r="BI1990">
        <v>29.937158469945356</v>
      </c>
      <c r="BJ1990">
        <f t="shared" si="155"/>
        <v>30</v>
      </c>
      <c r="BK1990">
        <v>0</v>
      </c>
      <c r="BL1990">
        <v>0</v>
      </c>
      <c r="BM1990" t="s">
        <v>1050</v>
      </c>
      <c r="BN1990" t="s">
        <v>913</v>
      </c>
      <c r="BO1990" t="s">
        <v>564</v>
      </c>
      <c r="BQ1990" t="s">
        <v>1050</v>
      </c>
      <c r="BR1990" t="s">
        <v>87</v>
      </c>
      <c r="BS1990" t="s">
        <v>572</v>
      </c>
      <c r="BT1990" t="s">
        <v>1252</v>
      </c>
      <c r="BU1990" t="s">
        <v>564</v>
      </c>
      <c r="BV1990">
        <v>0.99137931034482762</v>
      </c>
      <c r="BW1990">
        <v>1</v>
      </c>
      <c r="BX1990">
        <v>8.6206896551723755E-3</v>
      </c>
      <c r="BY1990">
        <v>0</v>
      </c>
      <c r="BZ1990">
        <v>-115</v>
      </c>
      <c r="CA1990">
        <v>0</v>
      </c>
      <c r="CB1990">
        <v>115</v>
      </c>
      <c r="CC1990" t="e">
        <v>#VALUE!</v>
      </c>
      <c r="CD1990">
        <v>115</v>
      </c>
      <c r="CE1990">
        <v>0</v>
      </c>
      <c r="CH1990">
        <f t="shared" si="156"/>
        <v>1</v>
      </c>
      <c r="CI1990" t="s">
        <v>1408</v>
      </c>
      <c r="CJ1990">
        <v>0</v>
      </c>
      <c r="CK1990" t="s">
        <v>1399</v>
      </c>
      <c r="CL1990">
        <f t="shared" si="157"/>
        <v>0</v>
      </c>
      <c r="CM1990">
        <f t="shared" si="158"/>
        <v>0</v>
      </c>
      <c r="CN1990">
        <f t="shared" si="159"/>
        <v>1</v>
      </c>
    </row>
    <row r="1991" spans="1:92" x14ac:dyDescent="0.25">
      <c r="A1991">
        <v>3173</v>
      </c>
      <c r="B1991" t="s">
        <v>564</v>
      </c>
      <c r="C1991" t="s">
        <v>564</v>
      </c>
      <c r="D1991">
        <v>2370537</v>
      </c>
      <c r="E1991">
        <v>5</v>
      </c>
      <c r="F1991" s="107">
        <v>41025</v>
      </c>
      <c r="G1991" s="107">
        <v>41029</v>
      </c>
      <c r="H1991">
        <v>2370537</v>
      </c>
      <c r="I1991" s="107">
        <v>41026</v>
      </c>
      <c r="J1991" s="107">
        <v>41029</v>
      </c>
      <c r="K1991">
        <v>2000</v>
      </c>
      <c r="L1991" t="s">
        <v>566</v>
      </c>
      <c r="N1991" t="s">
        <v>564</v>
      </c>
      <c r="O1991" t="s">
        <v>913</v>
      </c>
      <c r="P1991" t="s">
        <v>38</v>
      </c>
      <c r="Q1991">
        <v>4</v>
      </c>
      <c r="R1991">
        <v>5</v>
      </c>
      <c r="S1991">
        <v>4</v>
      </c>
      <c r="T1991">
        <v>3</v>
      </c>
      <c r="AD1991" s="107">
        <v>33413</v>
      </c>
      <c r="AE1991" t="s">
        <v>31</v>
      </c>
      <c r="AF1991" t="s">
        <v>39</v>
      </c>
      <c r="AG1991" t="s">
        <v>40</v>
      </c>
      <c r="AH1991" t="s">
        <v>40</v>
      </c>
      <c r="AI1991" t="s">
        <v>58</v>
      </c>
      <c r="AJ1991" t="s">
        <v>88</v>
      </c>
      <c r="AK1991">
        <v>1</v>
      </c>
      <c r="AL1991" t="s">
        <v>987</v>
      </c>
      <c r="AN1991">
        <v>6</v>
      </c>
      <c r="AP1991" t="s">
        <v>59</v>
      </c>
      <c r="AR1991" t="s">
        <v>43</v>
      </c>
      <c r="AS1991" t="s">
        <v>60</v>
      </c>
      <c r="BC1991" t="s">
        <v>37</v>
      </c>
      <c r="BF1991">
        <v>4</v>
      </c>
      <c r="BG1991">
        <v>4</v>
      </c>
      <c r="BH1991">
        <v>5</v>
      </c>
      <c r="BI1991">
        <v>20.797814207650273</v>
      </c>
      <c r="BJ1991">
        <f t="shared" si="155"/>
        <v>21</v>
      </c>
      <c r="BK1991">
        <v>0</v>
      </c>
      <c r="BL1991">
        <v>0</v>
      </c>
      <c r="BM1991" t="s">
        <v>1050</v>
      </c>
      <c r="BN1991" t="s">
        <v>913</v>
      </c>
      <c r="BO1991" t="s">
        <v>564</v>
      </c>
      <c r="BQ1991" t="s">
        <v>1050</v>
      </c>
      <c r="BR1991" t="s">
        <v>87</v>
      </c>
      <c r="BS1991" t="s">
        <v>572</v>
      </c>
      <c r="BT1991" t="s">
        <v>1252</v>
      </c>
      <c r="BU1991" t="s">
        <v>87</v>
      </c>
      <c r="BV1991">
        <v>0.8</v>
      </c>
      <c r="BW1991">
        <v>1</v>
      </c>
      <c r="BX1991">
        <v>0.19999999999999996</v>
      </c>
      <c r="BY1991">
        <v>0</v>
      </c>
      <c r="BZ1991">
        <v>-4</v>
      </c>
      <c r="CA1991">
        <v>0</v>
      </c>
      <c r="CB1991">
        <v>4</v>
      </c>
      <c r="CC1991" t="e">
        <v>#VALUE!</v>
      </c>
      <c r="CD1991">
        <v>4</v>
      </c>
      <c r="CE1991">
        <v>0</v>
      </c>
      <c r="CH1991">
        <f t="shared" si="156"/>
        <v>1</v>
      </c>
      <c r="CI1991" t="s">
        <v>1405</v>
      </c>
      <c r="CJ1991">
        <v>1</v>
      </c>
      <c r="CK1991" t="s">
        <v>1399</v>
      </c>
      <c r="CL1991">
        <f t="shared" si="157"/>
        <v>0</v>
      </c>
      <c r="CM1991">
        <f t="shared" si="158"/>
        <v>1</v>
      </c>
      <c r="CN1991">
        <f t="shared" si="159"/>
        <v>1</v>
      </c>
    </row>
    <row r="1992" spans="1:92" x14ac:dyDescent="0.25">
      <c r="A1992">
        <v>1664</v>
      </c>
      <c r="B1992" t="s">
        <v>564</v>
      </c>
      <c r="C1992" t="s">
        <v>564</v>
      </c>
      <c r="D1992">
        <v>2371396</v>
      </c>
      <c r="E1992">
        <v>1</v>
      </c>
      <c r="F1992" s="107">
        <v>40970</v>
      </c>
      <c r="G1992" s="107">
        <v>41171</v>
      </c>
      <c r="H1992">
        <v>2371396</v>
      </c>
      <c r="I1992" s="107">
        <v>40980</v>
      </c>
      <c r="J1992" s="107">
        <v>41171</v>
      </c>
      <c r="K1992" t="s">
        <v>562</v>
      </c>
      <c r="L1992" t="s">
        <v>562</v>
      </c>
      <c r="N1992" t="s">
        <v>564</v>
      </c>
      <c r="O1992" t="s">
        <v>913</v>
      </c>
      <c r="P1992" t="s">
        <v>54</v>
      </c>
      <c r="Q1992">
        <v>192</v>
      </c>
      <c r="R1992">
        <v>202</v>
      </c>
      <c r="S1992">
        <v>2</v>
      </c>
      <c r="T1992">
        <v>2</v>
      </c>
      <c r="AD1992" s="107">
        <v>33271</v>
      </c>
      <c r="AE1992" t="s">
        <v>31</v>
      </c>
      <c r="AF1992" t="s">
        <v>32</v>
      </c>
      <c r="AG1992" t="s">
        <v>868</v>
      </c>
      <c r="AH1992" t="s">
        <v>30</v>
      </c>
      <c r="AI1992" t="s">
        <v>58</v>
      </c>
      <c r="AJ1992" t="s">
        <v>54</v>
      </c>
      <c r="AK1992">
        <v>9</v>
      </c>
      <c r="AL1992" t="s">
        <v>54</v>
      </c>
      <c r="AP1992" t="s">
        <v>104</v>
      </c>
      <c r="AR1992" t="s">
        <v>91</v>
      </c>
      <c r="AS1992" t="s">
        <v>105</v>
      </c>
      <c r="BC1992" t="s">
        <v>37</v>
      </c>
      <c r="BF1992">
        <v>192</v>
      </c>
      <c r="BG1992">
        <v>192</v>
      </c>
      <c r="BH1992">
        <v>202</v>
      </c>
      <c r="BI1992">
        <v>21.035519125683059</v>
      </c>
      <c r="BJ1992">
        <f t="shared" si="155"/>
        <v>21</v>
      </c>
      <c r="BK1992">
        <v>0</v>
      </c>
      <c r="BL1992">
        <v>0</v>
      </c>
      <c r="BM1992" t="s">
        <v>1051</v>
      </c>
      <c r="BN1992" t="s">
        <v>913</v>
      </c>
      <c r="BO1992" t="s">
        <v>564</v>
      </c>
      <c r="BQ1992" t="s">
        <v>1051</v>
      </c>
      <c r="BR1992" t="s">
        <v>87</v>
      </c>
      <c r="BS1992" t="s">
        <v>572</v>
      </c>
      <c r="BT1992" t="s">
        <v>1252</v>
      </c>
      <c r="BU1992" t="s">
        <v>87</v>
      </c>
      <c r="BV1992">
        <v>0.95049504950495045</v>
      </c>
      <c r="BW1992">
        <v>1</v>
      </c>
      <c r="BX1992">
        <v>4.9504950495049549E-2</v>
      </c>
      <c r="BY1992">
        <v>0</v>
      </c>
      <c r="BZ1992">
        <v>-192</v>
      </c>
      <c r="CA1992">
        <v>0</v>
      </c>
      <c r="CB1992">
        <v>192</v>
      </c>
      <c r="CC1992" t="e">
        <v>#VALUE!</v>
      </c>
      <c r="CD1992">
        <v>192</v>
      </c>
      <c r="CE1992">
        <v>0</v>
      </c>
      <c r="CH1992">
        <f t="shared" si="156"/>
        <v>1</v>
      </c>
      <c r="CI1992" t="s">
        <v>1403</v>
      </c>
      <c r="CJ1992">
        <v>6</v>
      </c>
      <c r="CK1992" t="s">
        <v>1399</v>
      </c>
      <c r="CL1992">
        <f t="shared" si="157"/>
        <v>0</v>
      </c>
      <c r="CM1992">
        <f t="shared" si="158"/>
        <v>1</v>
      </c>
      <c r="CN1992">
        <f t="shared" si="159"/>
        <v>1</v>
      </c>
    </row>
    <row r="1993" spans="1:92" x14ac:dyDescent="0.25">
      <c r="A1993">
        <v>3200</v>
      </c>
      <c r="B1993" t="s">
        <v>564</v>
      </c>
      <c r="C1993" t="s">
        <v>87</v>
      </c>
      <c r="D1993">
        <v>2371419</v>
      </c>
      <c r="E1993">
        <v>5</v>
      </c>
      <c r="F1993" s="107">
        <v>41026</v>
      </c>
      <c r="G1993" s="107">
        <v>41150</v>
      </c>
      <c r="H1993">
        <v>2371419</v>
      </c>
      <c r="I1993" s="107">
        <v>41026</v>
      </c>
      <c r="J1993" s="107">
        <v>41039</v>
      </c>
      <c r="K1993">
        <v>15000</v>
      </c>
      <c r="L1993" t="s">
        <v>569</v>
      </c>
      <c r="M1993" s="107">
        <v>41039</v>
      </c>
      <c r="N1993" t="s">
        <v>87</v>
      </c>
      <c r="O1993" t="s">
        <v>75</v>
      </c>
      <c r="P1993" t="s">
        <v>38</v>
      </c>
      <c r="Q1993">
        <v>65</v>
      </c>
      <c r="R1993">
        <v>125</v>
      </c>
      <c r="S1993">
        <v>2</v>
      </c>
      <c r="T1993">
        <v>2</v>
      </c>
      <c r="U1993">
        <v>2</v>
      </c>
      <c r="AD1993" s="107">
        <v>33423</v>
      </c>
      <c r="AE1993" t="s">
        <v>31</v>
      </c>
      <c r="AF1993" t="s">
        <v>68</v>
      </c>
      <c r="AG1993" t="s">
        <v>870</v>
      </c>
      <c r="AH1993" t="s">
        <v>57</v>
      </c>
      <c r="AI1993" t="s">
        <v>71</v>
      </c>
      <c r="AJ1993" t="s">
        <v>88</v>
      </c>
      <c r="AK1993">
        <v>5</v>
      </c>
      <c r="AL1993" t="s">
        <v>987</v>
      </c>
      <c r="AN1993">
        <v>9</v>
      </c>
      <c r="AP1993" t="s">
        <v>107</v>
      </c>
      <c r="AR1993" t="s">
        <v>43</v>
      </c>
      <c r="AS1993" t="s">
        <v>60</v>
      </c>
      <c r="AU1993" t="s">
        <v>795</v>
      </c>
      <c r="AX1993" t="s">
        <v>87</v>
      </c>
      <c r="BC1993" t="s">
        <v>51</v>
      </c>
      <c r="BF1993">
        <v>65</v>
      </c>
      <c r="BG1993">
        <v>125</v>
      </c>
      <c r="BH1993">
        <v>125</v>
      </c>
      <c r="BI1993">
        <v>20.773224043715846</v>
      </c>
      <c r="BJ1993">
        <f t="shared" si="155"/>
        <v>21</v>
      </c>
      <c r="BK1993">
        <v>0</v>
      </c>
      <c r="BL1993">
        <v>-111</v>
      </c>
      <c r="BM1993" t="s">
        <v>1050</v>
      </c>
      <c r="BN1993" t="s">
        <v>75</v>
      </c>
      <c r="BO1993" t="s">
        <v>87</v>
      </c>
      <c r="BQ1993" t="s">
        <v>1050</v>
      </c>
      <c r="BR1993" t="s">
        <v>87</v>
      </c>
      <c r="BS1993" t="s">
        <v>572</v>
      </c>
      <c r="BT1993" t="s">
        <v>1252</v>
      </c>
      <c r="BU1993" t="s">
        <v>87</v>
      </c>
      <c r="BV1993">
        <v>0.52</v>
      </c>
      <c r="BW1993">
        <v>0.112</v>
      </c>
      <c r="BX1993">
        <v>-0.40800000000000003</v>
      </c>
      <c r="BY1993">
        <v>0</v>
      </c>
      <c r="BZ1993">
        <v>-14</v>
      </c>
      <c r="CA1993">
        <v>51</v>
      </c>
      <c r="CB1993">
        <v>125</v>
      </c>
      <c r="CC1993">
        <v>65</v>
      </c>
      <c r="CD1993">
        <v>125</v>
      </c>
      <c r="CE1993">
        <v>111</v>
      </c>
      <c r="CH1993">
        <f t="shared" si="156"/>
        <v>1</v>
      </c>
      <c r="CI1993" t="s">
        <v>1402</v>
      </c>
      <c r="CJ1993">
        <v>4</v>
      </c>
      <c r="CK1993" t="s">
        <v>1399</v>
      </c>
      <c r="CL1993">
        <f t="shared" si="157"/>
        <v>1</v>
      </c>
      <c r="CM1993">
        <f t="shared" si="158"/>
        <v>1</v>
      </c>
      <c r="CN1993">
        <f t="shared" si="159"/>
        <v>1</v>
      </c>
    </row>
    <row r="1994" spans="1:92" x14ac:dyDescent="0.25">
      <c r="A1994">
        <v>1477</v>
      </c>
      <c r="B1994" t="s">
        <v>564</v>
      </c>
      <c r="C1994" t="s">
        <v>564</v>
      </c>
      <c r="D1994">
        <v>2371537</v>
      </c>
      <c r="E1994">
        <v>1</v>
      </c>
      <c r="F1994" s="107">
        <v>40963</v>
      </c>
      <c r="G1994" s="107">
        <v>41046</v>
      </c>
      <c r="H1994">
        <v>2371537</v>
      </c>
      <c r="I1994" s="107">
        <v>40963</v>
      </c>
      <c r="J1994" s="107">
        <v>40965</v>
      </c>
      <c r="K1994">
        <v>2000</v>
      </c>
      <c r="L1994" t="s">
        <v>566</v>
      </c>
      <c r="M1994" s="107">
        <v>40965</v>
      </c>
      <c r="N1994" t="s">
        <v>87</v>
      </c>
      <c r="O1994" t="s">
        <v>75</v>
      </c>
      <c r="P1994" t="s">
        <v>54</v>
      </c>
      <c r="Q1994">
        <v>3</v>
      </c>
      <c r="R1994">
        <v>84</v>
      </c>
      <c r="S1994">
        <v>0</v>
      </c>
      <c r="T1994">
        <v>0</v>
      </c>
      <c r="AD1994" s="107">
        <v>32008</v>
      </c>
      <c r="AE1994" t="s">
        <v>45</v>
      </c>
      <c r="AF1994" t="s">
        <v>32</v>
      </c>
      <c r="AG1994" t="s">
        <v>868</v>
      </c>
      <c r="AH1994" t="s">
        <v>30</v>
      </c>
      <c r="AI1994" t="s">
        <v>64</v>
      </c>
      <c r="AJ1994" t="s">
        <v>54</v>
      </c>
      <c r="AK1994">
        <v>7</v>
      </c>
      <c r="AL1994" t="s">
        <v>54</v>
      </c>
      <c r="AP1994" t="s">
        <v>42</v>
      </c>
      <c r="AR1994" t="s">
        <v>43</v>
      </c>
      <c r="AS1994" t="s">
        <v>44</v>
      </c>
      <c r="AT1994" t="s">
        <v>339</v>
      </c>
      <c r="BC1994" t="s">
        <v>37</v>
      </c>
      <c r="BF1994">
        <v>3</v>
      </c>
      <c r="BG1994">
        <v>84</v>
      </c>
      <c r="BH1994">
        <v>84</v>
      </c>
      <c r="BI1994">
        <v>24.467213114754099</v>
      </c>
      <c r="BJ1994">
        <f t="shared" si="155"/>
        <v>25</v>
      </c>
      <c r="BK1994">
        <v>0</v>
      </c>
      <c r="BL1994">
        <v>-81</v>
      </c>
      <c r="BM1994" t="s">
        <v>1051</v>
      </c>
      <c r="BN1994" t="s">
        <v>75</v>
      </c>
      <c r="BO1994" t="s">
        <v>87</v>
      </c>
      <c r="BQ1994" t="s">
        <v>1051</v>
      </c>
      <c r="BR1994" t="s">
        <v>87</v>
      </c>
      <c r="BS1994" t="s">
        <v>573</v>
      </c>
      <c r="BT1994" t="s">
        <v>1252</v>
      </c>
      <c r="BU1994" t="s">
        <v>564</v>
      </c>
      <c r="BV1994">
        <v>3.5714285714285712E-2</v>
      </c>
      <c r="BW1994">
        <v>3.5714285714285712E-2</v>
      </c>
      <c r="BX1994">
        <v>0</v>
      </c>
      <c r="BY1994">
        <v>0</v>
      </c>
      <c r="BZ1994">
        <v>-3</v>
      </c>
      <c r="CA1994">
        <v>0</v>
      </c>
      <c r="CB1994">
        <v>3</v>
      </c>
      <c r="CC1994" t="e">
        <v>#VALUE!</v>
      </c>
      <c r="CD1994">
        <v>3</v>
      </c>
      <c r="CE1994">
        <v>0</v>
      </c>
      <c r="CH1994">
        <f t="shared" si="156"/>
        <v>0</v>
      </c>
      <c r="CI1994" t="s">
        <v>1405</v>
      </c>
      <c r="CJ1994">
        <v>1</v>
      </c>
      <c r="CK1994" t="s">
        <v>1399</v>
      </c>
      <c r="CL1994">
        <f t="shared" si="157"/>
        <v>1</v>
      </c>
      <c r="CM1994">
        <f t="shared" si="158"/>
        <v>0</v>
      </c>
      <c r="CN1994">
        <f t="shared" si="159"/>
        <v>0</v>
      </c>
    </row>
    <row r="1995" spans="1:92" x14ac:dyDescent="0.25">
      <c r="A1995">
        <v>2922</v>
      </c>
      <c r="B1995" t="s">
        <v>564</v>
      </c>
      <c r="C1995" t="s">
        <v>564</v>
      </c>
      <c r="D1995">
        <v>2372200</v>
      </c>
      <c r="E1995">
        <v>6</v>
      </c>
      <c r="F1995" s="107">
        <v>41017</v>
      </c>
      <c r="G1995" s="107">
        <v>41186</v>
      </c>
      <c r="H1995">
        <v>2372200</v>
      </c>
      <c r="I1995" s="107">
        <v>41017</v>
      </c>
      <c r="J1995" s="107">
        <v>41186</v>
      </c>
      <c r="K1995" t="s">
        <v>562</v>
      </c>
      <c r="L1995" t="s">
        <v>562</v>
      </c>
      <c r="N1995" t="s">
        <v>564</v>
      </c>
      <c r="O1995" t="s">
        <v>913</v>
      </c>
      <c r="P1995" t="s">
        <v>38</v>
      </c>
      <c r="Q1995">
        <v>170</v>
      </c>
      <c r="R1995">
        <v>170</v>
      </c>
      <c r="S1995">
        <v>5</v>
      </c>
      <c r="T1995">
        <v>6</v>
      </c>
      <c r="AD1995" s="107">
        <v>33424</v>
      </c>
      <c r="AE1995" t="s">
        <v>31</v>
      </c>
      <c r="AF1995" t="s">
        <v>32</v>
      </c>
      <c r="AG1995" t="s">
        <v>868</v>
      </c>
      <c r="AH1995" t="s">
        <v>57</v>
      </c>
      <c r="AI1995" t="s">
        <v>99</v>
      </c>
      <c r="AJ1995" t="s">
        <v>88</v>
      </c>
      <c r="AK1995">
        <v>8</v>
      </c>
      <c r="AL1995" t="s">
        <v>361</v>
      </c>
      <c r="AM1995">
        <v>7</v>
      </c>
      <c r="AP1995" t="s">
        <v>55</v>
      </c>
      <c r="AR1995" t="s">
        <v>49</v>
      </c>
      <c r="AS1995" t="s">
        <v>56</v>
      </c>
      <c r="AT1995" t="s">
        <v>499</v>
      </c>
      <c r="BC1995" t="s">
        <v>51</v>
      </c>
      <c r="BF1995">
        <v>170</v>
      </c>
      <c r="BG1995">
        <v>170</v>
      </c>
      <c r="BH1995">
        <v>170</v>
      </c>
      <c r="BI1995">
        <v>20.745901639344261</v>
      </c>
      <c r="BJ1995">
        <f t="shared" si="155"/>
        <v>21</v>
      </c>
      <c r="BK1995">
        <v>0</v>
      </c>
      <c r="BL1995">
        <v>0</v>
      </c>
      <c r="BM1995" t="s">
        <v>1050</v>
      </c>
      <c r="BN1995" t="s">
        <v>913</v>
      </c>
      <c r="BO1995" t="s">
        <v>564</v>
      </c>
      <c r="BQ1995" t="s">
        <v>1050</v>
      </c>
      <c r="BR1995" t="s">
        <v>87</v>
      </c>
      <c r="BS1995" t="s">
        <v>572</v>
      </c>
      <c r="BT1995" t="s">
        <v>1252</v>
      </c>
      <c r="BU1995" t="s">
        <v>87</v>
      </c>
      <c r="BV1995">
        <v>1</v>
      </c>
      <c r="BW1995">
        <v>1</v>
      </c>
      <c r="BX1995">
        <v>0</v>
      </c>
      <c r="BY1995">
        <v>0</v>
      </c>
      <c r="BZ1995">
        <v>-170</v>
      </c>
      <c r="CA1995">
        <v>0</v>
      </c>
      <c r="CB1995">
        <v>170</v>
      </c>
      <c r="CC1995" t="e">
        <v>#VALUE!</v>
      </c>
      <c r="CD1995">
        <v>170</v>
      </c>
      <c r="CE1995">
        <v>0</v>
      </c>
      <c r="CH1995">
        <f t="shared" si="156"/>
        <v>1</v>
      </c>
      <c r="CI1995" t="s">
        <v>1403</v>
      </c>
      <c r="CJ1995">
        <v>6</v>
      </c>
      <c r="CK1995" t="s">
        <v>1399</v>
      </c>
      <c r="CL1995">
        <f t="shared" si="157"/>
        <v>0</v>
      </c>
      <c r="CM1995">
        <f t="shared" si="158"/>
        <v>1</v>
      </c>
      <c r="CN1995">
        <f t="shared" si="159"/>
        <v>1</v>
      </c>
    </row>
    <row r="1996" spans="1:92" x14ac:dyDescent="0.25">
      <c r="A1996">
        <v>2825</v>
      </c>
      <c r="B1996" t="s">
        <v>564</v>
      </c>
      <c r="C1996" t="s">
        <v>564</v>
      </c>
      <c r="D1996">
        <v>2372974</v>
      </c>
      <c r="E1996">
        <v>4</v>
      </c>
      <c r="F1996" s="107">
        <v>41013</v>
      </c>
      <c r="G1996" s="107">
        <v>41015</v>
      </c>
      <c r="H1996">
        <v>2372974</v>
      </c>
      <c r="I1996" s="107">
        <v>41013</v>
      </c>
      <c r="J1996" s="107">
        <v>41015</v>
      </c>
      <c r="K1996">
        <v>15000</v>
      </c>
      <c r="L1996" t="s">
        <v>569</v>
      </c>
      <c r="N1996" t="s">
        <v>564</v>
      </c>
      <c r="O1996" t="s">
        <v>913</v>
      </c>
      <c r="P1996" t="s">
        <v>38</v>
      </c>
      <c r="Q1996">
        <v>3</v>
      </c>
      <c r="R1996">
        <v>3</v>
      </c>
      <c r="S1996">
        <v>1</v>
      </c>
      <c r="T1996">
        <v>1</v>
      </c>
      <c r="U1996">
        <v>1</v>
      </c>
      <c r="AD1996" s="107">
        <v>20148</v>
      </c>
      <c r="AE1996" t="s">
        <v>31</v>
      </c>
      <c r="AF1996" t="s">
        <v>68</v>
      </c>
      <c r="AG1996" t="s">
        <v>870</v>
      </c>
      <c r="AH1996" t="s">
        <v>30</v>
      </c>
      <c r="AI1996" t="s">
        <v>113</v>
      </c>
      <c r="AJ1996" t="s">
        <v>88</v>
      </c>
      <c r="AK1996">
        <v>1</v>
      </c>
      <c r="AL1996" t="s">
        <v>986</v>
      </c>
      <c r="AO1996">
        <v>60</v>
      </c>
      <c r="AP1996" t="s">
        <v>42</v>
      </c>
      <c r="AR1996" t="s">
        <v>43</v>
      </c>
      <c r="AS1996" t="s">
        <v>44</v>
      </c>
      <c r="BC1996" t="s">
        <v>37</v>
      </c>
      <c r="BF1996">
        <v>3</v>
      </c>
      <c r="BG1996">
        <v>3</v>
      </c>
      <c r="BH1996">
        <v>3</v>
      </c>
      <c r="BI1996">
        <v>57.008196721311478</v>
      </c>
      <c r="BJ1996">
        <f t="shared" si="155"/>
        <v>57</v>
      </c>
      <c r="BK1996">
        <v>0</v>
      </c>
      <c r="BL1996">
        <v>0</v>
      </c>
      <c r="BM1996" t="s">
        <v>1050</v>
      </c>
      <c r="BN1996" t="s">
        <v>913</v>
      </c>
      <c r="BO1996" t="s">
        <v>564</v>
      </c>
      <c r="BQ1996" t="s">
        <v>1050</v>
      </c>
      <c r="BR1996" t="s">
        <v>87</v>
      </c>
      <c r="BS1996" t="s">
        <v>572</v>
      </c>
      <c r="BT1996" t="s">
        <v>1252</v>
      </c>
      <c r="BU1996" t="s">
        <v>87</v>
      </c>
      <c r="BV1996">
        <v>1</v>
      </c>
      <c r="BW1996">
        <v>1</v>
      </c>
      <c r="BX1996">
        <v>0</v>
      </c>
      <c r="BY1996">
        <v>0</v>
      </c>
      <c r="BZ1996">
        <v>-3</v>
      </c>
      <c r="CA1996">
        <v>0</v>
      </c>
      <c r="CB1996">
        <v>3</v>
      </c>
      <c r="CC1996" t="e">
        <v>#VALUE!</v>
      </c>
      <c r="CD1996">
        <v>3</v>
      </c>
      <c r="CE1996">
        <v>0</v>
      </c>
      <c r="CH1996">
        <f t="shared" si="156"/>
        <v>1</v>
      </c>
      <c r="CI1996" t="s">
        <v>1405</v>
      </c>
      <c r="CJ1996">
        <v>1</v>
      </c>
      <c r="CK1996" t="s">
        <v>1399</v>
      </c>
      <c r="CL1996">
        <f t="shared" si="157"/>
        <v>0</v>
      </c>
      <c r="CM1996">
        <f t="shared" si="158"/>
        <v>1</v>
      </c>
      <c r="CN1996">
        <f t="shared" si="159"/>
        <v>1</v>
      </c>
    </row>
    <row r="1997" spans="1:92" x14ac:dyDescent="0.25">
      <c r="A1997">
        <v>836</v>
      </c>
      <c r="B1997" t="s">
        <v>564</v>
      </c>
      <c r="C1997" t="s">
        <v>564</v>
      </c>
      <c r="D1997">
        <v>2373464</v>
      </c>
      <c r="E1997">
        <v>1</v>
      </c>
      <c r="F1997" s="107">
        <v>40940</v>
      </c>
      <c r="G1997" s="107">
        <v>40998</v>
      </c>
      <c r="H1997">
        <v>2373464</v>
      </c>
      <c r="I1997" s="107">
        <v>40965</v>
      </c>
      <c r="J1997" s="107">
        <v>40998</v>
      </c>
      <c r="K1997">
        <v>2000</v>
      </c>
      <c r="L1997" t="s">
        <v>566</v>
      </c>
      <c r="N1997" t="s">
        <v>564</v>
      </c>
      <c r="O1997" t="s">
        <v>913</v>
      </c>
      <c r="P1997" t="s">
        <v>54</v>
      </c>
      <c r="Q1997">
        <v>34</v>
      </c>
      <c r="R1997">
        <v>59</v>
      </c>
      <c r="S1997">
        <v>0</v>
      </c>
      <c r="T1997">
        <v>1</v>
      </c>
      <c r="AD1997" s="107">
        <v>21938</v>
      </c>
      <c r="AE1997" t="s">
        <v>45</v>
      </c>
      <c r="AF1997" t="s">
        <v>68</v>
      </c>
      <c r="AG1997" t="s">
        <v>870</v>
      </c>
      <c r="AH1997" t="s">
        <v>57</v>
      </c>
      <c r="AI1997" t="s">
        <v>112</v>
      </c>
      <c r="AJ1997" t="s">
        <v>54</v>
      </c>
      <c r="AK1997">
        <v>5</v>
      </c>
      <c r="AL1997" t="s">
        <v>54</v>
      </c>
      <c r="AP1997" t="s">
        <v>42</v>
      </c>
      <c r="AR1997" t="s">
        <v>43</v>
      </c>
      <c r="AS1997" t="s">
        <v>44</v>
      </c>
      <c r="BC1997" t="s">
        <v>37</v>
      </c>
      <c r="BF1997">
        <v>34</v>
      </c>
      <c r="BG1997">
        <v>34</v>
      </c>
      <c r="BH1997">
        <v>59</v>
      </c>
      <c r="BI1997">
        <v>51.918032786885249</v>
      </c>
      <c r="BJ1997">
        <f t="shared" si="155"/>
        <v>52</v>
      </c>
      <c r="BK1997">
        <v>0</v>
      </c>
      <c r="BL1997">
        <v>0</v>
      </c>
      <c r="BM1997" t="s">
        <v>1051</v>
      </c>
      <c r="BN1997" t="s">
        <v>913</v>
      </c>
      <c r="BO1997" t="s">
        <v>564</v>
      </c>
      <c r="BQ1997" t="s">
        <v>1051</v>
      </c>
      <c r="BR1997" t="s">
        <v>87</v>
      </c>
      <c r="BS1997" t="s">
        <v>572</v>
      </c>
      <c r="BT1997" t="s">
        <v>1252</v>
      </c>
      <c r="BU1997" t="s">
        <v>564</v>
      </c>
      <c r="BV1997">
        <v>0.57627118644067798</v>
      </c>
      <c r="BW1997">
        <v>1</v>
      </c>
      <c r="BX1997">
        <v>0.42372881355932202</v>
      </c>
      <c r="BY1997">
        <v>0</v>
      </c>
      <c r="BZ1997">
        <v>-34</v>
      </c>
      <c r="CA1997">
        <v>0</v>
      </c>
      <c r="CB1997">
        <v>34</v>
      </c>
      <c r="CC1997" t="e">
        <v>#VALUE!</v>
      </c>
      <c r="CD1997">
        <v>34</v>
      </c>
      <c r="CE1997">
        <v>0</v>
      </c>
      <c r="CH1997">
        <f t="shared" si="156"/>
        <v>1</v>
      </c>
      <c r="CI1997" t="s">
        <v>1401</v>
      </c>
      <c r="CJ1997">
        <v>3</v>
      </c>
      <c r="CK1997" t="s">
        <v>1399</v>
      </c>
      <c r="CL1997">
        <f t="shared" si="157"/>
        <v>0</v>
      </c>
      <c r="CM1997">
        <f t="shared" si="158"/>
        <v>0</v>
      </c>
      <c r="CN1997">
        <f t="shared" si="159"/>
        <v>1</v>
      </c>
    </row>
    <row r="1998" spans="1:92" x14ac:dyDescent="0.25">
      <c r="A1998">
        <v>3046</v>
      </c>
      <c r="B1998" t="s">
        <v>564</v>
      </c>
      <c r="C1998" t="s">
        <v>564</v>
      </c>
      <c r="D1998">
        <v>2373540</v>
      </c>
      <c r="E1998">
        <v>1</v>
      </c>
      <c r="F1998" s="107">
        <v>41022</v>
      </c>
      <c r="G1998" s="107">
        <v>41103</v>
      </c>
      <c r="H1998">
        <v>2373540</v>
      </c>
      <c r="I1998" s="107">
        <v>41022</v>
      </c>
      <c r="J1998" s="107">
        <v>41023</v>
      </c>
      <c r="K1998">
        <v>5000</v>
      </c>
      <c r="L1998" t="s">
        <v>567</v>
      </c>
      <c r="M1998" s="107">
        <v>41023</v>
      </c>
      <c r="N1998" t="s">
        <v>87</v>
      </c>
      <c r="O1998" t="s">
        <v>75</v>
      </c>
      <c r="P1998" t="s">
        <v>54</v>
      </c>
      <c r="Q1998">
        <v>2</v>
      </c>
      <c r="R1998">
        <v>82</v>
      </c>
      <c r="S1998">
        <v>1</v>
      </c>
      <c r="T1998">
        <v>0</v>
      </c>
      <c r="AD1998" s="107">
        <v>33367</v>
      </c>
      <c r="AE1998" t="s">
        <v>31</v>
      </c>
      <c r="AF1998" t="s">
        <v>39</v>
      </c>
      <c r="AG1998" t="s">
        <v>40</v>
      </c>
      <c r="AH1998" t="s">
        <v>40</v>
      </c>
      <c r="AI1998" t="s">
        <v>61</v>
      </c>
      <c r="AJ1998" t="s">
        <v>54</v>
      </c>
      <c r="AK1998">
        <v>5</v>
      </c>
      <c r="AL1998" t="s">
        <v>54</v>
      </c>
      <c r="AP1998" t="s">
        <v>42</v>
      </c>
      <c r="AR1998" t="s">
        <v>43</v>
      </c>
      <c r="AS1998" t="s">
        <v>44</v>
      </c>
      <c r="BC1998" t="s">
        <v>51</v>
      </c>
      <c r="BF1998">
        <v>2</v>
      </c>
      <c r="BG1998">
        <v>82</v>
      </c>
      <c r="BH1998">
        <v>82</v>
      </c>
      <c r="BI1998">
        <v>20.915300546448087</v>
      </c>
      <c r="BJ1998">
        <f t="shared" si="155"/>
        <v>21</v>
      </c>
      <c r="BK1998">
        <v>0</v>
      </c>
      <c r="BL1998">
        <v>-80</v>
      </c>
      <c r="BM1998" t="s">
        <v>1051</v>
      </c>
      <c r="BN1998" t="s">
        <v>75</v>
      </c>
      <c r="BO1998" t="s">
        <v>87</v>
      </c>
      <c r="BQ1998" t="s">
        <v>1051</v>
      </c>
      <c r="BR1998" t="s">
        <v>87</v>
      </c>
      <c r="BS1998" t="s">
        <v>573</v>
      </c>
      <c r="BT1998" t="s">
        <v>1252</v>
      </c>
      <c r="BU1998" t="s">
        <v>87</v>
      </c>
      <c r="BV1998">
        <v>2.4390243902439025E-2</v>
      </c>
      <c r="BW1998">
        <v>2.4390243902439025E-2</v>
      </c>
      <c r="BX1998">
        <v>0</v>
      </c>
      <c r="BY1998">
        <v>0</v>
      </c>
      <c r="BZ1998">
        <v>-2</v>
      </c>
      <c r="CA1998">
        <v>0</v>
      </c>
      <c r="CB1998">
        <v>2</v>
      </c>
      <c r="CC1998" t="e">
        <v>#VALUE!</v>
      </c>
      <c r="CD1998">
        <v>2</v>
      </c>
      <c r="CE1998">
        <v>0</v>
      </c>
      <c r="CH1998">
        <f t="shared" si="156"/>
        <v>1</v>
      </c>
      <c r="CI1998" t="s">
        <v>1405</v>
      </c>
      <c r="CJ1998">
        <v>1</v>
      </c>
      <c r="CK1998" t="s">
        <v>1399</v>
      </c>
      <c r="CL1998">
        <f t="shared" si="157"/>
        <v>1</v>
      </c>
      <c r="CM1998">
        <f t="shared" si="158"/>
        <v>1</v>
      </c>
      <c r="CN1998">
        <f t="shared" si="159"/>
        <v>0</v>
      </c>
    </row>
    <row r="1999" spans="1:92" x14ac:dyDescent="0.25">
      <c r="A1999">
        <v>1452</v>
      </c>
      <c r="B1999" t="s">
        <v>564</v>
      </c>
      <c r="C1999" t="s">
        <v>564</v>
      </c>
      <c r="D1999">
        <v>2373697</v>
      </c>
      <c r="E1999">
        <v>2</v>
      </c>
      <c r="F1999" s="107">
        <v>40962</v>
      </c>
      <c r="G1999" s="107">
        <v>41018</v>
      </c>
      <c r="H1999">
        <v>2373697</v>
      </c>
      <c r="I1999" s="107">
        <v>40962</v>
      </c>
      <c r="J1999" s="107">
        <v>41018</v>
      </c>
      <c r="K1999">
        <v>30000</v>
      </c>
      <c r="L1999" t="s">
        <v>570</v>
      </c>
      <c r="N1999" t="s">
        <v>564</v>
      </c>
      <c r="O1999" t="s">
        <v>913</v>
      </c>
      <c r="P1999" t="s">
        <v>587</v>
      </c>
      <c r="Q1999">
        <v>57</v>
      </c>
      <c r="R1999">
        <v>57</v>
      </c>
      <c r="S1999">
        <v>0</v>
      </c>
      <c r="T1999">
        <v>5</v>
      </c>
      <c r="AD1999" s="107">
        <v>32646</v>
      </c>
      <c r="AE1999" t="s">
        <v>31</v>
      </c>
      <c r="AF1999" t="s">
        <v>68</v>
      </c>
      <c r="AG1999" t="s">
        <v>870</v>
      </c>
      <c r="AH1999" t="s">
        <v>57</v>
      </c>
      <c r="AI1999" t="s">
        <v>94</v>
      </c>
      <c r="AJ1999" t="s">
        <v>47</v>
      </c>
      <c r="AK1999">
        <v>3</v>
      </c>
      <c r="AL1999" t="s">
        <v>47</v>
      </c>
      <c r="AP1999" t="s">
        <v>109</v>
      </c>
      <c r="AR1999" t="s">
        <v>49</v>
      </c>
      <c r="AS1999" t="s">
        <v>73</v>
      </c>
      <c r="BC1999" t="s">
        <v>51</v>
      </c>
      <c r="BF1999">
        <v>57</v>
      </c>
      <c r="BG1999">
        <v>57</v>
      </c>
      <c r="BH1999">
        <v>57</v>
      </c>
      <c r="BI1999">
        <v>22.721311475409838</v>
      </c>
      <c r="BJ1999">
        <f t="shared" si="155"/>
        <v>23</v>
      </c>
      <c r="BK1999">
        <v>0</v>
      </c>
      <c r="BL1999">
        <v>0</v>
      </c>
      <c r="BM1999" t="s">
        <v>47</v>
      </c>
      <c r="BN1999" t="s">
        <v>913</v>
      </c>
      <c r="BO1999" t="s">
        <v>564</v>
      </c>
      <c r="BQ1999" t="s">
        <v>47</v>
      </c>
      <c r="BR1999" t="s">
        <v>87</v>
      </c>
      <c r="BS1999" t="s">
        <v>572</v>
      </c>
      <c r="BT1999" t="s">
        <v>1252</v>
      </c>
      <c r="BU1999" t="s">
        <v>564</v>
      </c>
      <c r="BV1999">
        <v>1</v>
      </c>
      <c r="BW1999">
        <v>1</v>
      </c>
      <c r="BX1999">
        <v>0</v>
      </c>
      <c r="BY1999">
        <v>0</v>
      </c>
      <c r="BZ1999">
        <v>-57</v>
      </c>
      <c r="CA1999">
        <v>0</v>
      </c>
      <c r="CB1999">
        <v>57</v>
      </c>
      <c r="CC1999" t="e">
        <v>#VALUE!</v>
      </c>
      <c r="CD1999">
        <v>57</v>
      </c>
      <c r="CE1999">
        <v>0</v>
      </c>
      <c r="CH1999">
        <f t="shared" si="156"/>
        <v>1</v>
      </c>
      <c r="CI1999" t="s">
        <v>1401</v>
      </c>
      <c r="CJ1999">
        <v>3</v>
      </c>
      <c r="CK1999" t="s">
        <v>1399</v>
      </c>
      <c r="CL1999">
        <f t="shared" si="157"/>
        <v>0</v>
      </c>
      <c r="CM1999">
        <f t="shared" si="158"/>
        <v>0</v>
      </c>
      <c r="CN1999">
        <f t="shared" si="159"/>
        <v>1</v>
      </c>
    </row>
    <row r="2000" spans="1:92" x14ac:dyDescent="0.25">
      <c r="A2000">
        <v>27</v>
      </c>
      <c r="B2000" t="s">
        <v>564</v>
      </c>
      <c r="C2000" t="s">
        <v>564</v>
      </c>
      <c r="D2000">
        <v>2374202</v>
      </c>
      <c r="E2000">
        <v>1</v>
      </c>
      <c r="F2000" s="107">
        <v>40910</v>
      </c>
      <c r="G2000" s="107">
        <v>40913</v>
      </c>
      <c r="H2000">
        <v>2374202</v>
      </c>
      <c r="I2000" s="107">
        <v>40911</v>
      </c>
      <c r="J2000" s="107">
        <v>40913</v>
      </c>
      <c r="K2000">
        <v>5000</v>
      </c>
      <c r="L2000" t="s">
        <v>567</v>
      </c>
      <c r="N2000" t="s">
        <v>564</v>
      </c>
      <c r="O2000" t="s">
        <v>913</v>
      </c>
      <c r="P2000" t="s">
        <v>54</v>
      </c>
      <c r="Q2000">
        <v>3</v>
      </c>
      <c r="R2000">
        <v>4</v>
      </c>
      <c r="S2000">
        <v>1</v>
      </c>
      <c r="T2000">
        <v>0</v>
      </c>
      <c r="V2000">
        <v>1</v>
      </c>
      <c r="AD2000" s="107">
        <v>33043</v>
      </c>
      <c r="AE2000" t="s">
        <v>31</v>
      </c>
      <c r="AF2000" t="s">
        <v>68</v>
      </c>
      <c r="AG2000" t="s">
        <v>870</v>
      </c>
      <c r="AH2000" t="s">
        <v>30</v>
      </c>
      <c r="AI2000" t="s">
        <v>69</v>
      </c>
      <c r="AJ2000" t="s">
        <v>54</v>
      </c>
      <c r="AK2000">
        <v>2</v>
      </c>
      <c r="AL2000" t="s">
        <v>54</v>
      </c>
      <c r="AP2000" t="s">
        <v>92</v>
      </c>
      <c r="AR2000" t="s">
        <v>66</v>
      </c>
      <c r="AS2000" t="s">
        <v>44</v>
      </c>
      <c r="BC2000" t="s">
        <v>37</v>
      </c>
      <c r="BF2000">
        <v>3</v>
      </c>
      <c r="BG2000">
        <v>3</v>
      </c>
      <c r="BH2000">
        <v>4</v>
      </c>
      <c r="BI2000">
        <v>21.494535519125684</v>
      </c>
      <c r="BJ2000">
        <f t="shared" si="155"/>
        <v>22</v>
      </c>
      <c r="BK2000">
        <v>0</v>
      </c>
      <c r="BL2000">
        <v>0</v>
      </c>
      <c r="BM2000" t="s">
        <v>1051</v>
      </c>
      <c r="BN2000" t="s">
        <v>913</v>
      </c>
      <c r="BO2000" t="s">
        <v>564</v>
      </c>
      <c r="BQ2000" t="s">
        <v>1051</v>
      </c>
      <c r="BR2000" t="s">
        <v>87</v>
      </c>
      <c r="BS2000" t="s">
        <v>572</v>
      </c>
      <c r="BT2000" t="s">
        <v>1252</v>
      </c>
      <c r="BU2000" t="s">
        <v>87</v>
      </c>
      <c r="BV2000">
        <v>0.75</v>
      </c>
      <c r="BW2000">
        <v>1</v>
      </c>
      <c r="BX2000">
        <v>0.25</v>
      </c>
      <c r="BY2000">
        <v>0</v>
      </c>
      <c r="BZ2000">
        <v>-3</v>
      </c>
      <c r="CA2000">
        <v>0</v>
      </c>
      <c r="CB2000">
        <v>3</v>
      </c>
      <c r="CC2000" t="e">
        <v>#VALUE!</v>
      </c>
      <c r="CD2000">
        <v>3</v>
      </c>
      <c r="CE2000">
        <v>0</v>
      </c>
      <c r="CH2000">
        <f t="shared" si="156"/>
        <v>1</v>
      </c>
      <c r="CI2000" t="s">
        <v>1405</v>
      </c>
      <c r="CJ2000">
        <v>1</v>
      </c>
      <c r="CK2000" t="s">
        <v>1399</v>
      </c>
      <c r="CL2000">
        <f t="shared" si="157"/>
        <v>0</v>
      </c>
      <c r="CM2000">
        <f t="shared" si="158"/>
        <v>1</v>
      </c>
      <c r="CN2000">
        <f t="shared" si="159"/>
        <v>0</v>
      </c>
    </row>
    <row r="2001" spans="1:92" x14ac:dyDescent="0.25">
      <c r="A2001">
        <v>1909</v>
      </c>
      <c r="B2001" t="s">
        <v>564</v>
      </c>
      <c r="C2001" t="s">
        <v>564</v>
      </c>
      <c r="D2001">
        <v>2376678</v>
      </c>
      <c r="E2001">
        <v>2</v>
      </c>
      <c r="F2001" s="107">
        <v>40979</v>
      </c>
      <c r="G2001" s="107">
        <v>40981</v>
      </c>
      <c r="H2001">
        <v>2376678</v>
      </c>
      <c r="I2001" s="107">
        <v>40980</v>
      </c>
      <c r="J2001" s="107">
        <v>40981</v>
      </c>
      <c r="K2001" t="s">
        <v>562</v>
      </c>
      <c r="L2001" t="s">
        <v>562</v>
      </c>
      <c r="N2001" t="s">
        <v>564</v>
      </c>
      <c r="O2001" t="s">
        <v>913</v>
      </c>
      <c r="P2001" t="s">
        <v>587</v>
      </c>
      <c r="Q2001">
        <v>2</v>
      </c>
      <c r="R2001">
        <v>3</v>
      </c>
      <c r="S2001">
        <v>3</v>
      </c>
      <c r="T2001">
        <v>5</v>
      </c>
      <c r="AD2001" s="107">
        <v>33300</v>
      </c>
      <c r="AE2001" t="s">
        <v>31</v>
      </c>
      <c r="AF2001" t="s">
        <v>32</v>
      </c>
      <c r="AG2001" t="s">
        <v>868</v>
      </c>
      <c r="AH2001" t="s">
        <v>57</v>
      </c>
      <c r="AI2001" t="s">
        <v>33</v>
      </c>
      <c r="AJ2001" t="s">
        <v>47</v>
      </c>
      <c r="AK2001">
        <v>1</v>
      </c>
      <c r="AL2001" t="s">
        <v>47</v>
      </c>
      <c r="AP2001" t="s">
        <v>149</v>
      </c>
      <c r="AR2001" t="s">
        <v>66</v>
      </c>
      <c r="AS2001" t="s">
        <v>73</v>
      </c>
      <c r="AT2001" t="s">
        <v>387</v>
      </c>
      <c r="BC2001" t="s">
        <v>37</v>
      </c>
      <c r="BF2001">
        <v>2</v>
      </c>
      <c r="BG2001">
        <v>2</v>
      </c>
      <c r="BH2001">
        <v>3</v>
      </c>
      <c r="BI2001">
        <v>20.980874316939889</v>
      </c>
      <c r="BJ2001">
        <f t="shared" si="155"/>
        <v>21</v>
      </c>
      <c r="BK2001">
        <v>0</v>
      </c>
      <c r="BL2001">
        <v>0</v>
      </c>
      <c r="BM2001" t="s">
        <v>47</v>
      </c>
      <c r="BN2001" t="s">
        <v>913</v>
      </c>
      <c r="BO2001" t="s">
        <v>564</v>
      </c>
      <c r="BQ2001" t="s">
        <v>47</v>
      </c>
      <c r="BR2001" t="s">
        <v>87</v>
      </c>
      <c r="BS2001" t="s">
        <v>572</v>
      </c>
      <c r="BT2001" t="s">
        <v>1252</v>
      </c>
      <c r="BU2001" t="s">
        <v>87</v>
      </c>
      <c r="BV2001">
        <v>0.66666666666666663</v>
      </c>
      <c r="BW2001">
        <v>1</v>
      </c>
      <c r="BX2001">
        <v>0.33333333333333337</v>
      </c>
      <c r="BY2001">
        <v>0</v>
      </c>
      <c r="BZ2001">
        <v>-2</v>
      </c>
      <c r="CA2001">
        <v>0</v>
      </c>
      <c r="CB2001">
        <v>2</v>
      </c>
      <c r="CC2001" t="e">
        <v>#VALUE!</v>
      </c>
      <c r="CD2001">
        <v>2</v>
      </c>
      <c r="CE2001">
        <v>0</v>
      </c>
      <c r="CH2001">
        <f t="shared" si="156"/>
        <v>1</v>
      </c>
      <c r="CI2001" t="s">
        <v>1405</v>
      </c>
      <c r="CJ2001">
        <v>1</v>
      </c>
      <c r="CK2001" t="s">
        <v>1399</v>
      </c>
      <c r="CL2001">
        <f t="shared" si="157"/>
        <v>0</v>
      </c>
      <c r="CM2001">
        <f t="shared" si="158"/>
        <v>1</v>
      </c>
      <c r="CN2001">
        <f t="shared" si="159"/>
        <v>1</v>
      </c>
    </row>
    <row r="2002" spans="1:92" x14ac:dyDescent="0.25">
      <c r="A2002">
        <v>1139</v>
      </c>
      <c r="B2002" t="s">
        <v>564</v>
      </c>
      <c r="C2002" t="s">
        <v>87</v>
      </c>
      <c r="D2002">
        <v>2376915</v>
      </c>
      <c r="E2002">
        <v>6</v>
      </c>
      <c r="F2002" s="107">
        <v>40949</v>
      </c>
      <c r="G2002" s="107">
        <v>41093</v>
      </c>
      <c r="H2002">
        <v>2376915</v>
      </c>
      <c r="I2002" s="107">
        <v>40952</v>
      </c>
      <c r="J2002" s="107">
        <v>41023</v>
      </c>
      <c r="K2002">
        <v>70000</v>
      </c>
      <c r="L2002" t="s">
        <v>570</v>
      </c>
      <c r="M2002" s="107">
        <v>41023</v>
      </c>
      <c r="N2002" t="s">
        <v>87</v>
      </c>
      <c r="O2002" t="s">
        <v>583</v>
      </c>
      <c r="P2002" t="s">
        <v>38</v>
      </c>
      <c r="Q2002">
        <v>82</v>
      </c>
      <c r="R2002">
        <v>145</v>
      </c>
      <c r="S2002">
        <v>0</v>
      </c>
      <c r="T2002">
        <v>0</v>
      </c>
      <c r="AD2002" s="107">
        <v>33322</v>
      </c>
      <c r="AE2002" t="s">
        <v>31</v>
      </c>
      <c r="AF2002" t="s">
        <v>39</v>
      </c>
      <c r="AG2002" t="s">
        <v>40</v>
      </c>
      <c r="AH2002" t="s">
        <v>40</v>
      </c>
      <c r="AI2002" t="s">
        <v>89</v>
      </c>
      <c r="AJ2002" t="s">
        <v>88</v>
      </c>
      <c r="AK2002">
        <v>8</v>
      </c>
      <c r="AL2002" t="s">
        <v>361</v>
      </c>
      <c r="AM2002">
        <v>15</v>
      </c>
      <c r="AP2002" t="s">
        <v>124</v>
      </c>
      <c r="AR2002" t="s">
        <v>49</v>
      </c>
      <c r="AS2002" t="s">
        <v>125</v>
      </c>
      <c r="AU2002" t="s">
        <v>707</v>
      </c>
      <c r="AX2002" t="s">
        <v>87</v>
      </c>
      <c r="BC2002" t="s">
        <v>51</v>
      </c>
      <c r="BF2002">
        <v>82</v>
      </c>
      <c r="BG2002">
        <v>142</v>
      </c>
      <c r="BH2002">
        <v>145</v>
      </c>
      <c r="BI2002">
        <v>20.838797814207652</v>
      </c>
      <c r="BJ2002">
        <f t="shared" si="155"/>
        <v>21</v>
      </c>
      <c r="BK2002">
        <v>0</v>
      </c>
      <c r="BL2002">
        <v>-70</v>
      </c>
      <c r="BM2002" t="s">
        <v>1050</v>
      </c>
      <c r="BN2002" t="s">
        <v>75</v>
      </c>
      <c r="BO2002" t="s">
        <v>87</v>
      </c>
      <c r="BQ2002" t="s">
        <v>1050</v>
      </c>
      <c r="BR2002" t="s">
        <v>87</v>
      </c>
      <c r="BS2002" t="s">
        <v>572</v>
      </c>
      <c r="BT2002" t="s">
        <v>1252</v>
      </c>
      <c r="BU2002" t="s">
        <v>564</v>
      </c>
      <c r="BV2002">
        <v>0.56551724137931036</v>
      </c>
      <c r="BW2002">
        <v>0.50704225352112675</v>
      </c>
      <c r="BX2002">
        <v>-5.8474987858183614E-2</v>
      </c>
      <c r="BY2002">
        <v>0</v>
      </c>
      <c r="BZ2002">
        <v>-72</v>
      </c>
      <c r="CA2002">
        <v>10</v>
      </c>
      <c r="CB2002">
        <v>142</v>
      </c>
      <c r="CC2002">
        <v>82</v>
      </c>
      <c r="CD2002">
        <v>142</v>
      </c>
      <c r="CE2002">
        <v>70</v>
      </c>
      <c r="CH2002">
        <f t="shared" si="156"/>
        <v>0</v>
      </c>
      <c r="CI2002" t="s">
        <v>1402</v>
      </c>
      <c r="CJ2002">
        <v>4</v>
      </c>
      <c r="CK2002" t="s">
        <v>1399</v>
      </c>
      <c r="CL2002">
        <f t="shared" si="157"/>
        <v>1</v>
      </c>
      <c r="CM2002">
        <f t="shared" si="158"/>
        <v>0</v>
      </c>
      <c r="CN2002">
        <f t="shared" si="159"/>
        <v>0</v>
      </c>
    </row>
    <row r="2003" spans="1:92" x14ac:dyDescent="0.25">
      <c r="A2003">
        <v>3067</v>
      </c>
      <c r="B2003" t="s">
        <v>564</v>
      </c>
      <c r="C2003" t="s">
        <v>564</v>
      </c>
      <c r="D2003">
        <v>2377111</v>
      </c>
      <c r="E2003">
        <v>2</v>
      </c>
      <c r="F2003" s="107">
        <v>41022</v>
      </c>
      <c r="G2003" s="107">
        <v>41087</v>
      </c>
      <c r="H2003">
        <v>2377111</v>
      </c>
      <c r="I2003" s="107">
        <v>41085</v>
      </c>
      <c r="J2003" s="107">
        <v>41087</v>
      </c>
      <c r="K2003">
        <v>2000</v>
      </c>
      <c r="L2003" t="s">
        <v>566</v>
      </c>
      <c r="N2003" t="s">
        <v>564</v>
      </c>
      <c r="O2003" t="s">
        <v>913</v>
      </c>
      <c r="P2003" t="s">
        <v>587</v>
      </c>
      <c r="Q2003">
        <v>3</v>
      </c>
      <c r="R2003">
        <v>66</v>
      </c>
      <c r="S2003">
        <v>2</v>
      </c>
      <c r="T2003">
        <v>4</v>
      </c>
      <c r="AD2003" s="107">
        <v>32506</v>
      </c>
      <c r="AE2003" t="s">
        <v>45</v>
      </c>
      <c r="AF2003" t="s">
        <v>68</v>
      </c>
      <c r="AG2003" t="s">
        <v>870</v>
      </c>
      <c r="AH2003" t="s">
        <v>57</v>
      </c>
      <c r="AI2003" t="s">
        <v>58</v>
      </c>
      <c r="AJ2003" t="s">
        <v>47</v>
      </c>
      <c r="AK2003">
        <v>2</v>
      </c>
      <c r="AL2003" t="s">
        <v>47</v>
      </c>
      <c r="AP2003" t="s">
        <v>59</v>
      </c>
      <c r="AR2003" t="s">
        <v>43</v>
      </c>
      <c r="AS2003" t="s">
        <v>60</v>
      </c>
      <c r="BC2003" t="s">
        <v>37</v>
      </c>
      <c r="BF2003">
        <v>3</v>
      </c>
      <c r="BG2003">
        <v>3</v>
      </c>
      <c r="BH2003">
        <v>66</v>
      </c>
      <c r="BI2003">
        <v>23.26775956284153</v>
      </c>
      <c r="BJ2003">
        <f t="shared" si="155"/>
        <v>24</v>
      </c>
      <c r="BK2003">
        <v>0</v>
      </c>
      <c r="BL2003">
        <v>0</v>
      </c>
      <c r="BM2003" t="s">
        <v>47</v>
      </c>
      <c r="BN2003" t="s">
        <v>913</v>
      </c>
      <c r="BO2003" t="s">
        <v>564</v>
      </c>
      <c r="BQ2003" t="s">
        <v>47</v>
      </c>
      <c r="BR2003" t="s">
        <v>87</v>
      </c>
      <c r="BS2003" t="s">
        <v>572</v>
      </c>
      <c r="BT2003" t="s">
        <v>1252</v>
      </c>
      <c r="BU2003" t="s">
        <v>87</v>
      </c>
      <c r="BV2003">
        <v>4.5454545454545456E-2</v>
      </c>
      <c r="BW2003">
        <v>1</v>
      </c>
      <c r="BX2003">
        <v>0.95454545454545459</v>
      </c>
      <c r="BY2003">
        <v>0</v>
      </c>
      <c r="BZ2003">
        <v>-3</v>
      </c>
      <c r="CA2003">
        <v>0</v>
      </c>
      <c r="CB2003">
        <v>3</v>
      </c>
      <c r="CC2003" t="e">
        <v>#VALUE!</v>
      </c>
      <c r="CD2003">
        <v>3</v>
      </c>
      <c r="CE2003">
        <v>0</v>
      </c>
      <c r="CH2003">
        <f t="shared" si="156"/>
        <v>1</v>
      </c>
      <c r="CI2003" t="s">
        <v>1405</v>
      </c>
      <c r="CJ2003">
        <v>1</v>
      </c>
      <c r="CK2003" t="s">
        <v>1399</v>
      </c>
      <c r="CL2003">
        <f t="shared" si="157"/>
        <v>0</v>
      </c>
      <c r="CM2003">
        <f t="shared" si="158"/>
        <v>1</v>
      </c>
      <c r="CN2003">
        <f t="shared" si="159"/>
        <v>1</v>
      </c>
    </row>
    <row r="2004" spans="1:92" x14ac:dyDescent="0.25">
      <c r="A2004">
        <v>2232</v>
      </c>
      <c r="B2004" t="s">
        <v>87</v>
      </c>
      <c r="C2004" t="s">
        <v>87</v>
      </c>
      <c r="D2004">
        <v>2377552</v>
      </c>
      <c r="E2004">
        <v>5</v>
      </c>
      <c r="F2004" s="107">
        <v>40993</v>
      </c>
      <c r="G2004" s="107">
        <v>41205</v>
      </c>
      <c r="H2004">
        <v>2377552</v>
      </c>
      <c r="I2004" s="107">
        <v>40993</v>
      </c>
      <c r="J2004" s="107">
        <v>41012</v>
      </c>
      <c r="K2004">
        <v>20000</v>
      </c>
      <c r="L2004" t="s">
        <v>569</v>
      </c>
      <c r="M2004" s="107">
        <v>41002</v>
      </c>
      <c r="N2004" t="s">
        <v>87</v>
      </c>
      <c r="O2004" t="s">
        <v>75</v>
      </c>
      <c r="P2004" t="s">
        <v>38</v>
      </c>
      <c r="Q2004">
        <v>34</v>
      </c>
      <c r="R2004">
        <v>213</v>
      </c>
      <c r="S2004">
        <v>2</v>
      </c>
      <c r="T2004">
        <v>1</v>
      </c>
      <c r="AD2004" s="107">
        <v>32731</v>
      </c>
      <c r="AE2004" t="s">
        <v>31</v>
      </c>
      <c r="AF2004" t="s">
        <v>32</v>
      </c>
      <c r="AG2004" t="s">
        <v>868</v>
      </c>
      <c r="AH2004" t="s">
        <v>30</v>
      </c>
      <c r="AI2004" t="s">
        <v>94</v>
      </c>
      <c r="AJ2004" t="s">
        <v>88</v>
      </c>
      <c r="AK2004">
        <v>5</v>
      </c>
      <c r="AL2004" t="s">
        <v>987</v>
      </c>
      <c r="AN2004">
        <v>6</v>
      </c>
      <c r="AP2004" t="s">
        <v>252</v>
      </c>
      <c r="AR2004" t="s">
        <v>43</v>
      </c>
      <c r="AS2004" t="s">
        <v>81</v>
      </c>
      <c r="AT2004" t="s">
        <v>1084</v>
      </c>
      <c r="AV2004" t="s">
        <v>87</v>
      </c>
      <c r="AW2004" t="s">
        <v>759</v>
      </c>
      <c r="BA2004" t="s">
        <v>1189</v>
      </c>
      <c r="BB2004">
        <v>750</v>
      </c>
      <c r="BC2004" t="s">
        <v>98</v>
      </c>
      <c r="BD2004" t="s">
        <v>1085</v>
      </c>
      <c r="BF2004">
        <v>34</v>
      </c>
      <c r="BG2004">
        <v>213</v>
      </c>
      <c r="BH2004">
        <v>213</v>
      </c>
      <c r="BI2004">
        <v>22.57377049180328</v>
      </c>
      <c r="BJ2004">
        <f t="shared" si="155"/>
        <v>23</v>
      </c>
      <c r="BK2004">
        <v>-10</v>
      </c>
      <c r="BL2004">
        <v>-193</v>
      </c>
      <c r="BM2004" t="s">
        <v>1050</v>
      </c>
      <c r="BN2004" t="s">
        <v>75</v>
      </c>
      <c r="BO2004" t="s">
        <v>564</v>
      </c>
      <c r="BQ2004" t="s">
        <v>1050</v>
      </c>
      <c r="BR2004" t="s">
        <v>87</v>
      </c>
      <c r="BS2004" t="s">
        <v>572</v>
      </c>
      <c r="BT2004" t="s">
        <v>1252</v>
      </c>
      <c r="BU2004" t="s">
        <v>87</v>
      </c>
      <c r="BV2004">
        <v>0.15962441314553991</v>
      </c>
      <c r="BW2004">
        <v>9.3896713615023469E-2</v>
      </c>
      <c r="BX2004">
        <v>-6.5727699530516437E-2</v>
      </c>
      <c r="BY2004">
        <v>0</v>
      </c>
      <c r="BZ2004">
        <v>-20</v>
      </c>
      <c r="CA2004">
        <v>14</v>
      </c>
      <c r="CB2004">
        <v>213</v>
      </c>
      <c r="CC2004">
        <v>34</v>
      </c>
      <c r="CD2004">
        <v>213</v>
      </c>
      <c r="CE2004">
        <v>193</v>
      </c>
      <c r="CH2004">
        <f t="shared" si="156"/>
        <v>1</v>
      </c>
      <c r="CI2004" t="s">
        <v>1401</v>
      </c>
      <c r="CJ2004">
        <v>3</v>
      </c>
      <c r="CK2004" t="s">
        <v>1399</v>
      </c>
      <c r="CL2004">
        <f t="shared" si="157"/>
        <v>1</v>
      </c>
      <c r="CM2004">
        <f t="shared" si="158"/>
        <v>1</v>
      </c>
      <c r="CN2004">
        <f t="shared" si="159"/>
        <v>1</v>
      </c>
    </row>
    <row r="2005" spans="1:92" x14ac:dyDescent="0.25">
      <c r="A2005">
        <v>401</v>
      </c>
      <c r="B2005" t="s">
        <v>564</v>
      </c>
      <c r="C2005" t="s">
        <v>564</v>
      </c>
      <c r="D2005">
        <v>2377785</v>
      </c>
      <c r="E2005">
        <v>5</v>
      </c>
      <c r="F2005" s="107">
        <v>40925</v>
      </c>
      <c r="G2005" s="107">
        <v>40927</v>
      </c>
      <c r="H2005">
        <v>2377785</v>
      </c>
      <c r="I2005" s="107">
        <v>40925</v>
      </c>
      <c r="J2005" s="107">
        <v>40927</v>
      </c>
      <c r="K2005">
        <v>15000</v>
      </c>
      <c r="L2005" t="s">
        <v>569</v>
      </c>
      <c r="N2005" t="s">
        <v>564</v>
      </c>
      <c r="O2005" t="s">
        <v>913</v>
      </c>
      <c r="P2005" t="s">
        <v>38</v>
      </c>
      <c r="Q2005">
        <v>3</v>
      </c>
      <c r="R2005">
        <v>3</v>
      </c>
      <c r="S2005">
        <v>2</v>
      </c>
      <c r="T2005">
        <v>5</v>
      </c>
      <c r="U2005">
        <v>2</v>
      </c>
      <c r="AB2005" t="s">
        <v>111</v>
      </c>
      <c r="AD2005" s="107">
        <v>24009</v>
      </c>
      <c r="AE2005" t="s">
        <v>45</v>
      </c>
      <c r="AF2005" t="s">
        <v>39</v>
      </c>
      <c r="AG2005" t="s">
        <v>40</v>
      </c>
      <c r="AH2005" t="s">
        <v>30</v>
      </c>
      <c r="AI2005" t="s">
        <v>41</v>
      </c>
      <c r="AJ2005" t="s">
        <v>88</v>
      </c>
      <c r="AK2005">
        <v>1</v>
      </c>
      <c r="AL2005" t="s">
        <v>987</v>
      </c>
      <c r="AN2005">
        <v>7</v>
      </c>
      <c r="AP2005" t="s">
        <v>59</v>
      </c>
      <c r="AR2005" t="s">
        <v>43</v>
      </c>
      <c r="AS2005" t="s">
        <v>60</v>
      </c>
      <c r="BC2005" t="s">
        <v>37</v>
      </c>
      <c r="BF2005">
        <v>3</v>
      </c>
      <c r="BG2005">
        <v>3</v>
      </c>
      <c r="BH2005">
        <v>3</v>
      </c>
      <c r="BI2005">
        <v>46.21857923497268</v>
      </c>
      <c r="BJ2005">
        <f t="shared" si="155"/>
        <v>46</v>
      </c>
      <c r="BK2005">
        <v>0</v>
      </c>
      <c r="BL2005">
        <v>0</v>
      </c>
      <c r="BM2005" t="s">
        <v>1050</v>
      </c>
      <c r="BN2005" t="s">
        <v>913</v>
      </c>
      <c r="BO2005" t="s">
        <v>564</v>
      </c>
      <c r="BQ2005" t="s">
        <v>1050</v>
      </c>
      <c r="BR2005" t="s">
        <v>87</v>
      </c>
      <c r="BS2005" t="s">
        <v>572</v>
      </c>
      <c r="BT2005" t="s">
        <v>1252</v>
      </c>
      <c r="BU2005" t="s">
        <v>87</v>
      </c>
      <c r="BV2005">
        <v>1</v>
      </c>
      <c r="BW2005">
        <v>1</v>
      </c>
      <c r="BX2005">
        <v>0</v>
      </c>
      <c r="BY2005">
        <v>0</v>
      </c>
      <c r="BZ2005">
        <v>-3</v>
      </c>
      <c r="CA2005">
        <v>0</v>
      </c>
      <c r="CB2005">
        <v>3</v>
      </c>
      <c r="CC2005" t="e">
        <v>#VALUE!</v>
      </c>
      <c r="CD2005">
        <v>3</v>
      </c>
      <c r="CE2005">
        <v>0</v>
      </c>
      <c r="CH2005">
        <f t="shared" si="156"/>
        <v>1</v>
      </c>
      <c r="CI2005" t="s">
        <v>1405</v>
      </c>
      <c r="CJ2005">
        <v>1</v>
      </c>
      <c r="CK2005" t="s">
        <v>1399</v>
      </c>
      <c r="CL2005">
        <f t="shared" si="157"/>
        <v>0</v>
      </c>
      <c r="CM2005">
        <f t="shared" si="158"/>
        <v>1</v>
      </c>
      <c r="CN2005">
        <f t="shared" si="159"/>
        <v>1</v>
      </c>
    </row>
    <row r="2006" spans="1:92" x14ac:dyDescent="0.25">
      <c r="A2006">
        <v>1107</v>
      </c>
      <c r="B2006" t="s">
        <v>564</v>
      </c>
      <c r="C2006" t="s">
        <v>564</v>
      </c>
      <c r="D2006">
        <v>2377806</v>
      </c>
      <c r="E2006">
        <v>1</v>
      </c>
      <c r="F2006" s="107">
        <v>40949</v>
      </c>
      <c r="G2006" s="107">
        <v>41030</v>
      </c>
      <c r="H2006">
        <v>2377806</v>
      </c>
      <c r="I2006" s="107">
        <v>40949</v>
      </c>
      <c r="J2006" s="107">
        <v>40965</v>
      </c>
      <c r="K2006">
        <v>30000</v>
      </c>
      <c r="L2006" t="s">
        <v>570</v>
      </c>
      <c r="M2006" s="107">
        <v>40965</v>
      </c>
      <c r="N2006" t="s">
        <v>87</v>
      </c>
      <c r="O2006" t="s">
        <v>75</v>
      </c>
      <c r="P2006" t="s">
        <v>122</v>
      </c>
      <c r="Q2006">
        <v>17</v>
      </c>
      <c r="R2006">
        <v>82</v>
      </c>
      <c r="S2006">
        <v>1</v>
      </c>
      <c r="T2006">
        <v>2</v>
      </c>
      <c r="U2006">
        <v>1</v>
      </c>
      <c r="AD2006" s="107">
        <v>32846</v>
      </c>
      <c r="AE2006" t="s">
        <v>31</v>
      </c>
      <c r="AF2006" t="s">
        <v>32</v>
      </c>
      <c r="AG2006" t="s">
        <v>868</v>
      </c>
      <c r="AH2006" t="s">
        <v>30</v>
      </c>
      <c r="AI2006" t="s">
        <v>94</v>
      </c>
      <c r="AJ2006" t="s">
        <v>122</v>
      </c>
      <c r="AK2006">
        <v>5</v>
      </c>
      <c r="AL2006" t="s">
        <v>122</v>
      </c>
      <c r="AP2006" t="s">
        <v>104</v>
      </c>
      <c r="AR2006" t="s">
        <v>91</v>
      </c>
      <c r="AS2006" t="s">
        <v>105</v>
      </c>
      <c r="AT2006" t="s">
        <v>287</v>
      </c>
      <c r="BC2006" t="s">
        <v>51</v>
      </c>
      <c r="BF2006">
        <v>17</v>
      </c>
      <c r="BG2006">
        <v>82</v>
      </c>
      <c r="BH2006">
        <v>82</v>
      </c>
      <c r="BI2006">
        <v>22.139344262295083</v>
      </c>
      <c r="BJ2006">
        <f t="shared" si="155"/>
        <v>22</v>
      </c>
      <c r="BK2006">
        <v>0</v>
      </c>
      <c r="BL2006">
        <v>-65</v>
      </c>
      <c r="BM2006" t="s">
        <v>1051</v>
      </c>
      <c r="BN2006" t="s">
        <v>75</v>
      </c>
      <c r="BO2006" t="s">
        <v>87</v>
      </c>
      <c r="BQ2006" t="s">
        <v>1051</v>
      </c>
      <c r="BR2006" t="s">
        <v>87</v>
      </c>
      <c r="BS2006" t="s">
        <v>573</v>
      </c>
      <c r="BT2006" t="s">
        <v>1252</v>
      </c>
      <c r="BU2006" t="s">
        <v>87</v>
      </c>
      <c r="BV2006">
        <v>0.2073170731707317</v>
      </c>
      <c r="BW2006">
        <v>0.2073170731707317</v>
      </c>
      <c r="BX2006">
        <v>0</v>
      </c>
      <c r="BY2006">
        <v>0</v>
      </c>
      <c r="BZ2006">
        <v>-17</v>
      </c>
      <c r="CA2006">
        <v>0</v>
      </c>
      <c r="CB2006">
        <v>17</v>
      </c>
      <c r="CC2006" t="e">
        <v>#VALUE!</v>
      </c>
      <c r="CD2006">
        <v>17</v>
      </c>
      <c r="CE2006">
        <v>0</v>
      </c>
      <c r="CH2006">
        <f t="shared" si="156"/>
        <v>1</v>
      </c>
      <c r="CI2006" t="s">
        <v>1404</v>
      </c>
      <c r="CJ2006">
        <v>2</v>
      </c>
      <c r="CK2006" t="s">
        <v>1399</v>
      </c>
      <c r="CL2006">
        <f t="shared" si="157"/>
        <v>1</v>
      </c>
      <c r="CM2006">
        <f t="shared" si="158"/>
        <v>1</v>
      </c>
      <c r="CN2006">
        <f t="shared" si="159"/>
        <v>1</v>
      </c>
    </row>
    <row r="2007" spans="1:92" x14ac:dyDescent="0.25">
      <c r="A2007">
        <v>2652</v>
      </c>
      <c r="B2007" t="s">
        <v>564</v>
      </c>
      <c r="C2007" t="s">
        <v>564</v>
      </c>
      <c r="D2007">
        <v>2377847</v>
      </c>
      <c r="E2007">
        <v>4</v>
      </c>
      <c r="F2007" s="107">
        <v>41007</v>
      </c>
      <c r="G2007" s="107">
        <v>41009</v>
      </c>
      <c r="H2007">
        <v>2377847</v>
      </c>
      <c r="I2007" s="107">
        <v>41007</v>
      </c>
      <c r="J2007" s="107">
        <v>41009</v>
      </c>
      <c r="K2007">
        <v>5000</v>
      </c>
      <c r="L2007" t="s">
        <v>567</v>
      </c>
      <c r="N2007" t="s">
        <v>564</v>
      </c>
      <c r="O2007" t="s">
        <v>913</v>
      </c>
      <c r="P2007" t="s">
        <v>38</v>
      </c>
      <c r="Q2007">
        <v>3</v>
      </c>
      <c r="R2007">
        <v>3</v>
      </c>
      <c r="S2007">
        <v>0</v>
      </c>
      <c r="T2007">
        <v>5</v>
      </c>
      <c r="AD2007" s="107">
        <v>32478</v>
      </c>
      <c r="AE2007" t="s">
        <v>45</v>
      </c>
      <c r="AF2007" t="s">
        <v>32</v>
      </c>
      <c r="AG2007" t="s">
        <v>868</v>
      </c>
      <c r="AH2007" t="s">
        <v>30</v>
      </c>
      <c r="AI2007" t="s">
        <v>46</v>
      </c>
      <c r="AJ2007" t="s">
        <v>88</v>
      </c>
      <c r="AK2007">
        <v>1</v>
      </c>
      <c r="AL2007" t="s">
        <v>986</v>
      </c>
      <c r="AO2007">
        <v>90</v>
      </c>
      <c r="AP2007" t="s">
        <v>42</v>
      </c>
      <c r="AR2007" t="s">
        <v>43</v>
      </c>
      <c r="AS2007" t="s">
        <v>44</v>
      </c>
      <c r="AT2007" t="s">
        <v>468</v>
      </c>
      <c r="BC2007" t="s">
        <v>37</v>
      </c>
      <c r="BF2007">
        <v>3</v>
      </c>
      <c r="BG2007">
        <v>3</v>
      </c>
      <c r="BH2007">
        <v>3</v>
      </c>
      <c r="BI2007">
        <v>23.303278688524589</v>
      </c>
      <c r="BJ2007">
        <f t="shared" si="155"/>
        <v>23</v>
      </c>
      <c r="BK2007">
        <v>0</v>
      </c>
      <c r="BL2007">
        <v>0</v>
      </c>
      <c r="BM2007" t="s">
        <v>1050</v>
      </c>
      <c r="BN2007" t="s">
        <v>913</v>
      </c>
      <c r="BO2007" t="s">
        <v>564</v>
      </c>
      <c r="BQ2007" t="s">
        <v>1050</v>
      </c>
      <c r="BR2007" t="s">
        <v>87</v>
      </c>
      <c r="BS2007" t="s">
        <v>572</v>
      </c>
      <c r="BT2007" t="s">
        <v>1252</v>
      </c>
      <c r="BU2007" t="s">
        <v>564</v>
      </c>
      <c r="BV2007">
        <v>1</v>
      </c>
      <c r="BW2007">
        <v>1</v>
      </c>
      <c r="BX2007">
        <v>0</v>
      </c>
      <c r="BY2007">
        <v>0</v>
      </c>
      <c r="BZ2007">
        <v>-3</v>
      </c>
      <c r="CA2007">
        <v>0</v>
      </c>
      <c r="CB2007">
        <v>3</v>
      </c>
      <c r="CC2007" t="e">
        <v>#VALUE!</v>
      </c>
      <c r="CD2007">
        <v>3</v>
      </c>
      <c r="CE2007">
        <v>0</v>
      </c>
      <c r="CH2007">
        <f t="shared" si="156"/>
        <v>1</v>
      </c>
      <c r="CI2007" t="s">
        <v>1405</v>
      </c>
      <c r="CJ2007">
        <v>1</v>
      </c>
      <c r="CK2007" t="s">
        <v>1399</v>
      </c>
      <c r="CL2007">
        <f t="shared" si="157"/>
        <v>0</v>
      </c>
      <c r="CM2007">
        <f t="shared" si="158"/>
        <v>0</v>
      </c>
      <c r="CN2007">
        <f t="shared" si="159"/>
        <v>1</v>
      </c>
    </row>
    <row r="2008" spans="1:92" x14ac:dyDescent="0.25">
      <c r="A2008">
        <v>2544</v>
      </c>
      <c r="B2008" t="s">
        <v>564</v>
      </c>
      <c r="C2008" t="s">
        <v>564</v>
      </c>
      <c r="D2008">
        <v>2378206</v>
      </c>
      <c r="E2008">
        <v>2</v>
      </c>
      <c r="F2008" s="107">
        <v>41004</v>
      </c>
      <c r="G2008" s="107">
        <v>41107</v>
      </c>
      <c r="H2008">
        <v>2378206</v>
      </c>
      <c r="I2008" s="107">
        <v>41004</v>
      </c>
      <c r="J2008" s="107">
        <v>41005</v>
      </c>
      <c r="K2008">
        <v>4000</v>
      </c>
      <c r="L2008" t="s">
        <v>567</v>
      </c>
      <c r="M2008" s="107">
        <v>41005</v>
      </c>
      <c r="N2008" t="s">
        <v>87</v>
      </c>
      <c r="O2008" t="s">
        <v>75</v>
      </c>
      <c r="P2008" t="s">
        <v>587</v>
      </c>
      <c r="Q2008">
        <v>2</v>
      </c>
      <c r="R2008">
        <v>104</v>
      </c>
      <c r="S2008">
        <v>0</v>
      </c>
      <c r="T2008">
        <v>1</v>
      </c>
      <c r="AD2008" s="107">
        <v>32951</v>
      </c>
      <c r="AE2008" t="s">
        <v>31</v>
      </c>
      <c r="AF2008" t="s">
        <v>32</v>
      </c>
      <c r="AG2008" t="s">
        <v>868</v>
      </c>
      <c r="AH2008" t="s">
        <v>57</v>
      </c>
      <c r="AI2008" t="s">
        <v>94</v>
      </c>
      <c r="AJ2008" t="s">
        <v>47</v>
      </c>
      <c r="AK2008">
        <v>5</v>
      </c>
      <c r="AL2008" t="s">
        <v>47</v>
      </c>
      <c r="AP2008" t="s">
        <v>289</v>
      </c>
      <c r="AR2008" t="s">
        <v>49</v>
      </c>
      <c r="AS2008" t="s">
        <v>63</v>
      </c>
      <c r="BC2008" t="s">
        <v>37</v>
      </c>
      <c r="BF2008">
        <v>2</v>
      </c>
      <c r="BG2008">
        <v>104</v>
      </c>
      <c r="BH2008">
        <v>104</v>
      </c>
      <c r="BI2008">
        <v>22.002732240437158</v>
      </c>
      <c r="BJ2008">
        <f t="shared" si="155"/>
        <v>22</v>
      </c>
      <c r="BK2008">
        <v>0</v>
      </c>
      <c r="BL2008">
        <v>-102</v>
      </c>
      <c r="BM2008" t="s">
        <v>47</v>
      </c>
      <c r="BN2008" t="s">
        <v>75</v>
      </c>
      <c r="BO2008" t="s">
        <v>87</v>
      </c>
      <c r="BQ2008" t="s">
        <v>47</v>
      </c>
      <c r="BR2008" t="s">
        <v>87</v>
      </c>
      <c r="BS2008" t="s">
        <v>573</v>
      </c>
      <c r="BT2008" t="s">
        <v>1252</v>
      </c>
      <c r="BU2008" t="s">
        <v>564</v>
      </c>
      <c r="BV2008">
        <v>1.9230769230769232E-2</v>
      </c>
      <c r="BW2008">
        <v>1.9230769230769232E-2</v>
      </c>
      <c r="BX2008">
        <v>0</v>
      </c>
      <c r="BY2008">
        <v>0</v>
      </c>
      <c r="BZ2008">
        <v>-2</v>
      </c>
      <c r="CA2008">
        <v>0</v>
      </c>
      <c r="CB2008">
        <v>2</v>
      </c>
      <c r="CC2008" t="e">
        <v>#VALUE!</v>
      </c>
      <c r="CD2008">
        <v>2</v>
      </c>
      <c r="CE2008">
        <v>0</v>
      </c>
      <c r="CH2008">
        <f t="shared" si="156"/>
        <v>1</v>
      </c>
      <c r="CI2008" t="s">
        <v>1405</v>
      </c>
      <c r="CJ2008">
        <v>1</v>
      </c>
      <c r="CK2008" t="s">
        <v>1399</v>
      </c>
      <c r="CL2008">
        <f t="shared" si="157"/>
        <v>1</v>
      </c>
      <c r="CM2008">
        <f t="shared" si="158"/>
        <v>0</v>
      </c>
      <c r="CN2008">
        <f t="shared" si="159"/>
        <v>1</v>
      </c>
    </row>
    <row r="2009" spans="1:92" x14ac:dyDescent="0.25">
      <c r="A2009">
        <v>905</v>
      </c>
      <c r="B2009" t="s">
        <v>564</v>
      </c>
      <c r="C2009" t="s">
        <v>564</v>
      </c>
      <c r="D2009">
        <v>2378552</v>
      </c>
      <c r="E2009">
        <v>6</v>
      </c>
      <c r="F2009" s="107">
        <v>40942</v>
      </c>
      <c r="G2009" s="107">
        <v>40975</v>
      </c>
      <c r="H2009">
        <v>2378552</v>
      </c>
      <c r="I2009" s="107">
        <v>40959</v>
      </c>
      <c r="J2009" s="107">
        <v>40975</v>
      </c>
      <c r="K2009" t="s">
        <v>562</v>
      </c>
      <c r="L2009" t="s">
        <v>562</v>
      </c>
      <c r="N2009" t="s">
        <v>564</v>
      </c>
      <c r="O2009" t="s">
        <v>913</v>
      </c>
      <c r="P2009" t="s">
        <v>38</v>
      </c>
      <c r="Q2009">
        <v>17</v>
      </c>
      <c r="R2009">
        <v>34</v>
      </c>
      <c r="S2009">
        <v>1</v>
      </c>
      <c r="T2009">
        <v>0</v>
      </c>
      <c r="AD2009" s="107">
        <v>30577</v>
      </c>
      <c r="AE2009" t="s">
        <v>45</v>
      </c>
      <c r="AF2009" t="s">
        <v>39</v>
      </c>
      <c r="AG2009" t="s">
        <v>40</v>
      </c>
      <c r="AH2009" t="s">
        <v>40</v>
      </c>
      <c r="AI2009" t="s">
        <v>113</v>
      </c>
      <c r="AJ2009" t="s">
        <v>88</v>
      </c>
      <c r="AK2009">
        <v>2</v>
      </c>
      <c r="AL2009" t="s">
        <v>361</v>
      </c>
      <c r="AM2009">
        <v>5</v>
      </c>
      <c r="AP2009" t="s">
        <v>131</v>
      </c>
      <c r="AR2009" t="s">
        <v>91</v>
      </c>
      <c r="AS2009" t="s">
        <v>81</v>
      </c>
      <c r="BC2009" t="s">
        <v>51</v>
      </c>
      <c r="BF2009">
        <v>17</v>
      </c>
      <c r="BG2009">
        <v>17</v>
      </c>
      <c r="BH2009">
        <v>34</v>
      </c>
      <c r="BI2009">
        <v>28.319672131147541</v>
      </c>
      <c r="BJ2009">
        <f t="shared" si="155"/>
        <v>28</v>
      </c>
      <c r="BK2009">
        <v>0</v>
      </c>
      <c r="BL2009">
        <v>0</v>
      </c>
      <c r="BM2009" t="s">
        <v>1050</v>
      </c>
      <c r="BN2009" t="s">
        <v>913</v>
      </c>
      <c r="BO2009" t="s">
        <v>564</v>
      </c>
      <c r="BQ2009" t="s">
        <v>1050</v>
      </c>
      <c r="BR2009" t="s">
        <v>87</v>
      </c>
      <c r="BS2009" t="s">
        <v>572</v>
      </c>
      <c r="BT2009" t="s">
        <v>1252</v>
      </c>
      <c r="BU2009" t="s">
        <v>87</v>
      </c>
      <c r="BV2009">
        <v>0.5</v>
      </c>
      <c r="BW2009">
        <v>1</v>
      </c>
      <c r="BX2009">
        <v>0.5</v>
      </c>
      <c r="BY2009">
        <v>0</v>
      </c>
      <c r="BZ2009">
        <v>-17</v>
      </c>
      <c r="CA2009">
        <v>0</v>
      </c>
      <c r="CB2009">
        <v>17</v>
      </c>
      <c r="CC2009" t="e">
        <v>#VALUE!</v>
      </c>
      <c r="CD2009">
        <v>17</v>
      </c>
      <c r="CE2009">
        <v>0</v>
      </c>
      <c r="CH2009">
        <f t="shared" si="156"/>
        <v>1</v>
      </c>
      <c r="CI2009" t="s">
        <v>1404</v>
      </c>
      <c r="CJ2009">
        <v>2</v>
      </c>
      <c r="CK2009" t="s">
        <v>1399</v>
      </c>
      <c r="CL2009">
        <f t="shared" si="157"/>
        <v>0</v>
      </c>
      <c r="CM2009">
        <f t="shared" si="158"/>
        <v>1</v>
      </c>
      <c r="CN2009">
        <f t="shared" si="159"/>
        <v>0</v>
      </c>
    </row>
    <row r="2010" spans="1:92" x14ac:dyDescent="0.25">
      <c r="A2010">
        <v>1786</v>
      </c>
      <c r="B2010" t="s">
        <v>564</v>
      </c>
      <c r="C2010" t="s">
        <v>564</v>
      </c>
      <c r="D2010">
        <v>2378807</v>
      </c>
      <c r="E2010">
        <v>2</v>
      </c>
      <c r="F2010" s="107">
        <v>40975</v>
      </c>
      <c r="G2010" s="107">
        <v>41029</v>
      </c>
      <c r="H2010">
        <v>2378807</v>
      </c>
      <c r="I2010" s="107">
        <v>41023</v>
      </c>
      <c r="J2010" s="107">
        <v>41029</v>
      </c>
      <c r="K2010">
        <v>50000</v>
      </c>
      <c r="L2010" t="s">
        <v>570</v>
      </c>
      <c r="N2010" t="s">
        <v>564</v>
      </c>
      <c r="O2010" t="s">
        <v>913</v>
      </c>
      <c r="P2010" t="s">
        <v>587</v>
      </c>
      <c r="Q2010">
        <v>7</v>
      </c>
      <c r="R2010">
        <v>55</v>
      </c>
      <c r="S2010">
        <v>0</v>
      </c>
      <c r="T2010">
        <v>7</v>
      </c>
      <c r="AD2010" s="107">
        <v>32942</v>
      </c>
      <c r="AE2010" t="s">
        <v>31</v>
      </c>
      <c r="AF2010" t="s">
        <v>32</v>
      </c>
      <c r="AG2010" t="s">
        <v>868</v>
      </c>
      <c r="AH2010" t="s">
        <v>57</v>
      </c>
      <c r="AI2010" t="s">
        <v>52</v>
      </c>
      <c r="AJ2010" t="s">
        <v>47</v>
      </c>
      <c r="AK2010">
        <v>3</v>
      </c>
      <c r="AL2010" t="s">
        <v>47</v>
      </c>
      <c r="AP2010" t="s">
        <v>109</v>
      </c>
      <c r="AR2010" t="s">
        <v>49</v>
      </c>
      <c r="AS2010" t="s">
        <v>73</v>
      </c>
      <c r="AT2010" t="s">
        <v>634</v>
      </c>
      <c r="BC2010" t="s">
        <v>37</v>
      </c>
      <c r="BF2010">
        <v>7</v>
      </c>
      <c r="BG2010">
        <v>7</v>
      </c>
      <c r="BH2010">
        <v>55</v>
      </c>
      <c r="BI2010">
        <v>21.948087431693988</v>
      </c>
      <c r="BJ2010">
        <f t="shared" si="155"/>
        <v>22</v>
      </c>
      <c r="BK2010">
        <v>0</v>
      </c>
      <c r="BL2010">
        <v>0</v>
      </c>
      <c r="BM2010" t="s">
        <v>47</v>
      </c>
      <c r="BN2010" t="s">
        <v>913</v>
      </c>
      <c r="BO2010" t="s">
        <v>564</v>
      </c>
      <c r="BQ2010" t="s">
        <v>47</v>
      </c>
      <c r="BR2010" t="s">
        <v>87</v>
      </c>
      <c r="BS2010" t="s">
        <v>572</v>
      </c>
      <c r="BT2010" t="s">
        <v>1252</v>
      </c>
      <c r="BU2010" t="s">
        <v>564</v>
      </c>
      <c r="BV2010">
        <v>0.12727272727272726</v>
      </c>
      <c r="BW2010">
        <v>1</v>
      </c>
      <c r="BX2010">
        <v>0.8727272727272728</v>
      </c>
      <c r="BY2010">
        <v>0</v>
      </c>
      <c r="BZ2010">
        <v>-7</v>
      </c>
      <c r="CA2010">
        <v>0</v>
      </c>
      <c r="CB2010">
        <v>7</v>
      </c>
      <c r="CC2010" t="e">
        <v>#VALUE!</v>
      </c>
      <c r="CD2010">
        <v>7</v>
      </c>
      <c r="CE2010">
        <v>0</v>
      </c>
      <c r="CH2010">
        <f t="shared" si="156"/>
        <v>1</v>
      </c>
      <c r="CI2010" t="s">
        <v>1405</v>
      </c>
      <c r="CJ2010">
        <v>1</v>
      </c>
      <c r="CK2010" t="s">
        <v>1399</v>
      </c>
      <c r="CL2010">
        <f t="shared" si="157"/>
        <v>0</v>
      </c>
      <c r="CM2010">
        <f t="shared" si="158"/>
        <v>0</v>
      </c>
      <c r="CN2010">
        <f t="shared" si="159"/>
        <v>1</v>
      </c>
    </row>
    <row r="2011" spans="1:92" x14ac:dyDescent="0.25">
      <c r="A2011">
        <v>727</v>
      </c>
      <c r="B2011" t="s">
        <v>564</v>
      </c>
      <c r="C2011" t="s">
        <v>564</v>
      </c>
      <c r="D2011">
        <v>2379963</v>
      </c>
      <c r="E2011">
        <v>4</v>
      </c>
      <c r="F2011" s="107">
        <v>40937</v>
      </c>
      <c r="G2011" s="107">
        <v>40967</v>
      </c>
      <c r="H2011">
        <v>2379963</v>
      </c>
      <c r="I2011" s="107">
        <v>40938</v>
      </c>
      <c r="J2011" s="107">
        <v>40967</v>
      </c>
      <c r="K2011">
        <v>35000</v>
      </c>
      <c r="L2011" t="s">
        <v>570</v>
      </c>
      <c r="N2011" t="s">
        <v>564</v>
      </c>
      <c r="O2011" t="s">
        <v>913</v>
      </c>
      <c r="P2011" t="s">
        <v>38</v>
      </c>
      <c r="Q2011">
        <v>30</v>
      </c>
      <c r="R2011">
        <v>31</v>
      </c>
      <c r="S2011">
        <v>0</v>
      </c>
      <c r="T2011">
        <v>2</v>
      </c>
      <c r="AD2011" s="107">
        <v>31882</v>
      </c>
      <c r="AE2011" t="s">
        <v>31</v>
      </c>
      <c r="AF2011" t="s">
        <v>68</v>
      </c>
      <c r="AG2011" t="s">
        <v>870</v>
      </c>
      <c r="AH2011" t="s">
        <v>30</v>
      </c>
      <c r="AI2011" t="s">
        <v>33</v>
      </c>
      <c r="AJ2011" t="s">
        <v>88</v>
      </c>
      <c r="AK2011">
        <v>3</v>
      </c>
      <c r="AL2011" t="s">
        <v>986</v>
      </c>
      <c r="AO2011">
        <v>120</v>
      </c>
      <c r="AP2011" t="s">
        <v>42</v>
      </c>
      <c r="AR2011" t="s">
        <v>43</v>
      </c>
      <c r="AS2011" t="s">
        <v>44</v>
      </c>
      <c r="BC2011" t="s">
        <v>37</v>
      </c>
      <c r="BF2011">
        <v>30</v>
      </c>
      <c r="BG2011">
        <v>30</v>
      </c>
      <c r="BH2011">
        <v>31</v>
      </c>
      <c r="BI2011">
        <v>24.740437158469945</v>
      </c>
      <c r="BJ2011">
        <f t="shared" si="155"/>
        <v>25</v>
      </c>
      <c r="BK2011">
        <v>0</v>
      </c>
      <c r="BL2011">
        <v>0</v>
      </c>
      <c r="BM2011" t="s">
        <v>1050</v>
      </c>
      <c r="BN2011" t="s">
        <v>913</v>
      </c>
      <c r="BO2011" t="s">
        <v>564</v>
      </c>
      <c r="BQ2011" t="s">
        <v>1050</v>
      </c>
      <c r="BR2011" t="s">
        <v>87</v>
      </c>
      <c r="BS2011" t="s">
        <v>572</v>
      </c>
      <c r="BT2011" t="s">
        <v>1252</v>
      </c>
      <c r="BU2011" t="s">
        <v>564</v>
      </c>
      <c r="BV2011">
        <v>0.967741935483871</v>
      </c>
      <c r="BW2011">
        <v>1</v>
      </c>
      <c r="BX2011">
        <v>3.2258064516129004E-2</v>
      </c>
      <c r="BY2011">
        <v>0</v>
      </c>
      <c r="BZ2011">
        <v>-30</v>
      </c>
      <c r="CA2011">
        <v>0</v>
      </c>
      <c r="CB2011">
        <v>30</v>
      </c>
      <c r="CC2011" t="e">
        <v>#VALUE!</v>
      </c>
      <c r="CD2011">
        <v>30</v>
      </c>
      <c r="CE2011">
        <v>0</v>
      </c>
      <c r="CH2011">
        <f t="shared" si="156"/>
        <v>1</v>
      </c>
      <c r="CI2011" t="s">
        <v>1404</v>
      </c>
      <c r="CJ2011">
        <v>2</v>
      </c>
      <c r="CK2011" t="s">
        <v>1399</v>
      </c>
      <c r="CL2011">
        <f t="shared" si="157"/>
        <v>0</v>
      </c>
      <c r="CM2011">
        <f t="shared" si="158"/>
        <v>0</v>
      </c>
      <c r="CN2011">
        <f t="shared" si="159"/>
        <v>1</v>
      </c>
    </row>
    <row r="2012" spans="1:92" x14ac:dyDescent="0.25">
      <c r="A2012">
        <v>1989</v>
      </c>
      <c r="B2012" t="s">
        <v>564</v>
      </c>
      <c r="C2012" t="s">
        <v>564</v>
      </c>
      <c r="D2012">
        <v>2381161</v>
      </c>
      <c r="E2012">
        <v>6</v>
      </c>
      <c r="F2012" s="107">
        <v>40983</v>
      </c>
      <c r="G2012" s="107">
        <v>41465</v>
      </c>
      <c r="H2012">
        <v>2381161</v>
      </c>
      <c r="I2012" s="107">
        <v>40985</v>
      </c>
      <c r="J2012" s="107">
        <v>41000</v>
      </c>
      <c r="K2012">
        <v>30000</v>
      </c>
      <c r="L2012" t="s">
        <v>570</v>
      </c>
      <c r="M2012" s="107">
        <v>41000</v>
      </c>
      <c r="N2012" t="s">
        <v>87</v>
      </c>
      <c r="O2012" t="s">
        <v>75</v>
      </c>
      <c r="P2012" t="s">
        <v>38</v>
      </c>
      <c r="Q2012">
        <v>16</v>
      </c>
      <c r="R2012">
        <v>483</v>
      </c>
      <c r="S2012">
        <v>0</v>
      </c>
      <c r="T2012">
        <v>3</v>
      </c>
      <c r="AD2012" s="107">
        <v>33350</v>
      </c>
      <c r="AE2012" t="s">
        <v>45</v>
      </c>
      <c r="AF2012" t="s">
        <v>32</v>
      </c>
      <c r="AG2012" t="s">
        <v>868</v>
      </c>
      <c r="AH2012" t="s">
        <v>30</v>
      </c>
      <c r="AI2012" t="s">
        <v>64</v>
      </c>
      <c r="AJ2012" t="s">
        <v>88</v>
      </c>
      <c r="AK2012">
        <v>19</v>
      </c>
      <c r="AL2012" t="s">
        <v>361</v>
      </c>
      <c r="AM2012">
        <v>15</v>
      </c>
      <c r="AP2012" t="s">
        <v>104</v>
      </c>
      <c r="AR2012" t="s">
        <v>91</v>
      </c>
      <c r="AS2012" t="s">
        <v>105</v>
      </c>
      <c r="AT2012" t="s">
        <v>1152</v>
      </c>
      <c r="BC2012" t="s">
        <v>51</v>
      </c>
      <c r="BF2012">
        <v>16</v>
      </c>
      <c r="BG2012">
        <v>481</v>
      </c>
      <c r="BH2012">
        <v>483</v>
      </c>
      <c r="BI2012">
        <v>20.855191256830601</v>
      </c>
      <c r="BJ2012">
        <f t="shared" si="155"/>
        <v>21</v>
      </c>
      <c r="BK2012">
        <v>0</v>
      </c>
      <c r="BL2012">
        <v>-465</v>
      </c>
      <c r="BM2012" t="s">
        <v>1050</v>
      </c>
      <c r="BN2012" t="s">
        <v>75</v>
      </c>
      <c r="BO2012" t="s">
        <v>87</v>
      </c>
      <c r="BQ2012" t="s">
        <v>1050</v>
      </c>
      <c r="BR2012" t="s">
        <v>87</v>
      </c>
      <c r="BS2012" t="s">
        <v>573</v>
      </c>
      <c r="BT2012" t="s">
        <v>1252</v>
      </c>
      <c r="BU2012" t="s">
        <v>564</v>
      </c>
      <c r="BV2012">
        <v>3.3126293995859216E-2</v>
      </c>
      <c r="BW2012">
        <v>3.3264033264033266E-2</v>
      </c>
      <c r="BX2012">
        <v>1.3773926817405024E-4</v>
      </c>
      <c r="BY2012">
        <v>0</v>
      </c>
      <c r="BZ2012">
        <v>-16</v>
      </c>
      <c r="CA2012">
        <v>0</v>
      </c>
      <c r="CB2012">
        <v>16</v>
      </c>
      <c r="CC2012" t="e">
        <v>#VALUE!</v>
      </c>
      <c r="CD2012">
        <v>16</v>
      </c>
      <c r="CE2012">
        <v>0</v>
      </c>
      <c r="CH2012">
        <f t="shared" si="156"/>
        <v>1</v>
      </c>
      <c r="CI2012" t="s">
        <v>1404</v>
      </c>
      <c r="CJ2012">
        <v>2</v>
      </c>
      <c r="CK2012" t="s">
        <v>1399</v>
      </c>
      <c r="CL2012">
        <f t="shared" si="157"/>
        <v>1</v>
      </c>
      <c r="CM2012">
        <f t="shared" si="158"/>
        <v>0</v>
      </c>
      <c r="CN2012">
        <f t="shared" si="159"/>
        <v>1</v>
      </c>
    </row>
    <row r="2013" spans="1:92" x14ac:dyDescent="0.25">
      <c r="A2013">
        <v>1058</v>
      </c>
      <c r="B2013" t="s">
        <v>564</v>
      </c>
      <c r="C2013" t="s">
        <v>564</v>
      </c>
      <c r="D2013">
        <v>2381691</v>
      </c>
      <c r="E2013">
        <v>6</v>
      </c>
      <c r="F2013" s="107">
        <v>40948</v>
      </c>
      <c r="G2013" s="107">
        <v>41593</v>
      </c>
      <c r="H2013">
        <v>2381691</v>
      </c>
      <c r="I2013" s="107">
        <v>40948</v>
      </c>
      <c r="J2013" s="107">
        <v>41593</v>
      </c>
      <c r="K2013">
        <v>30000</v>
      </c>
      <c r="L2013" t="s">
        <v>570</v>
      </c>
      <c r="N2013" t="s">
        <v>564</v>
      </c>
      <c r="O2013" t="s">
        <v>913</v>
      </c>
      <c r="P2013" t="s">
        <v>38</v>
      </c>
      <c r="Q2013">
        <v>646</v>
      </c>
      <c r="R2013">
        <v>646</v>
      </c>
      <c r="S2013">
        <v>1</v>
      </c>
      <c r="T2013">
        <v>1</v>
      </c>
      <c r="U2013">
        <v>1</v>
      </c>
      <c r="AD2013" s="107">
        <v>31994</v>
      </c>
      <c r="AE2013" t="s">
        <v>31</v>
      </c>
      <c r="AF2013" t="s">
        <v>32</v>
      </c>
      <c r="AG2013" t="s">
        <v>868</v>
      </c>
      <c r="AH2013" t="s">
        <v>30</v>
      </c>
      <c r="AI2013" t="s">
        <v>61</v>
      </c>
      <c r="AJ2013" t="s">
        <v>88</v>
      </c>
      <c r="AK2013">
        <v>10</v>
      </c>
      <c r="AL2013" t="s">
        <v>361</v>
      </c>
      <c r="AM2013">
        <v>4</v>
      </c>
      <c r="AP2013" t="s">
        <v>104</v>
      </c>
      <c r="AR2013" t="s">
        <v>91</v>
      </c>
      <c r="AS2013" t="s">
        <v>105</v>
      </c>
      <c r="BC2013" t="s">
        <v>37</v>
      </c>
      <c r="BF2013">
        <v>646</v>
      </c>
      <c r="BG2013">
        <v>646</v>
      </c>
      <c r="BH2013">
        <v>646</v>
      </c>
      <c r="BI2013">
        <v>24.464480874316941</v>
      </c>
      <c r="BJ2013">
        <f t="shared" si="155"/>
        <v>25</v>
      </c>
      <c r="BK2013">
        <v>0</v>
      </c>
      <c r="BL2013">
        <v>0</v>
      </c>
      <c r="BM2013" t="s">
        <v>1050</v>
      </c>
      <c r="BN2013" t="s">
        <v>913</v>
      </c>
      <c r="BO2013" t="s">
        <v>564</v>
      </c>
      <c r="BQ2013" t="s">
        <v>1050</v>
      </c>
      <c r="BR2013" t="s">
        <v>87</v>
      </c>
      <c r="BS2013" t="s">
        <v>572</v>
      </c>
      <c r="BT2013" t="s">
        <v>1252</v>
      </c>
      <c r="BU2013" t="s">
        <v>87</v>
      </c>
      <c r="BV2013">
        <v>1</v>
      </c>
      <c r="BW2013">
        <v>1</v>
      </c>
      <c r="BX2013">
        <v>0</v>
      </c>
      <c r="BY2013">
        <v>0</v>
      </c>
      <c r="BZ2013">
        <v>-646</v>
      </c>
      <c r="CA2013">
        <v>0</v>
      </c>
      <c r="CB2013">
        <v>646</v>
      </c>
      <c r="CC2013" t="e">
        <v>#VALUE!</v>
      </c>
      <c r="CD2013">
        <v>646</v>
      </c>
      <c r="CE2013">
        <v>0</v>
      </c>
      <c r="CH2013">
        <f t="shared" si="156"/>
        <v>1</v>
      </c>
      <c r="CI2013" t="s">
        <v>1406</v>
      </c>
      <c r="CJ2013">
        <v>0</v>
      </c>
      <c r="CK2013" t="s">
        <v>1399</v>
      </c>
      <c r="CL2013">
        <f t="shared" si="157"/>
        <v>0</v>
      </c>
      <c r="CM2013">
        <f t="shared" si="158"/>
        <v>1</v>
      </c>
      <c r="CN2013">
        <f t="shared" si="159"/>
        <v>1</v>
      </c>
    </row>
    <row r="2014" spans="1:92" x14ac:dyDescent="0.25">
      <c r="A2014">
        <v>2295</v>
      </c>
      <c r="B2014" t="s">
        <v>564</v>
      </c>
      <c r="C2014" t="s">
        <v>564</v>
      </c>
      <c r="D2014">
        <v>2381714</v>
      </c>
      <c r="E2014">
        <v>2</v>
      </c>
      <c r="F2014" s="107">
        <v>40995</v>
      </c>
      <c r="G2014" s="107">
        <v>41123</v>
      </c>
      <c r="H2014">
        <v>2381714</v>
      </c>
      <c r="I2014" s="107">
        <v>40996</v>
      </c>
      <c r="J2014" s="107">
        <v>41123</v>
      </c>
      <c r="K2014" t="s">
        <v>562</v>
      </c>
      <c r="L2014" t="s">
        <v>562</v>
      </c>
      <c r="N2014" t="s">
        <v>564</v>
      </c>
      <c r="O2014" t="s">
        <v>913</v>
      </c>
      <c r="P2014" t="s">
        <v>587</v>
      </c>
      <c r="Q2014">
        <v>128</v>
      </c>
      <c r="R2014">
        <v>129</v>
      </c>
      <c r="S2014">
        <v>0</v>
      </c>
      <c r="T2014">
        <v>4</v>
      </c>
      <c r="AD2014" s="107">
        <v>32869</v>
      </c>
      <c r="AE2014" t="s">
        <v>31</v>
      </c>
      <c r="AF2014" t="s">
        <v>32</v>
      </c>
      <c r="AG2014" t="s">
        <v>868</v>
      </c>
      <c r="AH2014" t="s">
        <v>30</v>
      </c>
      <c r="AI2014" t="s">
        <v>96</v>
      </c>
      <c r="AJ2014" t="s">
        <v>47</v>
      </c>
      <c r="AK2014">
        <v>11</v>
      </c>
      <c r="AL2014" t="s">
        <v>47</v>
      </c>
      <c r="AP2014" t="s">
        <v>83</v>
      </c>
      <c r="AR2014" t="s">
        <v>66</v>
      </c>
      <c r="AS2014" t="s">
        <v>73</v>
      </c>
      <c r="BC2014" t="s">
        <v>51</v>
      </c>
      <c r="BF2014">
        <v>128</v>
      </c>
      <c r="BG2014">
        <v>128</v>
      </c>
      <c r="BH2014">
        <v>129</v>
      </c>
      <c r="BI2014">
        <v>22.202185792349727</v>
      </c>
      <c r="BJ2014">
        <f t="shared" si="155"/>
        <v>22</v>
      </c>
      <c r="BK2014">
        <v>0</v>
      </c>
      <c r="BL2014">
        <v>0</v>
      </c>
      <c r="BM2014" t="s">
        <v>47</v>
      </c>
      <c r="BN2014" t="s">
        <v>913</v>
      </c>
      <c r="BO2014" t="s">
        <v>564</v>
      </c>
      <c r="BQ2014" t="s">
        <v>47</v>
      </c>
      <c r="BR2014" t="s">
        <v>87</v>
      </c>
      <c r="BS2014" t="s">
        <v>572</v>
      </c>
      <c r="BT2014" t="s">
        <v>1252</v>
      </c>
      <c r="BU2014" t="s">
        <v>564</v>
      </c>
      <c r="BV2014">
        <v>0.99224806201550386</v>
      </c>
      <c r="BW2014">
        <v>1</v>
      </c>
      <c r="BX2014">
        <v>7.7519379844961378E-3</v>
      </c>
      <c r="BY2014">
        <v>0</v>
      </c>
      <c r="BZ2014">
        <v>-128</v>
      </c>
      <c r="CA2014">
        <v>0</v>
      </c>
      <c r="CB2014">
        <v>128</v>
      </c>
      <c r="CC2014" t="e">
        <v>#VALUE!</v>
      </c>
      <c r="CD2014">
        <v>128</v>
      </c>
      <c r="CE2014">
        <v>0</v>
      </c>
      <c r="CH2014">
        <f t="shared" si="156"/>
        <v>1</v>
      </c>
      <c r="CI2014" t="s">
        <v>1403</v>
      </c>
      <c r="CJ2014">
        <v>6</v>
      </c>
      <c r="CK2014" t="s">
        <v>1399</v>
      </c>
      <c r="CL2014">
        <f t="shared" si="157"/>
        <v>0</v>
      </c>
      <c r="CM2014">
        <f t="shared" si="158"/>
        <v>0</v>
      </c>
      <c r="CN2014">
        <f t="shared" si="159"/>
        <v>1</v>
      </c>
    </row>
    <row r="2015" spans="1:92" x14ac:dyDescent="0.25">
      <c r="A2015">
        <v>3030</v>
      </c>
      <c r="B2015" t="s">
        <v>564</v>
      </c>
      <c r="C2015" t="s">
        <v>564</v>
      </c>
      <c r="D2015">
        <v>2381831</v>
      </c>
      <c r="E2015">
        <v>5</v>
      </c>
      <c r="F2015" s="107">
        <v>41021</v>
      </c>
      <c r="G2015" s="107">
        <v>41060</v>
      </c>
      <c r="H2015">
        <v>2381831</v>
      </c>
      <c r="I2015" s="107">
        <v>41021</v>
      </c>
      <c r="J2015" s="107">
        <v>41060</v>
      </c>
      <c r="K2015">
        <v>15000</v>
      </c>
      <c r="L2015" t="s">
        <v>569</v>
      </c>
      <c r="N2015" t="s">
        <v>564</v>
      </c>
      <c r="O2015" t="s">
        <v>913</v>
      </c>
      <c r="P2015" t="s">
        <v>38</v>
      </c>
      <c r="Q2015">
        <v>40</v>
      </c>
      <c r="R2015">
        <v>40</v>
      </c>
      <c r="S2015">
        <v>5</v>
      </c>
      <c r="T2015">
        <v>2</v>
      </c>
      <c r="U2015">
        <v>4</v>
      </c>
      <c r="V2015">
        <v>1</v>
      </c>
      <c r="AD2015" s="107">
        <v>33283</v>
      </c>
      <c r="AE2015" t="s">
        <v>31</v>
      </c>
      <c r="AF2015" t="s">
        <v>32</v>
      </c>
      <c r="AG2015" t="s">
        <v>868</v>
      </c>
      <c r="AH2015" t="s">
        <v>30</v>
      </c>
      <c r="AI2015" t="s">
        <v>71</v>
      </c>
      <c r="AJ2015" t="s">
        <v>88</v>
      </c>
      <c r="AK2015">
        <v>2</v>
      </c>
      <c r="AL2015" t="s">
        <v>987</v>
      </c>
      <c r="AN2015">
        <v>6</v>
      </c>
      <c r="AP2015" t="s">
        <v>42</v>
      </c>
      <c r="AR2015" t="s">
        <v>43</v>
      </c>
      <c r="AS2015" t="s">
        <v>44</v>
      </c>
      <c r="BC2015" t="s">
        <v>37</v>
      </c>
      <c r="BF2015">
        <v>40</v>
      </c>
      <c r="BG2015">
        <v>40</v>
      </c>
      <c r="BH2015">
        <v>40</v>
      </c>
      <c r="BI2015">
        <v>21.142076502732241</v>
      </c>
      <c r="BJ2015">
        <f t="shared" si="155"/>
        <v>21</v>
      </c>
      <c r="BK2015">
        <v>0</v>
      </c>
      <c r="BL2015">
        <v>0</v>
      </c>
      <c r="BM2015" t="s">
        <v>1050</v>
      </c>
      <c r="BN2015" t="s">
        <v>913</v>
      </c>
      <c r="BO2015" t="s">
        <v>564</v>
      </c>
      <c r="BQ2015" t="s">
        <v>1050</v>
      </c>
      <c r="BR2015" t="s">
        <v>87</v>
      </c>
      <c r="BS2015" t="s">
        <v>572</v>
      </c>
      <c r="BT2015" t="s">
        <v>1252</v>
      </c>
      <c r="BU2015" t="s">
        <v>87</v>
      </c>
      <c r="BV2015">
        <v>1</v>
      </c>
      <c r="BW2015">
        <v>1</v>
      </c>
      <c r="BX2015">
        <v>0</v>
      </c>
      <c r="BY2015">
        <v>0</v>
      </c>
      <c r="BZ2015">
        <v>-40</v>
      </c>
      <c r="CA2015">
        <v>0</v>
      </c>
      <c r="CB2015">
        <v>40</v>
      </c>
      <c r="CC2015" t="e">
        <v>#VALUE!</v>
      </c>
      <c r="CD2015">
        <v>40</v>
      </c>
      <c r="CE2015">
        <v>0</v>
      </c>
      <c r="CH2015">
        <f t="shared" si="156"/>
        <v>1</v>
      </c>
      <c r="CI2015" t="s">
        <v>1401</v>
      </c>
      <c r="CJ2015">
        <v>3</v>
      </c>
      <c r="CK2015" t="s">
        <v>1399</v>
      </c>
      <c r="CL2015">
        <f t="shared" si="157"/>
        <v>0</v>
      </c>
      <c r="CM2015">
        <f t="shared" si="158"/>
        <v>1</v>
      </c>
      <c r="CN2015">
        <f t="shared" si="159"/>
        <v>1</v>
      </c>
    </row>
    <row r="2016" spans="1:92" x14ac:dyDescent="0.25">
      <c r="A2016">
        <v>312</v>
      </c>
      <c r="B2016" t="s">
        <v>564</v>
      </c>
      <c r="C2016" t="s">
        <v>564</v>
      </c>
      <c r="D2016">
        <v>2382302</v>
      </c>
      <c r="E2016">
        <v>6</v>
      </c>
      <c r="F2016" s="107">
        <v>40921</v>
      </c>
      <c r="G2016" s="107">
        <v>41383</v>
      </c>
      <c r="H2016">
        <v>2382302</v>
      </c>
      <c r="I2016" s="107">
        <v>40921</v>
      </c>
      <c r="J2016" s="107">
        <v>41179</v>
      </c>
      <c r="K2016">
        <v>7500</v>
      </c>
      <c r="L2016" t="s">
        <v>568</v>
      </c>
      <c r="M2016" s="107">
        <v>41179</v>
      </c>
      <c r="N2016" t="s">
        <v>87</v>
      </c>
      <c r="O2016" t="s">
        <v>75</v>
      </c>
      <c r="P2016" t="s">
        <v>38</v>
      </c>
      <c r="Q2016">
        <v>259</v>
      </c>
      <c r="R2016">
        <v>463</v>
      </c>
      <c r="S2016">
        <v>2</v>
      </c>
      <c r="T2016">
        <v>0</v>
      </c>
      <c r="U2016">
        <v>2</v>
      </c>
      <c r="AB2016" t="s">
        <v>111</v>
      </c>
      <c r="AD2016" s="107">
        <v>29770</v>
      </c>
      <c r="AE2016" t="s">
        <v>31</v>
      </c>
      <c r="AF2016" t="s">
        <v>39</v>
      </c>
      <c r="AG2016" t="s">
        <v>40</v>
      </c>
      <c r="AH2016" t="s">
        <v>30</v>
      </c>
      <c r="AI2016" t="s">
        <v>61</v>
      </c>
      <c r="AJ2016" t="s">
        <v>88</v>
      </c>
      <c r="AK2016">
        <v>17</v>
      </c>
      <c r="AL2016" t="s">
        <v>361</v>
      </c>
      <c r="AM2016">
        <v>8</v>
      </c>
      <c r="AP2016" t="s">
        <v>190</v>
      </c>
      <c r="AR2016" t="s">
        <v>49</v>
      </c>
      <c r="AS2016" t="s">
        <v>81</v>
      </c>
      <c r="AT2016" t="s">
        <v>940</v>
      </c>
      <c r="BC2016" t="s">
        <v>37</v>
      </c>
      <c r="BF2016">
        <v>259</v>
      </c>
      <c r="BG2016">
        <v>463</v>
      </c>
      <c r="BH2016">
        <v>463</v>
      </c>
      <c r="BI2016">
        <v>30.467213114754099</v>
      </c>
      <c r="BJ2016">
        <f t="shared" si="155"/>
        <v>31</v>
      </c>
      <c r="BK2016">
        <v>0</v>
      </c>
      <c r="BL2016">
        <v>-204</v>
      </c>
      <c r="BM2016" t="s">
        <v>1050</v>
      </c>
      <c r="BN2016" t="s">
        <v>75</v>
      </c>
      <c r="BO2016" t="s">
        <v>564</v>
      </c>
      <c r="BQ2016" t="s">
        <v>1050</v>
      </c>
      <c r="BR2016" t="s">
        <v>87</v>
      </c>
      <c r="BS2016" t="s">
        <v>573</v>
      </c>
      <c r="BT2016" t="s">
        <v>1252</v>
      </c>
      <c r="BU2016" t="s">
        <v>87</v>
      </c>
      <c r="BV2016">
        <v>0.55939524838012955</v>
      </c>
      <c r="BW2016">
        <v>0.55939524838012955</v>
      </c>
      <c r="BX2016">
        <v>0</v>
      </c>
      <c r="BY2016">
        <v>0</v>
      </c>
      <c r="BZ2016">
        <v>-259</v>
      </c>
      <c r="CA2016">
        <v>0</v>
      </c>
      <c r="CB2016">
        <v>259</v>
      </c>
      <c r="CC2016" t="e">
        <v>#VALUE!</v>
      </c>
      <c r="CD2016">
        <v>259</v>
      </c>
      <c r="CE2016">
        <v>0</v>
      </c>
      <c r="CH2016">
        <f t="shared" si="156"/>
        <v>1</v>
      </c>
      <c r="CI2016" t="s">
        <v>1403</v>
      </c>
      <c r="CJ2016">
        <v>6</v>
      </c>
      <c r="CK2016" t="s">
        <v>1399</v>
      </c>
      <c r="CL2016">
        <f t="shared" si="157"/>
        <v>1</v>
      </c>
      <c r="CM2016">
        <f t="shared" si="158"/>
        <v>1</v>
      </c>
      <c r="CN2016">
        <f t="shared" si="159"/>
        <v>0</v>
      </c>
    </row>
    <row r="2017" spans="1:92" x14ac:dyDescent="0.25">
      <c r="A2017">
        <v>169</v>
      </c>
      <c r="B2017" t="s">
        <v>564</v>
      </c>
      <c r="C2017" t="s">
        <v>564</v>
      </c>
      <c r="D2017">
        <v>2382417</v>
      </c>
      <c r="E2017">
        <v>2</v>
      </c>
      <c r="F2017" s="107">
        <v>40916</v>
      </c>
      <c r="G2017" s="107">
        <v>40918</v>
      </c>
      <c r="H2017">
        <v>2382417</v>
      </c>
      <c r="I2017" s="107" t="s">
        <v>560</v>
      </c>
      <c r="J2017" s="107" t="s">
        <v>560</v>
      </c>
      <c r="K2017">
        <v>2000</v>
      </c>
      <c r="L2017" t="s">
        <v>566</v>
      </c>
      <c r="M2017" s="107">
        <v>40916</v>
      </c>
      <c r="N2017" t="s">
        <v>87</v>
      </c>
      <c r="O2017" t="s">
        <v>159</v>
      </c>
      <c r="P2017" t="s">
        <v>587</v>
      </c>
      <c r="Q2017">
        <v>0</v>
      </c>
      <c r="R2017">
        <v>3</v>
      </c>
      <c r="S2017">
        <v>0</v>
      </c>
      <c r="T2017">
        <v>1</v>
      </c>
      <c r="AD2017" s="107">
        <v>28152</v>
      </c>
      <c r="AE2017" t="s">
        <v>45</v>
      </c>
      <c r="AF2017" t="s">
        <v>68</v>
      </c>
      <c r="AG2017" t="s">
        <v>870</v>
      </c>
      <c r="AH2017" t="s">
        <v>30</v>
      </c>
      <c r="AI2017" t="s">
        <v>71</v>
      </c>
      <c r="AJ2017" t="s">
        <v>47</v>
      </c>
      <c r="AK2017">
        <v>2</v>
      </c>
      <c r="AL2017" t="s">
        <v>47</v>
      </c>
      <c r="AP2017" t="s">
        <v>42</v>
      </c>
      <c r="AR2017" t="s">
        <v>43</v>
      </c>
      <c r="AS2017" t="s">
        <v>44</v>
      </c>
      <c r="AT2017" t="s">
        <v>160</v>
      </c>
      <c r="BC2017" t="s">
        <v>37</v>
      </c>
      <c r="BF2017">
        <v>0</v>
      </c>
      <c r="BG2017">
        <v>0</v>
      </c>
      <c r="BH2017">
        <v>3</v>
      </c>
      <c r="BI2017">
        <v>34.874316939890711</v>
      </c>
      <c r="BJ2017" t="e">
        <f t="shared" si="155"/>
        <v>#VALUE!</v>
      </c>
      <c r="BK2017" t="e">
        <v>#VALUE!</v>
      </c>
      <c r="BL2017" t="e">
        <v>#VALUE!</v>
      </c>
      <c r="BM2017" t="s">
        <v>47</v>
      </c>
      <c r="BN2017" t="s">
        <v>159</v>
      </c>
      <c r="BO2017" t="s">
        <v>87</v>
      </c>
      <c r="BQ2017" t="s">
        <v>47</v>
      </c>
      <c r="BR2017">
        <v>0</v>
      </c>
      <c r="BS2017" t="s">
        <v>573</v>
      </c>
      <c r="BT2017" t="s">
        <v>1252</v>
      </c>
      <c r="BU2017" t="s">
        <v>564</v>
      </c>
      <c r="BV2017">
        <v>0</v>
      </c>
      <c r="BW2017">
        <v>0</v>
      </c>
      <c r="BX2017">
        <v>0</v>
      </c>
      <c r="BY2017">
        <v>0</v>
      </c>
      <c r="BZ2017" t="e">
        <v>#VALUE!</v>
      </c>
      <c r="CA2017" t="e">
        <v>#VALUE!</v>
      </c>
      <c r="CB2017" t="e">
        <v>#VALUE!</v>
      </c>
      <c r="CC2017">
        <v>0</v>
      </c>
      <c r="CD2017">
        <v>0</v>
      </c>
      <c r="CE2017">
        <v>0</v>
      </c>
      <c r="CH2017">
        <f t="shared" si="156"/>
        <v>1</v>
      </c>
      <c r="CI2017" t="s">
        <v>1405</v>
      </c>
      <c r="CJ2017">
        <v>1</v>
      </c>
      <c r="CK2017" t="s">
        <v>1400</v>
      </c>
      <c r="CL2017">
        <f t="shared" si="157"/>
        <v>1</v>
      </c>
      <c r="CM2017">
        <f t="shared" si="158"/>
        <v>0</v>
      </c>
      <c r="CN2017">
        <f t="shared" si="159"/>
        <v>1</v>
      </c>
    </row>
    <row r="2018" spans="1:92" x14ac:dyDescent="0.25">
      <c r="A2018">
        <v>92</v>
      </c>
      <c r="B2018" t="s">
        <v>564</v>
      </c>
      <c r="C2018" t="s">
        <v>564</v>
      </c>
      <c r="D2018">
        <v>2383795</v>
      </c>
      <c r="E2018">
        <v>6</v>
      </c>
      <c r="F2018" s="107">
        <v>40913</v>
      </c>
      <c r="G2018" s="107">
        <v>41037</v>
      </c>
      <c r="H2018">
        <v>2383795</v>
      </c>
      <c r="I2018" s="107">
        <v>40914</v>
      </c>
      <c r="J2018" s="107">
        <v>41037</v>
      </c>
      <c r="K2018" t="s">
        <v>562</v>
      </c>
      <c r="L2018" t="s">
        <v>562</v>
      </c>
      <c r="N2018" t="s">
        <v>564</v>
      </c>
      <c r="O2018" t="s">
        <v>913</v>
      </c>
      <c r="P2018" t="s">
        <v>38</v>
      </c>
      <c r="Q2018">
        <v>124</v>
      </c>
      <c r="R2018">
        <v>125</v>
      </c>
      <c r="S2018">
        <v>0</v>
      </c>
      <c r="T2018">
        <v>2</v>
      </c>
      <c r="AD2018" s="107">
        <v>33509</v>
      </c>
      <c r="AE2018" t="s">
        <v>31</v>
      </c>
      <c r="AF2018" t="s">
        <v>39</v>
      </c>
      <c r="AG2018" t="s">
        <v>40</v>
      </c>
      <c r="AH2018" t="s">
        <v>40</v>
      </c>
      <c r="AI2018" t="s">
        <v>71</v>
      </c>
      <c r="AJ2018" t="s">
        <v>88</v>
      </c>
      <c r="AK2018">
        <v>5</v>
      </c>
      <c r="AL2018" t="s">
        <v>361</v>
      </c>
      <c r="AM2018">
        <v>5</v>
      </c>
      <c r="AP2018" t="s">
        <v>83</v>
      </c>
      <c r="AR2018" t="s">
        <v>66</v>
      </c>
      <c r="AS2018" t="s">
        <v>73</v>
      </c>
      <c r="BC2018" t="s">
        <v>37</v>
      </c>
      <c r="BF2018">
        <v>124</v>
      </c>
      <c r="BG2018">
        <v>124</v>
      </c>
      <c r="BH2018">
        <v>125</v>
      </c>
      <c r="BI2018">
        <v>20.229508196721312</v>
      </c>
      <c r="BJ2018">
        <f t="shared" si="155"/>
        <v>20</v>
      </c>
      <c r="BK2018">
        <v>0</v>
      </c>
      <c r="BL2018">
        <v>0</v>
      </c>
      <c r="BM2018" t="s">
        <v>1050</v>
      </c>
      <c r="BN2018" t="s">
        <v>913</v>
      </c>
      <c r="BO2018" t="s">
        <v>564</v>
      </c>
      <c r="BQ2018" t="s">
        <v>1050</v>
      </c>
      <c r="BR2018" t="s">
        <v>87</v>
      </c>
      <c r="BS2018" t="s">
        <v>572</v>
      </c>
      <c r="BT2018" t="s">
        <v>1252</v>
      </c>
      <c r="BU2018" t="s">
        <v>564</v>
      </c>
      <c r="BV2018">
        <v>0.99199999999999999</v>
      </c>
      <c r="BW2018">
        <v>1</v>
      </c>
      <c r="BX2018">
        <v>8.0000000000000071E-3</v>
      </c>
      <c r="BY2018">
        <v>0</v>
      </c>
      <c r="BZ2018">
        <v>-124</v>
      </c>
      <c r="CA2018">
        <v>0</v>
      </c>
      <c r="CB2018">
        <v>124</v>
      </c>
      <c r="CC2018" t="e">
        <v>#VALUE!</v>
      </c>
      <c r="CD2018">
        <v>124</v>
      </c>
      <c r="CE2018">
        <v>0</v>
      </c>
      <c r="CH2018">
        <f t="shared" si="156"/>
        <v>1</v>
      </c>
      <c r="CI2018" t="s">
        <v>1403</v>
      </c>
      <c r="CJ2018">
        <v>6</v>
      </c>
      <c r="CK2018" t="s">
        <v>1399</v>
      </c>
      <c r="CL2018">
        <f t="shared" si="157"/>
        <v>0</v>
      </c>
      <c r="CM2018">
        <f t="shared" si="158"/>
        <v>0</v>
      </c>
      <c r="CN2018">
        <f t="shared" si="159"/>
        <v>1</v>
      </c>
    </row>
    <row r="2019" spans="1:92" x14ac:dyDescent="0.25">
      <c r="A2019">
        <v>2995</v>
      </c>
      <c r="B2019" t="s">
        <v>564</v>
      </c>
      <c r="C2019" t="s">
        <v>564</v>
      </c>
      <c r="D2019">
        <v>2384156</v>
      </c>
      <c r="E2019">
        <v>6</v>
      </c>
      <c r="F2019" s="107">
        <v>41019</v>
      </c>
      <c r="G2019" s="107">
        <v>41172</v>
      </c>
      <c r="H2019">
        <v>2384156</v>
      </c>
      <c r="I2019" s="107">
        <v>41124</v>
      </c>
      <c r="J2019" s="107">
        <v>41172</v>
      </c>
      <c r="K2019">
        <v>10000</v>
      </c>
      <c r="L2019" t="s">
        <v>568</v>
      </c>
      <c r="N2019" t="s">
        <v>564</v>
      </c>
      <c r="O2019" t="s">
        <v>913</v>
      </c>
      <c r="P2019" t="s">
        <v>38</v>
      </c>
      <c r="Q2019">
        <v>49</v>
      </c>
      <c r="R2019">
        <v>154</v>
      </c>
      <c r="S2019">
        <v>1</v>
      </c>
      <c r="T2019">
        <v>1</v>
      </c>
      <c r="U2019">
        <v>1</v>
      </c>
      <c r="AD2019" s="107">
        <v>23584</v>
      </c>
      <c r="AE2019" t="s">
        <v>31</v>
      </c>
      <c r="AF2019" t="s">
        <v>32</v>
      </c>
      <c r="AG2019" t="s">
        <v>868</v>
      </c>
      <c r="AH2019" t="s">
        <v>30</v>
      </c>
      <c r="AI2019" t="s">
        <v>99</v>
      </c>
      <c r="AJ2019" t="s">
        <v>88</v>
      </c>
      <c r="AK2019">
        <v>3</v>
      </c>
      <c r="AL2019" t="s">
        <v>361</v>
      </c>
      <c r="AM2019">
        <v>2</v>
      </c>
      <c r="AP2019" t="s">
        <v>169</v>
      </c>
      <c r="AR2019" t="s">
        <v>66</v>
      </c>
      <c r="AS2019" t="s">
        <v>63</v>
      </c>
      <c r="BC2019" t="s">
        <v>98</v>
      </c>
      <c r="BF2019">
        <v>49</v>
      </c>
      <c r="BG2019">
        <v>49</v>
      </c>
      <c r="BH2019">
        <v>154</v>
      </c>
      <c r="BI2019">
        <v>47.636612021857921</v>
      </c>
      <c r="BJ2019">
        <f t="shared" si="155"/>
        <v>48</v>
      </c>
      <c r="BK2019">
        <v>0</v>
      </c>
      <c r="BL2019">
        <v>0</v>
      </c>
      <c r="BM2019" t="s">
        <v>1050</v>
      </c>
      <c r="BN2019" t="s">
        <v>913</v>
      </c>
      <c r="BO2019" t="s">
        <v>564</v>
      </c>
      <c r="BQ2019" t="s">
        <v>1050</v>
      </c>
      <c r="BR2019" t="s">
        <v>87</v>
      </c>
      <c r="BS2019" t="s">
        <v>572</v>
      </c>
      <c r="BT2019" t="s">
        <v>1252</v>
      </c>
      <c r="BU2019" t="s">
        <v>87</v>
      </c>
      <c r="BV2019">
        <v>0.31818181818181818</v>
      </c>
      <c r="BW2019">
        <v>1</v>
      </c>
      <c r="BX2019">
        <v>0.68181818181818188</v>
      </c>
      <c r="BY2019">
        <v>0</v>
      </c>
      <c r="BZ2019">
        <v>-49</v>
      </c>
      <c r="CA2019">
        <v>0</v>
      </c>
      <c r="CB2019">
        <v>49</v>
      </c>
      <c r="CC2019" t="e">
        <v>#VALUE!</v>
      </c>
      <c r="CD2019">
        <v>49</v>
      </c>
      <c r="CE2019">
        <v>0</v>
      </c>
      <c r="CH2019">
        <f t="shared" si="156"/>
        <v>1</v>
      </c>
      <c r="CI2019" t="s">
        <v>1401</v>
      </c>
      <c r="CJ2019">
        <v>3</v>
      </c>
      <c r="CK2019" t="s">
        <v>1399</v>
      </c>
      <c r="CL2019">
        <f t="shared" si="157"/>
        <v>0</v>
      </c>
      <c r="CM2019">
        <f t="shared" si="158"/>
        <v>1</v>
      </c>
      <c r="CN2019">
        <f t="shared" si="159"/>
        <v>1</v>
      </c>
    </row>
    <row r="2020" spans="1:92" x14ac:dyDescent="0.25">
      <c r="A2020">
        <v>2097</v>
      </c>
      <c r="B2020" t="s">
        <v>564</v>
      </c>
      <c r="C2020" t="s">
        <v>564</v>
      </c>
      <c r="D2020">
        <v>2384393</v>
      </c>
      <c r="E2020">
        <v>6</v>
      </c>
      <c r="F2020" s="107">
        <v>40987</v>
      </c>
      <c r="G2020" s="107">
        <v>40990</v>
      </c>
      <c r="H2020">
        <v>2384393</v>
      </c>
      <c r="I2020" s="107">
        <v>40988</v>
      </c>
      <c r="J2020" s="107">
        <v>40990</v>
      </c>
      <c r="K2020">
        <v>30000</v>
      </c>
      <c r="L2020" t="s">
        <v>570</v>
      </c>
      <c r="N2020" t="s">
        <v>564</v>
      </c>
      <c r="O2020" t="s">
        <v>913</v>
      </c>
      <c r="P2020" t="s">
        <v>38</v>
      </c>
      <c r="Q2020">
        <v>3</v>
      </c>
      <c r="R2020">
        <v>4</v>
      </c>
      <c r="S2020">
        <v>1</v>
      </c>
      <c r="T2020">
        <v>1</v>
      </c>
      <c r="U2020">
        <v>1</v>
      </c>
      <c r="AD2020" s="107">
        <v>32566</v>
      </c>
      <c r="AE2020" t="s">
        <v>31</v>
      </c>
      <c r="AF2020" t="s">
        <v>32</v>
      </c>
      <c r="AG2020" t="s">
        <v>868</v>
      </c>
      <c r="AH2020" t="s">
        <v>30</v>
      </c>
      <c r="AI2020" t="s">
        <v>69</v>
      </c>
      <c r="AJ2020" t="s">
        <v>88</v>
      </c>
      <c r="AK2020">
        <v>2</v>
      </c>
      <c r="AL2020" t="s">
        <v>361</v>
      </c>
      <c r="AM2020">
        <v>2</v>
      </c>
      <c r="AP2020" t="s">
        <v>100</v>
      </c>
      <c r="AR2020" t="s">
        <v>66</v>
      </c>
      <c r="AS2020" t="s">
        <v>63</v>
      </c>
      <c r="BC2020" t="s">
        <v>37</v>
      </c>
      <c r="BF2020">
        <v>3</v>
      </c>
      <c r="BG2020">
        <v>3</v>
      </c>
      <c r="BH2020">
        <v>4</v>
      </c>
      <c r="BI2020">
        <v>23.008196721311474</v>
      </c>
      <c r="BJ2020">
        <f t="shared" si="155"/>
        <v>23</v>
      </c>
      <c r="BK2020">
        <v>0</v>
      </c>
      <c r="BL2020">
        <v>0</v>
      </c>
      <c r="BM2020" t="s">
        <v>1050</v>
      </c>
      <c r="BN2020" t="s">
        <v>913</v>
      </c>
      <c r="BO2020" t="s">
        <v>564</v>
      </c>
      <c r="BQ2020" t="s">
        <v>1050</v>
      </c>
      <c r="BR2020" t="s">
        <v>87</v>
      </c>
      <c r="BS2020" t="s">
        <v>572</v>
      </c>
      <c r="BT2020" t="s">
        <v>1252</v>
      </c>
      <c r="BU2020" t="s">
        <v>87</v>
      </c>
      <c r="BV2020">
        <v>0.75</v>
      </c>
      <c r="BW2020">
        <v>1</v>
      </c>
      <c r="BX2020">
        <v>0.25</v>
      </c>
      <c r="BY2020">
        <v>0</v>
      </c>
      <c r="BZ2020">
        <v>-3</v>
      </c>
      <c r="CA2020">
        <v>0</v>
      </c>
      <c r="CB2020">
        <v>3</v>
      </c>
      <c r="CC2020" t="e">
        <v>#VALUE!</v>
      </c>
      <c r="CD2020">
        <v>3</v>
      </c>
      <c r="CE2020">
        <v>0</v>
      </c>
      <c r="CH2020">
        <f t="shared" si="156"/>
        <v>1</v>
      </c>
      <c r="CI2020" t="s">
        <v>1405</v>
      </c>
      <c r="CJ2020">
        <v>1</v>
      </c>
      <c r="CK2020" t="s">
        <v>1399</v>
      </c>
      <c r="CL2020">
        <f t="shared" si="157"/>
        <v>0</v>
      </c>
      <c r="CM2020">
        <f t="shared" si="158"/>
        <v>1</v>
      </c>
      <c r="CN2020">
        <f t="shared" si="159"/>
        <v>1</v>
      </c>
    </row>
    <row r="2021" spans="1:92" x14ac:dyDescent="0.25">
      <c r="A2021">
        <v>679</v>
      </c>
      <c r="B2021" t="s">
        <v>564</v>
      </c>
      <c r="C2021" t="s">
        <v>564</v>
      </c>
      <c r="D2021">
        <v>2384768</v>
      </c>
      <c r="E2021">
        <v>6</v>
      </c>
      <c r="F2021" s="107">
        <v>40935</v>
      </c>
      <c r="G2021" s="107">
        <v>40969</v>
      </c>
      <c r="H2021">
        <v>2384768</v>
      </c>
      <c r="I2021" s="107">
        <v>40936</v>
      </c>
      <c r="J2021" s="107">
        <v>40969</v>
      </c>
      <c r="K2021">
        <v>20000</v>
      </c>
      <c r="L2021" t="s">
        <v>569</v>
      </c>
      <c r="N2021" t="s">
        <v>564</v>
      </c>
      <c r="O2021" t="s">
        <v>913</v>
      </c>
      <c r="P2021" t="s">
        <v>38</v>
      </c>
      <c r="Q2021">
        <v>34</v>
      </c>
      <c r="R2021">
        <v>35</v>
      </c>
      <c r="S2021">
        <v>2</v>
      </c>
      <c r="T2021">
        <v>3</v>
      </c>
      <c r="AD2021" s="107">
        <v>32955</v>
      </c>
      <c r="AE2021" t="s">
        <v>31</v>
      </c>
      <c r="AF2021" t="s">
        <v>32</v>
      </c>
      <c r="AG2021" t="s">
        <v>868</v>
      </c>
      <c r="AH2021" t="s">
        <v>30</v>
      </c>
      <c r="AI2021" t="s">
        <v>70</v>
      </c>
      <c r="AJ2021" t="s">
        <v>88</v>
      </c>
      <c r="AK2021">
        <v>2</v>
      </c>
      <c r="AL2021" t="s">
        <v>361</v>
      </c>
      <c r="AM2021">
        <v>2</v>
      </c>
      <c r="AP2021" t="s">
        <v>185</v>
      </c>
      <c r="AR2021" t="s">
        <v>49</v>
      </c>
      <c r="AS2021" t="s">
        <v>105</v>
      </c>
      <c r="BC2021" t="s">
        <v>37</v>
      </c>
      <c r="BF2021">
        <v>34</v>
      </c>
      <c r="BG2021">
        <v>34</v>
      </c>
      <c r="BH2021">
        <v>35</v>
      </c>
      <c r="BI2021">
        <v>21.803278688524589</v>
      </c>
      <c r="BJ2021">
        <f t="shared" si="155"/>
        <v>22</v>
      </c>
      <c r="BK2021">
        <v>0</v>
      </c>
      <c r="BL2021">
        <v>0</v>
      </c>
      <c r="BM2021" t="s">
        <v>1050</v>
      </c>
      <c r="BN2021" t="s">
        <v>913</v>
      </c>
      <c r="BO2021" t="s">
        <v>564</v>
      </c>
      <c r="BQ2021" t="s">
        <v>1050</v>
      </c>
      <c r="BR2021" t="s">
        <v>87</v>
      </c>
      <c r="BS2021" t="s">
        <v>572</v>
      </c>
      <c r="BT2021" t="s">
        <v>1252</v>
      </c>
      <c r="BU2021" t="s">
        <v>87</v>
      </c>
      <c r="BV2021">
        <v>0.97142857142857142</v>
      </c>
      <c r="BW2021">
        <v>1</v>
      </c>
      <c r="BX2021">
        <v>2.8571428571428581E-2</v>
      </c>
      <c r="BY2021">
        <v>0</v>
      </c>
      <c r="BZ2021">
        <v>-34</v>
      </c>
      <c r="CA2021">
        <v>0</v>
      </c>
      <c r="CB2021">
        <v>34</v>
      </c>
      <c r="CC2021" t="e">
        <v>#VALUE!</v>
      </c>
      <c r="CD2021">
        <v>34</v>
      </c>
      <c r="CE2021">
        <v>0</v>
      </c>
      <c r="CH2021">
        <f t="shared" si="156"/>
        <v>1</v>
      </c>
      <c r="CI2021" t="s">
        <v>1401</v>
      </c>
      <c r="CJ2021">
        <v>3</v>
      </c>
      <c r="CK2021" t="s">
        <v>1399</v>
      </c>
      <c r="CL2021">
        <f t="shared" si="157"/>
        <v>0</v>
      </c>
      <c r="CM2021">
        <f t="shared" si="158"/>
        <v>1</v>
      </c>
      <c r="CN2021">
        <f t="shared" si="159"/>
        <v>1</v>
      </c>
    </row>
    <row r="2022" spans="1:92" x14ac:dyDescent="0.25">
      <c r="A2022">
        <v>109</v>
      </c>
      <c r="B2022" t="s">
        <v>564</v>
      </c>
      <c r="C2022" t="s">
        <v>564</v>
      </c>
      <c r="D2022">
        <v>2385353</v>
      </c>
      <c r="E2022">
        <v>6</v>
      </c>
      <c r="F2022" s="107">
        <v>40913</v>
      </c>
      <c r="G2022" s="107">
        <v>41102</v>
      </c>
      <c r="H2022">
        <v>2385353</v>
      </c>
      <c r="I2022" s="107">
        <v>41026</v>
      </c>
      <c r="J2022" s="107">
        <v>41102</v>
      </c>
      <c r="K2022" t="s">
        <v>562</v>
      </c>
      <c r="L2022" t="s">
        <v>562</v>
      </c>
      <c r="N2022" t="s">
        <v>564</v>
      </c>
      <c r="O2022" t="s">
        <v>913</v>
      </c>
      <c r="P2022" t="s">
        <v>38</v>
      </c>
      <c r="Q2022">
        <v>77</v>
      </c>
      <c r="R2022">
        <v>190</v>
      </c>
      <c r="S2022">
        <v>1</v>
      </c>
      <c r="T2022">
        <v>0</v>
      </c>
      <c r="V2022">
        <v>1</v>
      </c>
      <c r="AD2022" s="107">
        <v>33078</v>
      </c>
      <c r="AE2022" t="s">
        <v>31</v>
      </c>
      <c r="AF2022" t="s">
        <v>32</v>
      </c>
      <c r="AG2022" t="s">
        <v>868</v>
      </c>
      <c r="AH2022" t="s">
        <v>30</v>
      </c>
      <c r="AI2022" t="s">
        <v>82</v>
      </c>
      <c r="AJ2022" t="s">
        <v>88</v>
      </c>
      <c r="AK2022">
        <v>4</v>
      </c>
      <c r="AL2022" t="s">
        <v>361</v>
      </c>
      <c r="AM2022">
        <v>2</v>
      </c>
      <c r="AP2022" t="s">
        <v>55</v>
      </c>
      <c r="AR2022" t="s">
        <v>49</v>
      </c>
      <c r="AS2022" t="s">
        <v>56</v>
      </c>
      <c r="AT2022" t="s">
        <v>146</v>
      </c>
      <c r="BC2022" t="s">
        <v>37</v>
      </c>
      <c r="BF2022">
        <v>77</v>
      </c>
      <c r="BG2022">
        <v>77</v>
      </c>
      <c r="BH2022">
        <v>190</v>
      </c>
      <c r="BI2022">
        <v>21.407103825136613</v>
      </c>
      <c r="BJ2022">
        <f t="shared" si="155"/>
        <v>22</v>
      </c>
      <c r="BK2022">
        <v>0</v>
      </c>
      <c r="BL2022">
        <v>0</v>
      </c>
      <c r="BM2022" t="s">
        <v>1050</v>
      </c>
      <c r="BN2022" t="s">
        <v>913</v>
      </c>
      <c r="BO2022" t="s">
        <v>564</v>
      </c>
      <c r="BQ2022" t="s">
        <v>1050</v>
      </c>
      <c r="BR2022" t="s">
        <v>87</v>
      </c>
      <c r="BS2022" t="s">
        <v>572</v>
      </c>
      <c r="BT2022" t="s">
        <v>1252</v>
      </c>
      <c r="BU2022" t="s">
        <v>87</v>
      </c>
      <c r="BV2022">
        <v>0.40526315789473683</v>
      </c>
      <c r="BW2022">
        <v>1</v>
      </c>
      <c r="BX2022">
        <v>0.59473684210526323</v>
      </c>
      <c r="BY2022">
        <v>0</v>
      </c>
      <c r="BZ2022">
        <v>-77</v>
      </c>
      <c r="CA2022">
        <v>0</v>
      </c>
      <c r="CB2022">
        <v>77</v>
      </c>
      <c r="CC2022" t="e">
        <v>#VALUE!</v>
      </c>
      <c r="CD2022">
        <v>77</v>
      </c>
      <c r="CE2022">
        <v>0</v>
      </c>
      <c r="CH2022">
        <f t="shared" si="156"/>
        <v>1</v>
      </c>
      <c r="CI2022" t="s">
        <v>1402</v>
      </c>
      <c r="CJ2022">
        <v>4</v>
      </c>
      <c r="CK2022" t="s">
        <v>1399</v>
      </c>
      <c r="CL2022">
        <f t="shared" si="157"/>
        <v>0</v>
      </c>
      <c r="CM2022">
        <f t="shared" si="158"/>
        <v>1</v>
      </c>
      <c r="CN2022">
        <f t="shared" si="159"/>
        <v>0</v>
      </c>
    </row>
    <row r="2023" spans="1:92" x14ac:dyDescent="0.25">
      <c r="A2023">
        <v>1861</v>
      </c>
      <c r="B2023" t="s">
        <v>564</v>
      </c>
      <c r="C2023" t="s">
        <v>564</v>
      </c>
      <c r="D2023">
        <v>2385598</v>
      </c>
      <c r="E2023">
        <v>6</v>
      </c>
      <c r="F2023" s="107">
        <v>40977</v>
      </c>
      <c r="G2023" s="107">
        <v>41102</v>
      </c>
      <c r="H2023">
        <v>2385598</v>
      </c>
      <c r="I2023" s="107">
        <v>40977</v>
      </c>
      <c r="J2023" s="107">
        <v>41102</v>
      </c>
      <c r="K2023">
        <v>10000</v>
      </c>
      <c r="L2023" t="s">
        <v>568</v>
      </c>
      <c r="N2023" t="s">
        <v>564</v>
      </c>
      <c r="O2023" t="s">
        <v>913</v>
      </c>
      <c r="P2023" t="s">
        <v>38</v>
      </c>
      <c r="Q2023">
        <v>126</v>
      </c>
      <c r="R2023">
        <v>126</v>
      </c>
      <c r="S2023">
        <v>1</v>
      </c>
      <c r="T2023">
        <v>6</v>
      </c>
      <c r="U2023">
        <v>1</v>
      </c>
      <c r="AD2023" s="107">
        <v>33147</v>
      </c>
      <c r="AE2023" t="s">
        <v>31</v>
      </c>
      <c r="AF2023" t="s">
        <v>39</v>
      </c>
      <c r="AG2023" t="s">
        <v>40</v>
      </c>
      <c r="AH2023" t="s">
        <v>40</v>
      </c>
      <c r="AI2023" t="s">
        <v>61</v>
      </c>
      <c r="AJ2023" t="s">
        <v>88</v>
      </c>
      <c r="AK2023">
        <v>5</v>
      </c>
      <c r="AL2023" t="s">
        <v>361</v>
      </c>
      <c r="AM2023">
        <v>4</v>
      </c>
      <c r="AP2023" t="s">
        <v>48</v>
      </c>
      <c r="AR2023" t="s">
        <v>49</v>
      </c>
      <c r="AS2023" t="s">
        <v>44</v>
      </c>
      <c r="BC2023" t="s">
        <v>37</v>
      </c>
      <c r="BF2023">
        <v>126</v>
      </c>
      <c r="BG2023">
        <v>126</v>
      </c>
      <c r="BH2023">
        <v>126</v>
      </c>
      <c r="BI2023">
        <v>21.393442622950818</v>
      </c>
      <c r="BJ2023">
        <f t="shared" si="155"/>
        <v>21</v>
      </c>
      <c r="BK2023">
        <v>0</v>
      </c>
      <c r="BL2023">
        <v>0</v>
      </c>
      <c r="BM2023" t="s">
        <v>1050</v>
      </c>
      <c r="BN2023" t="s">
        <v>913</v>
      </c>
      <c r="BO2023" t="s">
        <v>564</v>
      </c>
      <c r="BQ2023" t="s">
        <v>1050</v>
      </c>
      <c r="BR2023" t="s">
        <v>87</v>
      </c>
      <c r="BS2023" t="s">
        <v>572</v>
      </c>
      <c r="BT2023" t="s">
        <v>1252</v>
      </c>
      <c r="BU2023" t="s">
        <v>87</v>
      </c>
      <c r="BV2023">
        <v>1</v>
      </c>
      <c r="BW2023">
        <v>1</v>
      </c>
      <c r="BX2023">
        <v>0</v>
      </c>
      <c r="BY2023">
        <v>0</v>
      </c>
      <c r="BZ2023">
        <v>-126</v>
      </c>
      <c r="CA2023">
        <v>0</v>
      </c>
      <c r="CB2023">
        <v>126</v>
      </c>
      <c r="CC2023" t="e">
        <v>#VALUE!</v>
      </c>
      <c r="CD2023">
        <v>126</v>
      </c>
      <c r="CE2023">
        <v>0</v>
      </c>
      <c r="CH2023">
        <f t="shared" si="156"/>
        <v>1</v>
      </c>
      <c r="CI2023" t="s">
        <v>1403</v>
      </c>
      <c r="CJ2023">
        <v>6</v>
      </c>
      <c r="CK2023" t="s">
        <v>1399</v>
      </c>
      <c r="CL2023">
        <f t="shared" si="157"/>
        <v>0</v>
      </c>
      <c r="CM2023">
        <f t="shared" si="158"/>
        <v>1</v>
      </c>
      <c r="CN2023">
        <f t="shared" si="159"/>
        <v>1</v>
      </c>
    </row>
    <row r="2024" spans="1:92" x14ac:dyDescent="0.25">
      <c r="A2024">
        <v>304</v>
      </c>
      <c r="B2024" t="s">
        <v>564</v>
      </c>
      <c r="C2024" t="s">
        <v>564</v>
      </c>
      <c r="D2024">
        <v>2385762</v>
      </c>
      <c r="E2024">
        <v>5</v>
      </c>
      <c r="F2024" s="107">
        <v>40921</v>
      </c>
      <c r="G2024" s="107">
        <v>40925</v>
      </c>
      <c r="H2024">
        <v>2385762</v>
      </c>
      <c r="I2024" s="107">
        <v>40921</v>
      </c>
      <c r="J2024" s="107">
        <v>40925</v>
      </c>
      <c r="K2024">
        <v>5000</v>
      </c>
      <c r="L2024" t="s">
        <v>567</v>
      </c>
      <c r="N2024" t="s">
        <v>564</v>
      </c>
      <c r="O2024" t="s">
        <v>913</v>
      </c>
      <c r="P2024" t="s">
        <v>38</v>
      </c>
      <c r="Q2024">
        <v>5</v>
      </c>
      <c r="R2024">
        <v>5</v>
      </c>
      <c r="S2024">
        <v>2</v>
      </c>
      <c r="T2024">
        <v>5</v>
      </c>
      <c r="U2024">
        <v>1</v>
      </c>
      <c r="AD2024" s="107">
        <v>33274</v>
      </c>
      <c r="AE2024" t="s">
        <v>31</v>
      </c>
      <c r="AF2024" t="s">
        <v>32</v>
      </c>
      <c r="AG2024" t="s">
        <v>868</v>
      </c>
      <c r="AH2024" t="s">
        <v>57</v>
      </c>
      <c r="AI2024" t="s">
        <v>113</v>
      </c>
      <c r="AJ2024" t="s">
        <v>88</v>
      </c>
      <c r="AK2024">
        <v>1</v>
      </c>
      <c r="AL2024" t="s">
        <v>987</v>
      </c>
      <c r="AN2024">
        <v>8</v>
      </c>
      <c r="AP2024" t="s">
        <v>126</v>
      </c>
      <c r="AR2024" t="s">
        <v>43</v>
      </c>
      <c r="AS2024" t="s">
        <v>81</v>
      </c>
      <c r="BC2024" t="s">
        <v>37</v>
      </c>
      <c r="BF2024">
        <v>5</v>
      </c>
      <c r="BG2024">
        <v>5</v>
      </c>
      <c r="BH2024">
        <v>5</v>
      </c>
      <c r="BI2024">
        <v>20.893442622950818</v>
      </c>
      <c r="BJ2024">
        <f t="shared" si="155"/>
        <v>21</v>
      </c>
      <c r="BK2024">
        <v>0</v>
      </c>
      <c r="BL2024">
        <v>0</v>
      </c>
      <c r="BM2024" t="s">
        <v>1050</v>
      </c>
      <c r="BN2024" t="s">
        <v>913</v>
      </c>
      <c r="BO2024" t="s">
        <v>564</v>
      </c>
      <c r="BQ2024" t="s">
        <v>1050</v>
      </c>
      <c r="BR2024" t="s">
        <v>87</v>
      </c>
      <c r="BS2024" t="s">
        <v>572</v>
      </c>
      <c r="BT2024" t="s">
        <v>1252</v>
      </c>
      <c r="BU2024" t="s">
        <v>87</v>
      </c>
      <c r="BV2024">
        <v>1</v>
      </c>
      <c r="BW2024">
        <v>1</v>
      </c>
      <c r="BX2024">
        <v>0</v>
      </c>
      <c r="BY2024">
        <v>0</v>
      </c>
      <c r="BZ2024">
        <v>-5</v>
      </c>
      <c r="CA2024">
        <v>0</v>
      </c>
      <c r="CB2024">
        <v>5</v>
      </c>
      <c r="CC2024" t="e">
        <v>#VALUE!</v>
      </c>
      <c r="CD2024">
        <v>5</v>
      </c>
      <c r="CE2024">
        <v>0</v>
      </c>
      <c r="CH2024">
        <f t="shared" si="156"/>
        <v>1</v>
      </c>
      <c r="CI2024" t="s">
        <v>1405</v>
      </c>
      <c r="CJ2024">
        <v>1</v>
      </c>
      <c r="CK2024" t="s">
        <v>1399</v>
      </c>
      <c r="CL2024">
        <f t="shared" si="157"/>
        <v>0</v>
      </c>
      <c r="CM2024">
        <f t="shared" si="158"/>
        <v>1</v>
      </c>
      <c r="CN2024">
        <f t="shared" si="159"/>
        <v>1</v>
      </c>
    </row>
    <row r="2025" spans="1:92" x14ac:dyDescent="0.25">
      <c r="A2025">
        <v>2264</v>
      </c>
      <c r="B2025" t="s">
        <v>564</v>
      </c>
      <c r="C2025" t="s">
        <v>564</v>
      </c>
      <c r="D2025">
        <v>2386251</v>
      </c>
      <c r="E2025">
        <v>2</v>
      </c>
      <c r="F2025" s="107">
        <v>40995</v>
      </c>
      <c r="G2025" s="107">
        <v>41162</v>
      </c>
      <c r="H2025">
        <v>2386251</v>
      </c>
      <c r="I2025" s="107">
        <v>40995</v>
      </c>
      <c r="J2025" s="107">
        <v>41009</v>
      </c>
      <c r="K2025">
        <v>20000</v>
      </c>
      <c r="L2025" t="s">
        <v>569</v>
      </c>
      <c r="M2025" s="107">
        <v>41009</v>
      </c>
      <c r="N2025" t="s">
        <v>87</v>
      </c>
      <c r="O2025" t="s">
        <v>583</v>
      </c>
      <c r="P2025" t="s">
        <v>587</v>
      </c>
      <c r="Q2025">
        <v>15</v>
      </c>
      <c r="R2025">
        <v>168</v>
      </c>
      <c r="S2025">
        <v>0</v>
      </c>
      <c r="T2025">
        <v>0</v>
      </c>
      <c r="AB2025" t="s">
        <v>111</v>
      </c>
      <c r="AD2025" s="107">
        <v>32304</v>
      </c>
      <c r="AE2025" t="s">
        <v>31</v>
      </c>
      <c r="AF2025" t="s">
        <v>39</v>
      </c>
      <c r="AG2025" t="s">
        <v>40</v>
      </c>
      <c r="AH2025" t="s">
        <v>30</v>
      </c>
      <c r="AI2025" t="s">
        <v>69</v>
      </c>
      <c r="AJ2025" t="s">
        <v>47</v>
      </c>
      <c r="AK2025">
        <v>9</v>
      </c>
      <c r="AL2025" t="s">
        <v>47</v>
      </c>
      <c r="AP2025" t="s">
        <v>131</v>
      </c>
      <c r="AR2025" t="s">
        <v>91</v>
      </c>
      <c r="AS2025" t="s">
        <v>81</v>
      </c>
      <c r="BC2025" t="s">
        <v>37</v>
      </c>
      <c r="BF2025">
        <v>15</v>
      </c>
      <c r="BG2025">
        <v>168</v>
      </c>
      <c r="BH2025">
        <v>168</v>
      </c>
      <c r="BI2025">
        <v>23.745901639344261</v>
      </c>
      <c r="BJ2025">
        <f t="shared" si="155"/>
        <v>24</v>
      </c>
      <c r="BK2025">
        <v>0</v>
      </c>
      <c r="BL2025">
        <v>-153</v>
      </c>
      <c r="BM2025" t="s">
        <v>47</v>
      </c>
      <c r="BN2025" t="s">
        <v>75</v>
      </c>
      <c r="BO2025" t="s">
        <v>87</v>
      </c>
      <c r="BQ2025" t="s">
        <v>47</v>
      </c>
      <c r="BR2025" t="s">
        <v>87</v>
      </c>
      <c r="BS2025" t="s">
        <v>573</v>
      </c>
      <c r="BT2025" t="s">
        <v>1252</v>
      </c>
      <c r="BU2025" t="s">
        <v>564</v>
      </c>
      <c r="BV2025">
        <v>8.9285714285714288E-2</v>
      </c>
      <c r="BW2025">
        <v>8.9285714285714288E-2</v>
      </c>
      <c r="BX2025">
        <v>0</v>
      </c>
      <c r="BY2025">
        <v>0</v>
      </c>
      <c r="BZ2025">
        <v>-15</v>
      </c>
      <c r="CA2025">
        <v>0</v>
      </c>
      <c r="CB2025">
        <v>15</v>
      </c>
      <c r="CC2025" t="e">
        <v>#VALUE!</v>
      </c>
      <c r="CD2025">
        <v>15</v>
      </c>
      <c r="CE2025">
        <v>0</v>
      </c>
      <c r="CH2025">
        <f t="shared" si="156"/>
        <v>0</v>
      </c>
      <c r="CI2025" t="s">
        <v>1404</v>
      </c>
      <c r="CJ2025">
        <v>2</v>
      </c>
      <c r="CK2025" t="s">
        <v>1399</v>
      </c>
      <c r="CL2025">
        <f t="shared" si="157"/>
        <v>1</v>
      </c>
      <c r="CM2025">
        <f t="shared" si="158"/>
        <v>0</v>
      </c>
      <c r="CN2025">
        <f t="shared" si="159"/>
        <v>0</v>
      </c>
    </row>
    <row r="2026" spans="1:92" x14ac:dyDescent="0.25">
      <c r="A2026">
        <v>1077</v>
      </c>
      <c r="B2026" t="s">
        <v>564</v>
      </c>
      <c r="C2026" t="s">
        <v>87</v>
      </c>
      <c r="D2026">
        <v>2386693</v>
      </c>
      <c r="E2026">
        <v>1</v>
      </c>
      <c r="F2026" s="107">
        <v>40948</v>
      </c>
      <c r="G2026" s="107">
        <v>41764</v>
      </c>
      <c r="H2026">
        <v>2386693</v>
      </c>
      <c r="I2026" s="107">
        <v>41276</v>
      </c>
      <c r="J2026" s="107" t="s">
        <v>1377</v>
      </c>
      <c r="K2026">
        <v>30000</v>
      </c>
      <c r="L2026" t="s">
        <v>570</v>
      </c>
      <c r="M2026" s="107">
        <v>40950</v>
      </c>
      <c r="N2026" t="s">
        <v>87</v>
      </c>
      <c r="O2026" t="s">
        <v>75</v>
      </c>
      <c r="P2026" t="s">
        <v>54</v>
      </c>
      <c r="Q2026">
        <v>487</v>
      </c>
      <c r="R2026">
        <v>817</v>
      </c>
      <c r="S2026">
        <v>0</v>
      </c>
      <c r="T2026">
        <v>1</v>
      </c>
      <c r="AD2026" s="107">
        <v>33370</v>
      </c>
      <c r="AE2026" t="s">
        <v>31</v>
      </c>
      <c r="AF2026" t="s">
        <v>32</v>
      </c>
      <c r="AG2026" t="s">
        <v>868</v>
      </c>
      <c r="AH2026" t="s">
        <v>57</v>
      </c>
      <c r="AI2026" t="s">
        <v>84</v>
      </c>
      <c r="AJ2026" t="s">
        <v>54</v>
      </c>
      <c r="AK2026">
        <v>24</v>
      </c>
      <c r="AL2026" t="s">
        <v>54</v>
      </c>
      <c r="AP2026" t="s">
        <v>104</v>
      </c>
      <c r="AR2026" t="s">
        <v>91</v>
      </c>
      <c r="AS2026" t="s">
        <v>105</v>
      </c>
      <c r="AT2026" t="s">
        <v>1267</v>
      </c>
      <c r="AV2026" t="s">
        <v>87</v>
      </c>
      <c r="AW2026">
        <v>41213</v>
      </c>
      <c r="BA2026" t="s">
        <v>1190</v>
      </c>
      <c r="BB2026">
        <v>485</v>
      </c>
      <c r="BC2026" t="s">
        <v>51</v>
      </c>
      <c r="BF2026">
        <v>487</v>
      </c>
      <c r="BG2026">
        <v>489</v>
      </c>
      <c r="BH2026">
        <v>817</v>
      </c>
      <c r="BI2026">
        <v>20.704918032786885</v>
      </c>
      <c r="BJ2026">
        <f t="shared" si="155"/>
        <v>22</v>
      </c>
      <c r="BK2026" t="e">
        <v>#VALUE!</v>
      </c>
      <c r="BL2026" t="e">
        <v>#VALUE!</v>
      </c>
      <c r="BM2026" t="s">
        <v>1051</v>
      </c>
      <c r="BN2026" t="s">
        <v>75</v>
      </c>
      <c r="BO2026" t="s">
        <v>87</v>
      </c>
      <c r="BQ2026" t="s">
        <v>1051</v>
      </c>
      <c r="BR2026" t="s">
        <v>87</v>
      </c>
      <c r="BS2026" t="s">
        <v>572</v>
      </c>
      <c r="BT2026" t="s">
        <v>1252</v>
      </c>
      <c r="BU2026" t="s">
        <v>564</v>
      </c>
      <c r="BV2026">
        <v>0.59608323133414931</v>
      </c>
      <c r="BW2026">
        <v>0.59609999999999996</v>
      </c>
      <c r="BX2026">
        <v>0</v>
      </c>
      <c r="BY2026">
        <v>0</v>
      </c>
      <c r="BZ2026" t="e">
        <v>#VALUE!</v>
      </c>
      <c r="CA2026" t="e">
        <v>#VALUE!</v>
      </c>
      <c r="CB2026">
        <v>489</v>
      </c>
      <c r="CC2026" t="e">
        <v>#VALUE!</v>
      </c>
      <c r="CD2026">
        <v>487</v>
      </c>
      <c r="CH2026">
        <f t="shared" si="156"/>
        <v>1</v>
      </c>
      <c r="CI2026" t="s">
        <v>1406</v>
      </c>
      <c r="CJ2026">
        <v>0</v>
      </c>
      <c r="CK2026" t="s">
        <v>1399</v>
      </c>
      <c r="CL2026">
        <f t="shared" si="157"/>
        <v>1</v>
      </c>
      <c r="CM2026">
        <f t="shared" si="158"/>
        <v>0</v>
      </c>
      <c r="CN2026">
        <f t="shared" si="159"/>
        <v>1</v>
      </c>
    </row>
    <row r="2027" spans="1:92" x14ac:dyDescent="0.25">
      <c r="A2027">
        <v>439</v>
      </c>
      <c r="B2027" t="s">
        <v>564</v>
      </c>
      <c r="C2027" t="s">
        <v>564</v>
      </c>
      <c r="D2027">
        <v>2386730</v>
      </c>
      <c r="E2027">
        <v>2</v>
      </c>
      <c r="F2027" s="107">
        <v>40927</v>
      </c>
      <c r="G2027" s="107">
        <v>41009</v>
      </c>
      <c r="H2027">
        <v>2386730</v>
      </c>
      <c r="I2027" s="107">
        <v>40927</v>
      </c>
      <c r="J2027" s="107">
        <v>40929</v>
      </c>
      <c r="K2027">
        <v>10000</v>
      </c>
      <c r="L2027" t="s">
        <v>568</v>
      </c>
      <c r="M2027" s="107">
        <v>40929</v>
      </c>
      <c r="N2027" t="s">
        <v>87</v>
      </c>
      <c r="O2027" t="s">
        <v>75</v>
      </c>
      <c r="P2027" t="s">
        <v>587</v>
      </c>
      <c r="Q2027">
        <v>3</v>
      </c>
      <c r="R2027">
        <v>83</v>
      </c>
      <c r="S2027">
        <v>2</v>
      </c>
      <c r="T2027">
        <v>3</v>
      </c>
      <c r="AD2027" s="107">
        <v>32420</v>
      </c>
      <c r="AE2027" t="s">
        <v>31</v>
      </c>
      <c r="AF2027" t="s">
        <v>39</v>
      </c>
      <c r="AG2027" t="s">
        <v>40</v>
      </c>
      <c r="AH2027" t="s">
        <v>40</v>
      </c>
      <c r="AI2027" t="s">
        <v>69</v>
      </c>
      <c r="AJ2027" t="s">
        <v>47</v>
      </c>
      <c r="AK2027">
        <v>6</v>
      </c>
      <c r="AL2027" t="s">
        <v>47</v>
      </c>
      <c r="AP2027" t="s">
        <v>92</v>
      </c>
      <c r="AR2027" t="s">
        <v>66</v>
      </c>
      <c r="AS2027" t="s">
        <v>44</v>
      </c>
      <c r="BC2027" t="s">
        <v>51</v>
      </c>
      <c r="BF2027">
        <v>3</v>
      </c>
      <c r="BG2027">
        <v>83</v>
      </c>
      <c r="BH2027">
        <v>83</v>
      </c>
      <c r="BI2027">
        <v>23.243169398907103</v>
      </c>
      <c r="BJ2027">
        <f t="shared" si="155"/>
        <v>23</v>
      </c>
      <c r="BK2027">
        <v>0</v>
      </c>
      <c r="BL2027">
        <v>-80</v>
      </c>
      <c r="BM2027" t="s">
        <v>47</v>
      </c>
      <c r="BN2027" t="s">
        <v>75</v>
      </c>
      <c r="BO2027" t="s">
        <v>87</v>
      </c>
      <c r="BQ2027" t="s">
        <v>47</v>
      </c>
      <c r="BR2027" t="s">
        <v>87</v>
      </c>
      <c r="BS2027" t="s">
        <v>573</v>
      </c>
      <c r="BT2027" t="s">
        <v>1252</v>
      </c>
      <c r="BU2027" t="s">
        <v>87</v>
      </c>
      <c r="BV2027">
        <v>3.614457831325301E-2</v>
      </c>
      <c r="BW2027">
        <v>3.614457831325301E-2</v>
      </c>
      <c r="BX2027">
        <v>0</v>
      </c>
      <c r="BY2027">
        <v>0</v>
      </c>
      <c r="BZ2027">
        <v>-3</v>
      </c>
      <c r="CA2027">
        <v>0</v>
      </c>
      <c r="CB2027">
        <v>3</v>
      </c>
      <c r="CC2027" t="e">
        <v>#VALUE!</v>
      </c>
      <c r="CD2027">
        <v>3</v>
      </c>
      <c r="CE2027">
        <v>0</v>
      </c>
      <c r="CH2027">
        <f t="shared" si="156"/>
        <v>1</v>
      </c>
      <c r="CI2027" t="s">
        <v>1405</v>
      </c>
      <c r="CJ2027">
        <v>1</v>
      </c>
      <c r="CK2027" t="s">
        <v>1399</v>
      </c>
      <c r="CL2027">
        <f t="shared" si="157"/>
        <v>1</v>
      </c>
      <c r="CM2027">
        <f t="shared" si="158"/>
        <v>1</v>
      </c>
      <c r="CN2027">
        <f t="shared" si="159"/>
        <v>1</v>
      </c>
    </row>
    <row r="2028" spans="1:92" x14ac:dyDescent="0.25">
      <c r="A2028">
        <v>3213</v>
      </c>
      <c r="B2028" t="s">
        <v>564</v>
      </c>
      <c r="C2028" t="s">
        <v>564</v>
      </c>
      <c r="D2028">
        <v>2387108</v>
      </c>
      <c r="E2028">
        <v>6</v>
      </c>
      <c r="F2028" s="107">
        <v>41027</v>
      </c>
      <c r="G2028" s="107">
        <v>41114</v>
      </c>
      <c r="H2028">
        <v>2387108</v>
      </c>
      <c r="I2028" s="107">
        <v>41027</v>
      </c>
      <c r="J2028" s="107">
        <v>41114</v>
      </c>
      <c r="K2028">
        <v>240000</v>
      </c>
      <c r="L2028" t="s">
        <v>570</v>
      </c>
      <c r="N2028" t="s">
        <v>564</v>
      </c>
      <c r="O2028" t="s">
        <v>913</v>
      </c>
      <c r="P2028" t="s">
        <v>38</v>
      </c>
      <c r="Q2028">
        <v>88</v>
      </c>
      <c r="R2028">
        <v>88</v>
      </c>
      <c r="S2028">
        <v>0</v>
      </c>
      <c r="T2028">
        <v>0</v>
      </c>
      <c r="AB2028" t="s">
        <v>111</v>
      </c>
      <c r="AD2028" s="107">
        <v>33301</v>
      </c>
      <c r="AE2028" t="s">
        <v>31</v>
      </c>
      <c r="AF2028" t="s">
        <v>39</v>
      </c>
      <c r="AG2028" t="s">
        <v>40</v>
      </c>
      <c r="AH2028" t="s">
        <v>30</v>
      </c>
      <c r="AI2028" t="s">
        <v>113</v>
      </c>
      <c r="AJ2028" t="s">
        <v>88</v>
      </c>
      <c r="AK2028">
        <v>5</v>
      </c>
      <c r="AL2028" t="s">
        <v>361</v>
      </c>
      <c r="AM2028">
        <v>8</v>
      </c>
      <c r="AP2028" t="s">
        <v>131</v>
      </c>
      <c r="AR2028" t="s">
        <v>91</v>
      </c>
      <c r="AS2028" t="s">
        <v>81</v>
      </c>
      <c r="BC2028" t="s">
        <v>51</v>
      </c>
      <c r="BF2028">
        <v>88</v>
      </c>
      <c r="BG2028">
        <v>88</v>
      </c>
      <c r="BH2028">
        <v>88</v>
      </c>
      <c r="BI2028">
        <v>21.10928961748634</v>
      </c>
      <c r="BJ2028">
        <f t="shared" si="155"/>
        <v>21</v>
      </c>
      <c r="BK2028">
        <v>0</v>
      </c>
      <c r="BL2028">
        <v>0</v>
      </c>
      <c r="BM2028" t="s">
        <v>1050</v>
      </c>
      <c r="BN2028" t="s">
        <v>913</v>
      </c>
      <c r="BO2028" t="s">
        <v>564</v>
      </c>
      <c r="BQ2028" t="s">
        <v>1050</v>
      </c>
      <c r="BR2028" t="s">
        <v>87</v>
      </c>
      <c r="BS2028" t="s">
        <v>572</v>
      </c>
      <c r="BT2028" t="s">
        <v>1252</v>
      </c>
      <c r="BU2028" t="s">
        <v>564</v>
      </c>
      <c r="BV2028">
        <v>1</v>
      </c>
      <c r="BW2028">
        <v>1</v>
      </c>
      <c r="BX2028">
        <v>0</v>
      </c>
      <c r="BY2028">
        <v>0</v>
      </c>
      <c r="BZ2028">
        <v>-88</v>
      </c>
      <c r="CA2028">
        <v>0</v>
      </c>
      <c r="CB2028">
        <v>88</v>
      </c>
      <c r="CC2028" t="e">
        <v>#VALUE!</v>
      </c>
      <c r="CD2028">
        <v>88</v>
      </c>
      <c r="CE2028">
        <v>0</v>
      </c>
      <c r="CH2028">
        <f t="shared" si="156"/>
        <v>0</v>
      </c>
      <c r="CI2028" t="s">
        <v>1402</v>
      </c>
      <c r="CJ2028">
        <v>4</v>
      </c>
      <c r="CK2028" t="s">
        <v>1399</v>
      </c>
      <c r="CL2028">
        <f t="shared" si="157"/>
        <v>0</v>
      </c>
      <c r="CM2028">
        <f t="shared" si="158"/>
        <v>0</v>
      </c>
      <c r="CN2028">
        <f t="shared" si="159"/>
        <v>0</v>
      </c>
    </row>
    <row r="2029" spans="1:92" x14ac:dyDescent="0.25">
      <c r="A2029">
        <v>2388</v>
      </c>
      <c r="B2029" t="s">
        <v>564</v>
      </c>
      <c r="C2029" t="s">
        <v>564</v>
      </c>
      <c r="D2029">
        <v>2387293</v>
      </c>
      <c r="E2029">
        <v>5</v>
      </c>
      <c r="F2029" s="107">
        <v>40998</v>
      </c>
      <c r="G2029" s="107">
        <v>41001</v>
      </c>
      <c r="H2029">
        <v>2387293</v>
      </c>
      <c r="I2029" s="107">
        <v>40998</v>
      </c>
      <c r="J2029" s="107">
        <v>41001</v>
      </c>
      <c r="K2029">
        <v>10000</v>
      </c>
      <c r="L2029" t="s">
        <v>568</v>
      </c>
      <c r="N2029" t="s">
        <v>564</v>
      </c>
      <c r="O2029" t="s">
        <v>913</v>
      </c>
      <c r="P2029" t="s">
        <v>38</v>
      </c>
      <c r="Q2029">
        <v>4</v>
      </c>
      <c r="R2029">
        <v>4</v>
      </c>
      <c r="S2029">
        <v>1</v>
      </c>
      <c r="T2029">
        <v>2</v>
      </c>
      <c r="U2029">
        <v>1</v>
      </c>
      <c r="AD2029" s="107">
        <v>33445</v>
      </c>
      <c r="AE2029" t="s">
        <v>31</v>
      </c>
      <c r="AF2029" t="s">
        <v>32</v>
      </c>
      <c r="AG2029" t="s">
        <v>868</v>
      </c>
      <c r="AH2029" t="s">
        <v>30</v>
      </c>
      <c r="AI2029" t="s">
        <v>96</v>
      </c>
      <c r="AJ2029" t="s">
        <v>88</v>
      </c>
      <c r="AK2029">
        <v>1</v>
      </c>
      <c r="AL2029" t="s">
        <v>987</v>
      </c>
      <c r="AN2029">
        <v>8</v>
      </c>
      <c r="AP2029" t="s">
        <v>42</v>
      </c>
      <c r="AR2029" t="s">
        <v>43</v>
      </c>
      <c r="AS2029" t="s">
        <v>44</v>
      </c>
      <c r="BC2029" t="s">
        <v>37</v>
      </c>
      <c r="BF2029">
        <v>4</v>
      </c>
      <c r="BG2029">
        <v>4</v>
      </c>
      <c r="BH2029">
        <v>4</v>
      </c>
      <c r="BI2029">
        <v>20.636612021857925</v>
      </c>
      <c r="BJ2029">
        <f t="shared" si="155"/>
        <v>21</v>
      </c>
      <c r="BK2029">
        <v>0</v>
      </c>
      <c r="BL2029">
        <v>0</v>
      </c>
      <c r="BM2029" t="s">
        <v>1050</v>
      </c>
      <c r="BN2029" t="s">
        <v>913</v>
      </c>
      <c r="BO2029" t="s">
        <v>564</v>
      </c>
      <c r="BQ2029" t="s">
        <v>1050</v>
      </c>
      <c r="BR2029" t="s">
        <v>87</v>
      </c>
      <c r="BS2029" t="s">
        <v>572</v>
      </c>
      <c r="BT2029" t="s">
        <v>1252</v>
      </c>
      <c r="BU2029" t="s">
        <v>87</v>
      </c>
      <c r="BV2029">
        <v>1</v>
      </c>
      <c r="BW2029">
        <v>1</v>
      </c>
      <c r="BX2029">
        <v>0</v>
      </c>
      <c r="BY2029">
        <v>0</v>
      </c>
      <c r="BZ2029">
        <v>-4</v>
      </c>
      <c r="CA2029">
        <v>0</v>
      </c>
      <c r="CB2029">
        <v>4</v>
      </c>
      <c r="CC2029" t="e">
        <v>#VALUE!</v>
      </c>
      <c r="CD2029">
        <v>4</v>
      </c>
      <c r="CE2029">
        <v>0</v>
      </c>
      <c r="CH2029">
        <f t="shared" si="156"/>
        <v>1</v>
      </c>
      <c r="CI2029" t="s">
        <v>1405</v>
      </c>
      <c r="CJ2029">
        <v>1</v>
      </c>
      <c r="CK2029" t="s">
        <v>1399</v>
      </c>
      <c r="CL2029">
        <f t="shared" si="157"/>
        <v>0</v>
      </c>
      <c r="CM2029">
        <f t="shared" si="158"/>
        <v>1</v>
      </c>
      <c r="CN2029">
        <f t="shared" si="159"/>
        <v>1</v>
      </c>
    </row>
    <row r="2030" spans="1:92" x14ac:dyDescent="0.25">
      <c r="A2030">
        <v>3071</v>
      </c>
      <c r="B2030" t="s">
        <v>564</v>
      </c>
      <c r="C2030" t="s">
        <v>564</v>
      </c>
      <c r="D2030">
        <v>2388400</v>
      </c>
      <c r="E2030">
        <v>2</v>
      </c>
      <c r="F2030" s="107">
        <v>41023</v>
      </c>
      <c r="G2030" s="107">
        <v>41148</v>
      </c>
      <c r="H2030">
        <v>2388400</v>
      </c>
      <c r="I2030" s="107">
        <v>41023</v>
      </c>
      <c r="J2030" s="107">
        <v>41025</v>
      </c>
      <c r="K2030">
        <v>30000</v>
      </c>
      <c r="L2030" t="s">
        <v>570</v>
      </c>
      <c r="M2030" s="107">
        <v>41025</v>
      </c>
      <c r="N2030" t="s">
        <v>87</v>
      </c>
      <c r="O2030" t="s">
        <v>75</v>
      </c>
      <c r="P2030" t="s">
        <v>587</v>
      </c>
      <c r="Q2030">
        <v>3</v>
      </c>
      <c r="R2030">
        <v>126</v>
      </c>
      <c r="S2030">
        <v>1</v>
      </c>
      <c r="T2030">
        <v>0</v>
      </c>
      <c r="U2030">
        <v>1</v>
      </c>
      <c r="AD2030" s="107">
        <v>33473</v>
      </c>
      <c r="AE2030" t="s">
        <v>31</v>
      </c>
      <c r="AF2030" t="s">
        <v>68</v>
      </c>
      <c r="AG2030" t="s">
        <v>870</v>
      </c>
      <c r="AH2030" t="s">
        <v>30</v>
      </c>
      <c r="AI2030" t="s">
        <v>99</v>
      </c>
      <c r="AJ2030" t="s">
        <v>47</v>
      </c>
      <c r="AK2030">
        <v>6</v>
      </c>
      <c r="AL2030" t="s">
        <v>47</v>
      </c>
      <c r="AP2030" t="s">
        <v>204</v>
      </c>
      <c r="AR2030" t="s">
        <v>91</v>
      </c>
      <c r="AS2030" t="s">
        <v>81</v>
      </c>
      <c r="BC2030" t="s">
        <v>51</v>
      </c>
      <c r="BF2030">
        <v>3</v>
      </c>
      <c r="BG2030">
        <v>126</v>
      </c>
      <c r="BH2030">
        <v>126</v>
      </c>
      <c r="BI2030">
        <v>20.628415300546447</v>
      </c>
      <c r="BJ2030">
        <f t="shared" si="155"/>
        <v>21</v>
      </c>
      <c r="BK2030">
        <v>0</v>
      </c>
      <c r="BL2030">
        <v>-123</v>
      </c>
      <c r="BM2030" t="s">
        <v>47</v>
      </c>
      <c r="BN2030" t="s">
        <v>75</v>
      </c>
      <c r="BO2030" t="s">
        <v>87</v>
      </c>
      <c r="BQ2030" t="s">
        <v>47</v>
      </c>
      <c r="BR2030" t="s">
        <v>87</v>
      </c>
      <c r="BS2030" t="s">
        <v>573</v>
      </c>
      <c r="BT2030" t="s">
        <v>1252</v>
      </c>
      <c r="BU2030" t="s">
        <v>87</v>
      </c>
      <c r="BV2030">
        <v>2.3809523809523808E-2</v>
      </c>
      <c r="BW2030">
        <v>2.3809523809523808E-2</v>
      </c>
      <c r="BX2030">
        <v>0</v>
      </c>
      <c r="BY2030">
        <v>0</v>
      </c>
      <c r="BZ2030">
        <v>-3</v>
      </c>
      <c r="CA2030">
        <v>0</v>
      </c>
      <c r="CB2030">
        <v>3</v>
      </c>
      <c r="CC2030" t="e">
        <v>#VALUE!</v>
      </c>
      <c r="CD2030">
        <v>3</v>
      </c>
      <c r="CE2030">
        <v>0</v>
      </c>
      <c r="CH2030">
        <f t="shared" si="156"/>
        <v>1</v>
      </c>
      <c r="CI2030" t="s">
        <v>1405</v>
      </c>
      <c r="CJ2030">
        <v>1</v>
      </c>
      <c r="CK2030" t="s">
        <v>1399</v>
      </c>
      <c r="CL2030">
        <f t="shared" si="157"/>
        <v>1</v>
      </c>
      <c r="CM2030">
        <f t="shared" si="158"/>
        <v>1</v>
      </c>
      <c r="CN2030">
        <f t="shared" si="159"/>
        <v>0</v>
      </c>
    </row>
    <row r="2031" spans="1:92" x14ac:dyDescent="0.25">
      <c r="A2031">
        <v>402</v>
      </c>
      <c r="B2031" t="s">
        <v>564</v>
      </c>
      <c r="C2031" t="s">
        <v>564</v>
      </c>
      <c r="D2031">
        <v>2388796</v>
      </c>
      <c r="E2031">
        <v>2</v>
      </c>
      <c r="F2031" s="107">
        <v>40925</v>
      </c>
      <c r="G2031" s="107">
        <v>41192</v>
      </c>
      <c r="H2031">
        <v>2388796</v>
      </c>
      <c r="I2031" s="107">
        <v>40926</v>
      </c>
      <c r="J2031" s="107">
        <v>40927</v>
      </c>
      <c r="K2031">
        <v>5000</v>
      </c>
      <c r="L2031" t="s">
        <v>567</v>
      </c>
      <c r="M2031" s="107">
        <v>40927</v>
      </c>
      <c r="N2031" t="s">
        <v>87</v>
      </c>
      <c r="O2031" t="s">
        <v>75</v>
      </c>
      <c r="P2031" t="s">
        <v>587</v>
      </c>
      <c r="Q2031">
        <v>2</v>
      </c>
      <c r="R2031">
        <v>268</v>
      </c>
      <c r="S2031">
        <v>0</v>
      </c>
      <c r="T2031">
        <v>0</v>
      </c>
      <c r="AD2031" s="107">
        <v>32129</v>
      </c>
      <c r="AE2031" t="s">
        <v>31</v>
      </c>
      <c r="AF2031" t="s">
        <v>32</v>
      </c>
      <c r="AG2031" t="s">
        <v>868</v>
      </c>
      <c r="AH2031" t="s">
        <v>30</v>
      </c>
      <c r="AI2031" t="s">
        <v>94</v>
      </c>
      <c r="AJ2031" t="s">
        <v>47</v>
      </c>
      <c r="AK2031">
        <v>13</v>
      </c>
      <c r="AL2031" t="s">
        <v>47</v>
      </c>
      <c r="AP2031" t="s">
        <v>135</v>
      </c>
      <c r="AR2031" t="s">
        <v>66</v>
      </c>
      <c r="AS2031" t="s">
        <v>63</v>
      </c>
      <c r="BC2031" t="s">
        <v>37</v>
      </c>
      <c r="BF2031">
        <v>2</v>
      </c>
      <c r="BG2031">
        <v>267</v>
      </c>
      <c r="BH2031">
        <v>268</v>
      </c>
      <c r="BI2031">
        <v>24.032786885245901</v>
      </c>
      <c r="BJ2031">
        <f t="shared" si="155"/>
        <v>24</v>
      </c>
      <c r="BK2031">
        <v>0</v>
      </c>
      <c r="BL2031">
        <v>-265</v>
      </c>
      <c r="BM2031" t="s">
        <v>47</v>
      </c>
      <c r="BN2031" t="s">
        <v>75</v>
      </c>
      <c r="BO2031" t="s">
        <v>87</v>
      </c>
      <c r="BQ2031" t="s">
        <v>47</v>
      </c>
      <c r="BR2031" t="s">
        <v>87</v>
      </c>
      <c r="BS2031" t="s">
        <v>573</v>
      </c>
      <c r="BT2031" t="s">
        <v>1252</v>
      </c>
      <c r="BU2031" t="s">
        <v>564</v>
      </c>
      <c r="BV2031">
        <v>7.462686567164179E-3</v>
      </c>
      <c r="BW2031">
        <v>7.4906367041198503E-3</v>
      </c>
      <c r="BX2031">
        <v>2.7950136955671306E-5</v>
      </c>
      <c r="BY2031">
        <v>0</v>
      </c>
      <c r="BZ2031">
        <v>-2</v>
      </c>
      <c r="CA2031">
        <v>0</v>
      </c>
      <c r="CB2031">
        <v>2</v>
      </c>
      <c r="CC2031" t="e">
        <v>#VALUE!</v>
      </c>
      <c r="CD2031">
        <v>2</v>
      </c>
      <c r="CE2031">
        <v>0</v>
      </c>
      <c r="CH2031">
        <f t="shared" si="156"/>
        <v>0</v>
      </c>
      <c r="CI2031" t="s">
        <v>1405</v>
      </c>
      <c r="CJ2031">
        <v>1</v>
      </c>
      <c r="CK2031" t="s">
        <v>1399</v>
      </c>
      <c r="CL2031">
        <f t="shared" si="157"/>
        <v>1</v>
      </c>
      <c r="CM2031">
        <f t="shared" si="158"/>
        <v>0</v>
      </c>
      <c r="CN2031">
        <f t="shared" si="159"/>
        <v>0</v>
      </c>
    </row>
    <row r="2032" spans="1:92" x14ac:dyDescent="0.25">
      <c r="A2032">
        <v>2262</v>
      </c>
      <c r="B2032" t="s">
        <v>564</v>
      </c>
      <c r="C2032" t="s">
        <v>564</v>
      </c>
      <c r="D2032">
        <v>2389259</v>
      </c>
      <c r="E2032">
        <v>2</v>
      </c>
      <c r="F2032" s="107">
        <v>40995</v>
      </c>
      <c r="G2032" s="107">
        <v>41019</v>
      </c>
      <c r="H2032">
        <v>2389259</v>
      </c>
      <c r="I2032" s="107">
        <v>40995</v>
      </c>
      <c r="J2032" s="107">
        <v>41019</v>
      </c>
      <c r="K2032" t="s">
        <v>562</v>
      </c>
      <c r="L2032" t="s">
        <v>562</v>
      </c>
      <c r="N2032" t="s">
        <v>564</v>
      </c>
      <c r="O2032" t="s">
        <v>913</v>
      </c>
      <c r="P2032" t="s">
        <v>587</v>
      </c>
      <c r="Q2032">
        <v>25</v>
      </c>
      <c r="R2032">
        <v>25</v>
      </c>
      <c r="S2032">
        <v>1</v>
      </c>
      <c r="T2032">
        <v>0</v>
      </c>
      <c r="V2032">
        <v>1</v>
      </c>
      <c r="AD2032" s="107">
        <v>30873</v>
      </c>
      <c r="AE2032" t="s">
        <v>31</v>
      </c>
      <c r="AF2032" t="s">
        <v>68</v>
      </c>
      <c r="AG2032" t="s">
        <v>870</v>
      </c>
      <c r="AH2032" t="s">
        <v>57</v>
      </c>
      <c r="AI2032" t="s">
        <v>84</v>
      </c>
      <c r="AJ2032" t="s">
        <v>47</v>
      </c>
      <c r="AK2032">
        <v>3</v>
      </c>
      <c r="AL2032" t="s">
        <v>47</v>
      </c>
      <c r="AP2032" t="s">
        <v>42</v>
      </c>
      <c r="AR2032" t="s">
        <v>43</v>
      </c>
      <c r="AS2032" t="s">
        <v>44</v>
      </c>
      <c r="BC2032" t="s">
        <v>37</v>
      </c>
      <c r="BF2032">
        <v>25</v>
      </c>
      <c r="BG2032">
        <v>25</v>
      </c>
      <c r="BH2032">
        <v>25</v>
      </c>
      <c r="BI2032">
        <v>27.655737704918032</v>
      </c>
      <c r="BJ2032">
        <f t="shared" si="155"/>
        <v>28</v>
      </c>
      <c r="BK2032">
        <v>0</v>
      </c>
      <c r="BL2032">
        <v>0</v>
      </c>
      <c r="BM2032" t="s">
        <v>47</v>
      </c>
      <c r="BN2032" t="s">
        <v>913</v>
      </c>
      <c r="BO2032" t="s">
        <v>564</v>
      </c>
      <c r="BQ2032" t="s">
        <v>47</v>
      </c>
      <c r="BR2032" t="s">
        <v>87</v>
      </c>
      <c r="BS2032" t="s">
        <v>572</v>
      </c>
      <c r="BT2032" t="s">
        <v>1252</v>
      </c>
      <c r="BU2032" t="s">
        <v>87</v>
      </c>
      <c r="BV2032">
        <v>1</v>
      </c>
      <c r="BW2032">
        <v>1</v>
      </c>
      <c r="BX2032">
        <v>0</v>
      </c>
      <c r="BY2032">
        <v>0</v>
      </c>
      <c r="BZ2032">
        <v>-25</v>
      </c>
      <c r="CA2032">
        <v>0</v>
      </c>
      <c r="CB2032">
        <v>25</v>
      </c>
      <c r="CC2032" t="e">
        <v>#VALUE!</v>
      </c>
      <c r="CD2032">
        <v>25</v>
      </c>
      <c r="CE2032">
        <v>0</v>
      </c>
      <c r="CH2032">
        <f t="shared" si="156"/>
        <v>1</v>
      </c>
      <c r="CI2032" t="s">
        <v>1404</v>
      </c>
      <c r="CJ2032">
        <v>2</v>
      </c>
      <c r="CK2032" t="s">
        <v>1399</v>
      </c>
      <c r="CL2032">
        <f t="shared" si="157"/>
        <v>0</v>
      </c>
      <c r="CM2032">
        <f t="shared" si="158"/>
        <v>1</v>
      </c>
      <c r="CN2032">
        <f t="shared" si="159"/>
        <v>0</v>
      </c>
    </row>
    <row r="2033" spans="1:92" x14ac:dyDescent="0.25">
      <c r="A2033">
        <v>857</v>
      </c>
      <c r="B2033" t="s">
        <v>564</v>
      </c>
      <c r="C2033" t="s">
        <v>564</v>
      </c>
      <c r="D2033">
        <v>2389361</v>
      </c>
      <c r="E2033">
        <v>1</v>
      </c>
      <c r="F2033" s="107">
        <v>40940</v>
      </c>
      <c r="G2033" s="107">
        <v>41151</v>
      </c>
      <c r="H2033">
        <v>2389361</v>
      </c>
      <c r="I2033" s="107">
        <v>40941</v>
      </c>
      <c r="J2033" s="107">
        <v>40943</v>
      </c>
      <c r="K2033">
        <v>30000</v>
      </c>
      <c r="L2033" t="s">
        <v>570</v>
      </c>
      <c r="M2033" s="107">
        <v>40943</v>
      </c>
      <c r="N2033" t="s">
        <v>87</v>
      </c>
      <c r="O2033" t="s">
        <v>75</v>
      </c>
      <c r="P2033" t="s">
        <v>54</v>
      </c>
      <c r="Q2033">
        <v>3</v>
      </c>
      <c r="R2033">
        <v>212</v>
      </c>
      <c r="S2033">
        <v>1</v>
      </c>
      <c r="T2033">
        <v>0</v>
      </c>
      <c r="U2033">
        <v>1</v>
      </c>
      <c r="AD2033" s="107">
        <v>32902</v>
      </c>
      <c r="AE2033" t="s">
        <v>31</v>
      </c>
      <c r="AF2033" t="s">
        <v>32</v>
      </c>
      <c r="AG2033" t="s">
        <v>868</v>
      </c>
      <c r="AH2033" t="s">
        <v>30</v>
      </c>
      <c r="AI2033" t="s">
        <v>94</v>
      </c>
      <c r="AJ2033" t="s">
        <v>54</v>
      </c>
      <c r="AK2033">
        <v>9</v>
      </c>
      <c r="AL2033" t="s">
        <v>54</v>
      </c>
      <c r="AP2033" t="s">
        <v>100</v>
      </c>
      <c r="AR2033" t="s">
        <v>66</v>
      </c>
      <c r="AS2033" t="s">
        <v>63</v>
      </c>
      <c r="BC2033" t="s">
        <v>51</v>
      </c>
      <c r="BF2033">
        <v>3</v>
      </c>
      <c r="BG2033">
        <v>211</v>
      </c>
      <c r="BH2033">
        <v>212</v>
      </c>
      <c r="BI2033">
        <v>21.961748633879782</v>
      </c>
      <c r="BJ2033">
        <f t="shared" si="155"/>
        <v>22</v>
      </c>
      <c r="BK2033">
        <v>0</v>
      </c>
      <c r="BL2033">
        <v>-208</v>
      </c>
      <c r="BM2033" t="s">
        <v>1051</v>
      </c>
      <c r="BN2033" t="s">
        <v>75</v>
      </c>
      <c r="BO2033" t="s">
        <v>87</v>
      </c>
      <c r="BQ2033" t="s">
        <v>1051</v>
      </c>
      <c r="BR2033" t="s">
        <v>87</v>
      </c>
      <c r="BS2033" t="s">
        <v>573</v>
      </c>
      <c r="BT2033" t="s">
        <v>1252</v>
      </c>
      <c r="BU2033" t="s">
        <v>87</v>
      </c>
      <c r="BV2033">
        <v>1.4150943396226415E-2</v>
      </c>
      <c r="BW2033">
        <v>1.4218009478672985E-2</v>
      </c>
      <c r="BX2033">
        <v>6.7066082446569711E-5</v>
      </c>
      <c r="BY2033">
        <v>0</v>
      </c>
      <c r="BZ2033">
        <v>-3</v>
      </c>
      <c r="CA2033">
        <v>0</v>
      </c>
      <c r="CB2033">
        <v>3</v>
      </c>
      <c r="CC2033" t="e">
        <v>#VALUE!</v>
      </c>
      <c r="CD2033">
        <v>3</v>
      </c>
      <c r="CE2033">
        <v>0</v>
      </c>
      <c r="CH2033">
        <f t="shared" si="156"/>
        <v>1</v>
      </c>
      <c r="CI2033" t="s">
        <v>1405</v>
      </c>
      <c r="CJ2033">
        <v>1</v>
      </c>
      <c r="CK2033" t="s">
        <v>1399</v>
      </c>
      <c r="CL2033">
        <f t="shared" si="157"/>
        <v>1</v>
      </c>
      <c r="CM2033">
        <f t="shared" si="158"/>
        <v>1</v>
      </c>
      <c r="CN2033">
        <f t="shared" si="159"/>
        <v>0</v>
      </c>
    </row>
    <row r="2034" spans="1:92" x14ac:dyDescent="0.25">
      <c r="A2034">
        <v>2214</v>
      </c>
      <c r="B2034" t="s">
        <v>564</v>
      </c>
      <c r="C2034" t="s">
        <v>564</v>
      </c>
      <c r="D2034">
        <v>2389763</v>
      </c>
      <c r="E2034">
        <v>2</v>
      </c>
      <c r="F2034" s="107">
        <v>40992</v>
      </c>
      <c r="G2034" s="107">
        <v>41074</v>
      </c>
      <c r="H2034">
        <v>2389763</v>
      </c>
      <c r="I2034" s="107" t="s">
        <v>560</v>
      </c>
      <c r="J2034" s="107" t="s">
        <v>560</v>
      </c>
      <c r="K2034">
        <v>2000</v>
      </c>
      <c r="L2034" t="s">
        <v>566</v>
      </c>
      <c r="M2034" s="107">
        <v>40993</v>
      </c>
      <c r="N2034" t="s">
        <v>87</v>
      </c>
      <c r="O2034" t="s">
        <v>75</v>
      </c>
      <c r="P2034" t="s">
        <v>587</v>
      </c>
      <c r="Q2034">
        <v>0</v>
      </c>
      <c r="R2034">
        <v>83</v>
      </c>
      <c r="S2034">
        <v>1</v>
      </c>
      <c r="T2034">
        <v>0</v>
      </c>
      <c r="V2034">
        <v>1</v>
      </c>
      <c r="AD2034" s="107">
        <v>32742</v>
      </c>
      <c r="AE2034" t="s">
        <v>31</v>
      </c>
      <c r="AF2034" t="s">
        <v>32</v>
      </c>
      <c r="AG2034" t="s">
        <v>868</v>
      </c>
      <c r="AH2034" t="s">
        <v>57</v>
      </c>
      <c r="AI2034" t="s">
        <v>94</v>
      </c>
      <c r="AJ2034" t="s">
        <v>47</v>
      </c>
      <c r="AK2034">
        <v>4</v>
      </c>
      <c r="AL2034" t="s">
        <v>47</v>
      </c>
      <c r="AP2034" t="s">
        <v>174</v>
      </c>
      <c r="AR2034" t="s">
        <v>43</v>
      </c>
      <c r="AS2034" t="s">
        <v>44</v>
      </c>
      <c r="BC2034" t="s">
        <v>51</v>
      </c>
      <c r="BF2034">
        <v>0</v>
      </c>
      <c r="BG2034">
        <v>0</v>
      </c>
      <c r="BH2034">
        <v>83</v>
      </c>
      <c r="BI2034">
        <v>22.540983606557376</v>
      </c>
      <c r="BJ2034" t="e">
        <f t="shared" si="155"/>
        <v>#VALUE!</v>
      </c>
      <c r="BK2034" t="e">
        <v>#VALUE!</v>
      </c>
      <c r="BL2034" t="e">
        <v>#VALUE!</v>
      </c>
      <c r="BM2034" t="s">
        <v>47</v>
      </c>
      <c r="BN2034" t="s">
        <v>75</v>
      </c>
      <c r="BO2034" t="s">
        <v>87</v>
      </c>
      <c r="BQ2034" t="s">
        <v>47</v>
      </c>
      <c r="BR2034">
        <v>0</v>
      </c>
      <c r="BS2034" t="s">
        <v>573</v>
      </c>
      <c r="BT2034" t="s">
        <v>1252</v>
      </c>
      <c r="BU2034" t="s">
        <v>87</v>
      </c>
      <c r="BV2034">
        <v>0</v>
      </c>
      <c r="BW2034">
        <v>0</v>
      </c>
      <c r="BX2034">
        <v>0</v>
      </c>
      <c r="BY2034">
        <v>0</v>
      </c>
      <c r="BZ2034" t="e">
        <v>#VALUE!</v>
      </c>
      <c r="CA2034" t="e">
        <v>#VALUE!</v>
      </c>
      <c r="CB2034" t="e">
        <v>#VALUE!</v>
      </c>
      <c r="CC2034">
        <v>0</v>
      </c>
      <c r="CD2034">
        <v>0</v>
      </c>
      <c r="CE2034">
        <v>0</v>
      </c>
      <c r="CH2034">
        <f t="shared" si="156"/>
        <v>1</v>
      </c>
      <c r="CI2034" t="s">
        <v>1405</v>
      </c>
      <c r="CJ2034">
        <v>1</v>
      </c>
      <c r="CK2034" t="s">
        <v>1400</v>
      </c>
      <c r="CL2034">
        <f t="shared" si="157"/>
        <v>1</v>
      </c>
      <c r="CM2034">
        <f t="shared" si="158"/>
        <v>1</v>
      </c>
      <c r="CN2034">
        <f t="shared" si="159"/>
        <v>0</v>
      </c>
    </row>
    <row r="2035" spans="1:92" x14ac:dyDescent="0.25">
      <c r="A2035">
        <v>22</v>
      </c>
      <c r="B2035" t="s">
        <v>564</v>
      </c>
      <c r="C2035" t="s">
        <v>564</v>
      </c>
      <c r="D2035">
        <v>2391046</v>
      </c>
      <c r="E2035">
        <v>6</v>
      </c>
      <c r="F2035" s="107">
        <v>40910</v>
      </c>
      <c r="G2035" s="107">
        <v>41137</v>
      </c>
      <c r="H2035">
        <v>2391046</v>
      </c>
      <c r="I2035" s="107">
        <v>40910</v>
      </c>
      <c r="J2035" s="107">
        <v>41137</v>
      </c>
      <c r="K2035" t="s">
        <v>562</v>
      </c>
      <c r="L2035" t="s">
        <v>562</v>
      </c>
      <c r="N2035" t="s">
        <v>564</v>
      </c>
      <c r="O2035" t="s">
        <v>913</v>
      </c>
      <c r="P2035" t="s">
        <v>38</v>
      </c>
      <c r="Q2035">
        <v>228</v>
      </c>
      <c r="R2035">
        <v>228</v>
      </c>
      <c r="S2035">
        <v>1</v>
      </c>
      <c r="T2035">
        <v>4</v>
      </c>
      <c r="U2035">
        <v>1</v>
      </c>
      <c r="V2035">
        <v>1</v>
      </c>
      <c r="AD2035" s="107">
        <v>33176</v>
      </c>
      <c r="AE2035" t="s">
        <v>31</v>
      </c>
      <c r="AF2035" t="s">
        <v>39</v>
      </c>
      <c r="AG2035" t="s">
        <v>40</v>
      </c>
      <c r="AH2035" t="s">
        <v>40</v>
      </c>
      <c r="AI2035" t="s">
        <v>46</v>
      </c>
      <c r="AJ2035" t="s">
        <v>88</v>
      </c>
      <c r="AK2035">
        <v>7</v>
      </c>
      <c r="AL2035" t="s">
        <v>361</v>
      </c>
      <c r="AM2035">
        <v>5</v>
      </c>
      <c r="AP2035" t="s">
        <v>72</v>
      </c>
      <c r="AR2035" t="s">
        <v>49</v>
      </c>
      <c r="AS2035" t="s">
        <v>73</v>
      </c>
      <c r="BC2035" t="s">
        <v>37</v>
      </c>
      <c r="BF2035">
        <v>228</v>
      </c>
      <c r="BG2035">
        <v>228</v>
      </c>
      <c r="BH2035">
        <v>228</v>
      </c>
      <c r="BI2035">
        <v>21.131147540983605</v>
      </c>
      <c r="BJ2035">
        <f t="shared" si="155"/>
        <v>21</v>
      </c>
      <c r="BK2035">
        <v>0</v>
      </c>
      <c r="BL2035">
        <v>0</v>
      </c>
      <c r="BM2035" t="s">
        <v>1050</v>
      </c>
      <c r="BN2035" t="s">
        <v>913</v>
      </c>
      <c r="BO2035" t="s">
        <v>564</v>
      </c>
      <c r="BQ2035" t="s">
        <v>1050</v>
      </c>
      <c r="BR2035" t="s">
        <v>87</v>
      </c>
      <c r="BS2035" t="s">
        <v>572</v>
      </c>
      <c r="BT2035" t="s">
        <v>1252</v>
      </c>
      <c r="BU2035" t="s">
        <v>87</v>
      </c>
      <c r="BV2035">
        <v>1</v>
      </c>
      <c r="BW2035">
        <v>1</v>
      </c>
      <c r="BX2035">
        <v>0</v>
      </c>
      <c r="BY2035">
        <v>0</v>
      </c>
      <c r="BZ2035">
        <v>-228</v>
      </c>
      <c r="CA2035">
        <v>0</v>
      </c>
      <c r="CB2035">
        <v>228</v>
      </c>
      <c r="CC2035" t="e">
        <v>#VALUE!</v>
      </c>
      <c r="CD2035">
        <v>228</v>
      </c>
      <c r="CE2035">
        <v>0</v>
      </c>
      <c r="CH2035">
        <f t="shared" si="156"/>
        <v>1</v>
      </c>
      <c r="CI2035" t="s">
        <v>1403</v>
      </c>
      <c r="CJ2035">
        <v>6</v>
      </c>
      <c r="CK2035" t="s">
        <v>1399</v>
      </c>
      <c r="CL2035">
        <f t="shared" si="157"/>
        <v>0</v>
      </c>
      <c r="CM2035">
        <f t="shared" si="158"/>
        <v>1</v>
      </c>
      <c r="CN2035">
        <f t="shared" si="159"/>
        <v>1</v>
      </c>
    </row>
    <row r="2036" spans="1:92" x14ac:dyDescent="0.25">
      <c r="A2036">
        <v>1613</v>
      </c>
      <c r="B2036" t="s">
        <v>564</v>
      </c>
      <c r="C2036" t="s">
        <v>564</v>
      </c>
      <c r="D2036">
        <v>2391251</v>
      </c>
      <c r="E2036">
        <v>2</v>
      </c>
      <c r="F2036" s="107">
        <v>40968</v>
      </c>
      <c r="G2036" s="107">
        <v>40990</v>
      </c>
      <c r="H2036">
        <v>2391251</v>
      </c>
      <c r="I2036" s="107">
        <v>40969</v>
      </c>
      <c r="J2036" s="107">
        <v>40978</v>
      </c>
      <c r="K2036">
        <v>10000</v>
      </c>
      <c r="L2036" t="s">
        <v>568</v>
      </c>
      <c r="M2036" s="107">
        <v>40978</v>
      </c>
      <c r="N2036" t="s">
        <v>87</v>
      </c>
      <c r="O2036" t="s">
        <v>75</v>
      </c>
      <c r="P2036" t="s">
        <v>587</v>
      </c>
      <c r="Q2036">
        <v>10</v>
      </c>
      <c r="R2036">
        <v>23</v>
      </c>
      <c r="S2036">
        <v>0</v>
      </c>
      <c r="T2036">
        <v>0</v>
      </c>
      <c r="AD2036" s="107">
        <v>33277</v>
      </c>
      <c r="AE2036" t="s">
        <v>31</v>
      </c>
      <c r="AF2036" t="s">
        <v>32</v>
      </c>
      <c r="AG2036" t="s">
        <v>868</v>
      </c>
      <c r="AH2036" t="s">
        <v>30</v>
      </c>
      <c r="AI2036" t="s">
        <v>84</v>
      </c>
      <c r="AJ2036" t="s">
        <v>47</v>
      </c>
      <c r="AK2036">
        <v>3</v>
      </c>
      <c r="AL2036" t="s">
        <v>47</v>
      </c>
      <c r="AP2036" t="s">
        <v>48</v>
      </c>
      <c r="AR2036" t="s">
        <v>49</v>
      </c>
      <c r="AS2036" t="s">
        <v>44</v>
      </c>
      <c r="AT2036" t="s">
        <v>354</v>
      </c>
      <c r="BC2036" t="s">
        <v>37</v>
      </c>
      <c r="BF2036">
        <v>10</v>
      </c>
      <c r="BG2036">
        <v>22</v>
      </c>
      <c r="BH2036">
        <v>23</v>
      </c>
      <c r="BI2036">
        <v>21.013661202185791</v>
      </c>
      <c r="BJ2036">
        <f t="shared" si="155"/>
        <v>21</v>
      </c>
      <c r="BK2036">
        <v>0</v>
      </c>
      <c r="BL2036">
        <v>-12</v>
      </c>
      <c r="BM2036" t="s">
        <v>47</v>
      </c>
      <c r="BN2036" t="s">
        <v>75</v>
      </c>
      <c r="BO2036" t="s">
        <v>87</v>
      </c>
      <c r="BQ2036" t="s">
        <v>47</v>
      </c>
      <c r="BR2036" t="s">
        <v>87</v>
      </c>
      <c r="BS2036" t="s">
        <v>573</v>
      </c>
      <c r="BT2036" t="s">
        <v>1252</v>
      </c>
      <c r="BU2036" t="s">
        <v>564</v>
      </c>
      <c r="BV2036">
        <v>0.43478260869565216</v>
      </c>
      <c r="BW2036">
        <v>0.45454545454545453</v>
      </c>
      <c r="BX2036">
        <v>1.9762845849802368E-2</v>
      </c>
      <c r="BY2036">
        <v>0</v>
      </c>
      <c r="BZ2036">
        <v>-10</v>
      </c>
      <c r="CA2036">
        <v>0</v>
      </c>
      <c r="CB2036">
        <v>10</v>
      </c>
      <c r="CC2036" t="e">
        <v>#VALUE!</v>
      </c>
      <c r="CD2036">
        <v>10</v>
      </c>
      <c r="CE2036">
        <v>0</v>
      </c>
      <c r="CH2036">
        <f t="shared" si="156"/>
        <v>0</v>
      </c>
      <c r="CI2036" t="s">
        <v>1405</v>
      </c>
      <c r="CJ2036">
        <v>1</v>
      </c>
      <c r="CK2036" t="s">
        <v>1399</v>
      </c>
      <c r="CL2036">
        <f t="shared" si="157"/>
        <v>1</v>
      </c>
      <c r="CM2036">
        <f t="shared" si="158"/>
        <v>0</v>
      </c>
      <c r="CN2036">
        <f t="shared" si="159"/>
        <v>0</v>
      </c>
    </row>
    <row r="2037" spans="1:92" x14ac:dyDescent="0.25">
      <c r="A2037">
        <v>2718</v>
      </c>
      <c r="B2037" t="s">
        <v>87</v>
      </c>
      <c r="C2037" t="s">
        <v>87</v>
      </c>
      <c r="D2037">
        <v>2391305</v>
      </c>
      <c r="E2037">
        <v>4</v>
      </c>
      <c r="F2037" s="107">
        <v>41010</v>
      </c>
      <c r="G2037" s="107">
        <v>41080</v>
      </c>
      <c r="H2037">
        <v>2391305</v>
      </c>
      <c r="I2037" s="107">
        <v>41010</v>
      </c>
      <c r="J2037" s="107">
        <v>41011</v>
      </c>
      <c r="K2037">
        <v>5000</v>
      </c>
      <c r="L2037" t="s">
        <v>567</v>
      </c>
      <c r="M2037" s="107">
        <v>41011</v>
      </c>
      <c r="N2037" t="s">
        <v>87</v>
      </c>
      <c r="O2037" t="s">
        <v>75</v>
      </c>
      <c r="P2037" t="s">
        <v>38</v>
      </c>
      <c r="Q2037">
        <v>37</v>
      </c>
      <c r="R2037">
        <v>71</v>
      </c>
      <c r="S2037">
        <v>1</v>
      </c>
      <c r="T2037">
        <v>4</v>
      </c>
      <c r="U2037">
        <v>1</v>
      </c>
      <c r="AD2037" s="107">
        <v>33513</v>
      </c>
      <c r="AE2037" t="s">
        <v>31</v>
      </c>
      <c r="AF2037" t="s">
        <v>32</v>
      </c>
      <c r="AG2037" t="s">
        <v>868</v>
      </c>
      <c r="AH2037" t="s">
        <v>57</v>
      </c>
      <c r="AI2037" t="s">
        <v>99</v>
      </c>
      <c r="AJ2037" t="s">
        <v>88</v>
      </c>
      <c r="AK2037">
        <v>6</v>
      </c>
      <c r="AL2037" t="s">
        <v>986</v>
      </c>
      <c r="AO2037">
        <v>365</v>
      </c>
      <c r="AP2037" t="s">
        <v>42</v>
      </c>
      <c r="AR2037" t="s">
        <v>43</v>
      </c>
      <c r="AS2037" t="s">
        <v>44</v>
      </c>
      <c r="AT2037" t="s">
        <v>1097</v>
      </c>
      <c r="AV2037" t="s">
        <v>87</v>
      </c>
      <c r="AW2037" t="s">
        <v>778</v>
      </c>
      <c r="BA2037">
        <v>41264</v>
      </c>
      <c r="BB2037">
        <v>235</v>
      </c>
      <c r="BC2037" t="s">
        <v>37</v>
      </c>
      <c r="BD2037" t="s">
        <v>1098</v>
      </c>
      <c r="BF2037">
        <v>37</v>
      </c>
      <c r="BG2037">
        <v>71</v>
      </c>
      <c r="BH2037">
        <v>71</v>
      </c>
      <c r="BI2037">
        <v>20.483606557377048</v>
      </c>
      <c r="BJ2037">
        <f t="shared" si="155"/>
        <v>21</v>
      </c>
      <c r="BK2037">
        <v>0</v>
      </c>
      <c r="BL2037">
        <v>-69</v>
      </c>
      <c r="BM2037" t="s">
        <v>1050</v>
      </c>
      <c r="BN2037" t="s">
        <v>75</v>
      </c>
      <c r="BO2037" t="s">
        <v>564</v>
      </c>
      <c r="BQ2037" t="s">
        <v>1050</v>
      </c>
      <c r="BR2037" t="s">
        <v>87</v>
      </c>
      <c r="BS2037" t="s">
        <v>572</v>
      </c>
      <c r="BT2037" t="s">
        <v>1252</v>
      </c>
      <c r="BU2037" t="s">
        <v>87</v>
      </c>
      <c r="BV2037">
        <v>0.52112676056338025</v>
      </c>
      <c r="BW2037">
        <v>2.8169014084507043E-2</v>
      </c>
      <c r="BX2037">
        <v>-0.49295774647887319</v>
      </c>
      <c r="BY2037">
        <v>0</v>
      </c>
      <c r="BZ2037">
        <v>-2</v>
      </c>
      <c r="CA2037">
        <v>35</v>
      </c>
      <c r="CB2037">
        <v>71</v>
      </c>
      <c r="CC2037">
        <v>37</v>
      </c>
      <c r="CD2037">
        <v>71</v>
      </c>
      <c r="CE2037">
        <v>69</v>
      </c>
      <c r="CH2037">
        <f t="shared" si="156"/>
        <v>1</v>
      </c>
      <c r="CI2037" t="s">
        <v>1401</v>
      </c>
      <c r="CJ2037">
        <v>3</v>
      </c>
      <c r="CK2037" t="s">
        <v>1399</v>
      </c>
      <c r="CL2037">
        <f t="shared" si="157"/>
        <v>1</v>
      </c>
      <c r="CM2037">
        <f t="shared" si="158"/>
        <v>1</v>
      </c>
      <c r="CN2037">
        <f t="shared" si="159"/>
        <v>1</v>
      </c>
    </row>
    <row r="2038" spans="1:92" x14ac:dyDescent="0.25">
      <c r="A2038">
        <v>1089</v>
      </c>
      <c r="B2038" t="s">
        <v>564</v>
      </c>
      <c r="C2038" t="s">
        <v>564</v>
      </c>
      <c r="D2038">
        <v>2391501</v>
      </c>
      <c r="E2038">
        <v>1</v>
      </c>
      <c r="F2038" s="107">
        <v>40948</v>
      </c>
      <c r="G2038" s="107">
        <v>41039</v>
      </c>
      <c r="H2038">
        <v>2391501</v>
      </c>
      <c r="I2038" s="107">
        <v>40949</v>
      </c>
      <c r="J2038" s="107">
        <v>41039</v>
      </c>
      <c r="K2038">
        <v>40000</v>
      </c>
      <c r="L2038" t="s">
        <v>570</v>
      </c>
      <c r="N2038" t="s">
        <v>564</v>
      </c>
      <c r="O2038" t="s">
        <v>913</v>
      </c>
      <c r="P2038" t="s">
        <v>54</v>
      </c>
      <c r="Q2038">
        <v>91</v>
      </c>
      <c r="R2038">
        <v>92</v>
      </c>
      <c r="S2038">
        <v>1</v>
      </c>
      <c r="T2038">
        <v>0</v>
      </c>
      <c r="U2038">
        <v>1</v>
      </c>
      <c r="AD2038" s="107">
        <v>33188</v>
      </c>
      <c r="AE2038" t="s">
        <v>31</v>
      </c>
      <c r="AF2038" t="s">
        <v>32</v>
      </c>
      <c r="AG2038" t="s">
        <v>868</v>
      </c>
      <c r="AH2038" t="s">
        <v>30</v>
      </c>
      <c r="AI2038" t="s">
        <v>41</v>
      </c>
      <c r="AJ2038" t="s">
        <v>54</v>
      </c>
      <c r="AK2038">
        <v>5</v>
      </c>
      <c r="AL2038" t="s">
        <v>54</v>
      </c>
      <c r="AP2038" t="s">
        <v>104</v>
      </c>
      <c r="AR2038" t="s">
        <v>91</v>
      </c>
      <c r="AS2038" t="s">
        <v>105</v>
      </c>
      <c r="BC2038" t="s">
        <v>37</v>
      </c>
      <c r="BF2038">
        <v>91</v>
      </c>
      <c r="BG2038">
        <v>91</v>
      </c>
      <c r="BH2038">
        <v>92</v>
      </c>
      <c r="BI2038">
        <v>21.202185792349727</v>
      </c>
      <c r="BJ2038">
        <f t="shared" si="155"/>
        <v>21</v>
      </c>
      <c r="BK2038">
        <v>0</v>
      </c>
      <c r="BL2038">
        <v>0</v>
      </c>
      <c r="BM2038" t="s">
        <v>1051</v>
      </c>
      <c r="BN2038" t="s">
        <v>913</v>
      </c>
      <c r="BO2038" t="s">
        <v>564</v>
      </c>
      <c r="BQ2038" t="s">
        <v>1051</v>
      </c>
      <c r="BR2038" t="s">
        <v>87</v>
      </c>
      <c r="BS2038" t="s">
        <v>572</v>
      </c>
      <c r="BT2038" t="s">
        <v>1252</v>
      </c>
      <c r="BU2038" t="s">
        <v>87</v>
      </c>
      <c r="BV2038">
        <v>0.98913043478260865</v>
      </c>
      <c r="BW2038">
        <v>1</v>
      </c>
      <c r="BX2038">
        <v>1.0869565217391353E-2</v>
      </c>
      <c r="BY2038">
        <v>0</v>
      </c>
      <c r="BZ2038">
        <v>-91</v>
      </c>
      <c r="CA2038">
        <v>0</v>
      </c>
      <c r="CB2038">
        <v>91</v>
      </c>
      <c r="CC2038" t="e">
        <v>#VALUE!</v>
      </c>
      <c r="CD2038">
        <v>91</v>
      </c>
      <c r="CE2038">
        <v>0</v>
      </c>
      <c r="CH2038">
        <f t="shared" si="156"/>
        <v>1</v>
      </c>
      <c r="CI2038" t="s">
        <v>1408</v>
      </c>
      <c r="CJ2038">
        <v>0</v>
      </c>
      <c r="CK2038" t="s">
        <v>1399</v>
      </c>
      <c r="CL2038">
        <f t="shared" si="157"/>
        <v>0</v>
      </c>
      <c r="CM2038">
        <f t="shared" si="158"/>
        <v>1</v>
      </c>
      <c r="CN2038">
        <f t="shared" si="159"/>
        <v>0</v>
      </c>
    </row>
    <row r="2039" spans="1:92" x14ac:dyDescent="0.25">
      <c r="A2039">
        <v>2003</v>
      </c>
      <c r="B2039" t="s">
        <v>564</v>
      </c>
      <c r="C2039" t="s">
        <v>564</v>
      </c>
      <c r="D2039">
        <v>2392447</v>
      </c>
      <c r="E2039">
        <v>6</v>
      </c>
      <c r="F2039" s="107">
        <v>40984</v>
      </c>
      <c r="G2039" s="107">
        <v>41068</v>
      </c>
      <c r="H2039">
        <v>2392447</v>
      </c>
      <c r="I2039" s="107">
        <v>40984</v>
      </c>
      <c r="J2039" s="107">
        <v>41068</v>
      </c>
      <c r="K2039" t="s">
        <v>562</v>
      </c>
      <c r="L2039" t="s">
        <v>562</v>
      </c>
      <c r="N2039" t="s">
        <v>564</v>
      </c>
      <c r="O2039" t="s">
        <v>913</v>
      </c>
      <c r="P2039" t="s">
        <v>38</v>
      </c>
      <c r="Q2039">
        <v>85</v>
      </c>
      <c r="R2039">
        <v>85</v>
      </c>
      <c r="S2039">
        <v>2</v>
      </c>
      <c r="T2039">
        <v>2</v>
      </c>
      <c r="U2039">
        <v>1</v>
      </c>
      <c r="AD2039" s="107">
        <v>33472</v>
      </c>
      <c r="AE2039" t="s">
        <v>31</v>
      </c>
      <c r="AF2039" t="s">
        <v>32</v>
      </c>
      <c r="AG2039" t="s">
        <v>868</v>
      </c>
      <c r="AH2039" t="s">
        <v>30</v>
      </c>
      <c r="AI2039" t="s">
        <v>70</v>
      </c>
      <c r="AJ2039" t="s">
        <v>88</v>
      </c>
      <c r="AK2039">
        <v>6</v>
      </c>
      <c r="AL2039" t="s">
        <v>361</v>
      </c>
      <c r="AM2039">
        <v>3</v>
      </c>
      <c r="AP2039" t="s">
        <v>92</v>
      </c>
      <c r="AR2039" t="s">
        <v>66</v>
      </c>
      <c r="AS2039" t="s">
        <v>44</v>
      </c>
      <c r="BC2039" t="s">
        <v>51</v>
      </c>
      <c r="BF2039">
        <v>85</v>
      </c>
      <c r="BG2039">
        <v>85</v>
      </c>
      <c r="BH2039">
        <v>85</v>
      </c>
      <c r="BI2039">
        <v>20.524590163934427</v>
      </c>
      <c r="BJ2039">
        <f t="shared" si="155"/>
        <v>21</v>
      </c>
      <c r="BK2039">
        <v>0</v>
      </c>
      <c r="BL2039">
        <v>0</v>
      </c>
      <c r="BM2039" t="s">
        <v>1050</v>
      </c>
      <c r="BN2039" t="s">
        <v>913</v>
      </c>
      <c r="BO2039" t="s">
        <v>564</v>
      </c>
      <c r="BQ2039" t="s">
        <v>1050</v>
      </c>
      <c r="BR2039" t="s">
        <v>87</v>
      </c>
      <c r="BS2039" t="s">
        <v>572</v>
      </c>
      <c r="BT2039" t="s">
        <v>1252</v>
      </c>
      <c r="BU2039" t="s">
        <v>87</v>
      </c>
      <c r="BV2039">
        <v>1</v>
      </c>
      <c r="BW2039">
        <v>1</v>
      </c>
      <c r="BX2039">
        <v>0</v>
      </c>
      <c r="BY2039">
        <v>0</v>
      </c>
      <c r="BZ2039">
        <v>-85</v>
      </c>
      <c r="CA2039">
        <v>0</v>
      </c>
      <c r="CB2039">
        <v>85</v>
      </c>
      <c r="CC2039" t="e">
        <v>#VALUE!</v>
      </c>
      <c r="CD2039">
        <v>85</v>
      </c>
      <c r="CE2039">
        <v>0</v>
      </c>
      <c r="CH2039">
        <f t="shared" si="156"/>
        <v>1</v>
      </c>
      <c r="CI2039" t="s">
        <v>1402</v>
      </c>
      <c r="CJ2039">
        <v>4</v>
      </c>
      <c r="CK2039" t="s">
        <v>1399</v>
      </c>
      <c r="CL2039">
        <f t="shared" si="157"/>
        <v>0</v>
      </c>
      <c r="CM2039">
        <f t="shared" si="158"/>
        <v>1</v>
      </c>
      <c r="CN2039">
        <f t="shared" si="159"/>
        <v>1</v>
      </c>
    </row>
    <row r="2040" spans="1:92" x14ac:dyDescent="0.25">
      <c r="A2040">
        <v>2089</v>
      </c>
      <c r="B2040" t="s">
        <v>564</v>
      </c>
      <c r="C2040" t="s">
        <v>564</v>
      </c>
      <c r="D2040">
        <v>2392456</v>
      </c>
      <c r="E2040">
        <v>6</v>
      </c>
      <c r="F2040" s="107">
        <v>40987</v>
      </c>
      <c r="G2040" s="107">
        <v>40989</v>
      </c>
      <c r="H2040">
        <v>2392456</v>
      </c>
      <c r="I2040" s="107">
        <v>40987</v>
      </c>
      <c r="J2040" s="107">
        <v>40989</v>
      </c>
      <c r="K2040">
        <v>10000</v>
      </c>
      <c r="L2040" t="s">
        <v>568</v>
      </c>
      <c r="N2040" t="s">
        <v>564</v>
      </c>
      <c r="O2040" t="s">
        <v>913</v>
      </c>
      <c r="P2040" t="s">
        <v>38</v>
      </c>
      <c r="Q2040">
        <v>3</v>
      </c>
      <c r="R2040">
        <v>3</v>
      </c>
      <c r="S2040">
        <v>0</v>
      </c>
      <c r="T2040">
        <v>3</v>
      </c>
      <c r="AD2040" s="107">
        <v>29468</v>
      </c>
      <c r="AE2040" t="s">
        <v>31</v>
      </c>
      <c r="AF2040" t="s">
        <v>32</v>
      </c>
      <c r="AG2040" t="s">
        <v>868</v>
      </c>
      <c r="AH2040" t="s">
        <v>30</v>
      </c>
      <c r="AI2040" t="s">
        <v>84</v>
      </c>
      <c r="AJ2040" t="s">
        <v>88</v>
      </c>
      <c r="AK2040">
        <v>1</v>
      </c>
      <c r="AL2040" t="s">
        <v>361</v>
      </c>
      <c r="AM2040">
        <v>2</v>
      </c>
      <c r="AP2040" t="s">
        <v>55</v>
      </c>
      <c r="AR2040" t="s">
        <v>49</v>
      </c>
      <c r="AS2040" t="s">
        <v>56</v>
      </c>
      <c r="BC2040" t="s">
        <v>98</v>
      </c>
      <c r="BF2040">
        <v>3</v>
      </c>
      <c r="BG2040">
        <v>3</v>
      </c>
      <c r="BH2040">
        <v>3</v>
      </c>
      <c r="BI2040">
        <v>31.472677595628415</v>
      </c>
      <c r="BJ2040">
        <f t="shared" si="155"/>
        <v>32</v>
      </c>
      <c r="BK2040">
        <v>0</v>
      </c>
      <c r="BL2040">
        <v>0</v>
      </c>
      <c r="BM2040" t="s">
        <v>1050</v>
      </c>
      <c r="BN2040" t="s">
        <v>913</v>
      </c>
      <c r="BO2040" t="s">
        <v>564</v>
      </c>
      <c r="BQ2040" t="s">
        <v>1050</v>
      </c>
      <c r="BR2040" t="s">
        <v>87</v>
      </c>
      <c r="BS2040" t="s">
        <v>572</v>
      </c>
      <c r="BT2040" t="s">
        <v>1252</v>
      </c>
      <c r="BU2040" t="s">
        <v>564</v>
      </c>
      <c r="BV2040">
        <v>1</v>
      </c>
      <c r="BW2040">
        <v>1</v>
      </c>
      <c r="BX2040">
        <v>0</v>
      </c>
      <c r="BY2040">
        <v>0</v>
      </c>
      <c r="BZ2040">
        <v>-3</v>
      </c>
      <c r="CA2040">
        <v>0</v>
      </c>
      <c r="CB2040">
        <v>3</v>
      </c>
      <c r="CC2040" t="e">
        <v>#VALUE!</v>
      </c>
      <c r="CD2040">
        <v>3</v>
      </c>
      <c r="CE2040">
        <v>0</v>
      </c>
      <c r="CH2040">
        <f t="shared" si="156"/>
        <v>1</v>
      </c>
      <c r="CI2040" t="s">
        <v>1405</v>
      </c>
      <c r="CJ2040">
        <v>1</v>
      </c>
      <c r="CK2040" t="s">
        <v>1399</v>
      </c>
      <c r="CL2040">
        <f t="shared" si="157"/>
        <v>0</v>
      </c>
      <c r="CM2040">
        <f t="shared" si="158"/>
        <v>0</v>
      </c>
      <c r="CN2040">
        <f t="shared" si="159"/>
        <v>1</v>
      </c>
    </row>
    <row r="2041" spans="1:92" x14ac:dyDescent="0.25">
      <c r="A2041">
        <v>2997</v>
      </c>
      <c r="B2041" t="s">
        <v>564</v>
      </c>
      <c r="C2041" t="s">
        <v>564</v>
      </c>
      <c r="D2041">
        <v>2392650</v>
      </c>
      <c r="E2041">
        <v>4</v>
      </c>
      <c r="F2041" s="107">
        <v>41019</v>
      </c>
      <c r="G2041" s="107">
        <v>41039</v>
      </c>
      <c r="H2041">
        <v>2392650</v>
      </c>
      <c r="I2041" s="107">
        <v>41019</v>
      </c>
      <c r="J2041" s="107">
        <v>41039</v>
      </c>
      <c r="K2041">
        <v>2000</v>
      </c>
      <c r="L2041" t="s">
        <v>566</v>
      </c>
      <c r="N2041" t="s">
        <v>564</v>
      </c>
      <c r="O2041" t="s">
        <v>913</v>
      </c>
      <c r="P2041" t="s">
        <v>38</v>
      </c>
      <c r="Q2041">
        <v>21</v>
      </c>
      <c r="R2041">
        <v>21</v>
      </c>
      <c r="S2041">
        <v>2</v>
      </c>
      <c r="T2041">
        <v>1</v>
      </c>
      <c r="AD2041" s="107">
        <v>25330</v>
      </c>
      <c r="AE2041" t="s">
        <v>31</v>
      </c>
      <c r="AF2041" t="s">
        <v>32</v>
      </c>
      <c r="AG2041" t="s">
        <v>868</v>
      </c>
      <c r="AH2041" t="s">
        <v>30</v>
      </c>
      <c r="AI2041" t="s">
        <v>96</v>
      </c>
      <c r="AJ2041" t="s">
        <v>88</v>
      </c>
      <c r="AK2041">
        <v>2</v>
      </c>
      <c r="AL2041" t="s">
        <v>986</v>
      </c>
      <c r="AO2041">
        <v>120</v>
      </c>
      <c r="AP2041" t="s">
        <v>42</v>
      </c>
      <c r="AR2041" t="s">
        <v>43</v>
      </c>
      <c r="AS2041" t="s">
        <v>44</v>
      </c>
      <c r="BC2041" t="s">
        <v>37</v>
      </c>
      <c r="BF2041">
        <v>21</v>
      </c>
      <c r="BG2041">
        <v>21</v>
      </c>
      <c r="BH2041">
        <v>21</v>
      </c>
      <c r="BI2041">
        <v>42.866120218579233</v>
      </c>
      <c r="BJ2041">
        <f t="shared" si="155"/>
        <v>43</v>
      </c>
      <c r="BK2041">
        <v>0</v>
      </c>
      <c r="BL2041">
        <v>0</v>
      </c>
      <c r="BM2041" t="s">
        <v>1050</v>
      </c>
      <c r="BN2041" t="s">
        <v>913</v>
      </c>
      <c r="BO2041" t="s">
        <v>564</v>
      </c>
      <c r="BQ2041" t="s">
        <v>1050</v>
      </c>
      <c r="BR2041" t="s">
        <v>87</v>
      </c>
      <c r="BS2041" t="s">
        <v>572</v>
      </c>
      <c r="BT2041" t="s">
        <v>1252</v>
      </c>
      <c r="BU2041" t="s">
        <v>87</v>
      </c>
      <c r="BV2041">
        <v>1</v>
      </c>
      <c r="BW2041">
        <v>1</v>
      </c>
      <c r="BX2041">
        <v>0</v>
      </c>
      <c r="BY2041">
        <v>0</v>
      </c>
      <c r="BZ2041">
        <v>-21</v>
      </c>
      <c r="CA2041">
        <v>0</v>
      </c>
      <c r="CB2041">
        <v>21</v>
      </c>
      <c r="CC2041" t="e">
        <v>#VALUE!</v>
      </c>
      <c r="CD2041">
        <v>21</v>
      </c>
      <c r="CE2041">
        <v>0</v>
      </c>
      <c r="CH2041">
        <f t="shared" si="156"/>
        <v>1</v>
      </c>
      <c r="CI2041" t="s">
        <v>1404</v>
      </c>
      <c r="CJ2041">
        <v>2</v>
      </c>
      <c r="CK2041" t="s">
        <v>1399</v>
      </c>
      <c r="CL2041">
        <f t="shared" si="157"/>
        <v>0</v>
      </c>
      <c r="CM2041">
        <f t="shared" si="158"/>
        <v>1</v>
      </c>
      <c r="CN2041">
        <f t="shared" si="159"/>
        <v>1</v>
      </c>
    </row>
    <row r="2042" spans="1:92" x14ac:dyDescent="0.25">
      <c r="A2042">
        <v>2567</v>
      </c>
      <c r="B2042" t="s">
        <v>564</v>
      </c>
      <c r="C2042" t="s">
        <v>564</v>
      </c>
      <c r="D2042">
        <v>2392750</v>
      </c>
      <c r="E2042">
        <v>6</v>
      </c>
      <c r="F2042" s="107">
        <v>41004</v>
      </c>
      <c r="G2042" s="107">
        <v>41116</v>
      </c>
      <c r="H2042">
        <v>2392750</v>
      </c>
      <c r="I2042" s="107">
        <v>41006</v>
      </c>
      <c r="J2042" s="107">
        <v>41116</v>
      </c>
      <c r="K2042" t="s">
        <v>562</v>
      </c>
      <c r="L2042" t="s">
        <v>562</v>
      </c>
      <c r="N2042" t="s">
        <v>564</v>
      </c>
      <c r="O2042" t="s">
        <v>913</v>
      </c>
      <c r="P2042" t="s">
        <v>38</v>
      </c>
      <c r="Q2042">
        <v>111</v>
      </c>
      <c r="R2042">
        <v>113</v>
      </c>
      <c r="S2042">
        <v>2</v>
      </c>
      <c r="T2042">
        <v>0</v>
      </c>
      <c r="U2042">
        <v>2</v>
      </c>
      <c r="AD2042" s="107">
        <v>33078</v>
      </c>
      <c r="AE2042" t="s">
        <v>31</v>
      </c>
      <c r="AF2042" t="s">
        <v>68</v>
      </c>
      <c r="AG2042" t="s">
        <v>870</v>
      </c>
      <c r="AH2042" t="s">
        <v>30</v>
      </c>
      <c r="AI2042" t="s">
        <v>71</v>
      </c>
      <c r="AJ2042" t="s">
        <v>88</v>
      </c>
      <c r="AK2042">
        <v>4</v>
      </c>
      <c r="AL2042" t="s">
        <v>361</v>
      </c>
      <c r="AM2042">
        <v>7</v>
      </c>
      <c r="AP2042" t="s">
        <v>55</v>
      </c>
      <c r="AR2042" t="s">
        <v>49</v>
      </c>
      <c r="AS2042" t="s">
        <v>56</v>
      </c>
      <c r="BC2042" t="s">
        <v>37</v>
      </c>
      <c r="BF2042">
        <v>111</v>
      </c>
      <c r="BG2042">
        <v>111</v>
      </c>
      <c r="BH2042">
        <v>113</v>
      </c>
      <c r="BI2042">
        <v>21.655737704918032</v>
      </c>
      <c r="BJ2042">
        <f t="shared" si="155"/>
        <v>22</v>
      </c>
      <c r="BK2042">
        <v>0</v>
      </c>
      <c r="BL2042">
        <v>0</v>
      </c>
      <c r="BM2042" t="s">
        <v>1050</v>
      </c>
      <c r="BN2042" t="s">
        <v>913</v>
      </c>
      <c r="BO2042" t="s">
        <v>564</v>
      </c>
      <c r="BQ2042" t="s">
        <v>1050</v>
      </c>
      <c r="BR2042" t="s">
        <v>87</v>
      </c>
      <c r="BS2042" t="s">
        <v>572</v>
      </c>
      <c r="BT2042" t="s">
        <v>1252</v>
      </c>
      <c r="BU2042" t="s">
        <v>87</v>
      </c>
      <c r="BV2042">
        <v>0.98230088495575218</v>
      </c>
      <c r="BW2042">
        <v>1</v>
      </c>
      <c r="BX2042">
        <v>1.7699115044247815E-2</v>
      </c>
      <c r="BY2042">
        <v>0</v>
      </c>
      <c r="BZ2042">
        <v>-111</v>
      </c>
      <c r="CA2042">
        <v>0</v>
      </c>
      <c r="CB2042">
        <v>111</v>
      </c>
      <c r="CC2042" t="e">
        <v>#VALUE!</v>
      </c>
      <c r="CD2042">
        <v>111</v>
      </c>
      <c r="CE2042">
        <v>0</v>
      </c>
      <c r="CH2042">
        <f t="shared" si="156"/>
        <v>1</v>
      </c>
      <c r="CI2042" t="s">
        <v>1408</v>
      </c>
      <c r="CJ2042">
        <v>0</v>
      </c>
      <c r="CK2042" t="s">
        <v>1399</v>
      </c>
      <c r="CL2042">
        <f t="shared" si="157"/>
        <v>0</v>
      </c>
      <c r="CM2042">
        <f t="shared" si="158"/>
        <v>1</v>
      </c>
      <c r="CN2042">
        <f t="shared" si="159"/>
        <v>0</v>
      </c>
    </row>
    <row r="2043" spans="1:92" x14ac:dyDescent="0.25">
      <c r="A2043">
        <v>673</v>
      </c>
      <c r="B2043" t="s">
        <v>564</v>
      </c>
      <c r="C2043" t="s">
        <v>564</v>
      </c>
      <c r="D2043">
        <v>2393258</v>
      </c>
      <c r="E2043">
        <v>2</v>
      </c>
      <c r="F2043" s="107">
        <v>40935</v>
      </c>
      <c r="G2043" s="107">
        <v>41047</v>
      </c>
      <c r="H2043">
        <v>2393258</v>
      </c>
      <c r="I2043" s="107">
        <v>40935</v>
      </c>
      <c r="J2043" s="107">
        <v>40937</v>
      </c>
      <c r="K2043">
        <v>2000</v>
      </c>
      <c r="L2043" t="s">
        <v>566</v>
      </c>
      <c r="M2043" s="107">
        <v>40937</v>
      </c>
      <c r="N2043" t="s">
        <v>87</v>
      </c>
      <c r="O2043" t="s">
        <v>75</v>
      </c>
      <c r="P2043" t="s">
        <v>587</v>
      </c>
      <c r="Q2043">
        <v>3</v>
      </c>
      <c r="R2043">
        <v>113</v>
      </c>
      <c r="S2043">
        <v>0</v>
      </c>
      <c r="T2043">
        <v>1</v>
      </c>
      <c r="AD2043" s="107">
        <v>32852</v>
      </c>
      <c r="AE2043" t="s">
        <v>31</v>
      </c>
      <c r="AF2043" t="s">
        <v>39</v>
      </c>
      <c r="AG2043" t="s">
        <v>40</v>
      </c>
      <c r="AH2043" t="s">
        <v>40</v>
      </c>
      <c r="AI2043" t="s">
        <v>64</v>
      </c>
      <c r="AJ2043" t="s">
        <v>47</v>
      </c>
      <c r="AK2043">
        <v>6</v>
      </c>
      <c r="AL2043" t="s">
        <v>47</v>
      </c>
      <c r="AP2043" t="s">
        <v>42</v>
      </c>
      <c r="AR2043" t="s">
        <v>43</v>
      </c>
      <c r="AS2043" t="s">
        <v>44</v>
      </c>
      <c r="BC2043" t="s">
        <v>51</v>
      </c>
      <c r="BF2043">
        <v>3</v>
      </c>
      <c r="BG2043">
        <v>113</v>
      </c>
      <c r="BH2043">
        <v>113</v>
      </c>
      <c r="BI2043">
        <v>22.084699453551913</v>
      </c>
      <c r="BJ2043">
        <f t="shared" si="155"/>
        <v>22</v>
      </c>
      <c r="BK2043">
        <v>0</v>
      </c>
      <c r="BL2043">
        <v>-110</v>
      </c>
      <c r="BM2043" t="s">
        <v>47</v>
      </c>
      <c r="BN2043" t="s">
        <v>75</v>
      </c>
      <c r="BO2043" t="s">
        <v>87</v>
      </c>
      <c r="BQ2043" t="s">
        <v>47</v>
      </c>
      <c r="BR2043" t="s">
        <v>87</v>
      </c>
      <c r="BS2043" t="s">
        <v>573</v>
      </c>
      <c r="BT2043" t="s">
        <v>1252</v>
      </c>
      <c r="BU2043" t="s">
        <v>564</v>
      </c>
      <c r="BV2043">
        <v>2.6548672566371681E-2</v>
      </c>
      <c r="BW2043">
        <v>2.6548672566371681E-2</v>
      </c>
      <c r="BX2043">
        <v>0</v>
      </c>
      <c r="BY2043">
        <v>0</v>
      </c>
      <c r="BZ2043">
        <v>-3</v>
      </c>
      <c r="CA2043">
        <v>0</v>
      </c>
      <c r="CB2043">
        <v>3</v>
      </c>
      <c r="CC2043" t="e">
        <v>#VALUE!</v>
      </c>
      <c r="CD2043">
        <v>3</v>
      </c>
      <c r="CE2043">
        <v>0</v>
      </c>
      <c r="CH2043">
        <f t="shared" si="156"/>
        <v>1</v>
      </c>
      <c r="CI2043" t="s">
        <v>1405</v>
      </c>
      <c r="CJ2043">
        <v>1</v>
      </c>
      <c r="CK2043" t="s">
        <v>1399</v>
      </c>
      <c r="CL2043">
        <f t="shared" si="157"/>
        <v>1</v>
      </c>
      <c r="CM2043">
        <f t="shared" si="158"/>
        <v>0</v>
      </c>
      <c r="CN2043">
        <f t="shared" si="159"/>
        <v>1</v>
      </c>
    </row>
    <row r="2044" spans="1:92" x14ac:dyDescent="0.25">
      <c r="A2044">
        <v>1485</v>
      </c>
      <c r="B2044" t="s">
        <v>564</v>
      </c>
      <c r="C2044" t="s">
        <v>564</v>
      </c>
      <c r="D2044">
        <v>2394403</v>
      </c>
      <c r="E2044">
        <v>4</v>
      </c>
      <c r="F2044" s="107">
        <v>40963</v>
      </c>
      <c r="G2044" s="107">
        <v>40966</v>
      </c>
      <c r="H2044">
        <v>2394403</v>
      </c>
      <c r="I2044" s="107">
        <v>40963</v>
      </c>
      <c r="J2044" s="107">
        <v>40966</v>
      </c>
      <c r="K2044">
        <v>15000</v>
      </c>
      <c r="L2044" t="s">
        <v>569</v>
      </c>
      <c r="N2044" t="s">
        <v>564</v>
      </c>
      <c r="O2044" t="s">
        <v>913</v>
      </c>
      <c r="P2044" t="s">
        <v>38</v>
      </c>
      <c r="Q2044">
        <v>4</v>
      </c>
      <c r="R2044">
        <v>4</v>
      </c>
      <c r="S2044">
        <v>5</v>
      </c>
      <c r="T2044">
        <v>3</v>
      </c>
      <c r="U2044">
        <v>2</v>
      </c>
      <c r="AD2044" s="107">
        <v>26805</v>
      </c>
      <c r="AE2044" t="s">
        <v>31</v>
      </c>
      <c r="AF2044" t="s">
        <v>32</v>
      </c>
      <c r="AG2044" t="s">
        <v>868</v>
      </c>
      <c r="AH2044" t="s">
        <v>30</v>
      </c>
      <c r="AI2044" t="s">
        <v>82</v>
      </c>
      <c r="AJ2044" t="s">
        <v>88</v>
      </c>
      <c r="AK2044">
        <v>1</v>
      </c>
      <c r="AL2044" t="s">
        <v>986</v>
      </c>
      <c r="AO2044">
        <v>30</v>
      </c>
      <c r="AP2044" t="s">
        <v>42</v>
      </c>
      <c r="AR2044" t="s">
        <v>43</v>
      </c>
      <c r="AS2044" t="s">
        <v>44</v>
      </c>
      <c r="AT2044" t="s">
        <v>557</v>
      </c>
      <c r="BC2044" t="s">
        <v>37</v>
      </c>
      <c r="BF2044">
        <v>4</v>
      </c>
      <c r="BG2044">
        <v>4</v>
      </c>
      <c r="BH2044">
        <v>4</v>
      </c>
      <c r="BI2044">
        <v>38.68306010928962</v>
      </c>
      <c r="BJ2044">
        <f t="shared" si="155"/>
        <v>39</v>
      </c>
      <c r="BK2044">
        <v>0</v>
      </c>
      <c r="BL2044">
        <v>0</v>
      </c>
      <c r="BM2044" t="s">
        <v>1050</v>
      </c>
      <c r="BN2044" t="s">
        <v>913</v>
      </c>
      <c r="BO2044" t="s">
        <v>564</v>
      </c>
      <c r="BQ2044" t="s">
        <v>1050</v>
      </c>
      <c r="BR2044" t="s">
        <v>87</v>
      </c>
      <c r="BS2044" t="s">
        <v>572</v>
      </c>
      <c r="BT2044" t="s">
        <v>1252</v>
      </c>
      <c r="BU2044" t="s">
        <v>87</v>
      </c>
      <c r="BV2044">
        <v>1</v>
      </c>
      <c r="BW2044">
        <v>1</v>
      </c>
      <c r="BX2044">
        <v>0</v>
      </c>
      <c r="BY2044">
        <v>0</v>
      </c>
      <c r="BZ2044">
        <v>-4</v>
      </c>
      <c r="CA2044">
        <v>0</v>
      </c>
      <c r="CB2044">
        <v>4</v>
      </c>
      <c r="CC2044" t="e">
        <v>#VALUE!</v>
      </c>
      <c r="CD2044">
        <v>4</v>
      </c>
      <c r="CE2044">
        <v>0</v>
      </c>
      <c r="CH2044">
        <f t="shared" si="156"/>
        <v>1</v>
      </c>
      <c r="CI2044" t="s">
        <v>1405</v>
      </c>
      <c r="CJ2044">
        <v>1</v>
      </c>
      <c r="CK2044" t="s">
        <v>1399</v>
      </c>
      <c r="CL2044">
        <f t="shared" si="157"/>
        <v>0</v>
      </c>
      <c r="CM2044">
        <f t="shared" si="158"/>
        <v>1</v>
      </c>
      <c r="CN2044">
        <f t="shared" si="159"/>
        <v>1</v>
      </c>
    </row>
    <row r="2045" spans="1:92" x14ac:dyDescent="0.25">
      <c r="A2045">
        <v>3199</v>
      </c>
      <c r="B2045" t="s">
        <v>564</v>
      </c>
      <c r="C2045" t="s">
        <v>564</v>
      </c>
      <c r="D2045">
        <v>2395657</v>
      </c>
      <c r="E2045">
        <v>1</v>
      </c>
      <c r="F2045" s="107">
        <v>41026</v>
      </c>
      <c r="G2045" s="107">
        <v>41089</v>
      </c>
      <c r="H2045">
        <v>2395657</v>
      </c>
      <c r="I2045" s="107" t="s">
        <v>560</v>
      </c>
      <c r="J2045" s="107" t="s">
        <v>560</v>
      </c>
      <c r="K2045">
        <v>2000</v>
      </c>
      <c r="L2045" t="s">
        <v>566</v>
      </c>
      <c r="M2045" s="107">
        <v>41028</v>
      </c>
      <c r="N2045" t="s">
        <v>87</v>
      </c>
      <c r="O2045" t="s">
        <v>75</v>
      </c>
      <c r="P2045" t="s">
        <v>54</v>
      </c>
      <c r="Q2045">
        <v>0</v>
      </c>
      <c r="R2045">
        <v>64</v>
      </c>
      <c r="S2045">
        <v>0</v>
      </c>
      <c r="T2045">
        <v>2</v>
      </c>
      <c r="AD2045" s="107">
        <v>33334</v>
      </c>
      <c r="AE2045" t="s">
        <v>31</v>
      </c>
      <c r="AF2045" t="s">
        <v>39</v>
      </c>
      <c r="AG2045" t="s">
        <v>40</v>
      </c>
      <c r="AH2045" t="s">
        <v>40</v>
      </c>
      <c r="AI2045" t="s">
        <v>84</v>
      </c>
      <c r="AJ2045" t="s">
        <v>54</v>
      </c>
      <c r="AK2045">
        <v>4</v>
      </c>
      <c r="AL2045" t="s">
        <v>54</v>
      </c>
      <c r="AP2045" t="s">
        <v>42</v>
      </c>
      <c r="AR2045" t="s">
        <v>43</v>
      </c>
      <c r="AS2045" t="s">
        <v>44</v>
      </c>
      <c r="AT2045" t="s">
        <v>531</v>
      </c>
      <c r="BC2045" t="s">
        <v>51</v>
      </c>
      <c r="BF2045">
        <v>0</v>
      </c>
      <c r="BG2045">
        <v>0</v>
      </c>
      <c r="BH2045">
        <v>64</v>
      </c>
      <c r="BI2045">
        <v>21.016393442622952</v>
      </c>
      <c r="BJ2045" t="e">
        <f t="shared" si="155"/>
        <v>#VALUE!</v>
      </c>
      <c r="BK2045" t="e">
        <v>#VALUE!</v>
      </c>
      <c r="BL2045" t="e">
        <v>#VALUE!</v>
      </c>
      <c r="BM2045" t="s">
        <v>1051</v>
      </c>
      <c r="BN2045" t="s">
        <v>75</v>
      </c>
      <c r="BO2045" t="s">
        <v>87</v>
      </c>
      <c r="BQ2045" t="s">
        <v>1051</v>
      </c>
      <c r="BR2045">
        <v>0</v>
      </c>
      <c r="BS2045" t="s">
        <v>573</v>
      </c>
      <c r="BT2045" t="s">
        <v>1252</v>
      </c>
      <c r="BU2045" t="s">
        <v>564</v>
      </c>
      <c r="BV2045">
        <v>0</v>
      </c>
      <c r="BW2045">
        <v>0</v>
      </c>
      <c r="BX2045">
        <v>0</v>
      </c>
      <c r="BY2045">
        <v>0</v>
      </c>
      <c r="BZ2045" t="e">
        <v>#VALUE!</v>
      </c>
      <c r="CA2045" t="e">
        <v>#VALUE!</v>
      </c>
      <c r="CB2045" t="e">
        <v>#VALUE!</v>
      </c>
      <c r="CC2045">
        <v>0</v>
      </c>
      <c r="CD2045">
        <v>0</v>
      </c>
      <c r="CE2045">
        <v>0</v>
      </c>
      <c r="CH2045">
        <f t="shared" si="156"/>
        <v>1</v>
      </c>
      <c r="CI2045" t="s">
        <v>1405</v>
      </c>
      <c r="CJ2045">
        <v>1</v>
      </c>
      <c r="CK2045" t="s">
        <v>1400</v>
      </c>
      <c r="CL2045">
        <f t="shared" si="157"/>
        <v>1</v>
      </c>
      <c r="CM2045">
        <f t="shared" si="158"/>
        <v>0</v>
      </c>
      <c r="CN2045">
        <f t="shared" si="159"/>
        <v>1</v>
      </c>
    </row>
    <row r="2046" spans="1:92" x14ac:dyDescent="0.25">
      <c r="A2046">
        <v>149</v>
      </c>
      <c r="B2046" t="s">
        <v>564</v>
      </c>
      <c r="C2046" t="s">
        <v>564</v>
      </c>
      <c r="D2046">
        <v>2396021</v>
      </c>
      <c r="E2046">
        <v>5</v>
      </c>
      <c r="F2046" s="107">
        <v>40915</v>
      </c>
      <c r="G2046" s="107">
        <v>41148</v>
      </c>
      <c r="H2046">
        <v>2396021</v>
      </c>
      <c r="I2046" s="107">
        <v>40915</v>
      </c>
      <c r="J2046" s="107">
        <v>40917</v>
      </c>
      <c r="K2046">
        <v>2000</v>
      </c>
      <c r="L2046" t="s">
        <v>566</v>
      </c>
      <c r="M2046" s="107">
        <v>40917</v>
      </c>
      <c r="N2046" t="s">
        <v>87</v>
      </c>
      <c r="O2046" t="s">
        <v>75</v>
      </c>
      <c r="P2046" t="s">
        <v>38</v>
      </c>
      <c r="Q2046">
        <v>3</v>
      </c>
      <c r="R2046">
        <v>234</v>
      </c>
      <c r="S2046">
        <v>0</v>
      </c>
      <c r="T2046">
        <v>6</v>
      </c>
      <c r="AD2046" s="107">
        <v>32811</v>
      </c>
      <c r="AE2046" t="s">
        <v>31</v>
      </c>
      <c r="AF2046" t="s">
        <v>137</v>
      </c>
      <c r="AG2046" t="s">
        <v>869</v>
      </c>
      <c r="AH2046" t="s">
        <v>30</v>
      </c>
      <c r="AI2046" t="s">
        <v>46</v>
      </c>
      <c r="AJ2046" t="s">
        <v>88</v>
      </c>
      <c r="AK2046">
        <v>9</v>
      </c>
      <c r="AL2046" t="s">
        <v>987</v>
      </c>
      <c r="AN2046">
        <v>10</v>
      </c>
      <c r="AP2046" t="s">
        <v>107</v>
      </c>
      <c r="AR2046" t="s">
        <v>43</v>
      </c>
      <c r="AS2046" t="s">
        <v>60</v>
      </c>
      <c r="AT2046" t="s">
        <v>155</v>
      </c>
      <c r="BC2046" t="s">
        <v>51</v>
      </c>
      <c r="BF2046">
        <v>3</v>
      </c>
      <c r="BG2046">
        <v>234</v>
      </c>
      <c r="BH2046">
        <v>234</v>
      </c>
      <c r="BI2046">
        <v>22.142076502732241</v>
      </c>
      <c r="BJ2046">
        <f t="shared" si="155"/>
        <v>22</v>
      </c>
      <c r="BK2046">
        <v>0</v>
      </c>
      <c r="BL2046">
        <v>-231</v>
      </c>
      <c r="BM2046" t="s">
        <v>1050</v>
      </c>
      <c r="BN2046" t="s">
        <v>75</v>
      </c>
      <c r="BO2046" t="s">
        <v>87</v>
      </c>
      <c r="BQ2046" t="s">
        <v>1050</v>
      </c>
      <c r="BR2046" t="s">
        <v>87</v>
      </c>
      <c r="BS2046" t="s">
        <v>573</v>
      </c>
      <c r="BT2046" t="s">
        <v>1252</v>
      </c>
      <c r="BU2046" t="s">
        <v>564</v>
      </c>
      <c r="BV2046">
        <v>1.282051282051282E-2</v>
      </c>
      <c r="BW2046">
        <v>1.282051282051282E-2</v>
      </c>
      <c r="BX2046">
        <v>0</v>
      </c>
      <c r="BY2046">
        <v>0</v>
      </c>
      <c r="BZ2046">
        <v>-3</v>
      </c>
      <c r="CA2046">
        <v>0</v>
      </c>
      <c r="CB2046">
        <v>3</v>
      </c>
      <c r="CC2046" t="e">
        <v>#VALUE!</v>
      </c>
      <c r="CD2046">
        <v>3</v>
      </c>
      <c r="CE2046">
        <v>0</v>
      </c>
      <c r="CH2046">
        <f t="shared" si="156"/>
        <v>1</v>
      </c>
      <c r="CI2046" t="s">
        <v>1405</v>
      </c>
      <c r="CJ2046">
        <v>1</v>
      </c>
      <c r="CK2046" t="s">
        <v>1399</v>
      </c>
      <c r="CL2046">
        <f t="shared" si="157"/>
        <v>1</v>
      </c>
      <c r="CM2046">
        <f t="shared" si="158"/>
        <v>0</v>
      </c>
      <c r="CN2046">
        <f t="shared" si="159"/>
        <v>1</v>
      </c>
    </row>
    <row r="2047" spans="1:92" x14ac:dyDescent="0.25">
      <c r="A2047">
        <v>768</v>
      </c>
      <c r="B2047" t="s">
        <v>564</v>
      </c>
      <c r="C2047" t="s">
        <v>564</v>
      </c>
      <c r="D2047">
        <v>2396082</v>
      </c>
      <c r="E2047">
        <v>5</v>
      </c>
      <c r="F2047" s="107">
        <v>40938</v>
      </c>
      <c r="G2047" s="107">
        <v>41190</v>
      </c>
      <c r="H2047">
        <v>2396082</v>
      </c>
      <c r="I2047" s="107">
        <v>40939</v>
      </c>
      <c r="J2047" s="107">
        <v>40941</v>
      </c>
      <c r="K2047">
        <v>30000</v>
      </c>
      <c r="L2047" t="s">
        <v>570</v>
      </c>
      <c r="M2047" s="107">
        <v>40941</v>
      </c>
      <c r="N2047" t="s">
        <v>87</v>
      </c>
      <c r="O2047" t="s">
        <v>75</v>
      </c>
      <c r="P2047" t="s">
        <v>38</v>
      </c>
      <c r="Q2047">
        <v>3</v>
      </c>
      <c r="R2047">
        <v>253</v>
      </c>
      <c r="S2047">
        <v>3</v>
      </c>
      <c r="T2047">
        <v>0</v>
      </c>
      <c r="U2047">
        <v>2</v>
      </c>
      <c r="AD2047" s="107">
        <v>33466</v>
      </c>
      <c r="AE2047" t="s">
        <v>31</v>
      </c>
      <c r="AF2047" t="s">
        <v>32</v>
      </c>
      <c r="AG2047" t="s">
        <v>868</v>
      </c>
      <c r="AH2047" t="s">
        <v>57</v>
      </c>
      <c r="AI2047" t="s">
        <v>112</v>
      </c>
      <c r="AJ2047" t="s">
        <v>88</v>
      </c>
      <c r="AK2047">
        <v>13</v>
      </c>
      <c r="AL2047" t="s">
        <v>987</v>
      </c>
      <c r="AN2047">
        <v>6</v>
      </c>
      <c r="AP2047" t="s">
        <v>131</v>
      </c>
      <c r="AR2047" t="s">
        <v>91</v>
      </c>
      <c r="AS2047" t="s">
        <v>81</v>
      </c>
      <c r="BC2047" t="s">
        <v>51</v>
      </c>
      <c r="BF2047">
        <v>3</v>
      </c>
      <c r="BG2047">
        <v>252</v>
      </c>
      <c r="BH2047">
        <v>253</v>
      </c>
      <c r="BI2047">
        <v>20.415300546448087</v>
      </c>
      <c r="BJ2047">
        <f t="shared" si="155"/>
        <v>20</v>
      </c>
      <c r="BK2047">
        <v>0</v>
      </c>
      <c r="BL2047">
        <v>-249</v>
      </c>
      <c r="BM2047" t="s">
        <v>1050</v>
      </c>
      <c r="BN2047" t="s">
        <v>75</v>
      </c>
      <c r="BO2047" t="s">
        <v>87</v>
      </c>
      <c r="BQ2047" t="s">
        <v>1050</v>
      </c>
      <c r="BR2047" t="s">
        <v>87</v>
      </c>
      <c r="BS2047" t="s">
        <v>573</v>
      </c>
      <c r="BT2047" t="s">
        <v>1252</v>
      </c>
      <c r="BU2047" t="s">
        <v>87</v>
      </c>
      <c r="BV2047">
        <v>1.1857707509881422E-2</v>
      </c>
      <c r="BW2047">
        <v>1.1904761904761904E-2</v>
      </c>
      <c r="BX2047">
        <v>4.7054394880481978E-5</v>
      </c>
      <c r="BY2047">
        <v>0</v>
      </c>
      <c r="BZ2047">
        <v>-3</v>
      </c>
      <c r="CA2047">
        <v>0</v>
      </c>
      <c r="CB2047">
        <v>3</v>
      </c>
      <c r="CC2047" t="e">
        <v>#VALUE!</v>
      </c>
      <c r="CD2047">
        <v>3</v>
      </c>
      <c r="CE2047">
        <v>0</v>
      </c>
      <c r="CH2047">
        <f t="shared" si="156"/>
        <v>1</v>
      </c>
      <c r="CI2047" t="s">
        <v>1405</v>
      </c>
      <c r="CJ2047">
        <v>1</v>
      </c>
      <c r="CK2047" t="s">
        <v>1399</v>
      </c>
      <c r="CL2047">
        <f t="shared" si="157"/>
        <v>1</v>
      </c>
      <c r="CM2047">
        <f t="shared" si="158"/>
        <v>1</v>
      </c>
      <c r="CN2047">
        <f t="shared" si="159"/>
        <v>0</v>
      </c>
    </row>
    <row r="2048" spans="1:92" x14ac:dyDescent="0.25">
      <c r="A2048">
        <v>2742</v>
      </c>
      <c r="B2048" t="s">
        <v>87</v>
      </c>
      <c r="C2048" t="s">
        <v>87</v>
      </c>
      <c r="D2048">
        <v>2396941</v>
      </c>
      <c r="E2048">
        <v>2</v>
      </c>
      <c r="F2048" s="107">
        <v>41010</v>
      </c>
      <c r="G2048" s="107">
        <v>41213</v>
      </c>
      <c r="H2048">
        <v>2396941</v>
      </c>
      <c r="I2048" s="107">
        <v>41011</v>
      </c>
      <c r="J2048" s="107">
        <v>41012</v>
      </c>
      <c r="K2048">
        <v>5000</v>
      </c>
      <c r="L2048" t="s">
        <v>567</v>
      </c>
      <c r="M2048" s="107">
        <v>41012</v>
      </c>
      <c r="N2048" t="s">
        <v>87</v>
      </c>
      <c r="O2048" t="s">
        <v>75</v>
      </c>
      <c r="P2048" t="s">
        <v>587</v>
      </c>
      <c r="Q2048">
        <v>15</v>
      </c>
      <c r="R2048">
        <v>204</v>
      </c>
      <c r="S2048">
        <v>0</v>
      </c>
      <c r="T2048">
        <v>2</v>
      </c>
      <c r="AD2048" s="107">
        <v>32514</v>
      </c>
      <c r="AE2048" t="s">
        <v>31</v>
      </c>
      <c r="AF2048" t="s">
        <v>68</v>
      </c>
      <c r="AG2048" t="s">
        <v>870</v>
      </c>
      <c r="AH2048" t="s">
        <v>30</v>
      </c>
      <c r="AI2048" t="s">
        <v>113</v>
      </c>
      <c r="AJ2048" t="s">
        <v>47</v>
      </c>
      <c r="AK2048">
        <v>12</v>
      </c>
      <c r="AL2048" t="s">
        <v>47</v>
      </c>
      <c r="AP2048" t="s">
        <v>92</v>
      </c>
      <c r="AR2048" t="s">
        <v>66</v>
      </c>
      <c r="AS2048" t="s">
        <v>44</v>
      </c>
      <c r="AT2048" t="s">
        <v>1099</v>
      </c>
      <c r="AU2048" t="s">
        <v>850</v>
      </c>
      <c r="AV2048" t="s">
        <v>87</v>
      </c>
      <c r="AW2048" t="s">
        <v>780</v>
      </c>
      <c r="BA2048">
        <v>41215</v>
      </c>
      <c r="BB2048">
        <v>243</v>
      </c>
      <c r="BC2048" t="s">
        <v>51</v>
      </c>
      <c r="BD2048" t="s">
        <v>1258</v>
      </c>
      <c r="BF2048">
        <v>15</v>
      </c>
      <c r="BG2048">
        <v>203</v>
      </c>
      <c r="BH2048">
        <v>204</v>
      </c>
      <c r="BI2048">
        <v>23.21311475409836</v>
      </c>
      <c r="BJ2048">
        <f t="shared" si="155"/>
        <v>23</v>
      </c>
      <c r="BK2048">
        <v>0</v>
      </c>
      <c r="BL2048">
        <v>-201</v>
      </c>
      <c r="BM2048" t="s">
        <v>47</v>
      </c>
      <c r="BN2048" t="s">
        <v>75</v>
      </c>
      <c r="BO2048" t="s">
        <v>564</v>
      </c>
      <c r="BQ2048" t="s">
        <v>47</v>
      </c>
      <c r="BR2048" t="s">
        <v>87</v>
      </c>
      <c r="BS2048" t="s">
        <v>572</v>
      </c>
      <c r="BT2048" t="s">
        <v>1252</v>
      </c>
      <c r="BU2048" t="s">
        <v>564</v>
      </c>
      <c r="BV2048">
        <v>7.3529411764705885E-2</v>
      </c>
      <c r="BW2048">
        <v>9.852216748768473E-3</v>
      </c>
      <c r="BX2048">
        <v>-6.367719501593741E-2</v>
      </c>
      <c r="BY2048">
        <v>0</v>
      </c>
      <c r="BZ2048">
        <v>-2</v>
      </c>
      <c r="CA2048">
        <v>13</v>
      </c>
      <c r="CB2048">
        <v>203</v>
      </c>
      <c r="CC2048">
        <v>15</v>
      </c>
      <c r="CD2048">
        <v>203</v>
      </c>
      <c r="CE2048">
        <v>201</v>
      </c>
      <c r="CH2048">
        <f t="shared" si="156"/>
        <v>1</v>
      </c>
      <c r="CI2048" t="s">
        <v>1404</v>
      </c>
      <c r="CJ2048">
        <v>2</v>
      </c>
      <c r="CK2048" t="s">
        <v>1399</v>
      </c>
      <c r="CL2048">
        <f t="shared" si="157"/>
        <v>1</v>
      </c>
      <c r="CM2048">
        <f t="shared" si="158"/>
        <v>0</v>
      </c>
      <c r="CN2048">
        <f t="shared" si="159"/>
        <v>1</v>
      </c>
    </row>
    <row r="2049" spans="1:92" x14ac:dyDescent="0.25">
      <c r="A2049">
        <v>345</v>
      </c>
      <c r="B2049" t="s">
        <v>564</v>
      </c>
      <c r="C2049" t="s">
        <v>564</v>
      </c>
      <c r="D2049">
        <v>2399982</v>
      </c>
      <c r="E2049">
        <v>6</v>
      </c>
      <c r="F2049" s="107">
        <v>40922</v>
      </c>
      <c r="G2049" s="107">
        <v>40969</v>
      </c>
      <c r="H2049">
        <v>2399982</v>
      </c>
      <c r="I2049" s="107">
        <v>40923</v>
      </c>
      <c r="J2049" s="107">
        <v>40969</v>
      </c>
      <c r="K2049">
        <v>20000</v>
      </c>
      <c r="L2049" t="s">
        <v>569</v>
      </c>
      <c r="N2049" t="s">
        <v>564</v>
      </c>
      <c r="O2049" t="s">
        <v>913</v>
      </c>
      <c r="P2049" t="s">
        <v>38</v>
      </c>
      <c r="Q2049">
        <v>47</v>
      </c>
      <c r="R2049">
        <v>48</v>
      </c>
      <c r="S2049">
        <v>2</v>
      </c>
      <c r="T2049">
        <v>0</v>
      </c>
      <c r="U2049">
        <v>2</v>
      </c>
      <c r="AD2049" s="107">
        <v>33430</v>
      </c>
      <c r="AE2049" t="s">
        <v>31</v>
      </c>
      <c r="AF2049" t="s">
        <v>32</v>
      </c>
      <c r="AG2049" t="s">
        <v>868</v>
      </c>
      <c r="AH2049" t="s">
        <v>57</v>
      </c>
      <c r="AI2049" t="s">
        <v>112</v>
      </c>
      <c r="AJ2049" t="s">
        <v>88</v>
      </c>
      <c r="AK2049">
        <v>3</v>
      </c>
      <c r="AL2049" t="s">
        <v>361</v>
      </c>
      <c r="AM2049">
        <v>2</v>
      </c>
      <c r="AP2049" t="s">
        <v>185</v>
      </c>
      <c r="AR2049" t="s">
        <v>49</v>
      </c>
      <c r="AS2049" t="s">
        <v>105</v>
      </c>
      <c r="BC2049" t="s">
        <v>37</v>
      </c>
      <c r="BF2049">
        <v>47</v>
      </c>
      <c r="BG2049">
        <v>47</v>
      </c>
      <c r="BH2049">
        <v>48</v>
      </c>
      <c r="BI2049">
        <v>20.469945355191257</v>
      </c>
      <c r="BJ2049">
        <f t="shared" si="155"/>
        <v>21</v>
      </c>
      <c r="BK2049">
        <v>0</v>
      </c>
      <c r="BL2049">
        <v>0</v>
      </c>
      <c r="BM2049" t="s">
        <v>1050</v>
      </c>
      <c r="BN2049" t="s">
        <v>913</v>
      </c>
      <c r="BO2049" t="s">
        <v>564</v>
      </c>
      <c r="BQ2049" t="s">
        <v>1050</v>
      </c>
      <c r="BR2049" t="s">
        <v>87</v>
      </c>
      <c r="BS2049" t="s">
        <v>572</v>
      </c>
      <c r="BT2049" t="s">
        <v>1252</v>
      </c>
      <c r="BU2049" t="s">
        <v>87</v>
      </c>
      <c r="BV2049">
        <v>0.97916666666666663</v>
      </c>
      <c r="BW2049">
        <v>1</v>
      </c>
      <c r="BX2049">
        <v>2.083333333333337E-2</v>
      </c>
      <c r="BY2049">
        <v>0</v>
      </c>
      <c r="BZ2049">
        <v>-47</v>
      </c>
      <c r="CA2049">
        <v>0</v>
      </c>
      <c r="CB2049">
        <v>47</v>
      </c>
      <c r="CC2049" t="e">
        <v>#VALUE!</v>
      </c>
      <c r="CD2049">
        <v>47</v>
      </c>
      <c r="CE2049">
        <v>0</v>
      </c>
      <c r="CH2049">
        <f t="shared" si="156"/>
        <v>1</v>
      </c>
      <c r="CI2049" t="s">
        <v>1401</v>
      </c>
      <c r="CJ2049">
        <v>3</v>
      </c>
      <c r="CK2049" t="s">
        <v>1399</v>
      </c>
      <c r="CL2049">
        <f t="shared" si="157"/>
        <v>0</v>
      </c>
      <c r="CM2049">
        <f t="shared" si="158"/>
        <v>1</v>
      </c>
      <c r="CN2049">
        <f t="shared" si="159"/>
        <v>0</v>
      </c>
    </row>
    <row r="2050" spans="1:92" x14ac:dyDescent="0.25">
      <c r="A2050">
        <v>2174</v>
      </c>
      <c r="B2050" t="s">
        <v>564</v>
      </c>
      <c r="C2050" t="s">
        <v>564</v>
      </c>
      <c r="D2050">
        <v>2401422</v>
      </c>
      <c r="E2050">
        <v>2</v>
      </c>
      <c r="F2050" s="107">
        <v>40990</v>
      </c>
      <c r="G2050" s="107">
        <v>40995</v>
      </c>
      <c r="H2050">
        <v>2401422</v>
      </c>
      <c r="I2050" s="107">
        <v>40991</v>
      </c>
      <c r="J2050" s="107">
        <v>40995</v>
      </c>
      <c r="K2050">
        <v>50000</v>
      </c>
      <c r="L2050" t="s">
        <v>570</v>
      </c>
      <c r="N2050" t="s">
        <v>564</v>
      </c>
      <c r="O2050" t="s">
        <v>913</v>
      </c>
      <c r="P2050" t="s">
        <v>587</v>
      </c>
      <c r="Q2050">
        <v>5</v>
      </c>
      <c r="R2050">
        <v>6</v>
      </c>
      <c r="S2050">
        <v>2</v>
      </c>
      <c r="T2050">
        <v>4</v>
      </c>
      <c r="AD2050" s="107">
        <v>32883</v>
      </c>
      <c r="AE2050" t="s">
        <v>31</v>
      </c>
      <c r="AF2050" t="s">
        <v>32</v>
      </c>
      <c r="AG2050" t="s">
        <v>868</v>
      </c>
      <c r="AH2050" t="s">
        <v>30</v>
      </c>
      <c r="AI2050" t="s">
        <v>70</v>
      </c>
      <c r="AJ2050" t="s">
        <v>47</v>
      </c>
      <c r="AK2050">
        <v>2</v>
      </c>
      <c r="AL2050" t="s">
        <v>47</v>
      </c>
      <c r="AP2050" t="s">
        <v>109</v>
      </c>
      <c r="AR2050" t="s">
        <v>49</v>
      </c>
      <c r="AS2050" t="s">
        <v>73</v>
      </c>
      <c r="BC2050" t="s">
        <v>98</v>
      </c>
      <c r="BF2050">
        <v>5</v>
      </c>
      <c r="BG2050">
        <v>5</v>
      </c>
      <c r="BH2050">
        <v>6</v>
      </c>
      <c r="BI2050">
        <v>22.150273224043715</v>
      </c>
      <c r="BJ2050">
        <f t="shared" si="155"/>
        <v>22</v>
      </c>
      <c r="BK2050">
        <v>0</v>
      </c>
      <c r="BL2050">
        <v>0</v>
      </c>
      <c r="BM2050" t="s">
        <v>47</v>
      </c>
      <c r="BN2050" t="s">
        <v>913</v>
      </c>
      <c r="BO2050" t="s">
        <v>564</v>
      </c>
      <c r="BQ2050" t="s">
        <v>47</v>
      </c>
      <c r="BR2050" t="s">
        <v>87</v>
      </c>
      <c r="BS2050" t="s">
        <v>572</v>
      </c>
      <c r="BT2050" t="s">
        <v>1252</v>
      </c>
      <c r="BU2050" t="s">
        <v>87</v>
      </c>
      <c r="BV2050">
        <v>0.83333333333333337</v>
      </c>
      <c r="BW2050">
        <v>1</v>
      </c>
      <c r="BX2050">
        <v>0.16666666666666663</v>
      </c>
      <c r="BY2050">
        <v>0</v>
      </c>
      <c r="BZ2050">
        <v>-5</v>
      </c>
      <c r="CA2050">
        <v>0</v>
      </c>
      <c r="CB2050">
        <v>5</v>
      </c>
      <c r="CC2050" t="e">
        <v>#VALUE!</v>
      </c>
      <c r="CD2050">
        <v>5</v>
      </c>
      <c r="CE2050">
        <v>0</v>
      </c>
      <c r="CH2050">
        <f t="shared" si="156"/>
        <v>1</v>
      </c>
      <c r="CI2050" t="s">
        <v>1405</v>
      </c>
      <c r="CJ2050">
        <v>1</v>
      </c>
      <c r="CK2050" t="s">
        <v>1399</v>
      </c>
      <c r="CL2050">
        <f t="shared" si="157"/>
        <v>0</v>
      </c>
      <c r="CM2050">
        <f t="shared" si="158"/>
        <v>1</v>
      </c>
      <c r="CN2050">
        <f t="shared" si="159"/>
        <v>1</v>
      </c>
    </row>
    <row r="2051" spans="1:92" x14ac:dyDescent="0.25">
      <c r="A2051">
        <v>1240</v>
      </c>
      <c r="B2051" t="s">
        <v>564</v>
      </c>
      <c r="C2051" t="s">
        <v>564</v>
      </c>
      <c r="D2051">
        <v>2401429</v>
      </c>
      <c r="E2051">
        <v>2</v>
      </c>
      <c r="F2051" s="107">
        <v>40954</v>
      </c>
      <c r="G2051" s="107">
        <v>40969</v>
      </c>
      <c r="H2051">
        <v>2401429</v>
      </c>
      <c r="I2051" s="107">
        <v>40954</v>
      </c>
      <c r="J2051" s="107">
        <v>40969</v>
      </c>
      <c r="K2051">
        <v>10000</v>
      </c>
      <c r="L2051" t="s">
        <v>568</v>
      </c>
      <c r="N2051" t="s">
        <v>564</v>
      </c>
      <c r="O2051" t="s">
        <v>913</v>
      </c>
      <c r="P2051" t="s">
        <v>587</v>
      </c>
      <c r="Q2051">
        <v>16</v>
      </c>
      <c r="R2051">
        <v>16</v>
      </c>
      <c r="S2051">
        <v>0</v>
      </c>
      <c r="T2051">
        <v>3</v>
      </c>
      <c r="AD2051" s="107">
        <v>33223</v>
      </c>
      <c r="AE2051" t="s">
        <v>31</v>
      </c>
      <c r="AF2051" t="s">
        <v>32</v>
      </c>
      <c r="AG2051" t="s">
        <v>868</v>
      </c>
      <c r="AH2051" t="s">
        <v>57</v>
      </c>
      <c r="AI2051" t="s">
        <v>99</v>
      </c>
      <c r="AJ2051" t="s">
        <v>47</v>
      </c>
      <c r="AK2051">
        <v>2</v>
      </c>
      <c r="AL2051" t="s">
        <v>47</v>
      </c>
      <c r="AP2051" t="s">
        <v>80</v>
      </c>
      <c r="AR2051" t="s">
        <v>49</v>
      </c>
      <c r="AS2051" t="s">
        <v>81</v>
      </c>
      <c r="AT2051" t="s">
        <v>309</v>
      </c>
      <c r="BC2051" t="s">
        <v>37</v>
      </c>
      <c r="BF2051">
        <v>16</v>
      </c>
      <c r="BG2051">
        <v>16</v>
      </c>
      <c r="BH2051">
        <v>16</v>
      </c>
      <c r="BI2051">
        <v>21.122950819672131</v>
      </c>
      <c r="BJ2051">
        <f t="shared" ref="BJ2051:BJ2114" si="160">ROUND((I2051-AD2051)/365,0)</f>
        <v>21</v>
      </c>
      <c r="BK2051">
        <v>0</v>
      </c>
      <c r="BL2051">
        <v>0</v>
      </c>
      <c r="BM2051" t="s">
        <v>47</v>
      </c>
      <c r="BN2051" t="s">
        <v>913</v>
      </c>
      <c r="BO2051" t="s">
        <v>564</v>
      </c>
      <c r="BQ2051" t="s">
        <v>47</v>
      </c>
      <c r="BR2051" t="s">
        <v>87</v>
      </c>
      <c r="BS2051" t="s">
        <v>572</v>
      </c>
      <c r="BT2051" t="s">
        <v>1252</v>
      </c>
      <c r="BU2051" t="s">
        <v>564</v>
      </c>
      <c r="BV2051">
        <v>1</v>
      </c>
      <c r="BW2051">
        <v>1</v>
      </c>
      <c r="BX2051">
        <v>0</v>
      </c>
      <c r="BY2051">
        <v>0</v>
      </c>
      <c r="BZ2051">
        <v>-16</v>
      </c>
      <c r="CA2051">
        <v>0</v>
      </c>
      <c r="CB2051">
        <v>16</v>
      </c>
      <c r="CC2051" t="e">
        <v>#VALUE!</v>
      </c>
      <c r="CD2051">
        <v>16</v>
      </c>
      <c r="CE2051">
        <v>0</v>
      </c>
      <c r="CH2051">
        <f t="shared" ref="CH2051:CH2114" si="161">IF(CM2051+CN2051&gt;0,1,0)</f>
        <v>1</v>
      </c>
      <c r="CI2051" t="s">
        <v>1404</v>
      </c>
      <c r="CJ2051">
        <v>2</v>
      </c>
      <c r="CK2051" t="s">
        <v>1399</v>
      </c>
      <c r="CL2051">
        <f t="shared" ref="CL2051:CL2114" si="162">IF(BN2051="None",0,1)</f>
        <v>0</v>
      </c>
      <c r="CM2051">
        <f t="shared" ref="CM2051:CM2114" si="163">IF(S2051&gt;0,1,0)</f>
        <v>0</v>
      </c>
      <c r="CN2051">
        <f t="shared" ref="CN2051:CN2114" si="164">IF(T2051&gt;0,1,0)</f>
        <v>1</v>
      </c>
    </row>
    <row r="2052" spans="1:92" x14ac:dyDescent="0.25">
      <c r="A2052">
        <v>2666</v>
      </c>
      <c r="B2052" t="s">
        <v>564</v>
      </c>
      <c r="C2052" t="s">
        <v>564</v>
      </c>
      <c r="D2052">
        <v>2401490</v>
      </c>
      <c r="E2052">
        <v>1</v>
      </c>
      <c r="F2052" s="107">
        <v>41008</v>
      </c>
      <c r="G2052" s="107">
        <v>41107</v>
      </c>
      <c r="H2052">
        <v>2401490</v>
      </c>
      <c r="I2052" s="107">
        <v>41008</v>
      </c>
      <c r="J2052" s="107">
        <v>41055</v>
      </c>
      <c r="K2052">
        <v>5000</v>
      </c>
      <c r="L2052" t="s">
        <v>567</v>
      </c>
      <c r="M2052" s="107">
        <v>41055</v>
      </c>
      <c r="N2052" t="s">
        <v>87</v>
      </c>
      <c r="O2052" t="s">
        <v>75</v>
      </c>
      <c r="P2052" t="s">
        <v>54</v>
      </c>
      <c r="Q2052">
        <v>48</v>
      </c>
      <c r="R2052">
        <v>100</v>
      </c>
      <c r="S2052">
        <v>1</v>
      </c>
      <c r="T2052">
        <v>2</v>
      </c>
      <c r="U2052">
        <v>1</v>
      </c>
      <c r="AD2052" s="107">
        <v>33213</v>
      </c>
      <c r="AE2052" t="s">
        <v>31</v>
      </c>
      <c r="AF2052" t="s">
        <v>39</v>
      </c>
      <c r="AG2052" t="s">
        <v>40</v>
      </c>
      <c r="AH2052" t="s">
        <v>40</v>
      </c>
      <c r="AI2052" t="s">
        <v>86</v>
      </c>
      <c r="AJ2052" t="s">
        <v>54</v>
      </c>
      <c r="AK2052">
        <v>8</v>
      </c>
      <c r="AL2052" t="s">
        <v>54</v>
      </c>
      <c r="AP2052" t="s">
        <v>196</v>
      </c>
      <c r="AR2052" t="s">
        <v>43</v>
      </c>
      <c r="AS2052" t="s">
        <v>60</v>
      </c>
      <c r="BC2052" t="s">
        <v>37</v>
      </c>
      <c r="BF2052">
        <v>48</v>
      </c>
      <c r="BG2052">
        <v>100</v>
      </c>
      <c r="BH2052">
        <v>100</v>
      </c>
      <c r="BI2052">
        <v>21.297814207650273</v>
      </c>
      <c r="BJ2052">
        <f t="shared" si="160"/>
        <v>21</v>
      </c>
      <c r="BK2052">
        <v>0</v>
      </c>
      <c r="BL2052">
        <v>-52</v>
      </c>
      <c r="BM2052" t="s">
        <v>1051</v>
      </c>
      <c r="BN2052" t="s">
        <v>75</v>
      </c>
      <c r="BO2052" t="s">
        <v>87</v>
      </c>
      <c r="BQ2052" t="s">
        <v>1051</v>
      </c>
      <c r="BR2052" t="s">
        <v>87</v>
      </c>
      <c r="BS2052" t="s">
        <v>573</v>
      </c>
      <c r="BT2052" t="s">
        <v>1252</v>
      </c>
      <c r="BU2052" t="s">
        <v>87</v>
      </c>
      <c r="BV2052">
        <v>0.48</v>
      </c>
      <c r="BW2052">
        <v>0.48</v>
      </c>
      <c r="BX2052">
        <v>0</v>
      </c>
      <c r="BY2052">
        <v>0</v>
      </c>
      <c r="BZ2052">
        <v>-48</v>
      </c>
      <c r="CA2052">
        <v>0</v>
      </c>
      <c r="CB2052">
        <v>48</v>
      </c>
      <c r="CC2052" t="e">
        <v>#VALUE!</v>
      </c>
      <c r="CD2052">
        <v>48</v>
      </c>
      <c r="CE2052">
        <v>0</v>
      </c>
      <c r="CH2052">
        <f t="shared" si="161"/>
        <v>1</v>
      </c>
      <c r="CI2052" t="s">
        <v>1401</v>
      </c>
      <c r="CJ2052">
        <v>3</v>
      </c>
      <c r="CK2052" t="s">
        <v>1399</v>
      </c>
      <c r="CL2052">
        <f t="shared" si="162"/>
        <v>1</v>
      </c>
      <c r="CM2052">
        <f t="shared" si="163"/>
        <v>1</v>
      </c>
      <c r="CN2052">
        <f t="shared" si="164"/>
        <v>1</v>
      </c>
    </row>
    <row r="2053" spans="1:92" x14ac:dyDescent="0.25">
      <c r="A2053">
        <v>927</v>
      </c>
      <c r="B2053" t="s">
        <v>564</v>
      </c>
      <c r="C2053" t="s">
        <v>564</v>
      </c>
      <c r="D2053">
        <v>2401679</v>
      </c>
      <c r="E2053">
        <v>5</v>
      </c>
      <c r="F2053" s="107">
        <v>40943</v>
      </c>
      <c r="G2053" s="107">
        <v>41039</v>
      </c>
      <c r="H2053">
        <v>2401679</v>
      </c>
      <c r="I2053" s="107">
        <v>40943</v>
      </c>
      <c r="J2053" s="107">
        <v>41039</v>
      </c>
      <c r="K2053">
        <v>5000</v>
      </c>
      <c r="L2053" t="s">
        <v>567</v>
      </c>
      <c r="N2053" t="s">
        <v>564</v>
      </c>
      <c r="O2053" t="s">
        <v>913</v>
      </c>
      <c r="P2053" t="s">
        <v>38</v>
      </c>
      <c r="Q2053">
        <v>97</v>
      </c>
      <c r="R2053">
        <v>97</v>
      </c>
      <c r="S2053">
        <v>1</v>
      </c>
      <c r="T2053">
        <v>1</v>
      </c>
      <c r="U2053">
        <v>1</v>
      </c>
      <c r="AD2053" s="107">
        <v>32550</v>
      </c>
      <c r="AE2053" t="s">
        <v>45</v>
      </c>
      <c r="AF2053" t="s">
        <v>32</v>
      </c>
      <c r="AG2053" t="s">
        <v>868</v>
      </c>
      <c r="AH2053" t="s">
        <v>30</v>
      </c>
      <c r="AI2053" t="s">
        <v>94</v>
      </c>
      <c r="AJ2053" t="s">
        <v>88</v>
      </c>
      <c r="AK2053">
        <v>3</v>
      </c>
      <c r="AL2053" t="s">
        <v>987</v>
      </c>
      <c r="AN2053">
        <v>8</v>
      </c>
      <c r="AP2053" t="s">
        <v>42</v>
      </c>
      <c r="AR2053" t="s">
        <v>43</v>
      </c>
      <c r="AS2053" t="s">
        <v>44</v>
      </c>
      <c r="BC2053" t="s">
        <v>37</v>
      </c>
      <c r="BF2053">
        <v>97</v>
      </c>
      <c r="BG2053">
        <v>97</v>
      </c>
      <c r="BH2053">
        <v>97</v>
      </c>
      <c r="BI2053">
        <v>22.931693989071039</v>
      </c>
      <c r="BJ2053">
        <f t="shared" si="160"/>
        <v>23</v>
      </c>
      <c r="BK2053">
        <v>0</v>
      </c>
      <c r="BL2053">
        <v>0</v>
      </c>
      <c r="BM2053" t="s">
        <v>1050</v>
      </c>
      <c r="BN2053" t="s">
        <v>913</v>
      </c>
      <c r="BO2053" t="s">
        <v>564</v>
      </c>
      <c r="BQ2053" t="s">
        <v>1050</v>
      </c>
      <c r="BR2053" t="s">
        <v>87</v>
      </c>
      <c r="BS2053" t="s">
        <v>572</v>
      </c>
      <c r="BT2053" t="s">
        <v>1252</v>
      </c>
      <c r="BU2053" t="s">
        <v>87</v>
      </c>
      <c r="BV2053">
        <v>1</v>
      </c>
      <c r="BW2053">
        <v>1</v>
      </c>
      <c r="BX2053">
        <v>0</v>
      </c>
      <c r="BY2053">
        <v>0</v>
      </c>
      <c r="BZ2053">
        <v>-97</v>
      </c>
      <c r="CA2053">
        <v>0</v>
      </c>
      <c r="CB2053">
        <v>97</v>
      </c>
      <c r="CC2053" t="e">
        <v>#VALUE!</v>
      </c>
      <c r="CD2053">
        <v>97</v>
      </c>
      <c r="CE2053">
        <v>0</v>
      </c>
      <c r="CH2053">
        <f t="shared" si="161"/>
        <v>1</v>
      </c>
      <c r="CI2053" t="s">
        <v>1408</v>
      </c>
      <c r="CJ2053">
        <v>0</v>
      </c>
      <c r="CK2053" t="s">
        <v>1399</v>
      </c>
      <c r="CL2053">
        <f t="shared" si="162"/>
        <v>0</v>
      </c>
      <c r="CM2053">
        <f t="shared" si="163"/>
        <v>1</v>
      </c>
      <c r="CN2053">
        <f t="shared" si="164"/>
        <v>1</v>
      </c>
    </row>
    <row r="2054" spans="1:92" x14ac:dyDescent="0.25">
      <c r="A2054">
        <v>2054</v>
      </c>
      <c r="B2054" t="s">
        <v>564</v>
      </c>
      <c r="C2054" t="s">
        <v>564</v>
      </c>
      <c r="D2054">
        <v>2401906</v>
      </c>
      <c r="E2054">
        <v>2</v>
      </c>
      <c r="F2054" s="107">
        <v>40986</v>
      </c>
      <c r="G2054" s="107">
        <v>41011</v>
      </c>
      <c r="H2054">
        <v>2401906</v>
      </c>
      <c r="I2054" s="107">
        <v>40986</v>
      </c>
      <c r="J2054" s="107">
        <v>40987</v>
      </c>
      <c r="K2054">
        <v>2000</v>
      </c>
      <c r="L2054" t="s">
        <v>566</v>
      </c>
      <c r="M2054" s="107">
        <v>40987</v>
      </c>
      <c r="N2054" t="s">
        <v>87</v>
      </c>
      <c r="O2054" t="s">
        <v>75</v>
      </c>
      <c r="P2054" t="s">
        <v>587</v>
      </c>
      <c r="Q2054">
        <v>2</v>
      </c>
      <c r="R2054">
        <v>26</v>
      </c>
      <c r="S2054">
        <v>0</v>
      </c>
      <c r="T2054">
        <v>1</v>
      </c>
      <c r="AD2054" s="107">
        <v>33606</v>
      </c>
      <c r="AE2054" t="s">
        <v>31</v>
      </c>
      <c r="AF2054" t="s">
        <v>39</v>
      </c>
      <c r="AG2054" t="s">
        <v>40</v>
      </c>
      <c r="AH2054" t="s">
        <v>40</v>
      </c>
      <c r="AI2054" t="s">
        <v>113</v>
      </c>
      <c r="AJ2054" t="s">
        <v>47</v>
      </c>
      <c r="AK2054">
        <v>2</v>
      </c>
      <c r="AL2054" t="s">
        <v>47</v>
      </c>
      <c r="AP2054" t="s">
        <v>102</v>
      </c>
      <c r="AR2054" t="s">
        <v>43</v>
      </c>
      <c r="AS2054" t="s">
        <v>44</v>
      </c>
      <c r="BC2054" t="s">
        <v>51</v>
      </c>
      <c r="BF2054">
        <v>2</v>
      </c>
      <c r="BG2054">
        <v>26</v>
      </c>
      <c r="BH2054">
        <v>26</v>
      </c>
      <c r="BI2054">
        <v>20.16393442622951</v>
      </c>
      <c r="BJ2054">
        <f t="shared" si="160"/>
        <v>20</v>
      </c>
      <c r="BK2054">
        <v>0</v>
      </c>
      <c r="BL2054">
        <v>-24</v>
      </c>
      <c r="BM2054" t="s">
        <v>47</v>
      </c>
      <c r="BN2054" t="s">
        <v>75</v>
      </c>
      <c r="BO2054" t="s">
        <v>87</v>
      </c>
      <c r="BQ2054" t="s">
        <v>47</v>
      </c>
      <c r="BR2054" t="s">
        <v>87</v>
      </c>
      <c r="BS2054" t="s">
        <v>573</v>
      </c>
      <c r="BT2054" t="s">
        <v>1252</v>
      </c>
      <c r="BU2054" t="s">
        <v>564</v>
      </c>
      <c r="BV2054">
        <v>7.6923076923076927E-2</v>
      </c>
      <c r="BW2054">
        <v>7.6923076923076927E-2</v>
      </c>
      <c r="BX2054">
        <v>0</v>
      </c>
      <c r="BY2054">
        <v>0</v>
      </c>
      <c r="BZ2054">
        <v>-2</v>
      </c>
      <c r="CA2054">
        <v>0</v>
      </c>
      <c r="CB2054">
        <v>2</v>
      </c>
      <c r="CC2054" t="e">
        <v>#VALUE!</v>
      </c>
      <c r="CD2054">
        <v>2</v>
      </c>
      <c r="CE2054">
        <v>0</v>
      </c>
      <c r="CH2054">
        <f t="shared" si="161"/>
        <v>1</v>
      </c>
      <c r="CI2054" t="s">
        <v>1405</v>
      </c>
      <c r="CJ2054">
        <v>1</v>
      </c>
      <c r="CK2054" t="s">
        <v>1399</v>
      </c>
      <c r="CL2054">
        <f t="shared" si="162"/>
        <v>1</v>
      </c>
      <c r="CM2054">
        <f t="shared" si="163"/>
        <v>0</v>
      </c>
      <c r="CN2054">
        <f t="shared" si="164"/>
        <v>1</v>
      </c>
    </row>
    <row r="2055" spans="1:92" x14ac:dyDescent="0.25">
      <c r="A2055">
        <v>45</v>
      </c>
      <c r="B2055" t="s">
        <v>564</v>
      </c>
      <c r="C2055" t="s">
        <v>87</v>
      </c>
      <c r="D2055">
        <v>2401981</v>
      </c>
      <c r="E2055">
        <v>1</v>
      </c>
      <c r="F2055" s="107">
        <v>40911</v>
      </c>
      <c r="G2055" s="107">
        <v>41078</v>
      </c>
      <c r="H2055">
        <v>2401981</v>
      </c>
      <c r="I2055" s="107">
        <v>40912</v>
      </c>
      <c r="J2055" s="107">
        <v>40914</v>
      </c>
      <c r="K2055">
        <v>30000</v>
      </c>
      <c r="L2055" t="s">
        <v>570</v>
      </c>
      <c r="M2055" s="107">
        <v>40914</v>
      </c>
      <c r="N2055" t="s">
        <v>87</v>
      </c>
      <c r="O2055" t="s">
        <v>75</v>
      </c>
      <c r="P2055" t="s">
        <v>54</v>
      </c>
      <c r="Q2055">
        <v>32</v>
      </c>
      <c r="R2055">
        <v>168</v>
      </c>
      <c r="S2055">
        <v>0</v>
      </c>
      <c r="T2055">
        <v>1</v>
      </c>
      <c r="AD2055" s="107">
        <v>33132</v>
      </c>
      <c r="AE2055" t="s">
        <v>31</v>
      </c>
      <c r="AF2055" t="s">
        <v>32</v>
      </c>
      <c r="AG2055" t="s">
        <v>868</v>
      </c>
      <c r="AH2055" t="s">
        <v>30</v>
      </c>
      <c r="AI2055" t="s">
        <v>70</v>
      </c>
      <c r="AJ2055" t="s">
        <v>54</v>
      </c>
      <c r="AK2055">
        <v>9</v>
      </c>
      <c r="AL2055" t="s">
        <v>54</v>
      </c>
      <c r="AP2055" t="s">
        <v>109</v>
      </c>
      <c r="AR2055" t="s">
        <v>49</v>
      </c>
      <c r="AS2055" t="s">
        <v>73</v>
      </c>
      <c r="AU2055" t="s">
        <v>671</v>
      </c>
      <c r="AX2055" t="s">
        <v>87</v>
      </c>
      <c r="BC2055" t="s">
        <v>98</v>
      </c>
      <c r="BF2055">
        <v>32</v>
      </c>
      <c r="BG2055">
        <v>167</v>
      </c>
      <c r="BH2055">
        <v>168</v>
      </c>
      <c r="BI2055">
        <v>21.254098360655739</v>
      </c>
      <c r="BJ2055">
        <f t="shared" si="160"/>
        <v>21</v>
      </c>
      <c r="BK2055">
        <v>0</v>
      </c>
      <c r="BL2055">
        <v>-164</v>
      </c>
      <c r="BM2055" t="s">
        <v>1051</v>
      </c>
      <c r="BN2055" t="s">
        <v>75</v>
      </c>
      <c r="BO2055" t="s">
        <v>87</v>
      </c>
      <c r="BQ2055" t="s">
        <v>1051</v>
      </c>
      <c r="BR2055" t="s">
        <v>87</v>
      </c>
      <c r="BS2055" t="s">
        <v>573</v>
      </c>
      <c r="BT2055" t="s">
        <v>1252</v>
      </c>
      <c r="BU2055" t="s">
        <v>564</v>
      </c>
      <c r="BV2055">
        <v>0.19047619047619047</v>
      </c>
      <c r="BW2055">
        <v>1.7964071856287425E-2</v>
      </c>
      <c r="BX2055">
        <v>-0.17251211861990304</v>
      </c>
      <c r="BY2055">
        <v>0</v>
      </c>
      <c r="BZ2055">
        <v>-3</v>
      </c>
      <c r="CA2055">
        <v>29</v>
      </c>
      <c r="CB2055">
        <v>3</v>
      </c>
      <c r="CC2055">
        <v>32</v>
      </c>
      <c r="CE2055">
        <v>164</v>
      </c>
      <c r="CH2055">
        <f t="shared" si="161"/>
        <v>1</v>
      </c>
      <c r="CI2055" t="s">
        <v>1401</v>
      </c>
      <c r="CJ2055">
        <v>3</v>
      </c>
      <c r="CK2055" t="s">
        <v>1399</v>
      </c>
      <c r="CL2055">
        <f t="shared" si="162"/>
        <v>1</v>
      </c>
      <c r="CM2055">
        <f t="shared" si="163"/>
        <v>0</v>
      </c>
      <c r="CN2055">
        <f t="shared" si="164"/>
        <v>1</v>
      </c>
    </row>
    <row r="2056" spans="1:92" x14ac:dyDescent="0.25">
      <c r="A2056">
        <v>3186</v>
      </c>
      <c r="B2056" t="s">
        <v>564</v>
      </c>
      <c r="C2056" t="s">
        <v>564</v>
      </c>
      <c r="D2056">
        <v>2402975</v>
      </c>
      <c r="E2056">
        <v>1</v>
      </c>
      <c r="F2056" s="107">
        <v>41026</v>
      </c>
      <c r="G2056" s="107">
        <v>41030</v>
      </c>
      <c r="H2056">
        <v>2402975</v>
      </c>
      <c r="I2056" s="107">
        <v>41026</v>
      </c>
      <c r="J2056" s="107">
        <v>41030</v>
      </c>
      <c r="K2056">
        <v>2000</v>
      </c>
      <c r="L2056" t="s">
        <v>566</v>
      </c>
      <c r="N2056" t="s">
        <v>564</v>
      </c>
      <c r="O2056" t="s">
        <v>913</v>
      </c>
      <c r="P2056" t="s">
        <v>54</v>
      </c>
      <c r="Q2056">
        <v>5</v>
      </c>
      <c r="R2056">
        <v>5</v>
      </c>
      <c r="S2056">
        <v>0</v>
      </c>
      <c r="T2056">
        <v>2</v>
      </c>
      <c r="AD2056" s="107">
        <v>33429</v>
      </c>
      <c r="AE2056" t="s">
        <v>45</v>
      </c>
      <c r="AF2056" t="s">
        <v>32</v>
      </c>
      <c r="AG2056" t="s">
        <v>868</v>
      </c>
      <c r="AH2056" t="s">
        <v>57</v>
      </c>
      <c r="AI2056" t="s">
        <v>64</v>
      </c>
      <c r="AJ2056" t="s">
        <v>54</v>
      </c>
      <c r="AK2056">
        <v>2</v>
      </c>
      <c r="AL2056" t="s">
        <v>54</v>
      </c>
      <c r="AP2056" t="s">
        <v>42</v>
      </c>
      <c r="AR2056" t="s">
        <v>43</v>
      </c>
      <c r="AS2056" t="s">
        <v>44</v>
      </c>
      <c r="BC2056" t="s">
        <v>37</v>
      </c>
      <c r="BF2056">
        <v>5</v>
      </c>
      <c r="BG2056">
        <v>5</v>
      </c>
      <c r="BH2056">
        <v>5</v>
      </c>
      <c r="BI2056">
        <v>20.756830601092897</v>
      </c>
      <c r="BJ2056">
        <f t="shared" si="160"/>
        <v>21</v>
      </c>
      <c r="BK2056">
        <v>0</v>
      </c>
      <c r="BL2056">
        <v>0</v>
      </c>
      <c r="BM2056" t="s">
        <v>1051</v>
      </c>
      <c r="BN2056" t="s">
        <v>913</v>
      </c>
      <c r="BO2056" t="s">
        <v>564</v>
      </c>
      <c r="BQ2056" t="s">
        <v>1051</v>
      </c>
      <c r="BR2056" t="s">
        <v>87</v>
      </c>
      <c r="BS2056" t="s">
        <v>572</v>
      </c>
      <c r="BT2056" t="s">
        <v>1252</v>
      </c>
      <c r="BU2056" t="s">
        <v>564</v>
      </c>
      <c r="BV2056">
        <v>1</v>
      </c>
      <c r="BW2056">
        <v>1</v>
      </c>
      <c r="BX2056">
        <v>0</v>
      </c>
      <c r="BY2056">
        <v>0</v>
      </c>
      <c r="BZ2056">
        <v>-5</v>
      </c>
      <c r="CA2056">
        <v>0</v>
      </c>
      <c r="CB2056">
        <v>5</v>
      </c>
      <c r="CC2056" t="e">
        <v>#VALUE!</v>
      </c>
      <c r="CD2056">
        <v>5</v>
      </c>
      <c r="CE2056">
        <v>0</v>
      </c>
      <c r="CH2056">
        <f t="shared" si="161"/>
        <v>1</v>
      </c>
      <c r="CI2056" t="s">
        <v>1405</v>
      </c>
      <c r="CJ2056">
        <v>1</v>
      </c>
      <c r="CK2056" t="s">
        <v>1399</v>
      </c>
      <c r="CL2056">
        <f t="shared" si="162"/>
        <v>0</v>
      </c>
      <c r="CM2056">
        <f t="shared" si="163"/>
        <v>0</v>
      </c>
      <c r="CN2056">
        <f t="shared" si="164"/>
        <v>1</v>
      </c>
    </row>
    <row r="2057" spans="1:92" x14ac:dyDescent="0.25">
      <c r="A2057">
        <v>2142</v>
      </c>
      <c r="B2057" t="s">
        <v>87</v>
      </c>
      <c r="C2057" t="s">
        <v>564</v>
      </c>
      <c r="D2057">
        <v>2403118</v>
      </c>
      <c r="E2057">
        <v>2</v>
      </c>
      <c r="F2057" s="107">
        <v>40989</v>
      </c>
      <c r="G2057" s="107">
        <v>41093</v>
      </c>
      <c r="H2057">
        <v>2403118</v>
      </c>
      <c r="I2057" s="107">
        <v>40990</v>
      </c>
      <c r="J2057" s="107">
        <v>41093</v>
      </c>
      <c r="K2057">
        <v>30000</v>
      </c>
      <c r="L2057" t="s">
        <v>570</v>
      </c>
      <c r="N2057" t="s">
        <v>564</v>
      </c>
      <c r="O2057" t="s">
        <v>913</v>
      </c>
      <c r="P2057" t="s">
        <v>587</v>
      </c>
      <c r="Q2057">
        <v>104</v>
      </c>
      <c r="R2057">
        <v>105</v>
      </c>
      <c r="S2057">
        <v>0</v>
      </c>
      <c r="T2057">
        <v>3</v>
      </c>
      <c r="AB2057" t="s">
        <v>111</v>
      </c>
      <c r="AD2057" s="107">
        <v>33438</v>
      </c>
      <c r="AE2057" t="s">
        <v>31</v>
      </c>
      <c r="AF2057" t="s">
        <v>39</v>
      </c>
      <c r="AG2057" t="s">
        <v>40</v>
      </c>
      <c r="AH2057" t="s">
        <v>30</v>
      </c>
      <c r="AI2057" t="s">
        <v>52</v>
      </c>
      <c r="AJ2057" t="s">
        <v>47</v>
      </c>
      <c r="AK2057">
        <v>8</v>
      </c>
      <c r="AL2057" t="s">
        <v>47</v>
      </c>
      <c r="AP2057" t="s">
        <v>72</v>
      </c>
      <c r="AR2057" t="s">
        <v>49</v>
      </c>
      <c r="AS2057" t="s">
        <v>73</v>
      </c>
      <c r="BC2057" t="s">
        <v>37</v>
      </c>
      <c r="BD2057" t="s">
        <v>1219</v>
      </c>
      <c r="BF2057">
        <v>104</v>
      </c>
      <c r="BG2057">
        <v>104</v>
      </c>
      <c r="BH2057">
        <v>105</v>
      </c>
      <c r="BI2057">
        <v>20.631147540983605</v>
      </c>
      <c r="BJ2057">
        <f t="shared" si="160"/>
        <v>21</v>
      </c>
      <c r="BK2057">
        <v>0</v>
      </c>
      <c r="BL2057">
        <v>0</v>
      </c>
      <c r="BM2057" t="s">
        <v>47</v>
      </c>
      <c r="BN2057" t="s">
        <v>913</v>
      </c>
      <c r="BO2057" t="s">
        <v>564</v>
      </c>
      <c r="BQ2057" t="s">
        <v>47</v>
      </c>
      <c r="BR2057" t="s">
        <v>87</v>
      </c>
      <c r="BS2057" t="s">
        <v>572</v>
      </c>
      <c r="BT2057" t="s">
        <v>1252</v>
      </c>
      <c r="BU2057" t="s">
        <v>564</v>
      </c>
      <c r="BV2057">
        <v>0.99047619047619051</v>
      </c>
      <c r="BW2057">
        <v>1</v>
      </c>
      <c r="BX2057">
        <v>9.52380952380949E-3</v>
      </c>
      <c r="BY2057">
        <v>0</v>
      </c>
      <c r="BZ2057">
        <v>-104</v>
      </c>
      <c r="CA2057">
        <v>0</v>
      </c>
      <c r="CB2057">
        <v>104</v>
      </c>
      <c r="CC2057" t="e">
        <v>#VALUE!</v>
      </c>
      <c r="CD2057">
        <v>104</v>
      </c>
      <c r="CE2057">
        <v>0</v>
      </c>
      <c r="CH2057">
        <f t="shared" si="161"/>
        <v>1</v>
      </c>
      <c r="CI2057" t="s">
        <v>1408</v>
      </c>
      <c r="CJ2057">
        <v>0</v>
      </c>
      <c r="CK2057" t="s">
        <v>1399</v>
      </c>
      <c r="CL2057">
        <f t="shared" si="162"/>
        <v>0</v>
      </c>
      <c r="CM2057">
        <f t="shared" si="163"/>
        <v>0</v>
      </c>
      <c r="CN2057">
        <f t="shared" si="164"/>
        <v>1</v>
      </c>
    </row>
    <row r="2058" spans="1:92" x14ac:dyDescent="0.25">
      <c r="A2058">
        <v>432</v>
      </c>
      <c r="B2058" t="s">
        <v>564</v>
      </c>
      <c r="C2058" t="s">
        <v>564</v>
      </c>
      <c r="D2058">
        <v>2403160</v>
      </c>
      <c r="E2058">
        <v>6</v>
      </c>
      <c r="F2058" s="107">
        <v>40921</v>
      </c>
      <c r="G2058" s="107">
        <v>40934</v>
      </c>
      <c r="H2058">
        <v>2403160</v>
      </c>
      <c r="I2058" s="107">
        <v>40927</v>
      </c>
      <c r="J2058" s="107">
        <v>40934</v>
      </c>
      <c r="K2058" t="s">
        <v>562</v>
      </c>
      <c r="L2058" t="s">
        <v>562</v>
      </c>
      <c r="N2058" t="s">
        <v>564</v>
      </c>
      <c r="O2058" t="s">
        <v>913</v>
      </c>
      <c r="P2058" t="s">
        <v>38</v>
      </c>
      <c r="Q2058">
        <v>8</v>
      </c>
      <c r="R2058">
        <v>14</v>
      </c>
      <c r="S2058">
        <v>1</v>
      </c>
      <c r="T2058">
        <v>1</v>
      </c>
      <c r="V2058">
        <v>1</v>
      </c>
      <c r="AD2058" s="107">
        <v>31862</v>
      </c>
      <c r="AE2058" t="s">
        <v>31</v>
      </c>
      <c r="AF2058" t="s">
        <v>32</v>
      </c>
      <c r="AG2058" t="s">
        <v>868</v>
      </c>
      <c r="AH2058" t="s">
        <v>30</v>
      </c>
      <c r="AI2058" t="s">
        <v>140</v>
      </c>
      <c r="AJ2058" t="s">
        <v>88</v>
      </c>
      <c r="AK2058">
        <v>3</v>
      </c>
      <c r="AL2058" t="s">
        <v>361</v>
      </c>
      <c r="AM2058">
        <v>3</v>
      </c>
      <c r="AP2058" t="s">
        <v>92</v>
      </c>
      <c r="AR2058" t="s">
        <v>66</v>
      </c>
      <c r="AS2058" t="s">
        <v>44</v>
      </c>
      <c r="BC2058" t="s">
        <v>98</v>
      </c>
      <c r="BF2058">
        <v>8</v>
      </c>
      <c r="BG2058">
        <v>8</v>
      </c>
      <c r="BH2058">
        <v>14</v>
      </c>
      <c r="BI2058">
        <v>24.751366120218581</v>
      </c>
      <c r="BJ2058">
        <f t="shared" si="160"/>
        <v>25</v>
      </c>
      <c r="BK2058">
        <v>0</v>
      </c>
      <c r="BL2058">
        <v>0</v>
      </c>
      <c r="BM2058" t="s">
        <v>1050</v>
      </c>
      <c r="BN2058" t="s">
        <v>913</v>
      </c>
      <c r="BO2058" t="s">
        <v>564</v>
      </c>
      <c r="BQ2058" t="s">
        <v>1050</v>
      </c>
      <c r="BR2058" t="s">
        <v>87</v>
      </c>
      <c r="BS2058" t="s">
        <v>572</v>
      </c>
      <c r="BT2058" t="s">
        <v>1252</v>
      </c>
      <c r="BU2058" t="s">
        <v>87</v>
      </c>
      <c r="BV2058">
        <v>0.5714285714285714</v>
      </c>
      <c r="BW2058">
        <v>1</v>
      </c>
      <c r="BX2058">
        <v>0.4285714285714286</v>
      </c>
      <c r="BY2058">
        <v>0</v>
      </c>
      <c r="BZ2058">
        <v>-8</v>
      </c>
      <c r="CA2058">
        <v>0</v>
      </c>
      <c r="CB2058">
        <v>8</v>
      </c>
      <c r="CC2058" t="e">
        <v>#VALUE!</v>
      </c>
      <c r="CD2058">
        <v>8</v>
      </c>
      <c r="CE2058">
        <v>0</v>
      </c>
      <c r="CH2058">
        <f t="shared" si="161"/>
        <v>1</v>
      </c>
      <c r="CI2058" t="s">
        <v>1405</v>
      </c>
      <c r="CJ2058">
        <v>1</v>
      </c>
      <c r="CK2058" t="s">
        <v>1399</v>
      </c>
      <c r="CL2058">
        <f t="shared" si="162"/>
        <v>0</v>
      </c>
      <c r="CM2058">
        <f t="shared" si="163"/>
        <v>1</v>
      </c>
      <c r="CN2058">
        <f t="shared" si="164"/>
        <v>1</v>
      </c>
    </row>
    <row r="2059" spans="1:92" x14ac:dyDescent="0.25">
      <c r="A2059">
        <v>2584</v>
      </c>
      <c r="B2059" t="s">
        <v>564</v>
      </c>
      <c r="C2059" t="s">
        <v>564</v>
      </c>
      <c r="D2059">
        <v>2403515</v>
      </c>
      <c r="E2059">
        <v>2</v>
      </c>
      <c r="F2059" s="107">
        <v>41005</v>
      </c>
      <c r="G2059" s="107">
        <v>41164</v>
      </c>
      <c r="H2059">
        <v>2403515</v>
      </c>
      <c r="I2059" s="107">
        <v>41005</v>
      </c>
      <c r="J2059" s="107">
        <v>41006</v>
      </c>
      <c r="K2059">
        <v>2000</v>
      </c>
      <c r="L2059" t="s">
        <v>566</v>
      </c>
      <c r="M2059" s="107">
        <v>41006</v>
      </c>
      <c r="N2059" t="s">
        <v>87</v>
      </c>
      <c r="O2059" t="s">
        <v>75</v>
      </c>
      <c r="P2059" t="s">
        <v>587</v>
      </c>
      <c r="Q2059">
        <v>2</v>
      </c>
      <c r="R2059">
        <v>160</v>
      </c>
      <c r="S2059">
        <v>0</v>
      </c>
      <c r="T2059">
        <v>0</v>
      </c>
      <c r="AD2059" s="107">
        <v>25145</v>
      </c>
      <c r="AE2059" t="s">
        <v>45</v>
      </c>
      <c r="AF2059" t="s">
        <v>32</v>
      </c>
      <c r="AG2059" t="s">
        <v>868</v>
      </c>
      <c r="AH2059" t="s">
        <v>30</v>
      </c>
      <c r="AI2059" t="s">
        <v>140</v>
      </c>
      <c r="AJ2059" t="s">
        <v>47</v>
      </c>
      <c r="AK2059">
        <v>7</v>
      </c>
      <c r="AL2059" t="s">
        <v>47</v>
      </c>
      <c r="AP2059" t="s">
        <v>62</v>
      </c>
      <c r="AR2059" t="s">
        <v>43</v>
      </c>
      <c r="AS2059" t="s">
        <v>63</v>
      </c>
      <c r="BC2059" t="s">
        <v>37</v>
      </c>
      <c r="BF2059">
        <v>2</v>
      </c>
      <c r="BG2059">
        <v>160</v>
      </c>
      <c r="BH2059">
        <v>160</v>
      </c>
      <c r="BI2059">
        <v>43.333333333333336</v>
      </c>
      <c r="BJ2059">
        <f t="shared" si="160"/>
        <v>43</v>
      </c>
      <c r="BK2059">
        <v>0</v>
      </c>
      <c r="BL2059">
        <v>-158</v>
      </c>
      <c r="BM2059" t="s">
        <v>47</v>
      </c>
      <c r="BN2059" t="s">
        <v>75</v>
      </c>
      <c r="BO2059" t="s">
        <v>87</v>
      </c>
      <c r="BQ2059" t="s">
        <v>47</v>
      </c>
      <c r="BR2059" t="s">
        <v>87</v>
      </c>
      <c r="BS2059" t="s">
        <v>573</v>
      </c>
      <c r="BT2059" t="s">
        <v>1252</v>
      </c>
      <c r="BU2059" t="s">
        <v>564</v>
      </c>
      <c r="BV2059">
        <v>1.2500000000000001E-2</v>
      </c>
      <c r="BW2059">
        <v>1.2500000000000001E-2</v>
      </c>
      <c r="BX2059">
        <v>0</v>
      </c>
      <c r="BY2059">
        <v>0</v>
      </c>
      <c r="BZ2059">
        <v>-2</v>
      </c>
      <c r="CA2059">
        <v>0</v>
      </c>
      <c r="CB2059">
        <v>2</v>
      </c>
      <c r="CC2059" t="e">
        <v>#VALUE!</v>
      </c>
      <c r="CD2059">
        <v>2</v>
      </c>
      <c r="CE2059">
        <v>0</v>
      </c>
      <c r="CH2059">
        <f t="shared" si="161"/>
        <v>0</v>
      </c>
      <c r="CI2059" t="s">
        <v>1405</v>
      </c>
      <c r="CJ2059">
        <v>1</v>
      </c>
      <c r="CK2059" t="s">
        <v>1399</v>
      </c>
      <c r="CL2059">
        <f t="shared" si="162"/>
        <v>1</v>
      </c>
      <c r="CM2059">
        <f t="shared" si="163"/>
        <v>0</v>
      </c>
      <c r="CN2059">
        <f t="shared" si="164"/>
        <v>0</v>
      </c>
    </row>
    <row r="2060" spans="1:92" x14ac:dyDescent="0.25">
      <c r="A2060">
        <v>3154</v>
      </c>
      <c r="B2060" t="s">
        <v>564</v>
      </c>
      <c r="C2060" t="s">
        <v>564</v>
      </c>
      <c r="D2060">
        <v>2404140</v>
      </c>
      <c r="E2060">
        <v>1</v>
      </c>
      <c r="F2060" s="107">
        <v>41025</v>
      </c>
      <c r="G2060" s="107">
        <v>41058</v>
      </c>
      <c r="H2060">
        <v>2404140</v>
      </c>
      <c r="I2060" s="107">
        <v>41025</v>
      </c>
      <c r="J2060" s="107">
        <v>41058</v>
      </c>
      <c r="K2060" t="s">
        <v>562</v>
      </c>
      <c r="L2060" t="s">
        <v>562</v>
      </c>
      <c r="N2060" t="s">
        <v>564</v>
      </c>
      <c r="O2060" t="s">
        <v>913</v>
      </c>
      <c r="P2060" t="s">
        <v>54</v>
      </c>
      <c r="Q2060">
        <v>34</v>
      </c>
      <c r="R2060">
        <v>34</v>
      </c>
      <c r="S2060">
        <v>0</v>
      </c>
      <c r="T2060">
        <v>10</v>
      </c>
      <c r="AD2060" s="107">
        <v>28571</v>
      </c>
      <c r="AE2060" t="s">
        <v>45</v>
      </c>
      <c r="AF2060" t="s">
        <v>32</v>
      </c>
      <c r="AG2060" t="s">
        <v>868</v>
      </c>
      <c r="AH2060" t="s">
        <v>57</v>
      </c>
      <c r="AI2060" t="s">
        <v>94</v>
      </c>
      <c r="AJ2060" t="s">
        <v>54</v>
      </c>
      <c r="AK2060">
        <v>4</v>
      </c>
      <c r="AL2060" t="s">
        <v>54</v>
      </c>
      <c r="AP2060" t="s">
        <v>42</v>
      </c>
      <c r="AR2060" t="s">
        <v>43</v>
      </c>
      <c r="AS2060" t="s">
        <v>44</v>
      </c>
      <c r="AT2060" t="s">
        <v>527</v>
      </c>
      <c r="BC2060" t="s">
        <v>37</v>
      </c>
      <c r="BF2060">
        <v>34</v>
      </c>
      <c r="BG2060">
        <v>34</v>
      </c>
      <c r="BH2060">
        <v>34</v>
      </c>
      <c r="BI2060">
        <v>34.027322404371581</v>
      </c>
      <c r="BJ2060">
        <f t="shared" si="160"/>
        <v>34</v>
      </c>
      <c r="BK2060">
        <v>0</v>
      </c>
      <c r="BL2060">
        <v>0</v>
      </c>
      <c r="BM2060" t="s">
        <v>1051</v>
      </c>
      <c r="BN2060" t="s">
        <v>913</v>
      </c>
      <c r="BO2060" t="s">
        <v>564</v>
      </c>
      <c r="BQ2060" t="s">
        <v>1051</v>
      </c>
      <c r="BR2060" t="s">
        <v>87</v>
      </c>
      <c r="BS2060" t="s">
        <v>572</v>
      </c>
      <c r="BT2060" t="s">
        <v>1252</v>
      </c>
      <c r="BU2060" t="s">
        <v>564</v>
      </c>
      <c r="BV2060">
        <v>1</v>
      </c>
      <c r="BW2060">
        <v>1</v>
      </c>
      <c r="BX2060">
        <v>0</v>
      </c>
      <c r="BY2060">
        <v>0</v>
      </c>
      <c r="BZ2060">
        <v>-34</v>
      </c>
      <c r="CA2060">
        <v>0</v>
      </c>
      <c r="CB2060">
        <v>34</v>
      </c>
      <c r="CC2060" t="e">
        <v>#VALUE!</v>
      </c>
      <c r="CD2060">
        <v>34</v>
      </c>
      <c r="CE2060">
        <v>0</v>
      </c>
      <c r="CH2060">
        <f t="shared" si="161"/>
        <v>1</v>
      </c>
      <c r="CI2060" t="s">
        <v>1401</v>
      </c>
      <c r="CJ2060">
        <v>3</v>
      </c>
      <c r="CK2060" t="s">
        <v>1399</v>
      </c>
      <c r="CL2060">
        <f t="shared" si="162"/>
        <v>0</v>
      </c>
      <c r="CM2060">
        <f t="shared" si="163"/>
        <v>0</v>
      </c>
      <c r="CN2060">
        <f t="shared" si="164"/>
        <v>1</v>
      </c>
    </row>
    <row r="2061" spans="1:92" x14ac:dyDescent="0.25">
      <c r="A2061">
        <v>2201</v>
      </c>
      <c r="B2061" t="s">
        <v>564</v>
      </c>
      <c r="C2061" t="s">
        <v>564</v>
      </c>
      <c r="D2061">
        <v>2404210</v>
      </c>
      <c r="E2061">
        <v>6</v>
      </c>
      <c r="F2061" s="107">
        <v>40991</v>
      </c>
      <c r="G2061" s="107">
        <v>41337</v>
      </c>
      <c r="H2061">
        <v>2404210</v>
      </c>
      <c r="I2061" s="107">
        <v>40996</v>
      </c>
      <c r="J2061" s="107">
        <v>41337</v>
      </c>
      <c r="K2061" t="s">
        <v>562</v>
      </c>
      <c r="L2061" t="s">
        <v>562</v>
      </c>
      <c r="N2061" t="s">
        <v>564</v>
      </c>
      <c r="O2061" t="s">
        <v>913</v>
      </c>
      <c r="P2061" t="s">
        <v>38</v>
      </c>
      <c r="Q2061">
        <v>342</v>
      </c>
      <c r="R2061">
        <v>347</v>
      </c>
      <c r="S2061">
        <v>0</v>
      </c>
      <c r="T2061">
        <v>0</v>
      </c>
      <c r="AD2061" s="107">
        <v>32665</v>
      </c>
      <c r="AE2061" t="s">
        <v>31</v>
      </c>
      <c r="AF2061" t="s">
        <v>39</v>
      </c>
      <c r="AG2061" t="s">
        <v>40</v>
      </c>
      <c r="AH2061" t="s">
        <v>40</v>
      </c>
      <c r="AI2061" t="s">
        <v>70</v>
      </c>
      <c r="AJ2061" t="s">
        <v>88</v>
      </c>
      <c r="AK2061">
        <v>14</v>
      </c>
      <c r="AL2061" t="s">
        <v>361</v>
      </c>
      <c r="AM2061">
        <v>11</v>
      </c>
      <c r="AP2061" t="s">
        <v>161</v>
      </c>
      <c r="AR2061" t="s">
        <v>91</v>
      </c>
      <c r="AS2061" t="s">
        <v>162</v>
      </c>
      <c r="BC2061" t="s">
        <v>37</v>
      </c>
      <c r="BF2061">
        <v>342</v>
      </c>
      <c r="BG2061">
        <v>342</v>
      </c>
      <c r="BH2061">
        <v>347</v>
      </c>
      <c r="BI2061">
        <v>22.748633879781419</v>
      </c>
      <c r="BJ2061">
        <f t="shared" si="160"/>
        <v>23</v>
      </c>
      <c r="BK2061">
        <v>0</v>
      </c>
      <c r="BL2061">
        <v>0</v>
      </c>
      <c r="BM2061" t="s">
        <v>1050</v>
      </c>
      <c r="BN2061" t="s">
        <v>913</v>
      </c>
      <c r="BO2061" t="s">
        <v>564</v>
      </c>
      <c r="BQ2061" t="s">
        <v>1050</v>
      </c>
      <c r="BR2061" t="s">
        <v>87</v>
      </c>
      <c r="BS2061" t="s">
        <v>572</v>
      </c>
      <c r="BT2061" t="s">
        <v>1252</v>
      </c>
      <c r="BU2061" t="s">
        <v>564</v>
      </c>
      <c r="BV2061">
        <v>0.98559077809798268</v>
      </c>
      <c r="BW2061">
        <v>1</v>
      </c>
      <c r="BX2061">
        <v>1.4409221902017322E-2</v>
      </c>
      <c r="BY2061">
        <v>0</v>
      </c>
      <c r="BZ2061">
        <v>-342</v>
      </c>
      <c r="CA2061">
        <v>0</v>
      </c>
      <c r="CB2061">
        <v>342</v>
      </c>
      <c r="CC2061" t="e">
        <v>#VALUE!</v>
      </c>
      <c r="CD2061">
        <v>342</v>
      </c>
      <c r="CE2061">
        <v>0</v>
      </c>
      <c r="CH2061">
        <f t="shared" si="161"/>
        <v>0</v>
      </c>
      <c r="CI2061" t="s">
        <v>1403</v>
      </c>
      <c r="CJ2061">
        <v>6</v>
      </c>
      <c r="CK2061" t="s">
        <v>1399</v>
      </c>
      <c r="CL2061">
        <f t="shared" si="162"/>
        <v>0</v>
      </c>
      <c r="CM2061">
        <f t="shared" si="163"/>
        <v>0</v>
      </c>
      <c r="CN2061">
        <f t="shared" si="164"/>
        <v>0</v>
      </c>
    </row>
    <row r="2062" spans="1:92" x14ac:dyDescent="0.25">
      <c r="A2062">
        <v>2541</v>
      </c>
      <c r="B2062" t="s">
        <v>564</v>
      </c>
      <c r="C2062" t="s">
        <v>564</v>
      </c>
      <c r="D2062">
        <v>2404666</v>
      </c>
      <c r="E2062">
        <v>1</v>
      </c>
      <c r="F2062" s="107">
        <v>41004</v>
      </c>
      <c r="G2062" s="107">
        <v>41555</v>
      </c>
      <c r="H2062">
        <v>2404666</v>
      </c>
      <c r="I2062" s="107" t="s">
        <v>560</v>
      </c>
      <c r="J2062" s="107" t="s">
        <v>560</v>
      </c>
      <c r="K2062">
        <v>2000</v>
      </c>
      <c r="L2062" t="s">
        <v>566</v>
      </c>
      <c r="M2062" s="107">
        <v>41005</v>
      </c>
      <c r="N2062" t="s">
        <v>87</v>
      </c>
      <c r="O2062" t="s">
        <v>75</v>
      </c>
      <c r="P2062" t="s">
        <v>54</v>
      </c>
      <c r="Q2062">
        <v>0</v>
      </c>
      <c r="R2062">
        <v>552</v>
      </c>
      <c r="S2062">
        <v>0</v>
      </c>
      <c r="T2062">
        <v>1</v>
      </c>
      <c r="AD2062" s="107">
        <v>32183</v>
      </c>
      <c r="AE2062" t="s">
        <v>31</v>
      </c>
      <c r="AF2062" t="s">
        <v>137</v>
      </c>
      <c r="AG2062" t="s">
        <v>869</v>
      </c>
      <c r="AH2062" t="s">
        <v>30</v>
      </c>
      <c r="AI2062" t="s">
        <v>86</v>
      </c>
      <c r="AJ2062" t="s">
        <v>30</v>
      </c>
      <c r="AK2062">
        <v>16</v>
      </c>
      <c r="AL2062" t="s">
        <v>54</v>
      </c>
      <c r="AP2062" t="s">
        <v>107</v>
      </c>
      <c r="AR2062" t="s">
        <v>43</v>
      </c>
      <c r="AS2062" t="s">
        <v>60</v>
      </c>
      <c r="BC2062" t="s">
        <v>51</v>
      </c>
      <c r="BF2062">
        <v>0</v>
      </c>
      <c r="BG2062" t="e">
        <v>#VALUE!</v>
      </c>
      <c r="BH2062">
        <v>552</v>
      </c>
      <c r="BI2062">
        <v>24.101092896174862</v>
      </c>
      <c r="BJ2062" t="e">
        <f t="shared" si="160"/>
        <v>#VALUE!</v>
      </c>
      <c r="BK2062" t="e">
        <v>#VALUE!</v>
      </c>
      <c r="BL2062" t="e">
        <v>#VALUE!</v>
      </c>
      <c r="BM2062" t="s">
        <v>1051</v>
      </c>
      <c r="BN2062" t="s">
        <v>75</v>
      </c>
      <c r="BO2062" t="s">
        <v>87</v>
      </c>
      <c r="BQ2062" t="s">
        <v>1409</v>
      </c>
      <c r="BR2062">
        <v>0</v>
      </c>
      <c r="BS2062" t="s">
        <v>573</v>
      </c>
      <c r="BT2062" t="s">
        <v>1252</v>
      </c>
      <c r="BU2062" t="s">
        <v>564</v>
      </c>
      <c r="BV2062">
        <v>0</v>
      </c>
      <c r="BW2062">
        <v>0</v>
      </c>
      <c r="BX2062">
        <v>0</v>
      </c>
      <c r="BY2062">
        <v>0</v>
      </c>
      <c r="BZ2062" t="e">
        <v>#VALUE!</v>
      </c>
      <c r="CA2062" t="e">
        <v>#VALUE!</v>
      </c>
      <c r="CB2062" t="e">
        <v>#VALUE!</v>
      </c>
      <c r="CC2062" t="s">
        <v>560</v>
      </c>
      <c r="CD2062">
        <v>0</v>
      </c>
      <c r="CE2062">
        <v>0</v>
      </c>
      <c r="CH2062">
        <f t="shared" si="161"/>
        <v>1</v>
      </c>
      <c r="CI2062" t="s">
        <v>1405</v>
      </c>
      <c r="CJ2062">
        <v>1</v>
      </c>
      <c r="CK2062" t="s">
        <v>1400</v>
      </c>
      <c r="CL2062">
        <f t="shared" si="162"/>
        <v>1</v>
      </c>
      <c r="CM2062">
        <f t="shared" si="163"/>
        <v>0</v>
      </c>
      <c r="CN2062">
        <f t="shared" si="164"/>
        <v>1</v>
      </c>
    </row>
    <row r="2063" spans="1:92" x14ac:dyDescent="0.25">
      <c r="A2063">
        <v>348</v>
      </c>
      <c r="B2063" t="s">
        <v>564</v>
      </c>
      <c r="C2063" t="s">
        <v>564</v>
      </c>
      <c r="D2063">
        <v>2405021</v>
      </c>
      <c r="E2063">
        <v>5</v>
      </c>
      <c r="F2063" s="107">
        <v>40922</v>
      </c>
      <c r="G2063" s="107">
        <v>40987</v>
      </c>
      <c r="H2063">
        <v>2405021</v>
      </c>
      <c r="I2063" s="107">
        <v>40923</v>
      </c>
      <c r="J2063" s="107">
        <v>40987</v>
      </c>
      <c r="K2063">
        <v>10000</v>
      </c>
      <c r="L2063" t="s">
        <v>568</v>
      </c>
      <c r="N2063" t="s">
        <v>564</v>
      </c>
      <c r="O2063" t="s">
        <v>913</v>
      </c>
      <c r="P2063" t="s">
        <v>38</v>
      </c>
      <c r="Q2063">
        <v>65</v>
      </c>
      <c r="R2063">
        <v>66</v>
      </c>
      <c r="S2063">
        <v>3</v>
      </c>
      <c r="T2063">
        <v>4</v>
      </c>
      <c r="U2063">
        <v>1</v>
      </c>
      <c r="AD2063" s="107">
        <v>33040</v>
      </c>
      <c r="AE2063" t="s">
        <v>31</v>
      </c>
      <c r="AF2063" t="s">
        <v>32</v>
      </c>
      <c r="AG2063" t="s">
        <v>868</v>
      </c>
      <c r="AH2063" t="s">
        <v>30</v>
      </c>
      <c r="AI2063" t="s">
        <v>64</v>
      </c>
      <c r="AJ2063" t="s">
        <v>88</v>
      </c>
      <c r="AK2063">
        <v>4</v>
      </c>
      <c r="AL2063" t="s">
        <v>987</v>
      </c>
      <c r="AN2063">
        <v>6</v>
      </c>
      <c r="AP2063" t="s">
        <v>196</v>
      </c>
      <c r="AR2063" t="s">
        <v>43</v>
      </c>
      <c r="AS2063" t="s">
        <v>60</v>
      </c>
      <c r="BC2063" t="s">
        <v>37</v>
      </c>
      <c r="BF2063">
        <v>65</v>
      </c>
      <c r="BG2063">
        <v>65</v>
      </c>
      <c r="BH2063">
        <v>66</v>
      </c>
      <c r="BI2063">
        <v>21.535519125683059</v>
      </c>
      <c r="BJ2063">
        <f t="shared" si="160"/>
        <v>22</v>
      </c>
      <c r="BK2063">
        <v>0</v>
      </c>
      <c r="BL2063">
        <v>0</v>
      </c>
      <c r="BM2063" t="s">
        <v>1050</v>
      </c>
      <c r="BN2063" t="s">
        <v>913</v>
      </c>
      <c r="BO2063" t="s">
        <v>564</v>
      </c>
      <c r="BQ2063" t="s">
        <v>1050</v>
      </c>
      <c r="BR2063" t="s">
        <v>87</v>
      </c>
      <c r="BS2063" t="s">
        <v>572</v>
      </c>
      <c r="BT2063" t="s">
        <v>1252</v>
      </c>
      <c r="BU2063" t="s">
        <v>87</v>
      </c>
      <c r="BV2063">
        <v>0.98484848484848486</v>
      </c>
      <c r="BW2063">
        <v>1</v>
      </c>
      <c r="BX2063">
        <v>1.5151515151515138E-2</v>
      </c>
      <c r="BY2063">
        <v>0</v>
      </c>
      <c r="BZ2063">
        <v>-65</v>
      </c>
      <c r="CA2063">
        <v>0</v>
      </c>
      <c r="CB2063">
        <v>65</v>
      </c>
      <c r="CC2063" t="e">
        <v>#VALUE!</v>
      </c>
      <c r="CD2063">
        <v>65</v>
      </c>
      <c r="CE2063">
        <v>0</v>
      </c>
      <c r="CH2063">
        <f t="shared" si="161"/>
        <v>1</v>
      </c>
      <c r="CI2063" t="s">
        <v>1402</v>
      </c>
      <c r="CJ2063">
        <v>4</v>
      </c>
      <c r="CK2063" t="s">
        <v>1399</v>
      </c>
      <c r="CL2063">
        <f t="shared" si="162"/>
        <v>0</v>
      </c>
      <c r="CM2063">
        <f t="shared" si="163"/>
        <v>1</v>
      </c>
      <c r="CN2063">
        <f t="shared" si="164"/>
        <v>1</v>
      </c>
    </row>
    <row r="2064" spans="1:92" x14ac:dyDescent="0.25">
      <c r="A2064">
        <v>1948</v>
      </c>
      <c r="B2064" t="s">
        <v>564</v>
      </c>
      <c r="C2064" t="s">
        <v>564</v>
      </c>
      <c r="D2064">
        <v>2405200</v>
      </c>
      <c r="E2064">
        <v>2</v>
      </c>
      <c r="F2064" s="107">
        <v>40982</v>
      </c>
      <c r="G2064" s="107">
        <v>41128</v>
      </c>
      <c r="H2064">
        <v>2405200</v>
      </c>
      <c r="I2064" s="107">
        <v>40982</v>
      </c>
      <c r="J2064" s="107">
        <v>40999</v>
      </c>
      <c r="K2064">
        <v>10000</v>
      </c>
      <c r="L2064" t="s">
        <v>568</v>
      </c>
      <c r="M2064" s="107">
        <v>40999</v>
      </c>
      <c r="N2064" t="s">
        <v>87</v>
      </c>
      <c r="O2064" t="s">
        <v>75</v>
      </c>
      <c r="P2064" t="s">
        <v>587</v>
      </c>
      <c r="Q2064">
        <v>18</v>
      </c>
      <c r="R2064">
        <v>147</v>
      </c>
      <c r="S2064">
        <v>0</v>
      </c>
      <c r="T2064">
        <v>0</v>
      </c>
      <c r="AD2064" s="107">
        <v>29536</v>
      </c>
      <c r="AE2064" t="s">
        <v>31</v>
      </c>
      <c r="AF2064" t="s">
        <v>68</v>
      </c>
      <c r="AG2064" t="s">
        <v>870</v>
      </c>
      <c r="AH2064" t="s">
        <v>30</v>
      </c>
      <c r="AI2064" t="s">
        <v>46</v>
      </c>
      <c r="AJ2064" t="s">
        <v>47</v>
      </c>
      <c r="AK2064">
        <v>6</v>
      </c>
      <c r="AL2064" t="s">
        <v>47</v>
      </c>
      <c r="AP2064" t="s">
        <v>72</v>
      </c>
      <c r="AR2064" t="s">
        <v>49</v>
      </c>
      <c r="AS2064" t="s">
        <v>73</v>
      </c>
      <c r="BC2064" t="s">
        <v>51</v>
      </c>
      <c r="BF2064">
        <v>18</v>
      </c>
      <c r="BG2064">
        <v>147</v>
      </c>
      <c r="BH2064">
        <v>147</v>
      </c>
      <c r="BI2064">
        <v>31.273224043715846</v>
      </c>
      <c r="BJ2064">
        <f t="shared" si="160"/>
        <v>31</v>
      </c>
      <c r="BK2064">
        <v>0</v>
      </c>
      <c r="BL2064">
        <v>-129</v>
      </c>
      <c r="BM2064" t="s">
        <v>47</v>
      </c>
      <c r="BN2064" t="s">
        <v>75</v>
      </c>
      <c r="BO2064" t="s">
        <v>87</v>
      </c>
      <c r="BQ2064" t="s">
        <v>47</v>
      </c>
      <c r="BR2064" t="s">
        <v>87</v>
      </c>
      <c r="BS2064" t="s">
        <v>573</v>
      </c>
      <c r="BT2064" t="s">
        <v>1252</v>
      </c>
      <c r="BU2064" t="s">
        <v>564</v>
      </c>
      <c r="BV2064">
        <v>0.12244897959183673</v>
      </c>
      <c r="BW2064">
        <v>0.12244897959183673</v>
      </c>
      <c r="BX2064">
        <v>0</v>
      </c>
      <c r="BY2064">
        <v>0</v>
      </c>
      <c r="BZ2064">
        <v>-18</v>
      </c>
      <c r="CA2064">
        <v>0</v>
      </c>
      <c r="CB2064">
        <v>18</v>
      </c>
      <c r="CC2064" t="e">
        <v>#VALUE!</v>
      </c>
      <c r="CD2064">
        <v>18</v>
      </c>
      <c r="CE2064">
        <v>0</v>
      </c>
      <c r="CH2064">
        <f t="shared" si="161"/>
        <v>0</v>
      </c>
      <c r="CI2064" t="s">
        <v>1404</v>
      </c>
      <c r="CJ2064">
        <v>2</v>
      </c>
      <c r="CK2064" t="s">
        <v>1399</v>
      </c>
      <c r="CL2064">
        <f t="shared" si="162"/>
        <v>1</v>
      </c>
      <c r="CM2064">
        <f t="shared" si="163"/>
        <v>0</v>
      </c>
      <c r="CN2064">
        <f t="shared" si="164"/>
        <v>0</v>
      </c>
    </row>
    <row r="2065" spans="1:92" x14ac:dyDescent="0.25">
      <c r="A2065">
        <v>3113</v>
      </c>
      <c r="B2065" t="s">
        <v>564</v>
      </c>
      <c r="C2065" t="s">
        <v>564</v>
      </c>
      <c r="D2065">
        <v>2405848</v>
      </c>
      <c r="E2065">
        <v>1</v>
      </c>
      <c r="F2065" s="107">
        <v>41024</v>
      </c>
      <c r="G2065" s="107">
        <v>41039</v>
      </c>
      <c r="H2065">
        <v>2405848</v>
      </c>
      <c r="I2065" s="107">
        <v>41024</v>
      </c>
      <c r="J2065" s="107">
        <v>41039</v>
      </c>
      <c r="K2065" t="s">
        <v>562</v>
      </c>
      <c r="L2065" t="s">
        <v>562</v>
      </c>
      <c r="N2065" t="s">
        <v>564</v>
      </c>
      <c r="O2065" t="s">
        <v>913</v>
      </c>
      <c r="P2065" t="s">
        <v>54</v>
      </c>
      <c r="Q2065">
        <v>16</v>
      </c>
      <c r="R2065">
        <v>16</v>
      </c>
      <c r="S2065">
        <v>1</v>
      </c>
      <c r="T2065">
        <v>1</v>
      </c>
      <c r="AD2065" s="107">
        <v>32591</v>
      </c>
      <c r="AE2065" t="s">
        <v>31</v>
      </c>
      <c r="AF2065" t="s">
        <v>32</v>
      </c>
      <c r="AG2065" t="s">
        <v>868</v>
      </c>
      <c r="AH2065" t="s">
        <v>30</v>
      </c>
      <c r="AI2065" t="s">
        <v>71</v>
      </c>
      <c r="AJ2065" t="s">
        <v>54</v>
      </c>
      <c r="AK2065">
        <v>2</v>
      </c>
      <c r="AL2065" t="s">
        <v>54</v>
      </c>
      <c r="AP2065" t="s">
        <v>42</v>
      </c>
      <c r="AR2065" t="s">
        <v>43</v>
      </c>
      <c r="AS2065" t="s">
        <v>44</v>
      </c>
      <c r="BC2065" t="s">
        <v>51</v>
      </c>
      <c r="BF2065">
        <v>16</v>
      </c>
      <c r="BG2065">
        <v>16</v>
      </c>
      <c r="BH2065">
        <v>16</v>
      </c>
      <c r="BI2065">
        <v>23.040983606557376</v>
      </c>
      <c r="BJ2065">
        <f t="shared" si="160"/>
        <v>23</v>
      </c>
      <c r="BK2065">
        <v>0</v>
      </c>
      <c r="BL2065">
        <v>0</v>
      </c>
      <c r="BM2065" t="s">
        <v>1051</v>
      </c>
      <c r="BN2065" t="s">
        <v>913</v>
      </c>
      <c r="BO2065" t="s">
        <v>564</v>
      </c>
      <c r="BQ2065" t="s">
        <v>1051</v>
      </c>
      <c r="BR2065" t="s">
        <v>87</v>
      </c>
      <c r="BS2065" t="s">
        <v>572</v>
      </c>
      <c r="BT2065" t="s">
        <v>1252</v>
      </c>
      <c r="BU2065" t="s">
        <v>87</v>
      </c>
      <c r="BV2065">
        <v>1</v>
      </c>
      <c r="BW2065">
        <v>1</v>
      </c>
      <c r="BX2065">
        <v>0</v>
      </c>
      <c r="BY2065">
        <v>0</v>
      </c>
      <c r="BZ2065">
        <v>-16</v>
      </c>
      <c r="CA2065">
        <v>0</v>
      </c>
      <c r="CB2065">
        <v>16</v>
      </c>
      <c r="CC2065" t="e">
        <v>#VALUE!</v>
      </c>
      <c r="CD2065">
        <v>16</v>
      </c>
      <c r="CE2065">
        <v>0</v>
      </c>
      <c r="CH2065">
        <f t="shared" si="161"/>
        <v>1</v>
      </c>
      <c r="CI2065" t="s">
        <v>1404</v>
      </c>
      <c r="CJ2065">
        <v>2</v>
      </c>
      <c r="CK2065" t="s">
        <v>1399</v>
      </c>
      <c r="CL2065">
        <f t="shared" si="162"/>
        <v>0</v>
      </c>
      <c r="CM2065">
        <f t="shared" si="163"/>
        <v>1</v>
      </c>
      <c r="CN2065">
        <f t="shared" si="164"/>
        <v>1</v>
      </c>
    </row>
    <row r="2066" spans="1:92" x14ac:dyDescent="0.25">
      <c r="A2066">
        <v>1013</v>
      </c>
      <c r="B2066" t="s">
        <v>564</v>
      </c>
      <c r="C2066" t="s">
        <v>564</v>
      </c>
      <c r="D2066">
        <v>2405913</v>
      </c>
      <c r="E2066">
        <v>2</v>
      </c>
      <c r="F2066" s="107">
        <v>40946</v>
      </c>
      <c r="G2066" s="107">
        <v>41088</v>
      </c>
      <c r="H2066">
        <v>2405913</v>
      </c>
      <c r="I2066" s="107">
        <v>40947</v>
      </c>
      <c r="J2066" s="107">
        <v>40950</v>
      </c>
      <c r="K2066">
        <v>30000</v>
      </c>
      <c r="L2066" t="s">
        <v>570</v>
      </c>
      <c r="M2066" s="107">
        <v>40950</v>
      </c>
      <c r="N2066" t="s">
        <v>87</v>
      </c>
      <c r="O2066" t="s">
        <v>75</v>
      </c>
      <c r="P2066" t="s">
        <v>587</v>
      </c>
      <c r="Q2066">
        <v>4</v>
      </c>
      <c r="R2066">
        <v>143</v>
      </c>
      <c r="S2066">
        <v>1</v>
      </c>
      <c r="T2066">
        <v>1</v>
      </c>
      <c r="AD2066" s="107">
        <v>32751</v>
      </c>
      <c r="AE2066" t="s">
        <v>31</v>
      </c>
      <c r="AF2066" t="s">
        <v>68</v>
      </c>
      <c r="AG2066" t="s">
        <v>870</v>
      </c>
      <c r="AH2066" t="s">
        <v>57</v>
      </c>
      <c r="AI2066" t="s">
        <v>46</v>
      </c>
      <c r="AJ2066" t="s">
        <v>47</v>
      </c>
      <c r="AK2066">
        <v>7</v>
      </c>
      <c r="AL2066" t="s">
        <v>47</v>
      </c>
      <c r="AP2066" t="s">
        <v>149</v>
      </c>
      <c r="AR2066" t="s">
        <v>66</v>
      </c>
      <c r="AS2066" t="s">
        <v>73</v>
      </c>
      <c r="BC2066" t="s">
        <v>51</v>
      </c>
      <c r="BF2066">
        <v>4</v>
      </c>
      <c r="BG2066">
        <v>142</v>
      </c>
      <c r="BH2066">
        <v>143</v>
      </c>
      <c r="BI2066">
        <v>22.39071038251366</v>
      </c>
      <c r="BJ2066">
        <f t="shared" si="160"/>
        <v>22</v>
      </c>
      <c r="BK2066">
        <v>0</v>
      </c>
      <c r="BL2066">
        <v>-138</v>
      </c>
      <c r="BM2066" t="s">
        <v>47</v>
      </c>
      <c r="BN2066" t="s">
        <v>75</v>
      </c>
      <c r="BO2066" t="s">
        <v>87</v>
      </c>
      <c r="BQ2066" t="s">
        <v>47</v>
      </c>
      <c r="BR2066" t="s">
        <v>87</v>
      </c>
      <c r="BS2066" t="s">
        <v>573</v>
      </c>
      <c r="BT2066" t="s">
        <v>1252</v>
      </c>
      <c r="BU2066" t="s">
        <v>87</v>
      </c>
      <c r="BV2066">
        <v>2.7972027972027972E-2</v>
      </c>
      <c r="BW2066">
        <v>2.8169014084507043E-2</v>
      </c>
      <c r="BX2066">
        <v>1.9698611247907089E-4</v>
      </c>
      <c r="BY2066">
        <v>0</v>
      </c>
      <c r="BZ2066">
        <v>-4</v>
      </c>
      <c r="CA2066">
        <v>0</v>
      </c>
      <c r="CB2066">
        <v>4</v>
      </c>
      <c r="CC2066" t="e">
        <v>#VALUE!</v>
      </c>
      <c r="CD2066">
        <v>4</v>
      </c>
      <c r="CE2066">
        <v>0</v>
      </c>
      <c r="CH2066">
        <f t="shared" si="161"/>
        <v>1</v>
      </c>
      <c r="CI2066" t="s">
        <v>1405</v>
      </c>
      <c r="CJ2066">
        <v>1</v>
      </c>
      <c r="CK2066" t="s">
        <v>1399</v>
      </c>
      <c r="CL2066">
        <f t="shared" si="162"/>
        <v>1</v>
      </c>
      <c r="CM2066">
        <f t="shared" si="163"/>
        <v>1</v>
      </c>
      <c r="CN2066">
        <f t="shared" si="164"/>
        <v>1</v>
      </c>
    </row>
    <row r="2067" spans="1:92" x14ac:dyDescent="0.25">
      <c r="A2067">
        <v>887</v>
      </c>
      <c r="B2067" t="s">
        <v>564</v>
      </c>
      <c r="C2067" t="s">
        <v>564</v>
      </c>
      <c r="D2067">
        <v>2406060</v>
      </c>
      <c r="E2067">
        <v>5</v>
      </c>
      <c r="F2067" s="107">
        <v>40941</v>
      </c>
      <c r="G2067" s="107">
        <v>41172</v>
      </c>
      <c r="H2067">
        <v>2406060</v>
      </c>
      <c r="I2067" s="107">
        <v>40942</v>
      </c>
      <c r="J2067" s="107">
        <v>41172</v>
      </c>
      <c r="K2067">
        <v>50000</v>
      </c>
      <c r="L2067" t="s">
        <v>570</v>
      </c>
      <c r="N2067" t="s">
        <v>564</v>
      </c>
      <c r="O2067" t="s">
        <v>913</v>
      </c>
      <c r="P2067" t="s">
        <v>38</v>
      </c>
      <c r="Q2067">
        <v>231</v>
      </c>
      <c r="R2067">
        <v>232</v>
      </c>
      <c r="S2067">
        <v>3</v>
      </c>
      <c r="T2067">
        <v>2</v>
      </c>
      <c r="U2067">
        <v>3</v>
      </c>
      <c r="AB2067" t="s">
        <v>111</v>
      </c>
      <c r="AD2067" s="107">
        <v>33424</v>
      </c>
      <c r="AE2067" t="s">
        <v>31</v>
      </c>
      <c r="AF2067" t="s">
        <v>39</v>
      </c>
      <c r="AG2067" t="s">
        <v>40</v>
      </c>
      <c r="AH2067" t="s">
        <v>30</v>
      </c>
      <c r="AI2067" t="s">
        <v>70</v>
      </c>
      <c r="AJ2067" t="s">
        <v>88</v>
      </c>
      <c r="AK2067">
        <v>10</v>
      </c>
      <c r="AL2067" t="s">
        <v>987</v>
      </c>
      <c r="AN2067">
        <v>12</v>
      </c>
      <c r="AP2067" t="s">
        <v>104</v>
      </c>
      <c r="AR2067" t="s">
        <v>91</v>
      </c>
      <c r="AS2067" t="s">
        <v>105</v>
      </c>
      <c r="BC2067" t="s">
        <v>51</v>
      </c>
      <c r="BF2067">
        <v>231</v>
      </c>
      <c r="BG2067">
        <v>231</v>
      </c>
      <c r="BH2067">
        <v>232</v>
      </c>
      <c r="BI2067">
        <v>20.538251366120218</v>
      </c>
      <c r="BJ2067">
        <f t="shared" si="160"/>
        <v>21</v>
      </c>
      <c r="BK2067">
        <v>0</v>
      </c>
      <c r="BL2067">
        <v>0</v>
      </c>
      <c r="BM2067" t="s">
        <v>1050</v>
      </c>
      <c r="BN2067" t="s">
        <v>913</v>
      </c>
      <c r="BO2067" t="s">
        <v>564</v>
      </c>
      <c r="BQ2067" t="s">
        <v>1050</v>
      </c>
      <c r="BR2067" t="s">
        <v>87</v>
      </c>
      <c r="BS2067" t="s">
        <v>572</v>
      </c>
      <c r="BT2067" t="s">
        <v>1252</v>
      </c>
      <c r="BU2067" t="s">
        <v>87</v>
      </c>
      <c r="BV2067">
        <v>0.99568965517241381</v>
      </c>
      <c r="BW2067">
        <v>1</v>
      </c>
      <c r="BX2067">
        <v>4.3103448275861878E-3</v>
      </c>
      <c r="BY2067">
        <v>0</v>
      </c>
      <c r="BZ2067">
        <v>-231</v>
      </c>
      <c r="CA2067">
        <v>0</v>
      </c>
      <c r="CB2067">
        <v>231</v>
      </c>
      <c r="CC2067" t="e">
        <v>#VALUE!</v>
      </c>
      <c r="CD2067">
        <v>231</v>
      </c>
      <c r="CE2067">
        <v>0</v>
      </c>
      <c r="CH2067">
        <f t="shared" si="161"/>
        <v>1</v>
      </c>
      <c r="CI2067" t="s">
        <v>1403</v>
      </c>
      <c r="CJ2067">
        <v>6</v>
      </c>
      <c r="CK2067" t="s">
        <v>1399</v>
      </c>
      <c r="CL2067">
        <f t="shared" si="162"/>
        <v>0</v>
      </c>
      <c r="CM2067">
        <f t="shared" si="163"/>
        <v>1</v>
      </c>
      <c r="CN2067">
        <f t="shared" si="164"/>
        <v>1</v>
      </c>
    </row>
    <row r="2068" spans="1:92" x14ac:dyDescent="0.25">
      <c r="A2068">
        <v>1559</v>
      </c>
      <c r="B2068" t="s">
        <v>564</v>
      </c>
      <c r="C2068" t="s">
        <v>564</v>
      </c>
      <c r="D2068">
        <v>2406109</v>
      </c>
      <c r="E2068">
        <v>4</v>
      </c>
      <c r="F2068" s="107">
        <v>40967</v>
      </c>
      <c r="G2068" s="107">
        <v>41312</v>
      </c>
      <c r="H2068">
        <v>2406109</v>
      </c>
      <c r="I2068" s="107">
        <v>40968</v>
      </c>
      <c r="J2068" s="107">
        <v>41312</v>
      </c>
      <c r="K2068">
        <v>70000</v>
      </c>
      <c r="L2068" t="s">
        <v>570</v>
      </c>
      <c r="N2068" t="s">
        <v>564</v>
      </c>
      <c r="O2068" t="s">
        <v>913</v>
      </c>
      <c r="P2068" t="s">
        <v>38</v>
      </c>
      <c r="Q2068">
        <v>345</v>
      </c>
      <c r="R2068">
        <v>346</v>
      </c>
      <c r="S2068">
        <v>0</v>
      </c>
      <c r="T2068">
        <v>1</v>
      </c>
      <c r="AB2068" t="s">
        <v>111</v>
      </c>
      <c r="AD2068" s="107">
        <v>26939</v>
      </c>
      <c r="AE2068" t="s">
        <v>31</v>
      </c>
      <c r="AF2068" t="s">
        <v>39</v>
      </c>
      <c r="AG2068" t="s">
        <v>40</v>
      </c>
      <c r="AH2068" t="s">
        <v>30</v>
      </c>
      <c r="AI2068" t="s">
        <v>79</v>
      </c>
      <c r="AJ2068" t="s">
        <v>88</v>
      </c>
      <c r="AK2068">
        <v>12</v>
      </c>
      <c r="AL2068" t="s">
        <v>986</v>
      </c>
      <c r="AO2068">
        <v>180</v>
      </c>
      <c r="AP2068" t="s">
        <v>72</v>
      </c>
      <c r="AR2068" t="s">
        <v>49</v>
      </c>
      <c r="AS2068" t="s">
        <v>73</v>
      </c>
      <c r="BC2068" t="s">
        <v>37</v>
      </c>
      <c r="BF2068">
        <v>345</v>
      </c>
      <c r="BG2068">
        <v>345</v>
      </c>
      <c r="BH2068">
        <v>346</v>
      </c>
      <c r="BI2068">
        <v>38.327868852459019</v>
      </c>
      <c r="BJ2068">
        <f t="shared" si="160"/>
        <v>38</v>
      </c>
      <c r="BK2068">
        <v>0</v>
      </c>
      <c r="BL2068">
        <v>0</v>
      </c>
      <c r="BM2068" t="s">
        <v>1050</v>
      </c>
      <c r="BN2068" t="s">
        <v>913</v>
      </c>
      <c r="BO2068" t="s">
        <v>564</v>
      </c>
      <c r="BQ2068" t="s">
        <v>1050</v>
      </c>
      <c r="BR2068" t="s">
        <v>87</v>
      </c>
      <c r="BS2068" t="s">
        <v>572</v>
      </c>
      <c r="BT2068" t="s">
        <v>1252</v>
      </c>
      <c r="BU2068" t="s">
        <v>564</v>
      </c>
      <c r="BV2068">
        <v>0.99710982658959535</v>
      </c>
      <c r="BW2068">
        <v>1</v>
      </c>
      <c r="BX2068">
        <v>2.8901734104046506E-3</v>
      </c>
      <c r="BY2068">
        <v>0</v>
      </c>
      <c r="BZ2068">
        <v>-345</v>
      </c>
      <c r="CA2068">
        <v>0</v>
      </c>
      <c r="CB2068">
        <v>345</v>
      </c>
      <c r="CC2068" t="e">
        <v>#VALUE!</v>
      </c>
      <c r="CD2068">
        <v>345</v>
      </c>
      <c r="CE2068">
        <v>0</v>
      </c>
      <c r="CH2068">
        <f t="shared" si="161"/>
        <v>1</v>
      </c>
      <c r="CI2068" t="s">
        <v>1403</v>
      </c>
      <c r="CJ2068">
        <v>6</v>
      </c>
      <c r="CK2068" t="s">
        <v>1399</v>
      </c>
      <c r="CL2068">
        <f t="shared" si="162"/>
        <v>0</v>
      </c>
      <c r="CM2068">
        <f t="shared" si="163"/>
        <v>0</v>
      </c>
      <c r="CN2068">
        <f t="shared" si="164"/>
        <v>1</v>
      </c>
    </row>
    <row r="2069" spans="1:92" x14ac:dyDescent="0.25">
      <c r="A2069">
        <v>419</v>
      </c>
      <c r="B2069" t="s">
        <v>564</v>
      </c>
      <c r="C2069" t="s">
        <v>564</v>
      </c>
      <c r="D2069">
        <v>2406635</v>
      </c>
      <c r="E2069">
        <v>1</v>
      </c>
      <c r="F2069" s="107">
        <v>40926</v>
      </c>
      <c r="G2069" s="107">
        <v>41313</v>
      </c>
      <c r="H2069">
        <v>2406635</v>
      </c>
      <c r="I2069" s="107">
        <v>40929</v>
      </c>
      <c r="J2069" s="107">
        <v>41313</v>
      </c>
      <c r="K2069">
        <v>120000</v>
      </c>
      <c r="L2069" t="s">
        <v>570</v>
      </c>
      <c r="N2069" t="s">
        <v>564</v>
      </c>
      <c r="O2069" t="s">
        <v>913</v>
      </c>
      <c r="P2069" t="s">
        <v>54</v>
      </c>
      <c r="Q2069">
        <v>385</v>
      </c>
      <c r="R2069">
        <v>388</v>
      </c>
      <c r="S2069">
        <v>1</v>
      </c>
      <c r="T2069">
        <v>0</v>
      </c>
      <c r="V2069">
        <v>1</v>
      </c>
      <c r="AB2069" t="s">
        <v>111</v>
      </c>
      <c r="AD2069" s="107">
        <v>25815</v>
      </c>
      <c r="AE2069" t="s">
        <v>31</v>
      </c>
      <c r="AF2069" t="s">
        <v>39</v>
      </c>
      <c r="AG2069" t="s">
        <v>40</v>
      </c>
      <c r="AH2069" t="s">
        <v>30</v>
      </c>
      <c r="AI2069" t="s">
        <v>71</v>
      </c>
      <c r="AJ2069" t="s">
        <v>54</v>
      </c>
      <c r="AK2069">
        <v>9</v>
      </c>
      <c r="AL2069" t="s">
        <v>54</v>
      </c>
      <c r="AP2069" t="s">
        <v>128</v>
      </c>
      <c r="AR2069" t="s">
        <v>91</v>
      </c>
      <c r="AS2069" t="s">
        <v>125</v>
      </c>
      <c r="BC2069" t="s">
        <v>37</v>
      </c>
      <c r="BF2069">
        <v>385</v>
      </c>
      <c r="BG2069">
        <v>385</v>
      </c>
      <c r="BH2069">
        <v>388</v>
      </c>
      <c r="BI2069">
        <v>41.286885245901637</v>
      </c>
      <c r="BJ2069">
        <f t="shared" si="160"/>
        <v>41</v>
      </c>
      <c r="BK2069">
        <v>0</v>
      </c>
      <c r="BL2069">
        <v>0</v>
      </c>
      <c r="BM2069" t="s">
        <v>1051</v>
      </c>
      <c r="BN2069" t="s">
        <v>913</v>
      </c>
      <c r="BO2069" t="s">
        <v>564</v>
      </c>
      <c r="BQ2069" t="s">
        <v>1051</v>
      </c>
      <c r="BR2069" t="s">
        <v>87</v>
      </c>
      <c r="BS2069" t="s">
        <v>572</v>
      </c>
      <c r="BT2069" t="s">
        <v>1252</v>
      </c>
      <c r="BU2069" t="s">
        <v>87</v>
      </c>
      <c r="BV2069">
        <v>0.99226804123711343</v>
      </c>
      <c r="BW2069">
        <v>1</v>
      </c>
      <c r="BX2069">
        <v>7.7319587628865705E-3</v>
      </c>
      <c r="BY2069">
        <v>0</v>
      </c>
      <c r="BZ2069">
        <v>-385</v>
      </c>
      <c r="CA2069">
        <v>0</v>
      </c>
      <c r="CB2069">
        <v>385</v>
      </c>
      <c r="CC2069" t="e">
        <v>#VALUE!</v>
      </c>
      <c r="CD2069">
        <v>385</v>
      </c>
      <c r="CE2069">
        <v>0</v>
      </c>
      <c r="CH2069">
        <f t="shared" si="161"/>
        <v>1</v>
      </c>
      <c r="CI2069" t="s">
        <v>1406</v>
      </c>
      <c r="CJ2069">
        <v>0</v>
      </c>
      <c r="CK2069" t="s">
        <v>1399</v>
      </c>
      <c r="CL2069">
        <f t="shared" si="162"/>
        <v>0</v>
      </c>
      <c r="CM2069">
        <f t="shared" si="163"/>
        <v>1</v>
      </c>
      <c r="CN2069">
        <f t="shared" si="164"/>
        <v>0</v>
      </c>
    </row>
    <row r="2070" spans="1:92" x14ac:dyDescent="0.25">
      <c r="A2070">
        <v>1427</v>
      </c>
      <c r="B2070" t="s">
        <v>564</v>
      </c>
      <c r="C2070" t="s">
        <v>564</v>
      </c>
      <c r="D2070">
        <v>2406856</v>
      </c>
      <c r="E2070">
        <v>3</v>
      </c>
      <c r="F2070" s="107">
        <v>40961</v>
      </c>
      <c r="G2070" s="107">
        <v>40963</v>
      </c>
      <c r="H2070">
        <v>2406856</v>
      </c>
      <c r="I2070" s="107">
        <v>40961</v>
      </c>
      <c r="J2070" s="107">
        <v>40963</v>
      </c>
      <c r="K2070">
        <v>10000</v>
      </c>
      <c r="L2070" t="s">
        <v>568</v>
      </c>
      <c r="N2070" t="s">
        <v>564</v>
      </c>
      <c r="O2070" t="s">
        <v>913</v>
      </c>
      <c r="P2070" t="s">
        <v>38</v>
      </c>
      <c r="Q2070">
        <v>3</v>
      </c>
      <c r="R2070">
        <v>3</v>
      </c>
      <c r="S2070">
        <v>0</v>
      </c>
      <c r="T2070">
        <v>2</v>
      </c>
      <c r="AD2070" s="107">
        <v>31702</v>
      </c>
      <c r="AE2070" t="s">
        <v>45</v>
      </c>
      <c r="AF2070" t="s">
        <v>68</v>
      </c>
      <c r="AG2070" t="s">
        <v>870</v>
      </c>
      <c r="AH2070" t="s">
        <v>57</v>
      </c>
      <c r="AI2070" t="s">
        <v>52</v>
      </c>
      <c r="AJ2070" t="s">
        <v>88</v>
      </c>
      <c r="AK2070">
        <v>1</v>
      </c>
      <c r="AL2070" t="s">
        <v>184</v>
      </c>
      <c r="AP2070" t="s">
        <v>65</v>
      </c>
      <c r="AR2070" t="s">
        <v>66</v>
      </c>
      <c r="AS2070" t="s">
        <v>67</v>
      </c>
      <c r="BC2070" t="s">
        <v>37</v>
      </c>
      <c r="BF2070">
        <v>3</v>
      </c>
      <c r="BG2070">
        <v>3</v>
      </c>
      <c r="BH2070">
        <v>3</v>
      </c>
      <c r="BI2070">
        <v>25.297814207650273</v>
      </c>
      <c r="BJ2070">
        <f t="shared" si="160"/>
        <v>25</v>
      </c>
      <c r="BK2070">
        <v>0</v>
      </c>
      <c r="BL2070">
        <v>0</v>
      </c>
      <c r="BM2070" t="s">
        <v>1050</v>
      </c>
      <c r="BN2070" t="s">
        <v>913</v>
      </c>
      <c r="BO2070" t="s">
        <v>564</v>
      </c>
      <c r="BQ2070" t="s">
        <v>1050</v>
      </c>
      <c r="BR2070" t="s">
        <v>87</v>
      </c>
      <c r="BS2070" t="s">
        <v>572</v>
      </c>
      <c r="BT2070" t="s">
        <v>1252</v>
      </c>
      <c r="BU2070" t="s">
        <v>564</v>
      </c>
      <c r="BV2070">
        <v>1</v>
      </c>
      <c r="BW2070">
        <v>1</v>
      </c>
      <c r="BX2070">
        <v>0</v>
      </c>
      <c r="BY2070">
        <v>0</v>
      </c>
      <c r="BZ2070">
        <v>-3</v>
      </c>
      <c r="CA2070">
        <v>0</v>
      </c>
      <c r="CB2070">
        <v>3</v>
      </c>
      <c r="CC2070" t="e">
        <v>#VALUE!</v>
      </c>
      <c r="CD2070">
        <v>3</v>
      </c>
      <c r="CE2070">
        <v>0</v>
      </c>
      <c r="CH2070">
        <f t="shared" si="161"/>
        <v>1</v>
      </c>
      <c r="CI2070" t="s">
        <v>1405</v>
      </c>
      <c r="CJ2070">
        <v>1</v>
      </c>
      <c r="CK2070" t="s">
        <v>1399</v>
      </c>
      <c r="CL2070">
        <f t="shared" si="162"/>
        <v>0</v>
      </c>
      <c r="CM2070">
        <f t="shared" si="163"/>
        <v>0</v>
      </c>
      <c r="CN2070">
        <f t="shared" si="164"/>
        <v>1</v>
      </c>
    </row>
    <row r="2071" spans="1:92" x14ac:dyDescent="0.25">
      <c r="A2071">
        <v>3246</v>
      </c>
      <c r="B2071" t="s">
        <v>87</v>
      </c>
      <c r="C2071" t="s">
        <v>564</v>
      </c>
      <c r="D2071">
        <v>2407335</v>
      </c>
      <c r="E2071">
        <v>1</v>
      </c>
      <c r="F2071" s="107">
        <v>41029</v>
      </c>
      <c r="G2071" s="107">
        <v>41030</v>
      </c>
      <c r="H2071">
        <v>2407335</v>
      </c>
      <c r="I2071" s="107">
        <v>41029</v>
      </c>
      <c r="J2071" s="107">
        <v>41030</v>
      </c>
      <c r="K2071" t="s">
        <v>562</v>
      </c>
      <c r="L2071" t="s">
        <v>562</v>
      </c>
      <c r="N2071" t="s">
        <v>564</v>
      </c>
      <c r="O2071" t="s">
        <v>913</v>
      </c>
      <c r="P2071" t="s">
        <v>54</v>
      </c>
      <c r="Q2071">
        <v>2</v>
      </c>
      <c r="R2071">
        <v>2</v>
      </c>
      <c r="S2071">
        <v>1</v>
      </c>
      <c r="T2071">
        <v>6</v>
      </c>
      <c r="AD2071" s="107">
        <v>33304</v>
      </c>
      <c r="AE2071" t="s">
        <v>31</v>
      </c>
      <c r="AF2071" t="s">
        <v>39</v>
      </c>
      <c r="AG2071" t="s">
        <v>40</v>
      </c>
      <c r="AH2071" t="s">
        <v>40</v>
      </c>
      <c r="AI2071" t="s">
        <v>117</v>
      </c>
      <c r="AJ2071" t="s">
        <v>54</v>
      </c>
      <c r="AK2071">
        <v>1</v>
      </c>
      <c r="AL2071" t="s">
        <v>54</v>
      </c>
      <c r="AP2071" t="s">
        <v>149</v>
      </c>
      <c r="AR2071" t="s">
        <v>66</v>
      </c>
      <c r="AS2071" t="s">
        <v>73</v>
      </c>
      <c r="AT2071" t="s">
        <v>537</v>
      </c>
      <c r="BC2071" t="s">
        <v>78</v>
      </c>
      <c r="BD2071" t="s">
        <v>1220</v>
      </c>
      <c r="BF2071">
        <v>2</v>
      </c>
      <c r="BG2071">
        <v>2</v>
      </c>
      <c r="BH2071">
        <v>2</v>
      </c>
      <c r="BI2071">
        <v>21.106557377049182</v>
      </c>
      <c r="BJ2071">
        <f t="shared" si="160"/>
        <v>21</v>
      </c>
      <c r="BK2071">
        <v>0</v>
      </c>
      <c r="BL2071">
        <v>0</v>
      </c>
      <c r="BM2071" t="s">
        <v>1051</v>
      </c>
      <c r="BN2071" t="s">
        <v>913</v>
      </c>
      <c r="BO2071" t="s">
        <v>564</v>
      </c>
      <c r="BQ2071" t="s">
        <v>1051</v>
      </c>
      <c r="BR2071" t="s">
        <v>87</v>
      </c>
      <c r="BS2071" t="s">
        <v>572</v>
      </c>
      <c r="BT2071" t="s">
        <v>1252</v>
      </c>
      <c r="BU2071" t="s">
        <v>87</v>
      </c>
      <c r="BV2071">
        <v>1</v>
      </c>
      <c r="BW2071">
        <v>1</v>
      </c>
      <c r="BX2071">
        <v>0</v>
      </c>
      <c r="BY2071">
        <v>0</v>
      </c>
      <c r="BZ2071">
        <v>-2</v>
      </c>
      <c r="CA2071">
        <v>0</v>
      </c>
      <c r="CB2071">
        <v>2</v>
      </c>
      <c r="CC2071" t="e">
        <v>#VALUE!</v>
      </c>
      <c r="CD2071">
        <v>2</v>
      </c>
      <c r="CE2071">
        <v>0</v>
      </c>
      <c r="CH2071">
        <f t="shared" si="161"/>
        <v>1</v>
      </c>
      <c r="CI2071" t="s">
        <v>1405</v>
      </c>
      <c r="CJ2071">
        <v>1</v>
      </c>
      <c r="CK2071" t="s">
        <v>1399</v>
      </c>
      <c r="CL2071">
        <f t="shared" si="162"/>
        <v>0</v>
      </c>
      <c r="CM2071">
        <f t="shared" si="163"/>
        <v>1</v>
      </c>
      <c r="CN2071">
        <f t="shared" si="164"/>
        <v>1</v>
      </c>
    </row>
    <row r="2072" spans="1:92" x14ac:dyDescent="0.25">
      <c r="A2072">
        <v>205</v>
      </c>
      <c r="B2072" t="s">
        <v>564</v>
      </c>
      <c r="C2072" t="s">
        <v>564</v>
      </c>
      <c r="D2072">
        <v>2407491</v>
      </c>
      <c r="E2072">
        <v>2</v>
      </c>
      <c r="F2072" s="107">
        <v>40918</v>
      </c>
      <c r="G2072" s="107">
        <v>40956</v>
      </c>
      <c r="H2072">
        <v>2407491</v>
      </c>
      <c r="I2072" s="107">
        <v>40918</v>
      </c>
      <c r="J2072" s="107">
        <v>40956</v>
      </c>
      <c r="K2072">
        <v>2000</v>
      </c>
      <c r="L2072" t="s">
        <v>566</v>
      </c>
      <c r="M2072" s="107">
        <v>40956</v>
      </c>
      <c r="N2072" t="s">
        <v>87</v>
      </c>
      <c r="O2072" t="s">
        <v>75</v>
      </c>
      <c r="P2072" t="s">
        <v>587</v>
      </c>
      <c r="Q2072">
        <v>39</v>
      </c>
      <c r="R2072">
        <v>39</v>
      </c>
      <c r="S2072">
        <v>0</v>
      </c>
      <c r="T2072">
        <v>4</v>
      </c>
      <c r="AD2072" s="107">
        <v>33178</v>
      </c>
      <c r="AE2072" t="s">
        <v>31</v>
      </c>
      <c r="AF2072" t="s">
        <v>68</v>
      </c>
      <c r="AG2072" t="s">
        <v>870</v>
      </c>
      <c r="AH2072" t="s">
        <v>30</v>
      </c>
      <c r="AI2072" t="s">
        <v>70</v>
      </c>
      <c r="AJ2072" t="s">
        <v>47</v>
      </c>
      <c r="AK2072">
        <v>4</v>
      </c>
      <c r="AL2072" t="s">
        <v>47</v>
      </c>
      <c r="AP2072" t="s">
        <v>92</v>
      </c>
      <c r="AR2072" t="s">
        <v>66</v>
      </c>
      <c r="AS2072" t="s">
        <v>44</v>
      </c>
      <c r="BC2072" t="s">
        <v>51</v>
      </c>
      <c r="BF2072">
        <v>39</v>
      </c>
      <c r="BG2072">
        <v>39</v>
      </c>
      <c r="BH2072">
        <v>39</v>
      </c>
      <c r="BI2072">
        <v>21.147540983606557</v>
      </c>
      <c r="BJ2072">
        <f t="shared" si="160"/>
        <v>21</v>
      </c>
      <c r="BK2072">
        <v>0</v>
      </c>
      <c r="BL2072">
        <v>0</v>
      </c>
      <c r="BM2072" t="s">
        <v>47</v>
      </c>
      <c r="BN2072" t="s">
        <v>75</v>
      </c>
      <c r="BO2072" t="s">
        <v>87</v>
      </c>
      <c r="BQ2072" t="s">
        <v>47</v>
      </c>
      <c r="BR2072" t="s">
        <v>87</v>
      </c>
      <c r="BS2072" t="s">
        <v>573</v>
      </c>
      <c r="BT2072" t="s">
        <v>1252</v>
      </c>
      <c r="BU2072" t="s">
        <v>564</v>
      </c>
      <c r="BV2072">
        <v>1</v>
      </c>
      <c r="BW2072">
        <v>1</v>
      </c>
      <c r="BX2072">
        <v>0</v>
      </c>
      <c r="BY2072">
        <v>0</v>
      </c>
      <c r="BZ2072">
        <v>-39</v>
      </c>
      <c r="CA2072">
        <v>0</v>
      </c>
      <c r="CB2072">
        <v>39</v>
      </c>
      <c r="CC2072" t="e">
        <v>#VALUE!</v>
      </c>
      <c r="CD2072">
        <v>39</v>
      </c>
      <c r="CE2072">
        <v>0</v>
      </c>
      <c r="CH2072">
        <f t="shared" si="161"/>
        <v>1</v>
      </c>
      <c r="CI2072" t="s">
        <v>1401</v>
      </c>
      <c r="CJ2072">
        <v>3</v>
      </c>
      <c r="CK2072" t="s">
        <v>1399</v>
      </c>
      <c r="CL2072">
        <f t="shared" si="162"/>
        <v>1</v>
      </c>
      <c r="CM2072">
        <f t="shared" si="163"/>
        <v>0</v>
      </c>
      <c r="CN2072">
        <f t="shared" si="164"/>
        <v>1</v>
      </c>
    </row>
    <row r="2073" spans="1:92" x14ac:dyDescent="0.25">
      <c r="A2073">
        <v>2831</v>
      </c>
      <c r="B2073" t="s">
        <v>564</v>
      </c>
      <c r="C2073" t="s">
        <v>564</v>
      </c>
      <c r="D2073">
        <v>2407553</v>
      </c>
      <c r="E2073">
        <v>5</v>
      </c>
      <c r="F2073" s="107">
        <v>41013</v>
      </c>
      <c r="G2073" s="107">
        <v>41128</v>
      </c>
      <c r="H2073">
        <v>2407553</v>
      </c>
      <c r="I2073" s="107">
        <v>41013</v>
      </c>
      <c r="J2073" s="107">
        <v>41014</v>
      </c>
      <c r="K2073">
        <v>5000</v>
      </c>
      <c r="L2073" t="s">
        <v>567</v>
      </c>
      <c r="M2073" s="107">
        <v>41014</v>
      </c>
      <c r="N2073" t="s">
        <v>87</v>
      </c>
      <c r="O2073" t="s">
        <v>75</v>
      </c>
      <c r="P2073" t="s">
        <v>38</v>
      </c>
      <c r="Q2073">
        <v>2</v>
      </c>
      <c r="R2073">
        <v>116</v>
      </c>
      <c r="S2073">
        <v>0</v>
      </c>
      <c r="T2073">
        <v>2</v>
      </c>
      <c r="AD2073" s="107">
        <v>33120</v>
      </c>
      <c r="AE2073" t="s">
        <v>31</v>
      </c>
      <c r="AF2073" t="s">
        <v>32</v>
      </c>
      <c r="AG2073" t="s">
        <v>868</v>
      </c>
      <c r="AH2073" t="s">
        <v>30</v>
      </c>
      <c r="AI2073" t="s">
        <v>41</v>
      </c>
      <c r="AJ2073" t="s">
        <v>88</v>
      </c>
      <c r="AK2073">
        <v>6</v>
      </c>
      <c r="AL2073" t="s">
        <v>987</v>
      </c>
      <c r="AN2073">
        <v>6</v>
      </c>
      <c r="AP2073" t="s">
        <v>42</v>
      </c>
      <c r="AR2073" t="s">
        <v>43</v>
      </c>
      <c r="AS2073" t="s">
        <v>44</v>
      </c>
      <c r="BC2073" t="s">
        <v>51</v>
      </c>
      <c r="BF2073">
        <v>2</v>
      </c>
      <c r="BG2073">
        <v>116</v>
      </c>
      <c r="BH2073">
        <v>116</v>
      </c>
      <c r="BI2073">
        <v>21.565573770491802</v>
      </c>
      <c r="BJ2073">
        <f t="shared" si="160"/>
        <v>22</v>
      </c>
      <c r="BK2073">
        <v>0</v>
      </c>
      <c r="BL2073">
        <v>-114</v>
      </c>
      <c r="BM2073" t="s">
        <v>1050</v>
      </c>
      <c r="BN2073" t="s">
        <v>75</v>
      </c>
      <c r="BO2073" t="s">
        <v>87</v>
      </c>
      <c r="BQ2073" t="s">
        <v>1050</v>
      </c>
      <c r="BR2073" t="s">
        <v>87</v>
      </c>
      <c r="BS2073" t="s">
        <v>573</v>
      </c>
      <c r="BT2073" t="s">
        <v>1252</v>
      </c>
      <c r="BU2073" t="s">
        <v>564</v>
      </c>
      <c r="BV2073">
        <v>1.7241379310344827E-2</v>
      </c>
      <c r="BW2073">
        <v>1.7241379310344827E-2</v>
      </c>
      <c r="BX2073">
        <v>0</v>
      </c>
      <c r="BY2073">
        <v>0</v>
      </c>
      <c r="BZ2073">
        <v>-2</v>
      </c>
      <c r="CA2073">
        <v>0</v>
      </c>
      <c r="CB2073">
        <v>2</v>
      </c>
      <c r="CC2073" t="e">
        <v>#VALUE!</v>
      </c>
      <c r="CD2073">
        <v>2</v>
      </c>
      <c r="CE2073">
        <v>0</v>
      </c>
      <c r="CH2073">
        <f t="shared" si="161"/>
        <v>1</v>
      </c>
      <c r="CI2073" t="s">
        <v>1405</v>
      </c>
      <c r="CJ2073">
        <v>1</v>
      </c>
      <c r="CK2073" t="s">
        <v>1399</v>
      </c>
      <c r="CL2073">
        <f t="shared" si="162"/>
        <v>1</v>
      </c>
      <c r="CM2073">
        <f t="shared" si="163"/>
        <v>0</v>
      </c>
      <c r="CN2073">
        <f t="shared" si="164"/>
        <v>1</v>
      </c>
    </row>
    <row r="2074" spans="1:92" x14ac:dyDescent="0.25">
      <c r="A2074">
        <v>99</v>
      </c>
      <c r="B2074" t="s">
        <v>564</v>
      </c>
      <c r="C2074" t="s">
        <v>564</v>
      </c>
      <c r="D2074">
        <v>2408271</v>
      </c>
      <c r="E2074">
        <v>5</v>
      </c>
      <c r="F2074" s="107">
        <v>40913</v>
      </c>
      <c r="G2074" s="107">
        <v>40917</v>
      </c>
      <c r="H2074">
        <v>2408271</v>
      </c>
      <c r="I2074" s="107">
        <v>40914</v>
      </c>
      <c r="J2074" s="107">
        <v>40917</v>
      </c>
      <c r="K2074">
        <v>10000</v>
      </c>
      <c r="L2074" t="s">
        <v>568</v>
      </c>
      <c r="N2074" t="s">
        <v>564</v>
      </c>
      <c r="O2074" t="s">
        <v>913</v>
      </c>
      <c r="P2074" t="s">
        <v>76</v>
      </c>
      <c r="Q2074">
        <v>4</v>
      </c>
      <c r="R2074">
        <v>5</v>
      </c>
      <c r="S2074">
        <v>1</v>
      </c>
      <c r="T2074">
        <v>0</v>
      </c>
      <c r="AD2074" s="107">
        <v>32450</v>
      </c>
      <c r="AE2074" t="s">
        <v>31</v>
      </c>
      <c r="AF2074" t="s">
        <v>68</v>
      </c>
      <c r="AG2074" t="s">
        <v>870</v>
      </c>
      <c r="AH2074" t="s">
        <v>30</v>
      </c>
      <c r="AI2074" t="s">
        <v>41</v>
      </c>
      <c r="AJ2074" t="s">
        <v>88</v>
      </c>
      <c r="AK2074">
        <v>1</v>
      </c>
      <c r="AL2074" t="s">
        <v>987</v>
      </c>
      <c r="AN2074">
        <v>10</v>
      </c>
      <c r="AP2074" t="s">
        <v>42</v>
      </c>
      <c r="AR2074" t="s">
        <v>43</v>
      </c>
      <c r="AS2074" t="s">
        <v>44</v>
      </c>
      <c r="BC2074" t="s">
        <v>37</v>
      </c>
      <c r="BF2074">
        <v>4</v>
      </c>
      <c r="BG2074">
        <v>4</v>
      </c>
      <c r="BH2074">
        <v>5</v>
      </c>
      <c r="BI2074">
        <v>23.122950819672131</v>
      </c>
      <c r="BJ2074">
        <f t="shared" si="160"/>
        <v>23</v>
      </c>
      <c r="BK2074">
        <v>0</v>
      </c>
      <c r="BL2074">
        <v>0</v>
      </c>
      <c r="BM2074" t="s">
        <v>1050</v>
      </c>
      <c r="BN2074" t="s">
        <v>913</v>
      </c>
      <c r="BO2074" t="s">
        <v>564</v>
      </c>
      <c r="BQ2074" t="s">
        <v>1050</v>
      </c>
      <c r="BR2074" t="s">
        <v>87</v>
      </c>
      <c r="BS2074" t="s">
        <v>572</v>
      </c>
      <c r="BT2074" t="s">
        <v>1252</v>
      </c>
      <c r="BU2074" t="s">
        <v>87</v>
      </c>
      <c r="BV2074">
        <v>0.8</v>
      </c>
      <c r="BW2074">
        <v>1</v>
      </c>
      <c r="BX2074">
        <v>0.19999999999999996</v>
      </c>
      <c r="BY2074">
        <v>0</v>
      </c>
      <c r="BZ2074">
        <v>-4</v>
      </c>
      <c r="CA2074">
        <v>0</v>
      </c>
      <c r="CB2074">
        <v>4</v>
      </c>
      <c r="CC2074" t="e">
        <v>#VALUE!</v>
      </c>
      <c r="CD2074">
        <v>4</v>
      </c>
      <c r="CE2074">
        <v>0</v>
      </c>
      <c r="CH2074">
        <f t="shared" si="161"/>
        <v>1</v>
      </c>
      <c r="CI2074" t="s">
        <v>1405</v>
      </c>
      <c r="CJ2074">
        <v>1</v>
      </c>
      <c r="CK2074" t="s">
        <v>1399</v>
      </c>
      <c r="CL2074">
        <f t="shared" si="162"/>
        <v>0</v>
      </c>
      <c r="CM2074">
        <f t="shared" si="163"/>
        <v>1</v>
      </c>
      <c r="CN2074">
        <f t="shared" si="164"/>
        <v>0</v>
      </c>
    </row>
    <row r="2075" spans="1:92" x14ac:dyDescent="0.25">
      <c r="A2075">
        <v>317</v>
      </c>
      <c r="B2075" t="s">
        <v>564</v>
      </c>
      <c r="C2075" t="s">
        <v>564</v>
      </c>
      <c r="D2075">
        <v>2409699</v>
      </c>
      <c r="E2075">
        <v>3</v>
      </c>
      <c r="F2075" s="107">
        <v>40921</v>
      </c>
      <c r="G2075" s="107">
        <v>41354</v>
      </c>
      <c r="H2075">
        <v>2409699</v>
      </c>
      <c r="I2075" s="107">
        <v>40968</v>
      </c>
      <c r="J2075" s="107">
        <v>40972</v>
      </c>
      <c r="K2075">
        <v>15000</v>
      </c>
      <c r="L2075" t="s">
        <v>569</v>
      </c>
      <c r="M2075" s="107">
        <v>40972</v>
      </c>
      <c r="N2075" t="s">
        <v>87</v>
      </c>
      <c r="O2075" t="s">
        <v>75</v>
      </c>
      <c r="P2075" t="s">
        <v>38</v>
      </c>
      <c r="Q2075">
        <v>5</v>
      </c>
      <c r="R2075">
        <v>434</v>
      </c>
      <c r="S2075">
        <v>2</v>
      </c>
      <c r="T2075">
        <v>0</v>
      </c>
      <c r="U2075">
        <v>2</v>
      </c>
      <c r="AD2075" s="107">
        <v>33079</v>
      </c>
      <c r="AE2075" t="s">
        <v>31</v>
      </c>
      <c r="AF2075" t="s">
        <v>32</v>
      </c>
      <c r="AG2075" t="s">
        <v>868</v>
      </c>
      <c r="AH2075" t="s">
        <v>57</v>
      </c>
      <c r="AI2075" t="s">
        <v>79</v>
      </c>
      <c r="AJ2075" t="s">
        <v>88</v>
      </c>
      <c r="AK2075">
        <v>17</v>
      </c>
      <c r="AL2075" t="s">
        <v>184</v>
      </c>
      <c r="AP2075" t="s">
        <v>107</v>
      </c>
      <c r="AR2075" t="s">
        <v>43</v>
      </c>
      <c r="AS2075" t="s">
        <v>60</v>
      </c>
      <c r="BC2075" t="s">
        <v>51</v>
      </c>
      <c r="BF2075">
        <v>5</v>
      </c>
      <c r="BG2075">
        <v>387</v>
      </c>
      <c r="BH2075">
        <v>434</v>
      </c>
      <c r="BI2075">
        <v>21.42622950819672</v>
      </c>
      <c r="BJ2075">
        <f t="shared" si="160"/>
        <v>22</v>
      </c>
      <c r="BK2075">
        <v>0</v>
      </c>
      <c r="BL2075">
        <v>-382</v>
      </c>
      <c r="BM2075" t="s">
        <v>1050</v>
      </c>
      <c r="BN2075" t="s">
        <v>75</v>
      </c>
      <c r="BO2075" t="s">
        <v>87</v>
      </c>
      <c r="BQ2075" t="s">
        <v>1050</v>
      </c>
      <c r="BR2075" t="s">
        <v>87</v>
      </c>
      <c r="BS2075" t="s">
        <v>573</v>
      </c>
      <c r="BT2075" t="s">
        <v>1252</v>
      </c>
      <c r="BU2075" t="s">
        <v>87</v>
      </c>
      <c r="BV2075">
        <v>1.1520737327188941E-2</v>
      </c>
      <c r="BW2075">
        <v>1.2919896640826873E-2</v>
      </c>
      <c r="BX2075">
        <v>1.3991593136379321E-3</v>
      </c>
      <c r="BY2075">
        <v>0</v>
      </c>
      <c r="BZ2075">
        <v>-5</v>
      </c>
      <c r="CA2075">
        <v>0</v>
      </c>
      <c r="CB2075">
        <v>5</v>
      </c>
      <c r="CC2075" t="e">
        <v>#VALUE!</v>
      </c>
      <c r="CD2075">
        <v>5</v>
      </c>
      <c r="CE2075">
        <v>0</v>
      </c>
      <c r="CH2075">
        <f t="shared" si="161"/>
        <v>1</v>
      </c>
      <c r="CI2075" t="s">
        <v>1405</v>
      </c>
      <c r="CJ2075">
        <v>1</v>
      </c>
      <c r="CK2075" t="s">
        <v>1399</v>
      </c>
      <c r="CL2075">
        <f t="shared" si="162"/>
        <v>1</v>
      </c>
      <c r="CM2075">
        <f t="shared" si="163"/>
        <v>1</v>
      </c>
      <c r="CN2075">
        <f t="shared" si="164"/>
        <v>0</v>
      </c>
    </row>
    <row r="2076" spans="1:92" x14ac:dyDescent="0.25">
      <c r="A2076">
        <v>1451</v>
      </c>
      <c r="B2076" t="s">
        <v>564</v>
      </c>
      <c r="C2076" t="s">
        <v>564</v>
      </c>
      <c r="D2076">
        <v>2410662</v>
      </c>
      <c r="E2076">
        <v>5</v>
      </c>
      <c r="F2076" s="107">
        <v>40962</v>
      </c>
      <c r="G2076" s="107">
        <v>41017</v>
      </c>
      <c r="H2076">
        <v>2410662</v>
      </c>
      <c r="I2076" s="107">
        <v>40980</v>
      </c>
      <c r="J2076" s="107">
        <v>41017</v>
      </c>
      <c r="K2076">
        <v>5000</v>
      </c>
      <c r="L2076" t="s">
        <v>567</v>
      </c>
      <c r="N2076" t="s">
        <v>564</v>
      </c>
      <c r="O2076" t="s">
        <v>913</v>
      </c>
      <c r="P2076" t="s">
        <v>38</v>
      </c>
      <c r="Q2076">
        <v>38</v>
      </c>
      <c r="R2076">
        <v>56</v>
      </c>
      <c r="S2076">
        <v>1</v>
      </c>
      <c r="T2076">
        <v>3</v>
      </c>
      <c r="AD2076" s="107">
        <v>32000</v>
      </c>
      <c r="AE2076" t="s">
        <v>31</v>
      </c>
      <c r="AF2076" t="s">
        <v>68</v>
      </c>
      <c r="AG2076" t="s">
        <v>870</v>
      </c>
      <c r="AH2076" t="s">
        <v>57</v>
      </c>
      <c r="AI2076" t="s">
        <v>86</v>
      </c>
      <c r="AJ2076" t="s">
        <v>88</v>
      </c>
      <c r="AK2076">
        <v>4</v>
      </c>
      <c r="AL2076" t="s">
        <v>987</v>
      </c>
      <c r="AN2076">
        <v>8</v>
      </c>
      <c r="AP2076" t="s">
        <v>59</v>
      </c>
      <c r="AR2076" t="s">
        <v>43</v>
      </c>
      <c r="AS2076" t="s">
        <v>60</v>
      </c>
      <c r="AT2076" t="s">
        <v>338</v>
      </c>
      <c r="BC2076" t="s">
        <v>37</v>
      </c>
      <c r="BF2076">
        <v>38</v>
      </c>
      <c r="BG2076">
        <v>38</v>
      </c>
      <c r="BH2076">
        <v>56</v>
      </c>
      <c r="BI2076">
        <v>24.486338797814209</v>
      </c>
      <c r="BJ2076">
        <f t="shared" si="160"/>
        <v>25</v>
      </c>
      <c r="BK2076">
        <v>0</v>
      </c>
      <c r="BL2076">
        <v>0</v>
      </c>
      <c r="BM2076" t="s">
        <v>1050</v>
      </c>
      <c r="BN2076" t="s">
        <v>913</v>
      </c>
      <c r="BO2076" t="s">
        <v>564</v>
      </c>
      <c r="BQ2076" t="s">
        <v>1050</v>
      </c>
      <c r="BR2076" t="s">
        <v>87</v>
      </c>
      <c r="BS2076" t="s">
        <v>572</v>
      </c>
      <c r="BT2076" t="s">
        <v>1252</v>
      </c>
      <c r="BU2076" t="s">
        <v>87</v>
      </c>
      <c r="BV2076">
        <v>0.6785714285714286</v>
      </c>
      <c r="BW2076">
        <v>1</v>
      </c>
      <c r="BX2076">
        <v>0.3214285714285714</v>
      </c>
      <c r="BY2076">
        <v>0</v>
      </c>
      <c r="BZ2076">
        <v>-38</v>
      </c>
      <c r="CA2076">
        <v>0</v>
      </c>
      <c r="CB2076">
        <v>38</v>
      </c>
      <c r="CC2076" t="e">
        <v>#VALUE!</v>
      </c>
      <c r="CD2076">
        <v>38</v>
      </c>
      <c r="CE2076">
        <v>0</v>
      </c>
      <c r="CH2076">
        <f t="shared" si="161"/>
        <v>1</v>
      </c>
      <c r="CI2076" t="s">
        <v>1401</v>
      </c>
      <c r="CJ2076">
        <v>3</v>
      </c>
      <c r="CK2076" t="s">
        <v>1399</v>
      </c>
      <c r="CL2076">
        <f t="shared" si="162"/>
        <v>0</v>
      </c>
      <c r="CM2076">
        <f t="shared" si="163"/>
        <v>1</v>
      </c>
      <c r="CN2076">
        <f t="shared" si="164"/>
        <v>1</v>
      </c>
    </row>
    <row r="2077" spans="1:92" x14ac:dyDescent="0.25">
      <c r="A2077">
        <v>412</v>
      </c>
      <c r="B2077" t="s">
        <v>564</v>
      </c>
      <c r="C2077" t="s">
        <v>564</v>
      </c>
      <c r="D2077">
        <v>2411591</v>
      </c>
      <c r="E2077">
        <v>6</v>
      </c>
      <c r="F2077" s="107">
        <v>40926</v>
      </c>
      <c r="G2077" s="107">
        <v>40952</v>
      </c>
      <c r="H2077">
        <v>2411591</v>
      </c>
      <c r="I2077" s="107">
        <v>40926</v>
      </c>
      <c r="J2077" s="107">
        <v>40952</v>
      </c>
      <c r="K2077">
        <v>5000</v>
      </c>
      <c r="L2077" t="s">
        <v>567</v>
      </c>
      <c r="N2077" t="s">
        <v>564</v>
      </c>
      <c r="O2077" t="s">
        <v>913</v>
      </c>
      <c r="P2077" t="s">
        <v>38</v>
      </c>
      <c r="Q2077">
        <v>27</v>
      </c>
      <c r="R2077">
        <v>27</v>
      </c>
      <c r="S2077">
        <v>1</v>
      </c>
      <c r="T2077">
        <v>1</v>
      </c>
      <c r="U2077">
        <v>2</v>
      </c>
      <c r="AD2077" s="107">
        <v>30336</v>
      </c>
      <c r="AE2077" t="s">
        <v>31</v>
      </c>
      <c r="AF2077" t="s">
        <v>32</v>
      </c>
      <c r="AG2077" t="s">
        <v>868</v>
      </c>
      <c r="AH2077" t="s">
        <v>57</v>
      </c>
      <c r="AI2077" t="s">
        <v>58</v>
      </c>
      <c r="AJ2077" t="s">
        <v>88</v>
      </c>
      <c r="AK2077">
        <v>2</v>
      </c>
      <c r="AL2077" t="s">
        <v>361</v>
      </c>
      <c r="AM2077">
        <v>2</v>
      </c>
      <c r="AP2077" t="s">
        <v>100</v>
      </c>
      <c r="AR2077" t="s">
        <v>66</v>
      </c>
      <c r="AS2077" t="s">
        <v>63</v>
      </c>
      <c r="BC2077" t="s">
        <v>37</v>
      </c>
      <c r="BF2077">
        <v>27</v>
      </c>
      <c r="BG2077">
        <v>27</v>
      </c>
      <c r="BH2077">
        <v>27</v>
      </c>
      <c r="BI2077">
        <v>28.934426229508198</v>
      </c>
      <c r="BJ2077">
        <f t="shared" si="160"/>
        <v>29</v>
      </c>
      <c r="BK2077">
        <v>0</v>
      </c>
      <c r="BL2077">
        <v>0</v>
      </c>
      <c r="BM2077" t="s">
        <v>1050</v>
      </c>
      <c r="BN2077" t="s">
        <v>913</v>
      </c>
      <c r="BO2077" t="s">
        <v>564</v>
      </c>
      <c r="BQ2077" t="s">
        <v>1050</v>
      </c>
      <c r="BR2077" t="s">
        <v>87</v>
      </c>
      <c r="BS2077" t="s">
        <v>572</v>
      </c>
      <c r="BT2077" t="s">
        <v>1252</v>
      </c>
      <c r="BU2077" t="s">
        <v>87</v>
      </c>
      <c r="BV2077">
        <v>1</v>
      </c>
      <c r="BW2077">
        <v>1</v>
      </c>
      <c r="BX2077">
        <v>0</v>
      </c>
      <c r="BY2077">
        <v>0</v>
      </c>
      <c r="BZ2077">
        <v>-27</v>
      </c>
      <c r="CA2077">
        <v>0</v>
      </c>
      <c r="CB2077">
        <v>27</v>
      </c>
      <c r="CC2077" t="e">
        <v>#VALUE!</v>
      </c>
      <c r="CD2077">
        <v>27</v>
      </c>
      <c r="CE2077">
        <v>0</v>
      </c>
      <c r="CH2077">
        <f t="shared" si="161"/>
        <v>1</v>
      </c>
      <c r="CI2077" t="s">
        <v>1404</v>
      </c>
      <c r="CJ2077">
        <v>2</v>
      </c>
      <c r="CK2077" t="s">
        <v>1399</v>
      </c>
      <c r="CL2077">
        <f t="shared" si="162"/>
        <v>0</v>
      </c>
      <c r="CM2077">
        <f t="shared" si="163"/>
        <v>1</v>
      </c>
      <c r="CN2077">
        <f t="shared" si="164"/>
        <v>1</v>
      </c>
    </row>
    <row r="2078" spans="1:92" x14ac:dyDescent="0.25">
      <c r="A2078">
        <v>1417</v>
      </c>
      <c r="B2078" t="s">
        <v>564</v>
      </c>
      <c r="C2078" t="s">
        <v>564</v>
      </c>
      <c r="D2078">
        <v>2411621</v>
      </c>
      <c r="E2078">
        <v>3</v>
      </c>
      <c r="F2078" s="107">
        <v>40961</v>
      </c>
      <c r="G2078" s="107">
        <v>41124</v>
      </c>
      <c r="H2078">
        <v>2411621</v>
      </c>
      <c r="I2078" s="107">
        <v>40961</v>
      </c>
      <c r="J2078" s="107">
        <v>40963</v>
      </c>
      <c r="K2078">
        <v>10000</v>
      </c>
      <c r="L2078" t="s">
        <v>568</v>
      </c>
      <c r="M2078" s="107">
        <v>40963</v>
      </c>
      <c r="N2078" t="s">
        <v>87</v>
      </c>
      <c r="O2078" t="s">
        <v>583</v>
      </c>
      <c r="P2078" t="s">
        <v>38</v>
      </c>
      <c r="Q2078">
        <v>3</v>
      </c>
      <c r="R2078">
        <v>164</v>
      </c>
      <c r="S2078">
        <v>0</v>
      </c>
      <c r="T2078">
        <v>1</v>
      </c>
      <c r="AD2078" s="107">
        <v>26673</v>
      </c>
      <c r="AE2078" t="s">
        <v>31</v>
      </c>
      <c r="AF2078" t="s">
        <v>68</v>
      </c>
      <c r="AG2078" t="s">
        <v>870</v>
      </c>
      <c r="AH2078" t="s">
        <v>30</v>
      </c>
      <c r="AI2078" t="s">
        <v>64</v>
      </c>
      <c r="AJ2078" t="s">
        <v>88</v>
      </c>
      <c r="AK2078">
        <v>7</v>
      </c>
      <c r="AL2078" t="s">
        <v>184</v>
      </c>
      <c r="AP2078" t="s">
        <v>65</v>
      </c>
      <c r="AR2078" t="s">
        <v>66</v>
      </c>
      <c r="AS2078" t="s">
        <v>67</v>
      </c>
      <c r="BC2078" t="s">
        <v>51</v>
      </c>
      <c r="BF2078">
        <v>3</v>
      </c>
      <c r="BG2078">
        <v>164</v>
      </c>
      <c r="BH2078">
        <v>164</v>
      </c>
      <c r="BI2078">
        <v>39.038251366120221</v>
      </c>
      <c r="BJ2078">
        <f t="shared" si="160"/>
        <v>39</v>
      </c>
      <c r="BK2078">
        <v>0</v>
      </c>
      <c r="BL2078">
        <v>-161</v>
      </c>
      <c r="BM2078" t="s">
        <v>1050</v>
      </c>
      <c r="BN2078" t="s">
        <v>75</v>
      </c>
      <c r="BO2078" t="s">
        <v>87</v>
      </c>
      <c r="BQ2078" t="s">
        <v>1050</v>
      </c>
      <c r="BR2078" t="s">
        <v>87</v>
      </c>
      <c r="BS2078" t="s">
        <v>573</v>
      </c>
      <c r="BT2078" t="s">
        <v>1252</v>
      </c>
      <c r="BU2078" t="s">
        <v>564</v>
      </c>
      <c r="BV2078">
        <v>1.8292682926829267E-2</v>
      </c>
      <c r="BW2078">
        <v>1.8292682926829267E-2</v>
      </c>
      <c r="BX2078">
        <v>0</v>
      </c>
      <c r="BY2078">
        <v>0</v>
      </c>
      <c r="BZ2078">
        <v>-3</v>
      </c>
      <c r="CA2078">
        <v>0</v>
      </c>
      <c r="CB2078">
        <v>3</v>
      </c>
      <c r="CC2078" t="e">
        <v>#VALUE!</v>
      </c>
      <c r="CD2078">
        <v>3</v>
      </c>
      <c r="CE2078">
        <v>0</v>
      </c>
      <c r="CH2078">
        <f t="shared" si="161"/>
        <v>1</v>
      </c>
      <c r="CI2078" t="s">
        <v>1405</v>
      </c>
      <c r="CJ2078">
        <v>1</v>
      </c>
      <c r="CK2078" t="s">
        <v>1399</v>
      </c>
      <c r="CL2078">
        <f t="shared" si="162"/>
        <v>1</v>
      </c>
      <c r="CM2078">
        <f t="shared" si="163"/>
        <v>0</v>
      </c>
      <c r="CN2078">
        <f t="shared" si="164"/>
        <v>1</v>
      </c>
    </row>
    <row r="2079" spans="1:92" x14ac:dyDescent="0.25">
      <c r="A2079">
        <v>1227</v>
      </c>
      <c r="B2079" t="s">
        <v>87</v>
      </c>
      <c r="C2079" t="s">
        <v>87</v>
      </c>
      <c r="D2079">
        <v>2412176</v>
      </c>
      <c r="E2079">
        <v>2</v>
      </c>
      <c r="F2079" s="107">
        <v>40953</v>
      </c>
      <c r="G2079" s="107">
        <v>40980</v>
      </c>
      <c r="H2079">
        <v>2412176</v>
      </c>
      <c r="I2079" s="107">
        <v>40954</v>
      </c>
      <c r="J2079" s="107">
        <v>40955</v>
      </c>
      <c r="K2079">
        <v>2000</v>
      </c>
      <c r="L2079" t="s">
        <v>566</v>
      </c>
      <c r="M2079" s="107">
        <v>40955</v>
      </c>
      <c r="N2079" t="s">
        <v>87</v>
      </c>
      <c r="O2079" t="s">
        <v>75</v>
      </c>
      <c r="P2079" t="s">
        <v>587</v>
      </c>
      <c r="Q2079">
        <v>4</v>
      </c>
      <c r="R2079">
        <v>28</v>
      </c>
      <c r="S2079">
        <v>0</v>
      </c>
      <c r="T2079">
        <v>2</v>
      </c>
      <c r="AD2079" s="107">
        <v>33321</v>
      </c>
      <c r="AE2079" t="s">
        <v>31</v>
      </c>
      <c r="AF2079" t="s">
        <v>68</v>
      </c>
      <c r="AG2079" t="s">
        <v>870</v>
      </c>
      <c r="AH2079" t="s">
        <v>30</v>
      </c>
      <c r="AI2079" t="s">
        <v>64</v>
      </c>
      <c r="AJ2079" t="s">
        <v>47</v>
      </c>
      <c r="AK2079">
        <v>4</v>
      </c>
      <c r="AL2079" t="s">
        <v>47</v>
      </c>
      <c r="AP2079" t="s">
        <v>42</v>
      </c>
      <c r="AR2079" t="s">
        <v>43</v>
      </c>
      <c r="AS2079" t="s">
        <v>44</v>
      </c>
      <c r="AT2079" t="s">
        <v>618</v>
      </c>
      <c r="AU2079" t="s">
        <v>818</v>
      </c>
      <c r="AV2079" t="s">
        <v>87</v>
      </c>
      <c r="AW2079" t="s">
        <v>714</v>
      </c>
      <c r="BA2079">
        <v>41032</v>
      </c>
      <c r="BB2079">
        <v>323</v>
      </c>
      <c r="BC2079" t="s">
        <v>37</v>
      </c>
      <c r="BD2079" t="s">
        <v>1259</v>
      </c>
      <c r="BF2079">
        <v>4</v>
      </c>
      <c r="BG2079">
        <v>27</v>
      </c>
      <c r="BH2079">
        <v>28</v>
      </c>
      <c r="BI2079">
        <v>20.852459016393443</v>
      </c>
      <c r="BJ2079">
        <f t="shared" si="160"/>
        <v>21</v>
      </c>
      <c r="BK2079">
        <v>0</v>
      </c>
      <c r="BL2079">
        <v>-25</v>
      </c>
      <c r="BM2079" t="s">
        <v>47</v>
      </c>
      <c r="BN2079" t="s">
        <v>75</v>
      </c>
      <c r="BO2079" t="s">
        <v>87</v>
      </c>
      <c r="BQ2079" t="s">
        <v>47</v>
      </c>
      <c r="BR2079" t="s">
        <v>87</v>
      </c>
      <c r="BS2079" t="s">
        <v>572</v>
      </c>
      <c r="BT2079" t="s">
        <v>1252</v>
      </c>
      <c r="BU2079" t="s">
        <v>564</v>
      </c>
      <c r="BV2079">
        <v>0.14285714285714285</v>
      </c>
      <c r="BW2079">
        <v>7.407407407407407E-2</v>
      </c>
      <c r="BX2079">
        <v>-6.8783068783068779E-2</v>
      </c>
      <c r="BY2079">
        <v>0</v>
      </c>
      <c r="BZ2079">
        <v>-2</v>
      </c>
      <c r="CA2079">
        <v>2</v>
      </c>
      <c r="CB2079">
        <v>27</v>
      </c>
      <c r="CC2079">
        <v>4</v>
      </c>
      <c r="CD2079">
        <v>27</v>
      </c>
      <c r="CE2079">
        <v>25</v>
      </c>
      <c r="CH2079">
        <f t="shared" si="161"/>
        <v>1</v>
      </c>
      <c r="CI2079" t="s">
        <v>1405</v>
      </c>
      <c r="CJ2079">
        <v>1</v>
      </c>
      <c r="CK2079" t="s">
        <v>1399</v>
      </c>
      <c r="CL2079">
        <f t="shared" si="162"/>
        <v>1</v>
      </c>
      <c r="CM2079">
        <f t="shared" si="163"/>
        <v>0</v>
      </c>
      <c r="CN2079">
        <f t="shared" si="164"/>
        <v>1</v>
      </c>
    </row>
    <row r="2080" spans="1:92" x14ac:dyDescent="0.25">
      <c r="A2080">
        <v>1099</v>
      </c>
      <c r="B2080" t="s">
        <v>564</v>
      </c>
      <c r="C2080" t="s">
        <v>564</v>
      </c>
      <c r="D2080">
        <v>2412452</v>
      </c>
      <c r="E2080">
        <v>5</v>
      </c>
      <c r="F2080" s="107">
        <v>40948</v>
      </c>
      <c r="G2080" s="107">
        <v>41158</v>
      </c>
      <c r="H2080">
        <v>2412452</v>
      </c>
      <c r="I2080" s="107">
        <v>40949</v>
      </c>
      <c r="J2080" s="107">
        <v>40954</v>
      </c>
      <c r="K2080">
        <v>30000</v>
      </c>
      <c r="L2080" t="s">
        <v>570</v>
      </c>
      <c r="M2080" s="107">
        <v>40954</v>
      </c>
      <c r="N2080" t="s">
        <v>87</v>
      </c>
      <c r="O2080" t="s">
        <v>75</v>
      </c>
      <c r="P2080" t="s">
        <v>38</v>
      </c>
      <c r="Q2080">
        <v>6</v>
      </c>
      <c r="R2080">
        <v>211</v>
      </c>
      <c r="S2080">
        <v>2</v>
      </c>
      <c r="T2080">
        <v>0</v>
      </c>
      <c r="U2080">
        <v>1</v>
      </c>
      <c r="AD2080" s="107">
        <v>31785</v>
      </c>
      <c r="AE2080" t="s">
        <v>31</v>
      </c>
      <c r="AF2080" t="s">
        <v>32</v>
      </c>
      <c r="AG2080" t="s">
        <v>868</v>
      </c>
      <c r="AH2080" t="s">
        <v>30</v>
      </c>
      <c r="AI2080" t="s">
        <v>99</v>
      </c>
      <c r="AJ2080" t="s">
        <v>88</v>
      </c>
      <c r="AK2080">
        <v>10</v>
      </c>
      <c r="AL2080" t="s">
        <v>987</v>
      </c>
      <c r="AN2080">
        <v>10</v>
      </c>
      <c r="AP2080" t="s">
        <v>103</v>
      </c>
      <c r="AR2080" t="s">
        <v>43</v>
      </c>
      <c r="AS2080" t="s">
        <v>63</v>
      </c>
      <c r="BC2080" t="s">
        <v>51</v>
      </c>
      <c r="BF2080">
        <v>6</v>
      </c>
      <c r="BG2080">
        <v>210</v>
      </c>
      <c r="BH2080">
        <v>211</v>
      </c>
      <c r="BI2080">
        <v>25.035519125683059</v>
      </c>
      <c r="BJ2080">
        <f t="shared" si="160"/>
        <v>25</v>
      </c>
      <c r="BK2080">
        <v>0</v>
      </c>
      <c r="BL2080">
        <v>-204</v>
      </c>
      <c r="BM2080" t="s">
        <v>1050</v>
      </c>
      <c r="BN2080" t="s">
        <v>75</v>
      </c>
      <c r="BO2080" t="s">
        <v>87</v>
      </c>
      <c r="BQ2080" t="s">
        <v>1050</v>
      </c>
      <c r="BR2080" t="s">
        <v>87</v>
      </c>
      <c r="BS2080" t="s">
        <v>573</v>
      </c>
      <c r="BT2080" t="s">
        <v>1252</v>
      </c>
      <c r="BU2080" t="s">
        <v>87</v>
      </c>
      <c r="BV2080">
        <v>2.843601895734597E-2</v>
      </c>
      <c r="BW2080">
        <v>2.8571428571428571E-2</v>
      </c>
      <c r="BX2080">
        <v>1.3540961408260027E-4</v>
      </c>
      <c r="BY2080">
        <v>0</v>
      </c>
      <c r="BZ2080">
        <v>-6</v>
      </c>
      <c r="CA2080">
        <v>0</v>
      </c>
      <c r="CB2080">
        <v>6</v>
      </c>
      <c r="CC2080" t="e">
        <v>#VALUE!</v>
      </c>
      <c r="CD2080">
        <v>6</v>
      </c>
      <c r="CE2080">
        <v>0</v>
      </c>
      <c r="CH2080">
        <f t="shared" si="161"/>
        <v>1</v>
      </c>
      <c r="CI2080" t="s">
        <v>1405</v>
      </c>
      <c r="CJ2080">
        <v>1</v>
      </c>
      <c r="CK2080" t="s">
        <v>1399</v>
      </c>
      <c r="CL2080">
        <f t="shared" si="162"/>
        <v>1</v>
      </c>
      <c r="CM2080">
        <f t="shared" si="163"/>
        <v>1</v>
      </c>
      <c r="CN2080">
        <f t="shared" si="164"/>
        <v>0</v>
      </c>
    </row>
    <row r="2081" spans="1:92" x14ac:dyDescent="0.25">
      <c r="A2081">
        <v>1656</v>
      </c>
      <c r="B2081" t="s">
        <v>564</v>
      </c>
      <c r="C2081" t="s">
        <v>564</v>
      </c>
      <c r="D2081">
        <v>2412792</v>
      </c>
      <c r="E2081">
        <v>6</v>
      </c>
      <c r="F2081" s="107">
        <v>40970</v>
      </c>
      <c r="G2081" s="107">
        <v>41127</v>
      </c>
      <c r="H2081">
        <v>2412792</v>
      </c>
      <c r="I2081" s="107">
        <v>40970</v>
      </c>
      <c r="J2081" s="107">
        <v>40971</v>
      </c>
      <c r="K2081">
        <v>20000</v>
      </c>
      <c r="L2081" t="s">
        <v>569</v>
      </c>
      <c r="M2081" s="107">
        <v>40971</v>
      </c>
      <c r="N2081" t="s">
        <v>87</v>
      </c>
      <c r="O2081" t="s">
        <v>75</v>
      </c>
      <c r="P2081" t="s">
        <v>38</v>
      </c>
      <c r="Q2081">
        <v>2</v>
      </c>
      <c r="R2081">
        <v>158</v>
      </c>
      <c r="S2081">
        <v>1</v>
      </c>
      <c r="T2081">
        <v>0</v>
      </c>
      <c r="U2081">
        <v>1</v>
      </c>
      <c r="AD2081" s="107">
        <v>33077</v>
      </c>
      <c r="AE2081" t="s">
        <v>31</v>
      </c>
      <c r="AF2081" t="s">
        <v>32</v>
      </c>
      <c r="AG2081" t="s">
        <v>868</v>
      </c>
      <c r="AH2081" t="s">
        <v>30</v>
      </c>
      <c r="AI2081" t="s">
        <v>82</v>
      </c>
      <c r="AJ2081" t="s">
        <v>88</v>
      </c>
      <c r="AK2081">
        <v>6</v>
      </c>
      <c r="AL2081" t="s">
        <v>361</v>
      </c>
      <c r="AM2081">
        <v>2</v>
      </c>
      <c r="AP2081" t="s">
        <v>48</v>
      </c>
      <c r="AR2081" t="s">
        <v>49</v>
      </c>
      <c r="AS2081" t="s">
        <v>44</v>
      </c>
      <c r="AT2081" t="s">
        <v>1180</v>
      </c>
      <c r="BC2081" t="s">
        <v>51</v>
      </c>
      <c r="BF2081">
        <v>2</v>
      </c>
      <c r="BG2081">
        <v>158</v>
      </c>
      <c r="BH2081">
        <v>158</v>
      </c>
      <c r="BI2081">
        <v>21.565573770491802</v>
      </c>
      <c r="BJ2081">
        <f t="shared" si="160"/>
        <v>22</v>
      </c>
      <c r="BK2081">
        <v>0</v>
      </c>
      <c r="BL2081">
        <v>-156</v>
      </c>
      <c r="BM2081" t="s">
        <v>1050</v>
      </c>
      <c r="BN2081" t="s">
        <v>75</v>
      </c>
      <c r="BO2081" t="s">
        <v>564</v>
      </c>
      <c r="BQ2081" t="s">
        <v>1050</v>
      </c>
      <c r="BR2081" t="s">
        <v>87</v>
      </c>
      <c r="BS2081" t="s">
        <v>573</v>
      </c>
      <c r="BT2081" t="s">
        <v>1252</v>
      </c>
      <c r="BU2081" t="s">
        <v>87</v>
      </c>
      <c r="BV2081">
        <v>1.2658227848101266E-2</v>
      </c>
      <c r="BW2081">
        <v>1.2658227848101266E-2</v>
      </c>
      <c r="BX2081">
        <v>0</v>
      </c>
      <c r="BY2081">
        <v>0</v>
      </c>
      <c r="BZ2081">
        <v>-2</v>
      </c>
      <c r="CA2081">
        <v>0</v>
      </c>
      <c r="CB2081">
        <v>2</v>
      </c>
      <c r="CC2081" t="e">
        <v>#VALUE!</v>
      </c>
      <c r="CD2081">
        <v>158</v>
      </c>
      <c r="CE2081">
        <v>156</v>
      </c>
      <c r="CF2081" t="s">
        <v>1318</v>
      </c>
      <c r="CH2081">
        <f t="shared" si="161"/>
        <v>1</v>
      </c>
      <c r="CI2081" t="s">
        <v>1405</v>
      </c>
      <c r="CJ2081">
        <v>1</v>
      </c>
      <c r="CK2081" t="s">
        <v>1399</v>
      </c>
      <c r="CL2081">
        <f t="shared" si="162"/>
        <v>1</v>
      </c>
      <c r="CM2081">
        <f t="shared" si="163"/>
        <v>1</v>
      </c>
      <c r="CN2081">
        <f t="shared" si="164"/>
        <v>0</v>
      </c>
    </row>
    <row r="2082" spans="1:92" x14ac:dyDescent="0.25">
      <c r="A2082">
        <v>835</v>
      </c>
      <c r="B2082" t="s">
        <v>564</v>
      </c>
      <c r="C2082" t="s">
        <v>564</v>
      </c>
      <c r="D2082">
        <v>2412835</v>
      </c>
      <c r="E2082">
        <v>2</v>
      </c>
      <c r="F2082" s="107">
        <v>40940</v>
      </c>
      <c r="G2082" s="107">
        <v>41309</v>
      </c>
      <c r="H2082">
        <v>2412835</v>
      </c>
      <c r="I2082" s="107" t="s">
        <v>560</v>
      </c>
      <c r="J2082" s="107" t="s">
        <v>560</v>
      </c>
      <c r="K2082">
        <v>2000</v>
      </c>
      <c r="L2082" t="s">
        <v>566</v>
      </c>
      <c r="M2082" s="107">
        <v>41062</v>
      </c>
      <c r="N2082" t="s">
        <v>87</v>
      </c>
      <c r="O2082" t="s">
        <v>75</v>
      </c>
      <c r="P2082" t="s">
        <v>587</v>
      </c>
      <c r="Q2082">
        <v>0</v>
      </c>
      <c r="R2082">
        <v>370</v>
      </c>
      <c r="S2082">
        <v>0</v>
      </c>
      <c r="T2082">
        <v>0</v>
      </c>
      <c r="AD2082" s="107">
        <v>32734</v>
      </c>
      <c r="AE2082" t="s">
        <v>45</v>
      </c>
      <c r="AF2082" t="s">
        <v>32</v>
      </c>
      <c r="AG2082" t="s">
        <v>868</v>
      </c>
      <c r="AH2082" t="s">
        <v>30</v>
      </c>
      <c r="AI2082" t="s">
        <v>46</v>
      </c>
      <c r="AJ2082" t="s">
        <v>47</v>
      </c>
      <c r="AK2082">
        <v>10</v>
      </c>
      <c r="AL2082" t="s">
        <v>47</v>
      </c>
      <c r="AP2082" t="s">
        <v>62</v>
      </c>
      <c r="AR2082" t="s">
        <v>43</v>
      </c>
      <c r="AS2082" t="s">
        <v>63</v>
      </c>
      <c r="BC2082" t="s">
        <v>37</v>
      </c>
      <c r="BF2082">
        <v>0</v>
      </c>
      <c r="BG2082">
        <v>0</v>
      </c>
      <c r="BH2082">
        <v>370</v>
      </c>
      <c r="BI2082">
        <v>22.420765027322403</v>
      </c>
      <c r="BJ2082" t="e">
        <f t="shared" si="160"/>
        <v>#VALUE!</v>
      </c>
      <c r="BK2082" t="e">
        <v>#VALUE!</v>
      </c>
      <c r="BL2082" t="e">
        <v>#VALUE!</v>
      </c>
      <c r="BM2082" t="s">
        <v>47</v>
      </c>
      <c r="BN2082" t="s">
        <v>75</v>
      </c>
      <c r="BO2082" t="s">
        <v>87</v>
      </c>
      <c r="BQ2082" t="s">
        <v>47</v>
      </c>
      <c r="BR2082">
        <v>0</v>
      </c>
      <c r="BS2082" t="s">
        <v>573</v>
      </c>
      <c r="BT2082" t="s">
        <v>1252</v>
      </c>
      <c r="BU2082" t="s">
        <v>564</v>
      </c>
      <c r="BV2082">
        <v>0</v>
      </c>
      <c r="BW2082">
        <v>0</v>
      </c>
      <c r="BX2082">
        <v>0</v>
      </c>
      <c r="BY2082">
        <v>0</v>
      </c>
      <c r="BZ2082" t="e">
        <v>#VALUE!</v>
      </c>
      <c r="CA2082" t="e">
        <v>#VALUE!</v>
      </c>
      <c r="CB2082" t="e">
        <v>#VALUE!</v>
      </c>
      <c r="CC2082">
        <v>0</v>
      </c>
      <c r="CD2082">
        <v>0</v>
      </c>
      <c r="CE2082">
        <v>0</v>
      </c>
      <c r="CH2082">
        <f t="shared" si="161"/>
        <v>0</v>
      </c>
      <c r="CI2082" t="s">
        <v>1405</v>
      </c>
      <c r="CJ2082">
        <v>1</v>
      </c>
      <c r="CK2082" t="s">
        <v>1400</v>
      </c>
      <c r="CL2082">
        <f t="shared" si="162"/>
        <v>1</v>
      </c>
      <c r="CM2082">
        <f t="shared" si="163"/>
        <v>0</v>
      </c>
      <c r="CN2082">
        <f t="shared" si="164"/>
        <v>0</v>
      </c>
    </row>
    <row r="2083" spans="1:92" x14ac:dyDescent="0.25">
      <c r="A2083">
        <v>599</v>
      </c>
      <c r="B2083" t="s">
        <v>564</v>
      </c>
      <c r="C2083" t="s">
        <v>564</v>
      </c>
      <c r="D2083">
        <v>2413011</v>
      </c>
      <c r="E2083">
        <v>6</v>
      </c>
      <c r="F2083" s="107">
        <v>40932</v>
      </c>
      <c r="G2083" s="107">
        <v>40961</v>
      </c>
      <c r="H2083">
        <v>2413011</v>
      </c>
      <c r="I2083" s="107">
        <v>40932</v>
      </c>
      <c r="J2083" s="107">
        <v>40961</v>
      </c>
      <c r="K2083">
        <v>20000</v>
      </c>
      <c r="L2083" t="s">
        <v>569</v>
      </c>
      <c r="N2083" t="s">
        <v>564</v>
      </c>
      <c r="O2083" t="s">
        <v>913</v>
      </c>
      <c r="P2083" t="s">
        <v>38</v>
      </c>
      <c r="Q2083">
        <v>30</v>
      </c>
      <c r="R2083">
        <v>30</v>
      </c>
      <c r="S2083">
        <v>1</v>
      </c>
      <c r="T2083">
        <v>1</v>
      </c>
      <c r="U2083">
        <v>1</v>
      </c>
      <c r="AD2083" s="107">
        <v>33657</v>
      </c>
      <c r="AE2083" t="s">
        <v>31</v>
      </c>
      <c r="AF2083" t="s">
        <v>32</v>
      </c>
      <c r="AG2083" t="s">
        <v>868</v>
      </c>
      <c r="AH2083" t="s">
        <v>57</v>
      </c>
      <c r="AI2083" t="s">
        <v>94</v>
      </c>
      <c r="AJ2083" t="s">
        <v>88</v>
      </c>
      <c r="AK2083">
        <v>2</v>
      </c>
      <c r="AL2083" t="s">
        <v>361</v>
      </c>
      <c r="AM2083">
        <v>3</v>
      </c>
      <c r="AP2083" t="s">
        <v>55</v>
      </c>
      <c r="AR2083" t="s">
        <v>49</v>
      </c>
      <c r="AS2083" t="s">
        <v>56</v>
      </c>
      <c r="BC2083" t="s">
        <v>37</v>
      </c>
      <c r="BF2083">
        <v>30</v>
      </c>
      <c r="BG2083">
        <v>30</v>
      </c>
      <c r="BH2083">
        <v>30</v>
      </c>
      <c r="BI2083">
        <v>19.877049180327869</v>
      </c>
      <c r="BJ2083">
        <f t="shared" si="160"/>
        <v>20</v>
      </c>
      <c r="BK2083">
        <v>0</v>
      </c>
      <c r="BL2083">
        <v>0</v>
      </c>
      <c r="BM2083" t="s">
        <v>1050</v>
      </c>
      <c r="BN2083" t="s">
        <v>913</v>
      </c>
      <c r="BO2083" t="s">
        <v>564</v>
      </c>
      <c r="BQ2083" t="s">
        <v>1050</v>
      </c>
      <c r="BR2083" t="s">
        <v>87</v>
      </c>
      <c r="BS2083" t="s">
        <v>572</v>
      </c>
      <c r="BT2083" t="s">
        <v>1252</v>
      </c>
      <c r="BU2083" t="s">
        <v>87</v>
      </c>
      <c r="BV2083">
        <v>1</v>
      </c>
      <c r="BW2083">
        <v>1</v>
      </c>
      <c r="BX2083">
        <v>0</v>
      </c>
      <c r="BY2083">
        <v>0</v>
      </c>
      <c r="BZ2083">
        <v>-30</v>
      </c>
      <c r="CA2083">
        <v>0</v>
      </c>
      <c r="CB2083">
        <v>30</v>
      </c>
      <c r="CC2083" t="e">
        <v>#VALUE!</v>
      </c>
      <c r="CD2083">
        <v>30</v>
      </c>
      <c r="CE2083">
        <v>0</v>
      </c>
      <c r="CH2083">
        <f t="shared" si="161"/>
        <v>1</v>
      </c>
      <c r="CI2083" t="s">
        <v>1404</v>
      </c>
      <c r="CJ2083">
        <v>2</v>
      </c>
      <c r="CK2083" t="s">
        <v>1399</v>
      </c>
      <c r="CL2083">
        <f t="shared" si="162"/>
        <v>0</v>
      </c>
      <c r="CM2083">
        <f t="shared" si="163"/>
        <v>1</v>
      </c>
      <c r="CN2083">
        <f t="shared" si="164"/>
        <v>1</v>
      </c>
    </row>
    <row r="2084" spans="1:92" x14ac:dyDescent="0.25">
      <c r="A2084">
        <v>1669</v>
      </c>
      <c r="B2084" t="s">
        <v>564</v>
      </c>
      <c r="C2084" t="s">
        <v>564</v>
      </c>
      <c r="D2084">
        <v>2413260</v>
      </c>
      <c r="E2084">
        <v>1</v>
      </c>
      <c r="F2084" s="107">
        <v>40970</v>
      </c>
      <c r="G2084" s="107">
        <v>41059</v>
      </c>
      <c r="H2084">
        <v>2413260</v>
      </c>
      <c r="I2084" s="107" t="s">
        <v>560</v>
      </c>
      <c r="J2084" s="107" t="s">
        <v>560</v>
      </c>
      <c r="K2084">
        <v>5000</v>
      </c>
      <c r="L2084" t="s">
        <v>567</v>
      </c>
      <c r="N2084" t="s">
        <v>1336</v>
      </c>
      <c r="O2084" t="s">
        <v>913</v>
      </c>
      <c r="P2084" t="s">
        <v>54</v>
      </c>
      <c r="Q2084">
        <v>0</v>
      </c>
      <c r="R2084">
        <v>90</v>
      </c>
      <c r="S2084">
        <v>1</v>
      </c>
      <c r="T2084">
        <v>0</v>
      </c>
      <c r="U2084">
        <v>1</v>
      </c>
      <c r="AD2084" s="107">
        <v>33590</v>
      </c>
      <c r="AE2084" t="s">
        <v>31</v>
      </c>
      <c r="AF2084" t="s">
        <v>68</v>
      </c>
      <c r="AG2084" t="s">
        <v>870</v>
      </c>
      <c r="AH2084" t="s">
        <v>30</v>
      </c>
      <c r="AI2084" t="s">
        <v>96</v>
      </c>
      <c r="AJ2084" t="s">
        <v>54</v>
      </c>
      <c r="AK2084">
        <v>3</v>
      </c>
      <c r="AL2084" t="s">
        <v>54</v>
      </c>
      <c r="AP2084" t="s">
        <v>106</v>
      </c>
      <c r="AR2084" t="s">
        <v>43</v>
      </c>
      <c r="AS2084" t="s">
        <v>56</v>
      </c>
      <c r="BC2084" t="s">
        <v>37</v>
      </c>
      <c r="BF2084">
        <v>0</v>
      </c>
      <c r="BG2084">
        <v>0</v>
      </c>
      <c r="BH2084">
        <v>90</v>
      </c>
      <c r="BI2084">
        <v>20.16393442622951</v>
      </c>
      <c r="BJ2084" t="e">
        <f t="shared" si="160"/>
        <v>#VALUE!</v>
      </c>
      <c r="BK2084" t="e">
        <v>#VALUE!</v>
      </c>
      <c r="BL2084" t="e">
        <v>#VALUE!</v>
      </c>
      <c r="BM2084" t="s">
        <v>1051</v>
      </c>
      <c r="BN2084" t="s">
        <v>913</v>
      </c>
      <c r="BO2084" t="s">
        <v>564</v>
      </c>
      <c r="BQ2084" t="s">
        <v>1051</v>
      </c>
      <c r="BR2084">
        <v>0</v>
      </c>
      <c r="BS2084" t="s">
        <v>1338</v>
      </c>
      <c r="BT2084" t="s">
        <v>1252</v>
      </c>
      <c r="BU2084" t="s">
        <v>87</v>
      </c>
      <c r="BV2084">
        <v>0</v>
      </c>
      <c r="BW2084">
        <v>0</v>
      </c>
      <c r="BX2084">
        <v>0</v>
      </c>
      <c r="BY2084">
        <v>0</v>
      </c>
      <c r="BZ2084" t="e">
        <v>#VALUE!</v>
      </c>
      <c r="CA2084" t="e">
        <v>#VALUE!</v>
      </c>
      <c r="CB2084" t="e">
        <v>#VALUE!</v>
      </c>
      <c r="CC2084">
        <v>0</v>
      </c>
      <c r="CD2084">
        <v>0</v>
      </c>
      <c r="CH2084">
        <f t="shared" si="161"/>
        <v>1</v>
      </c>
      <c r="CI2084" t="s">
        <v>1405</v>
      </c>
      <c r="CJ2084">
        <v>1</v>
      </c>
      <c r="CK2084" t="s">
        <v>1400</v>
      </c>
      <c r="CL2084">
        <f t="shared" si="162"/>
        <v>0</v>
      </c>
      <c r="CM2084">
        <f t="shared" si="163"/>
        <v>1</v>
      </c>
      <c r="CN2084">
        <f t="shared" si="164"/>
        <v>0</v>
      </c>
    </row>
    <row r="2085" spans="1:92" x14ac:dyDescent="0.25">
      <c r="A2085">
        <v>2510</v>
      </c>
      <c r="B2085" t="s">
        <v>564</v>
      </c>
      <c r="C2085" t="s">
        <v>564</v>
      </c>
      <c r="D2085">
        <v>2413368</v>
      </c>
      <c r="E2085">
        <v>6</v>
      </c>
      <c r="F2085" s="107">
        <v>41003</v>
      </c>
      <c r="G2085" s="107">
        <v>41494</v>
      </c>
      <c r="H2085">
        <v>2413368</v>
      </c>
      <c r="I2085" s="107">
        <v>41003</v>
      </c>
      <c r="J2085" s="107">
        <v>41107</v>
      </c>
      <c r="K2085">
        <v>35000</v>
      </c>
      <c r="L2085" t="s">
        <v>570</v>
      </c>
      <c r="M2085" s="107">
        <v>41107</v>
      </c>
      <c r="N2085" t="s">
        <v>87</v>
      </c>
      <c r="O2085" t="s">
        <v>75</v>
      </c>
      <c r="P2085" t="s">
        <v>38</v>
      </c>
      <c r="Q2085">
        <v>105</v>
      </c>
      <c r="R2085">
        <v>492</v>
      </c>
      <c r="S2085">
        <v>0</v>
      </c>
      <c r="T2085">
        <v>0</v>
      </c>
      <c r="AD2085" s="107">
        <v>33212</v>
      </c>
      <c r="AE2085" t="s">
        <v>31</v>
      </c>
      <c r="AF2085" t="s">
        <v>39</v>
      </c>
      <c r="AG2085" t="s">
        <v>40</v>
      </c>
      <c r="AH2085" t="s">
        <v>40</v>
      </c>
      <c r="AI2085" t="s">
        <v>64</v>
      </c>
      <c r="AJ2085" t="s">
        <v>88</v>
      </c>
      <c r="AK2085">
        <v>18</v>
      </c>
      <c r="AL2085" t="s">
        <v>361</v>
      </c>
      <c r="AM2085">
        <v>16</v>
      </c>
      <c r="AP2085" t="s">
        <v>104</v>
      </c>
      <c r="AR2085" t="s">
        <v>91</v>
      </c>
      <c r="AS2085" t="s">
        <v>105</v>
      </c>
      <c r="AT2085" t="s">
        <v>1166</v>
      </c>
      <c r="BC2085" t="s">
        <v>51</v>
      </c>
      <c r="BF2085">
        <v>105</v>
      </c>
      <c r="BG2085">
        <v>492</v>
      </c>
      <c r="BH2085">
        <v>492</v>
      </c>
      <c r="BI2085">
        <v>21.28688524590164</v>
      </c>
      <c r="BJ2085">
        <f t="shared" si="160"/>
        <v>21</v>
      </c>
      <c r="BK2085">
        <v>0</v>
      </c>
      <c r="BL2085">
        <v>-387</v>
      </c>
      <c r="BM2085" t="s">
        <v>1050</v>
      </c>
      <c r="BN2085" t="s">
        <v>75</v>
      </c>
      <c r="BO2085" t="s">
        <v>87</v>
      </c>
      <c r="BQ2085" t="s">
        <v>1050</v>
      </c>
      <c r="BR2085" t="s">
        <v>87</v>
      </c>
      <c r="BS2085" t="s">
        <v>573</v>
      </c>
      <c r="BT2085" t="s">
        <v>1252</v>
      </c>
      <c r="BU2085" t="s">
        <v>564</v>
      </c>
      <c r="BV2085">
        <v>0.21341463414634146</v>
      </c>
      <c r="BW2085">
        <v>0.21341463414634146</v>
      </c>
      <c r="BX2085">
        <v>0</v>
      </c>
      <c r="BY2085">
        <v>0</v>
      </c>
      <c r="BZ2085">
        <v>-105</v>
      </c>
      <c r="CA2085">
        <v>0</v>
      </c>
      <c r="CB2085">
        <v>105</v>
      </c>
      <c r="CC2085" t="e">
        <v>#VALUE!</v>
      </c>
      <c r="CD2085">
        <v>105</v>
      </c>
      <c r="CE2085">
        <v>0</v>
      </c>
      <c r="CH2085">
        <f t="shared" si="161"/>
        <v>0</v>
      </c>
      <c r="CI2085" t="s">
        <v>1408</v>
      </c>
      <c r="CJ2085">
        <v>0</v>
      </c>
      <c r="CK2085" t="s">
        <v>1399</v>
      </c>
      <c r="CL2085">
        <f t="shared" si="162"/>
        <v>1</v>
      </c>
      <c r="CM2085">
        <f t="shared" si="163"/>
        <v>0</v>
      </c>
      <c r="CN2085">
        <f t="shared" si="164"/>
        <v>0</v>
      </c>
    </row>
    <row r="2086" spans="1:92" x14ac:dyDescent="0.25">
      <c r="A2086">
        <v>271</v>
      </c>
      <c r="B2086" t="s">
        <v>564</v>
      </c>
      <c r="C2086" t="s">
        <v>564</v>
      </c>
      <c r="D2086">
        <v>2414174</v>
      </c>
      <c r="E2086">
        <v>5</v>
      </c>
      <c r="F2086" s="107">
        <v>40920</v>
      </c>
      <c r="G2086" s="107">
        <v>41065</v>
      </c>
      <c r="H2086">
        <v>2414174</v>
      </c>
      <c r="I2086" s="107">
        <v>40987</v>
      </c>
      <c r="J2086" s="107">
        <v>40935</v>
      </c>
      <c r="K2086">
        <v>10000</v>
      </c>
      <c r="L2086" t="s">
        <v>568</v>
      </c>
      <c r="M2086" s="107">
        <v>40935</v>
      </c>
      <c r="N2086" t="s">
        <v>87</v>
      </c>
      <c r="O2086" t="s">
        <v>75</v>
      </c>
      <c r="P2086" t="s">
        <v>38</v>
      </c>
      <c r="Q2086">
        <v>95</v>
      </c>
      <c r="R2086">
        <v>146</v>
      </c>
      <c r="S2086">
        <v>1</v>
      </c>
      <c r="T2086">
        <v>5</v>
      </c>
      <c r="U2086">
        <v>1</v>
      </c>
      <c r="AD2086" s="107">
        <v>30710</v>
      </c>
      <c r="AE2086" t="s">
        <v>45</v>
      </c>
      <c r="AF2086" t="s">
        <v>32</v>
      </c>
      <c r="AG2086" t="s">
        <v>868</v>
      </c>
      <c r="AH2086" t="s">
        <v>57</v>
      </c>
      <c r="AI2086" t="s">
        <v>99</v>
      </c>
      <c r="AJ2086" t="s">
        <v>88</v>
      </c>
      <c r="AK2086">
        <v>8</v>
      </c>
      <c r="AL2086" t="s">
        <v>987</v>
      </c>
      <c r="AN2086">
        <v>9</v>
      </c>
      <c r="AP2086" t="s">
        <v>59</v>
      </c>
      <c r="AR2086" t="s">
        <v>43</v>
      </c>
      <c r="AS2086" t="s">
        <v>60</v>
      </c>
      <c r="AT2086" t="s">
        <v>599</v>
      </c>
      <c r="BC2086" t="s">
        <v>37</v>
      </c>
      <c r="BF2086">
        <v>95</v>
      </c>
      <c r="BG2086">
        <v>79</v>
      </c>
      <c r="BH2086">
        <v>146</v>
      </c>
      <c r="BI2086">
        <v>27.896174863387976</v>
      </c>
      <c r="BJ2086">
        <f t="shared" si="160"/>
        <v>28</v>
      </c>
      <c r="BK2086">
        <v>0</v>
      </c>
      <c r="BL2086">
        <v>-130</v>
      </c>
      <c r="BM2086" t="s">
        <v>1050</v>
      </c>
      <c r="BN2086" t="s">
        <v>75</v>
      </c>
      <c r="BO2086" t="s">
        <v>87</v>
      </c>
      <c r="BQ2086" t="s">
        <v>1050</v>
      </c>
      <c r="BR2086" t="s">
        <v>87</v>
      </c>
      <c r="BS2086" t="s">
        <v>572</v>
      </c>
      <c r="BT2086" t="s">
        <v>1252</v>
      </c>
      <c r="BU2086" t="s">
        <v>87</v>
      </c>
      <c r="BV2086">
        <v>0.65068493150684936</v>
      </c>
      <c r="BW2086">
        <v>-0.64556962025316456</v>
      </c>
      <c r="BX2086">
        <v>-1.2962545517600139</v>
      </c>
      <c r="BY2086">
        <v>0</v>
      </c>
      <c r="BZ2086">
        <v>51</v>
      </c>
      <c r="CA2086">
        <v>0</v>
      </c>
      <c r="CB2086">
        <v>79</v>
      </c>
      <c r="CC2086">
        <v>95</v>
      </c>
      <c r="CD2086">
        <v>79</v>
      </c>
      <c r="CE2086">
        <v>130</v>
      </c>
      <c r="CF2086" t="s">
        <v>1319</v>
      </c>
      <c r="CH2086">
        <f t="shared" si="161"/>
        <v>1</v>
      </c>
      <c r="CI2086" t="s">
        <v>1408</v>
      </c>
      <c r="CJ2086">
        <v>0</v>
      </c>
      <c r="CK2086" t="s">
        <v>1399</v>
      </c>
      <c r="CL2086">
        <f t="shared" si="162"/>
        <v>1</v>
      </c>
      <c r="CM2086">
        <f t="shared" si="163"/>
        <v>1</v>
      </c>
      <c r="CN2086">
        <f t="shared" si="164"/>
        <v>1</v>
      </c>
    </row>
    <row r="2087" spans="1:92" x14ac:dyDescent="0.25">
      <c r="A2087">
        <v>2359</v>
      </c>
      <c r="B2087" t="s">
        <v>564</v>
      </c>
      <c r="C2087" t="s">
        <v>564</v>
      </c>
      <c r="D2087">
        <v>2414717</v>
      </c>
      <c r="E2087">
        <v>2</v>
      </c>
      <c r="F2087" s="107">
        <v>40998</v>
      </c>
      <c r="G2087" s="107">
        <v>41030</v>
      </c>
      <c r="H2087">
        <v>2414717</v>
      </c>
      <c r="I2087" s="107">
        <v>40998</v>
      </c>
      <c r="J2087" s="107">
        <v>40999</v>
      </c>
      <c r="K2087">
        <v>2000</v>
      </c>
      <c r="L2087" t="s">
        <v>566</v>
      </c>
      <c r="M2087" s="107">
        <v>40999</v>
      </c>
      <c r="N2087" t="s">
        <v>87</v>
      </c>
      <c r="O2087" t="s">
        <v>583</v>
      </c>
      <c r="P2087" t="s">
        <v>587</v>
      </c>
      <c r="Q2087">
        <v>2</v>
      </c>
      <c r="R2087">
        <v>33</v>
      </c>
      <c r="S2087">
        <v>0</v>
      </c>
      <c r="T2087">
        <v>1</v>
      </c>
      <c r="AD2087" s="107">
        <v>31307</v>
      </c>
      <c r="AE2087" t="s">
        <v>31</v>
      </c>
      <c r="AF2087" t="s">
        <v>68</v>
      </c>
      <c r="AG2087" t="s">
        <v>870</v>
      </c>
      <c r="AH2087" t="s">
        <v>30</v>
      </c>
      <c r="AI2087" t="s">
        <v>41</v>
      </c>
      <c r="AJ2087" t="s">
        <v>47</v>
      </c>
      <c r="AK2087">
        <v>2</v>
      </c>
      <c r="AL2087" t="s">
        <v>47</v>
      </c>
      <c r="AP2087" t="s">
        <v>42</v>
      </c>
      <c r="AR2087" t="s">
        <v>43</v>
      </c>
      <c r="AS2087" t="s">
        <v>44</v>
      </c>
      <c r="AT2087" t="s">
        <v>430</v>
      </c>
      <c r="BC2087" t="s">
        <v>37</v>
      </c>
      <c r="BF2087">
        <v>2</v>
      </c>
      <c r="BG2087">
        <v>33</v>
      </c>
      <c r="BH2087">
        <v>33</v>
      </c>
      <c r="BI2087">
        <v>26.478142076502731</v>
      </c>
      <c r="BJ2087">
        <f t="shared" si="160"/>
        <v>27</v>
      </c>
      <c r="BK2087">
        <v>0</v>
      </c>
      <c r="BL2087">
        <v>-31</v>
      </c>
      <c r="BM2087" t="s">
        <v>47</v>
      </c>
      <c r="BN2087" t="s">
        <v>75</v>
      </c>
      <c r="BO2087" t="s">
        <v>87</v>
      </c>
      <c r="BQ2087" t="s">
        <v>47</v>
      </c>
      <c r="BR2087" t="s">
        <v>87</v>
      </c>
      <c r="BS2087" t="s">
        <v>573</v>
      </c>
      <c r="BT2087" t="s">
        <v>1252</v>
      </c>
      <c r="BU2087" t="s">
        <v>564</v>
      </c>
      <c r="BV2087">
        <v>6.0606060606060608E-2</v>
      </c>
      <c r="BW2087">
        <v>6.0606060606060608E-2</v>
      </c>
      <c r="BX2087">
        <v>0</v>
      </c>
      <c r="BY2087">
        <v>0</v>
      </c>
      <c r="BZ2087">
        <v>-2</v>
      </c>
      <c r="CA2087">
        <v>0</v>
      </c>
      <c r="CB2087">
        <v>2</v>
      </c>
      <c r="CC2087" t="e">
        <v>#VALUE!</v>
      </c>
      <c r="CD2087">
        <v>2</v>
      </c>
      <c r="CE2087">
        <v>0</v>
      </c>
      <c r="CH2087">
        <f t="shared" si="161"/>
        <v>1</v>
      </c>
      <c r="CI2087" t="s">
        <v>1405</v>
      </c>
      <c r="CJ2087">
        <v>1</v>
      </c>
      <c r="CK2087" t="s">
        <v>1399</v>
      </c>
      <c r="CL2087">
        <f t="shared" si="162"/>
        <v>1</v>
      </c>
      <c r="CM2087">
        <f t="shared" si="163"/>
        <v>0</v>
      </c>
      <c r="CN2087">
        <f t="shared" si="164"/>
        <v>1</v>
      </c>
    </row>
    <row r="2088" spans="1:92" x14ac:dyDescent="0.25">
      <c r="A2088">
        <v>2893</v>
      </c>
      <c r="B2088" t="s">
        <v>564</v>
      </c>
      <c r="C2088" t="s">
        <v>564</v>
      </c>
      <c r="D2088">
        <v>2414863</v>
      </c>
      <c r="E2088">
        <v>2</v>
      </c>
      <c r="F2088" s="107">
        <v>41016</v>
      </c>
      <c r="G2088" s="107">
        <v>41337</v>
      </c>
      <c r="H2088">
        <v>2414863</v>
      </c>
      <c r="I2088" s="107" t="s">
        <v>560</v>
      </c>
      <c r="J2088" s="107" t="s">
        <v>560</v>
      </c>
      <c r="K2088">
        <v>5000</v>
      </c>
      <c r="L2088" t="s">
        <v>567</v>
      </c>
      <c r="M2088" s="107">
        <v>41081</v>
      </c>
      <c r="N2088" t="s">
        <v>87</v>
      </c>
      <c r="O2088" t="s">
        <v>75</v>
      </c>
      <c r="P2088" t="s">
        <v>587</v>
      </c>
      <c r="Q2088">
        <v>0</v>
      </c>
      <c r="R2088">
        <v>322</v>
      </c>
      <c r="S2088">
        <v>0</v>
      </c>
      <c r="T2088">
        <v>0</v>
      </c>
      <c r="AD2088" s="107">
        <v>30025</v>
      </c>
      <c r="AE2088" t="s">
        <v>45</v>
      </c>
      <c r="AF2088" t="s">
        <v>32</v>
      </c>
      <c r="AG2088" t="s">
        <v>868</v>
      </c>
      <c r="AH2088" t="s">
        <v>30</v>
      </c>
      <c r="AI2088" t="s">
        <v>117</v>
      </c>
      <c r="AJ2088" t="s">
        <v>47</v>
      </c>
      <c r="AK2088">
        <v>9</v>
      </c>
      <c r="AL2088" t="s">
        <v>47</v>
      </c>
      <c r="AP2088" t="s">
        <v>92</v>
      </c>
      <c r="AR2088" t="s">
        <v>66</v>
      </c>
      <c r="AS2088" t="s">
        <v>44</v>
      </c>
      <c r="BC2088" t="s">
        <v>37</v>
      </c>
      <c r="BF2088">
        <v>0</v>
      </c>
      <c r="BG2088">
        <v>0</v>
      </c>
      <c r="BH2088">
        <v>322</v>
      </c>
      <c r="BI2088">
        <v>30.030054644808743</v>
      </c>
      <c r="BJ2088" t="e">
        <f t="shared" si="160"/>
        <v>#VALUE!</v>
      </c>
      <c r="BK2088" t="e">
        <v>#VALUE!</v>
      </c>
      <c r="BL2088" t="e">
        <v>#VALUE!</v>
      </c>
      <c r="BM2088" t="s">
        <v>47</v>
      </c>
      <c r="BN2088" t="s">
        <v>75</v>
      </c>
      <c r="BO2088" t="s">
        <v>87</v>
      </c>
      <c r="BQ2088" t="s">
        <v>47</v>
      </c>
      <c r="BR2088">
        <v>0</v>
      </c>
      <c r="BS2088" t="s">
        <v>573</v>
      </c>
      <c r="BT2088" t="s">
        <v>1252</v>
      </c>
      <c r="BU2088" t="s">
        <v>564</v>
      </c>
      <c r="BV2088">
        <v>0</v>
      </c>
      <c r="BW2088">
        <v>0</v>
      </c>
      <c r="BX2088">
        <v>0</v>
      </c>
      <c r="BY2088">
        <v>0</v>
      </c>
      <c r="BZ2088" t="e">
        <v>#VALUE!</v>
      </c>
      <c r="CA2088" t="e">
        <v>#VALUE!</v>
      </c>
      <c r="CB2088" t="e">
        <v>#VALUE!</v>
      </c>
      <c r="CC2088">
        <v>0</v>
      </c>
      <c r="CD2088">
        <v>0</v>
      </c>
      <c r="CE2088">
        <v>0</v>
      </c>
      <c r="CH2088">
        <f t="shared" si="161"/>
        <v>0</v>
      </c>
      <c r="CI2088" t="s">
        <v>1405</v>
      </c>
      <c r="CJ2088">
        <v>1</v>
      </c>
      <c r="CK2088" t="s">
        <v>1400</v>
      </c>
      <c r="CL2088">
        <f t="shared" si="162"/>
        <v>1</v>
      </c>
      <c r="CM2088">
        <f t="shared" si="163"/>
        <v>0</v>
      </c>
      <c r="CN2088">
        <f t="shared" si="164"/>
        <v>0</v>
      </c>
    </row>
    <row r="2089" spans="1:92" x14ac:dyDescent="0.25">
      <c r="A2089">
        <v>2077</v>
      </c>
      <c r="B2089" t="s">
        <v>564</v>
      </c>
      <c r="C2089" t="s">
        <v>564</v>
      </c>
      <c r="D2089">
        <v>2415479</v>
      </c>
      <c r="E2089">
        <v>3</v>
      </c>
      <c r="F2089" s="107">
        <v>40987</v>
      </c>
      <c r="G2089" s="107">
        <v>40988</v>
      </c>
      <c r="H2089">
        <v>2415479</v>
      </c>
      <c r="I2089" s="107">
        <v>40987</v>
      </c>
      <c r="J2089" s="107">
        <v>40988</v>
      </c>
      <c r="K2089">
        <v>10000</v>
      </c>
      <c r="L2089" t="s">
        <v>568</v>
      </c>
      <c r="N2089" t="s">
        <v>564</v>
      </c>
      <c r="O2089" t="s">
        <v>913</v>
      </c>
      <c r="P2089" t="s">
        <v>38</v>
      </c>
      <c r="Q2089">
        <v>2</v>
      </c>
      <c r="R2089">
        <v>2</v>
      </c>
      <c r="S2089">
        <v>0</v>
      </c>
      <c r="T2089">
        <v>2</v>
      </c>
      <c r="AB2089" t="s">
        <v>111</v>
      </c>
      <c r="AD2089" s="107">
        <v>21791</v>
      </c>
      <c r="AE2089" t="s">
        <v>31</v>
      </c>
      <c r="AF2089" t="s">
        <v>39</v>
      </c>
      <c r="AG2089" t="s">
        <v>40</v>
      </c>
      <c r="AH2089" t="s">
        <v>30</v>
      </c>
      <c r="AI2089" t="s">
        <v>112</v>
      </c>
      <c r="AJ2089" t="s">
        <v>88</v>
      </c>
      <c r="AK2089">
        <v>1</v>
      </c>
      <c r="AL2089" t="s">
        <v>184</v>
      </c>
      <c r="AP2089" t="s">
        <v>65</v>
      </c>
      <c r="AR2089" t="s">
        <v>66</v>
      </c>
      <c r="AS2089" t="s">
        <v>67</v>
      </c>
      <c r="BC2089" t="s">
        <v>37</v>
      </c>
      <c r="BF2089">
        <v>2</v>
      </c>
      <c r="BG2089">
        <v>2</v>
      </c>
      <c r="BH2089">
        <v>2</v>
      </c>
      <c r="BI2089">
        <v>52.448087431693992</v>
      </c>
      <c r="BJ2089">
        <f t="shared" si="160"/>
        <v>53</v>
      </c>
      <c r="BK2089">
        <v>0</v>
      </c>
      <c r="BL2089">
        <v>0</v>
      </c>
      <c r="BM2089" t="s">
        <v>1050</v>
      </c>
      <c r="BN2089" t="s">
        <v>913</v>
      </c>
      <c r="BO2089" t="s">
        <v>564</v>
      </c>
      <c r="BQ2089" t="s">
        <v>1050</v>
      </c>
      <c r="BR2089" t="s">
        <v>87</v>
      </c>
      <c r="BS2089" t="s">
        <v>572</v>
      </c>
      <c r="BT2089" t="s">
        <v>1252</v>
      </c>
      <c r="BU2089" t="s">
        <v>564</v>
      </c>
      <c r="BV2089">
        <v>1</v>
      </c>
      <c r="BW2089">
        <v>1</v>
      </c>
      <c r="BX2089">
        <v>0</v>
      </c>
      <c r="BY2089">
        <v>0</v>
      </c>
      <c r="BZ2089">
        <v>-2</v>
      </c>
      <c r="CA2089">
        <v>0</v>
      </c>
      <c r="CB2089">
        <v>2</v>
      </c>
      <c r="CC2089" t="e">
        <v>#VALUE!</v>
      </c>
      <c r="CD2089">
        <v>2</v>
      </c>
      <c r="CE2089">
        <v>0</v>
      </c>
      <c r="CH2089">
        <f t="shared" si="161"/>
        <v>1</v>
      </c>
      <c r="CI2089" t="s">
        <v>1405</v>
      </c>
      <c r="CJ2089">
        <v>1</v>
      </c>
      <c r="CK2089" t="s">
        <v>1399</v>
      </c>
      <c r="CL2089">
        <f t="shared" si="162"/>
        <v>0</v>
      </c>
      <c r="CM2089">
        <f t="shared" si="163"/>
        <v>0</v>
      </c>
      <c r="CN2089">
        <f t="shared" si="164"/>
        <v>1</v>
      </c>
    </row>
    <row r="2090" spans="1:92" x14ac:dyDescent="0.25">
      <c r="A2090">
        <v>3118</v>
      </c>
      <c r="B2090" t="s">
        <v>564</v>
      </c>
      <c r="C2090" t="s">
        <v>564</v>
      </c>
      <c r="D2090">
        <v>2415525</v>
      </c>
      <c r="E2090">
        <v>4</v>
      </c>
      <c r="F2090" s="107">
        <v>41024</v>
      </c>
      <c r="G2090" s="107">
        <v>41102</v>
      </c>
      <c r="H2090">
        <v>2415525</v>
      </c>
      <c r="I2090" s="107">
        <v>41024</v>
      </c>
      <c r="J2090" s="107">
        <v>41102</v>
      </c>
      <c r="K2090" t="s">
        <v>562</v>
      </c>
      <c r="L2090" t="s">
        <v>562</v>
      </c>
      <c r="N2090" t="s">
        <v>564</v>
      </c>
      <c r="O2090" t="s">
        <v>913</v>
      </c>
      <c r="P2090" t="s">
        <v>38</v>
      </c>
      <c r="Q2090">
        <v>79</v>
      </c>
      <c r="R2090">
        <v>79</v>
      </c>
      <c r="S2090">
        <v>0</v>
      </c>
      <c r="T2090">
        <v>1</v>
      </c>
      <c r="AD2090" s="107">
        <v>28675</v>
      </c>
      <c r="AE2090" t="s">
        <v>31</v>
      </c>
      <c r="AF2090" t="s">
        <v>32</v>
      </c>
      <c r="AG2090" t="s">
        <v>868</v>
      </c>
      <c r="AH2090" t="s">
        <v>30</v>
      </c>
      <c r="AI2090" t="s">
        <v>58</v>
      </c>
      <c r="AJ2090" t="s">
        <v>88</v>
      </c>
      <c r="AK2090">
        <v>5</v>
      </c>
      <c r="AL2090" t="s">
        <v>986</v>
      </c>
      <c r="AO2090">
        <v>365</v>
      </c>
      <c r="AP2090" t="s">
        <v>149</v>
      </c>
      <c r="AR2090" t="s">
        <v>66</v>
      </c>
      <c r="AS2090" t="s">
        <v>73</v>
      </c>
      <c r="BC2090" t="s">
        <v>51</v>
      </c>
      <c r="BF2090">
        <v>79</v>
      </c>
      <c r="BG2090">
        <v>79</v>
      </c>
      <c r="BH2090">
        <v>79</v>
      </c>
      <c r="BI2090">
        <v>33.740437158469945</v>
      </c>
      <c r="BJ2090">
        <f t="shared" si="160"/>
        <v>34</v>
      </c>
      <c r="BK2090">
        <v>0</v>
      </c>
      <c r="BL2090">
        <v>0</v>
      </c>
      <c r="BM2090" t="s">
        <v>1050</v>
      </c>
      <c r="BN2090" t="s">
        <v>913</v>
      </c>
      <c r="BO2090" t="s">
        <v>564</v>
      </c>
      <c r="BQ2090" t="s">
        <v>1050</v>
      </c>
      <c r="BR2090" t="s">
        <v>87</v>
      </c>
      <c r="BS2090" t="s">
        <v>572</v>
      </c>
      <c r="BT2090" t="s">
        <v>1252</v>
      </c>
      <c r="BU2090" t="s">
        <v>564</v>
      </c>
      <c r="BV2090">
        <v>1</v>
      </c>
      <c r="BW2090">
        <v>1</v>
      </c>
      <c r="BX2090">
        <v>0</v>
      </c>
      <c r="BY2090">
        <v>0</v>
      </c>
      <c r="BZ2090">
        <v>-79</v>
      </c>
      <c r="CA2090">
        <v>0</v>
      </c>
      <c r="CB2090">
        <v>79</v>
      </c>
      <c r="CC2090" t="e">
        <v>#VALUE!</v>
      </c>
      <c r="CD2090">
        <v>79</v>
      </c>
      <c r="CE2090">
        <v>0</v>
      </c>
      <c r="CH2090">
        <f t="shared" si="161"/>
        <v>1</v>
      </c>
      <c r="CI2090" t="s">
        <v>1402</v>
      </c>
      <c r="CJ2090">
        <v>4</v>
      </c>
      <c r="CK2090" t="s">
        <v>1399</v>
      </c>
      <c r="CL2090">
        <f t="shared" si="162"/>
        <v>0</v>
      </c>
      <c r="CM2090">
        <f t="shared" si="163"/>
        <v>0</v>
      </c>
      <c r="CN2090">
        <f t="shared" si="164"/>
        <v>1</v>
      </c>
    </row>
    <row r="2091" spans="1:92" x14ac:dyDescent="0.25">
      <c r="A2091">
        <v>1165</v>
      </c>
      <c r="B2091" t="s">
        <v>564</v>
      </c>
      <c r="C2091" t="s">
        <v>564</v>
      </c>
      <c r="D2091">
        <v>2415744</v>
      </c>
      <c r="E2091">
        <v>2</v>
      </c>
      <c r="F2091" s="107">
        <v>40950</v>
      </c>
      <c r="G2091" s="107">
        <v>41103</v>
      </c>
      <c r="H2091">
        <v>2415744</v>
      </c>
      <c r="I2091" s="107">
        <v>40951</v>
      </c>
      <c r="J2091" s="107">
        <v>40952</v>
      </c>
      <c r="K2091">
        <v>30000</v>
      </c>
      <c r="L2091" t="s">
        <v>570</v>
      </c>
      <c r="M2091" s="107">
        <v>40952</v>
      </c>
      <c r="N2091" t="s">
        <v>87</v>
      </c>
      <c r="O2091" t="s">
        <v>583</v>
      </c>
      <c r="P2091" t="s">
        <v>587</v>
      </c>
      <c r="Q2091">
        <v>2</v>
      </c>
      <c r="R2091">
        <v>154</v>
      </c>
      <c r="S2091">
        <v>1</v>
      </c>
      <c r="T2091">
        <v>0</v>
      </c>
      <c r="AB2091" t="s">
        <v>111</v>
      </c>
      <c r="AD2091" s="107">
        <v>28812</v>
      </c>
      <c r="AE2091" t="s">
        <v>31</v>
      </c>
      <c r="AF2091" t="s">
        <v>39</v>
      </c>
      <c r="AG2091" t="s">
        <v>40</v>
      </c>
      <c r="AH2091" t="s">
        <v>30</v>
      </c>
      <c r="AI2091" t="s">
        <v>41</v>
      </c>
      <c r="AJ2091" t="s">
        <v>47</v>
      </c>
      <c r="AK2091">
        <v>6</v>
      </c>
      <c r="AL2091" t="s">
        <v>47</v>
      </c>
      <c r="AP2091" t="s">
        <v>90</v>
      </c>
      <c r="AR2091" t="s">
        <v>91</v>
      </c>
      <c r="AS2091" t="s">
        <v>73</v>
      </c>
      <c r="BC2091" t="s">
        <v>51</v>
      </c>
      <c r="BF2091">
        <v>2</v>
      </c>
      <c r="BG2091">
        <v>153</v>
      </c>
      <c r="BH2091">
        <v>154</v>
      </c>
      <c r="BI2091">
        <v>33.16393442622951</v>
      </c>
      <c r="BJ2091">
        <f t="shared" si="160"/>
        <v>33</v>
      </c>
      <c r="BK2091">
        <v>0</v>
      </c>
      <c r="BL2091">
        <v>-151</v>
      </c>
      <c r="BM2091" t="s">
        <v>47</v>
      </c>
      <c r="BN2091" t="s">
        <v>75</v>
      </c>
      <c r="BO2091" t="s">
        <v>87</v>
      </c>
      <c r="BQ2091" t="s">
        <v>47</v>
      </c>
      <c r="BR2091" t="s">
        <v>87</v>
      </c>
      <c r="BS2091" t="s">
        <v>573</v>
      </c>
      <c r="BT2091" t="s">
        <v>1252</v>
      </c>
      <c r="BU2091" t="s">
        <v>87</v>
      </c>
      <c r="BV2091">
        <v>1.2987012987012988E-2</v>
      </c>
      <c r="BW2091">
        <v>1.3071895424836602E-2</v>
      </c>
      <c r="BX2091">
        <v>8.4882437823613835E-5</v>
      </c>
      <c r="BY2091">
        <v>0</v>
      </c>
      <c r="BZ2091">
        <v>-2</v>
      </c>
      <c r="CA2091">
        <v>0</v>
      </c>
      <c r="CB2091">
        <v>2</v>
      </c>
      <c r="CC2091" t="e">
        <v>#VALUE!</v>
      </c>
      <c r="CD2091">
        <v>2</v>
      </c>
      <c r="CE2091">
        <v>0</v>
      </c>
      <c r="CH2091">
        <f t="shared" si="161"/>
        <v>1</v>
      </c>
      <c r="CI2091" t="s">
        <v>1405</v>
      </c>
      <c r="CJ2091">
        <v>1</v>
      </c>
      <c r="CK2091" t="s">
        <v>1399</v>
      </c>
      <c r="CL2091">
        <f t="shared" si="162"/>
        <v>1</v>
      </c>
      <c r="CM2091">
        <f t="shared" si="163"/>
        <v>1</v>
      </c>
      <c r="CN2091">
        <f t="shared" si="164"/>
        <v>0</v>
      </c>
    </row>
    <row r="2092" spans="1:92" x14ac:dyDescent="0.25">
      <c r="A2092">
        <v>446</v>
      </c>
      <c r="B2092" t="s">
        <v>564</v>
      </c>
      <c r="C2092" t="s">
        <v>564</v>
      </c>
      <c r="D2092">
        <v>2417464</v>
      </c>
      <c r="E2092">
        <v>6</v>
      </c>
      <c r="F2092" s="107">
        <v>40927</v>
      </c>
      <c r="G2092" s="107">
        <v>41129</v>
      </c>
      <c r="H2092">
        <v>2417464</v>
      </c>
      <c r="I2092" s="107">
        <v>40927</v>
      </c>
      <c r="J2092" s="107">
        <v>41129</v>
      </c>
      <c r="K2092">
        <v>5000</v>
      </c>
      <c r="L2092" t="s">
        <v>567</v>
      </c>
      <c r="N2092" t="s">
        <v>564</v>
      </c>
      <c r="O2092" t="s">
        <v>913</v>
      </c>
      <c r="P2092" t="s">
        <v>38</v>
      </c>
      <c r="Q2092">
        <v>203</v>
      </c>
      <c r="R2092">
        <v>203</v>
      </c>
      <c r="S2092">
        <v>1</v>
      </c>
      <c r="T2092">
        <v>1</v>
      </c>
      <c r="AD2092" s="107">
        <v>32394</v>
      </c>
      <c r="AE2092" t="s">
        <v>31</v>
      </c>
      <c r="AF2092" t="s">
        <v>32</v>
      </c>
      <c r="AG2092" t="s">
        <v>868</v>
      </c>
      <c r="AH2092" t="s">
        <v>57</v>
      </c>
      <c r="AI2092" t="s">
        <v>46</v>
      </c>
      <c r="AJ2092" t="s">
        <v>88</v>
      </c>
      <c r="AK2092">
        <v>6</v>
      </c>
      <c r="AL2092" t="s">
        <v>361</v>
      </c>
      <c r="AM2092">
        <v>2</v>
      </c>
      <c r="AP2092" t="s">
        <v>100</v>
      </c>
      <c r="AR2092" t="s">
        <v>66</v>
      </c>
      <c r="AS2092" t="s">
        <v>63</v>
      </c>
      <c r="BC2092" t="s">
        <v>37</v>
      </c>
      <c r="BF2092">
        <v>203</v>
      </c>
      <c r="BG2092">
        <v>203</v>
      </c>
      <c r="BH2092">
        <v>203</v>
      </c>
      <c r="BI2092">
        <v>23.314207650273225</v>
      </c>
      <c r="BJ2092">
        <f t="shared" si="160"/>
        <v>23</v>
      </c>
      <c r="BK2092">
        <v>0</v>
      </c>
      <c r="BL2092">
        <v>0</v>
      </c>
      <c r="BM2092" t="s">
        <v>1050</v>
      </c>
      <c r="BN2092" t="s">
        <v>913</v>
      </c>
      <c r="BO2092" t="s">
        <v>564</v>
      </c>
      <c r="BQ2092" t="s">
        <v>1050</v>
      </c>
      <c r="BR2092" t="s">
        <v>87</v>
      </c>
      <c r="BS2092" t="s">
        <v>572</v>
      </c>
      <c r="BT2092" t="s">
        <v>1252</v>
      </c>
      <c r="BU2092" t="s">
        <v>87</v>
      </c>
      <c r="BV2092">
        <v>1</v>
      </c>
      <c r="BW2092">
        <v>1</v>
      </c>
      <c r="BX2092">
        <v>0</v>
      </c>
      <c r="BY2092">
        <v>0</v>
      </c>
      <c r="BZ2092">
        <v>-203</v>
      </c>
      <c r="CA2092">
        <v>0</v>
      </c>
      <c r="CB2092">
        <v>203</v>
      </c>
      <c r="CC2092" t="e">
        <v>#VALUE!</v>
      </c>
      <c r="CD2092">
        <v>203</v>
      </c>
      <c r="CE2092">
        <v>0</v>
      </c>
      <c r="CH2092">
        <f t="shared" si="161"/>
        <v>1</v>
      </c>
      <c r="CI2092" t="s">
        <v>1403</v>
      </c>
      <c r="CJ2092">
        <v>6</v>
      </c>
      <c r="CK2092" t="s">
        <v>1399</v>
      </c>
      <c r="CL2092">
        <f t="shared" si="162"/>
        <v>0</v>
      </c>
      <c r="CM2092">
        <f t="shared" si="163"/>
        <v>1</v>
      </c>
      <c r="CN2092">
        <f t="shared" si="164"/>
        <v>1</v>
      </c>
    </row>
    <row r="2093" spans="1:92" x14ac:dyDescent="0.25">
      <c r="A2093">
        <v>748</v>
      </c>
      <c r="B2093" t="s">
        <v>564</v>
      </c>
      <c r="C2093" t="s">
        <v>564</v>
      </c>
      <c r="D2093">
        <v>2417807</v>
      </c>
      <c r="E2093">
        <v>1</v>
      </c>
      <c r="F2093" s="107">
        <v>40938</v>
      </c>
      <c r="G2093" s="107">
        <v>40940</v>
      </c>
      <c r="H2093">
        <v>2417807</v>
      </c>
      <c r="I2093" s="107">
        <v>40938</v>
      </c>
      <c r="J2093" s="107">
        <v>40940</v>
      </c>
      <c r="K2093" t="s">
        <v>562</v>
      </c>
      <c r="L2093" t="s">
        <v>562</v>
      </c>
      <c r="N2093" t="s">
        <v>564</v>
      </c>
      <c r="O2093" t="s">
        <v>913</v>
      </c>
      <c r="P2093" t="s">
        <v>54</v>
      </c>
      <c r="Q2093">
        <v>3</v>
      </c>
      <c r="R2093">
        <v>3</v>
      </c>
      <c r="S2093">
        <v>1</v>
      </c>
      <c r="T2093">
        <v>0</v>
      </c>
      <c r="V2093">
        <v>1</v>
      </c>
      <c r="AD2093" s="107">
        <v>32292</v>
      </c>
      <c r="AE2093" t="s">
        <v>45</v>
      </c>
      <c r="AF2093" t="s">
        <v>32</v>
      </c>
      <c r="AG2093" t="s">
        <v>868</v>
      </c>
      <c r="AH2093" t="s">
        <v>57</v>
      </c>
      <c r="AI2093" t="s">
        <v>89</v>
      </c>
      <c r="AJ2093" t="s">
        <v>54</v>
      </c>
      <c r="AK2093">
        <v>2</v>
      </c>
      <c r="AL2093" t="s">
        <v>54</v>
      </c>
      <c r="AP2093" t="s">
        <v>42</v>
      </c>
      <c r="AR2093" t="s">
        <v>43</v>
      </c>
      <c r="AS2093" t="s">
        <v>44</v>
      </c>
      <c r="BC2093" t="s">
        <v>37</v>
      </c>
      <c r="BF2093">
        <v>3</v>
      </c>
      <c r="BG2093">
        <v>3</v>
      </c>
      <c r="BH2093">
        <v>3</v>
      </c>
      <c r="BI2093">
        <v>23.622950819672131</v>
      </c>
      <c r="BJ2093">
        <f t="shared" si="160"/>
        <v>24</v>
      </c>
      <c r="BK2093">
        <v>0</v>
      </c>
      <c r="BL2093">
        <v>0</v>
      </c>
      <c r="BM2093" t="s">
        <v>1051</v>
      </c>
      <c r="BN2093" t="s">
        <v>913</v>
      </c>
      <c r="BO2093" t="s">
        <v>564</v>
      </c>
      <c r="BQ2093" t="s">
        <v>1051</v>
      </c>
      <c r="BR2093" t="s">
        <v>87</v>
      </c>
      <c r="BS2093" t="s">
        <v>572</v>
      </c>
      <c r="BT2093" t="s">
        <v>1252</v>
      </c>
      <c r="BU2093" t="s">
        <v>87</v>
      </c>
      <c r="BV2093">
        <v>1</v>
      </c>
      <c r="BW2093">
        <v>1</v>
      </c>
      <c r="BX2093">
        <v>0</v>
      </c>
      <c r="BY2093">
        <v>0</v>
      </c>
      <c r="BZ2093">
        <v>-3</v>
      </c>
      <c r="CA2093">
        <v>0</v>
      </c>
      <c r="CB2093">
        <v>3</v>
      </c>
      <c r="CC2093" t="e">
        <v>#VALUE!</v>
      </c>
      <c r="CD2093">
        <v>3</v>
      </c>
      <c r="CE2093">
        <v>0</v>
      </c>
      <c r="CH2093">
        <f t="shared" si="161"/>
        <v>1</v>
      </c>
      <c r="CI2093" t="s">
        <v>1405</v>
      </c>
      <c r="CJ2093">
        <v>1</v>
      </c>
      <c r="CK2093" t="s">
        <v>1399</v>
      </c>
      <c r="CL2093">
        <f t="shared" si="162"/>
        <v>0</v>
      </c>
      <c r="CM2093">
        <f t="shared" si="163"/>
        <v>1</v>
      </c>
      <c r="CN2093">
        <f t="shared" si="164"/>
        <v>0</v>
      </c>
    </row>
    <row r="2094" spans="1:92" x14ac:dyDescent="0.25">
      <c r="A2094">
        <v>1411</v>
      </c>
      <c r="B2094" t="s">
        <v>87</v>
      </c>
      <c r="C2094" t="s">
        <v>564</v>
      </c>
      <c r="D2094">
        <v>2417851</v>
      </c>
      <c r="E2094">
        <v>1</v>
      </c>
      <c r="F2094" s="107">
        <v>40961</v>
      </c>
      <c r="G2094" s="107">
        <v>41191</v>
      </c>
      <c r="H2094">
        <v>2417851</v>
      </c>
      <c r="I2094" s="107">
        <v>40962</v>
      </c>
      <c r="J2094" s="107">
        <v>41191</v>
      </c>
      <c r="K2094">
        <v>30000</v>
      </c>
      <c r="L2094" t="s">
        <v>570</v>
      </c>
      <c r="N2094" t="s">
        <v>564</v>
      </c>
      <c r="O2094" t="s">
        <v>913</v>
      </c>
      <c r="P2094" t="s">
        <v>54</v>
      </c>
      <c r="Q2094">
        <v>230</v>
      </c>
      <c r="R2094">
        <v>231</v>
      </c>
      <c r="S2094">
        <v>0</v>
      </c>
      <c r="T2094">
        <v>0</v>
      </c>
      <c r="AD2094" s="107">
        <v>26376</v>
      </c>
      <c r="AE2094" t="s">
        <v>31</v>
      </c>
      <c r="AF2094" t="s">
        <v>68</v>
      </c>
      <c r="AG2094" t="s">
        <v>870</v>
      </c>
      <c r="AH2094" t="s">
        <v>30</v>
      </c>
      <c r="AI2094" t="s">
        <v>79</v>
      </c>
      <c r="AJ2094" t="s">
        <v>54</v>
      </c>
      <c r="AK2094">
        <v>8</v>
      </c>
      <c r="AL2094" t="s">
        <v>54</v>
      </c>
      <c r="AP2094" t="s">
        <v>42</v>
      </c>
      <c r="AR2094" t="s">
        <v>43</v>
      </c>
      <c r="AS2094" t="s">
        <v>44</v>
      </c>
      <c r="AT2094" t="s">
        <v>1424</v>
      </c>
      <c r="BC2094" t="s">
        <v>37</v>
      </c>
      <c r="BD2094" t="s">
        <v>650</v>
      </c>
      <c r="BF2094">
        <v>230</v>
      </c>
      <c r="BG2094">
        <v>230</v>
      </c>
      <c r="BH2094">
        <v>231</v>
      </c>
      <c r="BI2094">
        <v>39.849726775956285</v>
      </c>
      <c r="BJ2094">
        <f t="shared" si="160"/>
        <v>40</v>
      </c>
      <c r="BK2094">
        <v>0</v>
      </c>
      <c r="BL2094">
        <v>0</v>
      </c>
      <c r="BM2094" t="s">
        <v>1051</v>
      </c>
      <c r="BN2094" t="s">
        <v>913</v>
      </c>
      <c r="BO2094" t="s">
        <v>564</v>
      </c>
      <c r="BQ2094" t="s">
        <v>1051</v>
      </c>
      <c r="BR2094" t="s">
        <v>87</v>
      </c>
      <c r="BS2094" t="s">
        <v>572</v>
      </c>
      <c r="BT2094" t="s">
        <v>1252</v>
      </c>
      <c r="BU2094" t="s">
        <v>564</v>
      </c>
      <c r="BV2094">
        <v>0.99567099567099571</v>
      </c>
      <c r="BW2094">
        <v>1</v>
      </c>
      <c r="BX2094">
        <v>4.3290043290042934E-3</v>
      </c>
      <c r="BY2094">
        <v>0</v>
      </c>
      <c r="BZ2094">
        <v>-230</v>
      </c>
      <c r="CA2094">
        <v>0</v>
      </c>
      <c r="CB2094">
        <v>230</v>
      </c>
      <c r="CC2094" t="e">
        <v>#VALUE!</v>
      </c>
      <c r="CD2094">
        <v>230</v>
      </c>
      <c r="CE2094">
        <v>0</v>
      </c>
      <c r="CH2094">
        <f t="shared" si="161"/>
        <v>0</v>
      </c>
      <c r="CI2094" t="s">
        <v>1403</v>
      </c>
      <c r="CJ2094">
        <v>6</v>
      </c>
      <c r="CK2094" t="s">
        <v>1399</v>
      </c>
      <c r="CL2094">
        <f t="shared" si="162"/>
        <v>0</v>
      </c>
      <c r="CM2094">
        <f t="shared" si="163"/>
        <v>0</v>
      </c>
      <c r="CN2094">
        <f t="shared" si="164"/>
        <v>0</v>
      </c>
    </row>
    <row r="2095" spans="1:92" x14ac:dyDescent="0.25">
      <c r="A2095">
        <v>2313</v>
      </c>
      <c r="B2095" t="s">
        <v>564</v>
      </c>
      <c r="C2095" t="s">
        <v>564</v>
      </c>
      <c r="D2095">
        <v>2418914</v>
      </c>
      <c r="E2095">
        <v>2</v>
      </c>
      <c r="F2095" s="107">
        <v>40987</v>
      </c>
      <c r="G2095" s="107">
        <v>41208</v>
      </c>
      <c r="H2095">
        <v>2418914</v>
      </c>
      <c r="I2095" s="107" t="s">
        <v>560</v>
      </c>
      <c r="J2095" s="107" t="s">
        <v>560</v>
      </c>
      <c r="K2095">
        <v>10000</v>
      </c>
      <c r="L2095" t="s">
        <v>568</v>
      </c>
      <c r="M2095" s="107">
        <v>40990</v>
      </c>
      <c r="N2095" t="s">
        <v>87</v>
      </c>
      <c r="O2095" t="s">
        <v>75</v>
      </c>
      <c r="P2095" t="s">
        <v>587</v>
      </c>
      <c r="Q2095">
        <v>0</v>
      </c>
      <c r="R2095">
        <v>222</v>
      </c>
      <c r="S2095">
        <v>1</v>
      </c>
      <c r="T2095">
        <v>5</v>
      </c>
      <c r="AD2095" s="107">
        <v>33541</v>
      </c>
      <c r="AE2095" t="s">
        <v>31</v>
      </c>
      <c r="AF2095" t="s">
        <v>32</v>
      </c>
      <c r="AG2095" t="s">
        <v>868</v>
      </c>
      <c r="AH2095" t="s">
        <v>30</v>
      </c>
      <c r="AI2095" t="s">
        <v>46</v>
      </c>
      <c r="AJ2095" t="s">
        <v>47</v>
      </c>
      <c r="AK2095">
        <v>10</v>
      </c>
      <c r="AL2095" t="s">
        <v>47</v>
      </c>
      <c r="AO2095">
        <v>15</v>
      </c>
      <c r="AP2095" t="s">
        <v>42</v>
      </c>
      <c r="AR2095" t="s">
        <v>43</v>
      </c>
      <c r="AS2095" t="s">
        <v>44</v>
      </c>
      <c r="AT2095" t="s">
        <v>650</v>
      </c>
      <c r="BC2095" t="s">
        <v>51</v>
      </c>
      <c r="BF2095">
        <v>0</v>
      </c>
      <c r="BG2095">
        <v>0</v>
      </c>
      <c r="BH2095">
        <v>222</v>
      </c>
      <c r="BI2095">
        <v>20.344262295081968</v>
      </c>
      <c r="BJ2095" t="e">
        <f t="shared" si="160"/>
        <v>#VALUE!</v>
      </c>
      <c r="BK2095" t="e">
        <v>#VALUE!</v>
      </c>
      <c r="BL2095" t="e">
        <v>#VALUE!</v>
      </c>
      <c r="BM2095" t="s">
        <v>47</v>
      </c>
      <c r="BN2095" t="s">
        <v>75</v>
      </c>
      <c r="BO2095" t="s">
        <v>87</v>
      </c>
      <c r="BQ2095" t="s">
        <v>47</v>
      </c>
      <c r="BR2095">
        <v>0</v>
      </c>
      <c r="BS2095" t="s">
        <v>573</v>
      </c>
      <c r="BT2095" t="s">
        <v>1252</v>
      </c>
      <c r="BU2095" t="s">
        <v>87</v>
      </c>
      <c r="BV2095">
        <v>0</v>
      </c>
      <c r="BW2095">
        <v>0</v>
      </c>
      <c r="BX2095">
        <v>0</v>
      </c>
      <c r="BY2095">
        <v>0</v>
      </c>
      <c r="BZ2095" t="e">
        <v>#VALUE!</v>
      </c>
      <c r="CA2095" t="e">
        <v>#VALUE!</v>
      </c>
      <c r="CB2095" t="e">
        <v>#VALUE!</v>
      </c>
      <c r="CC2095">
        <v>0</v>
      </c>
      <c r="CD2095">
        <v>0</v>
      </c>
      <c r="CE2095">
        <v>0</v>
      </c>
      <c r="CH2095">
        <f t="shared" si="161"/>
        <v>1</v>
      </c>
      <c r="CI2095" t="s">
        <v>1405</v>
      </c>
      <c r="CJ2095">
        <v>1</v>
      </c>
      <c r="CK2095" t="s">
        <v>1400</v>
      </c>
      <c r="CL2095">
        <f t="shared" si="162"/>
        <v>1</v>
      </c>
      <c r="CM2095">
        <f t="shared" si="163"/>
        <v>1</v>
      </c>
      <c r="CN2095">
        <f t="shared" si="164"/>
        <v>1</v>
      </c>
    </row>
    <row r="2096" spans="1:92" x14ac:dyDescent="0.25">
      <c r="A2096">
        <v>1743</v>
      </c>
      <c r="B2096" t="s">
        <v>564</v>
      </c>
      <c r="C2096" t="s">
        <v>564</v>
      </c>
      <c r="D2096">
        <v>2418931</v>
      </c>
      <c r="E2096">
        <v>6</v>
      </c>
      <c r="F2096" s="107">
        <v>40973</v>
      </c>
      <c r="G2096" s="107">
        <v>41088</v>
      </c>
      <c r="H2096">
        <v>2418931</v>
      </c>
      <c r="I2096" s="107">
        <v>40984</v>
      </c>
      <c r="J2096" s="107">
        <v>41088</v>
      </c>
      <c r="K2096" t="s">
        <v>562</v>
      </c>
      <c r="L2096" t="s">
        <v>562</v>
      </c>
      <c r="N2096" t="s">
        <v>564</v>
      </c>
      <c r="O2096" t="s">
        <v>913</v>
      </c>
      <c r="P2096" t="s">
        <v>38</v>
      </c>
      <c r="Q2096">
        <v>105</v>
      </c>
      <c r="R2096">
        <v>116</v>
      </c>
      <c r="S2096">
        <v>0</v>
      </c>
      <c r="T2096">
        <v>2</v>
      </c>
      <c r="AD2096" s="107">
        <v>33151</v>
      </c>
      <c r="AE2096" t="s">
        <v>31</v>
      </c>
      <c r="AF2096" t="s">
        <v>32</v>
      </c>
      <c r="AG2096" t="s">
        <v>868</v>
      </c>
      <c r="AH2096" t="s">
        <v>30</v>
      </c>
      <c r="AI2096" t="s">
        <v>117</v>
      </c>
      <c r="AJ2096" t="s">
        <v>88</v>
      </c>
      <c r="AK2096">
        <v>7</v>
      </c>
      <c r="AL2096" t="s">
        <v>361</v>
      </c>
      <c r="AM2096">
        <v>2</v>
      </c>
      <c r="AP2096" t="s">
        <v>72</v>
      </c>
      <c r="AR2096" t="s">
        <v>49</v>
      </c>
      <c r="AS2096" t="s">
        <v>73</v>
      </c>
      <c r="BC2096" t="s">
        <v>37</v>
      </c>
      <c r="BF2096">
        <v>105</v>
      </c>
      <c r="BG2096">
        <v>105</v>
      </c>
      <c r="BH2096">
        <v>116</v>
      </c>
      <c r="BI2096">
        <v>21.371584699453553</v>
      </c>
      <c r="BJ2096">
        <f t="shared" si="160"/>
        <v>21</v>
      </c>
      <c r="BK2096">
        <v>0</v>
      </c>
      <c r="BL2096">
        <v>0</v>
      </c>
      <c r="BM2096" t="s">
        <v>1050</v>
      </c>
      <c r="BN2096" t="s">
        <v>913</v>
      </c>
      <c r="BO2096" t="s">
        <v>564</v>
      </c>
      <c r="BQ2096" t="s">
        <v>1050</v>
      </c>
      <c r="BR2096" t="s">
        <v>87</v>
      </c>
      <c r="BS2096" t="s">
        <v>572</v>
      </c>
      <c r="BT2096" t="s">
        <v>1252</v>
      </c>
      <c r="BU2096" t="s">
        <v>564</v>
      </c>
      <c r="BV2096">
        <v>0.90517241379310343</v>
      </c>
      <c r="BW2096">
        <v>1</v>
      </c>
      <c r="BX2096">
        <v>9.4827586206896575E-2</v>
      </c>
      <c r="BY2096">
        <v>0</v>
      </c>
      <c r="BZ2096">
        <v>-105</v>
      </c>
      <c r="CA2096">
        <v>0</v>
      </c>
      <c r="CB2096">
        <v>105</v>
      </c>
      <c r="CC2096" t="e">
        <v>#VALUE!</v>
      </c>
      <c r="CD2096">
        <v>105</v>
      </c>
      <c r="CE2096">
        <v>0</v>
      </c>
      <c r="CH2096">
        <f t="shared" si="161"/>
        <v>1</v>
      </c>
      <c r="CI2096" t="s">
        <v>1408</v>
      </c>
      <c r="CJ2096">
        <v>0</v>
      </c>
      <c r="CK2096" t="s">
        <v>1399</v>
      </c>
      <c r="CL2096">
        <f t="shared" si="162"/>
        <v>0</v>
      </c>
      <c r="CM2096">
        <f t="shared" si="163"/>
        <v>0</v>
      </c>
      <c r="CN2096">
        <f t="shared" si="164"/>
        <v>1</v>
      </c>
    </row>
    <row r="2097" spans="1:92" x14ac:dyDescent="0.25">
      <c r="A2097">
        <v>2455</v>
      </c>
      <c r="B2097" t="s">
        <v>87</v>
      </c>
      <c r="C2097" t="s">
        <v>87</v>
      </c>
      <c r="D2097">
        <v>2419007</v>
      </c>
      <c r="E2097">
        <v>2</v>
      </c>
      <c r="F2097" s="107">
        <v>41001</v>
      </c>
      <c r="G2097" s="107">
        <v>41143</v>
      </c>
      <c r="H2097">
        <v>2419007</v>
      </c>
      <c r="I2097" s="107">
        <v>41002</v>
      </c>
      <c r="J2097" s="107">
        <v>41003</v>
      </c>
      <c r="K2097">
        <v>10000</v>
      </c>
      <c r="L2097" t="s">
        <v>568</v>
      </c>
      <c r="M2097" s="107">
        <v>41003</v>
      </c>
      <c r="N2097" t="s">
        <v>87</v>
      </c>
      <c r="O2097" t="s">
        <v>75</v>
      </c>
      <c r="P2097" t="s">
        <v>587</v>
      </c>
      <c r="Q2097">
        <v>7</v>
      </c>
      <c r="R2097">
        <v>143</v>
      </c>
      <c r="S2097">
        <v>0</v>
      </c>
      <c r="T2097">
        <v>2</v>
      </c>
      <c r="AD2097" s="107">
        <v>33264</v>
      </c>
      <c r="AE2097" t="s">
        <v>31</v>
      </c>
      <c r="AF2097" t="s">
        <v>32</v>
      </c>
      <c r="AG2097" t="s">
        <v>868</v>
      </c>
      <c r="AH2097" t="s">
        <v>30</v>
      </c>
      <c r="AI2097" t="s">
        <v>64</v>
      </c>
      <c r="AJ2097" t="s">
        <v>47</v>
      </c>
      <c r="AK2097">
        <v>9</v>
      </c>
      <c r="AL2097" t="s">
        <v>47</v>
      </c>
      <c r="AP2097" t="s">
        <v>55</v>
      </c>
      <c r="AR2097" t="s">
        <v>49</v>
      </c>
      <c r="AS2097" t="s">
        <v>56</v>
      </c>
      <c r="AT2097" t="s">
        <v>440</v>
      </c>
      <c r="AU2097" t="s">
        <v>766</v>
      </c>
      <c r="AX2097" t="s">
        <v>87</v>
      </c>
      <c r="BC2097" t="s">
        <v>51</v>
      </c>
      <c r="BD2097" t="s">
        <v>1289</v>
      </c>
      <c r="BF2097">
        <v>7</v>
      </c>
      <c r="BG2097">
        <v>142</v>
      </c>
      <c r="BH2097">
        <v>143</v>
      </c>
      <c r="BI2097">
        <v>21.139344262295083</v>
      </c>
      <c r="BJ2097">
        <f t="shared" si="160"/>
        <v>21</v>
      </c>
      <c r="BK2097">
        <v>0</v>
      </c>
      <c r="BL2097">
        <v>-140</v>
      </c>
      <c r="BM2097" t="s">
        <v>47</v>
      </c>
      <c r="BN2097" t="s">
        <v>75</v>
      </c>
      <c r="BO2097" t="s">
        <v>87</v>
      </c>
      <c r="BQ2097" t="s">
        <v>47</v>
      </c>
      <c r="BR2097" t="s">
        <v>87</v>
      </c>
      <c r="BS2097" t="s">
        <v>573</v>
      </c>
      <c r="BT2097" t="s">
        <v>1252</v>
      </c>
      <c r="BU2097" t="s">
        <v>564</v>
      </c>
      <c r="BV2097">
        <v>4.8951048951048952E-2</v>
      </c>
      <c r="BW2097">
        <v>1.4084507042253521E-2</v>
      </c>
      <c r="BX2097">
        <v>-3.4866541908795429E-2</v>
      </c>
      <c r="BY2097">
        <v>0</v>
      </c>
      <c r="BZ2097">
        <v>-2</v>
      </c>
      <c r="CA2097">
        <v>5</v>
      </c>
      <c r="CB2097">
        <v>2</v>
      </c>
      <c r="CC2097">
        <v>7</v>
      </c>
      <c r="CE2097">
        <v>140</v>
      </c>
      <c r="CH2097">
        <f t="shared" si="161"/>
        <v>1</v>
      </c>
      <c r="CI2097" t="s">
        <v>1405</v>
      </c>
      <c r="CJ2097">
        <v>1</v>
      </c>
      <c r="CK2097" t="s">
        <v>1399</v>
      </c>
      <c r="CL2097">
        <f t="shared" si="162"/>
        <v>1</v>
      </c>
      <c r="CM2097">
        <f t="shared" si="163"/>
        <v>0</v>
      </c>
      <c r="CN2097">
        <f t="shared" si="164"/>
        <v>1</v>
      </c>
    </row>
    <row r="2098" spans="1:92" x14ac:dyDescent="0.25">
      <c r="A2098">
        <v>2731</v>
      </c>
      <c r="B2098" t="s">
        <v>564</v>
      </c>
      <c r="C2098" t="s">
        <v>564</v>
      </c>
      <c r="D2098">
        <v>2419167</v>
      </c>
      <c r="E2098">
        <v>1</v>
      </c>
      <c r="F2098" s="107">
        <v>41010</v>
      </c>
      <c r="G2098" s="107">
        <v>41086</v>
      </c>
      <c r="H2098">
        <v>2419167</v>
      </c>
      <c r="I2098" s="107">
        <v>41011</v>
      </c>
      <c r="J2098" s="107">
        <v>41086</v>
      </c>
      <c r="K2098">
        <v>150000</v>
      </c>
      <c r="L2098" t="s">
        <v>570</v>
      </c>
      <c r="N2098" t="s">
        <v>564</v>
      </c>
      <c r="O2098" t="s">
        <v>913</v>
      </c>
      <c r="P2098" t="s">
        <v>54</v>
      </c>
      <c r="Q2098">
        <v>76</v>
      </c>
      <c r="R2098">
        <v>77</v>
      </c>
      <c r="S2098">
        <v>0</v>
      </c>
      <c r="T2098">
        <v>3</v>
      </c>
      <c r="AD2098" s="107">
        <v>33555</v>
      </c>
      <c r="AE2098" t="s">
        <v>31</v>
      </c>
      <c r="AF2098" t="s">
        <v>39</v>
      </c>
      <c r="AG2098" t="s">
        <v>40</v>
      </c>
      <c r="AH2098" t="s">
        <v>40</v>
      </c>
      <c r="AI2098" t="s">
        <v>84</v>
      </c>
      <c r="AJ2098" t="s">
        <v>54</v>
      </c>
      <c r="AK2098">
        <v>3</v>
      </c>
      <c r="AL2098" t="s">
        <v>54</v>
      </c>
      <c r="AP2098" t="s">
        <v>55</v>
      </c>
      <c r="AR2098" t="s">
        <v>49</v>
      </c>
      <c r="AS2098" t="s">
        <v>56</v>
      </c>
      <c r="BC2098" t="s">
        <v>37</v>
      </c>
      <c r="BF2098">
        <v>76</v>
      </c>
      <c r="BG2098">
        <v>76</v>
      </c>
      <c r="BH2098">
        <v>77</v>
      </c>
      <c r="BI2098">
        <v>20.368852459016395</v>
      </c>
      <c r="BJ2098">
        <f t="shared" si="160"/>
        <v>20</v>
      </c>
      <c r="BK2098">
        <v>0</v>
      </c>
      <c r="BL2098">
        <v>0</v>
      </c>
      <c r="BM2098" t="s">
        <v>1051</v>
      </c>
      <c r="BN2098" t="s">
        <v>913</v>
      </c>
      <c r="BO2098" t="s">
        <v>564</v>
      </c>
      <c r="BQ2098" t="s">
        <v>1051</v>
      </c>
      <c r="BR2098" t="s">
        <v>87</v>
      </c>
      <c r="BS2098" t="s">
        <v>572</v>
      </c>
      <c r="BT2098" t="s">
        <v>1252</v>
      </c>
      <c r="BU2098" t="s">
        <v>564</v>
      </c>
      <c r="BV2098">
        <v>0.98701298701298701</v>
      </c>
      <c r="BW2098">
        <v>1</v>
      </c>
      <c r="BX2098">
        <v>1.2987012987012991E-2</v>
      </c>
      <c r="BY2098">
        <v>0</v>
      </c>
      <c r="BZ2098">
        <v>-76</v>
      </c>
      <c r="CA2098">
        <v>0</v>
      </c>
      <c r="CB2098">
        <v>76</v>
      </c>
      <c r="CC2098" t="e">
        <v>#VALUE!</v>
      </c>
      <c r="CD2098">
        <v>76</v>
      </c>
      <c r="CE2098">
        <v>0</v>
      </c>
      <c r="CH2098">
        <f t="shared" si="161"/>
        <v>1</v>
      </c>
      <c r="CI2098" t="s">
        <v>1402</v>
      </c>
      <c r="CJ2098">
        <v>4</v>
      </c>
      <c r="CK2098" t="s">
        <v>1399</v>
      </c>
      <c r="CL2098">
        <f t="shared" si="162"/>
        <v>0</v>
      </c>
      <c r="CM2098">
        <f t="shared" si="163"/>
        <v>0</v>
      </c>
      <c r="CN2098">
        <f t="shared" si="164"/>
        <v>1</v>
      </c>
    </row>
    <row r="2099" spans="1:92" x14ac:dyDescent="0.25">
      <c r="A2099">
        <v>853</v>
      </c>
      <c r="B2099" t="s">
        <v>564</v>
      </c>
      <c r="C2099" t="s">
        <v>564</v>
      </c>
      <c r="D2099">
        <v>2419699</v>
      </c>
      <c r="E2099">
        <v>1</v>
      </c>
      <c r="F2099" s="107">
        <v>40940</v>
      </c>
      <c r="G2099" s="107">
        <v>40997</v>
      </c>
      <c r="H2099">
        <v>2419699</v>
      </c>
      <c r="I2099" s="107">
        <v>40941</v>
      </c>
      <c r="J2099" s="107">
        <v>40997</v>
      </c>
      <c r="K2099" t="s">
        <v>562</v>
      </c>
      <c r="L2099" t="s">
        <v>562</v>
      </c>
      <c r="N2099" t="s">
        <v>564</v>
      </c>
      <c r="O2099" t="s">
        <v>913</v>
      </c>
      <c r="P2099" t="s">
        <v>54</v>
      </c>
      <c r="Q2099">
        <v>57</v>
      </c>
      <c r="R2099">
        <v>58</v>
      </c>
      <c r="S2099">
        <v>0</v>
      </c>
      <c r="T2099">
        <v>0</v>
      </c>
      <c r="AD2099" s="107">
        <v>31200</v>
      </c>
      <c r="AE2099" t="s">
        <v>45</v>
      </c>
      <c r="AF2099" t="s">
        <v>68</v>
      </c>
      <c r="AG2099" t="s">
        <v>870</v>
      </c>
      <c r="AH2099" t="s">
        <v>57</v>
      </c>
      <c r="AI2099" t="s">
        <v>112</v>
      </c>
      <c r="AJ2099" t="s">
        <v>54</v>
      </c>
      <c r="AK2099">
        <v>3</v>
      </c>
      <c r="AL2099" t="s">
        <v>54</v>
      </c>
      <c r="AP2099" t="s">
        <v>80</v>
      </c>
      <c r="AR2099" t="s">
        <v>49</v>
      </c>
      <c r="AS2099" t="s">
        <v>81</v>
      </c>
      <c r="BC2099" t="s">
        <v>37</v>
      </c>
      <c r="BF2099">
        <v>57</v>
      </c>
      <c r="BG2099">
        <v>57</v>
      </c>
      <c r="BH2099">
        <v>58</v>
      </c>
      <c r="BI2099">
        <v>26.612021857923498</v>
      </c>
      <c r="BJ2099">
        <f t="shared" si="160"/>
        <v>27</v>
      </c>
      <c r="BK2099">
        <v>0</v>
      </c>
      <c r="BL2099">
        <v>0</v>
      </c>
      <c r="BM2099" t="s">
        <v>1051</v>
      </c>
      <c r="BN2099" t="s">
        <v>913</v>
      </c>
      <c r="BO2099" t="s">
        <v>564</v>
      </c>
      <c r="BQ2099" t="s">
        <v>1051</v>
      </c>
      <c r="BR2099" t="s">
        <v>87</v>
      </c>
      <c r="BS2099" t="s">
        <v>572</v>
      </c>
      <c r="BT2099" t="s">
        <v>1252</v>
      </c>
      <c r="BU2099" t="s">
        <v>564</v>
      </c>
      <c r="BV2099">
        <v>0.98275862068965514</v>
      </c>
      <c r="BW2099">
        <v>1</v>
      </c>
      <c r="BX2099">
        <v>1.7241379310344862E-2</v>
      </c>
      <c r="BY2099">
        <v>0</v>
      </c>
      <c r="BZ2099">
        <v>-57</v>
      </c>
      <c r="CA2099">
        <v>0</v>
      </c>
      <c r="CB2099">
        <v>57</v>
      </c>
      <c r="CC2099" t="e">
        <v>#VALUE!</v>
      </c>
      <c r="CD2099">
        <v>57</v>
      </c>
      <c r="CE2099">
        <v>0</v>
      </c>
      <c r="CH2099">
        <f t="shared" si="161"/>
        <v>0</v>
      </c>
      <c r="CI2099" t="s">
        <v>1401</v>
      </c>
      <c r="CJ2099">
        <v>3</v>
      </c>
      <c r="CK2099" t="s">
        <v>1399</v>
      </c>
      <c r="CL2099">
        <f t="shared" si="162"/>
        <v>0</v>
      </c>
      <c r="CM2099">
        <f t="shared" si="163"/>
        <v>0</v>
      </c>
      <c r="CN2099">
        <f t="shared" si="164"/>
        <v>0</v>
      </c>
    </row>
    <row r="2100" spans="1:92" x14ac:dyDescent="0.25">
      <c r="A2100">
        <v>2186</v>
      </c>
      <c r="B2100" t="s">
        <v>564</v>
      </c>
      <c r="C2100" t="s">
        <v>564</v>
      </c>
      <c r="D2100">
        <v>2420144</v>
      </c>
      <c r="E2100">
        <v>5</v>
      </c>
      <c r="F2100" s="107">
        <v>40990</v>
      </c>
      <c r="G2100" s="107">
        <v>41023</v>
      </c>
      <c r="H2100">
        <v>2420144</v>
      </c>
      <c r="I2100" s="107">
        <v>40991</v>
      </c>
      <c r="J2100" s="107">
        <v>41023</v>
      </c>
      <c r="K2100">
        <v>15000</v>
      </c>
      <c r="L2100" t="s">
        <v>569</v>
      </c>
      <c r="N2100" t="s">
        <v>564</v>
      </c>
      <c r="O2100" t="s">
        <v>913</v>
      </c>
      <c r="P2100" t="s">
        <v>38</v>
      </c>
      <c r="Q2100">
        <v>33</v>
      </c>
      <c r="R2100">
        <v>34</v>
      </c>
      <c r="S2100">
        <v>0</v>
      </c>
      <c r="T2100">
        <v>1</v>
      </c>
      <c r="AD2100" s="107">
        <v>28996</v>
      </c>
      <c r="AE2100" t="s">
        <v>31</v>
      </c>
      <c r="AF2100" t="s">
        <v>32</v>
      </c>
      <c r="AG2100" t="s">
        <v>868</v>
      </c>
      <c r="AH2100" t="s">
        <v>57</v>
      </c>
      <c r="AI2100" t="s">
        <v>70</v>
      </c>
      <c r="AJ2100" t="s">
        <v>88</v>
      </c>
      <c r="AK2100">
        <v>2</v>
      </c>
      <c r="AL2100" t="s">
        <v>987</v>
      </c>
      <c r="AN2100">
        <v>9</v>
      </c>
      <c r="AP2100" t="s">
        <v>126</v>
      </c>
      <c r="AR2100" t="s">
        <v>43</v>
      </c>
      <c r="AS2100" t="s">
        <v>81</v>
      </c>
      <c r="BC2100" t="s">
        <v>37</v>
      </c>
      <c r="BF2100">
        <v>33</v>
      </c>
      <c r="BG2100">
        <v>33</v>
      </c>
      <c r="BH2100">
        <v>34</v>
      </c>
      <c r="BI2100">
        <v>32.770491803278688</v>
      </c>
      <c r="BJ2100">
        <f t="shared" si="160"/>
        <v>33</v>
      </c>
      <c r="BK2100">
        <v>0</v>
      </c>
      <c r="BL2100">
        <v>0</v>
      </c>
      <c r="BM2100" t="s">
        <v>1050</v>
      </c>
      <c r="BN2100" t="s">
        <v>913</v>
      </c>
      <c r="BO2100" t="s">
        <v>564</v>
      </c>
      <c r="BQ2100" t="s">
        <v>1050</v>
      </c>
      <c r="BR2100" t="s">
        <v>87</v>
      </c>
      <c r="BS2100" t="s">
        <v>572</v>
      </c>
      <c r="BT2100" t="s">
        <v>1252</v>
      </c>
      <c r="BU2100" t="s">
        <v>564</v>
      </c>
      <c r="BV2100">
        <v>0.97058823529411764</v>
      </c>
      <c r="BW2100">
        <v>1</v>
      </c>
      <c r="BX2100">
        <v>2.9411764705882359E-2</v>
      </c>
      <c r="BY2100">
        <v>0</v>
      </c>
      <c r="BZ2100">
        <v>-33</v>
      </c>
      <c r="CA2100">
        <v>0</v>
      </c>
      <c r="CB2100">
        <v>33</v>
      </c>
      <c r="CC2100" t="e">
        <v>#VALUE!</v>
      </c>
      <c r="CD2100">
        <v>33</v>
      </c>
      <c r="CE2100">
        <v>0</v>
      </c>
      <c r="CH2100">
        <f t="shared" si="161"/>
        <v>1</v>
      </c>
      <c r="CI2100" t="s">
        <v>1401</v>
      </c>
      <c r="CJ2100">
        <v>3</v>
      </c>
      <c r="CK2100" t="s">
        <v>1399</v>
      </c>
      <c r="CL2100">
        <f t="shared" si="162"/>
        <v>0</v>
      </c>
      <c r="CM2100">
        <f t="shared" si="163"/>
        <v>0</v>
      </c>
      <c r="CN2100">
        <f t="shared" si="164"/>
        <v>1</v>
      </c>
    </row>
    <row r="2101" spans="1:92" x14ac:dyDescent="0.25">
      <c r="A2101">
        <v>763</v>
      </c>
      <c r="B2101" t="s">
        <v>564</v>
      </c>
      <c r="C2101" t="s">
        <v>564</v>
      </c>
      <c r="D2101">
        <v>2420913</v>
      </c>
      <c r="E2101">
        <v>6</v>
      </c>
      <c r="F2101" s="107">
        <v>40941</v>
      </c>
      <c r="G2101" s="107">
        <v>40949</v>
      </c>
      <c r="H2101">
        <v>2420913</v>
      </c>
      <c r="I2101" s="107">
        <v>40948</v>
      </c>
      <c r="J2101" s="107">
        <v>40949</v>
      </c>
      <c r="K2101" t="s">
        <v>562</v>
      </c>
      <c r="L2101" t="s">
        <v>562</v>
      </c>
      <c r="N2101" t="s">
        <v>564</v>
      </c>
      <c r="O2101" t="s">
        <v>913</v>
      </c>
      <c r="P2101" t="s">
        <v>38</v>
      </c>
      <c r="Q2101">
        <v>2</v>
      </c>
      <c r="R2101">
        <v>9</v>
      </c>
      <c r="S2101">
        <v>3</v>
      </c>
      <c r="T2101">
        <v>4</v>
      </c>
      <c r="AD2101" s="107">
        <v>33686</v>
      </c>
      <c r="AE2101" t="s">
        <v>31</v>
      </c>
      <c r="AF2101" t="s">
        <v>68</v>
      </c>
      <c r="AG2101" t="s">
        <v>870</v>
      </c>
      <c r="AH2101" t="s">
        <v>30</v>
      </c>
      <c r="AI2101" t="s">
        <v>94</v>
      </c>
      <c r="AJ2101" t="s">
        <v>88</v>
      </c>
      <c r="AK2101">
        <v>3</v>
      </c>
      <c r="AL2101" t="s">
        <v>361</v>
      </c>
      <c r="AM2101">
        <v>4</v>
      </c>
      <c r="AP2101" t="s">
        <v>185</v>
      </c>
      <c r="AR2101" t="s">
        <v>49</v>
      </c>
      <c r="AS2101" t="s">
        <v>105</v>
      </c>
      <c r="BC2101" t="s">
        <v>37</v>
      </c>
      <c r="BF2101">
        <v>2</v>
      </c>
      <c r="BG2101">
        <v>2</v>
      </c>
      <c r="BH2101">
        <v>9</v>
      </c>
      <c r="BI2101">
        <v>19.8224043715847</v>
      </c>
      <c r="BJ2101">
        <f t="shared" si="160"/>
        <v>20</v>
      </c>
      <c r="BK2101">
        <v>0</v>
      </c>
      <c r="BL2101">
        <v>0</v>
      </c>
      <c r="BM2101" t="s">
        <v>1050</v>
      </c>
      <c r="BN2101" t="s">
        <v>913</v>
      </c>
      <c r="BO2101" t="s">
        <v>564</v>
      </c>
      <c r="BQ2101" t="s">
        <v>1050</v>
      </c>
      <c r="BR2101" t="s">
        <v>87</v>
      </c>
      <c r="BS2101" t="s">
        <v>572</v>
      </c>
      <c r="BT2101" t="s">
        <v>1252</v>
      </c>
      <c r="BU2101" t="s">
        <v>87</v>
      </c>
      <c r="BV2101">
        <v>0.22222222222222221</v>
      </c>
      <c r="BW2101">
        <v>1</v>
      </c>
      <c r="BX2101">
        <v>0.77777777777777779</v>
      </c>
      <c r="BY2101">
        <v>0</v>
      </c>
      <c r="BZ2101">
        <v>-2</v>
      </c>
      <c r="CA2101">
        <v>0</v>
      </c>
      <c r="CB2101">
        <v>2</v>
      </c>
      <c r="CC2101" t="e">
        <v>#VALUE!</v>
      </c>
      <c r="CD2101">
        <v>2</v>
      </c>
      <c r="CE2101">
        <v>0</v>
      </c>
      <c r="CH2101">
        <f t="shared" si="161"/>
        <v>1</v>
      </c>
      <c r="CI2101" t="s">
        <v>1405</v>
      </c>
      <c r="CJ2101">
        <v>1</v>
      </c>
      <c r="CK2101" t="s">
        <v>1399</v>
      </c>
      <c r="CL2101">
        <f t="shared" si="162"/>
        <v>0</v>
      </c>
      <c r="CM2101">
        <f t="shared" si="163"/>
        <v>1</v>
      </c>
      <c r="CN2101">
        <f t="shared" si="164"/>
        <v>1</v>
      </c>
    </row>
    <row r="2102" spans="1:92" x14ac:dyDescent="0.25">
      <c r="A2102">
        <v>1978</v>
      </c>
      <c r="B2102" t="s">
        <v>564</v>
      </c>
      <c r="C2102" t="s">
        <v>564</v>
      </c>
      <c r="D2102">
        <v>2421010</v>
      </c>
      <c r="E2102">
        <v>2</v>
      </c>
      <c r="F2102" s="107">
        <v>40982</v>
      </c>
      <c r="G2102" s="107">
        <v>41221</v>
      </c>
      <c r="H2102">
        <v>2421010</v>
      </c>
      <c r="I2102" s="107">
        <v>40983</v>
      </c>
      <c r="J2102" s="107">
        <v>40986</v>
      </c>
      <c r="K2102">
        <v>30000</v>
      </c>
      <c r="L2102" t="s">
        <v>570</v>
      </c>
      <c r="M2102" s="107">
        <v>40986</v>
      </c>
      <c r="N2102" t="s">
        <v>87</v>
      </c>
      <c r="O2102" t="s">
        <v>583</v>
      </c>
      <c r="P2102" t="s">
        <v>587</v>
      </c>
      <c r="Q2102">
        <v>4</v>
      </c>
      <c r="R2102">
        <v>240</v>
      </c>
      <c r="S2102">
        <v>0</v>
      </c>
      <c r="T2102">
        <v>1</v>
      </c>
      <c r="AD2102" s="107">
        <v>33456</v>
      </c>
      <c r="AE2102" t="s">
        <v>31</v>
      </c>
      <c r="AF2102" t="s">
        <v>68</v>
      </c>
      <c r="AG2102" t="s">
        <v>870</v>
      </c>
      <c r="AH2102" t="s">
        <v>57</v>
      </c>
      <c r="AI2102" t="s">
        <v>112</v>
      </c>
      <c r="AJ2102" t="s">
        <v>47</v>
      </c>
      <c r="AK2102">
        <v>10</v>
      </c>
      <c r="AL2102" t="s">
        <v>47</v>
      </c>
      <c r="AP2102" t="s">
        <v>104</v>
      </c>
      <c r="AR2102" t="s">
        <v>91</v>
      </c>
      <c r="AS2102" t="s">
        <v>105</v>
      </c>
      <c r="BC2102" t="s">
        <v>37</v>
      </c>
      <c r="BF2102">
        <v>4</v>
      </c>
      <c r="BG2102">
        <v>239</v>
      </c>
      <c r="BH2102">
        <v>240</v>
      </c>
      <c r="BI2102">
        <v>20.562841530054644</v>
      </c>
      <c r="BJ2102">
        <f t="shared" si="160"/>
        <v>21</v>
      </c>
      <c r="BK2102">
        <v>0</v>
      </c>
      <c r="BL2102">
        <v>-235</v>
      </c>
      <c r="BM2102" t="s">
        <v>47</v>
      </c>
      <c r="BN2102" t="s">
        <v>75</v>
      </c>
      <c r="BO2102" t="s">
        <v>87</v>
      </c>
      <c r="BQ2102" t="s">
        <v>47</v>
      </c>
      <c r="BR2102" t="s">
        <v>87</v>
      </c>
      <c r="BS2102" t="s">
        <v>573</v>
      </c>
      <c r="BT2102" t="s">
        <v>1252</v>
      </c>
      <c r="BU2102" t="s">
        <v>564</v>
      </c>
      <c r="BV2102">
        <v>1.6666666666666666E-2</v>
      </c>
      <c r="BW2102">
        <v>1.6736401673640166E-2</v>
      </c>
      <c r="BX2102">
        <v>6.9735006973499492E-5</v>
      </c>
      <c r="BY2102">
        <v>0</v>
      </c>
      <c r="BZ2102">
        <v>-4</v>
      </c>
      <c r="CA2102">
        <v>0</v>
      </c>
      <c r="CB2102">
        <v>4</v>
      </c>
      <c r="CC2102" t="e">
        <v>#VALUE!</v>
      </c>
      <c r="CD2102">
        <v>4</v>
      </c>
      <c r="CE2102">
        <v>0</v>
      </c>
      <c r="CH2102">
        <f t="shared" si="161"/>
        <v>1</v>
      </c>
      <c r="CI2102" t="s">
        <v>1405</v>
      </c>
      <c r="CJ2102">
        <v>1</v>
      </c>
      <c r="CK2102" t="s">
        <v>1399</v>
      </c>
      <c r="CL2102">
        <f t="shared" si="162"/>
        <v>1</v>
      </c>
      <c r="CM2102">
        <f t="shared" si="163"/>
        <v>0</v>
      </c>
      <c r="CN2102">
        <f t="shared" si="164"/>
        <v>1</v>
      </c>
    </row>
    <row r="2103" spans="1:92" x14ac:dyDescent="0.25">
      <c r="A2103">
        <v>3099</v>
      </c>
      <c r="B2103" t="s">
        <v>564</v>
      </c>
      <c r="C2103" t="s">
        <v>564</v>
      </c>
      <c r="D2103">
        <v>2422022</v>
      </c>
      <c r="E2103">
        <v>2</v>
      </c>
      <c r="F2103" s="107">
        <v>41023</v>
      </c>
      <c r="G2103" s="107">
        <v>41058</v>
      </c>
      <c r="H2103">
        <v>2422022</v>
      </c>
      <c r="I2103" s="107">
        <v>41029</v>
      </c>
      <c r="J2103" s="107">
        <v>41030</v>
      </c>
      <c r="K2103">
        <v>2000</v>
      </c>
      <c r="L2103" t="s">
        <v>566</v>
      </c>
      <c r="M2103" s="107">
        <v>41030</v>
      </c>
      <c r="N2103" t="s">
        <v>87</v>
      </c>
      <c r="O2103" t="s">
        <v>75</v>
      </c>
      <c r="P2103" t="s">
        <v>587</v>
      </c>
      <c r="Q2103">
        <v>2</v>
      </c>
      <c r="R2103">
        <v>36</v>
      </c>
      <c r="S2103">
        <v>0</v>
      </c>
      <c r="T2103">
        <v>2</v>
      </c>
      <c r="AD2103" s="107">
        <v>33010</v>
      </c>
      <c r="AE2103" t="s">
        <v>31</v>
      </c>
      <c r="AF2103" t="s">
        <v>68</v>
      </c>
      <c r="AG2103" t="s">
        <v>870</v>
      </c>
      <c r="AH2103" t="s">
        <v>57</v>
      </c>
      <c r="AI2103" t="s">
        <v>52</v>
      </c>
      <c r="AJ2103" t="s">
        <v>47</v>
      </c>
      <c r="AK2103">
        <v>3</v>
      </c>
      <c r="AL2103" t="s">
        <v>47</v>
      </c>
      <c r="AP2103" t="s">
        <v>97</v>
      </c>
      <c r="AR2103" t="s">
        <v>43</v>
      </c>
      <c r="AS2103" t="s">
        <v>63</v>
      </c>
      <c r="BC2103" t="s">
        <v>37</v>
      </c>
      <c r="BF2103">
        <v>2</v>
      </c>
      <c r="BG2103">
        <v>30</v>
      </c>
      <c r="BH2103">
        <v>36</v>
      </c>
      <c r="BI2103">
        <v>21.893442622950818</v>
      </c>
      <c r="BJ2103">
        <f t="shared" si="160"/>
        <v>22</v>
      </c>
      <c r="BK2103">
        <v>0</v>
      </c>
      <c r="BL2103">
        <v>-28</v>
      </c>
      <c r="BM2103" t="s">
        <v>47</v>
      </c>
      <c r="BN2103" t="s">
        <v>75</v>
      </c>
      <c r="BO2103" t="s">
        <v>87</v>
      </c>
      <c r="BQ2103" t="s">
        <v>47</v>
      </c>
      <c r="BR2103" t="s">
        <v>87</v>
      </c>
      <c r="BS2103" t="s">
        <v>573</v>
      </c>
      <c r="BT2103" t="s">
        <v>1252</v>
      </c>
      <c r="BU2103" t="s">
        <v>564</v>
      </c>
      <c r="BV2103">
        <v>5.5555555555555552E-2</v>
      </c>
      <c r="BW2103">
        <v>6.6666666666666666E-2</v>
      </c>
      <c r="BX2103">
        <v>1.1111111111111113E-2</v>
      </c>
      <c r="BY2103">
        <v>0</v>
      </c>
      <c r="BZ2103">
        <v>-2</v>
      </c>
      <c r="CA2103">
        <v>0</v>
      </c>
      <c r="CB2103">
        <v>2</v>
      </c>
      <c r="CC2103" t="e">
        <v>#VALUE!</v>
      </c>
      <c r="CD2103">
        <v>2</v>
      </c>
      <c r="CE2103">
        <v>0</v>
      </c>
      <c r="CH2103">
        <f t="shared" si="161"/>
        <v>1</v>
      </c>
      <c r="CI2103" t="s">
        <v>1405</v>
      </c>
      <c r="CJ2103">
        <v>1</v>
      </c>
      <c r="CK2103" t="s">
        <v>1399</v>
      </c>
      <c r="CL2103">
        <f t="shared" si="162"/>
        <v>1</v>
      </c>
      <c r="CM2103">
        <f t="shared" si="163"/>
        <v>0</v>
      </c>
      <c r="CN2103">
        <f t="shared" si="164"/>
        <v>1</v>
      </c>
    </row>
    <row r="2104" spans="1:92" x14ac:dyDescent="0.25">
      <c r="A2104">
        <v>2321</v>
      </c>
      <c r="B2104" t="s">
        <v>564</v>
      </c>
      <c r="C2104" t="s">
        <v>564</v>
      </c>
      <c r="D2104">
        <v>2423003</v>
      </c>
      <c r="E2104">
        <v>5</v>
      </c>
      <c r="F2104" s="107">
        <v>40996</v>
      </c>
      <c r="G2104" s="107">
        <v>41012</v>
      </c>
      <c r="H2104">
        <v>2423003</v>
      </c>
      <c r="I2104" s="107">
        <v>40997</v>
      </c>
      <c r="J2104" s="107">
        <v>41012</v>
      </c>
      <c r="K2104" t="s">
        <v>562</v>
      </c>
      <c r="L2104" t="s">
        <v>562</v>
      </c>
      <c r="N2104" t="s">
        <v>564</v>
      </c>
      <c r="O2104" t="s">
        <v>913</v>
      </c>
      <c r="P2104" t="s">
        <v>38</v>
      </c>
      <c r="Q2104">
        <v>16</v>
      </c>
      <c r="R2104">
        <v>17</v>
      </c>
      <c r="S2104">
        <v>1</v>
      </c>
      <c r="T2104">
        <v>2</v>
      </c>
      <c r="V2104">
        <v>1</v>
      </c>
      <c r="AD2104" s="107">
        <v>29439</v>
      </c>
      <c r="AE2104" t="s">
        <v>31</v>
      </c>
      <c r="AF2104" t="s">
        <v>32</v>
      </c>
      <c r="AG2104" t="s">
        <v>868</v>
      </c>
      <c r="AH2104" t="s">
        <v>57</v>
      </c>
      <c r="AI2104" t="s">
        <v>113</v>
      </c>
      <c r="AJ2104" t="s">
        <v>88</v>
      </c>
      <c r="AK2104">
        <v>2</v>
      </c>
      <c r="AL2104" t="s">
        <v>987</v>
      </c>
      <c r="AN2104">
        <v>6</v>
      </c>
      <c r="AP2104" t="s">
        <v>174</v>
      </c>
      <c r="AR2104" t="s">
        <v>43</v>
      </c>
      <c r="AS2104" t="s">
        <v>44</v>
      </c>
      <c r="BC2104" t="s">
        <v>37</v>
      </c>
      <c r="BF2104">
        <v>16</v>
      </c>
      <c r="BG2104">
        <v>16</v>
      </c>
      <c r="BH2104">
        <v>17</v>
      </c>
      <c r="BI2104">
        <v>31.576502732240439</v>
      </c>
      <c r="BJ2104">
        <f t="shared" si="160"/>
        <v>32</v>
      </c>
      <c r="BK2104">
        <v>0</v>
      </c>
      <c r="BL2104">
        <v>0</v>
      </c>
      <c r="BM2104" t="s">
        <v>1050</v>
      </c>
      <c r="BN2104" t="s">
        <v>913</v>
      </c>
      <c r="BO2104" t="s">
        <v>564</v>
      </c>
      <c r="BQ2104" t="s">
        <v>1050</v>
      </c>
      <c r="BR2104" t="s">
        <v>87</v>
      </c>
      <c r="BS2104" t="s">
        <v>572</v>
      </c>
      <c r="BT2104" t="s">
        <v>1252</v>
      </c>
      <c r="BU2104" t="s">
        <v>87</v>
      </c>
      <c r="BV2104">
        <v>0.94117647058823528</v>
      </c>
      <c r="BW2104">
        <v>1</v>
      </c>
      <c r="BX2104">
        <v>5.8823529411764719E-2</v>
      </c>
      <c r="BY2104">
        <v>0</v>
      </c>
      <c r="BZ2104">
        <v>-16</v>
      </c>
      <c r="CA2104">
        <v>0</v>
      </c>
      <c r="CB2104">
        <v>16</v>
      </c>
      <c r="CC2104" t="e">
        <v>#VALUE!</v>
      </c>
      <c r="CD2104">
        <v>16</v>
      </c>
      <c r="CE2104">
        <v>0</v>
      </c>
      <c r="CH2104">
        <f t="shared" si="161"/>
        <v>1</v>
      </c>
      <c r="CI2104" t="s">
        <v>1404</v>
      </c>
      <c r="CJ2104">
        <v>2</v>
      </c>
      <c r="CK2104" t="s">
        <v>1399</v>
      </c>
      <c r="CL2104">
        <f t="shared" si="162"/>
        <v>0</v>
      </c>
      <c r="CM2104">
        <f t="shared" si="163"/>
        <v>1</v>
      </c>
      <c r="CN2104">
        <f t="shared" si="164"/>
        <v>1</v>
      </c>
    </row>
    <row r="2105" spans="1:92" x14ac:dyDescent="0.25">
      <c r="A2105">
        <v>2318</v>
      </c>
      <c r="B2105" t="s">
        <v>564</v>
      </c>
      <c r="C2105" t="s">
        <v>564</v>
      </c>
      <c r="D2105">
        <v>2423491</v>
      </c>
      <c r="E2105">
        <v>5</v>
      </c>
      <c r="F2105" s="107">
        <v>40996</v>
      </c>
      <c r="G2105" s="107">
        <v>41221</v>
      </c>
      <c r="H2105">
        <v>2423491</v>
      </c>
      <c r="I2105" s="107">
        <v>40996</v>
      </c>
      <c r="J2105" s="107">
        <v>40997</v>
      </c>
      <c r="K2105">
        <v>5000</v>
      </c>
      <c r="L2105" t="s">
        <v>567</v>
      </c>
      <c r="M2105" s="107">
        <v>40997</v>
      </c>
      <c r="N2105" t="s">
        <v>87</v>
      </c>
      <c r="O2105" t="s">
        <v>75</v>
      </c>
      <c r="P2105" t="s">
        <v>38</v>
      </c>
      <c r="Q2105">
        <v>2</v>
      </c>
      <c r="R2105">
        <v>226</v>
      </c>
      <c r="S2105">
        <v>3</v>
      </c>
      <c r="T2105">
        <v>0</v>
      </c>
      <c r="U2105">
        <v>2</v>
      </c>
      <c r="AD2105" s="107">
        <v>33564</v>
      </c>
      <c r="AE2105" t="s">
        <v>31</v>
      </c>
      <c r="AF2105" t="s">
        <v>68</v>
      </c>
      <c r="AG2105" t="s">
        <v>870</v>
      </c>
      <c r="AH2105" t="s">
        <v>30</v>
      </c>
      <c r="AI2105" t="s">
        <v>86</v>
      </c>
      <c r="AJ2105" t="s">
        <v>88</v>
      </c>
      <c r="AK2105">
        <v>10</v>
      </c>
      <c r="AL2105" t="s">
        <v>987</v>
      </c>
      <c r="AN2105">
        <v>7</v>
      </c>
      <c r="AP2105" t="s">
        <v>107</v>
      </c>
      <c r="AR2105" t="s">
        <v>43</v>
      </c>
      <c r="AS2105" t="s">
        <v>60</v>
      </c>
      <c r="BC2105" t="s">
        <v>51</v>
      </c>
      <c r="BF2105">
        <v>2</v>
      </c>
      <c r="BG2105">
        <v>226</v>
      </c>
      <c r="BH2105">
        <v>226</v>
      </c>
      <c r="BI2105">
        <v>20.306010928961747</v>
      </c>
      <c r="BJ2105">
        <f t="shared" si="160"/>
        <v>20</v>
      </c>
      <c r="BK2105">
        <v>0</v>
      </c>
      <c r="BL2105">
        <v>-224</v>
      </c>
      <c r="BM2105" t="s">
        <v>1050</v>
      </c>
      <c r="BN2105" t="s">
        <v>75</v>
      </c>
      <c r="BO2105" t="s">
        <v>87</v>
      </c>
      <c r="BQ2105" t="s">
        <v>1050</v>
      </c>
      <c r="BR2105" t="s">
        <v>87</v>
      </c>
      <c r="BS2105" t="s">
        <v>573</v>
      </c>
      <c r="BT2105" t="s">
        <v>1252</v>
      </c>
      <c r="BU2105" t="s">
        <v>87</v>
      </c>
      <c r="BV2105">
        <v>8.8495575221238937E-3</v>
      </c>
      <c r="BW2105">
        <v>8.8495575221238937E-3</v>
      </c>
      <c r="BX2105">
        <v>0</v>
      </c>
      <c r="BY2105">
        <v>0</v>
      </c>
      <c r="BZ2105">
        <v>-2</v>
      </c>
      <c r="CA2105">
        <v>0</v>
      </c>
      <c r="CB2105">
        <v>2</v>
      </c>
      <c r="CC2105" t="e">
        <v>#VALUE!</v>
      </c>
      <c r="CD2105">
        <v>2</v>
      </c>
      <c r="CE2105">
        <v>0</v>
      </c>
      <c r="CH2105">
        <f t="shared" si="161"/>
        <v>1</v>
      </c>
      <c r="CI2105" t="s">
        <v>1405</v>
      </c>
      <c r="CJ2105">
        <v>1</v>
      </c>
      <c r="CK2105" t="s">
        <v>1399</v>
      </c>
      <c r="CL2105">
        <f t="shared" si="162"/>
        <v>1</v>
      </c>
      <c r="CM2105">
        <f t="shared" si="163"/>
        <v>1</v>
      </c>
      <c r="CN2105">
        <f t="shared" si="164"/>
        <v>0</v>
      </c>
    </row>
    <row r="2106" spans="1:92" x14ac:dyDescent="0.25">
      <c r="A2106">
        <v>909</v>
      </c>
      <c r="B2106" t="s">
        <v>564</v>
      </c>
      <c r="C2106" t="s">
        <v>564</v>
      </c>
      <c r="D2106">
        <v>2423658</v>
      </c>
      <c r="E2106">
        <v>3</v>
      </c>
      <c r="F2106" s="107">
        <v>40942</v>
      </c>
      <c r="G2106" s="107">
        <v>41148</v>
      </c>
      <c r="H2106">
        <v>2423658</v>
      </c>
      <c r="I2106" s="107">
        <v>40943</v>
      </c>
      <c r="J2106" s="107">
        <v>40948</v>
      </c>
      <c r="K2106">
        <v>20000</v>
      </c>
      <c r="L2106" t="s">
        <v>569</v>
      </c>
      <c r="M2106" s="107">
        <v>40948</v>
      </c>
      <c r="N2106" t="s">
        <v>87</v>
      </c>
      <c r="O2106" t="s">
        <v>75</v>
      </c>
      <c r="P2106" t="s">
        <v>38</v>
      </c>
      <c r="Q2106">
        <v>6</v>
      </c>
      <c r="R2106">
        <v>207</v>
      </c>
      <c r="S2106">
        <v>0</v>
      </c>
      <c r="T2106">
        <v>6</v>
      </c>
      <c r="AD2106" s="107">
        <v>26622</v>
      </c>
      <c r="AE2106" t="s">
        <v>31</v>
      </c>
      <c r="AF2106" t="s">
        <v>32</v>
      </c>
      <c r="AG2106" t="s">
        <v>868</v>
      </c>
      <c r="AH2106" t="s">
        <v>30</v>
      </c>
      <c r="AI2106" t="s">
        <v>96</v>
      </c>
      <c r="AJ2106" t="s">
        <v>88</v>
      </c>
      <c r="AK2106">
        <v>6</v>
      </c>
      <c r="AL2106" t="s">
        <v>184</v>
      </c>
      <c r="AP2106" t="s">
        <v>95</v>
      </c>
      <c r="AR2106" t="s">
        <v>66</v>
      </c>
      <c r="AS2106" t="s">
        <v>63</v>
      </c>
      <c r="BC2106" t="s">
        <v>98</v>
      </c>
      <c r="BF2106">
        <v>6</v>
      </c>
      <c r="BG2106">
        <v>206</v>
      </c>
      <c r="BH2106">
        <v>207</v>
      </c>
      <c r="BI2106">
        <v>39.125683060109289</v>
      </c>
      <c r="BJ2106">
        <f t="shared" si="160"/>
        <v>39</v>
      </c>
      <c r="BK2106">
        <v>0</v>
      </c>
      <c r="BL2106">
        <v>-200</v>
      </c>
      <c r="BM2106" t="s">
        <v>1050</v>
      </c>
      <c r="BN2106" t="s">
        <v>75</v>
      </c>
      <c r="BO2106" t="s">
        <v>87</v>
      </c>
      <c r="BQ2106" t="s">
        <v>1050</v>
      </c>
      <c r="BR2106" t="s">
        <v>87</v>
      </c>
      <c r="BS2106" t="s">
        <v>573</v>
      </c>
      <c r="BT2106" t="s">
        <v>1252</v>
      </c>
      <c r="BU2106" t="s">
        <v>564</v>
      </c>
      <c r="BV2106">
        <v>2.8985507246376812E-2</v>
      </c>
      <c r="BW2106">
        <v>2.9126213592233011E-2</v>
      </c>
      <c r="BX2106">
        <v>1.4070634585619871E-4</v>
      </c>
      <c r="BY2106">
        <v>0</v>
      </c>
      <c r="BZ2106">
        <v>-6</v>
      </c>
      <c r="CA2106">
        <v>0</v>
      </c>
      <c r="CB2106">
        <v>6</v>
      </c>
      <c r="CC2106" t="e">
        <v>#VALUE!</v>
      </c>
      <c r="CD2106">
        <v>6</v>
      </c>
      <c r="CE2106">
        <v>0</v>
      </c>
      <c r="CH2106">
        <f t="shared" si="161"/>
        <v>1</v>
      </c>
      <c r="CI2106" t="s">
        <v>1405</v>
      </c>
      <c r="CJ2106">
        <v>1</v>
      </c>
      <c r="CK2106" t="s">
        <v>1399</v>
      </c>
      <c r="CL2106">
        <f t="shared" si="162"/>
        <v>1</v>
      </c>
      <c r="CM2106">
        <f t="shared" si="163"/>
        <v>0</v>
      </c>
      <c r="CN2106">
        <f t="shared" si="164"/>
        <v>1</v>
      </c>
    </row>
    <row r="2107" spans="1:92" x14ac:dyDescent="0.25">
      <c r="A2107">
        <v>2300</v>
      </c>
      <c r="B2107" t="s">
        <v>564</v>
      </c>
      <c r="C2107" t="s">
        <v>564</v>
      </c>
      <c r="D2107">
        <v>2424958</v>
      </c>
      <c r="E2107">
        <v>6</v>
      </c>
      <c r="F2107" s="107">
        <v>40996</v>
      </c>
      <c r="G2107" s="107">
        <v>41131</v>
      </c>
      <c r="H2107">
        <v>2424958</v>
      </c>
      <c r="I2107" s="107">
        <v>40996</v>
      </c>
      <c r="J2107" s="107">
        <v>41131</v>
      </c>
      <c r="K2107">
        <v>10000</v>
      </c>
      <c r="L2107" t="s">
        <v>568</v>
      </c>
      <c r="N2107" t="s">
        <v>564</v>
      </c>
      <c r="O2107" t="s">
        <v>913</v>
      </c>
      <c r="P2107" t="s">
        <v>38</v>
      </c>
      <c r="Q2107">
        <v>136</v>
      </c>
      <c r="R2107">
        <v>136</v>
      </c>
      <c r="S2107">
        <v>0</v>
      </c>
      <c r="T2107">
        <v>1</v>
      </c>
      <c r="AD2107" s="107">
        <v>22787</v>
      </c>
      <c r="AE2107" t="s">
        <v>31</v>
      </c>
      <c r="AF2107" t="s">
        <v>68</v>
      </c>
      <c r="AG2107" t="s">
        <v>870</v>
      </c>
      <c r="AH2107" t="s">
        <v>30</v>
      </c>
      <c r="AI2107" t="s">
        <v>117</v>
      </c>
      <c r="AJ2107" t="s">
        <v>88</v>
      </c>
      <c r="AK2107">
        <v>7</v>
      </c>
      <c r="AL2107" t="s">
        <v>361</v>
      </c>
      <c r="AM2107">
        <v>2</v>
      </c>
      <c r="AP2107" t="s">
        <v>143</v>
      </c>
      <c r="AR2107" t="s">
        <v>66</v>
      </c>
      <c r="AS2107" t="s">
        <v>73</v>
      </c>
      <c r="BC2107" t="s">
        <v>37</v>
      </c>
      <c r="BF2107">
        <v>136</v>
      </c>
      <c r="BG2107">
        <v>136</v>
      </c>
      <c r="BH2107">
        <v>136</v>
      </c>
      <c r="BI2107">
        <v>49.751366120218577</v>
      </c>
      <c r="BJ2107">
        <f t="shared" si="160"/>
        <v>50</v>
      </c>
      <c r="BK2107">
        <v>0</v>
      </c>
      <c r="BL2107">
        <v>0</v>
      </c>
      <c r="BM2107" t="s">
        <v>1050</v>
      </c>
      <c r="BN2107" t="s">
        <v>913</v>
      </c>
      <c r="BO2107" t="s">
        <v>564</v>
      </c>
      <c r="BQ2107" t="s">
        <v>1050</v>
      </c>
      <c r="BR2107" t="s">
        <v>87</v>
      </c>
      <c r="BS2107" t="s">
        <v>572</v>
      </c>
      <c r="BT2107" t="s">
        <v>1252</v>
      </c>
      <c r="BU2107" t="s">
        <v>564</v>
      </c>
      <c r="BV2107">
        <v>1</v>
      </c>
      <c r="BW2107">
        <v>1</v>
      </c>
      <c r="BX2107">
        <v>0</v>
      </c>
      <c r="BY2107">
        <v>0</v>
      </c>
      <c r="BZ2107">
        <v>-136</v>
      </c>
      <c r="CA2107">
        <v>0</v>
      </c>
      <c r="CB2107">
        <v>136</v>
      </c>
      <c r="CC2107" t="e">
        <v>#VALUE!</v>
      </c>
      <c r="CD2107">
        <v>136</v>
      </c>
      <c r="CE2107">
        <v>0</v>
      </c>
      <c r="CH2107">
        <f t="shared" si="161"/>
        <v>1</v>
      </c>
      <c r="CI2107" t="s">
        <v>1403</v>
      </c>
      <c r="CJ2107">
        <v>6</v>
      </c>
      <c r="CK2107" t="s">
        <v>1399</v>
      </c>
      <c r="CL2107">
        <f t="shared" si="162"/>
        <v>0</v>
      </c>
      <c r="CM2107">
        <f t="shared" si="163"/>
        <v>0</v>
      </c>
      <c r="CN2107">
        <f t="shared" si="164"/>
        <v>1</v>
      </c>
    </row>
    <row r="2108" spans="1:92" x14ac:dyDescent="0.25">
      <c r="A2108">
        <v>1543</v>
      </c>
      <c r="B2108" t="s">
        <v>564</v>
      </c>
      <c r="C2108" t="s">
        <v>564</v>
      </c>
      <c r="D2108">
        <v>2425458</v>
      </c>
      <c r="E2108">
        <v>1</v>
      </c>
      <c r="F2108" s="107">
        <v>40966</v>
      </c>
      <c r="G2108" s="107">
        <v>40967</v>
      </c>
      <c r="H2108">
        <v>2425458</v>
      </c>
      <c r="I2108" s="107">
        <v>40966</v>
      </c>
      <c r="J2108" s="107">
        <v>40967</v>
      </c>
      <c r="K2108">
        <v>2000</v>
      </c>
      <c r="L2108" t="s">
        <v>566</v>
      </c>
      <c r="N2108" t="s">
        <v>564</v>
      </c>
      <c r="O2108" t="s">
        <v>913</v>
      </c>
      <c r="P2108" t="s">
        <v>54</v>
      </c>
      <c r="Q2108">
        <v>2</v>
      </c>
      <c r="R2108">
        <v>2</v>
      </c>
      <c r="S2108">
        <v>0</v>
      </c>
      <c r="T2108">
        <v>1</v>
      </c>
      <c r="AB2108" t="s">
        <v>111</v>
      </c>
      <c r="AD2108" s="107">
        <v>32094</v>
      </c>
      <c r="AE2108" t="s">
        <v>31</v>
      </c>
      <c r="AF2108" t="s">
        <v>39</v>
      </c>
      <c r="AG2108" t="s">
        <v>40</v>
      </c>
      <c r="AH2108" t="s">
        <v>57</v>
      </c>
      <c r="AI2108" t="s">
        <v>84</v>
      </c>
      <c r="AJ2108" t="s">
        <v>54</v>
      </c>
      <c r="AK2108">
        <v>1</v>
      </c>
      <c r="AL2108" t="s">
        <v>54</v>
      </c>
      <c r="AP2108" t="s">
        <v>42</v>
      </c>
      <c r="AR2108" t="s">
        <v>43</v>
      </c>
      <c r="AS2108" t="s">
        <v>44</v>
      </c>
      <c r="AT2108" t="s">
        <v>343</v>
      </c>
      <c r="BC2108" t="s">
        <v>37</v>
      </c>
      <c r="BF2108">
        <v>2</v>
      </c>
      <c r="BG2108">
        <v>2</v>
      </c>
      <c r="BH2108">
        <v>2</v>
      </c>
      <c r="BI2108">
        <v>24.240437158469945</v>
      </c>
      <c r="BJ2108">
        <f t="shared" si="160"/>
        <v>24</v>
      </c>
      <c r="BK2108">
        <v>0</v>
      </c>
      <c r="BL2108">
        <v>0</v>
      </c>
      <c r="BM2108" t="s">
        <v>1051</v>
      </c>
      <c r="BN2108" t="s">
        <v>913</v>
      </c>
      <c r="BO2108" t="s">
        <v>564</v>
      </c>
      <c r="BQ2108" t="s">
        <v>1051</v>
      </c>
      <c r="BR2108" t="s">
        <v>87</v>
      </c>
      <c r="BS2108" t="s">
        <v>572</v>
      </c>
      <c r="BT2108" t="s">
        <v>1252</v>
      </c>
      <c r="BU2108" t="s">
        <v>564</v>
      </c>
      <c r="BV2108">
        <v>1</v>
      </c>
      <c r="BW2108">
        <v>1</v>
      </c>
      <c r="BX2108">
        <v>0</v>
      </c>
      <c r="BY2108">
        <v>0</v>
      </c>
      <c r="BZ2108">
        <v>-2</v>
      </c>
      <c r="CA2108">
        <v>0</v>
      </c>
      <c r="CB2108">
        <v>2</v>
      </c>
      <c r="CC2108" t="e">
        <v>#VALUE!</v>
      </c>
      <c r="CD2108">
        <v>2</v>
      </c>
      <c r="CE2108">
        <v>0</v>
      </c>
      <c r="CH2108">
        <f t="shared" si="161"/>
        <v>1</v>
      </c>
      <c r="CI2108" t="s">
        <v>1405</v>
      </c>
      <c r="CJ2108">
        <v>1</v>
      </c>
      <c r="CK2108" t="s">
        <v>1399</v>
      </c>
      <c r="CL2108">
        <f t="shared" si="162"/>
        <v>0</v>
      </c>
      <c r="CM2108">
        <f t="shared" si="163"/>
        <v>0</v>
      </c>
      <c r="CN2108">
        <f t="shared" si="164"/>
        <v>1</v>
      </c>
    </row>
    <row r="2109" spans="1:92" x14ac:dyDescent="0.25">
      <c r="A2109">
        <v>2342</v>
      </c>
      <c r="B2109" t="s">
        <v>564</v>
      </c>
      <c r="C2109" t="s">
        <v>564</v>
      </c>
      <c r="D2109">
        <v>2427017</v>
      </c>
      <c r="E2109">
        <v>6</v>
      </c>
      <c r="F2109" s="107">
        <v>40997</v>
      </c>
      <c r="G2109" s="107">
        <v>41141</v>
      </c>
      <c r="H2109">
        <v>2427017</v>
      </c>
      <c r="I2109" s="107">
        <v>41107</v>
      </c>
      <c r="J2109" s="107">
        <v>41141</v>
      </c>
      <c r="K2109" t="s">
        <v>562</v>
      </c>
      <c r="L2109" t="s">
        <v>562</v>
      </c>
      <c r="N2109" t="s">
        <v>564</v>
      </c>
      <c r="O2109" t="s">
        <v>913</v>
      </c>
      <c r="P2109" t="s">
        <v>38</v>
      </c>
      <c r="Q2109">
        <v>35</v>
      </c>
      <c r="R2109">
        <v>145</v>
      </c>
      <c r="S2109">
        <v>0</v>
      </c>
      <c r="T2109">
        <v>0</v>
      </c>
      <c r="AD2109" s="107">
        <v>26719</v>
      </c>
      <c r="AE2109" t="s">
        <v>45</v>
      </c>
      <c r="AF2109" t="s">
        <v>39</v>
      </c>
      <c r="AG2109" t="s">
        <v>40</v>
      </c>
      <c r="AH2109" t="s">
        <v>40</v>
      </c>
      <c r="AI2109" t="s">
        <v>46</v>
      </c>
      <c r="AJ2109" t="s">
        <v>88</v>
      </c>
      <c r="AK2109">
        <v>3</v>
      </c>
      <c r="AL2109" t="s">
        <v>361</v>
      </c>
      <c r="AM2109">
        <v>2</v>
      </c>
      <c r="AP2109" t="s">
        <v>185</v>
      </c>
      <c r="AR2109" t="s">
        <v>49</v>
      </c>
      <c r="AS2109" t="s">
        <v>105</v>
      </c>
      <c r="BC2109" t="s">
        <v>37</v>
      </c>
      <c r="BF2109">
        <v>35</v>
      </c>
      <c r="BG2109">
        <v>35</v>
      </c>
      <c r="BH2109">
        <v>145</v>
      </c>
      <c r="BI2109">
        <v>39.010928961748633</v>
      </c>
      <c r="BJ2109">
        <f t="shared" si="160"/>
        <v>39</v>
      </c>
      <c r="BK2109">
        <v>0</v>
      </c>
      <c r="BL2109">
        <v>0</v>
      </c>
      <c r="BM2109" t="s">
        <v>1050</v>
      </c>
      <c r="BN2109" t="s">
        <v>913</v>
      </c>
      <c r="BO2109" t="s">
        <v>564</v>
      </c>
      <c r="BQ2109" t="s">
        <v>1050</v>
      </c>
      <c r="BR2109" t="s">
        <v>87</v>
      </c>
      <c r="BS2109" t="s">
        <v>572</v>
      </c>
      <c r="BT2109" t="s">
        <v>1252</v>
      </c>
      <c r="BU2109" t="s">
        <v>564</v>
      </c>
      <c r="BV2109">
        <v>0.2413793103448276</v>
      </c>
      <c r="BW2109">
        <v>1</v>
      </c>
      <c r="BX2109">
        <v>0.75862068965517238</v>
      </c>
      <c r="BY2109">
        <v>0</v>
      </c>
      <c r="BZ2109">
        <v>-35</v>
      </c>
      <c r="CA2109">
        <v>0</v>
      </c>
      <c r="CB2109">
        <v>35</v>
      </c>
      <c r="CC2109" t="e">
        <v>#VALUE!</v>
      </c>
      <c r="CD2109">
        <v>35</v>
      </c>
      <c r="CE2109">
        <v>0</v>
      </c>
      <c r="CH2109">
        <f t="shared" si="161"/>
        <v>0</v>
      </c>
      <c r="CI2109" t="s">
        <v>1401</v>
      </c>
      <c r="CJ2109">
        <v>3</v>
      </c>
      <c r="CK2109" t="s">
        <v>1399</v>
      </c>
      <c r="CL2109">
        <f t="shared" si="162"/>
        <v>0</v>
      </c>
      <c r="CM2109">
        <f t="shared" si="163"/>
        <v>0</v>
      </c>
      <c r="CN2109">
        <f t="shared" si="164"/>
        <v>0</v>
      </c>
    </row>
    <row r="2110" spans="1:92" x14ac:dyDescent="0.25">
      <c r="A2110">
        <v>1610</v>
      </c>
      <c r="B2110" t="s">
        <v>564</v>
      </c>
      <c r="C2110" t="s">
        <v>564</v>
      </c>
      <c r="D2110">
        <v>2427388</v>
      </c>
      <c r="E2110">
        <v>6</v>
      </c>
      <c r="F2110" s="107">
        <v>40968</v>
      </c>
      <c r="G2110" s="107">
        <v>40996</v>
      </c>
      <c r="H2110">
        <v>2427388</v>
      </c>
      <c r="I2110" s="107">
        <v>40968</v>
      </c>
      <c r="J2110" s="107">
        <v>40996</v>
      </c>
      <c r="K2110">
        <v>10000</v>
      </c>
      <c r="L2110" t="s">
        <v>568</v>
      </c>
      <c r="N2110" t="s">
        <v>564</v>
      </c>
      <c r="O2110" t="s">
        <v>913</v>
      </c>
      <c r="P2110" t="s">
        <v>38</v>
      </c>
      <c r="Q2110">
        <v>29</v>
      </c>
      <c r="R2110">
        <v>29</v>
      </c>
      <c r="S2110">
        <v>0</v>
      </c>
      <c r="T2110">
        <v>1</v>
      </c>
      <c r="AD2110" s="107">
        <v>33742</v>
      </c>
      <c r="AE2110" t="s">
        <v>31</v>
      </c>
      <c r="AF2110" t="s">
        <v>68</v>
      </c>
      <c r="AG2110" t="s">
        <v>870</v>
      </c>
      <c r="AH2110" t="s">
        <v>30</v>
      </c>
      <c r="AI2110" t="s">
        <v>96</v>
      </c>
      <c r="AJ2110" t="s">
        <v>88</v>
      </c>
      <c r="AK2110">
        <v>2</v>
      </c>
      <c r="AL2110" t="s">
        <v>361</v>
      </c>
      <c r="AM2110">
        <v>2</v>
      </c>
      <c r="AP2110" t="s">
        <v>55</v>
      </c>
      <c r="AR2110" t="s">
        <v>49</v>
      </c>
      <c r="AS2110" t="s">
        <v>56</v>
      </c>
      <c r="BC2110" t="s">
        <v>98</v>
      </c>
      <c r="BF2110">
        <v>29</v>
      </c>
      <c r="BG2110">
        <v>29</v>
      </c>
      <c r="BH2110">
        <v>29</v>
      </c>
      <c r="BI2110">
        <v>19.743169398907103</v>
      </c>
      <c r="BJ2110">
        <f t="shared" si="160"/>
        <v>20</v>
      </c>
      <c r="BK2110">
        <v>0</v>
      </c>
      <c r="BL2110">
        <v>0</v>
      </c>
      <c r="BM2110" t="s">
        <v>1050</v>
      </c>
      <c r="BN2110" t="s">
        <v>913</v>
      </c>
      <c r="BO2110" t="s">
        <v>564</v>
      </c>
      <c r="BQ2110" t="s">
        <v>1050</v>
      </c>
      <c r="BR2110" t="s">
        <v>87</v>
      </c>
      <c r="BS2110" t="s">
        <v>572</v>
      </c>
      <c r="BT2110" t="s">
        <v>1252</v>
      </c>
      <c r="BU2110" t="s">
        <v>564</v>
      </c>
      <c r="BV2110">
        <v>1</v>
      </c>
      <c r="BW2110">
        <v>1</v>
      </c>
      <c r="BX2110">
        <v>0</v>
      </c>
      <c r="BY2110">
        <v>0</v>
      </c>
      <c r="BZ2110">
        <v>-29</v>
      </c>
      <c r="CA2110">
        <v>0</v>
      </c>
      <c r="CB2110">
        <v>29</v>
      </c>
      <c r="CC2110" t="e">
        <v>#VALUE!</v>
      </c>
      <c r="CD2110">
        <v>29</v>
      </c>
      <c r="CE2110">
        <v>0</v>
      </c>
      <c r="CH2110">
        <f t="shared" si="161"/>
        <v>1</v>
      </c>
      <c r="CI2110" t="s">
        <v>1404</v>
      </c>
      <c r="CJ2110">
        <v>2</v>
      </c>
      <c r="CK2110" t="s">
        <v>1399</v>
      </c>
      <c r="CL2110">
        <f t="shared" si="162"/>
        <v>0</v>
      </c>
      <c r="CM2110">
        <f t="shared" si="163"/>
        <v>0</v>
      </c>
      <c r="CN2110">
        <f t="shared" si="164"/>
        <v>1</v>
      </c>
    </row>
    <row r="2111" spans="1:92" x14ac:dyDescent="0.25">
      <c r="A2111">
        <v>2734</v>
      </c>
      <c r="B2111" t="s">
        <v>564</v>
      </c>
      <c r="C2111" t="s">
        <v>564</v>
      </c>
      <c r="D2111">
        <v>2428576</v>
      </c>
      <c r="E2111">
        <v>6</v>
      </c>
      <c r="F2111" s="107">
        <v>41010</v>
      </c>
      <c r="G2111" s="107">
        <v>41082</v>
      </c>
      <c r="H2111">
        <v>2428576</v>
      </c>
      <c r="I2111" s="107">
        <v>41011</v>
      </c>
      <c r="J2111" s="107">
        <v>41082</v>
      </c>
      <c r="K2111">
        <v>10000</v>
      </c>
      <c r="L2111" t="s">
        <v>568</v>
      </c>
      <c r="N2111" t="s">
        <v>564</v>
      </c>
      <c r="O2111" t="s">
        <v>913</v>
      </c>
      <c r="P2111" t="s">
        <v>38</v>
      </c>
      <c r="Q2111">
        <v>72</v>
      </c>
      <c r="R2111">
        <v>73</v>
      </c>
      <c r="S2111">
        <v>1</v>
      </c>
      <c r="T2111">
        <v>0</v>
      </c>
      <c r="U2111">
        <v>1</v>
      </c>
      <c r="AD2111" s="107">
        <v>33709</v>
      </c>
      <c r="AE2111" t="s">
        <v>31</v>
      </c>
      <c r="AF2111" t="s">
        <v>32</v>
      </c>
      <c r="AG2111" t="s">
        <v>868</v>
      </c>
      <c r="AH2111" t="s">
        <v>30</v>
      </c>
      <c r="AI2111" t="s">
        <v>46</v>
      </c>
      <c r="AJ2111" t="s">
        <v>88</v>
      </c>
      <c r="AK2111">
        <v>3</v>
      </c>
      <c r="AL2111" t="s">
        <v>361</v>
      </c>
      <c r="AM2111">
        <v>2</v>
      </c>
      <c r="AP2111" t="s">
        <v>100</v>
      </c>
      <c r="AR2111" t="s">
        <v>66</v>
      </c>
      <c r="AS2111" t="s">
        <v>63</v>
      </c>
      <c r="BC2111" t="s">
        <v>37</v>
      </c>
      <c r="BF2111">
        <v>72</v>
      </c>
      <c r="BG2111">
        <v>72</v>
      </c>
      <c r="BH2111">
        <v>73</v>
      </c>
      <c r="BI2111">
        <v>19.948087431693988</v>
      </c>
      <c r="BJ2111">
        <f t="shared" si="160"/>
        <v>20</v>
      </c>
      <c r="BK2111">
        <v>0</v>
      </c>
      <c r="BL2111">
        <v>0</v>
      </c>
      <c r="BM2111" t="s">
        <v>1050</v>
      </c>
      <c r="BN2111" t="s">
        <v>913</v>
      </c>
      <c r="BO2111" t="s">
        <v>564</v>
      </c>
      <c r="BQ2111" t="s">
        <v>1050</v>
      </c>
      <c r="BR2111" t="s">
        <v>87</v>
      </c>
      <c r="BS2111" t="s">
        <v>572</v>
      </c>
      <c r="BT2111" t="s">
        <v>1252</v>
      </c>
      <c r="BU2111" t="s">
        <v>87</v>
      </c>
      <c r="BV2111">
        <v>0.98630136986301364</v>
      </c>
      <c r="BW2111">
        <v>1</v>
      </c>
      <c r="BX2111">
        <v>1.3698630136986356E-2</v>
      </c>
      <c r="BY2111">
        <v>0</v>
      </c>
      <c r="BZ2111">
        <v>-72</v>
      </c>
      <c r="CA2111">
        <v>0</v>
      </c>
      <c r="CB2111">
        <v>72</v>
      </c>
      <c r="CC2111" t="e">
        <v>#VALUE!</v>
      </c>
      <c r="CD2111">
        <v>72</v>
      </c>
      <c r="CE2111">
        <v>0</v>
      </c>
      <c r="CH2111">
        <f t="shared" si="161"/>
        <v>1</v>
      </c>
      <c r="CI2111" t="s">
        <v>1402</v>
      </c>
      <c r="CJ2111">
        <v>4</v>
      </c>
      <c r="CK2111" t="s">
        <v>1399</v>
      </c>
      <c r="CL2111">
        <f t="shared" si="162"/>
        <v>0</v>
      </c>
      <c r="CM2111">
        <f t="shared" si="163"/>
        <v>1</v>
      </c>
      <c r="CN2111">
        <f t="shared" si="164"/>
        <v>0</v>
      </c>
    </row>
    <row r="2112" spans="1:92" x14ac:dyDescent="0.25">
      <c r="A2112">
        <v>3151</v>
      </c>
      <c r="B2112" t="s">
        <v>564</v>
      </c>
      <c r="C2112" t="s">
        <v>564</v>
      </c>
      <c r="D2112">
        <v>2428640</v>
      </c>
      <c r="E2112">
        <v>5</v>
      </c>
      <c r="F2112" s="107">
        <v>41025</v>
      </c>
      <c r="G2112" s="107">
        <v>41067</v>
      </c>
      <c r="H2112">
        <v>2428640</v>
      </c>
      <c r="I2112" s="107">
        <v>41025</v>
      </c>
      <c r="J2112" s="107">
        <v>41067</v>
      </c>
      <c r="K2112" t="s">
        <v>562</v>
      </c>
      <c r="L2112" t="s">
        <v>562</v>
      </c>
      <c r="N2112" t="s">
        <v>564</v>
      </c>
      <c r="O2112" t="s">
        <v>913</v>
      </c>
      <c r="P2112" t="s">
        <v>38</v>
      </c>
      <c r="Q2112">
        <v>43</v>
      </c>
      <c r="R2112">
        <v>43</v>
      </c>
      <c r="S2112">
        <v>1</v>
      </c>
      <c r="T2112">
        <v>0</v>
      </c>
      <c r="AD2112" s="107">
        <v>32015</v>
      </c>
      <c r="AE2112" t="s">
        <v>31</v>
      </c>
      <c r="AF2112" t="s">
        <v>32</v>
      </c>
      <c r="AG2112" t="s">
        <v>868</v>
      </c>
      <c r="AH2112" t="s">
        <v>30</v>
      </c>
      <c r="AI2112" t="s">
        <v>89</v>
      </c>
      <c r="AJ2112" t="s">
        <v>88</v>
      </c>
      <c r="AK2112">
        <v>4</v>
      </c>
      <c r="AL2112" t="s">
        <v>987</v>
      </c>
      <c r="AN2112">
        <v>6</v>
      </c>
      <c r="AP2112" t="s">
        <v>126</v>
      </c>
      <c r="AR2112" t="s">
        <v>43</v>
      </c>
      <c r="AS2112" t="s">
        <v>81</v>
      </c>
      <c r="BC2112" t="s">
        <v>51</v>
      </c>
      <c r="BF2112">
        <v>43</v>
      </c>
      <c r="BG2112">
        <v>43</v>
      </c>
      <c r="BH2112">
        <v>43</v>
      </c>
      <c r="BI2112">
        <v>24.617486338797814</v>
      </c>
      <c r="BJ2112">
        <f t="shared" si="160"/>
        <v>25</v>
      </c>
      <c r="BK2112">
        <v>0</v>
      </c>
      <c r="BL2112">
        <v>0</v>
      </c>
      <c r="BM2112" t="s">
        <v>1050</v>
      </c>
      <c r="BN2112" t="s">
        <v>913</v>
      </c>
      <c r="BO2112" t="s">
        <v>564</v>
      </c>
      <c r="BQ2112" t="s">
        <v>1050</v>
      </c>
      <c r="BR2112" t="s">
        <v>87</v>
      </c>
      <c r="BS2112" t="s">
        <v>572</v>
      </c>
      <c r="BT2112" t="s">
        <v>1252</v>
      </c>
      <c r="BU2112" t="s">
        <v>87</v>
      </c>
      <c r="BV2112">
        <v>1</v>
      </c>
      <c r="BW2112">
        <v>1</v>
      </c>
      <c r="BX2112">
        <v>0</v>
      </c>
      <c r="BY2112">
        <v>0</v>
      </c>
      <c r="BZ2112">
        <v>-43</v>
      </c>
      <c r="CA2112">
        <v>0</v>
      </c>
      <c r="CB2112">
        <v>43</v>
      </c>
      <c r="CC2112" t="e">
        <v>#VALUE!</v>
      </c>
      <c r="CD2112">
        <v>43</v>
      </c>
      <c r="CE2112">
        <v>0</v>
      </c>
      <c r="CH2112">
        <f t="shared" si="161"/>
        <v>1</v>
      </c>
      <c r="CI2112" t="s">
        <v>1401</v>
      </c>
      <c r="CJ2112">
        <v>3</v>
      </c>
      <c r="CK2112" t="s">
        <v>1399</v>
      </c>
      <c r="CL2112">
        <f t="shared" si="162"/>
        <v>0</v>
      </c>
      <c r="CM2112">
        <f t="shared" si="163"/>
        <v>1</v>
      </c>
      <c r="CN2112">
        <f t="shared" si="164"/>
        <v>0</v>
      </c>
    </row>
    <row r="2113" spans="1:92" x14ac:dyDescent="0.25">
      <c r="A2113">
        <v>876</v>
      </c>
      <c r="B2113" t="s">
        <v>564</v>
      </c>
      <c r="C2113" t="s">
        <v>564</v>
      </c>
      <c r="D2113">
        <v>2428780</v>
      </c>
      <c r="E2113">
        <v>6</v>
      </c>
      <c r="F2113" s="107">
        <v>40941</v>
      </c>
      <c r="G2113" s="107">
        <v>41011</v>
      </c>
      <c r="H2113">
        <v>2428780</v>
      </c>
      <c r="I2113" s="107">
        <v>40947</v>
      </c>
      <c r="J2113" s="107">
        <v>41011</v>
      </c>
      <c r="K2113">
        <v>100000</v>
      </c>
      <c r="L2113" t="s">
        <v>570</v>
      </c>
      <c r="N2113" t="s">
        <v>564</v>
      </c>
      <c r="O2113" t="s">
        <v>913</v>
      </c>
      <c r="P2113" t="s">
        <v>38</v>
      </c>
      <c r="Q2113">
        <v>65</v>
      </c>
      <c r="R2113">
        <v>71</v>
      </c>
      <c r="S2113">
        <v>1</v>
      </c>
      <c r="T2113">
        <v>1</v>
      </c>
      <c r="U2113">
        <v>1</v>
      </c>
      <c r="AD2113" s="107">
        <v>33059</v>
      </c>
      <c r="AE2113" t="s">
        <v>45</v>
      </c>
      <c r="AF2113" t="s">
        <v>68</v>
      </c>
      <c r="AG2113" t="s">
        <v>870</v>
      </c>
      <c r="AH2113" t="s">
        <v>30</v>
      </c>
      <c r="AI2113" t="s">
        <v>41</v>
      </c>
      <c r="AJ2113" t="s">
        <v>88</v>
      </c>
      <c r="AK2113">
        <v>6</v>
      </c>
      <c r="AL2113" t="s">
        <v>361</v>
      </c>
      <c r="AM2113">
        <v>4</v>
      </c>
      <c r="AP2113" t="s">
        <v>55</v>
      </c>
      <c r="AR2113" t="s">
        <v>49</v>
      </c>
      <c r="AS2113" t="s">
        <v>56</v>
      </c>
      <c r="BC2113" t="s">
        <v>51</v>
      </c>
      <c r="BF2113">
        <v>65</v>
      </c>
      <c r="BG2113">
        <v>65</v>
      </c>
      <c r="BH2113">
        <v>71</v>
      </c>
      <c r="BI2113">
        <v>21.535519125683059</v>
      </c>
      <c r="BJ2113">
        <f t="shared" si="160"/>
        <v>22</v>
      </c>
      <c r="BK2113">
        <v>0</v>
      </c>
      <c r="BL2113">
        <v>0</v>
      </c>
      <c r="BM2113" t="s">
        <v>1050</v>
      </c>
      <c r="BN2113" t="s">
        <v>913</v>
      </c>
      <c r="BO2113" t="s">
        <v>564</v>
      </c>
      <c r="BQ2113" t="s">
        <v>1050</v>
      </c>
      <c r="BR2113" t="s">
        <v>87</v>
      </c>
      <c r="BS2113" t="s">
        <v>572</v>
      </c>
      <c r="BT2113" t="s">
        <v>1252</v>
      </c>
      <c r="BU2113" t="s">
        <v>87</v>
      </c>
      <c r="BV2113">
        <v>0.91549295774647887</v>
      </c>
      <c r="BW2113">
        <v>1</v>
      </c>
      <c r="BX2113">
        <v>8.4507042253521125E-2</v>
      </c>
      <c r="BY2113">
        <v>0</v>
      </c>
      <c r="BZ2113">
        <v>-65</v>
      </c>
      <c r="CA2113">
        <v>0</v>
      </c>
      <c r="CB2113">
        <v>65</v>
      </c>
      <c r="CC2113" t="e">
        <v>#VALUE!</v>
      </c>
      <c r="CD2113">
        <v>65</v>
      </c>
      <c r="CE2113">
        <v>0</v>
      </c>
      <c r="CH2113">
        <f t="shared" si="161"/>
        <v>1</v>
      </c>
      <c r="CI2113" t="s">
        <v>1402</v>
      </c>
      <c r="CJ2113">
        <v>4</v>
      </c>
      <c r="CK2113" t="s">
        <v>1399</v>
      </c>
      <c r="CL2113">
        <f t="shared" si="162"/>
        <v>0</v>
      </c>
      <c r="CM2113">
        <f t="shared" si="163"/>
        <v>1</v>
      </c>
      <c r="CN2113">
        <f t="shared" si="164"/>
        <v>1</v>
      </c>
    </row>
    <row r="2114" spans="1:92" x14ac:dyDescent="0.25">
      <c r="A2114">
        <v>2829</v>
      </c>
      <c r="B2114" t="s">
        <v>564</v>
      </c>
      <c r="C2114" t="s">
        <v>564</v>
      </c>
      <c r="D2114">
        <v>2429235</v>
      </c>
      <c r="E2114">
        <v>4</v>
      </c>
      <c r="F2114" s="107">
        <v>41013</v>
      </c>
      <c r="G2114" s="107">
        <v>41016</v>
      </c>
      <c r="H2114">
        <v>2429235</v>
      </c>
      <c r="I2114" s="107">
        <v>41013</v>
      </c>
      <c r="J2114" s="107">
        <v>41016</v>
      </c>
      <c r="K2114">
        <v>15000</v>
      </c>
      <c r="L2114" t="s">
        <v>569</v>
      </c>
      <c r="N2114" t="s">
        <v>564</v>
      </c>
      <c r="O2114" t="s">
        <v>913</v>
      </c>
      <c r="P2114" t="s">
        <v>38</v>
      </c>
      <c r="Q2114">
        <v>4</v>
      </c>
      <c r="R2114">
        <v>4</v>
      </c>
      <c r="S2114">
        <v>3</v>
      </c>
      <c r="T2114">
        <v>1</v>
      </c>
      <c r="U2114">
        <v>1</v>
      </c>
      <c r="AD2114" s="107">
        <v>33737</v>
      </c>
      <c r="AE2114" t="s">
        <v>31</v>
      </c>
      <c r="AF2114" t="s">
        <v>39</v>
      </c>
      <c r="AG2114" t="s">
        <v>40</v>
      </c>
      <c r="AH2114" t="s">
        <v>40</v>
      </c>
      <c r="AI2114" t="s">
        <v>82</v>
      </c>
      <c r="AJ2114" t="s">
        <v>88</v>
      </c>
      <c r="AK2114">
        <v>2</v>
      </c>
      <c r="AL2114" t="s">
        <v>986</v>
      </c>
      <c r="AO2114">
        <v>270</v>
      </c>
      <c r="AP2114" t="s">
        <v>42</v>
      </c>
      <c r="AR2114" t="s">
        <v>43</v>
      </c>
      <c r="AS2114" t="s">
        <v>44</v>
      </c>
      <c r="BC2114" t="s">
        <v>37</v>
      </c>
      <c r="BF2114">
        <v>4</v>
      </c>
      <c r="BG2114">
        <v>4</v>
      </c>
      <c r="BH2114">
        <v>4</v>
      </c>
      <c r="BI2114">
        <v>19.879781420765028</v>
      </c>
      <c r="BJ2114">
        <f t="shared" si="160"/>
        <v>20</v>
      </c>
      <c r="BK2114">
        <v>0</v>
      </c>
      <c r="BL2114">
        <v>0</v>
      </c>
      <c r="BM2114" t="s">
        <v>1050</v>
      </c>
      <c r="BN2114" t="s">
        <v>913</v>
      </c>
      <c r="BO2114" t="s">
        <v>564</v>
      </c>
      <c r="BQ2114" t="s">
        <v>1050</v>
      </c>
      <c r="BR2114" t="s">
        <v>87</v>
      </c>
      <c r="BS2114" t="s">
        <v>572</v>
      </c>
      <c r="BT2114" t="s">
        <v>1252</v>
      </c>
      <c r="BU2114" t="s">
        <v>87</v>
      </c>
      <c r="BV2114">
        <v>1</v>
      </c>
      <c r="BW2114">
        <v>1</v>
      </c>
      <c r="BX2114">
        <v>0</v>
      </c>
      <c r="BY2114">
        <v>0</v>
      </c>
      <c r="BZ2114">
        <v>-4</v>
      </c>
      <c r="CA2114">
        <v>0</v>
      </c>
      <c r="CB2114">
        <v>4</v>
      </c>
      <c r="CC2114" t="e">
        <v>#VALUE!</v>
      </c>
      <c r="CD2114">
        <v>4</v>
      </c>
      <c r="CE2114">
        <v>0</v>
      </c>
      <c r="CH2114">
        <f t="shared" si="161"/>
        <v>1</v>
      </c>
      <c r="CI2114" t="s">
        <v>1405</v>
      </c>
      <c r="CJ2114">
        <v>1</v>
      </c>
      <c r="CK2114" t="s">
        <v>1399</v>
      </c>
      <c r="CL2114">
        <f t="shared" si="162"/>
        <v>0</v>
      </c>
      <c r="CM2114">
        <f t="shared" si="163"/>
        <v>1</v>
      </c>
      <c r="CN2114">
        <f t="shared" si="164"/>
        <v>1</v>
      </c>
    </row>
    <row r="2115" spans="1:92" x14ac:dyDescent="0.25">
      <c r="A2115">
        <v>1609</v>
      </c>
      <c r="B2115" t="s">
        <v>564</v>
      </c>
      <c r="C2115" t="s">
        <v>564</v>
      </c>
      <c r="D2115">
        <v>2429857</v>
      </c>
      <c r="E2115">
        <v>5</v>
      </c>
      <c r="F2115" s="107">
        <v>40968</v>
      </c>
      <c r="G2115" s="107">
        <v>41025</v>
      </c>
      <c r="H2115">
        <v>2429857</v>
      </c>
      <c r="I2115" s="107">
        <v>40971</v>
      </c>
      <c r="J2115" s="107">
        <v>41025</v>
      </c>
      <c r="K2115">
        <v>20000</v>
      </c>
      <c r="L2115" t="s">
        <v>569</v>
      </c>
      <c r="N2115" t="s">
        <v>564</v>
      </c>
      <c r="O2115" t="s">
        <v>913</v>
      </c>
      <c r="P2115" t="s">
        <v>38</v>
      </c>
      <c r="Q2115">
        <v>55</v>
      </c>
      <c r="R2115">
        <v>58</v>
      </c>
      <c r="S2115">
        <v>2</v>
      </c>
      <c r="T2115">
        <v>2</v>
      </c>
      <c r="AD2115" s="107">
        <v>33603</v>
      </c>
      <c r="AE2115" t="s">
        <v>31</v>
      </c>
      <c r="AF2115" t="s">
        <v>39</v>
      </c>
      <c r="AG2115" t="s">
        <v>40</v>
      </c>
      <c r="AH2115" t="s">
        <v>40</v>
      </c>
      <c r="AI2115" t="s">
        <v>33</v>
      </c>
      <c r="AJ2115" t="s">
        <v>88</v>
      </c>
      <c r="AK2115">
        <v>6</v>
      </c>
      <c r="AL2115" t="s">
        <v>987</v>
      </c>
      <c r="AN2115">
        <v>7</v>
      </c>
      <c r="AP2115" t="s">
        <v>106</v>
      </c>
      <c r="AR2115" t="s">
        <v>43</v>
      </c>
      <c r="AS2115" t="s">
        <v>56</v>
      </c>
      <c r="BC2115" t="s">
        <v>51</v>
      </c>
      <c r="BF2115">
        <v>55</v>
      </c>
      <c r="BG2115">
        <v>55</v>
      </c>
      <c r="BH2115">
        <v>58</v>
      </c>
      <c r="BI2115">
        <v>20.122950819672131</v>
      </c>
      <c r="BJ2115">
        <f t="shared" ref="BJ2115:BJ2178" si="165">ROUND((I2115-AD2115)/365,0)</f>
        <v>20</v>
      </c>
      <c r="BK2115">
        <v>0</v>
      </c>
      <c r="BL2115">
        <v>0</v>
      </c>
      <c r="BM2115" t="s">
        <v>1050</v>
      </c>
      <c r="BN2115" t="s">
        <v>913</v>
      </c>
      <c r="BO2115" t="s">
        <v>564</v>
      </c>
      <c r="BQ2115" t="s">
        <v>1050</v>
      </c>
      <c r="BR2115" t="s">
        <v>87</v>
      </c>
      <c r="BS2115" t="s">
        <v>572</v>
      </c>
      <c r="BT2115" t="s">
        <v>1252</v>
      </c>
      <c r="BU2115" t="s">
        <v>87</v>
      </c>
      <c r="BV2115">
        <v>0.94827586206896552</v>
      </c>
      <c r="BW2115">
        <v>1</v>
      </c>
      <c r="BX2115">
        <v>5.1724137931034475E-2</v>
      </c>
      <c r="BY2115">
        <v>0</v>
      </c>
      <c r="BZ2115">
        <v>-55</v>
      </c>
      <c r="CA2115">
        <v>0</v>
      </c>
      <c r="CB2115">
        <v>55</v>
      </c>
      <c r="CC2115" t="e">
        <v>#VALUE!</v>
      </c>
      <c r="CD2115">
        <v>55</v>
      </c>
      <c r="CE2115">
        <v>0</v>
      </c>
      <c r="CH2115">
        <f t="shared" ref="CH2115:CH2178" si="166">IF(CM2115+CN2115&gt;0,1,0)</f>
        <v>1</v>
      </c>
      <c r="CI2115" t="s">
        <v>1401</v>
      </c>
      <c r="CJ2115">
        <v>3</v>
      </c>
      <c r="CK2115" t="s">
        <v>1399</v>
      </c>
      <c r="CL2115">
        <f t="shared" ref="CL2115:CL2178" si="167">IF(BN2115="None",0,1)</f>
        <v>0</v>
      </c>
      <c r="CM2115">
        <f t="shared" ref="CM2115:CM2178" si="168">IF(S2115&gt;0,1,0)</f>
        <v>1</v>
      </c>
      <c r="CN2115">
        <f t="shared" ref="CN2115:CN2178" si="169">IF(T2115&gt;0,1,0)</f>
        <v>1</v>
      </c>
    </row>
    <row r="2116" spans="1:92" x14ac:dyDescent="0.25">
      <c r="A2116">
        <v>305</v>
      </c>
      <c r="B2116" t="s">
        <v>564</v>
      </c>
      <c r="C2116" t="s">
        <v>564</v>
      </c>
      <c r="D2116">
        <v>2430431</v>
      </c>
      <c r="E2116">
        <v>5</v>
      </c>
      <c r="F2116" s="107">
        <v>40921</v>
      </c>
      <c r="G2116" s="107">
        <v>40925</v>
      </c>
      <c r="H2116">
        <v>2430431</v>
      </c>
      <c r="I2116" s="107">
        <v>40921</v>
      </c>
      <c r="J2116" s="107">
        <v>40925</v>
      </c>
      <c r="K2116">
        <v>2000</v>
      </c>
      <c r="L2116" t="s">
        <v>566</v>
      </c>
      <c r="N2116" t="s">
        <v>564</v>
      </c>
      <c r="O2116" t="s">
        <v>913</v>
      </c>
      <c r="P2116" t="s">
        <v>38</v>
      </c>
      <c r="Q2116">
        <v>5</v>
      </c>
      <c r="R2116">
        <v>5</v>
      </c>
      <c r="S2116">
        <v>3</v>
      </c>
      <c r="T2116">
        <v>0</v>
      </c>
      <c r="U2116">
        <v>3</v>
      </c>
      <c r="AD2116" s="107">
        <v>32384</v>
      </c>
      <c r="AE2116" t="s">
        <v>31</v>
      </c>
      <c r="AF2116" t="s">
        <v>32</v>
      </c>
      <c r="AG2116" t="s">
        <v>868</v>
      </c>
      <c r="AH2116" t="s">
        <v>57</v>
      </c>
      <c r="AI2116" t="s">
        <v>113</v>
      </c>
      <c r="AJ2116" t="s">
        <v>88</v>
      </c>
      <c r="AK2116">
        <v>1</v>
      </c>
      <c r="AL2116" t="s">
        <v>987</v>
      </c>
      <c r="AN2116">
        <v>8</v>
      </c>
      <c r="AP2116" t="s">
        <v>42</v>
      </c>
      <c r="AR2116" t="s">
        <v>43</v>
      </c>
      <c r="AS2116" t="s">
        <v>44</v>
      </c>
      <c r="BC2116" t="s">
        <v>37</v>
      </c>
      <c r="BF2116">
        <v>5</v>
      </c>
      <c r="BG2116">
        <v>5</v>
      </c>
      <c r="BH2116">
        <v>5</v>
      </c>
      <c r="BI2116">
        <v>23.325136612021858</v>
      </c>
      <c r="BJ2116">
        <f t="shared" si="165"/>
        <v>23</v>
      </c>
      <c r="BK2116">
        <v>0</v>
      </c>
      <c r="BL2116">
        <v>0</v>
      </c>
      <c r="BM2116" t="s">
        <v>1050</v>
      </c>
      <c r="BN2116" t="s">
        <v>913</v>
      </c>
      <c r="BO2116" t="s">
        <v>564</v>
      </c>
      <c r="BQ2116" t="s">
        <v>1050</v>
      </c>
      <c r="BR2116" t="s">
        <v>87</v>
      </c>
      <c r="BS2116" t="s">
        <v>572</v>
      </c>
      <c r="BT2116" t="s">
        <v>1252</v>
      </c>
      <c r="BU2116" t="s">
        <v>87</v>
      </c>
      <c r="BV2116">
        <v>1</v>
      </c>
      <c r="BW2116">
        <v>1</v>
      </c>
      <c r="BX2116">
        <v>0</v>
      </c>
      <c r="BY2116">
        <v>0</v>
      </c>
      <c r="BZ2116">
        <v>-5</v>
      </c>
      <c r="CA2116">
        <v>0</v>
      </c>
      <c r="CB2116">
        <v>5</v>
      </c>
      <c r="CC2116" t="e">
        <v>#VALUE!</v>
      </c>
      <c r="CD2116">
        <v>5</v>
      </c>
      <c r="CE2116">
        <v>0</v>
      </c>
      <c r="CH2116">
        <f t="shared" si="166"/>
        <v>1</v>
      </c>
      <c r="CI2116" t="s">
        <v>1405</v>
      </c>
      <c r="CJ2116">
        <v>1</v>
      </c>
      <c r="CK2116" t="s">
        <v>1399</v>
      </c>
      <c r="CL2116">
        <f t="shared" si="167"/>
        <v>0</v>
      </c>
      <c r="CM2116">
        <f t="shared" si="168"/>
        <v>1</v>
      </c>
      <c r="CN2116">
        <f t="shared" si="169"/>
        <v>0</v>
      </c>
    </row>
    <row r="2117" spans="1:92" x14ac:dyDescent="0.25">
      <c r="A2117">
        <v>2045</v>
      </c>
      <c r="B2117" t="s">
        <v>564</v>
      </c>
      <c r="C2117" t="s">
        <v>564</v>
      </c>
      <c r="D2117">
        <v>2430557</v>
      </c>
      <c r="E2117">
        <v>4</v>
      </c>
      <c r="F2117" s="107">
        <v>40985</v>
      </c>
      <c r="G2117" s="107">
        <v>41158</v>
      </c>
      <c r="H2117">
        <v>2430557</v>
      </c>
      <c r="I2117" s="107">
        <v>40985</v>
      </c>
      <c r="J2117" s="107">
        <v>40986</v>
      </c>
      <c r="K2117">
        <v>2000</v>
      </c>
      <c r="L2117" t="s">
        <v>566</v>
      </c>
      <c r="M2117" s="107">
        <v>40986</v>
      </c>
      <c r="N2117" t="s">
        <v>87</v>
      </c>
      <c r="O2117" t="s">
        <v>75</v>
      </c>
      <c r="P2117" t="s">
        <v>38</v>
      </c>
      <c r="Q2117">
        <v>2</v>
      </c>
      <c r="R2117">
        <v>174</v>
      </c>
      <c r="S2117">
        <v>0</v>
      </c>
      <c r="T2117">
        <v>0</v>
      </c>
      <c r="AB2117" t="s">
        <v>111</v>
      </c>
      <c r="AD2117" s="107">
        <v>33684</v>
      </c>
      <c r="AE2117" t="s">
        <v>31</v>
      </c>
      <c r="AF2117" t="s">
        <v>39</v>
      </c>
      <c r="AG2117" t="s">
        <v>40</v>
      </c>
      <c r="AH2117" t="s">
        <v>30</v>
      </c>
      <c r="AI2117" t="s">
        <v>79</v>
      </c>
      <c r="AJ2117" t="s">
        <v>88</v>
      </c>
      <c r="AK2117">
        <v>6</v>
      </c>
      <c r="AL2117" t="s">
        <v>986</v>
      </c>
      <c r="AO2117">
        <v>2</v>
      </c>
      <c r="AP2117" t="s">
        <v>174</v>
      </c>
      <c r="AR2117" t="s">
        <v>43</v>
      </c>
      <c r="AS2117" t="s">
        <v>44</v>
      </c>
      <c r="BC2117" t="s">
        <v>51</v>
      </c>
      <c r="BF2117">
        <v>2</v>
      </c>
      <c r="BG2117">
        <v>174</v>
      </c>
      <c r="BH2117">
        <v>174</v>
      </c>
      <c r="BI2117">
        <v>19.948087431693988</v>
      </c>
      <c r="BJ2117">
        <f t="shared" si="165"/>
        <v>20</v>
      </c>
      <c r="BK2117">
        <v>0</v>
      </c>
      <c r="BL2117">
        <v>-172</v>
      </c>
      <c r="BM2117" t="s">
        <v>1050</v>
      </c>
      <c r="BN2117" t="s">
        <v>75</v>
      </c>
      <c r="BO2117" t="s">
        <v>87</v>
      </c>
      <c r="BQ2117" t="s">
        <v>1050</v>
      </c>
      <c r="BR2117" t="s">
        <v>87</v>
      </c>
      <c r="BS2117" t="s">
        <v>573</v>
      </c>
      <c r="BT2117" t="s">
        <v>1252</v>
      </c>
      <c r="BU2117" t="s">
        <v>564</v>
      </c>
      <c r="BV2117">
        <v>1.1494252873563218E-2</v>
      </c>
      <c r="BW2117">
        <v>1.1494252873563218E-2</v>
      </c>
      <c r="BX2117">
        <v>0</v>
      </c>
      <c r="BY2117">
        <v>0</v>
      </c>
      <c r="BZ2117">
        <v>-2</v>
      </c>
      <c r="CA2117">
        <v>0</v>
      </c>
      <c r="CB2117">
        <v>2</v>
      </c>
      <c r="CC2117" t="e">
        <v>#VALUE!</v>
      </c>
      <c r="CD2117">
        <v>2</v>
      </c>
      <c r="CE2117">
        <v>0</v>
      </c>
      <c r="CH2117">
        <f t="shared" si="166"/>
        <v>0</v>
      </c>
      <c r="CI2117" t="s">
        <v>1405</v>
      </c>
      <c r="CJ2117">
        <v>1</v>
      </c>
      <c r="CK2117" t="s">
        <v>1399</v>
      </c>
      <c r="CL2117">
        <f t="shared" si="167"/>
        <v>1</v>
      </c>
      <c r="CM2117">
        <f t="shared" si="168"/>
        <v>0</v>
      </c>
      <c r="CN2117">
        <f t="shared" si="169"/>
        <v>0</v>
      </c>
    </row>
    <row r="2118" spans="1:92" x14ac:dyDescent="0.25">
      <c r="A2118">
        <v>2925</v>
      </c>
      <c r="B2118" t="s">
        <v>564</v>
      </c>
      <c r="C2118" t="s">
        <v>564</v>
      </c>
      <c r="D2118">
        <v>2430711</v>
      </c>
      <c r="E2118">
        <v>6</v>
      </c>
      <c r="F2118" s="107">
        <v>41017</v>
      </c>
      <c r="G2118" s="107">
        <v>41142</v>
      </c>
      <c r="H2118">
        <v>2430711</v>
      </c>
      <c r="I2118" s="107">
        <v>41017</v>
      </c>
      <c r="J2118" s="107">
        <v>41142</v>
      </c>
      <c r="K2118" t="s">
        <v>562</v>
      </c>
      <c r="L2118" t="s">
        <v>562</v>
      </c>
      <c r="N2118" t="s">
        <v>564</v>
      </c>
      <c r="O2118" t="s">
        <v>913</v>
      </c>
      <c r="P2118" t="s">
        <v>38</v>
      </c>
      <c r="Q2118">
        <v>126</v>
      </c>
      <c r="R2118">
        <v>126</v>
      </c>
      <c r="S2118">
        <v>3</v>
      </c>
      <c r="T2118">
        <v>3</v>
      </c>
      <c r="U2118">
        <v>1</v>
      </c>
      <c r="AD2118" s="107">
        <v>30895</v>
      </c>
      <c r="AE2118" t="s">
        <v>45</v>
      </c>
      <c r="AF2118" t="s">
        <v>68</v>
      </c>
      <c r="AG2118" t="s">
        <v>870</v>
      </c>
      <c r="AH2118" t="s">
        <v>57</v>
      </c>
      <c r="AI2118" t="s">
        <v>33</v>
      </c>
      <c r="AJ2118" t="s">
        <v>88</v>
      </c>
      <c r="AK2118">
        <v>6</v>
      </c>
      <c r="AL2118" t="s">
        <v>361</v>
      </c>
      <c r="AM2118">
        <v>6</v>
      </c>
      <c r="AP2118" t="s">
        <v>48</v>
      </c>
      <c r="AR2118" t="s">
        <v>49</v>
      </c>
      <c r="AS2118" t="s">
        <v>44</v>
      </c>
      <c r="BC2118" t="s">
        <v>37</v>
      </c>
      <c r="BF2118">
        <v>126</v>
      </c>
      <c r="BG2118">
        <v>126</v>
      </c>
      <c r="BH2118">
        <v>126</v>
      </c>
      <c r="BI2118">
        <v>27.655737704918032</v>
      </c>
      <c r="BJ2118">
        <f t="shared" si="165"/>
        <v>28</v>
      </c>
      <c r="BK2118">
        <v>0</v>
      </c>
      <c r="BL2118">
        <v>0</v>
      </c>
      <c r="BM2118" t="s">
        <v>1050</v>
      </c>
      <c r="BN2118" t="s">
        <v>913</v>
      </c>
      <c r="BO2118" t="s">
        <v>564</v>
      </c>
      <c r="BQ2118" t="s">
        <v>1050</v>
      </c>
      <c r="BR2118" t="s">
        <v>87</v>
      </c>
      <c r="BS2118" t="s">
        <v>572</v>
      </c>
      <c r="BT2118" t="s">
        <v>1252</v>
      </c>
      <c r="BU2118" t="s">
        <v>87</v>
      </c>
      <c r="BV2118">
        <v>1</v>
      </c>
      <c r="BW2118">
        <v>1</v>
      </c>
      <c r="BX2118">
        <v>0</v>
      </c>
      <c r="BY2118">
        <v>0</v>
      </c>
      <c r="BZ2118">
        <v>-126</v>
      </c>
      <c r="CA2118">
        <v>0</v>
      </c>
      <c r="CB2118">
        <v>126</v>
      </c>
      <c r="CC2118" t="e">
        <v>#VALUE!</v>
      </c>
      <c r="CD2118">
        <v>126</v>
      </c>
      <c r="CE2118">
        <v>0</v>
      </c>
      <c r="CH2118">
        <f t="shared" si="166"/>
        <v>1</v>
      </c>
      <c r="CI2118" t="s">
        <v>1403</v>
      </c>
      <c r="CJ2118">
        <v>6</v>
      </c>
      <c r="CK2118" t="s">
        <v>1399</v>
      </c>
      <c r="CL2118">
        <f t="shared" si="167"/>
        <v>0</v>
      </c>
      <c r="CM2118">
        <f t="shared" si="168"/>
        <v>1</v>
      </c>
      <c r="CN2118">
        <f t="shared" si="169"/>
        <v>1</v>
      </c>
    </row>
    <row r="2119" spans="1:92" x14ac:dyDescent="0.25">
      <c r="A2119">
        <v>1850</v>
      </c>
      <c r="B2119" t="s">
        <v>564</v>
      </c>
      <c r="C2119" t="s">
        <v>564</v>
      </c>
      <c r="D2119">
        <v>2430840</v>
      </c>
      <c r="E2119">
        <v>2</v>
      </c>
      <c r="F2119" s="107">
        <v>40977</v>
      </c>
      <c r="G2119" s="107">
        <v>41023</v>
      </c>
      <c r="H2119">
        <v>2430840</v>
      </c>
      <c r="I2119" s="107">
        <v>40977</v>
      </c>
      <c r="J2119" s="107">
        <v>41023</v>
      </c>
      <c r="K2119">
        <v>10000</v>
      </c>
      <c r="L2119" t="s">
        <v>568</v>
      </c>
      <c r="N2119" t="s">
        <v>564</v>
      </c>
      <c r="O2119" t="s">
        <v>913</v>
      </c>
      <c r="P2119" t="s">
        <v>587</v>
      </c>
      <c r="Q2119">
        <v>47</v>
      </c>
      <c r="R2119">
        <v>47</v>
      </c>
      <c r="S2119">
        <v>0</v>
      </c>
      <c r="T2119">
        <v>1</v>
      </c>
      <c r="AD2119" s="107">
        <v>27910</v>
      </c>
      <c r="AE2119" t="s">
        <v>45</v>
      </c>
      <c r="AF2119" t="s">
        <v>68</v>
      </c>
      <c r="AG2119" t="s">
        <v>870</v>
      </c>
      <c r="AH2119" t="s">
        <v>30</v>
      </c>
      <c r="AI2119" t="s">
        <v>113</v>
      </c>
      <c r="AJ2119" t="s">
        <v>47</v>
      </c>
      <c r="AK2119">
        <v>3</v>
      </c>
      <c r="AL2119" t="s">
        <v>47</v>
      </c>
      <c r="AP2119" t="s">
        <v>42</v>
      </c>
      <c r="AR2119" t="s">
        <v>43</v>
      </c>
      <c r="AS2119" t="s">
        <v>44</v>
      </c>
      <c r="BC2119" t="s">
        <v>37</v>
      </c>
      <c r="BF2119">
        <v>47</v>
      </c>
      <c r="BG2119">
        <v>47</v>
      </c>
      <c r="BH2119">
        <v>47</v>
      </c>
      <c r="BI2119">
        <v>35.702185792349724</v>
      </c>
      <c r="BJ2119">
        <f t="shared" si="165"/>
        <v>36</v>
      </c>
      <c r="BK2119">
        <v>0</v>
      </c>
      <c r="BL2119">
        <v>0</v>
      </c>
      <c r="BM2119" t="s">
        <v>47</v>
      </c>
      <c r="BN2119" t="s">
        <v>913</v>
      </c>
      <c r="BO2119" t="s">
        <v>564</v>
      </c>
      <c r="BQ2119" t="s">
        <v>47</v>
      </c>
      <c r="BR2119" t="s">
        <v>87</v>
      </c>
      <c r="BS2119" t="s">
        <v>572</v>
      </c>
      <c r="BT2119" t="s">
        <v>1252</v>
      </c>
      <c r="BU2119" t="s">
        <v>564</v>
      </c>
      <c r="BV2119">
        <v>1</v>
      </c>
      <c r="BW2119">
        <v>1</v>
      </c>
      <c r="BX2119">
        <v>0</v>
      </c>
      <c r="BY2119">
        <v>0</v>
      </c>
      <c r="BZ2119">
        <v>-47</v>
      </c>
      <c r="CA2119">
        <v>0</v>
      </c>
      <c r="CB2119">
        <v>47</v>
      </c>
      <c r="CC2119" t="e">
        <v>#VALUE!</v>
      </c>
      <c r="CD2119">
        <v>47</v>
      </c>
      <c r="CE2119">
        <v>0</v>
      </c>
      <c r="CH2119">
        <f t="shared" si="166"/>
        <v>1</v>
      </c>
      <c r="CI2119" t="s">
        <v>1401</v>
      </c>
      <c r="CJ2119">
        <v>3</v>
      </c>
      <c r="CK2119" t="s">
        <v>1399</v>
      </c>
      <c r="CL2119">
        <f t="shared" si="167"/>
        <v>0</v>
      </c>
      <c r="CM2119">
        <f t="shared" si="168"/>
        <v>0</v>
      </c>
      <c r="CN2119">
        <f t="shared" si="169"/>
        <v>1</v>
      </c>
    </row>
    <row r="2120" spans="1:92" x14ac:dyDescent="0.25">
      <c r="A2120">
        <v>2374</v>
      </c>
      <c r="B2120" t="s">
        <v>564</v>
      </c>
      <c r="C2120" t="s">
        <v>564</v>
      </c>
      <c r="D2120">
        <v>2430923</v>
      </c>
      <c r="E2120">
        <v>2</v>
      </c>
      <c r="F2120" s="107">
        <v>40998</v>
      </c>
      <c r="G2120" s="107">
        <v>41117</v>
      </c>
      <c r="H2120">
        <v>2430923</v>
      </c>
      <c r="I2120" s="107" t="s">
        <v>560</v>
      </c>
      <c r="J2120" s="107" t="s">
        <v>560</v>
      </c>
      <c r="K2120">
        <v>2000</v>
      </c>
      <c r="L2120" t="s">
        <v>566</v>
      </c>
      <c r="M2120" s="107">
        <v>41005</v>
      </c>
      <c r="N2120" t="s">
        <v>87</v>
      </c>
      <c r="O2120" t="s">
        <v>75</v>
      </c>
      <c r="P2120" t="s">
        <v>587</v>
      </c>
      <c r="Q2120">
        <v>0</v>
      </c>
      <c r="R2120">
        <v>120</v>
      </c>
      <c r="S2120">
        <v>0</v>
      </c>
      <c r="T2120">
        <v>0</v>
      </c>
      <c r="AD2120" s="107">
        <v>33567</v>
      </c>
      <c r="AE2120" t="s">
        <v>45</v>
      </c>
      <c r="AF2120" t="s">
        <v>32</v>
      </c>
      <c r="AG2120" t="s">
        <v>868</v>
      </c>
      <c r="AH2120" t="s">
        <v>30</v>
      </c>
      <c r="AI2120" t="s">
        <v>41</v>
      </c>
      <c r="AJ2120" t="s">
        <v>47</v>
      </c>
      <c r="AK2120">
        <v>6</v>
      </c>
      <c r="AL2120" t="s">
        <v>47</v>
      </c>
      <c r="AP2120" t="s">
        <v>196</v>
      </c>
      <c r="AR2120" t="s">
        <v>43</v>
      </c>
      <c r="AS2120" t="s">
        <v>60</v>
      </c>
      <c r="AT2120" t="s">
        <v>432</v>
      </c>
      <c r="BC2120" t="s">
        <v>51</v>
      </c>
      <c r="BF2120">
        <v>0</v>
      </c>
      <c r="BG2120">
        <v>0</v>
      </c>
      <c r="BH2120">
        <v>120</v>
      </c>
      <c r="BI2120">
        <v>20.303278688524589</v>
      </c>
      <c r="BJ2120" t="e">
        <f t="shared" si="165"/>
        <v>#VALUE!</v>
      </c>
      <c r="BK2120" t="e">
        <v>#VALUE!</v>
      </c>
      <c r="BL2120" t="e">
        <v>#VALUE!</v>
      </c>
      <c r="BM2120" t="s">
        <v>47</v>
      </c>
      <c r="BN2120" t="s">
        <v>75</v>
      </c>
      <c r="BO2120" t="s">
        <v>87</v>
      </c>
      <c r="BQ2120" t="s">
        <v>47</v>
      </c>
      <c r="BR2120">
        <v>0</v>
      </c>
      <c r="BS2120" t="s">
        <v>573</v>
      </c>
      <c r="BT2120" t="s">
        <v>1252</v>
      </c>
      <c r="BU2120" t="s">
        <v>564</v>
      </c>
      <c r="BV2120">
        <v>0</v>
      </c>
      <c r="BW2120">
        <v>0</v>
      </c>
      <c r="BX2120">
        <v>0</v>
      </c>
      <c r="BY2120">
        <v>0</v>
      </c>
      <c r="BZ2120" t="e">
        <v>#VALUE!</v>
      </c>
      <c r="CA2120" t="e">
        <v>#VALUE!</v>
      </c>
      <c r="CB2120" t="e">
        <v>#VALUE!</v>
      </c>
      <c r="CC2120">
        <v>0</v>
      </c>
      <c r="CD2120">
        <v>0</v>
      </c>
      <c r="CE2120">
        <v>0</v>
      </c>
      <c r="CH2120">
        <f t="shared" si="166"/>
        <v>0</v>
      </c>
      <c r="CI2120" t="s">
        <v>1405</v>
      </c>
      <c r="CJ2120">
        <v>1</v>
      </c>
      <c r="CK2120" t="s">
        <v>1400</v>
      </c>
      <c r="CL2120">
        <f t="shared" si="167"/>
        <v>1</v>
      </c>
      <c r="CM2120">
        <f t="shared" si="168"/>
        <v>0</v>
      </c>
      <c r="CN2120">
        <f t="shared" si="169"/>
        <v>0</v>
      </c>
    </row>
    <row r="2121" spans="1:92" x14ac:dyDescent="0.25">
      <c r="A2121">
        <v>1742</v>
      </c>
      <c r="B2121" t="s">
        <v>564</v>
      </c>
      <c r="C2121" t="s">
        <v>564</v>
      </c>
      <c r="D2121">
        <v>2431185</v>
      </c>
      <c r="E2121">
        <v>6</v>
      </c>
      <c r="F2121" s="107">
        <v>40973</v>
      </c>
      <c r="G2121" s="107">
        <v>41278</v>
      </c>
      <c r="H2121">
        <v>2431185</v>
      </c>
      <c r="I2121" s="107">
        <v>40974</v>
      </c>
      <c r="J2121" s="107">
        <v>41014</v>
      </c>
      <c r="K2121">
        <v>20000</v>
      </c>
      <c r="L2121" t="s">
        <v>569</v>
      </c>
      <c r="M2121" s="107">
        <v>41014</v>
      </c>
      <c r="N2121" t="s">
        <v>87</v>
      </c>
      <c r="O2121" t="s">
        <v>583</v>
      </c>
      <c r="P2121" t="s">
        <v>38</v>
      </c>
      <c r="Q2121">
        <v>41</v>
      </c>
      <c r="R2121">
        <v>306</v>
      </c>
      <c r="S2121">
        <v>0</v>
      </c>
      <c r="T2121">
        <v>1</v>
      </c>
      <c r="AD2121" s="107">
        <v>30341</v>
      </c>
      <c r="AE2121" t="s">
        <v>31</v>
      </c>
      <c r="AF2121" t="s">
        <v>68</v>
      </c>
      <c r="AG2121" t="s">
        <v>870</v>
      </c>
      <c r="AH2121" t="s">
        <v>57</v>
      </c>
      <c r="AI2121" t="s">
        <v>70</v>
      </c>
      <c r="AJ2121" t="s">
        <v>88</v>
      </c>
      <c r="AK2121">
        <v>8</v>
      </c>
      <c r="AL2121" t="s">
        <v>361</v>
      </c>
      <c r="AM2121">
        <v>3</v>
      </c>
      <c r="AP2121" t="s">
        <v>55</v>
      </c>
      <c r="AR2121" t="s">
        <v>49</v>
      </c>
      <c r="AS2121" t="s">
        <v>56</v>
      </c>
      <c r="BC2121" t="s">
        <v>51</v>
      </c>
      <c r="BF2121">
        <v>41</v>
      </c>
      <c r="BG2121">
        <v>305</v>
      </c>
      <c r="BH2121">
        <v>306</v>
      </c>
      <c r="BI2121">
        <v>29.049180327868854</v>
      </c>
      <c r="BJ2121">
        <f t="shared" si="165"/>
        <v>29</v>
      </c>
      <c r="BK2121">
        <v>0</v>
      </c>
      <c r="BL2121">
        <v>-264</v>
      </c>
      <c r="BM2121" t="s">
        <v>1050</v>
      </c>
      <c r="BN2121" t="s">
        <v>75</v>
      </c>
      <c r="BO2121" t="s">
        <v>87</v>
      </c>
      <c r="BQ2121" t="s">
        <v>1050</v>
      </c>
      <c r="BR2121" t="s">
        <v>87</v>
      </c>
      <c r="BS2121" t="s">
        <v>573</v>
      </c>
      <c r="BT2121" t="s">
        <v>1252</v>
      </c>
      <c r="BU2121" t="s">
        <v>564</v>
      </c>
      <c r="BV2121">
        <v>0.13398692810457516</v>
      </c>
      <c r="BW2121">
        <v>0.13442622950819672</v>
      </c>
      <c r="BX2121">
        <v>4.393014036215559E-4</v>
      </c>
      <c r="BY2121">
        <v>0</v>
      </c>
      <c r="BZ2121">
        <v>-41</v>
      </c>
      <c r="CA2121">
        <v>0</v>
      </c>
      <c r="CB2121">
        <v>41</v>
      </c>
      <c r="CC2121" t="e">
        <v>#VALUE!</v>
      </c>
      <c r="CD2121">
        <v>41</v>
      </c>
      <c r="CE2121">
        <v>0</v>
      </c>
      <c r="CH2121">
        <f t="shared" si="166"/>
        <v>1</v>
      </c>
      <c r="CI2121" t="s">
        <v>1401</v>
      </c>
      <c r="CJ2121">
        <v>3</v>
      </c>
      <c r="CK2121" t="s">
        <v>1399</v>
      </c>
      <c r="CL2121">
        <f t="shared" si="167"/>
        <v>1</v>
      </c>
      <c r="CM2121">
        <f t="shared" si="168"/>
        <v>0</v>
      </c>
      <c r="CN2121">
        <f t="shared" si="169"/>
        <v>1</v>
      </c>
    </row>
    <row r="2122" spans="1:92" x14ac:dyDescent="0.25">
      <c r="A2122">
        <v>2119</v>
      </c>
      <c r="B2122" t="s">
        <v>564</v>
      </c>
      <c r="C2122" t="s">
        <v>564</v>
      </c>
      <c r="D2122">
        <v>2431327</v>
      </c>
      <c r="E2122">
        <v>5</v>
      </c>
      <c r="F2122" s="107">
        <v>40988</v>
      </c>
      <c r="G2122" s="107">
        <v>40990</v>
      </c>
      <c r="H2122">
        <v>2431327</v>
      </c>
      <c r="I2122" s="107">
        <v>40988</v>
      </c>
      <c r="J2122" s="107">
        <v>40990</v>
      </c>
      <c r="K2122">
        <v>2000</v>
      </c>
      <c r="L2122" t="s">
        <v>566</v>
      </c>
      <c r="N2122" t="s">
        <v>564</v>
      </c>
      <c r="O2122" t="s">
        <v>913</v>
      </c>
      <c r="P2122" t="s">
        <v>38</v>
      </c>
      <c r="Q2122">
        <v>3</v>
      </c>
      <c r="R2122">
        <v>3</v>
      </c>
      <c r="S2122">
        <v>1</v>
      </c>
      <c r="T2122">
        <v>2</v>
      </c>
      <c r="AD2122" s="107">
        <v>32937</v>
      </c>
      <c r="AE2122" t="s">
        <v>31</v>
      </c>
      <c r="AF2122" t="s">
        <v>68</v>
      </c>
      <c r="AG2122" t="s">
        <v>870</v>
      </c>
      <c r="AH2122" t="s">
        <v>30</v>
      </c>
      <c r="AI2122" t="s">
        <v>89</v>
      </c>
      <c r="AJ2122" t="s">
        <v>88</v>
      </c>
      <c r="AK2122">
        <v>1</v>
      </c>
      <c r="AL2122" t="s">
        <v>987</v>
      </c>
      <c r="AN2122">
        <v>6</v>
      </c>
      <c r="AP2122" t="s">
        <v>106</v>
      </c>
      <c r="AR2122" t="s">
        <v>43</v>
      </c>
      <c r="AS2122" t="s">
        <v>56</v>
      </c>
      <c r="BC2122" t="s">
        <v>37</v>
      </c>
      <c r="BF2122">
        <v>3</v>
      </c>
      <c r="BG2122">
        <v>3</v>
      </c>
      <c r="BH2122">
        <v>3</v>
      </c>
      <c r="BI2122">
        <v>21.997267759562842</v>
      </c>
      <c r="BJ2122">
        <f t="shared" si="165"/>
        <v>22</v>
      </c>
      <c r="BK2122">
        <v>0</v>
      </c>
      <c r="BL2122">
        <v>0</v>
      </c>
      <c r="BM2122" t="s">
        <v>1050</v>
      </c>
      <c r="BN2122" t="s">
        <v>913</v>
      </c>
      <c r="BO2122" t="s">
        <v>564</v>
      </c>
      <c r="BQ2122" t="s">
        <v>1050</v>
      </c>
      <c r="BR2122" t="s">
        <v>87</v>
      </c>
      <c r="BS2122" t="s">
        <v>572</v>
      </c>
      <c r="BT2122" t="s">
        <v>1252</v>
      </c>
      <c r="BU2122" t="s">
        <v>87</v>
      </c>
      <c r="BV2122">
        <v>1</v>
      </c>
      <c r="BW2122">
        <v>1</v>
      </c>
      <c r="BX2122">
        <v>0</v>
      </c>
      <c r="BY2122">
        <v>0</v>
      </c>
      <c r="BZ2122">
        <v>-3</v>
      </c>
      <c r="CA2122">
        <v>0</v>
      </c>
      <c r="CB2122">
        <v>3</v>
      </c>
      <c r="CC2122" t="e">
        <v>#VALUE!</v>
      </c>
      <c r="CD2122">
        <v>3</v>
      </c>
      <c r="CE2122">
        <v>0</v>
      </c>
      <c r="CH2122">
        <f t="shared" si="166"/>
        <v>1</v>
      </c>
      <c r="CI2122" t="s">
        <v>1405</v>
      </c>
      <c r="CJ2122">
        <v>1</v>
      </c>
      <c r="CK2122" t="s">
        <v>1399</v>
      </c>
      <c r="CL2122">
        <f t="shared" si="167"/>
        <v>0</v>
      </c>
      <c r="CM2122">
        <f t="shared" si="168"/>
        <v>1</v>
      </c>
      <c r="CN2122">
        <f t="shared" si="169"/>
        <v>1</v>
      </c>
    </row>
    <row r="2123" spans="1:92" x14ac:dyDescent="0.25">
      <c r="A2123">
        <v>2681</v>
      </c>
      <c r="B2123" t="s">
        <v>564</v>
      </c>
      <c r="C2123" t="s">
        <v>564</v>
      </c>
      <c r="D2123">
        <v>2431703</v>
      </c>
      <c r="E2123">
        <v>4</v>
      </c>
      <c r="F2123" s="107">
        <v>41008</v>
      </c>
      <c r="G2123" s="107">
        <v>41449</v>
      </c>
      <c r="H2123">
        <v>2431703</v>
      </c>
      <c r="I2123" s="107">
        <v>41009</v>
      </c>
      <c r="J2123" s="107">
        <v>41010</v>
      </c>
      <c r="K2123">
        <v>10000</v>
      </c>
      <c r="L2123" t="s">
        <v>568</v>
      </c>
      <c r="M2123" s="107">
        <v>41010</v>
      </c>
      <c r="N2123" t="s">
        <v>87</v>
      </c>
      <c r="O2123" t="s">
        <v>75</v>
      </c>
      <c r="P2123" t="s">
        <v>30</v>
      </c>
      <c r="Q2123">
        <v>2</v>
      </c>
      <c r="R2123">
        <v>442</v>
      </c>
      <c r="S2123">
        <v>2</v>
      </c>
      <c r="T2123">
        <v>1</v>
      </c>
      <c r="AD2123" s="107">
        <v>31371</v>
      </c>
      <c r="AE2123" t="s">
        <v>31</v>
      </c>
      <c r="AF2123" t="s">
        <v>32</v>
      </c>
      <c r="AG2123" t="s">
        <v>868</v>
      </c>
      <c r="AH2123" t="s">
        <v>30</v>
      </c>
      <c r="AI2123" t="s">
        <v>46</v>
      </c>
      <c r="AJ2123" t="s">
        <v>88</v>
      </c>
      <c r="AK2123">
        <v>15</v>
      </c>
      <c r="AL2123" t="s">
        <v>986</v>
      </c>
      <c r="AO2123">
        <v>365</v>
      </c>
      <c r="AP2123" t="s">
        <v>100</v>
      </c>
      <c r="AR2123" t="s">
        <v>66</v>
      </c>
      <c r="AS2123" t="s">
        <v>63</v>
      </c>
      <c r="BC2123" t="s">
        <v>51</v>
      </c>
      <c r="BF2123">
        <v>2</v>
      </c>
      <c r="BG2123">
        <v>441</v>
      </c>
      <c r="BH2123">
        <v>442</v>
      </c>
      <c r="BI2123">
        <v>26.330601092896174</v>
      </c>
      <c r="BJ2123">
        <f t="shared" si="165"/>
        <v>26</v>
      </c>
      <c r="BK2123">
        <v>0</v>
      </c>
      <c r="BL2123">
        <v>-439</v>
      </c>
      <c r="BM2123" t="s">
        <v>1050</v>
      </c>
      <c r="BN2123" t="s">
        <v>75</v>
      </c>
      <c r="BO2123" t="s">
        <v>87</v>
      </c>
      <c r="BQ2123" t="s">
        <v>1050</v>
      </c>
      <c r="BR2123" t="s">
        <v>87</v>
      </c>
      <c r="BS2123" t="s">
        <v>573</v>
      </c>
      <c r="BT2123" t="s">
        <v>1252</v>
      </c>
      <c r="BU2123" t="s">
        <v>87</v>
      </c>
      <c r="BV2123">
        <v>4.5248868778280547E-3</v>
      </c>
      <c r="BW2123">
        <v>4.5351473922902496E-3</v>
      </c>
      <c r="BX2123">
        <v>1.026051446219485E-5</v>
      </c>
      <c r="BY2123">
        <v>0</v>
      </c>
      <c r="BZ2123">
        <v>-2</v>
      </c>
      <c r="CA2123">
        <v>0</v>
      </c>
      <c r="CB2123">
        <v>2</v>
      </c>
      <c r="CC2123" t="e">
        <v>#VALUE!</v>
      </c>
      <c r="CD2123">
        <v>2</v>
      </c>
      <c r="CE2123">
        <v>0</v>
      </c>
      <c r="CH2123">
        <f t="shared" si="166"/>
        <v>1</v>
      </c>
      <c r="CI2123" t="s">
        <v>1405</v>
      </c>
      <c r="CJ2123">
        <v>1</v>
      </c>
      <c r="CK2123" t="s">
        <v>1399</v>
      </c>
      <c r="CL2123">
        <f t="shared" si="167"/>
        <v>1</v>
      </c>
      <c r="CM2123">
        <f t="shared" si="168"/>
        <v>1</v>
      </c>
      <c r="CN2123">
        <f t="shared" si="169"/>
        <v>1</v>
      </c>
    </row>
    <row r="2124" spans="1:92" x14ac:dyDescent="0.25">
      <c r="A2124">
        <v>2907</v>
      </c>
      <c r="B2124" t="s">
        <v>564</v>
      </c>
      <c r="C2124" t="s">
        <v>564</v>
      </c>
      <c r="D2124">
        <v>2432612</v>
      </c>
      <c r="E2124">
        <v>1</v>
      </c>
      <c r="F2124" s="107">
        <v>41016</v>
      </c>
      <c r="G2124" s="107">
        <v>41046</v>
      </c>
      <c r="H2124">
        <v>2432612</v>
      </c>
      <c r="I2124" s="107">
        <v>41017</v>
      </c>
      <c r="J2124" s="107">
        <v>41018</v>
      </c>
      <c r="K2124">
        <v>2000</v>
      </c>
      <c r="L2124" t="s">
        <v>566</v>
      </c>
      <c r="M2124" s="107">
        <v>41018</v>
      </c>
      <c r="N2124" t="s">
        <v>87</v>
      </c>
      <c r="O2124" t="s">
        <v>75</v>
      </c>
      <c r="P2124" t="s">
        <v>54</v>
      </c>
      <c r="Q2124">
        <v>2</v>
      </c>
      <c r="R2124">
        <v>31</v>
      </c>
      <c r="S2124">
        <v>0</v>
      </c>
      <c r="T2124">
        <v>0</v>
      </c>
      <c r="AD2124" s="107">
        <v>33228</v>
      </c>
      <c r="AE2124" t="s">
        <v>31</v>
      </c>
      <c r="AF2124" t="s">
        <v>68</v>
      </c>
      <c r="AG2124" t="s">
        <v>870</v>
      </c>
      <c r="AH2124" t="s">
        <v>30</v>
      </c>
      <c r="AI2124" t="s">
        <v>94</v>
      </c>
      <c r="AJ2124" t="s">
        <v>54</v>
      </c>
      <c r="AK2124">
        <v>2</v>
      </c>
      <c r="AL2124" t="s">
        <v>54</v>
      </c>
      <c r="AP2124" t="s">
        <v>42</v>
      </c>
      <c r="AR2124" t="s">
        <v>43</v>
      </c>
      <c r="AS2124" t="s">
        <v>44</v>
      </c>
      <c r="BC2124" t="s">
        <v>51</v>
      </c>
      <c r="BF2124">
        <v>2</v>
      </c>
      <c r="BG2124">
        <v>30</v>
      </c>
      <c r="BH2124">
        <v>31</v>
      </c>
      <c r="BI2124">
        <v>21.278688524590162</v>
      </c>
      <c r="BJ2124">
        <f t="shared" si="165"/>
        <v>21</v>
      </c>
      <c r="BK2124">
        <v>0</v>
      </c>
      <c r="BL2124">
        <v>-28</v>
      </c>
      <c r="BM2124" t="s">
        <v>1051</v>
      </c>
      <c r="BN2124" t="s">
        <v>75</v>
      </c>
      <c r="BO2124" t="s">
        <v>87</v>
      </c>
      <c r="BQ2124" t="s">
        <v>1051</v>
      </c>
      <c r="BR2124" t="s">
        <v>87</v>
      </c>
      <c r="BS2124" t="s">
        <v>573</v>
      </c>
      <c r="BT2124" t="s">
        <v>1252</v>
      </c>
      <c r="BU2124" t="s">
        <v>564</v>
      </c>
      <c r="BV2124">
        <v>6.4516129032258063E-2</v>
      </c>
      <c r="BW2124">
        <v>6.6666666666666666E-2</v>
      </c>
      <c r="BX2124">
        <v>2.150537634408603E-3</v>
      </c>
      <c r="BY2124">
        <v>0</v>
      </c>
      <c r="BZ2124">
        <v>-2</v>
      </c>
      <c r="CA2124">
        <v>0</v>
      </c>
      <c r="CB2124">
        <v>2</v>
      </c>
      <c r="CC2124" t="e">
        <v>#VALUE!</v>
      </c>
      <c r="CD2124">
        <v>2</v>
      </c>
      <c r="CE2124">
        <v>0</v>
      </c>
      <c r="CH2124">
        <f t="shared" si="166"/>
        <v>0</v>
      </c>
      <c r="CI2124" t="s">
        <v>1405</v>
      </c>
      <c r="CJ2124">
        <v>1</v>
      </c>
      <c r="CK2124" t="s">
        <v>1399</v>
      </c>
      <c r="CL2124">
        <f t="shared" si="167"/>
        <v>1</v>
      </c>
      <c r="CM2124">
        <f t="shared" si="168"/>
        <v>0</v>
      </c>
      <c r="CN2124">
        <f t="shared" si="169"/>
        <v>0</v>
      </c>
    </row>
    <row r="2125" spans="1:92" x14ac:dyDescent="0.25">
      <c r="A2125">
        <v>1996</v>
      </c>
      <c r="B2125" t="s">
        <v>564</v>
      </c>
      <c r="C2125" t="s">
        <v>87</v>
      </c>
      <c r="D2125">
        <v>2433155</v>
      </c>
      <c r="E2125">
        <v>5</v>
      </c>
      <c r="F2125" s="107">
        <v>40983</v>
      </c>
      <c r="G2125" s="107">
        <v>41205</v>
      </c>
      <c r="H2125">
        <v>2433155</v>
      </c>
      <c r="I2125" s="107">
        <v>40984</v>
      </c>
      <c r="J2125" s="107">
        <v>41045</v>
      </c>
      <c r="K2125">
        <v>30000</v>
      </c>
      <c r="L2125" t="s">
        <v>570</v>
      </c>
      <c r="M2125" s="107">
        <v>41045</v>
      </c>
      <c r="N2125" t="s">
        <v>87</v>
      </c>
      <c r="O2125" t="s">
        <v>75</v>
      </c>
      <c r="P2125" t="s">
        <v>38</v>
      </c>
      <c r="Q2125">
        <v>62</v>
      </c>
      <c r="R2125">
        <v>223</v>
      </c>
      <c r="S2125">
        <v>2</v>
      </c>
      <c r="T2125">
        <v>3</v>
      </c>
      <c r="U2125">
        <v>1</v>
      </c>
      <c r="AD2125" s="107">
        <v>30144</v>
      </c>
      <c r="AE2125" t="s">
        <v>31</v>
      </c>
      <c r="AF2125" t="s">
        <v>32</v>
      </c>
      <c r="AG2125" t="s">
        <v>868</v>
      </c>
      <c r="AH2125" t="s">
        <v>30</v>
      </c>
      <c r="AI2125" t="s">
        <v>46</v>
      </c>
      <c r="AJ2125" t="s">
        <v>88</v>
      </c>
      <c r="AK2125">
        <v>11</v>
      </c>
      <c r="AL2125" t="s">
        <v>987</v>
      </c>
      <c r="AN2125">
        <v>10</v>
      </c>
      <c r="AP2125" t="s">
        <v>107</v>
      </c>
      <c r="AR2125" t="s">
        <v>43</v>
      </c>
      <c r="AS2125" t="s">
        <v>60</v>
      </c>
      <c r="AU2125" t="s">
        <v>839</v>
      </c>
      <c r="AX2125" t="s">
        <v>87</v>
      </c>
      <c r="BC2125" t="s">
        <v>37</v>
      </c>
      <c r="BF2125">
        <v>62</v>
      </c>
      <c r="BG2125">
        <v>222</v>
      </c>
      <c r="BH2125">
        <v>223</v>
      </c>
      <c r="BI2125">
        <v>29.614754098360656</v>
      </c>
      <c r="BJ2125">
        <f t="shared" si="165"/>
        <v>30</v>
      </c>
      <c r="BK2125">
        <v>0</v>
      </c>
      <c r="BL2125">
        <v>-160</v>
      </c>
      <c r="BM2125" t="s">
        <v>1050</v>
      </c>
      <c r="BN2125" t="s">
        <v>75</v>
      </c>
      <c r="BO2125" t="s">
        <v>87</v>
      </c>
      <c r="BQ2125" t="s">
        <v>1050</v>
      </c>
      <c r="BR2125" t="s">
        <v>87</v>
      </c>
      <c r="BS2125" t="s">
        <v>573</v>
      </c>
      <c r="BT2125" t="s">
        <v>1252</v>
      </c>
      <c r="BU2125" t="s">
        <v>87</v>
      </c>
      <c r="BV2125">
        <v>0.27802690582959644</v>
      </c>
      <c r="BW2125">
        <v>0.27927927927927926</v>
      </c>
      <c r="BX2125">
        <v>1.2523734496828198E-3</v>
      </c>
      <c r="BY2125">
        <v>0</v>
      </c>
      <c r="BZ2125">
        <v>-62</v>
      </c>
      <c r="CA2125">
        <v>0</v>
      </c>
      <c r="CB2125">
        <v>62</v>
      </c>
      <c r="CC2125" t="e">
        <v>#VALUE!</v>
      </c>
      <c r="CE2125">
        <v>160</v>
      </c>
      <c r="CH2125">
        <f t="shared" si="166"/>
        <v>1</v>
      </c>
      <c r="CI2125" t="s">
        <v>1402</v>
      </c>
      <c r="CJ2125">
        <v>4</v>
      </c>
      <c r="CK2125" t="s">
        <v>1399</v>
      </c>
      <c r="CL2125">
        <f t="shared" si="167"/>
        <v>1</v>
      </c>
      <c r="CM2125">
        <f t="shared" si="168"/>
        <v>1</v>
      </c>
      <c r="CN2125">
        <f t="shared" si="169"/>
        <v>1</v>
      </c>
    </row>
    <row r="2126" spans="1:92" x14ac:dyDescent="0.25">
      <c r="A2126">
        <v>42</v>
      </c>
      <c r="B2126" t="s">
        <v>564</v>
      </c>
      <c r="C2126" t="s">
        <v>564</v>
      </c>
      <c r="D2126">
        <v>2433170</v>
      </c>
      <c r="E2126">
        <v>1</v>
      </c>
      <c r="F2126" s="107">
        <v>40911</v>
      </c>
      <c r="G2126" s="107">
        <v>40913</v>
      </c>
      <c r="H2126">
        <v>2433170</v>
      </c>
      <c r="I2126" s="107" t="s">
        <v>560</v>
      </c>
      <c r="J2126" s="107" t="s">
        <v>560</v>
      </c>
      <c r="K2126">
        <v>5000</v>
      </c>
      <c r="L2126" t="s">
        <v>567</v>
      </c>
      <c r="N2126" t="s">
        <v>1336</v>
      </c>
      <c r="O2126" t="s">
        <v>913</v>
      </c>
      <c r="P2126" t="s">
        <v>54</v>
      </c>
      <c r="Q2126">
        <v>0</v>
      </c>
      <c r="R2126">
        <v>3</v>
      </c>
      <c r="S2126">
        <v>0</v>
      </c>
      <c r="T2126">
        <v>0</v>
      </c>
      <c r="AD2126" s="107">
        <v>32305</v>
      </c>
      <c r="AE2126" t="s">
        <v>31</v>
      </c>
      <c r="AF2126" t="s">
        <v>32</v>
      </c>
      <c r="AG2126" t="s">
        <v>868</v>
      </c>
      <c r="AH2126" t="s">
        <v>30</v>
      </c>
      <c r="AI2126" t="s">
        <v>94</v>
      </c>
      <c r="AJ2126" t="s">
        <v>54</v>
      </c>
      <c r="AK2126">
        <v>1</v>
      </c>
      <c r="AL2126" t="s">
        <v>54</v>
      </c>
      <c r="AP2126" t="s">
        <v>108</v>
      </c>
      <c r="AR2126" t="s">
        <v>66</v>
      </c>
      <c r="AS2126" t="s">
        <v>60</v>
      </c>
      <c r="BC2126" t="s">
        <v>78</v>
      </c>
      <c r="BF2126">
        <v>0</v>
      </c>
      <c r="BG2126">
        <v>0</v>
      </c>
      <c r="BH2126">
        <v>3</v>
      </c>
      <c r="BI2126">
        <v>23.513661202185791</v>
      </c>
      <c r="BJ2126" t="e">
        <f t="shared" si="165"/>
        <v>#VALUE!</v>
      </c>
      <c r="BK2126" t="e">
        <v>#VALUE!</v>
      </c>
      <c r="BL2126" t="e">
        <v>#VALUE!</v>
      </c>
      <c r="BM2126" t="s">
        <v>1051</v>
      </c>
      <c r="BN2126" t="s">
        <v>913</v>
      </c>
      <c r="BO2126" t="s">
        <v>564</v>
      </c>
      <c r="BQ2126" t="s">
        <v>1051</v>
      </c>
      <c r="BR2126">
        <v>0</v>
      </c>
      <c r="BS2126" t="s">
        <v>1338</v>
      </c>
      <c r="BT2126" t="s">
        <v>1252</v>
      </c>
      <c r="BU2126" t="s">
        <v>564</v>
      </c>
      <c r="BV2126">
        <v>0</v>
      </c>
      <c r="BW2126">
        <v>0</v>
      </c>
      <c r="BX2126">
        <v>0</v>
      </c>
      <c r="BY2126">
        <v>0</v>
      </c>
      <c r="BZ2126" t="e">
        <v>#VALUE!</v>
      </c>
      <c r="CA2126" t="e">
        <v>#VALUE!</v>
      </c>
      <c r="CB2126" t="e">
        <v>#VALUE!</v>
      </c>
      <c r="CC2126">
        <v>0</v>
      </c>
      <c r="CD2126">
        <v>0</v>
      </c>
      <c r="CH2126">
        <f t="shared" si="166"/>
        <v>0</v>
      </c>
      <c r="CI2126" t="s">
        <v>1405</v>
      </c>
      <c r="CJ2126">
        <v>1</v>
      </c>
      <c r="CK2126" t="s">
        <v>1400</v>
      </c>
      <c r="CL2126">
        <f t="shared" si="167"/>
        <v>0</v>
      </c>
      <c r="CM2126">
        <f t="shared" si="168"/>
        <v>0</v>
      </c>
      <c r="CN2126">
        <f t="shared" si="169"/>
        <v>0</v>
      </c>
    </row>
    <row r="2127" spans="1:92" x14ac:dyDescent="0.25">
      <c r="A2127">
        <v>1760</v>
      </c>
      <c r="B2127" t="s">
        <v>564</v>
      </c>
      <c r="C2127" t="s">
        <v>564</v>
      </c>
      <c r="D2127">
        <v>2433234</v>
      </c>
      <c r="E2127">
        <v>6</v>
      </c>
      <c r="F2127" s="107">
        <v>40974</v>
      </c>
      <c r="G2127" s="107">
        <v>41254</v>
      </c>
      <c r="H2127">
        <v>2433234</v>
      </c>
      <c r="I2127" s="107">
        <v>40975</v>
      </c>
      <c r="J2127" s="107">
        <v>41254</v>
      </c>
      <c r="K2127">
        <v>90000</v>
      </c>
      <c r="L2127" t="s">
        <v>570</v>
      </c>
      <c r="N2127" t="s">
        <v>564</v>
      </c>
      <c r="O2127" t="s">
        <v>913</v>
      </c>
      <c r="P2127" t="s">
        <v>38</v>
      </c>
      <c r="Q2127">
        <v>280</v>
      </c>
      <c r="R2127">
        <v>281</v>
      </c>
      <c r="S2127">
        <v>0</v>
      </c>
      <c r="T2127">
        <v>1</v>
      </c>
      <c r="AD2127" s="107">
        <v>33716</v>
      </c>
      <c r="AE2127" t="s">
        <v>31</v>
      </c>
      <c r="AF2127" t="s">
        <v>32</v>
      </c>
      <c r="AG2127" t="s">
        <v>868</v>
      </c>
      <c r="AH2127" t="s">
        <v>57</v>
      </c>
      <c r="AI2127" t="s">
        <v>79</v>
      </c>
      <c r="AJ2127" t="s">
        <v>88</v>
      </c>
      <c r="AK2127">
        <v>8</v>
      </c>
      <c r="AL2127" t="s">
        <v>361</v>
      </c>
      <c r="AM2127">
        <v>9</v>
      </c>
      <c r="AP2127" t="s">
        <v>55</v>
      </c>
      <c r="AR2127" t="s">
        <v>49</v>
      </c>
      <c r="AS2127" t="s">
        <v>56</v>
      </c>
      <c r="BC2127" t="s">
        <v>37</v>
      </c>
      <c r="BF2127">
        <v>280</v>
      </c>
      <c r="BG2127">
        <v>280</v>
      </c>
      <c r="BH2127">
        <v>281</v>
      </c>
      <c r="BI2127">
        <v>19.830601092896174</v>
      </c>
      <c r="BJ2127">
        <f t="shared" si="165"/>
        <v>20</v>
      </c>
      <c r="BK2127">
        <v>0</v>
      </c>
      <c r="BL2127">
        <v>0</v>
      </c>
      <c r="BM2127" t="s">
        <v>1050</v>
      </c>
      <c r="BN2127" t="s">
        <v>913</v>
      </c>
      <c r="BO2127" t="s">
        <v>564</v>
      </c>
      <c r="BQ2127" t="s">
        <v>1050</v>
      </c>
      <c r="BR2127" t="s">
        <v>87</v>
      </c>
      <c r="BS2127" t="s">
        <v>572</v>
      </c>
      <c r="BT2127" t="s">
        <v>1252</v>
      </c>
      <c r="BU2127" t="s">
        <v>564</v>
      </c>
      <c r="BV2127">
        <v>0.99644128113879005</v>
      </c>
      <c r="BW2127">
        <v>1</v>
      </c>
      <c r="BX2127">
        <v>3.558718861209953E-3</v>
      </c>
      <c r="BY2127">
        <v>0</v>
      </c>
      <c r="BZ2127">
        <v>-280</v>
      </c>
      <c r="CA2127">
        <v>0</v>
      </c>
      <c r="CB2127">
        <v>280</v>
      </c>
      <c r="CC2127" t="e">
        <v>#VALUE!</v>
      </c>
      <c r="CD2127">
        <v>280</v>
      </c>
      <c r="CE2127">
        <v>0</v>
      </c>
      <c r="CH2127">
        <f t="shared" si="166"/>
        <v>1</v>
      </c>
      <c r="CI2127" t="s">
        <v>1403</v>
      </c>
      <c r="CJ2127">
        <v>6</v>
      </c>
      <c r="CK2127" t="s">
        <v>1399</v>
      </c>
      <c r="CL2127">
        <f t="shared" si="167"/>
        <v>0</v>
      </c>
      <c r="CM2127">
        <f t="shared" si="168"/>
        <v>0</v>
      </c>
      <c r="CN2127">
        <f t="shared" si="169"/>
        <v>1</v>
      </c>
    </row>
    <row r="2128" spans="1:92" x14ac:dyDescent="0.25">
      <c r="A2128">
        <v>413</v>
      </c>
      <c r="B2128" t="s">
        <v>564</v>
      </c>
      <c r="C2128" t="s">
        <v>564</v>
      </c>
      <c r="D2128">
        <v>2433749</v>
      </c>
      <c r="E2128">
        <v>2</v>
      </c>
      <c r="F2128" s="107">
        <v>40926</v>
      </c>
      <c r="G2128" s="107">
        <v>41193</v>
      </c>
      <c r="H2128">
        <v>2433749</v>
      </c>
      <c r="I2128" s="107">
        <v>40926</v>
      </c>
      <c r="J2128" s="107">
        <v>41193</v>
      </c>
      <c r="K2128">
        <v>30000</v>
      </c>
      <c r="L2128" t="s">
        <v>570</v>
      </c>
      <c r="N2128" t="s">
        <v>564</v>
      </c>
      <c r="O2128" t="s">
        <v>913</v>
      </c>
      <c r="P2128" t="s">
        <v>587</v>
      </c>
      <c r="Q2128">
        <v>268</v>
      </c>
      <c r="R2128">
        <v>268</v>
      </c>
      <c r="S2128">
        <v>0</v>
      </c>
      <c r="T2128">
        <v>0</v>
      </c>
      <c r="AB2128" t="s">
        <v>111</v>
      </c>
      <c r="AD2128" s="107">
        <v>31757</v>
      </c>
      <c r="AE2128" t="s">
        <v>31</v>
      </c>
      <c r="AF2128" t="s">
        <v>39</v>
      </c>
      <c r="AG2128" t="s">
        <v>40</v>
      </c>
      <c r="AH2128" t="s">
        <v>30</v>
      </c>
      <c r="AI2128" t="s">
        <v>64</v>
      </c>
      <c r="AJ2128" t="s">
        <v>47</v>
      </c>
      <c r="AK2128">
        <v>11</v>
      </c>
      <c r="AL2128" t="s">
        <v>47</v>
      </c>
      <c r="AP2128" t="s">
        <v>204</v>
      </c>
      <c r="AR2128" t="s">
        <v>91</v>
      </c>
      <c r="AS2128" t="s">
        <v>81</v>
      </c>
      <c r="BC2128" t="s">
        <v>51</v>
      </c>
      <c r="BF2128">
        <v>268</v>
      </c>
      <c r="BG2128">
        <v>268</v>
      </c>
      <c r="BH2128">
        <v>268</v>
      </c>
      <c r="BI2128">
        <v>25.051912568306012</v>
      </c>
      <c r="BJ2128">
        <f t="shared" si="165"/>
        <v>25</v>
      </c>
      <c r="BK2128">
        <v>0</v>
      </c>
      <c r="BL2128">
        <v>0</v>
      </c>
      <c r="BM2128" t="s">
        <v>47</v>
      </c>
      <c r="BN2128" t="s">
        <v>913</v>
      </c>
      <c r="BO2128" t="s">
        <v>564</v>
      </c>
      <c r="BQ2128" t="s">
        <v>47</v>
      </c>
      <c r="BR2128" t="s">
        <v>87</v>
      </c>
      <c r="BS2128" t="s">
        <v>572</v>
      </c>
      <c r="BT2128" t="s">
        <v>1252</v>
      </c>
      <c r="BU2128" t="s">
        <v>564</v>
      </c>
      <c r="BV2128">
        <v>1</v>
      </c>
      <c r="BW2128">
        <v>1</v>
      </c>
      <c r="BX2128">
        <v>0</v>
      </c>
      <c r="BY2128">
        <v>0</v>
      </c>
      <c r="BZ2128">
        <v>-268</v>
      </c>
      <c r="CA2128">
        <v>0</v>
      </c>
      <c r="CB2128">
        <v>268</v>
      </c>
      <c r="CC2128" t="e">
        <v>#VALUE!</v>
      </c>
      <c r="CD2128">
        <v>268</v>
      </c>
      <c r="CE2128">
        <v>0</v>
      </c>
      <c r="CH2128">
        <f t="shared" si="166"/>
        <v>0</v>
      </c>
      <c r="CI2128" t="s">
        <v>1403</v>
      </c>
      <c r="CJ2128">
        <v>6</v>
      </c>
      <c r="CK2128" t="s">
        <v>1399</v>
      </c>
      <c r="CL2128">
        <f t="shared" si="167"/>
        <v>0</v>
      </c>
      <c r="CM2128">
        <f t="shared" si="168"/>
        <v>0</v>
      </c>
      <c r="CN2128">
        <f t="shared" si="169"/>
        <v>0</v>
      </c>
    </row>
    <row r="2129" spans="1:92" x14ac:dyDescent="0.25">
      <c r="A2129">
        <v>3153</v>
      </c>
      <c r="B2129" t="s">
        <v>564</v>
      </c>
      <c r="C2129" t="s">
        <v>564</v>
      </c>
      <c r="D2129">
        <v>2433970</v>
      </c>
      <c r="E2129">
        <v>1</v>
      </c>
      <c r="F2129" s="107">
        <v>41025</v>
      </c>
      <c r="G2129" s="107">
        <v>41144</v>
      </c>
      <c r="H2129">
        <v>2433970</v>
      </c>
      <c r="I2129" s="107">
        <v>41054</v>
      </c>
      <c r="J2129" s="107">
        <v>41144</v>
      </c>
      <c r="K2129" t="s">
        <v>562</v>
      </c>
      <c r="L2129" t="s">
        <v>562</v>
      </c>
      <c r="N2129" t="s">
        <v>564</v>
      </c>
      <c r="O2129" t="s">
        <v>913</v>
      </c>
      <c r="P2129" t="s">
        <v>54</v>
      </c>
      <c r="Q2129">
        <v>91</v>
      </c>
      <c r="R2129">
        <v>120</v>
      </c>
      <c r="S2129">
        <v>0</v>
      </c>
      <c r="T2129">
        <v>0</v>
      </c>
      <c r="AD2129" s="107">
        <v>33735</v>
      </c>
      <c r="AE2129" t="s">
        <v>31</v>
      </c>
      <c r="AF2129" t="s">
        <v>32</v>
      </c>
      <c r="AG2129" t="s">
        <v>868</v>
      </c>
      <c r="AH2129" t="s">
        <v>30</v>
      </c>
      <c r="AI2129" t="s">
        <v>61</v>
      </c>
      <c r="AJ2129" t="s">
        <v>54</v>
      </c>
      <c r="AK2129">
        <v>5</v>
      </c>
      <c r="AL2129" t="s">
        <v>54</v>
      </c>
      <c r="AP2129" t="s">
        <v>330</v>
      </c>
      <c r="AR2129" t="s">
        <v>91</v>
      </c>
      <c r="AS2129" t="s">
        <v>330</v>
      </c>
      <c r="BC2129" t="s">
        <v>37</v>
      </c>
      <c r="BF2129">
        <v>91</v>
      </c>
      <c r="BG2129">
        <v>91</v>
      </c>
      <c r="BH2129">
        <v>120</v>
      </c>
      <c r="BI2129">
        <v>19.918032786885245</v>
      </c>
      <c r="BJ2129">
        <f t="shared" si="165"/>
        <v>20</v>
      </c>
      <c r="BK2129">
        <v>0</v>
      </c>
      <c r="BL2129">
        <v>0</v>
      </c>
      <c r="BM2129" t="s">
        <v>1051</v>
      </c>
      <c r="BN2129" t="s">
        <v>913</v>
      </c>
      <c r="BO2129" t="s">
        <v>564</v>
      </c>
      <c r="BQ2129" t="s">
        <v>1051</v>
      </c>
      <c r="BR2129" t="s">
        <v>87</v>
      </c>
      <c r="BS2129" t="s">
        <v>572</v>
      </c>
      <c r="BT2129" t="s">
        <v>1252</v>
      </c>
      <c r="BU2129" t="s">
        <v>564</v>
      </c>
      <c r="BV2129">
        <v>0.7583333333333333</v>
      </c>
      <c r="BW2129">
        <v>1</v>
      </c>
      <c r="BX2129">
        <v>0.2416666666666667</v>
      </c>
      <c r="BY2129">
        <v>0</v>
      </c>
      <c r="BZ2129">
        <v>-91</v>
      </c>
      <c r="CA2129">
        <v>0</v>
      </c>
      <c r="CB2129">
        <v>91</v>
      </c>
      <c r="CC2129" t="e">
        <v>#VALUE!</v>
      </c>
      <c r="CD2129">
        <v>91</v>
      </c>
      <c r="CE2129">
        <v>0</v>
      </c>
      <c r="CH2129">
        <f t="shared" si="166"/>
        <v>0</v>
      </c>
      <c r="CI2129" t="s">
        <v>1408</v>
      </c>
      <c r="CJ2129">
        <v>0</v>
      </c>
      <c r="CK2129" t="s">
        <v>1399</v>
      </c>
      <c r="CL2129">
        <f t="shared" si="167"/>
        <v>0</v>
      </c>
      <c r="CM2129">
        <f t="shared" si="168"/>
        <v>0</v>
      </c>
      <c r="CN2129">
        <f t="shared" si="169"/>
        <v>0</v>
      </c>
    </row>
    <row r="2130" spans="1:92" x14ac:dyDescent="0.25">
      <c r="A2130">
        <v>3204</v>
      </c>
      <c r="B2130" t="s">
        <v>564</v>
      </c>
      <c r="C2130" t="s">
        <v>564</v>
      </c>
      <c r="D2130">
        <v>2434768</v>
      </c>
      <c r="E2130" t="s">
        <v>1409</v>
      </c>
      <c r="F2130" s="107">
        <v>41026</v>
      </c>
      <c r="G2130" s="107"/>
      <c r="H2130">
        <v>2434768</v>
      </c>
      <c r="I2130" s="107">
        <v>41027</v>
      </c>
      <c r="J2130" s="107">
        <v>41030</v>
      </c>
      <c r="K2130">
        <v>10000</v>
      </c>
      <c r="L2130" t="s">
        <v>568</v>
      </c>
      <c r="M2130" s="107">
        <v>41028</v>
      </c>
      <c r="N2130" t="s">
        <v>87</v>
      </c>
      <c r="O2130" t="s">
        <v>583</v>
      </c>
      <c r="P2130" t="s">
        <v>1378</v>
      </c>
      <c r="Q2130" t="s">
        <v>586</v>
      </c>
      <c r="R2130" t="s">
        <v>586</v>
      </c>
      <c r="S2130">
        <v>0</v>
      </c>
      <c r="T2130">
        <v>1</v>
      </c>
      <c r="AD2130" s="107">
        <v>14935</v>
      </c>
      <c r="AE2130" t="s">
        <v>31</v>
      </c>
      <c r="AF2130" t="s">
        <v>532</v>
      </c>
      <c r="AG2130" t="s">
        <v>869</v>
      </c>
      <c r="AH2130" t="s">
        <v>30</v>
      </c>
      <c r="AI2130" t="s">
        <v>69</v>
      </c>
      <c r="AJ2130" t="s">
        <v>191</v>
      </c>
      <c r="AP2130" t="s">
        <v>285</v>
      </c>
      <c r="AR2130" t="s">
        <v>66</v>
      </c>
      <c r="AS2130" t="s">
        <v>63</v>
      </c>
      <c r="BC2130" t="s">
        <v>51</v>
      </c>
      <c r="BF2130" t="s">
        <v>586</v>
      </c>
      <c r="BG2130" t="s">
        <v>586</v>
      </c>
      <c r="BH2130" t="s">
        <v>586</v>
      </c>
      <c r="BI2130">
        <v>71.286885245901644</v>
      </c>
      <c r="BJ2130">
        <f t="shared" si="165"/>
        <v>71</v>
      </c>
      <c r="BK2130">
        <v>-2</v>
      </c>
      <c r="BL2130">
        <v>41030</v>
      </c>
      <c r="BM2130">
        <v>0</v>
      </c>
      <c r="BN2130" t="s">
        <v>75</v>
      </c>
      <c r="BQ2130" t="s">
        <v>1409</v>
      </c>
      <c r="BR2130" t="s">
        <v>87</v>
      </c>
      <c r="BS2130" t="s">
        <v>586</v>
      </c>
      <c r="BT2130" t="s">
        <v>586</v>
      </c>
      <c r="BU2130" t="s">
        <v>564</v>
      </c>
      <c r="BV2130" t="s">
        <v>586</v>
      </c>
      <c r="BW2130" t="s">
        <v>586</v>
      </c>
      <c r="BX2130">
        <v>0</v>
      </c>
      <c r="BY2130" t="e">
        <v>#VALUE!</v>
      </c>
      <c r="BZ2130">
        <v>-4</v>
      </c>
      <c r="CA2130" t="e">
        <v>#VALUE!</v>
      </c>
      <c r="CB2130" t="e">
        <v>#VALUE!</v>
      </c>
      <c r="CC2130" t="s">
        <v>586</v>
      </c>
      <c r="CD2130" t="s">
        <v>586</v>
      </c>
      <c r="CH2130">
        <f t="shared" si="166"/>
        <v>1</v>
      </c>
      <c r="CI2130" t="s">
        <v>1410</v>
      </c>
      <c r="CJ2130">
        <v>9</v>
      </c>
      <c r="CK2130" t="s">
        <v>1399</v>
      </c>
      <c r="CL2130">
        <f t="shared" si="167"/>
        <v>1</v>
      </c>
      <c r="CM2130">
        <f t="shared" si="168"/>
        <v>0</v>
      </c>
      <c r="CN2130">
        <f t="shared" si="169"/>
        <v>1</v>
      </c>
    </row>
    <row r="2131" spans="1:92" x14ac:dyDescent="0.25">
      <c r="A2131">
        <v>2710</v>
      </c>
      <c r="B2131" t="s">
        <v>564</v>
      </c>
      <c r="C2131" t="s">
        <v>564</v>
      </c>
      <c r="D2131">
        <v>2435057</v>
      </c>
      <c r="E2131">
        <v>1</v>
      </c>
      <c r="F2131" s="107">
        <v>41009</v>
      </c>
      <c r="G2131" s="107">
        <v>41151</v>
      </c>
      <c r="H2131">
        <v>2435057</v>
      </c>
      <c r="I2131" s="107" t="s">
        <v>560</v>
      </c>
      <c r="J2131" s="107" t="s">
        <v>560</v>
      </c>
      <c r="K2131">
        <v>5000</v>
      </c>
      <c r="L2131" t="s">
        <v>567</v>
      </c>
      <c r="M2131" s="107">
        <v>41067</v>
      </c>
      <c r="N2131" t="s">
        <v>87</v>
      </c>
      <c r="O2131" t="s">
        <v>75</v>
      </c>
      <c r="P2131" t="s">
        <v>54</v>
      </c>
      <c r="Q2131">
        <v>0</v>
      </c>
      <c r="R2131">
        <v>143</v>
      </c>
      <c r="S2131">
        <v>0</v>
      </c>
      <c r="T2131">
        <v>1</v>
      </c>
      <c r="AD2131" s="107">
        <v>24348</v>
      </c>
      <c r="AE2131" t="s">
        <v>31</v>
      </c>
      <c r="AF2131" t="s">
        <v>137</v>
      </c>
      <c r="AG2131" t="s">
        <v>869</v>
      </c>
      <c r="AH2131" t="s">
        <v>30</v>
      </c>
      <c r="AI2131" t="s">
        <v>113</v>
      </c>
      <c r="AJ2131" t="s">
        <v>54</v>
      </c>
      <c r="AK2131">
        <v>5</v>
      </c>
      <c r="AL2131" t="s">
        <v>54</v>
      </c>
      <c r="AP2131" t="s">
        <v>212</v>
      </c>
      <c r="AR2131" t="s">
        <v>66</v>
      </c>
      <c r="AS2131" t="s">
        <v>63</v>
      </c>
      <c r="BC2131" t="s">
        <v>51</v>
      </c>
      <c r="BF2131">
        <v>0</v>
      </c>
      <c r="BG2131">
        <v>0</v>
      </c>
      <c r="BH2131">
        <v>143</v>
      </c>
      <c r="BI2131">
        <v>45.521857923497265</v>
      </c>
      <c r="BJ2131" t="e">
        <f t="shared" si="165"/>
        <v>#VALUE!</v>
      </c>
      <c r="BK2131" t="e">
        <v>#VALUE!</v>
      </c>
      <c r="BL2131" t="e">
        <v>#VALUE!</v>
      </c>
      <c r="BM2131" t="s">
        <v>1051</v>
      </c>
      <c r="BN2131" t="s">
        <v>75</v>
      </c>
      <c r="BO2131" t="s">
        <v>87</v>
      </c>
      <c r="BQ2131" t="s">
        <v>1051</v>
      </c>
      <c r="BR2131">
        <v>0</v>
      </c>
      <c r="BS2131" t="s">
        <v>573</v>
      </c>
      <c r="BT2131" t="s">
        <v>1252</v>
      </c>
      <c r="BU2131" t="s">
        <v>564</v>
      </c>
      <c r="BV2131">
        <v>0</v>
      </c>
      <c r="BW2131">
        <v>0</v>
      </c>
      <c r="BX2131">
        <v>0</v>
      </c>
      <c r="BY2131">
        <v>0</v>
      </c>
      <c r="BZ2131" t="e">
        <v>#VALUE!</v>
      </c>
      <c r="CA2131" t="e">
        <v>#VALUE!</v>
      </c>
      <c r="CB2131" t="e">
        <v>#VALUE!</v>
      </c>
      <c r="CC2131">
        <v>0</v>
      </c>
      <c r="CD2131">
        <v>0</v>
      </c>
      <c r="CE2131">
        <v>0</v>
      </c>
      <c r="CH2131">
        <f t="shared" si="166"/>
        <v>1</v>
      </c>
      <c r="CI2131" t="s">
        <v>1405</v>
      </c>
      <c r="CJ2131">
        <v>1</v>
      </c>
      <c r="CK2131" t="s">
        <v>1400</v>
      </c>
      <c r="CL2131">
        <f t="shared" si="167"/>
        <v>1</v>
      </c>
      <c r="CM2131">
        <f t="shared" si="168"/>
        <v>0</v>
      </c>
      <c r="CN2131">
        <f t="shared" si="169"/>
        <v>1</v>
      </c>
    </row>
    <row r="2132" spans="1:92" x14ac:dyDescent="0.25">
      <c r="A2132">
        <v>1135</v>
      </c>
      <c r="B2132" t="s">
        <v>564</v>
      </c>
      <c r="C2132" t="s">
        <v>564</v>
      </c>
      <c r="D2132">
        <v>2435273</v>
      </c>
      <c r="E2132">
        <v>6</v>
      </c>
      <c r="F2132" s="107">
        <v>40949</v>
      </c>
      <c r="G2132" s="107">
        <v>41409</v>
      </c>
      <c r="H2132">
        <v>2435273</v>
      </c>
      <c r="I2132" s="107">
        <v>40957</v>
      </c>
      <c r="J2132" s="107">
        <v>40963</v>
      </c>
      <c r="K2132">
        <v>10000</v>
      </c>
      <c r="L2132" t="s">
        <v>568</v>
      </c>
      <c r="M2132" s="107">
        <v>40963</v>
      </c>
      <c r="N2132" t="s">
        <v>87</v>
      </c>
      <c r="O2132" t="s">
        <v>75</v>
      </c>
      <c r="P2132" t="s">
        <v>38</v>
      </c>
      <c r="Q2132">
        <v>7</v>
      </c>
      <c r="R2132">
        <v>461</v>
      </c>
      <c r="S2132">
        <v>0</v>
      </c>
      <c r="T2132">
        <v>3</v>
      </c>
      <c r="AD2132" s="107">
        <v>33190</v>
      </c>
      <c r="AE2132" t="s">
        <v>31</v>
      </c>
      <c r="AF2132" t="s">
        <v>68</v>
      </c>
      <c r="AG2132" t="s">
        <v>870</v>
      </c>
      <c r="AH2132" t="s">
        <v>57</v>
      </c>
      <c r="AI2132" t="s">
        <v>33</v>
      </c>
      <c r="AJ2132" t="s">
        <v>88</v>
      </c>
      <c r="AK2132">
        <v>20</v>
      </c>
      <c r="AL2132" t="s">
        <v>361</v>
      </c>
      <c r="AM2132">
        <v>2</v>
      </c>
      <c r="AP2132" t="s">
        <v>124</v>
      </c>
      <c r="AR2132" t="s">
        <v>49</v>
      </c>
      <c r="AS2132" t="s">
        <v>125</v>
      </c>
      <c r="AT2132" t="s">
        <v>1246</v>
      </c>
      <c r="BC2132" t="s">
        <v>51</v>
      </c>
      <c r="BF2132">
        <v>7</v>
      </c>
      <c r="BG2132">
        <v>453</v>
      </c>
      <c r="BH2132">
        <v>461</v>
      </c>
      <c r="BI2132">
        <v>21.199453551912569</v>
      </c>
      <c r="BJ2132">
        <f t="shared" si="165"/>
        <v>21</v>
      </c>
      <c r="BK2132">
        <v>0</v>
      </c>
      <c r="BL2132">
        <v>-446</v>
      </c>
      <c r="BM2132" t="s">
        <v>1050</v>
      </c>
      <c r="BN2132" t="s">
        <v>75</v>
      </c>
      <c r="BO2132" t="s">
        <v>564</v>
      </c>
      <c r="BQ2132" t="s">
        <v>1050</v>
      </c>
      <c r="BR2132" t="s">
        <v>87</v>
      </c>
      <c r="BS2132" t="s">
        <v>573</v>
      </c>
      <c r="BT2132" t="s">
        <v>1252</v>
      </c>
      <c r="BU2132" t="s">
        <v>564</v>
      </c>
      <c r="BV2132">
        <v>1.5184381778741865E-2</v>
      </c>
      <c r="BW2132">
        <v>1.5452538631346579E-2</v>
      </c>
      <c r="BX2132">
        <v>2.6815685260471456E-4</v>
      </c>
      <c r="BY2132">
        <v>0</v>
      </c>
      <c r="BZ2132">
        <v>-7</v>
      </c>
      <c r="CA2132">
        <v>0</v>
      </c>
      <c r="CB2132">
        <v>7</v>
      </c>
      <c r="CC2132" t="e">
        <v>#VALUE!</v>
      </c>
      <c r="CD2132">
        <v>7</v>
      </c>
      <c r="CE2132">
        <v>0</v>
      </c>
      <c r="CH2132">
        <f t="shared" si="166"/>
        <v>1</v>
      </c>
      <c r="CI2132" t="s">
        <v>1405</v>
      </c>
      <c r="CJ2132">
        <v>1</v>
      </c>
      <c r="CK2132" t="s">
        <v>1399</v>
      </c>
      <c r="CL2132">
        <f t="shared" si="167"/>
        <v>1</v>
      </c>
      <c r="CM2132">
        <f t="shared" si="168"/>
        <v>0</v>
      </c>
      <c r="CN2132">
        <f t="shared" si="169"/>
        <v>1</v>
      </c>
    </row>
    <row r="2133" spans="1:92" x14ac:dyDescent="0.25">
      <c r="A2133">
        <v>2196</v>
      </c>
      <c r="B2133" t="s">
        <v>564</v>
      </c>
      <c r="C2133" t="s">
        <v>564</v>
      </c>
      <c r="D2133">
        <v>2435382</v>
      </c>
      <c r="E2133">
        <v>5</v>
      </c>
      <c r="F2133" s="107">
        <v>40991</v>
      </c>
      <c r="G2133" s="107">
        <v>41024</v>
      </c>
      <c r="H2133">
        <v>2435382</v>
      </c>
      <c r="I2133" s="107">
        <v>40991</v>
      </c>
      <c r="J2133" s="107">
        <v>41024</v>
      </c>
      <c r="K2133">
        <v>15000</v>
      </c>
      <c r="L2133" t="s">
        <v>569</v>
      </c>
      <c r="N2133" t="s">
        <v>564</v>
      </c>
      <c r="O2133" t="s">
        <v>913</v>
      </c>
      <c r="P2133" t="s">
        <v>38</v>
      </c>
      <c r="Q2133">
        <v>34</v>
      </c>
      <c r="R2133">
        <v>34</v>
      </c>
      <c r="S2133">
        <v>2</v>
      </c>
      <c r="T2133">
        <v>2</v>
      </c>
      <c r="AD2133" s="107">
        <v>33265</v>
      </c>
      <c r="AE2133" t="s">
        <v>31</v>
      </c>
      <c r="AF2133" t="s">
        <v>32</v>
      </c>
      <c r="AG2133" t="s">
        <v>868</v>
      </c>
      <c r="AH2133" t="s">
        <v>57</v>
      </c>
      <c r="AI2133" t="s">
        <v>112</v>
      </c>
      <c r="AJ2133" t="s">
        <v>88</v>
      </c>
      <c r="AK2133">
        <v>3</v>
      </c>
      <c r="AL2133" t="s">
        <v>987</v>
      </c>
      <c r="AN2133">
        <v>6</v>
      </c>
      <c r="AP2133" t="s">
        <v>126</v>
      </c>
      <c r="AR2133" t="s">
        <v>43</v>
      </c>
      <c r="AS2133" t="s">
        <v>81</v>
      </c>
      <c r="BC2133" t="s">
        <v>37</v>
      </c>
      <c r="BF2133">
        <v>34</v>
      </c>
      <c r="BG2133">
        <v>34</v>
      </c>
      <c r="BH2133">
        <v>34</v>
      </c>
      <c r="BI2133">
        <v>21.10928961748634</v>
      </c>
      <c r="BJ2133">
        <f t="shared" si="165"/>
        <v>21</v>
      </c>
      <c r="BK2133">
        <v>0</v>
      </c>
      <c r="BL2133">
        <v>0</v>
      </c>
      <c r="BM2133" t="s">
        <v>1050</v>
      </c>
      <c r="BN2133" t="s">
        <v>913</v>
      </c>
      <c r="BO2133" t="s">
        <v>564</v>
      </c>
      <c r="BQ2133" t="s">
        <v>1050</v>
      </c>
      <c r="BR2133" t="s">
        <v>87</v>
      </c>
      <c r="BS2133" t="s">
        <v>572</v>
      </c>
      <c r="BT2133" t="s">
        <v>1252</v>
      </c>
      <c r="BU2133" t="s">
        <v>87</v>
      </c>
      <c r="BV2133">
        <v>1</v>
      </c>
      <c r="BW2133">
        <v>1</v>
      </c>
      <c r="BX2133">
        <v>0</v>
      </c>
      <c r="BY2133">
        <v>0</v>
      </c>
      <c r="BZ2133">
        <v>-34</v>
      </c>
      <c r="CA2133">
        <v>0</v>
      </c>
      <c r="CB2133">
        <v>34</v>
      </c>
      <c r="CC2133" t="e">
        <v>#VALUE!</v>
      </c>
      <c r="CD2133">
        <v>34</v>
      </c>
      <c r="CE2133">
        <v>0</v>
      </c>
      <c r="CH2133">
        <f t="shared" si="166"/>
        <v>1</v>
      </c>
      <c r="CI2133" t="s">
        <v>1401</v>
      </c>
      <c r="CJ2133">
        <v>3</v>
      </c>
      <c r="CK2133" t="s">
        <v>1399</v>
      </c>
      <c r="CL2133">
        <f t="shared" si="167"/>
        <v>0</v>
      </c>
      <c r="CM2133">
        <f t="shared" si="168"/>
        <v>1</v>
      </c>
      <c r="CN2133">
        <f t="shared" si="169"/>
        <v>1</v>
      </c>
    </row>
    <row r="2134" spans="1:92" x14ac:dyDescent="0.25">
      <c r="A2134">
        <v>478</v>
      </c>
      <c r="B2134" t="s">
        <v>564</v>
      </c>
      <c r="C2134" t="s">
        <v>564</v>
      </c>
      <c r="D2134">
        <v>2436361</v>
      </c>
      <c r="E2134">
        <v>4</v>
      </c>
      <c r="F2134" s="107">
        <v>40928</v>
      </c>
      <c r="G2134" s="107">
        <v>41109</v>
      </c>
      <c r="H2134">
        <v>2436361</v>
      </c>
      <c r="I2134" s="107">
        <v>40928</v>
      </c>
      <c r="J2134" s="107">
        <v>40928</v>
      </c>
      <c r="K2134">
        <v>5000</v>
      </c>
      <c r="L2134" t="s">
        <v>567</v>
      </c>
      <c r="M2134" s="107">
        <v>40928</v>
      </c>
      <c r="N2134" t="s">
        <v>87</v>
      </c>
      <c r="O2134" t="s">
        <v>75</v>
      </c>
      <c r="P2134" t="s">
        <v>38</v>
      </c>
      <c r="Q2134">
        <v>1</v>
      </c>
      <c r="R2134">
        <v>182</v>
      </c>
      <c r="S2134">
        <v>0</v>
      </c>
      <c r="T2134">
        <v>1</v>
      </c>
      <c r="AD2134" s="107">
        <v>33052</v>
      </c>
      <c r="AE2134" t="s">
        <v>45</v>
      </c>
      <c r="AF2134" t="s">
        <v>68</v>
      </c>
      <c r="AG2134" t="s">
        <v>870</v>
      </c>
      <c r="AH2134" t="s">
        <v>30</v>
      </c>
      <c r="AI2134" t="s">
        <v>41</v>
      </c>
      <c r="AJ2134" t="s">
        <v>88</v>
      </c>
      <c r="AK2134">
        <v>7</v>
      </c>
      <c r="AL2134" t="s">
        <v>986</v>
      </c>
      <c r="AO2134">
        <v>30</v>
      </c>
      <c r="AP2134" t="s">
        <v>212</v>
      </c>
      <c r="AR2134" t="s">
        <v>66</v>
      </c>
      <c r="AS2134" t="s">
        <v>63</v>
      </c>
      <c r="BC2134" t="s">
        <v>51</v>
      </c>
      <c r="BF2134">
        <v>1</v>
      </c>
      <c r="BG2134">
        <v>182</v>
      </c>
      <c r="BH2134">
        <v>182</v>
      </c>
      <c r="BI2134">
        <v>21.519125683060111</v>
      </c>
      <c r="BJ2134">
        <f t="shared" si="165"/>
        <v>22</v>
      </c>
      <c r="BK2134">
        <v>0</v>
      </c>
      <c r="BL2134">
        <v>-181</v>
      </c>
      <c r="BM2134" t="s">
        <v>1050</v>
      </c>
      <c r="BN2134" t="s">
        <v>75</v>
      </c>
      <c r="BO2134" t="s">
        <v>87</v>
      </c>
      <c r="BQ2134" t="s">
        <v>1050</v>
      </c>
      <c r="BR2134" t="s">
        <v>87</v>
      </c>
      <c r="BS2134" t="s">
        <v>573</v>
      </c>
      <c r="BT2134" t="s">
        <v>1252</v>
      </c>
      <c r="BU2134" t="s">
        <v>564</v>
      </c>
      <c r="BV2134">
        <v>5.4945054945054949E-3</v>
      </c>
      <c r="BW2134">
        <v>5.4945054945054949E-3</v>
      </c>
      <c r="BX2134">
        <v>0</v>
      </c>
      <c r="BY2134">
        <v>0</v>
      </c>
      <c r="BZ2134">
        <v>-1</v>
      </c>
      <c r="CA2134">
        <v>0</v>
      </c>
      <c r="CB2134">
        <v>1</v>
      </c>
      <c r="CC2134" t="e">
        <v>#VALUE!</v>
      </c>
      <c r="CD2134">
        <v>1</v>
      </c>
      <c r="CE2134">
        <v>0</v>
      </c>
      <c r="CH2134">
        <f t="shared" si="166"/>
        <v>1</v>
      </c>
      <c r="CI2134" t="s">
        <v>1405</v>
      </c>
      <c r="CJ2134">
        <v>1</v>
      </c>
      <c r="CK2134" t="s">
        <v>1399</v>
      </c>
      <c r="CL2134">
        <f t="shared" si="167"/>
        <v>1</v>
      </c>
      <c r="CM2134">
        <f t="shared" si="168"/>
        <v>0</v>
      </c>
      <c r="CN2134">
        <f t="shared" si="169"/>
        <v>1</v>
      </c>
    </row>
    <row r="2135" spans="1:92" x14ac:dyDescent="0.25">
      <c r="A2135">
        <v>453</v>
      </c>
      <c r="B2135" t="s">
        <v>564</v>
      </c>
      <c r="C2135" t="s">
        <v>564</v>
      </c>
      <c r="D2135">
        <v>2436866</v>
      </c>
      <c r="E2135">
        <v>2</v>
      </c>
      <c r="F2135" s="107">
        <v>40927</v>
      </c>
      <c r="G2135" s="107">
        <v>41025</v>
      </c>
      <c r="H2135">
        <v>2436866</v>
      </c>
      <c r="I2135" s="107">
        <v>40927</v>
      </c>
      <c r="J2135" s="107">
        <v>41025</v>
      </c>
      <c r="K2135">
        <v>10000</v>
      </c>
      <c r="L2135" t="s">
        <v>568</v>
      </c>
      <c r="N2135" t="s">
        <v>564</v>
      </c>
      <c r="O2135" t="s">
        <v>913</v>
      </c>
      <c r="P2135" t="s">
        <v>587</v>
      </c>
      <c r="Q2135">
        <v>99</v>
      </c>
      <c r="R2135">
        <v>99</v>
      </c>
      <c r="S2135">
        <v>0</v>
      </c>
      <c r="T2135">
        <v>4</v>
      </c>
      <c r="AD2135" s="107">
        <v>32669</v>
      </c>
      <c r="AE2135" t="s">
        <v>31</v>
      </c>
      <c r="AF2135" t="s">
        <v>32</v>
      </c>
      <c r="AG2135" t="s">
        <v>868</v>
      </c>
      <c r="AH2135" t="s">
        <v>30</v>
      </c>
      <c r="AI2135" t="s">
        <v>71</v>
      </c>
      <c r="AJ2135" t="s">
        <v>47</v>
      </c>
      <c r="AK2135">
        <v>7</v>
      </c>
      <c r="AL2135" t="s">
        <v>47</v>
      </c>
      <c r="AP2135" t="s">
        <v>55</v>
      </c>
      <c r="AR2135" t="s">
        <v>49</v>
      </c>
      <c r="AS2135" t="s">
        <v>56</v>
      </c>
      <c r="BC2135" t="s">
        <v>37</v>
      </c>
      <c r="BF2135">
        <v>99</v>
      </c>
      <c r="BG2135">
        <v>99</v>
      </c>
      <c r="BH2135">
        <v>99</v>
      </c>
      <c r="BI2135">
        <v>22.562841530054644</v>
      </c>
      <c r="BJ2135">
        <f t="shared" si="165"/>
        <v>23</v>
      </c>
      <c r="BK2135">
        <v>0</v>
      </c>
      <c r="BL2135">
        <v>0</v>
      </c>
      <c r="BM2135" t="s">
        <v>47</v>
      </c>
      <c r="BN2135" t="s">
        <v>913</v>
      </c>
      <c r="BO2135" t="s">
        <v>564</v>
      </c>
      <c r="BQ2135" t="s">
        <v>47</v>
      </c>
      <c r="BR2135" t="s">
        <v>87</v>
      </c>
      <c r="BS2135" t="s">
        <v>572</v>
      </c>
      <c r="BT2135" t="s">
        <v>1252</v>
      </c>
      <c r="BU2135" t="s">
        <v>564</v>
      </c>
      <c r="BV2135">
        <v>1</v>
      </c>
      <c r="BW2135">
        <v>1</v>
      </c>
      <c r="BX2135">
        <v>0</v>
      </c>
      <c r="BY2135">
        <v>0</v>
      </c>
      <c r="BZ2135">
        <v>-99</v>
      </c>
      <c r="CA2135">
        <v>0</v>
      </c>
      <c r="CB2135">
        <v>99</v>
      </c>
      <c r="CC2135" t="e">
        <v>#VALUE!</v>
      </c>
      <c r="CD2135">
        <v>99</v>
      </c>
      <c r="CE2135">
        <v>0</v>
      </c>
      <c r="CH2135">
        <f t="shared" si="166"/>
        <v>1</v>
      </c>
      <c r="CI2135" t="s">
        <v>1408</v>
      </c>
      <c r="CJ2135">
        <v>0</v>
      </c>
      <c r="CK2135" t="s">
        <v>1399</v>
      </c>
      <c r="CL2135">
        <f t="shared" si="167"/>
        <v>0</v>
      </c>
      <c r="CM2135">
        <f t="shared" si="168"/>
        <v>0</v>
      </c>
      <c r="CN2135">
        <f t="shared" si="169"/>
        <v>1</v>
      </c>
    </row>
    <row r="2136" spans="1:92" x14ac:dyDescent="0.25">
      <c r="A2136">
        <v>2869</v>
      </c>
      <c r="B2136" t="s">
        <v>564</v>
      </c>
      <c r="C2136" t="s">
        <v>564</v>
      </c>
      <c r="D2136">
        <v>2437639</v>
      </c>
      <c r="E2136">
        <v>6</v>
      </c>
      <c r="F2136" s="107">
        <v>41015</v>
      </c>
      <c r="G2136" s="107">
        <v>41037</v>
      </c>
      <c r="H2136">
        <v>2437639</v>
      </c>
      <c r="I2136" s="107">
        <v>41019</v>
      </c>
      <c r="J2136" s="107">
        <v>41037</v>
      </c>
      <c r="K2136">
        <v>10000</v>
      </c>
      <c r="L2136" t="s">
        <v>568</v>
      </c>
      <c r="N2136" t="s">
        <v>564</v>
      </c>
      <c r="O2136" t="s">
        <v>913</v>
      </c>
      <c r="P2136" t="s">
        <v>38</v>
      </c>
      <c r="Q2136">
        <v>19</v>
      </c>
      <c r="R2136">
        <v>23</v>
      </c>
      <c r="S2136">
        <v>1</v>
      </c>
      <c r="T2136">
        <v>0</v>
      </c>
      <c r="U2136">
        <v>1</v>
      </c>
      <c r="AD2136" s="107">
        <v>31923</v>
      </c>
      <c r="AE2136" t="s">
        <v>31</v>
      </c>
      <c r="AF2136" t="s">
        <v>32</v>
      </c>
      <c r="AG2136" t="s">
        <v>868</v>
      </c>
      <c r="AH2136" t="s">
        <v>57</v>
      </c>
      <c r="AI2136" t="s">
        <v>112</v>
      </c>
      <c r="AJ2136" t="s">
        <v>88</v>
      </c>
      <c r="AK2136">
        <v>3</v>
      </c>
      <c r="AL2136" t="s">
        <v>361</v>
      </c>
      <c r="AM2136">
        <v>2</v>
      </c>
      <c r="AP2136" t="s">
        <v>169</v>
      </c>
      <c r="AR2136" t="s">
        <v>66</v>
      </c>
      <c r="AS2136" t="s">
        <v>63</v>
      </c>
      <c r="BC2136" t="s">
        <v>37</v>
      </c>
      <c r="BF2136">
        <v>19</v>
      </c>
      <c r="BG2136">
        <v>19</v>
      </c>
      <c r="BH2136">
        <v>23</v>
      </c>
      <c r="BI2136">
        <v>24.84153005464481</v>
      </c>
      <c r="BJ2136">
        <f t="shared" si="165"/>
        <v>25</v>
      </c>
      <c r="BK2136">
        <v>0</v>
      </c>
      <c r="BL2136">
        <v>0</v>
      </c>
      <c r="BM2136" t="s">
        <v>1050</v>
      </c>
      <c r="BN2136" t="s">
        <v>913</v>
      </c>
      <c r="BO2136" t="s">
        <v>564</v>
      </c>
      <c r="BQ2136" t="s">
        <v>1050</v>
      </c>
      <c r="BR2136" t="s">
        <v>87</v>
      </c>
      <c r="BS2136" t="s">
        <v>572</v>
      </c>
      <c r="BT2136" t="s">
        <v>1252</v>
      </c>
      <c r="BU2136" t="s">
        <v>87</v>
      </c>
      <c r="BV2136">
        <v>0.82608695652173914</v>
      </c>
      <c r="BW2136">
        <v>1</v>
      </c>
      <c r="BX2136">
        <v>0.17391304347826086</v>
      </c>
      <c r="BY2136">
        <v>0</v>
      </c>
      <c r="BZ2136">
        <v>-19</v>
      </c>
      <c r="CA2136">
        <v>0</v>
      </c>
      <c r="CB2136">
        <v>19</v>
      </c>
      <c r="CC2136" t="e">
        <v>#VALUE!</v>
      </c>
      <c r="CD2136">
        <v>19</v>
      </c>
      <c r="CE2136">
        <v>0</v>
      </c>
      <c r="CH2136">
        <f t="shared" si="166"/>
        <v>1</v>
      </c>
      <c r="CI2136" t="s">
        <v>1404</v>
      </c>
      <c r="CJ2136">
        <v>2</v>
      </c>
      <c r="CK2136" t="s">
        <v>1399</v>
      </c>
      <c r="CL2136">
        <f t="shared" si="167"/>
        <v>0</v>
      </c>
      <c r="CM2136">
        <f t="shared" si="168"/>
        <v>1</v>
      </c>
      <c r="CN2136">
        <f t="shared" si="169"/>
        <v>0</v>
      </c>
    </row>
    <row r="2137" spans="1:92" x14ac:dyDescent="0.25">
      <c r="A2137">
        <v>2948</v>
      </c>
      <c r="B2137" t="s">
        <v>564</v>
      </c>
      <c r="C2137" t="s">
        <v>564</v>
      </c>
      <c r="D2137">
        <v>2438099</v>
      </c>
      <c r="E2137">
        <v>1</v>
      </c>
      <c r="F2137" s="107">
        <v>41017</v>
      </c>
      <c r="G2137" s="107">
        <v>41071</v>
      </c>
      <c r="H2137">
        <v>2438099</v>
      </c>
      <c r="I2137" s="107">
        <v>41018</v>
      </c>
      <c r="J2137" s="107">
        <v>41021</v>
      </c>
      <c r="K2137">
        <v>2000</v>
      </c>
      <c r="L2137" t="s">
        <v>566</v>
      </c>
      <c r="M2137" s="107">
        <v>41021</v>
      </c>
      <c r="N2137" t="s">
        <v>87</v>
      </c>
      <c r="O2137" t="s">
        <v>583</v>
      </c>
      <c r="P2137" t="s">
        <v>122</v>
      </c>
      <c r="Q2137">
        <v>4</v>
      </c>
      <c r="R2137">
        <v>55</v>
      </c>
      <c r="S2137">
        <v>0</v>
      </c>
      <c r="T2137">
        <v>1</v>
      </c>
      <c r="AD2137" s="107">
        <v>30251</v>
      </c>
      <c r="AE2137" t="s">
        <v>31</v>
      </c>
      <c r="AF2137" t="s">
        <v>68</v>
      </c>
      <c r="AG2137" t="s">
        <v>870</v>
      </c>
      <c r="AH2137" t="s">
        <v>57</v>
      </c>
      <c r="AI2137" t="s">
        <v>52</v>
      </c>
      <c r="AJ2137" t="s">
        <v>122</v>
      </c>
      <c r="AK2137">
        <v>4</v>
      </c>
      <c r="AL2137" t="s">
        <v>122</v>
      </c>
      <c r="AP2137" t="s">
        <v>42</v>
      </c>
      <c r="AR2137" t="s">
        <v>43</v>
      </c>
      <c r="AS2137" t="s">
        <v>44</v>
      </c>
      <c r="AT2137" t="s">
        <v>503</v>
      </c>
      <c r="BC2137" t="s">
        <v>37</v>
      </c>
      <c r="BF2137">
        <v>4</v>
      </c>
      <c r="BG2137">
        <v>54</v>
      </c>
      <c r="BH2137">
        <v>55</v>
      </c>
      <c r="BI2137">
        <v>29.415300546448087</v>
      </c>
      <c r="BJ2137">
        <f t="shared" si="165"/>
        <v>29</v>
      </c>
      <c r="BK2137">
        <v>0</v>
      </c>
      <c r="BL2137">
        <v>-50</v>
      </c>
      <c r="BM2137" t="s">
        <v>1051</v>
      </c>
      <c r="BN2137" t="s">
        <v>75</v>
      </c>
      <c r="BO2137" t="s">
        <v>87</v>
      </c>
      <c r="BQ2137" t="s">
        <v>1051</v>
      </c>
      <c r="BR2137" t="s">
        <v>87</v>
      </c>
      <c r="BS2137" t="s">
        <v>573</v>
      </c>
      <c r="BT2137" t="s">
        <v>1252</v>
      </c>
      <c r="BU2137" t="s">
        <v>564</v>
      </c>
      <c r="BV2137">
        <v>7.2727272727272724E-2</v>
      </c>
      <c r="BW2137">
        <v>7.407407407407407E-2</v>
      </c>
      <c r="BX2137">
        <v>1.3468013468013462E-3</v>
      </c>
      <c r="BY2137">
        <v>0</v>
      </c>
      <c r="BZ2137">
        <v>-4</v>
      </c>
      <c r="CA2137">
        <v>0</v>
      </c>
      <c r="CB2137">
        <v>4</v>
      </c>
      <c r="CC2137" t="e">
        <v>#VALUE!</v>
      </c>
      <c r="CD2137">
        <v>4</v>
      </c>
      <c r="CE2137">
        <v>0</v>
      </c>
      <c r="CH2137">
        <f t="shared" si="166"/>
        <v>1</v>
      </c>
      <c r="CI2137" t="s">
        <v>1405</v>
      </c>
      <c r="CJ2137">
        <v>1</v>
      </c>
      <c r="CK2137" t="s">
        <v>1399</v>
      </c>
      <c r="CL2137">
        <f t="shared" si="167"/>
        <v>1</v>
      </c>
      <c r="CM2137">
        <f t="shared" si="168"/>
        <v>0</v>
      </c>
      <c r="CN2137">
        <f t="shared" si="169"/>
        <v>1</v>
      </c>
    </row>
    <row r="2138" spans="1:92" x14ac:dyDescent="0.25">
      <c r="A2138">
        <v>819</v>
      </c>
      <c r="B2138" t="s">
        <v>564</v>
      </c>
      <c r="C2138" t="s">
        <v>87</v>
      </c>
      <c r="D2138">
        <v>2438459</v>
      </c>
      <c r="E2138">
        <v>5</v>
      </c>
      <c r="F2138" s="107">
        <v>40940</v>
      </c>
      <c r="G2138" s="107">
        <v>41205</v>
      </c>
      <c r="H2138">
        <v>2438459</v>
      </c>
      <c r="I2138" s="107">
        <v>41054</v>
      </c>
      <c r="J2138" s="107">
        <v>41205</v>
      </c>
      <c r="K2138">
        <v>15000</v>
      </c>
      <c r="L2138" t="s">
        <v>569</v>
      </c>
      <c r="M2138" s="107">
        <v>40941</v>
      </c>
      <c r="N2138" t="s">
        <v>87</v>
      </c>
      <c r="O2138" t="s">
        <v>75</v>
      </c>
      <c r="P2138" t="s">
        <v>38</v>
      </c>
      <c r="Q2138">
        <v>157</v>
      </c>
      <c r="R2138">
        <v>266</v>
      </c>
      <c r="S2138">
        <v>2</v>
      </c>
      <c r="T2138">
        <v>5</v>
      </c>
      <c r="U2138">
        <v>1</v>
      </c>
      <c r="AD2138" s="107">
        <v>33793</v>
      </c>
      <c r="AE2138" t="s">
        <v>31</v>
      </c>
      <c r="AF2138" t="s">
        <v>39</v>
      </c>
      <c r="AG2138" t="s">
        <v>40</v>
      </c>
      <c r="AH2138" t="s">
        <v>40</v>
      </c>
      <c r="AI2138" t="s">
        <v>140</v>
      </c>
      <c r="AJ2138" t="s">
        <v>88</v>
      </c>
      <c r="AK2138">
        <v>14</v>
      </c>
      <c r="AL2138" t="s">
        <v>987</v>
      </c>
      <c r="AN2138">
        <v>8</v>
      </c>
      <c r="AP2138" t="s">
        <v>107</v>
      </c>
      <c r="AR2138" t="s">
        <v>43</v>
      </c>
      <c r="AS2138" t="s">
        <v>60</v>
      </c>
      <c r="AU2138">
        <v>41054</v>
      </c>
      <c r="AX2138" t="s">
        <v>87</v>
      </c>
      <c r="BC2138" t="s">
        <v>37</v>
      </c>
      <c r="BF2138">
        <v>157</v>
      </c>
      <c r="BG2138">
        <v>152</v>
      </c>
      <c r="BH2138">
        <v>266</v>
      </c>
      <c r="BI2138">
        <v>19.527322404371585</v>
      </c>
      <c r="BJ2138">
        <f t="shared" si="165"/>
        <v>20</v>
      </c>
      <c r="BK2138">
        <v>0</v>
      </c>
      <c r="BL2138">
        <v>0</v>
      </c>
      <c r="BM2138" t="s">
        <v>1050</v>
      </c>
      <c r="BN2138" t="s">
        <v>75</v>
      </c>
      <c r="BO2138" t="s">
        <v>87</v>
      </c>
      <c r="BQ2138" t="s">
        <v>1050</v>
      </c>
      <c r="BR2138" t="s">
        <v>87</v>
      </c>
      <c r="BS2138" t="s">
        <v>572</v>
      </c>
      <c r="BT2138" t="s">
        <v>1252</v>
      </c>
      <c r="BU2138" t="s">
        <v>87</v>
      </c>
      <c r="BV2138">
        <v>0.59022556390977443</v>
      </c>
      <c r="BW2138">
        <v>1</v>
      </c>
      <c r="BX2138">
        <v>0.40977443609022557</v>
      </c>
      <c r="BY2138">
        <v>0</v>
      </c>
      <c r="BZ2138">
        <v>-152</v>
      </c>
      <c r="CA2138">
        <v>5</v>
      </c>
      <c r="CB2138">
        <v>152</v>
      </c>
      <c r="CC2138">
        <v>157</v>
      </c>
      <c r="CD2138">
        <v>152</v>
      </c>
      <c r="CE2138">
        <v>0</v>
      </c>
      <c r="CH2138">
        <f t="shared" si="166"/>
        <v>1</v>
      </c>
      <c r="CI2138" t="s">
        <v>1403</v>
      </c>
      <c r="CJ2138">
        <v>6</v>
      </c>
      <c r="CK2138" t="s">
        <v>1399</v>
      </c>
      <c r="CL2138">
        <f t="shared" si="167"/>
        <v>1</v>
      </c>
      <c r="CM2138">
        <f t="shared" si="168"/>
        <v>1</v>
      </c>
      <c r="CN2138">
        <f t="shared" si="169"/>
        <v>1</v>
      </c>
    </row>
    <row r="2139" spans="1:92" x14ac:dyDescent="0.25">
      <c r="A2139">
        <v>3198</v>
      </c>
      <c r="B2139" t="s">
        <v>564</v>
      </c>
      <c r="C2139" t="s">
        <v>564</v>
      </c>
      <c r="D2139">
        <v>2439269</v>
      </c>
      <c r="E2139">
        <v>2</v>
      </c>
      <c r="F2139" s="107">
        <v>41026</v>
      </c>
      <c r="G2139" s="107">
        <v>41092</v>
      </c>
      <c r="H2139">
        <v>2439269</v>
      </c>
      <c r="I2139" s="107">
        <v>41031</v>
      </c>
      <c r="J2139" s="107">
        <v>41092</v>
      </c>
      <c r="K2139">
        <v>30000</v>
      </c>
      <c r="L2139" t="s">
        <v>570</v>
      </c>
      <c r="N2139" t="s">
        <v>564</v>
      </c>
      <c r="O2139" t="s">
        <v>913</v>
      </c>
      <c r="P2139" t="s">
        <v>587</v>
      </c>
      <c r="Q2139">
        <v>62</v>
      </c>
      <c r="R2139">
        <v>67</v>
      </c>
      <c r="S2139">
        <v>0</v>
      </c>
      <c r="T2139">
        <v>1</v>
      </c>
      <c r="AD2139" s="107">
        <v>33526</v>
      </c>
      <c r="AE2139" t="s">
        <v>31</v>
      </c>
      <c r="AF2139" t="s">
        <v>32</v>
      </c>
      <c r="AG2139" t="s">
        <v>868</v>
      </c>
      <c r="AH2139" t="s">
        <v>30</v>
      </c>
      <c r="AI2139" t="s">
        <v>112</v>
      </c>
      <c r="AJ2139" t="s">
        <v>47</v>
      </c>
      <c r="AK2139">
        <v>6</v>
      </c>
      <c r="AL2139" t="s">
        <v>47</v>
      </c>
      <c r="AP2139" t="s">
        <v>72</v>
      </c>
      <c r="AR2139" t="s">
        <v>49</v>
      </c>
      <c r="AS2139" t="s">
        <v>73</v>
      </c>
      <c r="BC2139" t="s">
        <v>51</v>
      </c>
      <c r="BF2139">
        <v>62</v>
      </c>
      <c r="BG2139">
        <v>62</v>
      </c>
      <c r="BH2139">
        <v>67</v>
      </c>
      <c r="BI2139">
        <v>20.491803278688526</v>
      </c>
      <c r="BJ2139">
        <f t="shared" si="165"/>
        <v>21</v>
      </c>
      <c r="BK2139">
        <v>0</v>
      </c>
      <c r="BL2139">
        <v>0</v>
      </c>
      <c r="BM2139" t="s">
        <v>47</v>
      </c>
      <c r="BN2139" t="s">
        <v>913</v>
      </c>
      <c r="BO2139" t="s">
        <v>564</v>
      </c>
      <c r="BQ2139" t="s">
        <v>47</v>
      </c>
      <c r="BR2139" t="s">
        <v>87</v>
      </c>
      <c r="BS2139" t="s">
        <v>572</v>
      </c>
      <c r="BT2139" t="s">
        <v>1252</v>
      </c>
      <c r="BU2139" t="s">
        <v>564</v>
      </c>
      <c r="BV2139">
        <v>0.92537313432835822</v>
      </c>
      <c r="BW2139">
        <v>1</v>
      </c>
      <c r="BX2139">
        <v>7.4626865671641784E-2</v>
      </c>
      <c r="BY2139">
        <v>0</v>
      </c>
      <c r="BZ2139">
        <v>-62</v>
      </c>
      <c r="CA2139">
        <v>0</v>
      </c>
      <c r="CB2139">
        <v>62</v>
      </c>
      <c r="CC2139" t="e">
        <v>#VALUE!</v>
      </c>
      <c r="CD2139">
        <v>62</v>
      </c>
      <c r="CE2139">
        <v>0</v>
      </c>
      <c r="CH2139">
        <f t="shared" si="166"/>
        <v>1</v>
      </c>
      <c r="CI2139" t="s">
        <v>1402</v>
      </c>
      <c r="CJ2139">
        <v>4</v>
      </c>
      <c r="CK2139" t="s">
        <v>1399</v>
      </c>
      <c r="CL2139">
        <f t="shared" si="167"/>
        <v>0</v>
      </c>
      <c r="CM2139">
        <f t="shared" si="168"/>
        <v>0</v>
      </c>
      <c r="CN2139">
        <f t="shared" si="169"/>
        <v>1</v>
      </c>
    </row>
    <row r="2140" spans="1:92" x14ac:dyDescent="0.25">
      <c r="A2140">
        <v>252</v>
      </c>
      <c r="B2140" t="s">
        <v>564</v>
      </c>
      <c r="C2140" t="s">
        <v>564</v>
      </c>
      <c r="D2140">
        <v>2439395</v>
      </c>
      <c r="E2140">
        <v>5</v>
      </c>
      <c r="F2140" s="107">
        <v>40919</v>
      </c>
      <c r="G2140" s="107">
        <v>41050</v>
      </c>
      <c r="H2140">
        <v>2439395</v>
      </c>
      <c r="I2140" s="107">
        <v>40919</v>
      </c>
      <c r="J2140" s="107">
        <v>41050</v>
      </c>
      <c r="K2140">
        <v>15000</v>
      </c>
      <c r="L2140" t="s">
        <v>569</v>
      </c>
      <c r="N2140" t="s">
        <v>564</v>
      </c>
      <c r="O2140" t="s">
        <v>913</v>
      </c>
      <c r="P2140" t="s">
        <v>38</v>
      </c>
      <c r="Q2140">
        <v>132</v>
      </c>
      <c r="R2140">
        <v>132</v>
      </c>
      <c r="S2140">
        <v>4</v>
      </c>
      <c r="T2140">
        <v>1</v>
      </c>
      <c r="U2140">
        <v>1</v>
      </c>
      <c r="AD2140" s="107">
        <v>32405</v>
      </c>
      <c r="AE2140" t="s">
        <v>31</v>
      </c>
      <c r="AF2140" t="s">
        <v>32</v>
      </c>
      <c r="AG2140" t="s">
        <v>868</v>
      </c>
      <c r="AH2140" t="s">
        <v>57</v>
      </c>
      <c r="AI2140" t="s">
        <v>140</v>
      </c>
      <c r="AJ2140" t="s">
        <v>88</v>
      </c>
      <c r="AK2140">
        <v>7</v>
      </c>
      <c r="AL2140" t="s">
        <v>987</v>
      </c>
      <c r="AN2140">
        <v>10</v>
      </c>
      <c r="AP2140" t="s">
        <v>107</v>
      </c>
      <c r="AR2140" t="s">
        <v>43</v>
      </c>
      <c r="AS2140" t="s">
        <v>60</v>
      </c>
      <c r="BC2140" t="s">
        <v>37</v>
      </c>
      <c r="BF2140">
        <v>132</v>
      </c>
      <c r="BG2140">
        <v>132</v>
      </c>
      <c r="BH2140">
        <v>132</v>
      </c>
      <c r="BI2140">
        <v>23.262295081967213</v>
      </c>
      <c r="BJ2140">
        <f t="shared" si="165"/>
        <v>23</v>
      </c>
      <c r="BK2140">
        <v>0</v>
      </c>
      <c r="BL2140">
        <v>0</v>
      </c>
      <c r="BM2140" t="s">
        <v>1050</v>
      </c>
      <c r="BN2140" t="s">
        <v>913</v>
      </c>
      <c r="BO2140" t="s">
        <v>564</v>
      </c>
      <c r="BQ2140" t="s">
        <v>1050</v>
      </c>
      <c r="BR2140" t="s">
        <v>87</v>
      </c>
      <c r="BS2140" t="s">
        <v>572</v>
      </c>
      <c r="BT2140" t="s">
        <v>1252</v>
      </c>
      <c r="BU2140" t="s">
        <v>87</v>
      </c>
      <c r="BV2140">
        <v>1</v>
      </c>
      <c r="BW2140">
        <v>1</v>
      </c>
      <c r="BX2140">
        <v>0</v>
      </c>
      <c r="BY2140">
        <v>0</v>
      </c>
      <c r="BZ2140">
        <v>-132</v>
      </c>
      <c r="CA2140">
        <v>0</v>
      </c>
      <c r="CB2140">
        <v>132</v>
      </c>
      <c r="CC2140" t="e">
        <v>#VALUE!</v>
      </c>
      <c r="CD2140">
        <v>132</v>
      </c>
      <c r="CE2140">
        <v>0</v>
      </c>
      <c r="CH2140">
        <f t="shared" si="166"/>
        <v>1</v>
      </c>
      <c r="CI2140" t="s">
        <v>1403</v>
      </c>
      <c r="CJ2140">
        <v>6</v>
      </c>
      <c r="CK2140" t="s">
        <v>1399</v>
      </c>
      <c r="CL2140">
        <f t="shared" si="167"/>
        <v>0</v>
      </c>
      <c r="CM2140">
        <f t="shared" si="168"/>
        <v>1</v>
      </c>
      <c r="CN2140">
        <f t="shared" si="169"/>
        <v>1</v>
      </c>
    </row>
    <row r="2141" spans="1:92" x14ac:dyDescent="0.25">
      <c r="A2141">
        <v>2021</v>
      </c>
      <c r="B2141" t="s">
        <v>564</v>
      </c>
      <c r="C2141" t="s">
        <v>564</v>
      </c>
      <c r="D2141">
        <v>2439883</v>
      </c>
      <c r="E2141">
        <v>3</v>
      </c>
      <c r="F2141" s="107">
        <v>40984</v>
      </c>
      <c r="G2141" s="107">
        <v>41039</v>
      </c>
      <c r="H2141">
        <v>2439883</v>
      </c>
      <c r="I2141" s="107">
        <v>40985</v>
      </c>
      <c r="J2141" s="107">
        <v>41039</v>
      </c>
      <c r="K2141">
        <v>10000</v>
      </c>
      <c r="L2141" t="s">
        <v>568</v>
      </c>
      <c r="N2141" t="s">
        <v>564</v>
      </c>
      <c r="O2141" t="s">
        <v>913</v>
      </c>
      <c r="P2141" t="s">
        <v>38</v>
      </c>
      <c r="Q2141">
        <v>55</v>
      </c>
      <c r="R2141">
        <v>56</v>
      </c>
      <c r="S2141">
        <v>0</v>
      </c>
      <c r="T2141">
        <v>2</v>
      </c>
      <c r="AD2141" s="107">
        <v>32845</v>
      </c>
      <c r="AE2141" t="s">
        <v>31</v>
      </c>
      <c r="AF2141" t="s">
        <v>39</v>
      </c>
      <c r="AG2141" t="s">
        <v>40</v>
      </c>
      <c r="AH2141" t="s">
        <v>40</v>
      </c>
      <c r="AI2141" t="s">
        <v>99</v>
      </c>
      <c r="AJ2141" t="s">
        <v>88</v>
      </c>
      <c r="AK2141">
        <v>3</v>
      </c>
      <c r="AL2141" t="s">
        <v>184</v>
      </c>
      <c r="AP2141" t="s">
        <v>65</v>
      </c>
      <c r="AR2141" t="s">
        <v>66</v>
      </c>
      <c r="AS2141" t="s">
        <v>67</v>
      </c>
      <c r="BC2141" t="s">
        <v>51</v>
      </c>
      <c r="BF2141">
        <v>55</v>
      </c>
      <c r="BG2141">
        <v>55</v>
      </c>
      <c r="BH2141">
        <v>56</v>
      </c>
      <c r="BI2141">
        <v>22.237704918032787</v>
      </c>
      <c r="BJ2141">
        <f t="shared" si="165"/>
        <v>22</v>
      </c>
      <c r="BK2141">
        <v>0</v>
      </c>
      <c r="BL2141">
        <v>0</v>
      </c>
      <c r="BM2141" t="s">
        <v>1050</v>
      </c>
      <c r="BN2141" t="s">
        <v>913</v>
      </c>
      <c r="BO2141" t="s">
        <v>564</v>
      </c>
      <c r="BQ2141" t="s">
        <v>1050</v>
      </c>
      <c r="BR2141" t="s">
        <v>87</v>
      </c>
      <c r="BS2141" t="s">
        <v>572</v>
      </c>
      <c r="BT2141" t="s">
        <v>1252</v>
      </c>
      <c r="BU2141" t="s">
        <v>564</v>
      </c>
      <c r="BV2141">
        <v>0.9821428571428571</v>
      </c>
      <c r="BW2141">
        <v>1</v>
      </c>
      <c r="BX2141">
        <v>1.7857142857142905E-2</v>
      </c>
      <c r="BY2141">
        <v>0</v>
      </c>
      <c r="BZ2141">
        <v>-55</v>
      </c>
      <c r="CA2141">
        <v>0</v>
      </c>
      <c r="CB2141">
        <v>55</v>
      </c>
      <c r="CC2141" t="e">
        <v>#VALUE!</v>
      </c>
      <c r="CD2141">
        <v>55</v>
      </c>
      <c r="CE2141">
        <v>0</v>
      </c>
      <c r="CH2141">
        <f t="shared" si="166"/>
        <v>1</v>
      </c>
      <c r="CI2141" t="s">
        <v>1401</v>
      </c>
      <c r="CJ2141">
        <v>3</v>
      </c>
      <c r="CK2141" t="s">
        <v>1399</v>
      </c>
      <c r="CL2141">
        <f t="shared" si="167"/>
        <v>0</v>
      </c>
      <c r="CM2141">
        <f t="shared" si="168"/>
        <v>0</v>
      </c>
      <c r="CN2141">
        <f t="shared" si="169"/>
        <v>1</v>
      </c>
    </row>
    <row r="2142" spans="1:92" x14ac:dyDescent="0.25">
      <c r="A2142">
        <v>2502</v>
      </c>
      <c r="B2142" t="s">
        <v>564</v>
      </c>
      <c r="C2142" t="s">
        <v>564</v>
      </c>
      <c r="D2142">
        <v>2439938</v>
      </c>
      <c r="E2142">
        <v>2</v>
      </c>
      <c r="F2142" s="107">
        <v>41003</v>
      </c>
      <c r="G2142" s="107">
        <v>41109</v>
      </c>
      <c r="H2142">
        <v>2439938</v>
      </c>
      <c r="I2142" s="107">
        <v>41003</v>
      </c>
      <c r="J2142" s="107">
        <v>41004</v>
      </c>
      <c r="K2142">
        <v>5000</v>
      </c>
      <c r="L2142" t="s">
        <v>567</v>
      </c>
      <c r="M2142" s="107">
        <v>41004</v>
      </c>
      <c r="N2142" t="s">
        <v>87</v>
      </c>
      <c r="O2142" t="s">
        <v>75</v>
      </c>
      <c r="P2142" t="s">
        <v>587</v>
      </c>
      <c r="Q2142">
        <v>2</v>
      </c>
      <c r="R2142">
        <v>107</v>
      </c>
      <c r="S2142">
        <v>0</v>
      </c>
      <c r="T2142">
        <v>0</v>
      </c>
      <c r="AD2142" s="107">
        <v>32881</v>
      </c>
      <c r="AE2142" t="s">
        <v>31</v>
      </c>
      <c r="AF2142" t="s">
        <v>32</v>
      </c>
      <c r="AG2142" t="s">
        <v>868</v>
      </c>
      <c r="AH2142" t="s">
        <v>30</v>
      </c>
      <c r="AI2142" t="s">
        <v>33</v>
      </c>
      <c r="AJ2142" t="s">
        <v>47</v>
      </c>
      <c r="AK2142">
        <v>5</v>
      </c>
      <c r="AL2142" t="s">
        <v>47</v>
      </c>
      <c r="AP2142" t="s">
        <v>92</v>
      </c>
      <c r="AR2142" t="s">
        <v>66</v>
      </c>
      <c r="AS2142" t="s">
        <v>44</v>
      </c>
      <c r="BC2142" t="s">
        <v>51</v>
      </c>
      <c r="BF2142">
        <v>2</v>
      </c>
      <c r="BG2142">
        <v>107</v>
      </c>
      <c r="BH2142">
        <v>107</v>
      </c>
      <c r="BI2142">
        <v>22.191256830601095</v>
      </c>
      <c r="BJ2142">
        <f t="shared" si="165"/>
        <v>22</v>
      </c>
      <c r="BK2142">
        <v>0</v>
      </c>
      <c r="BL2142">
        <v>-105</v>
      </c>
      <c r="BM2142" t="s">
        <v>47</v>
      </c>
      <c r="BN2142" t="s">
        <v>75</v>
      </c>
      <c r="BO2142" t="s">
        <v>87</v>
      </c>
      <c r="BQ2142" t="s">
        <v>47</v>
      </c>
      <c r="BR2142" t="s">
        <v>87</v>
      </c>
      <c r="BS2142" t="s">
        <v>573</v>
      </c>
      <c r="BT2142" t="s">
        <v>1252</v>
      </c>
      <c r="BU2142" t="s">
        <v>564</v>
      </c>
      <c r="BV2142">
        <v>1.8691588785046728E-2</v>
      </c>
      <c r="BW2142">
        <v>1.8691588785046728E-2</v>
      </c>
      <c r="BX2142">
        <v>0</v>
      </c>
      <c r="BY2142">
        <v>0</v>
      </c>
      <c r="BZ2142">
        <v>-2</v>
      </c>
      <c r="CA2142">
        <v>0</v>
      </c>
      <c r="CB2142">
        <v>2</v>
      </c>
      <c r="CC2142" t="e">
        <v>#VALUE!</v>
      </c>
      <c r="CD2142">
        <v>2</v>
      </c>
      <c r="CE2142">
        <v>0</v>
      </c>
      <c r="CH2142">
        <f t="shared" si="166"/>
        <v>0</v>
      </c>
      <c r="CI2142" t="s">
        <v>1405</v>
      </c>
      <c r="CJ2142">
        <v>1</v>
      </c>
      <c r="CK2142" t="s">
        <v>1399</v>
      </c>
      <c r="CL2142">
        <f t="shared" si="167"/>
        <v>1</v>
      </c>
      <c r="CM2142">
        <f t="shared" si="168"/>
        <v>0</v>
      </c>
      <c r="CN2142">
        <f t="shared" si="169"/>
        <v>0</v>
      </c>
    </row>
    <row r="2143" spans="1:92" x14ac:dyDescent="0.25">
      <c r="A2143">
        <v>2259</v>
      </c>
      <c r="B2143" t="s">
        <v>564</v>
      </c>
      <c r="C2143" t="s">
        <v>564</v>
      </c>
      <c r="D2143">
        <v>2440124</v>
      </c>
      <c r="E2143">
        <v>5</v>
      </c>
      <c r="F2143" s="107">
        <v>40994</v>
      </c>
      <c r="G2143" s="107">
        <v>41002</v>
      </c>
      <c r="H2143">
        <v>2440124</v>
      </c>
      <c r="I2143" s="107">
        <v>40995</v>
      </c>
      <c r="J2143" s="107">
        <v>41002</v>
      </c>
      <c r="K2143">
        <v>5000</v>
      </c>
      <c r="L2143" t="s">
        <v>567</v>
      </c>
      <c r="N2143" t="s">
        <v>564</v>
      </c>
      <c r="O2143" t="s">
        <v>913</v>
      </c>
      <c r="P2143" t="s">
        <v>38</v>
      </c>
      <c r="Q2143">
        <v>8</v>
      </c>
      <c r="R2143">
        <v>9</v>
      </c>
      <c r="S2143">
        <v>1</v>
      </c>
      <c r="T2143">
        <v>0</v>
      </c>
      <c r="U2143">
        <v>1</v>
      </c>
      <c r="AD2143" s="107">
        <v>29367</v>
      </c>
      <c r="AE2143" t="s">
        <v>31</v>
      </c>
      <c r="AF2143" t="s">
        <v>32</v>
      </c>
      <c r="AG2143" t="s">
        <v>868</v>
      </c>
      <c r="AH2143" t="s">
        <v>30</v>
      </c>
      <c r="AI2143" t="s">
        <v>58</v>
      </c>
      <c r="AJ2143" t="s">
        <v>88</v>
      </c>
      <c r="AK2143">
        <v>2</v>
      </c>
      <c r="AL2143" t="s">
        <v>987</v>
      </c>
      <c r="AN2143">
        <v>6</v>
      </c>
      <c r="AP2143" t="s">
        <v>42</v>
      </c>
      <c r="AR2143" t="s">
        <v>43</v>
      </c>
      <c r="AS2143" t="s">
        <v>44</v>
      </c>
      <c r="AT2143" t="s">
        <v>423</v>
      </c>
      <c r="BC2143" t="s">
        <v>37</v>
      </c>
      <c r="BF2143">
        <v>8</v>
      </c>
      <c r="BG2143">
        <v>8</v>
      </c>
      <c r="BH2143">
        <v>9</v>
      </c>
      <c r="BI2143">
        <v>31.76775956284153</v>
      </c>
      <c r="BJ2143">
        <f t="shared" si="165"/>
        <v>32</v>
      </c>
      <c r="BK2143">
        <v>0</v>
      </c>
      <c r="BL2143">
        <v>0</v>
      </c>
      <c r="BM2143" t="s">
        <v>1050</v>
      </c>
      <c r="BN2143" t="s">
        <v>913</v>
      </c>
      <c r="BO2143" t="s">
        <v>564</v>
      </c>
      <c r="BQ2143" t="s">
        <v>1050</v>
      </c>
      <c r="BR2143" t="s">
        <v>87</v>
      </c>
      <c r="BS2143" t="s">
        <v>572</v>
      </c>
      <c r="BT2143" t="s">
        <v>1252</v>
      </c>
      <c r="BU2143" t="s">
        <v>87</v>
      </c>
      <c r="BV2143">
        <v>0.88888888888888884</v>
      </c>
      <c r="BW2143">
        <v>1</v>
      </c>
      <c r="BX2143">
        <v>0.11111111111111116</v>
      </c>
      <c r="BY2143">
        <v>0</v>
      </c>
      <c r="BZ2143">
        <v>-8</v>
      </c>
      <c r="CA2143">
        <v>0</v>
      </c>
      <c r="CB2143">
        <v>8</v>
      </c>
      <c r="CC2143" t="e">
        <v>#VALUE!</v>
      </c>
      <c r="CD2143">
        <v>8</v>
      </c>
      <c r="CE2143">
        <v>0</v>
      </c>
      <c r="CH2143">
        <f t="shared" si="166"/>
        <v>1</v>
      </c>
      <c r="CI2143" t="s">
        <v>1405</v>
      </c>
      <c r="CJ2143">
        <v>1</v>
      </c>
      <c r="CK2143" t="s">
        <v>1399</v>
      </c>
      <c r="CL2143">
        <f t="shared" si="167"/>
        <v>0</v>
      </c>
      <c r="CM2143">
        <f t="shared" si="168"/>
        <v>1</v>
      </c>
      <c r="CN2143">
        <f t="shared" si="169"/>
        <v>0</v>
      </c>
    </row>
    <row r="2144" spans="1:92" x14ac:dyDescent="0.25">
      <c r="A2144">
        <v>574</v>
      </c>
      <c r="B2144" t="s">
        <v>564</v>
      </c>
      <c r="C2144" t="s">
        <v>564</v>
      </c>
      <c r="D2144">
        <v>2441121</v>
      </c>
      <c r="E2144">
        <v>1</v>
      </c>
      <c r="F2144" s="107">
        <v>40931</v>
      </c>
      <c r="G2144" s="107">
        <v>41010</v>
      </c>
      <c r="H2144">
        <v>2441121</v>
      </c>
      <c r="I2144" s="107">
        <v>40932</v>
      </c>
      <c r="J2144" s="107">
        <v>40935</v>
      </c>
      <c r="K2144">
        <v>9500</v>
      </c>
      <c r="L2144" t="s">
        <v>568</v>
      </c>
      <c r="M2144" s="107">
        <v>40935</v>
      </c>
      <c r="N2144" t="s">
        <v>87</v>
      </c>
      <c r="O2144" t="s">
        <v>75</v>
      </c>
      <c r="P2144" t="s">
        <v>54</v>
      </c>
      <c r="Q2144">
        <v>4</v>
      </c>
      <c r="R2144">
        <v>80</v>
      </c>
      <c r="S2144">
        <v>1</v>
      </c>
      <c r="T2144">
        <v>0</v>
      </c>
      <c r="V2144">
        <v>1</v>
      </c>
      <c r="AD2144" s="107">
        <v>33400</v>
      </c>
      <c r="AE2144" t="s">
        <v>31</v>
      </c>
      <c r="AF2144" t="s">
        <v>39</v>
      </c>
      <c r="AG2144" t="s">
        <v>40</v>
      </c>
      <c r="AH2144" t="s">
        <v>40</v>
      </c>
      <c r="AI2144" t="s">
        <v>61</v>
      </c>
      <c r="AJ2144" t="s">
        <v>54</v>
      </c>
      <c r="AK2144">
        <v>3</v>
      </c>
      <c r="AL2144" t="s">
        <v>54</v>
      </c>
      <c r="AP2144" t="s">
        <v>83</v>
      </c>
      <c r="AR2144" t="s">
        <v>66</v>
      </c>
      <c r="AS2144" t="s">
        <v>73</v>
      </c>
      <c r="BC2144" t="s">
        <v>51</v>
      </c>
      <c r="BF2144">
        <v>4</v>
      </c>
      <c r="BG2144">
        <v>79</v>
      </c>
      <c r="BH2144">
        <v>80</v>
      </c>
      <c r="BI2144">
        <v>20.576502732240439</v>
      </c>
      <c r="BJ2144">
        <f t="shared" si="165"/>
        <v>21</v>
      </c>
      <c r="BK2144">
        <v>0</v>
      </c>
      <c r="BL2144">
        <v>-75</v>
      </c>
      <c r="BM2144" t="s">
        <v>1051</v>
      </c>
      <c r="BN2144" t="s">
        <v>75</v>
      </c>
      <c r="BO2144" t="s">
        <v>87</v>
      </c>
      <c r="BQ2144" t="s">
        <v>1051</v>
      </c>
      <c r="BR2144" t="s">
        <v>87</v>
      </c>
      <c r="BS2144" t="s">
        <v>573</v>
      </c>
      <c r="BT2144" t="s">
        <v>1252</v>
      </c>
      <c r="BU2144" t="s">
        <v>87</v>
      </c>
      <c r="BV2144">
        <v>0.05</v>
      </c>
      <c r="BW2144">
        <v>5.0632911392405063E-2</v>
      </c>
      <c r="BX2144">
        <v>6.3291139240505973E-4</v>
      </c>
      <c r="BY2144">
        <v>0</v>
      </c>
      <c r="BZ2144">
        <v>-4</v>
      </c>
      <c r="CA2144">
        <v>0</v>
      </c>
      <c r="CB2144">
        <v>4</v>
      </c>
      <c r="CC2144" t="e">
        <v>#VALUE!</v>
      </c>
      <c r="CD2144">
        <v>4</v>
      </c>
      <c r="CE2144">
        <v>0</v>
      </c>
      <c r="CH2144">
        <f t="shared" si="166"/>
        <v>1</v>
      </c>
      <c r="CI2144" t="s">
        <v>1405</v>
      </c>
      <c r="CJ2144">
        <v>1</v>
      </c>
      <c r="CK2144" t="s">
        <v>1399</v>
      </c>
      <c r="CL2144">
        <f t="shared" si="167"/>
        <v>1</v>
      </c>
      <c r="CM2144">
        <f t="shared" si="168"/>
        <v>1</v>
      </c>
      <c r="CN2144">
        <f t="shared" si="169"/>
        <v>0</v>
      </c>
    </row>
    <row r="2145" spans="1:92" x14ac:dyDescent="0.25">
      <c r="A2145">
        <v>1797</v>
      </c>
      <c r="B2145" t="s">
        <v>564</v>
      </c>
      <c r="C2145" t="s">
        <v>564</v>
      </c>
      <c r="D2145">
        <v>2441929</v>
      </c>
      <c r="E2145">
        <v>1</v>
      </c>
      <c r="F2145" s="107">
        <v>40975</v>
      </c>
      <c r="G2145" s="107">
        <v>41059</v>
      </c>
      <c r="H2145">
        <v>2441929</v>
      </c>
      <c r="I2145" s="107">
        <v>40976</v>
      </c>
      <c r="J2145" s="107">
        <v>41059</v>
      </c>
      <c r="K2145">
        <v>20000</v>
      </c>
      <c r="L2145" t="s">
        <v>569</v>
      </c>
      <c r="N2145" t="s">
        <v>564</v>
      </c>
      <c r="O2145" t="s">
        <v>913</v>
      </c>
      <c r="P2145" t="s">
        <v>122</v>
      </c>
      <c r="Q2145">
        <v>84</v>
      </c>
      <c r="R2145">
        <v>85</v>
      </c>
      <c r="S2145">
        <v>0</v>
      </c>
      <c r="T2145">
        <v>1</v>
      </c>
      <c r="AD2145" s="107">
        <v>33635</v>
      </c>
      <c r="AE2145" t="s">
        <v>31</v>
      </c>
      <c r="AF2145" t="s">
        <v>39</v>
      </c>
      <c r="AG2145" t="s">
        <v>40</v>
      </c>
      <c r="AH2145" t="s">
        <v>40</v>
      </c>
      <c r="AI2145" t="s">
        <v>71</v>
      </c>
      <c r="AJ2145" t="s">
        <v>122</v>
      </c>
      <c r="AK2145">
        <v>4</v>
      </c>
      <c r="AL2145" t="s">
        <v>122</v>
      </c>
      <c r="AP2145" t="s">
        <v>335</v>
      </c>
      <c r="AR2145" t="s">
        <v>45</v>
      </c>
      <c r="AS2145" t="s">
        <v>81</v>
      </c>
      <c r="BC2145" t="s">
        <v>37</v>
      </c>
      <c r="BF2145">
        <v>84</v>
      </c>
      <c r="BG2145">
        <v>84</v>
      </c>
      <c r="BH2145">
        <v>85</v>
      </c>
      <c r="BI2145">
        <v>20.05464480874317</v>
      </c>
      <c r="BJ2145">
        <f t="shared" si="165"/>
        <v>20</v>
      </c>
      <c r="BK2145">
        <v>0</v>
      </c>
      <c r="BL2145">
        <v>0</v>
      </c>
      <c r="BM2145" t="s">
        <v>1051</v>
      </c>
      <c r="BN2145" t="s">
        <v>913</v>
      </c>
      <c r="BO2145" t="s">
        <v>564</v>
      </c>
      <c r="BQ2145" t="s">
        <v>1051</v>
      </c>
      <c r="BR2145" t="s">
        <v>87</v>
      </c>
      <c r="BS2145" t="s">
        <v>572</v>
      </c>
      <c r="BT2145" t="s">
        <v>1252</v>
      </c>
      <c r="BU2145" t="s">
        <v>564</v>
      </c>
      <c r="BV2145">
        <v>0.9882352941176471</v>
      </c>
      <c r="BW2145">
        <v>1</v>
      </c>
      <c r="BX2145">
        <v>1.1764705882352899E-2</v>
      </c>
      <c r="BY2145">
        <v>0</v>
      </c>
      <c r="BZ2145">
        <v>-84</v>
      </c>
      <c r="CA2145">
        <v>0</v>
      </c>
      <c r="CB2145">
        <v>84</v>
      </c>
      <c r="CC2145" t="e">
        <v>#VALUE!</v>
      </c>
      <c r="CD2145">
        <v>84</v>
      </c>
      <c r="CE2145">
        <v>0</v>
      </c>
      <c r="CH2145">
        <f t="shared" si="166"/>
        <v>1</v>
      </c>
      <c r="CI2145" t="s">
        <v>1402</v>
      </c>
      <c r="CJ2145">
        <v>4</v>
      </c>
      <c r="CK2145" t="s">
        <v>1399</v>
      </c>
      <c r="CL2145">
        <f t="shared" si="167"/>
        <v>0</v>
      </c>
      <c r="CM2145">
        <f t="shared" si="168"/>
        <v>0</v>
      </c>
      <c r="CN2145">
        <f t="shared" si="169"/>
        <v>1</v>
      </c>
    </row>
    <row r="2146" spans="1:92" x14ac:dyDescent="0.25">
      <c r="A2146">
        <v>2358</v>
      </c>
      <c r="B2146" t="s">
        <v>564</v>
      </c>
      <c r="C2146" t="s">
        <v>564</v>
      </c>
      <c r="D2146">
        <v>2442982</v>
      </c>
      <c r="E2146">
        <v>4</v>
      </c>
      <c r="F2146" s="107">
        <v>40997</v>
      </c>
      <c r="G2146" s="107">
        <v>41102</v>
      </c>
      <c r="H2146">
        <v>2442982</v>
      </c>
      <c r="I2146" s="107">
        <v>41003</v>
      </c>
      <c r="J2146" s="107">
        <v>41069</v>
      </c>
      <c r="K2146">
        <v>5000</v>
      </c>
      <c r="L2146" t="s">
        <v>567</v>
      </c>
      <c r="M2146" s="107">
        <v>41069</v>
      </c>
      <c r="N2146" t="s">
        <v>87</v>
      </c>
      <c r="O2146" t="s">
        <v>75</v>
      </c>
      <c r="P2146" t="s">
        <v>38</v>
      </c>
      <c r="Q2146">
        <v>67</v>
      </c>
      <c r="R2146">
        <v>106</v>
      </c>
      <c r="S2146">
        <v>1</v>
      </c>
      <c r="T2146">
        <v>0</v>
      </c>
      <c r="V2146">
        <v>1</v>
      </c>
      <c r="AD2146" s="107">
        <v>33806</v>
      </c>
      <c r="AE2146" t="s">
        <v>31</v>
      </c>
      <c r="AF2146" t="s">
        <v>39</v>
      </c>
      <c r="AG2146" t="s">
        <v>40</v>
      </c>
      <c r="AH2146" t="s">
        <v>40</v>
      </c>
      <c r="AI2146" t="s">
        <v>84</v>
      </c>
      <c r="AJ2146" t="s">
        <v>88</v>
      </c>
      <c r="AK2146">
        <v>5</v>
      </c>
      <c r="AL2146" t="s">
        <v>986</v>
      </c>
      <c r="AO2146">
        <v>90</v>
      </c>
      <c r="AP2146" t="s">
        <v>104</v>
      </c>
      <c r="AR2146" t="s">
        <v>91</v>
      </c>
      <c r="AS2146" t="s">
        <v>105</v>
      </c>
      <c r="AT2146" t="s">
        <v>429</v>
      </c>
      <c r="BC2146" t="s">
        <v>37</v>
      </c>
      <c r="BF2146">
        <v>67</v>
      </c>
      <c r="BG2146">
        <v>100</v>
      </c>
      <c r="BH2146">
        <v>106</v>
      </c>
      <c r="BI2146">
        <v>19.647540983606557</v>
      </c>
      <c r="BJ2146">
        <f t="shared" si="165"/>
        <v>20</v>
      </c>
      <c r="BK2146">
        <v>0</v>
      </c>
      <c r="BL2146">
        <v>-33</v>
      </c>
      <c r="BM2146" t="s">
        <v>1050</v>
      </c>
      <c r="BN2146" t="s">
        <v>75</v>
      </c>
      <c r="BO2146" t="s">
        <v>87</v>
      </c>
      <c r="BQ2146" t="s">
        <v>1050</v>
      </c>
      <c r="BR2146" t="s">
        <v>87</v>
      </c>
      <c r="BS2146" t="s">
        <v>573</v>
      </c>
      <c r="BT2146" t="s">
        <v>1252</v>
      </c>
      <c r="BU2146" t="s">
        <v>87</v>
      </c>
      <c r="BV2146">
        <v>0.63207547169811318</v>
      </c>
      <c r="BW2146">
        <v>0.67</v>
      </c>
      <c r="BX2146">
        <v>3.7924528301886862E-2</v>
      </c>
      <c r="BY2146">
        <v>0</v>
      </c>
      <c r="BZ2146">
        <v>-67</v>
      </c>
      <c r="CA2146">
        <v>0</v>
      </c>
      <c r="CB2146">
        <v>67</v>
      </c>
      <c r="CC2146" t="e">
        <v>#VALUE!</v>
      </c>
      <c r="CD2146">
        <v>67</v>
      </c>
      <c r="CE2146">
        <v>0</v>
      </c>
      <c r="CH2146">
        <f t="shared" si="166"/>
        <v>1</v>
      </c>
      <c r="CI2146" t="s">
        <v>1402</v>
      </c>
      <c r="CJ2146">
        <v>4</v>
      </c>
      <c r="CK2146" t="s">
        <v>1399</v>
      </c>
      <c r="CL2146">
        <f t="shared" si="167"/>
        <v>1</v>
      </c>
      <c r="CM2146">
        <f t="shared" si="168"/>
        <v>1</v>
      </c>
      <c r="CN2146">
        <f t="shared" si="169"/>
        <v>0</v>
      </c>
    </row>
    <row r="2147" spans="1:92" x14ac:dyDescent="0.25">
      <c r="A2147">
        <v>1841</v>
      </c>
      <c r="B2147" t="s">
        <v>564</v>
      </c>
      <c r="C2147" t="s">
        <v>564</v>
      </c>
      <c r="D2147">
        <v>2443020</v>
      </c>
      <c r="E2147">
        <v>6</v>
      </c>
      <c r="F2147" s="107">
        <v>40977</v>
      </c>
      <c r="G2147" s="107">
        <v>41145</v>
      </c>
      <c r="H2147">
        <v>2443020</v>
      </c>
      <c r="I2147" s="107">
        <v>40977</v>
      </c>
      <c r="J2147" s="107">
        <v>41145</v>
      </c>
      <c r="K2147">
        <v>30000</v>
      </c>
      <c r="L2147" t="s">
        <v>570</v>
      </c>
      <c r="N2147" t="s">
        <v>564</v>
      </c>
      <c r="O2147" t="s">
        <v>913</v>
      </c>
      <c r="P2147" t="s">
        <v>38</v>
      </c>
      <c r="Q2147">
        <v>169</v>
      </c>
      <c r="R2147">
        <v>169</v>
      </c>
      <c r="S2147">
        <v>1</v>
      </c>
      <c r="T2147">
        <v>1</v>
      </c>
      <c r="U2147">
        <v>1</v>
      </c>
      <c r="AD2147" s="107">
        <v>33545</v>
      </c>
      <c r="AE2147" t="s">
        <v>31</v>
      </c>
      <c r="AF2147" t="s">
        <v>68</v>
      </c>
      <c r="AG2147" t="s">
        <v>870</v>
      </c>
      <c r="AH2147" t="s">
        <v>57</v>
      </c>
      <c r="AI2147" t="s">
        <v>82</v>
      </c>
      <c r="AJ2147" t="s">
        <v>88</v>
      </c>
      <c r="AK2147">
        <v>6</v>
      </c>
      <c r="AL2147" t="s">
        <v>361</v>
      </c>
      <c r="AM2147">
        <v>12</v>
      </c>
      <c r="AP2147" t="s">
        <v>72</v>
      </c>
      <c r="AR2147" t="s">
        <v>49</v>
      </c>
      <c r="AS2147" t="s">
        <v>73</v>
      </c>
      <c r="BC2147" t="s">
        <v>37</v>
      </c>
      <c r="BF2147">
        <v>169</v>
      </c>
      <c r="BG2147">
        <v>169</v>
      </c>
      <c r="BH2147">
        <v>169</v>
      </c>
      <c r="BI2147">
        <v>20.306010928961747</v>
      </c>
      <c r="BJ2147">
        <f t="shared" si="165"/>
        <v>20</v>
      </c>
      <c r="BK2147">
        <v>0</v>
      </c>
      <c r="BL2147">
        <v>0</v>
      </c>
      <c r="BM2147" t="s">
        <v>1050</v>
      </c>
      <c r="BN2147" t="s">
        <v>913</v>
      </c>
      <c r="BO2147" t="s">
        <v>564</v>
      </c>
      <c r="BQ2147" t="s">
        <v>1050</v>
      </c>
      <c r="BR2147" t="s">
        <v>87</v>
      </c>
      <c r="BS2147" t="s">
        <v>572</v>
      </c>
      <c r="BT2147" t="s">
        <v>1252</v>
      </c>
      <c r="BU2147" t="s">
        <v>87</v>
      </c>
      <c r="BV2147">
        <v>1</v>
      </c>
      <c r="BW2147">
        <v>1</v>
      </c>
      <c r="BX2147">
        <v>0</v>
      </c>
      <c r="BY2147">
        <v>0</v>
      </c>
      <c r="BZ2147">
        <v>-169</v>
      </c>
      <c r="CA2147">
        <v>0</v>
      </c>
      <c r="CB2147">
        <v>169</v>
      </c>
      <c r="CC2147" t="e">
        <v>#VALUE!</v>
      </c>
      <c r="CD2147">
        <v>169</v>
      </c>
      <c r="CE2147">
        <v>0</v>
      </c>
      <c r="CH2147">
        <f t="shared" si="166"/>
        <v>1</v>
      </c>
      <c r="CI2147" t="s">
        <v>1403</v>
      </c>
      <c r="CJ2147">
        <v>6</v>
      </c>
      <c r="CK2147" t="s">
        <v>1399</v>
      </c>
      <c r="CL2147">
        <f t="shared" si="167"/>
        <v>0</v>
      </c>
      <c r="CM2147">
        <f t="shared" si="168"/>
        <v>1</v>
      </c>
      <c r="CN2147">
        <f t="shared" si="169"/>
        <v>1</v>
      </c>
    </row>
    <row r="2148" spans="1:92" x14ac:dyDescent="0.25">
      <c r="A2148">
        <v>947</v>
      </c>
      <c r="B2148" t="s">
        <v>564</v>
      </c>
      <c r="C2148" t="s">
        <v>564</v>
      </c>
      <c r="D2148">
        <v>2443099</v>
      </c>
      <c r="E2148">
        <v>2</v>
      </c>
      <c r="F2148" s="107">
        <v>40943</v>
      </c>
      <c r="G2148" s="107">
        <v>41074</v>
      </c>
      <c r="H2148">
        <v>2443099</v>
      </c>
      <c r="I2148" s="107">
        <v>40944</v>
      </c>
      <c r="J2148" s="107">
        <v>41074</v>
      </c>
      <c r="K2148">
        <v>30000</v>
      </c>
      <c r="L2148" t="s">
        <v>570</v>
      </c>
      <c r="N2148" t="s">
        <v>564</v>
      </c>
      <c r="O2148" t="s">
        <v>913</v>
      </c>
      <c r="P2148" t="s">
        <v>587</v>
      </c>
      <c r="Q2148">
        <v>131</v>
      </c>
      <c r="R2148">
        <v>132</v>
      </c>
      <c r="S2148">
        <v>0</v>
      </c>
      <c r="T2148">
        <v>2</v>
      </c>
      <c r="AD2148" s="107">
        <v>32111</v>
      </c>
      <c r="AE2148" t="s">
        <v>31</v>
      </c>
      <c r="AF2148" t="s">
        <v>32</v>
      </c>
      <c r="AG2148" t="s">
        <v>868</v>
      </c>
      <c r="AH2148" t="s">
        <v>30</v>
      </c>
      <c r="AI2148" t="s">
        <v>41</v>
      </c>
      <c r="AJ2148" t="s">
        <v>47</v>
      </c>
      <c r="AK2148">
        <v>6</v>
      </c>
      <c r="AL2148" t="s">
        <v>47</v>
      </c>
      <c r="AP2148" t="s">
        <v>109</v>
      </c>
      <c r="AR2148" t="s">
        <v>49</v>
      </c>
      <c r="AS2148" t="s">
        <v>73</v>
      </c>
      <c r="BC2148" t="s">
        <v>37</v>
      </c>
      <c r="BF2148">
        <v>131</v>
      </c>
      <c r="BG2148">
        <v>131</v>
      </c>
      <c r="BH2148">
        <v>132</v>
      </c>
      <c r="BI2148">
        <v>24.131147540983605</v>
      </c>
      <c r="BJ2148">
        <f t="shared" si="165"/>
        <v>24</v>
      </c>
      <c r="BK2148">
        <v>0</v>
      </c>
      <c r="BL2148">
        <v>0</v>
      </c>
      <c r="BM2148" t="s">
        <v>47</v>
      </c>
      <c r="BN2148" t="s">
        <v>913</v>
      </c>
      <c r="BO2148" t="s">
        <v>564</v>
      </c>
      <c r="BQ2148" t="s">
        <v>47</v>
      </c>
      <c r="BR2148" t="s">
        <v>87</v>
      </c>
      <c r="BS2148" t="s">
        <v>572</v>
      </c>
      <c r="BT2148" t="s">
        <v>1252</v>
      </c>
      <c r="BU2148" t="s">
        <v>564</v>
      </c>
      <c r="BV2148">
        <v>0.99242424242424243</v>
      </c>
      <c r="BW2148">
        <v>1</v>
      </c>
      <c r="BX2148">
        <v>7.575757575757569E-3</v>
      </c>
      <c r="BY2148">
        <v>0</v>
      </c>
      <c r="BZ2148">
        <v>-131</v>
      </c>
      <c r="CA2148">
        <v>0</v>
      </c>
      <c r="CB2148">
        <v>131</v>
      </c>
      <c r="CC2148" t="e">
        <v>#VALUE!</v>
      </c>
      <c r="CD2148">
        <v>131</v>
      </c>
      <c r="CE2148">
        <v>0</v>
      </c>
      <c r="CH2148">
        <f t="shared" si="166"/>
        <v>1</v>
      </c>
      <c r="CI2148" t="s">
        <v>1403</v>
      </c>
      <c r="CJ2148">
        <v>6</v>
      </c>
      <c r="CK2148" t="s">
        <v>1399</v>
      </c>
      <c r="CL2148">
        <f t="shared" si="167"/>
        <v>0</v>
      </c>
      <c r="CM2148">
        <f t="shared" si="168"/>
        <v>0</v>
      </c>
      <c r="CN2148">
        <f t="shared" si="169"/>
        <v>1</v>
      </c>
    </row>
    <row r="2149" spans="1:92" x14ac:dyDescent="0.25">
      <c r="A2149">
        <v>1038</v>
      </c>
      <c r="B2149" t="s">
        <v>564</v>
      </c>
      <c r="C2149" t="s">
        <v>564</v>
      </c>
      <c r="D2149">
        <v>2443607</v>
      </c>
      <c r="E2149">
        <v>2</v>
      </c>
      <c r="F2149" s="107">
        <v>40947</v>
      </c>
      <c r="G2149" s="107">
        <v>41166</v>
      </c>
      <c r="H2149">
        <v>2443607</v>
      </c>
      <c r="I2149" s="107">
        <v>40947</v>
      </c>
      <c r="J2149" s="107">
        <v>41166</v>
      </c>
      <c r="K2149">
        <v>30000</v>
      </c>
      <c r="L2149" t="s">
        <v>570</v>
      </c>
      <c r="N2149" t="s">
        <v>564</v>
      </c>
      <c r="O2149" t="s">
        <v>913</v>
      </c>
      <c r="P2149" t="s">
        <v>587</v>
      </c>
      <c r="Q2149">
        <v>220</v>
      </c>
      <c r="R2149">
        <v>220</v>
      </c>
      <c r="S2149">
        <v>0</v>
      </c>
      <c r="T2149">
        <v>2</v>
      </c>
      <c r="AD2149" s="107">
        <v>33417</v>
      </c>
      <c r="AE2149" t="s">
        <v>31</v>
      </c>
      <c r="AF2149" t="s">
        <v>32</v>
      </c>
      <c r="AG2149" t="s">
        <v>868</v>
      </c>
      <c r="AH2149" t="s">
        <v>30</v>
      </c>
      <c r="AI2149" t="s">
        <v>117</v>
      </c>
      <c r="AJ2149" t="s">
        <v>47</v>
      </c>
      <c r="AK2149">
        <v>6</v>
      </c>
      <c r="AL2149" t="s">
        <v>47</v>
      </c>
      <c r="AP2149" t="s">
        <v>104</v>
      </c>
      <c r="AR2149" t="s">
        <v>91</v>
      </c>
      <c r="AS2149" t="s">
        <v>105</v>
      </c>
      <c r="BC2149" t="s">
        <v>37</v>
      </c>
      <c r="BF2149">
        <v>220</v>
      </c>
      <c r="BG2149">
        <v>220</v>
      </c>
      <c r="BH2149">
        <v>220</v>
      </c>
      <c r="BI2149">
        <v>20.57377049180328</v>
      </c>
      <c r="BJ2149">
        <f t="shared" si="165"/>
        <v>21</v>
      </c>
      <c r="BK2149">
        <v>0</v>
      </c>
      <c r="BL2149">
        <v>0</v>
      </c>
      <c r="BM2149" t="s">
        <v>47</v>
      </c>
      <c r="BN2149" t="s">
        <v>913</v>
      </c>
      <c r="BO2149" t="s">
        <v>564</v>
      </c>
      <c r="BQ2149" t="s">
        <v>47</v>
      </c>
      <c r="BR2149" t="s">
        <v>87</v>
      </c>
      <c r="BS2149" t="s">
        <v>572</v>
      </c>
      <c r="BT2149" t="s">
        <v>1252</v>
      </c>
      <c r="BU2149" t="s">
        <v>564</v>
      </c>
      <c r="BV2149">
        <v>1</v>
      </c>
      <c r="BW2149">
        <v>1</v>
      </c>
      <c r="BX2149">
        <v>0</v>
      </c>
      <c r="BY2149">
        <v>0</v>
      </c>
      <c r="BZ2149">
        <v>-220</v>
      </c>
      <c r="CA2149">
        <v>0</v>
      </c>
      <c r="CB2149">
        <v>220</v>
      </c>
      <c r="CC2149" t="e">
        <v>#VALUE!</v>
      </c>
      <c r="CD2149">
        <v>220</v>
      </c>
      <c r="CE2149">
        <v>0</v>
      </c>
      <c r="CH2149">
        <f t="shared" si="166"/>
        <v>1</v>
      </c>
      <c r="CI2149" t="s">
        <v>1403</v>
      </c>
      <c r="CJ2149">
        <v>6</v>
      </c>
      <c r="CK2149" t="s">
        <v>1399</v>
      </c>
      <c r="CL2149">
        <f t="shared" si="167"/>
        <v>0</v>
      </c>
      <c r="CM2149">
        <f t="shared" si="168"/>
        <v>0</v>
      </c>
      <c r="CN2149">
        <f t="shared" si="169"/>
        <v>1</v>
      </c>
    </row>
    <row r="2150" spans="1:92" x14ac:dyDescent="0.25">
      <c r="A2150">
        <v>1807</v>
      </c>
      <c r="B2150" t="s">
        <v>564</v>
      </c>
      <c r="C2150" t="s">
        <v>87</v>
      </c>
      <c r="D2150">
        <v>2443851</v>
      </c>
      <c r="E2150">
        <v>6</v>
      </c>
      <c r="F2150" s="107">
        <v>40976</v>
      </c>
      <c r="G2150" s="107">
        <v>41045</v>
      </c>
      <c r="H2150">
        <v>2443851</v>
      </c>
      <c r="I2150" s="107">
        <v>41015</v>
      </c>
      <c r="J2150" s="107">
        <v>41045</v>
      </c>
      <c r="K2150">
        <v>20000</v>
      </c>
      <c r="L2150" t="s">
        <v>569</v>
      </c>
      <c r="M2150" s="107">
        <v>40977</v>
      </c>
      <c r="N2150" t="s">
        <v>87</v>
      </c>
      <c r="O2150" t="s">
        <v>75</v>
      </c>
      <c r="P2150" t="s">
        <v>38</v>
      </c>
      <c r="Q2150">
        <v>31</v>
      </c>
      <c r="R2150">
        <v>70</v>
      </c>
      <c r="S2150">
        <v>1</v>
      </c>
      <c r="T2150">
        <v>2</v>
      </c>
      <c r="V2150">
        <v>1</v>
      </c>
      <c r="AB2150" t="s">
        <v>111</v>
      </c>
      <c r="AD2150" s="107">
        <v>33781</v>
      </c>
      <c r="AE2150" t="s">
        <v>31</v>
      </c>
      <c r="AF2150" t="s">
        <v>39</v>
      </c>
      <c r="AG2150" t="s">
        <v>40</v>
      </c>
      <c r="AH2150" t="s">
        <v>30</v>
      </c>
      <c r="AI2150" t="s">
        <v>84</v>
      </c>
      <c r="AJ2150" t="s">
        <v>88</v>
      </c>
      <c r="AK2150">
        <v>4</v>
      </c>
      <c r="AL2150" t="s">
        <v>361</v>
      </c>
      <c r="AM2150">
        <v>2</v>
      </c>
      <c r="AP2150" t="s">
        <v>48</v>
      </c>
      <c r="AR2150" t="s">
        <v>49</v>
      </c>
      <c r="AS2150" t="s">
        <v>44</v>
      </c>
      <c r="AU2150" t="s">
        <v>737</v>
      </c>
      <c r="AX2150" t="s">
        <v>87</v>
      </c>
      <c r="BC2150" t="s">
        <v>98</v>
      </c>
      <c r="BF2150">
        <v>31</v>
      </c>
      <c r="BG2150">
        <v>31</v>
      </c>
      <c r="BH2150">
        <v>70</v>
      </c>
      <c r="BI2150">
        <v>19.65846994535519</v>
      </c>
      <c r="BJ2150">
        <f t="shared" si="165"/>
        <v>20</v>
      </c>
      <c r="BK2150">
        <v>0</v>
      </c>
      <c r="BL2150">
        <v>0</v>
      </c>
      <c r="BM2150" t="s">
        <v>1050</v>
      </c>
      <c r="BN2150" t="s">
        <v>75</v>
      </c>
      <c r="BO2150" t="s">
        <v>87</v>
      </c>
      <c r="BQ2150" t="s">
        <v>1050</v>
      </c>
      <c r="BR2150" t="s">
        <v>87</v>
      </c>
      <c r="BS2150" t="s">
        <v>572</v>
      </c>
      <c r="BT2150" t="s">
        <v>1252</v>
      </c>
      <c r="BU2150" t="s">
        <v>87</v>
      </c>
      <c r="BV2150">
        <v>0.44285714285714284</v>
      </c>
      <c r="BW2150">
        <v>1</v>
      </c>
      <c r="BX2150">
        <v>0.55714285714285716</v>
      </c>
      <c r="BY2150">
        <v>0</v>
      </c>
      <c r="BZ2150">
        <v>-31</v>
      </c>
      <c r="CA2150">
        <v>0</v>
      </c>
      <c r="CB2150">
        <v>31</v>
      </c>
      <c r="CC2150" t="e">
        <v>#VALUE!</v>
      </c>
      <c r="CD2150">
        <v>31</v>
      </c>
      <c r="CE2150">
        <v>0</v>
      </c>
      <c r="CH2150">
        <f t="shared" si="166"/>
        <v>1</v>
      </c>
      <c r="CI2150" t="s">
        <v>1401</v>
      </c>
      <c r="CJ2150">
        <v>3</v>
      </c>
      <c r="CK2150" t="s">
        <v>1399</v>
      </c>
      <c r="CL2150">
        <f t="shared" si="167"/>
        <v>1</v>
      </c>
      <c r="CM2150">
        <f t="shared" si="168"/>
        <v>1</v>
      </c>
      <c r="CN2150">
        <f t="shared" si="169"/>
        <v>1</v>
      </c>
    </row>
    <row r="2151" spans="1:92" x14ac:dyDescent="0.25">
      <c r="A2151">
        <v>1198</v>
      </c>
      <c r="B2151" t="s">
        <v>564</v>
      </c>
      <c r="C2151" t="s">
        <v>564</v>
      </c>
      <c r="D2151">
        <v>2444007</v>
      </c>
      <c r="E2151">
        <v>2</v>
      </c>
      <c r="F2151" s="107">
        <v>40952</v>
      </c>
      <c r="G2151" s="107">
        <v>40988</v>
      </c>
      <c r="H2151">
        <v>2444007</v>
      </c>
      <c r="I2151" s="107">
        <v>40953</v>
      </c>
      <c r="J2151" s="107">
        <v>40988</v>
      </c>
      <c r="K2151">
        <v>40000</v>
      </c>
      <c r="L2151" t="s">
        <v>570</v>
      </c>
      <c r="N2151" t="s">
        <v>564</v>
      </c>
      <c r="O2151" t="s">
        <v>913</v>
      </c>
      <c r="P2151" t="s">
        <v>587</v>
      </c>
      <c r="Q2151">
        <v>36</v>
      </c>
      <c r="R2151">
        <v>37</v>
      </c>
      <c r="S2151">
        <v>0</v>
      </c>
      <c r="T2151">
        <v>1</v>
      </c>
      <c r="AD2151" s="107">
        <v>30816</v>
      </c>
      <c r="AE2151" t="s">
        <v>31</v>
      </c>
      <c r="AF2151" t="s">
        <v>32</v>
      </c>
      <c r="AG2151" t="s">
        <v>868</v>
      </c>
      <c r="AH2151" t="s">
        <v>30</v>
      </c>
      <c r="AI2151" t="s">
        <v>84</v>
      </c>
      <c r="AJ2151" t="s">
        <v>47</v>
      </c>
      <c r="AK2151">
        <v>2</v>
      </c>
      <c r="AL2151" t="s">
        <v>47</v>
      </c>
      <c r="AP2151" t="s">
        <v>48</v>
      </c>
      <c r="AR2151" t="s">
        <v>49</v>
      </c>
      <c r="AS2151" t="s">
        <v>44</v>
      </c>
      <c r="BC2151" t="s">
        <v>37</v>
      </c>
      <c r="BF2151">
        <v>36</v>
      </c>
      <c r="BG2151">
        <v>36</v>
      </c>
      <c r="BH2151">
        <v>37</v>
      </c>
      <c r="BI2151">
        <v>27.693989071038253</v>
      </c>
      <c r="BJ2151">
        <f t="shared" si="165"/>
        <v>28</v>
      </c>
      <c r="BK2151">
        <v>0</v>
      </c>
      <c r="BL2151">
        <v>0</v>
      </c>
      <c r="BM2151" t="s">
        <v>47</v>
      </c>
      <c r="BN2151" t="s">
        <v>913</v>
      </c>
      <c r="BO2151" t="s">
        <v>564</v>
      </c>
      <c r="BQ2151" t="s">
        <v>47</v>
      </c>
      <c r="BR2151" t="s">
        <v>87</v>
      </c>
      <c r="BS2151" t="s">
        <v>572</v>
      </c>
      <c r="BT2151" t="s">
        <v>1252</v>
      </c>
      <c r="BU2151" t="s">
        <v>564</v>
      </c>
      <c r="BV2151">
        <v>0.97297297297297303</v>
      </c>
      <c r="BW2151">
        <v>1</v>
      </c>
      <c r="BX2151">
        <v>2.7027027027026973E-2</v>
      </c>
      <c r="BY2151">
        <v>0</v>
      </c>
      <c r="BZ2151">
        <v>-36</v>
      </c>
      <c r="CA2151">
        <v>0</v>
      </c>
      <c r="CB2151">
        <v>36</v>
      </c>
      <c r="CC2151" t="e">
        <v>#VALUE!</v>
      </c>
      <c r="CD2151">
        <v>36</v>
      </c>
      <c r="CE2151">
        <v>0</v>
      </c>
      <c r="CH2151">
        <f t="shared" si="166"/>
        <v>1</v>
      </c>
      <c r="CI2151" t="s">
        <v>1401</v>
      </c>
      <c r="CJ2151">
        <v>3</v>
      </c>
      <c r="CK2151" t="s">
        <v>1399</v>
      </c>
      <c r="CL2151">
        <f t="shared" si="167"/>
        <v>0</v>
      </c>
      <c r="CM2151">
        <f t="shared" si="168"/>
        <v>0</v>
      </c>
      <c r="CN2151">
        <f t="shared" si="169"/>
        <v>1</v>
      </c>
    </row>
    <row r="2152" spans="1:92" x14ac:dyDescent="0.25">
      <c r="A2152">
        <v>455</v>
      </c>
      <c r="B2152" t="s">
        <v>564</v>
      </c>
      <c r="C2152" t="s">
        <v>564</v>
      </c>
      <c r="D2152">
        <v>2444093</v>
      </c>
      <c r="E2152">
        <v>2</v>
      </c>
      <c r="F2152" s="107">
        <v>40927</v>
      </c>
      <c r="G2152" s="107">
        <v>40975</v>
      </c>
      <c r="H2152">
        <v>2444093</v>
      </c>
      <c r="I2152" s="107">
        <v>40934</v>
      </c>
      <c r="J2152" s="107">
        <v>40975</v>
      </c>
      <c r="K2152">
        <v>10000</v>
      </c>
      <c r="L2152" t="s">
        <v>568</v>
      </c>
      <c r="N2152" t="s">
        <v>564</v>
      </c>
      <c r="O2152" t="s">
        <v>913</v>
      </c>
      <c r="P2152" t="s">
        <v>587</v>
      </c>
      <c r="Q2152">
        <v>42</v>
      </c>
      <c r="R2152">
        <v>49</v>
      </c>
      <c r="S2152">
        <v>0</v>
      </c>
      <c r="T2152">
        <v>1</v>
      </c>
      <c r="AD2152" s="107">
        <v>30712</v>
      </c>
      <c r="AE2152" t="s">
        <v>31</v>
      </c>
      <c r="AF2152" t="s">
        <v>32</v>
      </c>
      <c r="AG2152" t="s">
        <v>868</v>
      </c>
      <c r="AH2152" t="s">
        <v>30</v>
      </c>
      <c r="AI2152" t="s">
        <v>117</v>
      </c>
      <c r="AJ2152" t="s">
        <v>47</v>
      </c>
      <c r="AK2152">
        <v>4</v>
      </c>
      <c r="AL2152" t="s">
        <v>47</v>
      </c>
      <c r="AP2152" t="s">
        <v>151</v>
      </c>
      <c r="AR2152" t="s">
        <v>66</v>
      </c>
      <c r="AS2152" t="s">
        <v>125</v>
      </c>
      <c r="BC2152" t="s">
        <v>37</v>
      </c>
      <c r="BF2152">
        <v>42</v>
      </c>
      <c r="BG2152">
        <v>42</v>
      </c>
      <c r="BH2152">
        <v>49</v>
      </c>
      <c r="BI2152">
        <v>27.909836065573771</v>
      </c>
      <c r="BJ2152">
        <f t="shared" si="165"/>
        <v>28</v>
      </c>
      <c r="BK2152">
        <v>0</v>
      </c>
      <c r="BL2152">
        <v>0</v>
      </c>
      <c r="BM2152" t="s">
        <v>47</v>
      </c>
      <c r="BN2152" t="s">
        <v>913</v>
      </c>
      <c r="BO2152" t="s">
        <v>564</v>
      </c>
      <c r="BQ2152" t="s">
        <v>47</v>
      </c>
      <c r="BR2152" t="s">
        <v>87</v>
      </c>
      <c r="BS2152" t="s">
        <v>572</v>
      </c>
      <c r="BT2152" t="s">
        <v>1252</v>
      </c>
      <c r="BU2152" t="s">
        <v>564</v>
      </c>
      <c r="BV2152">
        <v>0.8571428571428571</v>
      </c>
      <c r="BW2152">
        <v>1</v>
      </c>
      <c r="BX2152">
        <v>0.1428571428571429</v>
      </c>
      <c r="BY2152">
        <v>0</v>
      </c>
      <c r="BZ2152">
        <v>-42</v>
      </c>
      <c r="CA2152">
        <v>0</v>
      </c>
      <c r="CB2152">
        <v>42</v>
      </c>
      <c r="CC2152" t="e">
        <v>#VALUE!</v>
      </c>
      <c r="CD2152">
        <v>42</v>
      </c>
      <c r="CE2152">
        <v>0</v>
      </c>
      <c r="CH2152">
        <f t="shared" si="166"/>
        <v>1</v>
      </c>
      <c r="CI2152" t="s">
        <v>1401</v>
      </c>
      <c r="CJ2152">
        <v>3</v>
      </c>
      <c r="CK2152" t="s">
        <v>1399</v>
      </c>
      <c r="CL2152">
        <f t="shared" si="167"/>
        <v>0</v>
      </c>
      <c r="CM2152">
        <f t="shared" si="168"/>
        <v>0</v>
      </c>
      <c r="CN2152">
        <f t="shared" si="169"/>
        <v>1</v>
      </c>
    </row>
    <row r="2153" spans="1:92" x14ac:dyDescent="0.25">
      <c r="A2153">
        <v>984</v>
      </c>
      <c r="B2153" t="s">
        <v>564</v>
      </c>
      <c r="C2153" t="s">
        <v>564</v>
      </c>
      <c r="D2153">
        <v>2444277</v>
      </c>
      <c r="E2153">
        <v>2</v>
      </c>
      <c r="F2153" s="107">
        <v>40945</v>
      </c>
      <c r="G2153" s="107">
        <v>40975</v>
      </c>
      <c r="H2153">
        <v>2444277</v>
      </c>
      <c r="I2153" s="107">
        <v>40945</v>
      </c>
      <c r="J2153" s="107">
        <v>40975</v>
      </c>
      <c r="K2153" t="s">
        <v>562</v>
      </c>
      <c r="L2153" t="s">
        <v>562</v>
      </c>
      <c r="N2153" t="s">
        <v>564</v>
      </c>
      <c r="O2153" t="s">
        <v>913</v>
      </c>
      <c r="P2153" t="s">
        <v>587</v>
      </c>
      <c r="Q2153">
        <v>31</v>
      </c>
      <c r="R2153">
        <v>31</v>
      </c>
      <c r="S2153">
        <v>0</v>
      </c>
      <c r="T2153">
        <v>1</v>
      </c>
      <c r="AD2153" s="107">
        <v>33494</v>
      </c>
      <c r="AE2153" t="s">
        <v>31</v>
      </c>
      <c r="AF2153" t="s">
        <v>39</v>
      </c>
      <c r="AG2153" t="s">
        <v>40</v>
      </c>
      <c r="AH2153" t="s">
        <v>40</v>
      </c>
      <c r="AI2153" t="s">
        <v>112</v>
      </c>
      <c r="AJ2153" t="s">
        <v>47</v>
      </c>
      <c r="AK2153">
        <v>3</v>
      </c>
      <c r="AL2153" t="s">
        <v>47</v>
      </c>
      <c r="AP2153" t="s">
        <v>149</v>
      </c>
      <c r="AR2153" t="s">
        <v>66</v>
      </c>
      <c r="AS2153" t="s">
        <v>73</v>
      </c>
      <c r="BC2153" t="s">
        <v>37</v>
      </c>
      <c r="BF2153">
        <v>31</v>
      </c>
      <c r="BG2153">
        <v>31</v>
      </c>
      <c r="BH2153">
        <v>31</v>
      </c>
      <c r="BI2153">
        <v>20.357923497267759</v>
      </c>
      <c r="BJ2153">
        <f t="shared" si="165"/>
        <v>20</v>
      </c>
      <c r="BK2153">
        <v>0</v>
      </c>
      <c r="BL2153">
        <v>0</v>
      </c>
      <c r="BM2153" t="s">
        <v>47</v>
      </c>
      <c r="BN2153" t="s">
        <v>913</v>
      </c>
      <c r="BO2153" t="s">
        <v>564</v>
      </c>
      <c r="BQ2153" t="s">
        <v>47</v>
      </c>
      <c r="BR2153" t="s">
        <v>87</v>
      </c>
      <c r="BS2153" t="s">
        <v>572</v>
      </c>
      <c r="BT2153" t="s">
        <v>1252</v>
      </c>
      <c r="BU2153" t="s">
        <v>564</v>
      </c>
      <c r="BV2153">
        <v>1</v>
      </c>
      <c r="BW2153">
        <v>1</v>
      </c>
      <c r="BX2153">
        <v>0</v>
      </c>
      <c r="BY2153">
        <v>0</v>
      </c>
      <c r="BZ2153">
        <v>-31</v>
      </c>
      <c r="CA2153">
        <v>0</v>
      </c>
      <c r="CB2153">
        <v>31</v>
      </c>
      <c r="CC2153" t="e">
        <v>#VALUE!</v>
      </c>
      <c r="CD2153">
        <v>31</v>
      </c>
      <c r="CE2153">
        <v>0</v>
      </c>
      <c r="CH2153">
        <f t="shared" si="166"/>
        <v>1</v>
      </c>
      <c r="CI2153" t="s">
        <v>1401</v>
      </c>
      <c r="CJ2153">
        <v>3</v>
      </c>
      <c r="CK2153" t="s">
        <v>1399</v>
      </c>
      <c r="CL2153">
        <f t="shared" si="167"/>
        <v>0</v>
      </c>
      <c r="CM2153">
        <f t="shared" si="168"/>
        <v>0</v>
      </c>
      <c r="CN2153">
        <f t="shared" si="169"/>
        <v>1</v>
      </c>
    </row>
    <row r="2154" spans="1:92" x14ac:dyDescent="0.25">
      <c r="A2154">
        <v>3075</v>
      </c>
      <c r="B2154" t="s">
        <v>564</v>
      </c>
      <c r="C2154" t="s">
        <v>564</v>
      </c>
      <c r="D2154">
        <v>2444508</v>
      </c>
      <c r="E2154">
        <v>2</v>
      </c>
      <c r="F2154" s="107">
        <v>41023</v>
      </c>
      <c r="G2154" s="107">
        <v>41204</v>
      </c>
      <c r="H2154">
        <v>2444508</v>
      </c>
      <c r="I2154" s="107">
        <v>41023</v>
      </c>
      <c r="J2154" s="107">
        <v>41024</v>
      </c>
      <c r="K2154">
        <v>2000</v>
      </c>
      <c r="L2154" t="s">
        <v>566</v>
      </c>
      <c r="M2154" s="107">
        <v>41024</v>
      </c>
      <c r="N2154" t="s">
        <v>87</v>
      </c>
      <c r="O2154" t="s">
        <v>75</v>
      </c>
      <c r="P2154" t="s">
        <v>587</v>
      </c>
      <c r="Q2154">
        <v>2</v>
      </c>
      <c r="R2154">
        <v>182</v>
      </c>
      <c r="S2154">
        <v>0</v>
      </c>
      <c r="T2154">
        <v>4</v>
      </c>
      <c r="AD2154" s="107">
        <v>32646</v>
      </c>
      <c r="AE2154" t="s">
        <v>31</v>
      </c>
      <c r="AF2154" t="s">
        <v>68</v>
      </c>
      <c r="AG2154" t="s">
        <v>870</v>
      </c>
      <c r="AH2154" t="s">
        <v>30</v>
      </c>
      <c r="AI2154" t="s">
        <v>117</v>
      </c>
      <c r="AJ2154" t="s">
        <v>47</v>
      </c>
      <c r="AK2154">
        <v>6</v>
      </c>
      <c r="AL2154" t="s">
        <v>47</v>
      </c>
      <c r="AP2154" t="s">
        <v>174</v>
      </c>
      <c r="AR2154" t="s">
        <v>43</v>
      </c>
      <c r="AS2154" t="s">
        <v>44</v>
      </c>
      <c r="BC2154" t="s">
        <v>51</v>
      </c>
      <c r="BF2154">
        <v>2</v>
      </c>
      <c r="BG2154">
        <v>182</v>
      </c>
      <c r="BH2154">
        <v>182</v>
      </c>
      <c r="BI2154">
        <v>22.887978142076502</v>
      </c>
      <c r="BJ2154">
        <f t="shared" si="165"/>
        <v>23</v>
      </c>
      <c r="BK2154">
        <v>0</v>
      </c>
      <c r="BL2154">
        <v>-180</v>
      </c>
      <c r="BM2154" t="s">
        <v>47</v>
      </c>
      <c r="BN2154" t="s">
        <v>75</v>
      </c>
      <c r="BO2154" t="s">
        <v>87</v>
      </c>
      <c r="BQ2154" t="s">
        <v>47</v>
      </c>
      <c r="BR2154" t="s">
        <v>87</v>
      </c>
      <c r="BS2154" t="s">
        <v>573</v>
      </c>
      <c r="BT2154" t="s">
        <v>1252</v>
      </c>
      <c r="BU2154" t="s">
        <v>564</v>
      </c>
      <c r="BV2154">
        <v>1.098901098901099E-2</v>
      </c>
      <c r="BW2154">
        <v>1.098901098901099E-2</v>
      </c>
      <c r="BX2154">
        <v>0</v>
      </c>
      <c r="BY2154">
        <v>0</v>
      </c>
      <c r="BZ2154">
        <v>-2</v>
      </c>
      <c r="CA2154">
        <v>0</v>
      </c>
      <c r="CB2154">
        <v>2</v>
      </c>
      <c r="CC2154" t="e">
        <v>#VALUE!</v>
      </c>
      <c r="CD2154">
        <v>2</v>
      </c>
      <c r="CE2154">
        <v>0</v>
      </c>
      <c r="CH2154">
        <f t="shared" si="166"/>
        <v>1</v>
      </c>
      <c r="CI2154" t="s">
        <v>1405</v>
      </c>
      <c r="CJ2154">
        <v>1</v>
      </c>
      <c r="CK2154" t="s">
        <v>1399</v>
      </c>
      <c r="CL2154">
        <f t="shared" si="167"/>
        <v>1</v>
      </c>
      <c r="CM2154">
        <f t="shared" si="168"/>
        <v>0</v>
      </c>
      <c r="CN2154">
        <f t="shared" si="169"/>
        <v>1</v>
      </c>
    </row>
    <row r="2155" spans="1:92" x14ac:dyDescent="0.25">
      <c r="A2155">
        <v>25</v>
      </c>
      <c r="B2155" t="s">
        <v>564</v>
      </c>
      <c r="C2155" t="s">
        <v>564</v>
      </c>
      <c r="D2155">
        <v>2445136</v>
      </c>
      <c r="E2155">
        <v>1</v>
      </c>
      <c r="F2155" s="107">
        <v>40910</v>
      </c>
      <c r="G2155" s="107">
        <v>41152</v>
      </c>
      <c r="H2155">
        <v>2445136</v>
      </c>
      <c r="I2155" s="107">
        <v>40910</v>
      </c>
      <c r="J2155" s="107">
        <v>41152</v>
      </c>
      <c r="K2155" t="s">
        <v>562</v>
      </c>
      <c r="L2155" t="s">
        <v>562</v>
      </c>
      <c r="N2155" t="s">
        <v>564</v>
      </c>
      <c r="O2155" t="s">
        <v>913</v>
      </c>
      <c r="P2155" t="s">
        <v>54</v>
      </c>
      <c r="Q2155">
        <v>243</v>
      </c>
      <c r="R2155">
        <v>243</v>
      </c>
      <c r="S2155">
        <v>0</v>
      </c>
      <c r="T2155">
        <v>1</v>
      </c>
      <c r="AD2155" s="107">
        <v>33604</v>
      </c>
      <c r="AE2155" t="s">
        <v>31</v>
      </c>
      <c r="AF2155" t="s">
        <v>32</v>
      </c>
      <c r="AG2155" t="s">
        <v>868</v>
      </c>
      <c r="AH2155" t="s">
        <v>30</v>
      </c>
      <c r="AI2155" t="s">
        <v>61</v>
      </c>
      <c r="AJ2155" t="s">
        <v>54</v>
      </c>
      <c r="AK2155">
        <v>10</v>
      </c>
      <c r="AL2155" t="s">
        <v>54</v>
      </c>
      <c r="AP2155" t="s">
        <v>55</v>
      </c>
      <c r="AR2155" t="s">
        <v>49</v>
      </c>
      <c r="AS2155" t="s">
        <v>56</v>
      </c>
      <c r="BC2155" t="s">
        <v>37</v>
      </c>
      <c r="BF2155">
        <v>243</v>
      </c>
      <c r="BG2155">
        <v>243</v>
      </c>
      <c r="BH2155">
        <v>243</v>
      </c>
      <c r="BI2155">
        <v>19.961748633879782</v>
      </c>
      <c r="BJ2155">
        <f t="shared" si="165"/>
        <v>20</v>
      </c>
      <c r="BK2155">
        <v>0</v>
      </c>
      <c r="BL2155">
        <v>0</v>
      </c>
      <c r="BM2155" t="s">
        <v>1051</v>
      </c>
      <c r="BN2155" t="s">
        <v>913</v>
      </c>
      <c r="BO2155" t="s">
        <v>564</v>
      </c>
      <c r="BQ2155" t="s">
        <v>1051</v>
      </c>
      <c r="BR2155" t="s">
        <v>87</v>
      </c>
      <c r="BS2155" t="s">
        <v>572</v>
      </c>
      <c r="BT2155" t="s">
        <v>1252</v>
      </c>
      <c r="BU2155" t="s">
        <v>564</v>
      </c>
      <c r="BV2155">
        <v>1</v>
      </c>
      <c r="BW2155">
        <v>1</v>
      </c>
      <c r="BX2155">
        <v>0</v>
      </c>
      <c r="BY2155">
        <v>0</v>
      </c>
      <c r="BZ2155">
        <v>-243</v>
      </c>
      <c r="CA2155">
        <v>0</v>
      </c>
      <c r="CB2155">
        <v>243</v>
      </c>
      <c r="CC2155" t="e">
        <v>#VALUE!</v>
      </c>
      <c r="CD2155">
        <v>243</v>
      </c>
      <c r="CE2155">
        <v>0</v>
      </c>
      <c r="CH2155">
        <f t="shared" si="166"/>
        <v>1</v>
      </c>
      <c r="CI2155" t="s">
        <v>1403</v>
      </c>
      <c r="CJ2155">
        <v>6</v>
      </c>
      <c r="CK2155" t="s">
        <v>1399</v>
      </c>
      <c r="CL2155">
        <f t="shared" si="167"/>
        <v>0</v>
      </c>
      <c r="CM2155">
        <f t="shared" si="168"/>
        <v>0</v>
      </c>
      <c r="CN2155">
        <f t="shared" si="169"/>
        <v>1</v>
      </c>
    </row>
    <row r="2156" spans="1:92" x14ac:dyDescent="0.25">
      <c r="A2156">
        <v>436</v>
      </c>
      <c r="B2156" t="s">
        <v>564</v>
      </c>
      <c r="C2156" t="s">
        <v>564</v>
      </c>
      <c r="D2156">
        <v>2445494</v>
      </c>
      <c r="E2156">
        <v>2</v>
      </c>
      <c r="F2156" s="107">
        <v>40927</v>
      </c>
      <c r="G2156" s="107">
        <v>40931</v>
      </c>
      <c r="H2156">
        <v>2445494</v>
      </c>
      <c r="I2156" s="107">
        <v>40927</v>
      </c>
      <c r="J2156" s="107">
        <v>40931</v>
      </c>
      <c r="K2156">
        <v>20000</v>
      </c>
      <c r="L2156" t="s">
        <v>569</v>
      </c>
      <c r="N2156" t="s">
        <v>564</v>
      </c>
      <c r="O2156" t="s">
        <v>913</v>
      </c>
      <c r="P2156" t="s">
        <v>587</v>
      </c>
      <c r="Q2156">
        <v>5</v>
      </c>
      <c r="R2156">
        <v>5</v>
      </c>
      <c r="S2156">
        <v>0</v>
      </c>
      <c r="T2156">
        <v>0</v>
      </c>
      <c r="AD2156" s="107">
        <v>29092</v>
      </c>
      <c r="AE2156" t="s">
        <v>31</v>
      </c>
      <c r="AF2156" t="s">
        <v>32</v>
      </c>
      <c r="AG2156" t="s">
        <v>868</v>
      </c>
      <c r="AH2156" t="s">
        <v>30</v>
      </c>
      <c r="AI2156" t="s">
        <v>86</v>
      </c>
      <c r="AJ2156" t="s">
        <v>47</v>
      </c>
      <c r="AK2156">
        <v>2</v>
      </c>
      <c r="AL2156" t="s">
        <v>47</v>
      </c>
      <c r="AP2156" t="s">
        <v>48</v>
      </c>
      <c r="AR2156" t="s">
        <v>49</v>
      </c>
      <c r="AS2156" t="s">
        <v>44</v>
      </c>
      <c r="BC2156" t="s">
        <v>37</v>
      </c>
      <c r="BF2156">
        <v>5</v>
      </c>
      <c r="BG2156">
        <v>5</v>
      </c>
      <c r="BH2156">
        <v>5</v>
      </c>
      <c r="BI2156">
        <v>32.33606557377049</v>
      </c>
      <c r="BJ2156">
        <f t="shared" si="165"/>
        <v>32</v>
      </c>
      <c r="BK2156">
        <v>0</v>
      </c>
      <c r="BL2156">
        <v>0</v>
      </c>
      <c r="BM2156" t="s">
        <v>47</v>
      </c>
      <c r="BN2156" t="s">
        <v>913</v>
      </c>
      <c r="BO2156" t="s">
        <v>564</v>
      </c>
      <c r="BQ2156" t="s">
        <v>47</v>
      </c>
      <c r="BR2156" t="s">
        <v>87</v>
      </c>
      <c r="BS2156" t="s">
        <v>572</v>
      </c>
      <c r="BT2156" t="s">
        <v>1252</v>
      </c>
      <c r="BU2156" t="s">
        <v>564</v>
      </c>
      <c r="BV2156">
        <v>1</v>
      </c>
      <c r="BW2156">
        <v>1</v>
      </c>
      <c r="BX2156">
        <v>0</v>
      </c>
      <c r="BY2156">
        <v>0</v>
      </c>
      <c r="BZ2156">
        <v>-5</v>
      </c>
      <c r="CA2156">
        <v>0</v>
      </c>
      <c r="CB2156">
        <v>5</v>
      </c>
      <c r="CC2156" t="e">
        <v>#VALUE!</v>
      </c>
      <c r="CD2156">
        <v>5</v>
      </c>
      <c r="CE2156">
        <v>0</v>
      </c>
      <c r="CH2156">
        <f t="shared" si="166"/>
        <v>0</v>
      </c>
      <c r="CI2156" t="s">
        <v>1405</v>
      </c>
      <c r="CJ2156">
        <v>1</v>
      </c>
      <c r="CK2156" t="s">
        <v>1399</v>
      </c>
      <c r="CL2156">
        <f t="shared" si="167"/>
        <v>0</v>
      </c>
      <c r="CM2156">
        <f t="shared" si="168"/>
        <v>0</v>
      </c>
      <c r="CN2156">
        <f t="shared" si="169"/>
        <v>0</v>
      </c>
    </row>
    <row r="2157" spans="1:92" x14ac:dyDescent="0.25">
      <c r="A2157">
        <v>520</v>
      </c>
      <c r="B2157" t="s">
        <v>564</v>
      </c>
      <c r="C2157" t="s">
        <v>564</v>
      </c>
      <c r="D2157">
        <v>2446018</v>
      </c>
      <c r="E2157">
        <v>1</v>
      </c>
      <c r="F2157" s="107">
        <v>40929</v>
      </c>
      <c r="G2157" s="107">
        <v>41184</v>
      </c>
      <c r="H2157">
        <v>2446018</v>
      </c>
      <c r="I2157" s="107">
        <v>40929</v>
      </c>
      <c r="J2157" s="107">
        <v>40932</v>
      </c>
      <c r="K2157">
        <v>2000</v>
      </c>
      <c r="L2157" t="s">
        <v>566</v>
      </c>
      <c r="M2157" s="107">
        <v>40932</v>
      </c>
      <c r="N2157" t="s">
        <v>87</v>
      </c>
      <c r="O2157" t="s">
        <v>583</v>
      </c>
      <c r="P2157" t="s">
        <v>548</v>
      </c>
      <c r="Q2157">
        <v>4</v>
      </c>
      <c r="R2157">
        <v>256</v>
      </c>
      <c r="S2157">
        <v>0</v>
      </c>
      <c r="T2157">
        <v>0</v>
      </c>
      <c r="AB2157" t="s">
        <v>111</v>
      </c>
      <c r="AD2157" s="107">
        <v>25513</v>
      </c>
      <c r="AE2157" t="s">
        <v>31</v>
      </c>
      <c r="AF2157" t="s">
        <v>39</v>
      </c>
      <c r="AG2157" t="s">
        <v>40</v>
      </c>
      <c r="AH2157" t="s">
        <v>30</v>
      </c>
      <c r="AI2157" t="s">
        <v>52</v>
      </c>
      <c r="AJ2157" t="s">
        <v>552</v>
      </c>
      <c r="AK2157">
        <v>18</v>
      </c>
      <c r="AL2157" t="s">
        <v>1327</v>
      </c>
      <c r="AP2157" t="s">
        <v>42</v>
      </c>
      <c r="AR2157" t="s">
        <v>43</v>
      </c>
      <c r="AS2157" t="s">
        <v>44</v>
      </c>
      <c r="BC2157" t="s">
        <v>51</v>
      </c>
      <c r="BF2157">
        <v>4</v>
      </c>
      <c r="BG2157">
        <v>256</v>
      </c>
      <c r="BH2157">
        <v>256</v>
      </c>
      <c r="BI2157">
        <v>42.120218579234972</v>
      </c>
      <c r="BJ2157">
        <f t="shared" si="165"/>
        <v>42</v>
      </c>
      <c r="BK2157">
        <v>0</v>
      </c>
      <c r="BL2157">
        <v>-252</v>
      </c>
      <c r="BM2157">
        <v>0</v>
      </c>
      <c r="BN2157" t="s">
        <v>75</v>
      </c>
      <c r="BO2157" t="s">
        <v>87</v>
      </c>
      <c r="BQ2157" t="s">
        <v>1051</v>
      </c>
      <c r="BR2157" t="s">
        <v>87</v>
      </c>
      <c r="BS2157" t="s">
        <v>573</v>
      </c>
      <c r="BT2157" t="s">
        <v>1252</v>
      </c>
      <c r="BU2157" t="s">
        <v>564</v>
      </c>
      <c r="BV2157">
        <v>1.5625E-2</v>
      </c>
      <c r="BW2157">
        <v>1.5625E-2</v>
      </c>
      <c r="BX2157">
        <v>0</v>
      </c>
      <c r="BY2157">
        <v>0</v>
      </c>
      <c r="BZ2157">
        <v>-4</v>
      </c>
      <c r="CA2157">
        <v>0</v>
      </c>
      <c r="CB2157">
        <v>4</v>
      </c>
      <c r="CC2157" t="e">
        <v>#VALUE!</v>
      </c>
      <c r="CD2157">
        <v>4</v>
      </c>
      <c r="CE2157">
        <v>0</v>
      </c>
      <c r="CH2157">
        <f t="shared" si="166"/>
        <v>0</v>
      </c>
      <c r="CI2157" t="s">
        <v>1405</v>
      </c>
      <c r="CJ2157">
        <v>1</v>
      </c>
      <c r="CK2157" t="s">
        <v>1399</v>
      </c>
      <c r="CL2157">
        <f t="shared" si="167"/>
        <v>1</v>
      </c>
      <c r="CM2157">
        <f t="shared" si="168"/>
        <v>0</v>
      </c>
      <c r="CN2157">
        <f t="shared" si="169"/>
        <v>0</v>
      </c>
    </row>
    <row r="2158" spans="1:92" x14ac:dyDescent="0.25">
      <c r="A2158">
        <v>2691</v>
      </c>
      <c r="B2158" t="s">
        <v>564</v>
      </c>
      <c r="C2158" t="s">
        <v>564</v>
      </c>
      <c r="D2158">
        <v>2446032</v>
      </c>
      <c r="E2158">
        <v>5</v>
      </c>
      <c r="F2158" s="107">
        <v>41009</v>
      </c>
      <c r="G2158" s="107">
        <v>41011</v>
      </c>
      <c r="H2158">
        <v>2446032</v>
      </c>
      <c r="I2158" s="107">
        <v>41009</v>
      </c>
      <c r="J2158" s="107">
        <v>41011</v>
      </c>
      <c r="K2158">
        <v>5000</v>
      </c>
      <c r="L2158" t="s">
        <v>567</v>
      </c>
      <c r="N2158" t="s">
        <v>564</v>
      </c>
      <c r="O2158" t="s">
        <v>913</v>
      </c>
      <c r="P2158" t="s">
        <v>38</v>
      </c>
      <c r="Q2158">
        <v>3</v>
      </c>
      <c r="R2158">
        <v>3</v>
      </c>
      <c r="S2158">
        <v>1</v>
      </c>
      <c r="T2158">
        <v>3</v>
      </c>
      <c r="AD2158" s="107">
        <v>33726</v>
      </c>
      <c r="AE2158" t="s">
        <v>31</v>
      </c>
      <c r="AF2158" t="s">
        <v>32</v>
      </c>
      <c r="AG2158" t="s">
        <v>868</v>
      </c>
      <c r="AH2158" t="s">
        <v>30</v>
      </c>
      <c r="AI2158" t="s">
        <v>58</v>
      </c>
      <c r="AJ2158" t="s">
        <v>88</v>
      </c>
      <c r="AK2158">
        <v>2</v>
      </c>
      <c r="AL2158" t="s">
        <v>987</v>
      </c>
      <c r="AN2158">
        <v>6</v>
      </c>
      <c r="AP2158" t="s">
        <v>425</v>
      </c>
      <c r="AR2158" t="s">
        <v>43</v>
      </c>
      <c r="AS2158" t="s">
        <v>63</v>
      </c>
      <c r="BC2158" t="s">
        <v>37</v>
      </c>
      <c r="BF2158">
        <v>3</v>
      </c>
      <c r="BG2158">
        <v>3</v>
      </c>
      <c r="BH2158">
        <v>3</v>
      </c>
      <c r="BI2158">
        <v>19.898907103825138</v>
      </c>
      <c r="BJ2158">
        <f t="shared" si="165"/>
        <v>20</v>
      </c>
      <c r="BK2158">
        <v>0</v>
      </c>
      <c r="BL2158">
        <v>0</v>
      </c>
      <c r="BM2158" t="s">
        <v>1050</v>
      </c>
      <c r="BN2158" t="s">
        <v>913</v>
      </c>
      <c r="BO2158" t="s">
        <v>564</v>
      </c>
      <c r="BQ2158" t="s">
        <v>1050</v>
      </c>
      <c r="BR2158" t="s">
        <v>87</v>
      </c>
      <c r="BS2158" t="s">
        <v>572</v>
      </c>
      <c r="BT2158" t="s">
        <v>1252</v>
      </c>
      <c r="BU2158" t="s">
        <v>87</v>
      </c>
      <c r="BV2158">
        <v>1</v>
      </c>
      <c r="BW2158">
        <v>1</v>
      </c>
      <c r="BX2158">
        <v>0</v>
      </c>
      <c r="BY2158">
        <v>0</v>
      </c>
      <c r="BZ2158">
        <v>-3</v>
      </c>
      <c r="CA2158">
        <v>0</v>
      </c>
      <c r="CB2158">
        <v>3</v>
      </c>
      <c r="CC2158" t="e">
        <v>#VALUE!</v>
      </c>
      <c r="CD2158">
        <v>3</v>
      </c>
      <c r="CE2158">
        <v>0</v>
      </c>
      <c r="CH2158">
        <f t="shared" si="166"/>
        <v>1</v>
      </c>
      <c r="CI2158" t="s">
        <v>1405</v>
      </c>
      <c r="CJ2158">
        <v>1</v>
      </c>
      <c r="CK2158" t="s">
        <v>1399</v>
      </c>
      <c r="CL2158">
        <f t="shared" si="167"/>
        <v>0</v>
      </c>
      <c r="CM2158">
        <f t="shared" si="168"/>
        <v>1</v>
      </c>
      <c r="CN2158">
        <f t="shared" si="169"/>
        <v>1</v>
      </c>
    </row>
    <row r="2159" spans="1:92" x14ac:dyDescent="0.25">
      <c r="A2159">
        <v>488</v>
      </c>
      <c r="B2159" t="s">
        <v>564</v>
      </c>
      <c r="C2159" t="s">
        <v>564</v>
      </c>
      <c r="D2159">
        <v>2446532</v>
      </c>
      <c r="E2159">
        <v>2</v>
      </c>
      <c r="F2159" s="107">
        <v>40928</v>
      </c>
      <c r="G2159" s="107">
        <v>41067</v>
      </c>
      <c r="H2159">
        <v>2446532</v>
      </c>
      <c r="I2159" s="107">
        <v>40928</v>
      </c>
      <c r="J2159" s="107">
        <v>40932</v>
      </c>
      <c r="K2159">
        <v>5000</v>
      </c>
      <c r="L2159" t="s">
        <v>567</v>
      </c>
      <c r="M2159" s="107">
        <v>40932</v>
      </c>
      <c r="N2159" t="s">
        <v>87</v>
      </c>
      <c r="O2159" t="s">
        <v>583</v>
      </c>
      <c r="P2159" t="s">
        <v>76</v>
      </c>
      <c r="Q2159">
        <v>5</v>
      </c>
      <c r="R2159">
        <v>140</v>
      </c>
      <c r="S2159">
        <v>0</v>
      </c>
      <c r="T2159">
        <v>1</v>
      </c>
      <c r="AB2159" t="s">
        <v>111</v>
      </c>
      <c r="AD2159" s="107">
        <v>33087</v>
      </c>
      <c r="AE2159" t="s">
        <v>31</v>
      </c>
      <c r="AF2159" t="s">
        <v>39</v>
      </c>
      <c r="AG2159" t="s">
        <v>40</v>
      </c>
      <c r="AH2159" t="s">
        <v>30</v>
      </c>
      <c r="AI2159" t="s">
        <v>52</v>
      </c>
      <c r="AJ2159" t="s">
        <v>47</v>
      </c>
      <c r="AK2159">
        <v>7</v>
      </c>
      <c r="AL2159" t="s">
        <v>47</v>
      </c>
      <c r="AP2159" t="s">
        <v>174</v>
      </c>
      <c r="AR2159" t="s">
        <v>43</v>
      </c>
      <c r="AS2159" t="s">
        <v>44</v>
      </c>
      <c r="BC2159" t="s">
        <v>51</v>
      </c>
      <c r="BF2159">
        <v>5</v>
      </c>
      <c r="BG2159">
        <v>140</v>
      </c>
      <c r="BH2159">
        <v>140</v>
      </c>
      <c r="BI2159">
        <v>21.423497267759561</v>
      </c>
      <c r="BJ2159">
        <f t="shared" si="165"/>
        <v>21</v>
      </c>
      <c r="BK2159">
        <v>0</v>
      </c>
      <c r="BL2159">
        <v>-135</v>
      </c>
      <c r="BM2159" t="s">
        <v>47</v>
      </c>
      <c r="BN2159" t="s">
        <v>75</v>
      </c>
      <c r="BO2159" t="s">
        <v>87</v>
      </c>
      <c r="BQ2159" t="s">
        <v>47</v>
      </c>
      <c r="BR2159" t="s">
        <v>87</v>
      </c>
      <c r="BS2159" t="s">
        <v>573</v>
      </c>
      <c r="BT2159" t="s">
        <v>1252</v>
      </c>
      <c r="BU2159" t="s">
        <v>564</v>
      </c>
      <c r="BV2159">
        <v>3.5714285714285712E-2</v>
      </c>
      <c r="BW2159">
        <v>3.5714285714285712E-2</v>
      </c>
      <c r="BX2159">
        <v>0</v>
      </c>
      <c r="BY2159">
        <v>0</v>
      </c>
      <c r="BZ2159">
        <v>-5</v>
      </c>
      <c r="CA2159">
        <v>0</v>
      </c>
      <c r="CB2159">
        <v>5</v>
      </c>
      <c r="CC2159" t="e">
        <v>#VALUE!</v>
      </c>
      <c r="CD2159">
        <v>5</v>
      </c>
      <c r="CE2159">
        <v>0</v>
      </c>
      <c r="CH2159">
        <f t="shared" si="166"/>
        <v>1</v>
      </c>
      <c r="CI2159" t="s">
        <v>1405</v>
      </c>
      <c r="CJ2159">
        <v>1</v>
      </c>
      <c r="CK2159" t="s">
        <v>1399</v>
      </c>
      <c r="CL2159">
        <f t="shared" si="167"/>
        <v>1</v>
      </c>
      <c r="CM2159">
        <f t="shared" si="168"/>
        <v>0</v>
      </c>
      <c r="CN2159">
        <f t="shared" si="169"/>
        <v>1</v>
      </c>
    </row>
    <row r="2160" spans="1:92" x14ac:dyDescent="0.25">
      <c r="A2160">
        <v>850</v>
      </c>
      <c r="B2160" t="s">
        <v>564</v>
      </c>
      <c r="C2160" t="s">
        <v>564</v>
      </c>
      <c r="D2160">
        <v>2447317</v>
      </c>
      <c r="E2160">
        <v>2</v>
      </c>
      <c r="F2160" s="107">
        <v>40940</v>
      </c>
      <c r="G2160" s="107">
        <v>40991</v>
      </c>
      <c r="H2160">
        <v>2447317</v>
      </c>
      <c r="I2160" s="107">
        <v>40941</v>
      </c>
      <c r="J2160" s="107">
        <v>40943</v>
      </c>
      <c r="K2160">
        <v>2000</v>
      </c>
      <c r="L2160" t="s">
        <v>566</v>
      </c>
      <c r="M2160" s="107">
        <v>40943</v>
      </c>
      <c r="N2160" t="s">
        <v>87</v>
      </c>
      <c r="O2160" t="s">
        <v>75</v>
      </c>
      <c r="P2160" t="s">
        <v>587</v>
      </c>
      <c r="Q2160">
        <v>3</v>
      </c>
      <c r="R2160">
        <v>52</v>
      </c>
      <c r="S2160">
        <v>0</v>
      </c>
      <c r="T2160">
        <v>2</v>
      </c>
      <c r="AD2160" s="107">
        <v>31791</v>
      </c>
      <c r="AE2160" t="s">
        <v>31</v>
      </c>
      <c r="AF2160" t="s">
        <v>68</v>
      </c>
      <c r="AG2160" t="s">
        <v>870</v>
      </c>
      <c r="AH2160" t="s">
        <v>30</v>
      </c>
      <c r="AI2160" t="s">
        <v>112</v>
      </c>
      <c r="AJ2160" t="s">
        <v>47</v>
      </c>
      <c r="AK2160">
        <v>5</v>
      </c>
      <c r="AL2160" t="s">
        <v>47</v>
      </c>
      <c r="AP2160" t="s">
        <v>107</v>
      </c>
      <c r="AR2160" t="s">
        <v>43</v>
      </c>
      <c r="AS2160" t="s">
        <v>60</v>
      </c>
      <c r="BC2160" t="s">
        <v>37</v>
      </c>
      <c r="BF2160">
        <v>3</v>
      </c>
      <c r="BG2160">
        <v>51</v>
      </c>
      <c r="BH2160">
        <v>52</v>
      </c>
      <c r="BI2160">
        <v>24.997267759562842</v>
      </c>
      <c r="BJ2160">
        <f t="shared" si="165"/>
        <v>25</v>
      </c>
      <c r="BK2160">
        <v>0</v>
      </c>
      <c r="BL2160">
        <v>-48</v>
      </c>
      <c r="BM2160" t="s">
        <v>47</v>
      </c>
      <c r="BN2160" t="s">
        <v>75</v>
      </c>
      <c r="BO2160" t="s">
        <v>87</v>
      </c>
      <c r="BQ2160" t="s">
        <v>47</v>
      </c>
      <c r="BR2160" t="s">
        <v>87</v>
      </c>
      <c r="BS2160" t="s">
        <v>573</v>
      </c>
      <c r="BT2160" t="s">
        <v>1252</v>
      </c>
      <c r="BU2160" t="s">
        <v>564</v>
      </c>
      <c r="BV2160">
        <v>5.7692307692307696E-2</v>
      </c>
      <c r="BW2160">
        <v>5.8823529411764705E-2</v>
      </c>
      <c r="BX2160">
        <v>1.1312217194570096E-3</v>
      </c>
      <c r="BY2160">
        <v>0</v>
      </c>
      <c r="BZ2160">
        <v>-3</v>
      </c>
      <c r="CA2160">
        <v>0</v>
      </c>
      <c r="CB2160">
        <v>3</v>
      </c>
      <c r="CC2160" t="e">
        <v>#VALUE!</v>
      </c>
      <c r="CD2160">
        <v>3</v>
      </c>
      <c r="CE2160">
        <v>0</v>
      </c>
      <c r="CH2160">
        <f t="shared" si="166"/>
        <v>1</v>
      </c>
      <c r="CI2160" t="s">
        <v>1405</v>
      </c>
      <c r="CJ2160">
        <v>1</v>
      </c>
      <c r="CK2160" t="s">
        <v>1399</v>
      </c>
      <c r="CL2160">
        <f t="shared" si="167"/>
        <v>1</v>
      </c>
      <c r="CM2160">
        <f t="shared" si="168"/>
        <v>0</v>
      </c>
      <c r="CN2160">
        <f t="shared" si="169"/>
        <v>1</v>
      </c>
    </row>
    <row r="2161" spans="1:92" x14ac:dyDescent="0.25">
      <c r="A2161">
        <v>1438</v>
      </c>
      <c r="B2161" t="s">
        <v>564</v>
      </c>
      <c r="C2161" t="s">
        <v>564</v>
      </c>
      <c r="D2161">
        <v>2448576</v>
      </c>
      <c r="E2161">
        <v>1</v>
      </c>
      <c r="F2161" s="107">
        <v>40961</v>
      </c>
      <c r="G2161" s="107">
        <v>40966</v>
      </c>
      <c r="H2161">
        <v>2448576</v>
      </c>
      <c r="I2161" s="107">
        <v>40962</v>
      </c>
      <c r="J2161" s="107">
        <v>40966</v>
      </c>
      <c r="K2161">
        <v>2000</v>
      </c>
      <c r="L2161" t="s">
        <v>566</v>
      </c>
      <c r="N2161" t="s">
        <v>564</v>
      </c>
      <c r="O2161" t="s">
        <v>913</v>
      </c>
      <c r="P2161" t="s">
        <v>54</v>
      </c>
      <c r="Q2161">
        <v>5</v>
      </c>
      <c r="R2161">
        <v>6</v>
      </c>
      <c r="S2161">
        <v>0</v>
      </c>
      <c r="T2161">
        <v>3</v>
      </c>
      <c r="AD2161" s="107">
        <v>22995</v>
      </c>
      <c r="AE2161" t="s">
        <v>31</v>
      </c>
      <c r="AF2161" t="s">
        <v>68</v>
      </c>
      <c r="AG2161" t="s">
        <v>870</v>
      </c>
      <c r="AH2161" t="s">
        <v>57</v>
      </c>
      <c r="AI2161" t="s">
        <v>61</v>
      </c>
      <c r="AJ2161" t="s">
        <v>54</v>
      </c>
      <c r="AK2161">
        <v>2</v>
      </c>
      <c r="AL2161" t="s">
        <v>54</v>
      </c>
      <c r="AP2161" t="s">
        <v>42</v>
      </c>
      <c r="AR2161" t="s">
        <v>43</v>
      </c>
      <c r="AS2161" t="s">
        <v>44</v>
      </c>
      <c r="BC2161" t="s">
        <v>37</v>
      </c>
      <c r="BF2161">
        <v>5</v>
      </c>
      <c r="BG2161">
        <v>5</v>
      </c>
      <c r="BH2161">
        <v>6</v>
      </c>
      <c r="BI2161">
        <v>49.087431693989068</v>
      </c>
      <c r="BJ2161">
        <f t="shared" si="165"/>
        <v>49</v>
      </c>
      <c r="BK2161">
        <v>0</v>
      </c>
      <c r="BL2161">
        <v>0</v>
      </c>
      <c r="BM2161" t="s">
        <v>1051</v>
      </c>
      <c r="BN2161" t="s">
        <v>913</v>
      </c>
      <c r="BO2161" t="s">
        <v>564</v>
      </c>
      <c r="BQ2161" t="s">
        <v>1051</v>
      </c>
      <c r="BR2161" t="s">
        <v>87</v>
      </c>
      <c r="BS2161" t="s">
        <v>572</v>
      </c>
      <c r="BT2161" t="s">
        <v>1252</v>
      </c>
      <c r="BU2161" t="s">
        <v>564</v>
      </c>
      <c r="BV2161">
        <v>0.83333333333333337</v>
      </c>
      <c r="BW2161">
        <v>1</v>
      </c>
      <c r="BX2161">
        <v>0.16666666666666663</v>
      </c>
      <c r="BY2161">
        <v>0</v>
      </c>
      <c r="BZ2161">
        <v>-5</v>
      </c>
      <c r="CA2161">
        <v>0</v>
      </c>
      <c r="CB2161">
        <v>5</v>
      </c>
      <c r="CC2161" t="e">
        <v>#VALUE!</v>
      </c>
      <c r="CD2161">
        <v>5</v>
      </c>
      <c r="CE2161">
        <v>0</v>
      </c>
      <c r="CH2161">
        <f t="shared" si="166"/>
        <v>1</v>
      </c>
      <c r="CI2161" t="s">
        <v>1405</v>
      </c>
      <c r="CJ2161">
        <v>1</v>
      </c>
      <c r="CK2161" t="s">
        <v>1399</v>
      </c>
      <c r="CL2161">
        <f t="shared" si="167"/>
        <v>0</v>
      </c>
      <c r="CM2161">
        <f t="shared" si="168"/>
        <v>0</v>
      </c>
      <c r="CN2161">
        <f t="shared" si="169"/>
        <v>1</v>
      </c>
    </row>
    <row r="2162" spans="1:92" x14ac:dyDescent="0.25">
      <c r="A2162">
        <v>2743</v>
      </c>
      <c r="B2162" t="s">
        <v>564</v>
      </c>
      <c r="C2162" t="s">
        <v>564</v>
      </c>
      <c r="D2162">
        <v>2448964</v>
      </c>
      <c r="E2162">
        <v>6</v>
      </c>
      <c r="F2162" s="107">
        <v>41010</v>
      </c>
      <c r="G2162" s="107">
        <v>41033</v>
      </c>
      <c r="H2162">
        <v>2448964</v>
      </c>
      <c r="I2162" s="107">
        <v>41011</v>
      </c>
      <c r="J2162" s="107">
        <v>41033</v>
      </c>
      <c r="K2162">
        <v>5000</v>
      </c>
      <c r="L2162" t="s">
        <v>567</v>
      </c>
      <c r="N2162" t="s">
        <v>564</v>
      </c>
      <c r="O2162" t="s">
        <v>913</v>
      </c>
      <c r="P2162" t="s">
        <v>38</v>
      </c>
      <c r="Q2162">
        <v>23</v>
      </c>
      <c r="R2162">
        <v>24</v>
      </c>
      <c r="S2162">
        <v>0</v>
      </c>
      <c r="T2162">
        <v>1</v>
      </c>
      <c r="AD2162" s="107">
        <v>32294</v>
      </c>
      <c r="AE2162" t="s">
        <v>45</v>
      </c>
      <c r="AF2162" t="s">
        <v>32</v>
      </c>
      <c r="AG2162" t="s">
        <v>868</v>
      </c>
      <c r="AH2162" t="s">
        <v>30</v>
      </c>
      <c r="AI2162" t="s">
        <v>86</v>
      </c>
      <c r="AJ2162" t="s">
        <v>88</v>
      </c>
      <c r="AK2162">
        <v>2</v>
      </c>
      <c r="AL2162" t="s">
        <v>361</v>
      </c>
      <c r="AM2162">
        <v>2</v>
      </c>
      <c r="AP2162" t="s">
        <v>92</v>
      </c>
      <c r="AR2162" t="s">
        <v>66</v>
      </c>
      <c r="AS2162" t="s">
        <v>44</v>
      </c>
      <c r="BC2162" t="s">
        <v>51</v>
      </c>
      <c r="BF2162">
        <v>23</v>
      </c>
      <c r="BG2162">
        <v>23</v>
      </c>
      <c r="BH2162">
        <v>24</v>
      </c>
      <c r="BI2162">
        <v>23.814207650273225</v>
      </c>
      <c r="BJ2162">
        <f t="shared" si="165"/>
        <v>24</v>
      </c>
      <c r="BK2162">
        <v>0</v>
      </c>
      <c r="BL2162">
        <v>0</v>
      </c>
      <c r="BM2162" t="s">
        <v>1050</v>
      </c>
      <c r="BN2162" t="s">
        <v>913</v>
      </c>
      <c r="BO2162" t="s">
        <v>564</v>
      </c>
      <c r="BQ2162" t="s">
        <v>1050</v>
      </c>
      <c r="BR2162" t="s">
        <v>87</v>
      </c>
      <c r="BS2162" t="s">
        <v>572</v>
      </c>
      <c r="BT2162" t="s">
        <v>1252</v>
      </c>
      <c r="BU2162" t="s">
        <v>564</v>
      </c>
      <c r="BV2162">
        <v>0.95833333333333337</v>
      </c>
      <c r="BW2162">
        <v>1</v>
      </c>
      <c r="BX2162">
        <v>4.166666666666663E-2</v>
      </c>
      <c r="BY2162">
        <v>0</v>
      </c>
      <c r="BZ2162">
        <v>-23</v>
      </c>
      <c r="CA2162">
        <v>0</v>
      </c>
      <c r="CB2162">
        <v>23</v>
      </c>
      <c r="CC2162" t="e">
        <v>#VALUE!</v>
      </c>
      <c r="CD2162">
        <v>23</v>
      </c>
      <c r="CE2162">
        <v>0</v>
      </c>
      <c r="CH2162">
        <f t="shared" si="166"/>
        <v>1</v>
      </c>
      <c r="CI2162" t="s">
        <v>1404</v>
      </c>
      <c r="CJ2162">
        <v>2</v>
      </c>
      <c r="CK2162" t="s">
        <v>1399</v>
      </c>
      <c r="CL2162">
        <f t="shared" si="167"/>
        <v>0</v>
      </c>
      <c r="CM2162">
        <f t="shared" si="168"/>
        <v>0</v>
      </c>
      <c r="CN2162">
        <f t="shared" si="169"/>
        <v>1</v>
      </c>
    </row>
    <row r="2163" spans="1:92" x14ac:dyDescent="0.25">
      <c r="A2163">
        <v>1148</v>
      </c>
      <c r="B2163" t="s">
        <v>564</v>
      </c>
      <c r="C2163" t="s">
        <v>564</v>
      </c>
      <c r="D2163">
        <v>2449028</v>
      </c>
      <c r="E2163">
        <v>6</v>
      </c>
      <c r="F2163" s="107">
        <v>40950</v>
      </c>
      <c r="G2163" s="107">
        <v>41061</v>
      </c>
      <c r="H2163">
        <v>2449028</v>
      </c>
      <c r="I2163" s="107">
        <v>40983</v>
      </c>
      <c r="J2163" s="107">
        <v>41061</v>
      </c>
      <c r="K2163">
        <v>15000</v>
      </c>
      <c r="L2163" t="s">
        <v>569</v>
      </c>
      <c r="M2163" s="107">
        <v>40951</v>
      </c>
      <c r="N2163" t="s">
        <v>87</v>
      </c>
      <c r="O2163" t="s">
        <v>75</v>
      </c>
      <c r="P2163" t="s">
        <v>38</v>
      </c>
      <c r="Q2163">
        <v>79</v>
      </c>
      <c r="R2163">
        <v>112</v>
      </c>
      <c r="S2163">
        <v>2</v>
      </c>
      <c r="T2163">
        <v>0</v>
      </c>
      <c r="U2163">
        <v>1</v>
      </c>
      <c r="V2163">
        <v>1</v>
      </c>
      <c r="AD2163" s="107">
        <v>33747</v>
      </c>
      <c r="AE2163" t="s">
        <v>31</v>
      </c>
      <c r="AF2163" t="s">
        <v>32</v>
      </c>
      <c r="AG2163" t="s">
        <v>868</v>
      </c>
      <c r="AH2163" t="s">
        <v>30</v>
      </c>
      <c r="AI2163" t="s">
        <v>99</v>
      </c>
      <c r="AJ2163" t="s">
        <v>88</v>
      </c>
      <c r="AK2163">
        <v>8</v>
      </c>
      <c r="AL2163" t="s">
        <v>361</v>
      </c>
      <c r="AM2163">
        <v>1</v>
      </c>
      <c r="AP2163" t="s">
        <v>107</v>
      </c>
      <c r="AR2163" t="s">
        <v>43</v>
      </c>
      <c r="AS2163" t="s">
        <v>60</v>
      </c>
      <c r="AT2163" t="s">
        <v>295</v>
      </c>
      <c r="BC2163" t="s">
        <v>51</v>
      </c>
      <c r="BF2163">
        <v>79</v>
      </c>
      <c r="BG2163">
        <v>79</v>
      </c>
      <c r="BH2163">
        <v>112</v>
      </c>
      <c r="BI2163">
        <v>19.680327868852459</v>
      </c>
      <c r="BJ2163">
        <f t="shared" si="165"/>
        <v>20</v>
      </c>
      <c r="BK2163">
        <v>0</v>
      </c>
      <c r="BL2163">
        <v>0</v>
      </c>
      <c r="BM2163" t="s">
        <v>1050</v>
      </c>
      <c r="BN2163" t="s">
        <v>75</v>
      </c>
      <c r="BO2163" t="s">
        <v>87</v>
      </c>
      <c r="BQ2163" t="s">
        <v>1050</v>
      </c>
      <c r="BR2163" t="s">
        <v>87</v>
      </c>
      <c r="BS2163" t="s">
        <v>573</v>
      </c>
      <c r="BT2163" t="s">
        <v>1252</v>
      </c>
      <c r="BU2163" t="s">
        <v>87</v>
      </c>
      <c r="BV2163">
        <v>0.7053571428571429</v>
      </c>
      <c r="BW2163">
        <v>1</v>
      </c>
      <c r="BX2163">
        <v>0.2946428571428571</v>
      </c>
      <c r="BY2163">
        <v>0</v>
      </c>
      <c r="BZ2163">
        <v>-79</v>
      </c>
      <c r="CA2163">
        <v>0</v>
      </c>
      <c r="CB2163">
        <v>-31</v>
      </c>
      <c r="CC2163" t="e">
        <v>#VALUE!</v>
      </c>
      <c r="CD2163">
        <v>-31</v>
      </c>
      <c r="CE2163">
        <v>-110</v>
      </c>
      <c r="CH2163">
        <f t="shared" si="166"/>
        <v>1</v>
      </c>
      <c r="CI2163" t="s">
        <v>1402</v>
      </c>
      <c r="CJ2163">
        <v>4</v>
      </c>
      <c r="CK2163" t="s">
        <v>1399</v>
      </c>
      <c r="CL2163">
        <f t="shared" si="167"/>
        <v>1</v>
      </c>
      <c r="CM2163">
        <f t="shared" si="168"/>
        <v>1</v>
      </c>
      <c r="CN2163">
        <f t="shared" si="169"/>
        <v>0</v>
      </c>
    </row>
    <row r="2164" spans="1:92" x14ac:dyDescent="0.25">
      <c r="A2164">
        <v>2668</v>
      </c>
      <c r="B2164" t="s">
        <v>564</v>
      </c>
      <c r="C2164" t="s">
        <v>564</v>
      </c>
      <c r="D2164">
        <v>2449493</v>
      </c>
      <c r="E2164">
        <v>2</v>
      </c>
      <c r="F2164" s="107">
        <v>41008</v>
      </c>
      <c r="G2164" s="107">
        <v>41009</v>
      </c>
      <c r="H2164">
        <v>2449493</v>
      </c>
      <c r="I2164" s="107">
        <v>41008</v>
      </c>
      <c r="J2164" s="107">
        <v>41009</v>
      </c>
      <c r="K2164">
        <v>2000</v>
      </c>
      <c r="L2164" t="s">
        <v>566</v>
      </c>
      <c r="N2164" t="s">
        <v>564</v>
      </c>
      <c r="O2164" t="s">
        <v>913</v>
      </c>
      <c r="P2164" t="s">
        <v>587</v>
      </c>
      <c r="Q2164">
        <v>2</v>
      </c>
      <c r="R2164">
        <v>2</v>
      </c>
      <c r="S2164">
        <v>0</v>
      </c>
      <c r="T2164">
        <v>4</v>
      </c>
      <c r="AD2164" s="107">
        <v>33780</v>
      </c>
      <c r="AE2164" t="s">
        <v>45</v>
      </c>
      <c r="AF2164" t="s">
        <v>32</v>
      </c>
      <c r="AG2164" t="s">
        <v>868</v>
      </c>
      <c r="AH2164" t="s">
        <v>57</v>
      </c>
      <c r="AI2164" t="s">
        <v>70</v>
      </c>
      <c r="AJ2164" t="s">
        <v>47</v>
      </c>
      <c r="AK2164">
        <v>1</v>
      </c>
      <c r="AL2164" t="s">
        <v>47</v>
      </c>
      <c r="AP2164" t="s">
        <v>42</v>
      </c>
      <c r="AR2164" t="s">
        <v>43</v>
      </c>
      <c r="AS2164" t="s">
        <v>44</v>
      </c>
      <c r="AT2164" t="s">
        <v>471</v>
      </c>
      <c r="BC2164" t="s">
        <v>37</v>
      </c>
      <c r="BF2164">
        <v>2</v>
      </c>
      <c r="BG2164">
        <v>2</v>
      </c>
      <c r="BH2164">
        <v>2</v>
      </c>
      <c r="BI2164">
        <v>19.748633879781419</v>
      </c>
      <c r="BJ2164">
        <f t="shared" si="165"/>
        <v>20</v>
      </c>
      <c r="BK2164">
        <v>0</v>
      </c>
      <c r="BL2164">
        <v>0</v>
      </c>
      <c r="BM2164" t="s">
        <v>47</v>
      </c>
      <c r="BN2164" t="s">
        <v>913</v>
      </c>
      <c r="BO2164" t="s">
        <v>564</v>
      </c>
      <c r="BQ2164" t="s">
        <v>47</v>
      </c>
      <c r="BR2164" t="s">
        <v>87</v>
      </c>
      <c r="BS2164" t="s">
        <v>572</v>
      </c>
      <c r="BT2164" t="s">
        <v>1252</v>
      </c>
      <c r="BU2164" t="s">
        <v>564</v>
      </c>
      <c r="BV2164">
        <v>1</v>
      </c>
      <c r="BW2164">
        <v>1</v>
      </c>
      <c r="BX2164">
        <v>0</v>
      </c>
      <c r="BY2164">
        <v>0</v>
      </c>
      <c r="BZ2164">
        <v>-2</v>
      </c>
      <c r="CA2164">
        <v>0</v>
      </c>
      <c r="CB2164">
        <v>2</v>
      </c>
      <c r="CC2164" t="e">
        <v>#VALUE!</v>
      </c>
      <c r="CD2164">
        <v>2</v>
      </c>
      <c r="CE2164">
        <v>0</v>
      </c>
      <c r="CH2164">
        <f t="shared" si="166"/>
        <v>1</v>
      </c>
      <c r="CI2164" t="s">
        <v>1405</v>
      </c>
      <c r="CJ2164">
        <v>1</v>
      </c>
      <c r="CK2164" t="s">
        <v>1399</v>
      </c>
      <c r="CL2164">
        <f t="shared" si="167"/>
        <v>0</v>
      </c>
      <c r="CM2164">
        <f t="shared" si="168"/>
        <v>0</v>
      </c>
      <c r="CN2164">
        <f t="shared" si="169"/>
        <v>1</v>
      </c>
    </row>
    <row r="2165" spans="1:92" x14ac:dyDescent="0.25">
      <c r="A2165">
        <v>697</v>
      </c>
      <c r="B2165" t="s">
        <v>564</v>
      </c>
      <c r="C2165" t="s">
        <v>564</v>
      </c>
      <c r="D2165">
        <v>2449575</v>
      </c>
      <c r="E2165">
        <v>6</v>
      </c>
      <c r="F2165" s="107">
        <v>40936</v>
      </c>
      <c r="G2165" s="107">
        <v>41113</v>
      </c>
      <c r="H2165">
        <v>2449575</v>
      </c>
      <c r="I2165" s="107">
        <v>40936</v>
      </c>
      <c r="J2165" s="107">
        <v>41113</v>
      </c>
      <c r="K2165">
        <v>30000</v>
      </c>
      <c r="L2165" t="s">
        <v>570</v>
      </c>
      <c r="N2165" t="s">
        <v>564</v>
      </c>
      <c r="O2165" t="s">
        <v>913</v>
      </c>
      <c r="P2165" t="s">
        <v>38</v>
      </c>
      <c r="Q2165">
        <v>178</v>
      </c>
      <c r="R2165">
        <v>178</v>
      </c>
      <c r="S2165">
        <v>0</v>
      </c>
      <c r="T2165">
        <v>2</v>
      </c>
      <c r="AD2165" s="107">
        <v>33614</v>
      </c>
      <c r="AE2165" t="s">
        <v>45</v>
      </c>
      <c r="AF2165" t="s">
        <v>68</v>
      </c>
      <c r="AG2165" t="s">
        <v>870</v>
      </c>
      <c r="AH2165" t="s">
        <v>30</v>
      </c>
      <c r="AI2165" t="s">
        <v>41</v>
      </c>
      <c r="AJ2165" t="s">
        <v>88</v>
      </c>
      <c r="AK2165">
        <v>7</v>
      </c>
      <c r="AL2165" t="s">
        <v>361</v>
      </c>
      <c r="AM2165">
        <v>5</v>
      </c>
      <c r="AP2165" t="s">
        <v>104</v>
      </c>
      <c r="AR2165" t="s">
        <v>91</v>
      </c>
      <c r="AS2165" t="s">
        <v>105</v>
      </c>
      <c r="BC2165" t="s">
        <v>37</v>
      </c>
      <c r="BF2165">
        <v>178</v>
      </c>
      <c r="BG2165">
        <v>178</v>
      </c>
      <c r="BH2165">
        <v>178</v>
      </c>
      <c r="BI2165">
        <v>20.005464480874316</v>
      </c>
      <c r="BJ2165">
        <f t="shared" si="165"/>
        <v>20</v>
      </c>
      <c r="BK2165">
        <v>0</v>
      </c>
      <c r="BL2165">
        <v>0</v>
      </c>
      <c r="BM2165" t="s">
        <v>1050</v>
      </c>
      <c r="BN2165" t="s">
        <v>913</v>
      </c>
      <c r="BO2165" t="s">
        <v>564</v>
      </c>
      <c r="BQ2165" t="s">
        <v>1050</v>
      </c>
      <c r="BR2165" t="s">
        <v>87</v>
      </c>
      <c r="BS2165" t="s">
        <v>572</v>
      </c>
      <c r="BT2165" t="s">
        <v>1252</v>
      </c>
      <c r="BU2165" t="s">
        <v>564</v>
      </c>
      <c r="BV2165">
        <v>1</v>
      </c>
      <c r="BW2165">
        <v>1</v>
      </c>
      <c r="BX2165">
        <v>0</v>
      </c>
      <c r="BY2165">
        <v>0</v>
      </c>
      <c r="BZ2165">
        <v>-178</v>
      </c>
      <c r="CA2165">
        <v>0</v>
      </c>
      <c r="CB2165">
        <v>178</v>
      </c>
      <c r="CC2165" t="e">
        <v>#VALUE!</v>
      </c>
      <c r="CD2165">
        <v>178</v>
      </c>
      <c r="CE2165">
        <v>0</v>
      </c>
      <c r="CH2165">
        <f t="shared" si="166"/>
        <v>1</v>
      </c>
      <c r="CI2165" t="s">
        <v>1403</v>
      </c>
      <c r="CJ2165">
        <v>6</v>
      </c>
      <c r="CK2165" t="s">
        <v>1399</v>
      </c>
      <c r="CL2165">
        <f t="shared" si="167"/>
        <v>0</v>
      </c>
      <c r="CM2165">
        <f t="shared" si="168"/>
        <v>0</v>
      </c>
      <c r="CN2165">
        <f t="shared" si="169"/>
        <v>1</v>
      </c>
    </row>
    <row r="2166" spans="1:92" x14ac:dyDescent="0.25">
      <c r="A2166">
        <v>2100</v>
      </c>
      <c r="B2166" t="s">
        <v>564</v>
      </c>
      <c r="C2166" t="s">
        <v>564</v>
      </c>
      <c r="D2166">
        <v>2449602</v>
      </c>
      <c r="E2166">
        <v>5</v>
      </c>
      <c r="F2166" s="107">
        <v>40988</v>
      </c>
      <c r="G2166" s="107">
        <v>40989</v>
      </c>
      <c r="H2166">
        <v>2449602</v>
      </c>
      <c r="I2166" s="107">
        <v>40988</v>
      </c>
      <c r="J2166" s="107">
        <v>40989</v>
      </c>
      <c r="K2166">
        <v>10000</v>
      </c>
      <c r="L2166" t="s">
        <v>568</v>
      </c>
      <c r="N2166" t="s">
        <v>564</v>
      </c>
      <c r="O2166" t="s">
        <v>913</v>
      </c>
      <c r="P2166" t="s">
        <v>38</v>
      </c>
      <c r="Q2166">
        <v>2</v>
      </c>
      <c r="R2166">
        <v>2</v>
      </c>
      <c r="S2166">
        <v>1</v>
      </c>
      <c r="T2166">
        <v>2</v>
      </c>
      <c r="U2166">
        <v>1</v>
      </c>
      <c r="AD2166" s="107">
        <v>32559</v>
      </c>
      <c r="AE2166" t="s">
        <v>31</v>
      </c>
      <c r="AF2166" t="s">
        <v>32</v>
      </c>
      <c r="AG2166" t="s">
        <v>868</v>
      </c>
      <c r="AH2166" t="s">
        <v>57</v>
      </c>
      <c r="AI2166" t="s">
        <v>84</v>
      </c>
      <c r="AJ2166" t="s">
        <v>88</v>
      </c>
      <c r="AK2166">
        <v>1</v>
      </c>
      <c r="AL2166" t="s">
        <v>987</v>
      </c>
      <c r="AN2166">
        <v>7</v>
      </c>
      <c r="AP2166" t="s">
        <v>42</v>
      </c>
      <c r="AR2166" t="s">
        <v>43</v>
      </c>
      <c r="AS2166" t="s">
        <v>44</v>
      </c>
      <c r="BC2166" t="s">
        <v>37</v>
      </c>
      <c r="BF2166">
        <v>2</v>
      </c>
      <c r="BG2166">
        <v>2</v>
      </c>
      <c r="BH2166">
        <v>2</v>
      </c>
      <c r="BI2166">
        <v>23.030054644808743</v>
      </c>
      <c r="BJ2166">
        <f t="shared" si="165"/>
        <v>23</v>
      </c>
      <c r="BK2166">
        <v>0</v>
      </c>
      <c r="BL2166">
        <v>0</v>
      </c>
      <c r="BM2166" t="s">
        <v>1050</v>
      </c>
      <c r="BN2166" t="s">
        <v>913</v>
      </c>
      <c r="BO2166" t="s">
        <v>564</v>
      </c>
      <c r="BQ2166" t="s">
        <v>1050</v>
      </c>
      <c r="BR2166" t="s">
        <v>87</v>
      </c>
      <c r="BS2166" t="s">
        <v>572</v>
      </c>
      <c r="BT2166" t="s">
        <v>1252</v>
      </c>
      <c r="BU2166" t="s">
        <v>87</v>
      </c>
      <c r="BV2166">
        <v>1</v>
      </c>
      <c r="BW2166">
        <v>1</v>
      </c>
      <c r="BX2166">
        <v>0</v>
      </c>
      <c r="BY2166">
        <v>0</v>
      </c>
      <c r="BZ2166">
        <v>-2</v>
      </c>
      <c r="CA2166">
        <v>0</v>
      </c>
      <c r="CB2166">
        <v>2</v>
      </c>
      <c r="CC2166" t="e">
        <v>#VALUE!</v>
      </c>
      <c r="CD2166">
        <v>2</v>
      </c>
      <c r="CE2166">
        <v>0</v>
      </c>
      <c r="CH2166">
        <f t="shared" si="166"/>
        <v>1</v>
      </c>
      <c r="CI2166" t="s">
        <v>1405</v>
      </c>
      <c r="CJ2166">
        <v>1</v>
      </c>
      <c r="CK2166" t="s">
        <v>1399</v>
      </c>
      <c r="CL2166">
        <f t="shared" si="167"/>
        <v>0</v>
      </c>
      <c r="CM2166">
        <f t="shared" si="168"/>
        <v>1</v>
      </c>
      <c r="CN2166">
        <f t="shared" si="169"/>
        <v>1</v>
      </c>
    </row>
    <row r="2167" spans="1:92" x14ac:dyDescent="0.25">
      <c r="A2167">
        <v>804</v>
      </c>
      <c r="B2167" t="s">
        <v>564</v>
      </c>
      <c r="C2167" t="s">
        <v>564</v>
      </c>
      <c r="D2167">
        <v>2449633</v>
      </c>
      <c r="E2167">
        <v>1</v>
      </c>
      <c r="F2167" s="107">
        <v>40939</v>
      </c>
      <c r="G2167" s="107">
        <v>40981</v>
      </c>
      <c r="H2167">
        <v>2449633</v>
      </c>
      <c r="I2167" s="107">
        <v>40940</v>
      </c>
      <c r="J2167" s="107">
        <v>40981</v>
      </c>
      <c r="K2167">
        <v>2000</v>
      </c>
      <c r="L2167" t="s">
        <v>566</v>
      </c>
      <c r="N2167" t="s">
        <v>564</v>
      </c>
      <c r="O2167" t="s">
        <v>913</v>
      </c>
      <c r="P2167" t="s">
        <v>54</v>
      </c>
      <c r="Q2167">
        <v>42</v>
      </c>
      <c r="R2167">
        <v>43</v>
      </c>
      <c r="S2167">
        <v>0</v>
      </c>
      <c r="T2167">
        <v>0</v>
      </c>
      <c r="AB2167" t="s">
        <v>111</v>
      </c>
      <c r="AD2167" s="107">
        <v>33743</v>
      </c>
      <c r="AE2167" t="s">
        <v>31</v>
      </c>
      <c r="AF2167" t="s">
        <v>39</v>
      </c>
      <c r="AG2167" t="s">
        <v>40</v>
      </c>
      <c r="AH2167" t="s">
        <v>30</v>
      </c>
      <c r="AI2167" t="s">
        <v>46</v>
      </c>
      <c r="AJ2167" t="s">
        <v>54</v>
      </c>
      <c r="AK2167">
        <v>3</v>
      </c>
      <c r="AL2167" t="s">
        <v>54</v>
      </c>
      <c r="AP2167" t="s">
        <v>174</v>
      </c>
      <c r="AR2167" t="s">
        <v>43</v>
      </c>
      <c r="AS2167" t="s">
        <v>44</v>
      </c>
      <c r="BC2167" t="s">
        <v>37</v>
      </c>
      <c r="BF2167">
        <v>42</v>
      </c>
      <c r="BG2167">
        <v>42</v>
      </c>
      <c r="BH2167">
        <v>43</v>
      </c>
      <c r="BI2167">
        <v>19.661202185792348</v>
      </c>
      <c r="BJ2167">
        <f t="shared" si="165"/>
        <v>20</v>
      </c>
      <c r="BK2167">
        <v>0</v>
      </c>
      <c r="BL2167">
        <v>0</v>
      </c>
      <c r="BM2167" t="s">
        <v>1051</v>
      </c>
      <c r="BN2167" t="s">
        <v>913</v>
      </c>
      <c r="BO2167" t="s">
        <v>564</v>
      </c>
      <c r="BQ2167" t="s">
        <v>1051</v>
      </c>
      <c r="BR2167" t="s">
        <v>87</v>
      </c>
      <c r="BS2167" t="s">
        <v>572</v>
      </c>
      <c r="BT2167" t="s">
        <v>1252</v>
      </c>
      <c r="BU2167" t="s">
        <v>564</v>
      </c>
      <c r="BV2167">
        <v>0.97674418604651159</v>
      </c>
      <c r="BW2167">
        <v>1</v>
      </c>
      <c r="BX2167">
        <v>2.3255813953488413E-2</v>
      </c>
      <c r="BY2167">
        <v>0</v>
      </c>
      <c r="BZ2167">
        <v>-42</v>
      </c>
      <c r="CA2167">
        <v>0</v>
      </c>
      <c r="CB2167">
        <v>42</v>
      </c>
      <c r="CC2167" t="e">
        <v>#VALUE!</v>
      </c>
      <c r="CD2167">
        <v>42</v>
      </c>
      <c r="CE2167">
        <v>0</v>
      </c>
      <c r="CH2167">
        <f t="shared" si="166"/>
        <v>0</v>
      </c>
      <c r="CI2167" t="s">
        <v>1401</v>
      </c>
      <c r="CJ2167">
        <v>3</v>
      </c>
      <c r="CK2167" t="s">
        <v>1399</v>
      </c>
      <c r="CL2167">
        <f t="shared" si="167"/>
        <v>0</v>
      </c>
      <c r="CM2167">
        <f t="shared" si="168"/>
        <v>0</v>
      </c>
      <c r="CN2167">
        <f t="shared" si="169"/>
        <v>0</v>
      </c>
    </row>
    <row r="2168" spans="1:92" x14ac:dyDescent="0.25">
      <c r="A2168">
        <v>183</v>
      </c>
      <c r="B2168" t="s">
        <v>564</v>
      </c>
      <c r="C2168" t="s">
        <v>564</v>
      </c>
      <c r="D2168">
        <v>2451008</v>
      </c>
      <c r="E2168">
        <v>3</v>
      </c>
      <c r="F2168" s="107">
        <v>40918</v>
      </c>
      <c r="G2168" s="107">
        <v>41416</v>
      </c>
      <c r="H2168">
        <v>2451008</v>
      </c>
      <c r="I2168" s="107">
        <v>41096</v>
      </c>
      <c r="J2168" s="107">
        <v>41416</v>
      </c>
      <c r="K2168" t="s">
        <v>562</v>
      </c>
      <c r="L2168" t="s">
        <v>562</v>
      </c>
      <c r="N2168" t="s">
        <v>564</v>
      </c>
      <c r="O2168" t="s">
        <v>913</v>
      </c>
      <c r="P2168" t="s">
        <v>38</v>
      </c>
      <c r="Q2168">
        <v>321</v>
      </c>
      <c r="R2168">
        <v>499</v>
      </c>
      <c r="S2168">
        <v>0</v>
      </c>
      <c r="T2168">
        <v>1</v>
      </c>
      <c r="AD2168" s="107">
        <v>32402</v>
      </c>
      <c r="AE2168" t="s">
        <v>31</v>
      </c>
      <c r="AF2168" t="s">
        <v>68</v>
      </c>
      <c r="AG2168" t="s">
        <v>870</v>
      </c>
      <c r="AH2168" t="s">
        <v>57</v>
      </c>
      <c r="AI2168" t="s">
        <v>71</v>
      </c>
      <c r="AJ2168" t="s">
        <v>88</v>
      </c>
      <c r="AK2168">
        <v>15</v>
      </c>
      <c r="AL2168" t="s">
        <v>184</v>
      </c>
      <c r="AP2168" t="s">
        <v>164</v>
      </c>
      <c r="AR2168" t="s">
        <v>66</v>
      </c>
      <c r="AS2168" t="s">
        <v>63</v>
      </c>
      <c r="BC2168" t="s">
        <v>51</v>
      </c>
      <c r="BF2168">
        <v>321</v>
      </c>
      <c r="BG2168">
        <v>321</v>
      </c>
      <c r="BH2168">
        <v>499</v>
      </c>
      <c r="BI2168">
        <v>23.26775956284153</v>
      </c>
      <c r="BJ2168">
        <f t="shared" si="165"/>
        <v>24</v>
      </c>
      <c r="BK2168">
        <v>0</v>
      </c>
      <c r="BL2168">
        <v>0</v>
      </c>
      <c r="BM2168" t="s">
        <v>1050</v>
      </c>
      <c r="BN2168" t="s">
        <v>913</v>
      </c>
      <c r="BO2168" t="s">
        <v>564</v>
      </c>
      <c r="BQ2168" t="s">
        <v>1050</v>
      </c>
      <c r="BR2168" t="s">
        <v>87</v>
      </c>
      <c r="BS2168" t="s">
        <v>572</v>
      </c>
      <c r="BT2168" t="s">
        <v>1252</v>
      </c>
      <c r="BU2168" t="s">
        <v>564</v>
      </c>
      <c r="BV2168">
        <v>0.64328657314629256</v>
      </c>
      <c r="BW2168">
        <v>1</v>
      </c>
      <c r="BX2168">
        <v>0.35671342685370744</v>
      </c>
      <c r="BY2168">
        <v>0</v>
      </c>
      <c r="BZ2168">
        <v>-321</v>
      </c>
      <c r="CA2168">
        <v>0</v>
      </c>
      <c r="CB2168">
        <v>321</v>
      </c>
      <c r="CC2168" t="e">
        <v>#VALUE!</v>
      </c>
      <c r="CD2168">
        <v>321</v>
      </c>
      <c r="CE2168">
        <v>0</v>
      </c>
      <c r="CH2168">
        <f t="shared" si="166"/>
        <v>1</v>
      </c>
      <c r="CI2168" t="s">
        <v>1403</v>
      </c>
      <c r="CJ2168">
        <v>6</v>
      </c>
      <c r="CK2168" t="s">
        <v>1399</v>
      </c>
      <c r="CL2168">
        <f t="shared" si="167"/>
        <v>0</v>
      </c>
      <c r="CM2168">
        <f t="shared" si="168"/>
        <v>0</v>
      </c>
      <c r="CN2168">
        <f t="shared" si="169"/>
        <v>1</v>
      </c>
    </row>
    <row r="2169" spans="1:92" x14ac:dyDescent="0.25">
      <c r="A2169">
        <v>604</v>
      </c>
      <c r="B2169" t="s">
        <v>564</v>
      </c>
      <c r="C2169" t="s">
        <v>564</v>
      </c>
      <c r="D2169">
        <v>2451112</v>
      </c>
      <c r="E2169">
        <v>6</v>
      </c>
      <c r="F2169" s="107">
        <v>40932</v>
      </c>
      <c r="G2169" s="107">
        <v>41226</v>
      </c>
      <c r="H2169">
        <v>2451112</v>
      </c>
      <c r="I2169" s="107">
        <v>40932</v>
      </c>
      <c r="J2169" s="107">
        <v>41226</v>
      </c>
      <c r="K2169">
        <v>90000</v>
      </c>
      <c r="L2169" t="s">
        <v>570</v>
      </c>
      <c r="N2169" t="s">
        <v>564</v>
      </c>
      <c r="O2169" t="s">
        <v>913</v>
      </c>
      <c r="P2169" t="s">
        <v>38</v>
      </c>
      <c r="Q2169">
        <v>295</v>
      </c>
      <c r="R2169">
        <v>295</v>
      </c>
      <c r="S2169">
        <v>0</v>
      </c>
      <c r="T2169">
        <v>5</v>
      </c>
      <c r="AD2169" s="107">
        <v>33476</v>
      </c>
      <c r="AE2169" t="s">
        <v>31</v>
      </c>
      <c r="AF2169" t="s">
        <v>39</v>
      </c>
      <c r="AG2169" t="s">
        <v>40</v>
      </c>
      <c r="AH2169" t="s">
        <v>40</v>
      </c>
      <c r="AI2169" t="s">
        <v>94</v>
      </c>
      <c r="AJ2169" t="s">
        <v>88</v>
      </c>
      <c r="AK2169">
        <v>14</v>
      </c>
      <c r="AL2169" t="s">
        <v>361</v>
      </c>
      <c r="AM2169">
        <v>20</v>
      </c>
      <c r="AP2169" t="s">
        <v>104</v>
      </c>
      <c r="AR2169" t="s">
        <v>91</v>
      </c>
      <c r="AS2169" t="s">
        <v>105</v>
      </c>
      <c r="BC2169" t="s">
        <v>37</v>
      </c>
      <c r="BF2169">
        <v>295</v>
      </c>
      <c r="BG2169">
        <v>295</v>
      </c>
      <c r="BH2169">
        <v>295</v>
      </c>
      <c r="BI2169">
        <v>20.371584699453553</v>
      </c>
      <c r="BJ2169">
        <f t="shared" si="165"/>
        <v>20</v>
      </c>
      <c r="BK2169">
        <v>0</v>
      </c>
      <c r="BL2169">
        <v>0</v>
      </c>
      <c r="BM2169" t="s">
        <v>1050</v>
      </c>
      <c r="BN2169" t="s">
        <v>913</v>
      </c>
      <c r="BO2169" t="s">
        <v>564</v>
      </c>
      <c r="BQ2169" t="s">
        <v>1050</v>
      </c>
      <c r="BR2169" t="s">
        <v>87</v>
      </c>
      <c r="BS2169" t="s">
        <v>572</v>
      </c>
      <c r="BT2169" t="s">
        <v>1252</v>
      </c>
      <c r="BU2169" t="s">
        <v>564</v>
      </c>
      <c r="BV2169">
        <v>1</v>
      </c>
      <c r="BW2169">
        <v>1</v>
      </c>
      <c r="BX2169">
        <v>0</v>
      </c>
      <c r="BY2169">
        <v>0</v>
      </c>
      <c r="BZ2169">
        <v>-295</v>
      </c>
      <c r="CA2169">
        <v>0</v>
      </c>
      <c r="CB2169">
        <v>295</v>
      </c>
      <c r="CC2169" t="e">
        <v>#VALUE!</v>
      </c>
      <c r="CD2169">
        <v>295</v>
      </c>
      <c r="CE2169">
        <v>0</v>
      </c>
      <c r="CH2169">
        <f t="shared" si="166"/>
        <v>1</v>
      </c>
      <c r="CI2169" t="s">
        <v>1403</v>
      </c>
      <c r="CJ2169">
        <v>6</v>
      </c>
      <c r="CK2169" t="s">
        <v>1399</v>
      </c>
      <c r="CL2169">
        <f t="shared" si="167"/>
        <v>0</v>
      </c>
      <c r="CM2169">
        <f t="shared" si="168"/>
        <v>0</v>
      </c>
      <c r="CN2169">
        <f t="shared" si="169"/>
        <v>1</v>
      </c>
    </row>
    <row r="2170" spans="1:92" x14ac:dyDescent="0.25">
      <c r="A2170">
        <v>1278</v>
      </c>
      <c r="B2170" t="s">
        <v>564</v>
      </c>
      <c r="C2170" t="s">
        <v>564</v>
      </c>
      <c r="D2170">
        <v>2451410</v>
      </c>
      <c r="E2170">
        <v>2</v>
      </c>
      <c r="F2170" s="107">
        <v>40955</v>
      </c>
      <c r="G2170" s="107">
        <v>41024</v>
      </c>
      <c r="H2170">
        <v>2451410</v>
      </c>
      <c r="I2170" s="107">
        <v>41012</v>
      </c>
      <c r="J2170" s="107">
        <v>41024</v>
      </c>
      <c r="K2170" t="s">
        <v>562</v>
      </c>
      <c r="L2170" t="s">
        <v>562</v>
      </c>
      <c r="N2170" t="s">
        <v>564</v>
      </c>
      <c r="O2170" t="s">
        <v>913</v>
      </c>
      <c r="P2170" t="s">
        <v>587</v>
      </c>
      <c r="Q2170">
        <v>13</v>
      </c>
      <c r="R2170">
        <v>70</v>
      </c>
      <c r="S2170">
        <v>1</v>
      </c>
      <c r="T2170">
        <v>3</v>
      </c>
      <c r="AD2170" s="107">
        <v>33697</v>
      </c>
      <c r="AE2170" t="s">
        <v>31</v>
      </c>
      <c r="AF2170" t="s">
        <v>32</v>
      </c>
      <c r="AG2170" t="s">
        <v>868</v>
      </c>
      <c r="AH2170" t="s">
        <v>30</v>
      </c>
      <c r="AI2170" t="s">
        <v>140</v>
      </c>
      <c r="AJ2170" t="s">
        <v>47</v>
      </c>
      <c r="AK2170">
        <v>3</v>
      </c>
      <c r="AL2170" t="s">
        <v>47</v>
      </c>
      <c r="AP2170" t="s">
        <v>149</v>
      </c>
      <c r="AR2170" t="s">
        <v>66</v>
      </c>
      <c r="AS2170" t="s">
        <v>73</v>
      </c>
      <c r="BC2170" t="s">
        <v>37</v>
      </c>
      <c r="BF2170">
        <v>13</v>
      </c>
      <c r="BG2170">
        <v>13</v>
      </c>
      <c r="BH2170">
        <v>70</v>
      </c>
      <c r="BI2170">
        <v>19.830601092896174</v>
      </c>
      <c r="BJ2170">
        <f t="shared" si="165"/>
        <v>20</v>
      </c>
      <c r="BK2170">
        <v>0</v>
      </c>
      <c r="BL2170">
        <v>0</v>
      </c>
      <c r="BM2170" t="s">
        <v>47</v>
      </c>
      <c r="BN2170" t="s">
        <v>913</v>
      </c>
      <c r="BO2170" t="s">
        <v>564</v>
      </c>
      <c r="BQ2170" t="s">
        <v>47</v>
      </c>
      <c r="BR2170" t="s">
        <v>87</v>
      </c>
      <c r="BS2170" t="s">
        <v>572</v>
      </c>
      <c r="BT2170" t="s">
        <v>1252</v>
      </c>
      <c r="BU2170" t="s">
        <v>87</v>
      </c>
      <c r="BV2170">
        <v>0.18571428571428572</v>
      </c>
      <c r="BW2170">
        <v>1</v>
      </c>
      <c r="BX2170">
        <v>0.81428571428571428</v>
      </c>
      <c r="BY2170">
        <v>0</v>
      </c>
      <c r="BZ2170">
        <v>-13</v>
      </c>
      <c r="CA2170">
        <v>0</v>
      </c>
      <c r="CB2170">
        <v>13</v>
      </c>
      <c r="CC2170" t="e">
        <v>#VALUE!</v>
      </c>
      <c r="CD2170">
        <v>13</v>
      </c>
      <c r="CE2170">
        <v>0</v>
      </c>
      <c r="CH2170">
        <f t="shared" si="166"/>
        <v>1</v>
      </c>
      <c r="CI2170" t="s">
        <v>1404</v>
      </c>
      <c r="CJ2170">
        <v>2</v>
      </c>
      <c r="CK2170" t="s">
        <v>1399</v>
      </c>
      <c r="CL2170">
        <f t="shared" si="167"/>
        <v>0</v>
      </c>
      <c r="CM2170">
        <f t="shared" si="168"/>
        <v>1</v>
      </c>
      <c r="CN2170">
        <f t="shared" si="169"/>
        <v>1</v>
      </c>
    </row>
    <row r="2171" spans="1:92" x14ac:dyDescent="0.25">
      <c r="A2171">
        <v>2307</v>
      </c>
      <c r="B2171" t="s">
        <v>564</v>
      </c>
      <c r="C2171" t="s">
        <v>564</v>
      </c>
      <c r="D2171">
        <v>2451431</v>
      </c>
      <c r="E2171">
        <v>6</v>
      </c>
      <c r="F2171" s="107">
        <v>40996</v>
      </c>
      <c r="G2171" s="107">
        <v>41380</v>
      </c>
      <c r="H2171">
        <v>2451431</v>
      </c>
      <c r="I2171" s="107">
        <v>40996</v>
      </c>
      <c r="J2171" s="107">
        <v>41380</v>
      </c>
      <c r="K2171" t="s">
        <v>562</v>
      </c>
      <c r="L2171" t="s">
        <v>562</v>
      </c>
      <c r="N2171" t="s">
        <v>564</v>
      </c>
      <c r="O2171" t="s">
        <v>913</v>
      </c>
      <c r="P2171" t="s">
        <v>38</v>
      </c>
      <c r="Q2171">
        <v>385</v>
      </c>
      <c r="R2171">
        <v>385</v>
      </c>
      <c r="S2171">
        <v>0</v>
      </c>
      <c r="T2171">
        <v>2</v>
      </c>
      <c r="AD2171" s="107">
        <v>33616</v>
      </c>
      <c r="AE2171" t="s">
        <v>31</v>
      </c>
      <c r="AF2171" t="s">
        <v>32</v>
      </c>
      <c r="AG2171" t="s">
        <v>868</v>
      </c>
      <c r="AH2171" t="s">
        <v>30</v>
      </c>
      <c r="AI2171" t="s">
        <v>113</v>
      </c>
      <c r="AJ2171" t="s">
        <v>88</v>
      </c>
      <c r="AK2171">
        <v>14</v>
      </c>
      <c r="AL2171" t="s">
        <v>361</v>
      </c>
      <c r="AM2171">
        <v>3</v>
      </c>
      <c r="AP2171" t="s">
        <v>55</v>
      </c>
      <c r="AR2171" t="s">
        <v>49</v>
      </c>
      <c r="AS2171" t="s">
        <v>56</v>
      </c>
      <c r="BC2171" t="s">
        <v>37</v>
      </c>
      <c r="BF2171">
        <v>385</v>
      </c>
      <c r="BG2171">
        <v>385</v>
      </c>
      <c r="BH2171">
        <v>385</v>
      </c>
      <c r="BI2171">
        <v>20.16393442622951</v>
      </c>
      <c r="BJ2171">
        <f t="shared" si="165"/>
        <v>20</v>
      </c>
      <c r="BK2171">
        <v>0</v>
      </c>
      <c r="BL2171">
        <v>0</v>
      </c>
      <c r="BM2171" t="s">
        <v>1050</v>
      </c>
      <c r="BN2171" t="s">
        <v>913</v>
      </c>
      <c r="BO2171" t="s">
        <v>564</v>
      </c>
      <c r="BQ2171" t="s">
        <v>1050</v>
      </c>
      <c r="BR2171" t="s">
        <v>87</v>
      </c>
      <c r="BS2171" t="s">
        <v>572</v>
      </c>
      <c r="BT2171" t="s">
        <v>1252</v>
      </c>
      <c r="BU2171" t="s">
        <v>564</v>
      </c>
      <c r="BV2171">
        <v>1</v>
      </c>
      <c r="BW2171">
        <v>1</v>
      </c>
      <c r="BX2171">
        <v>0</v>
      </c>
      <c r="BY2171">
        <v>0</v>
      </c>
      <c r="BZ2171">
        <v>-385</v>
      </c>
      <c r="CA2171">
        <v>0</v>
      </c>
      <c r="CB2171">
        <v>385</v>
      </c>
      <c r="CC2171" t="e">
        <v>#VALUE!</v>
      </c>
      <c r="CD2171">
        <v>385</v>
      </c>
      <c r="CE2171">
        <v>0</v>
      </c>
      <c r="CH2171">
        <f t="shared" si="166"/>
        <v>1</v>
      </c>
      <c r="CI2171" t="s">
        <v>1406</v>
      </c>
      <c r="CJ2171">
        <v>0</v>
      </c>
      <c r="CK2171" t="s">
        <v>1399</v>
      </c>
      <c r="CL2171">
        <f t="shared" si="167"/>
        <v>0</v>
      </c>
      <c r="CM2171">
        <f t="shared" si="168"/>
        <v>0</v>
      </c>
      <c r="CN2171">
        <f t="shared" si="169"/>
        <v>1</v>
      </c>
    </row>
    <row r="2172" spans="1:92" x14ac:dyDescent="0.25">
      <c r="A2172">
        <v>1147</v>
      </c>
      <c r="B2172" t="s">
        <v>564</v>
      </c>
      <c r="C2172" t="s">
        <v>564</v>
      </c>
      <c r="D2172">
        <v>2451558</v>
      </c>
      <c r="E2172">
        <v>5</v>
      </c>
      <c r="F2172" s="107">
        <v>40950</v>
      </c>
      <c r="G2172" s="107">
        <v>41148</v>
      </c>
      <c r="H2172">
        <v>2451558</v>
      </c>
      <c r="I2172" s="107">
        <v>40950</v>
      </c>
      <c r="J2172" s="107">
        <v>41148</v>
      </c>
      <c r="K2172" t="s">
        <v>562</v>
      </c>
      <c r="L2172" t="s">
        <v>562</v>
      </c>
      <c r="N2172" t="s">
        <v>564</v>
      </c>
      <c r="O2172" t="s">
        <v>913</v>
      </c>
      <c r="P2172" t="s">
        <v>38</v>
      </c>
      <c r="Q2172">
        <v>199</v>
      </c>
      <c r="R2172">
        <v>199</v>
      </c>
      <c r="S2172">
        <v>0</v>
      </c>
      <c r="T2172">
        <v>4</v>
      </c>
      <c r="AD2172" s="107">
        <v>33509</v>
      </c>
      <c r="AE2172" t="s">
        <v>31</v>
      </c>
      <c r="AF2172" t="s">
        <v>32</v>
      </c>
      <c r="AG2172" t="s">
        <v>868</v>
      </c>
      <c r="AH2172" t="s">
        <v>57</v>
      </c>
      <c r="AI2172" t="s">
        <v>99</v>
      </c>
      <c r="AJ2172" t="s">
        <v>88</v>
      </c>
      <c r="AK2172">
        <v>10</v>
      </c>
      <c r="AL2172" t="s">
        <v>987</v>
      </c>
      <c r="AN2172">
        <v>8</v>
      </c>
      <c r="AP2172" t="s">
        <v>107</v>
      </c>
      <c r="AR2172" t="s">
        <v>43</v>
      </c>
      <c r="AS2172" t="s">
        <v>60</v>
      </c>
      <c r="BC2172" t="s">
        <v>51</v>
      </c>
      <c r="BF2172">
        <v>199</v>
      </c>
      <c r="BG2172">
        <v>199</v>
      </c>
      <c r="BH2172">
        <v>199</v>
      </c>
      <c r="BI2172">
        <v>20.330601092896174</v>
      </c>
      <c r="BJ2172">
        <f t="shared" si="165"/>
        <v>20</v>
      </c>
      <c r="BK2172">
        <v>0</v>
      </c>
      <c r="BL2172">
        <v>0</v>
      </c>
      <c r="BM2172" t="s">
        <v>1050</v>
      </c>
      <c r="BN2172" t="s">
        <v>913</v>
      </c>
      <c r="BO2172" t="s">
        <v>564</v>
      </c>
      <c r="BQ2172" t="s">
        <v>1050</v>
      </c>
      <c r="BR2172" t="s">
        <v>87</v>
      </c>
      <c r="BS2172" t="s">
        <v>572</v>
      </c>
      <c r="BT2172" t="s">
        <v>1252</v>
      </c>
      <c r="BU2172" t="s">
        <v>564</v>
      </c>
      <c r="BV2172">
        <v>1</v>
      </c>
      <c r="BW2172">
        <v>1</v>
      </c>
      <c r="BX2172">
        <v>0</v>
      </c>
      <c r="BY2172">
        <v>0</v>
      </c>
      <c r="BZ2172">
        <v>-199</v>
      </c>
      <c r="CA2172">
        <v>0</v>
      </c>
      <c r="CB2172">
        <v>199</v>
      </c>
      <c r="CC2172" t="e">
        <v>#VALUE!</v>
      </c>
      <c r="CD2172">
        <v>199</v>
      </c>
      <c r="CE2172">
        <v>0</v>
      </c>
      <c r="CH2172">
        <f t="shared" si="166"/>
        <v>1</v>
      </c>
      <c r="CI2172" t="s">
        <v>1403</v>
      </c>
      <c r="CJ2172">
        <v>6</v>
      </c>
      <c r="CK2172" t="s">
        <v>1399</v>
      </c>
      <c r="CL2172">
        <f t="shared" si="167"/>
        <v>0</v>
      </c>
      <c r="CM2172">
        <f t="shared" si="168"/>
        <v>0</v>
      </c>
      <c r="CN2172">
        <f t="shared" si="169"/>
        <v>1</v>
      </c>
    </row>
    <row r="2173" spans="1:92" x14ac:dyDescent="0.25">
      <c r="A2173">
        <v>1025</v>
      </c>
      <c r="B2173" t="s">
        <v>564</v>
      </c>
      <c r="C2173" t="s">
        <v>564</v>
      </c>
      <c r="D2173">
        <v>2451855</v>
      </c>
      <c r="E2173">
        <v>4</v>
      </c>
      <c r="F2173" s="107">
        <v>40947</v>
      </c>
      <c r="G2173" s="107">
        <v>41017</v>
      </c>
      <c r="H2173">
        <v>2451855</v>
      </c>
      <c r="I2173" s="107">
        <v>40947</v>
      </c>
      <c r="J2173" s="107">
        <v>41017</v>
      </c>
      <c r="K2173" t="s">
        <v>562</v>
      </c>
      <c r="L2173" t="s">
        <v>562</v>
      </c>
      <c r="N2173" t="s">
        <v>564</v>
      </c>
      <c r="O2173" t="s">
        <v>913</v>
      </c>
      <c r="P2173" t="s">
        <v>38</v>
      </c>
      <c r="Q2173">
        <v>71</v>
      </c>
      <c r="R2173">
        <v>71</v>
      </c>
      <c r="S2173">
        <v>0</v>
      </c>
      <c r="T2173">
        <v>1</v>
      </c>
      <c r="AD2173" s="107">
        <v>33847</v>
      </c>
      <c r="AE2173" t="s">
        <v>31</v>
      </c>
      <c r="AF2173" t="s">
        <v>39</v>
      </c>
      <c r="AG2173" t="s">
        <v>40</v>
      </c>
      <c r="AH2173" t="s">
        <v>40</v>
      </c>
      <c r="AI2173" t="s">
        <v>46</v>
      </c>
      <c r="AJ2173" t="s">
        <v>88</v>
      </c>
      <c r="AK2173">
        <v>5</v>
      </c>
      <c r="AL2173" t="s">
        <v>986</v>
      </c>
      <c r="AO2173">
        <v>30</v>
      </c>
      <c r="AP2173" t="s">
        <v>42</v>
      </c>
      <c r="AR2173" t="s">
        <v>43</v>
      </c>
      <c r="AS2173" t="s">
        <v>44</v>
      </c>
      <c r="BC2173" t="s">
        <v>51</v>
      </c>
      <c r="BF2173">
        <v>71</v>
      </c>
      <c r="BG2173">
        <v>71</v>
      </c>
      <c r="BH2173">
        <v>71</v>
      </c>
      <c r="BI2173">
        <v>19.398907103825138</v>
      </c>
      <c r="BJ2173">
        <f t="shared" si="165"/>
        <v>19</v>
      </c>
      <c r="BK2173">
        <v>0</v>
      </c>
      <c r="BL2173">
        <v>0</v>
      </c>
      <c r="BM2173" t="s">
        <v>1050</v>
      </c>
      <c r="BN2173" t="s">
        <v>913</v>
      </c>
      <c r="BO2173" t="s">
        <v>564</v>
      </c>
      <c r="BQ2173" t="s">
        <v>1050</v>
      </c>
      <c r="BR2173" t="s">
        <v>87</v>
      </c>
      <c r="BS2173" t="s">
        <v>572</v>
      </c>
      <c r="BT2173" t="s">
        <v>1252</v>
      </c>
      <c r="BU2173" t="s">
        <v>564</v>
      </c>
      <c r="BV2173">
        <v>1</v>
      </c>
      <c r="BW2173">
        <v>1</v>
      </c>
      <c r="BX2173">
        <v>0</v>
      </c>
      <c r="BY2173">
        <v>0</v>
      </c>
      <c r="BZ2173">
        <v>-71</v>
      </c>
      <c r="CA2173">
        <v>0</v>
      </c>
      <c r="CB2173">
        <v>71</v>
      </c>
      <c r="CC2173" t="e">
        <v>#VALUE!</v>
      </c>
      <c r="CD2173">
        <v>71</v>
      </c>
      <c r="CE2173">
        <v>0</v>
      </c>
      <c r="CH2173">
        <f t="shared" si="166"/>
        <v>1</v>
      </c>
      <c r="CI2173" t="s">
        <v>1402</v>
      </c>
      <c r="CJ2173">
        <v>4</v>
      </c>
      <c r="CK2173" t="s">
        <v>1399</v>
      </c>
      <c r="CL2173">
        <f t="shared" si="167"/>
        <v>0</v>
      </c>
      <c r="CM2173">
        <f t="shared" si="168"/>
        <v>0</v>
      </c>
      <c r="CN2173">
        <f t="shared" si="169"/>
        <v>1</v>
      </c>
    </row>
    <row r="2174" spans="1:92" x14ac:dyDescent="0.25">
      <c r="A2174">
        <v>289</v>
      </c>
      <c r="B2174" t="s">
        <v>564</v>
      </c>
      <c r="C2174" t="s">
        <v>564</v>
      </c>
      <c r="D2174">
        <v>2452525</v>
      </c>
      <c r="E2174">
        <v>2</v>
      </c>
      <c r="F2174" s="107">
        <v>40920</v>
      </c>
      <c r="G2174" s="107">
        <v>41165</v>
      </c>
      <c r="H2174">
        <v>2452525</v>
      </c>
      <c r="I2174" s="107">
        <v>40920</v>
      </c>
      <c r="J2174" s="107">
        <v>40950</v>
      </c>
      <c r="K2174">
        <v>20000</v>
      </c>
      <c r="L2174" t="s">
        <v>569</v>
      </c>
      <c r="M2174" s="107">
        <v>40950</v>
      </c>
      <c r="N2174" t="s">
        <v>87</v>
      </c>
      <c r="O2174" t="s">
        <v>75</v>
      </c>
      <c r="P2174" t="s">
        <v>587</v>
      </c>
      <c r="Q2174">
        <v>31</v>
      </c>
      <c r="R2174">
        <v>246</v>
      </c>
      <c r="S2174">
        <v>1</v>
      </c>
      <c r="T2174">
        <v>4</v>
      </c>
      <c r="AD2174" s="107">
        <v>32852</v>
      </c>
      <c r="AE2174" t="s">
        <v>31</v>
      </c>
      <c r="AF2174" t="s">
        <v>32</v>
      </c>
      <c r="AG2174" t="s">
        <v>868</v>
      </c>
      <c r="AH2174" t="s">
        <v>57</v>
      </c>
      <c r="AI2174" t="s">
        <v>86</v>
      </c>
      <c r="AJ2174" t="s">
        <v>47</v>
      </c>
      <c r="AK2174">
        <v>9</v>
      </c>
      <c r="AL2174" t="s">
        <v>47</v>
      </c>
      <c r="AP2174" t="s">
        <v>185</v>
      </c>
      <c r="AR2174" t="s">
        <v>49</v>
      </c>
      <c r="AS2174" t="s">
        <v>105</v>
      </c>
      <c r="BC2174" t="s">
        <v>37</v>
      </c>
      <c r="BF2174">
        <v>31</v>
      </c>
      <c r="BG2174">
        <v>246</v>
      </c>
      <c r="BH2174">
        <v>246</v>
      </c>
      <c r="BI2174">
        <v>22.043715846994534</v>
      </c>
      <c r="BJ2174">
        <f t="shared" si="165"/>
        <v>22</v>
      </c>
      <c r="BK2174">
        <v>0</v>
      </c>
      <c r="BL2174">
        <v>-215</v>
      </c>
      <c r="BM2174" t="s">
        <v>47</v>
      </c>
      <c r="BN2174" t="s">
        <v>75</v>
      </c>
      <c r="BO2174" t="s">
        <v>87</v>
      </c>
      <c r="BQ2174" t="s">
        <v>47</v>
      </c>
      <c r="BR2174" t="s">
        <v>87</v>
      </c>
      <c r="BS2174" t="s">
        <v>573</v>
      </c>
      <c r="BT2174" t="s">
        <v>1252</v>
      </c>
      <c r="BU2174" t="s">
        <v>87</v>
      </c>
      <c r="BV2174">
        <v>0.12601626016260162</v>
      </c>
      <c r="BW2174">
        <v>0.12601626016260162</v>
      </c>
      <c r="BX2174">
        <v>0</v>
      </c>
      <c r="BY2174">
        <v>0</v>
      </c>
      <c r="BZ2174">
        <v>-31</v>
      </c>
      <c r="CA2174">
        <v>0</v>
      </c>
      <c r="CB2174">
        <v>31</v>
      </c>
      <c r="CC2174" t="e">
        <v>#VALUE!</v>
      </c>
      <c r="CD2174">
        <v>31</v>
      </c>
      <c r="CE2174">
        <v>0</v>
      </c>
      <c r="CH2174">
        <f t="shared" si="166"/>
        <v>1</v>
      </c>
      <c r="CI2174" t="s">
        <v>1401</v>
      </c>
      <c r="CJ2174">
        <v>3</v>
      </c>
      <c r="CK2174" t="s">
        <v>1399</v>
      </c>
      <c r="CL2174">
        <f t="shared" si="167"/>
        <v>1</v>
      </c>
      <c r="CM2174">
        <f t="shared" si="168"/>
        <v>1</v>
      </c>
      <c r="CN2174">
        <f t="shared" si="169"/>
        <v>1</v>
      </c>
    </row>
    <row r="2175" spans="1:92" x14ac:dyDescent="0.25">
      <c r="A2175">
        <v>962</v>
      </c>
      <c r="B2175" t="s">
        <v>564</v>
      </c>
      <c r="C2175" t="s">
        <v>564</v>
      </c>
      <c r="D2175">
        <v>2452696</v>
      </c>
      <c r="E2175">
        <v>1</v>
      </c>
      <c r="F2175" s="107">
        <v>40944</v>
      </c>
      <c r="G2175" s="107">
        <v>41200</v>
      </c>
      <c r="H2175">
        <v>2452696</v>
      </c>
      <c r="I2175" s="107">
        <v>40944</v>
      </c>
      <c r="J2175" s="107">
        <v>40945</v>
      </c>
      <c r="K2175">
        <v>5000</v>
      </c>
      <c r="L2175" t="s">
        <v>567</v>
      </c>
      <c r="M2175" s="107">
        <v>40945</v>
      </c>
      <c r="N2175" t="s">
        <v>87</v>
      </c>
      <c r="O2175" t="s">
        <v>75</v>
      </c>
      <c r="P2175" t="s">
        <v>122</v>
      </c>
      <c r="Q2175">
        <v>2</v>
      </c>
      <c r="R2175">
        <v>257</v>
      </c>
      <c r="S2175">
        <v>0</v>
      </c>
      <c r="T2175">
        <v>0</v>
      </c>
      <c r="AD2175" s="107">
        <v>32385</v>
      </c>
      <c r="AE2175" t="s">
        <v>31</v>
      </c>
      <c r="AF2175" t="s">
        <v>68</v>
      </c>
      <c r="AG2175" t="s">
        <v>870</v>
      </c>
      <c r="AH2175" t="s">
        <v>30</v>
      </c>
      <c r="AI2175" t="s">
        <v>33</v>
      </c>
      <c r="AJ2175" t="s">
        <v>122</v>
      </c>
      <c r="AK2175">
        <v>5</v>
      </c>
      <c r="AL2175" t="s">
        <v>122</v>
      </c>
      <c r="AP2175" t="s">
        <v>83</v>
      </c>
      <c r="AR2175" t="s">
        <v>66</v>
      </c>
      <c r="AS2175" t="s">
        <v>73</v>
      </c>
      <c r="BC2175" t="s">
        <v>51</v>
      </c>
      <c r="BF2175">
        <v>2</v>
      </c>
      <c r="BG2175">
        <v>257</v>
      </c>
      <c r="BH2175">
        <v>257</v>
      </c>
      <c r="BI2175">
        <v>23.385245901639344</v>
      </c>
      <c r="BJ2175">
        <f t="shared" si="165"/>
        <v>23</v>
      </c>
      <c r="BK2175">
        <v>0</v>
      </c>
      <c r="BL2175">
        <v>-255</v>
      </c>
      <c r="BM2175" t="s">
        <v>1051</v>
      </c>
      <c r="BN2175" t="s">
        <v>75</v>
      </c>
      <c r="BO2175" t="s">
        <v>87</v>
      </c>
      <c r="BQ2175" t="s">
        <v>1051</v>
      </c>
      <c r="BR2175" t="s">
        <v>87</v>
      </c>
      <c r="BS2175" t="s">
        <v>573</v>
      </c>
      <c r="BT2175" t="s">
        <v>1252</v>
      </c>
      <c r="BU2175" t="s">
        <v>564</v>
      </c>
      <c r="BV2175">
        <v>7.7821011673151752E-3</v>
      </c>
      <c r="BW2175">
        <v>7.7821011673151752E-3</v>
      </c>
      <c r="BX2175">
        <v>0</v>
      </c>
      <c r="BY2175">
        <v>0</v>
      </c>
      <c r="BZ2175">
        <v>-2</v>
      </c>
      <c r="CA2175">
        <v>0</v>
      </c>
      <c r="CB2175">
        <v>2</v>
      </c>
      <c r="CC2175" t="e">
        <v>#VALUE!</v>
      </c>
      <c r="CD2175">
        <v>2</v>
      </c>
      <c r="CE2175">
        <v>0</v>
      </c>
      <c r="CH2175">
        <f t="shared" si="166"/>
        <v>0</v>
      </c>
      <c r="CI2175" t="s">
        <v>1405</v>
      </c>
      <c r="CJ2175">
        <v>1</v>
      </c>
      <c r="CK2175" t="s">
        <v>1399</v>
      </c>
      <c r="CL2175">
        <f t="shared" si="167"/>
        <v>1</v>
      </c>
      <c r="CM2175">
        <f t="shared" si="168"/>
        <v>0</v>
      </c>
      <c r="CN2175">
        <f t="shared" si="169"/>
        <v>0</v>
      </c>
    </row>
    <row r="2176" spans="1:92" x14ac:dyDescent="0.25">
      <c r="A2176">
        <v>1037</v>
      </c>
      <c r="B2176" t="s">
        <v>564</v>
      </c>
      <c r="C2176" t="s">
        <v>564</v>
      </c>
      <c r="D2176">
        <v>2452952</v>
      </c>
      <c r="E2176">
        <v>1</v>
      </c>
      <c r="F2176" s="107">
        <v>40947</v>
      </c>
      <c r="G2176" s="107">
        <v>41039</v>
      </c>
      <c r="H2176">
        <v>2452952</v>
      </c>
      <c r="I2176" s="107">
        <v>40948</v>
      </c>
      <c r="J2176" s="107">
        <v>40948</v>
      </c>
      <c r="K2176">
        <v>10000</v>
      </c>
      <c r="L2176" t="s">
        <v>568</v>
      </c>
      <c r="M2176" s="107">
        <v>40948</v>
      </c>
      <c r="N2176" t="s">
        <v>87</v>
      </c>
      <c r="O2176" t="s">
        <v>75</v>
      </c>
      <c r="P2176" t="s">
        <v>122</v>
      </c>
      <c r="Q2176">
        <v>1</v>
      </c>
      <c r="R2176">
        <v>93</v>
      </c>
      <c r="S2176">
        <v>1</v>
      </c>
      <c r="T2176">
        <v>0</v>
      </c>
      <c r="AB2176" t="s">
        <v>111</v>
      </c>
      <c r="AD2176" s="107">
        <v>33834</v>
      </c>
      <c r="AE2176" t="s">
        <v>31</v>
      </c>
      <c r="AF2176" t="s">
        <v>39</v>
      </c>
      <c r="AG2176" t="s">
        <v>40</v>
      </c>
      <c r="AH2176" t="s">
        <v>30</v>
      </c>
      <c r="AI2176" t="s">
        <v>61</v>
      </c>
      <c r="AJ2176" t="s">
        <v>122</v>
      </c>
      <c r="AK2176">
        <v>5</v>
      </c>
      <c r="AL2176" t="s">
        <v>122</v>
      </c>
      <c r="AP2176" t="s">
        <v>42</v>
      </c>
      <c r="AR2176" t="s">
        <v>43</v>
      </c>
      <c r="AS2176" t="s">
        <v>44</v>
      </c>
      <c r="BC2176" t="s">
        <v>51</v>
      </c>
      <c r="BF2176">
        <v>1</v>
      </c>
      <c r="BG2176">
        <v>92</v>
      </c>
      <c r="BH2176">
        <v>93</v>
      </c>
      <c r="BI2176">
        <v>19.434426229508198</v>
      </c>
      <c r="BJ2176">
        <f t="shared" si="165"/>
        <v>19</v>
      </c>
      <c r="BK2176">
        <v>0</v>
      </c>
      <c r="BL2176">
        <v>-91</v>
      </c>
      <c r="BM2176" t="s">
        <v>1051</v>
      </c>
      <c r="BN2176" t="s">
        <v>75</v>
      </c>
      <c r="BO2176" t="s">
        <v>87</v>
      </c>
      <c r="BQ2176" t="s">
        <v>1051</v>
      </c>
      <c r="BR2176" t="s">
        <v>87</v>
      </c>
      <c r="BS2176" t="s">
        <v>573</v>
      </c>
      <c r="BT2176" t="s">
        <v>1252</v>
      </c>
      <c r="BU2176" t="s">
        <v>87</v>
      </c>
      <c r="BV2176">
        <v>1.0752688172043012E-2</v>
      </c>
      <c r="BW2176">
        <v>1.0869565217391304E-2</v>
      </c>
      <c r="BX2176">
        <v>1.1687704534829244E-4</v>
      </c>
      <c r="BY2176">
        <v>0</v>
      </c>
      <c r="BZ2176">
        <v>-1</v>
      </c>
      <c r="CA2176">
        <v>0</v>
      </c>
      <c r="CB2176">
        <v>1</v>
      </c>
      <c r="CC2176" t="e">
        <v>#VALUE!</v>
      </c>
      <c r="CD2176">
        <v>1</v>
      </c>
      <c r="CE2176">
        <v>0</v>
      </c>
      <c r="CH2176">
        <f t="shared" si="166"/>
        <v>1</v>
      </c>
      <c r="CI2176" t="s">
        <v>1405</v>
      </c>
      <c r="CJ2176">
        <v>1</v>
      </c>
      <c r="CK2176" t="s">
        <v>1399</v>
      </c>
      <c r="CL2176">
        <f t="shared" si="167"/>
        <v>1</v>
      </c>
      <c r="CM2176">
        <f t="shared" si="168"/>
        <v>1</v>
      </c>
      <c r="CN2176">
        <f t="shared" si="169"/>
        <v>0</v>
      </c>
    </row>
    <row r="2177" spans="1:92" x14ac:dyDescent="0.25">
      <c r="A2177">
        <v>2383</v>
      </c>
      <c r="B2177" t="s">
        <v>564</v>
      </c>
      <c r="C2177" t="s">
        <v>564</v>
      </c>
      <c r="D2177">
        <v>2453871</v>
      </c>
      <c r="E2177">
        <v>4</v>
      </c>
      <c r="F2177" s="107">
        <v>40998</v>
      </c>
      <c r="G2177" s="107">
        <v>41395</v>
      </c>
      <c r="H2177">
        <v>2453871</v>
      </c>
      <c r="I2177" s="107">
        <v>40999</v>
      </c>
      <c r="J2177" s="107">
        <v>41108</v>
      </c>
      <c r="K2177">
        <v>50000</v>
      </c>
      <c r="L2177" t="s">
        <v>570</v>
      </c>
      <c r="M2177" s="107">
        <v>41108</v>
      </c>
      <c r="N2177" t="s">
        <v>87</v>
      </c>
      <c r="O2177" t="s">
        <v>75</v>
      </c>
      <c r="P2177" t="s">
        <v>38</v>
      </c>
      <c r="Q2177">
        <v>110</v>
      </c>
      <c r="R2177">
        <v>398</v>
      </c>
      <c r="S2177">
        <v>3</v>
      </c>
      <c r="T2177">
        <v>0</v>
      </c>
      <c r="U2177">
        <v>1</v>
      </c>
      <c r="AD2177" s="107">
        <v>33701</v>
      </c>
      <c r="AE2177" t="s">
        <v>31</v>
      </c>
      <c r="AF2177" t="s">
        <v>32</v>
      </c>
      <c r="AG2177" t="s">
        <v>868</v>
      </c>
      <c r="AH2177" t="s">
        <v>57</v>
      </c>
      <c r="AI2177" t="s">
        <v>117</v>
      </c>
      <c r="AJ2177" t="s">
        <v>88</v>
      </c>
      <c r="AK2177">
        <v>9</v>
      </c>
      <c r="AL2177" t="s">
        <v>986</v>
      </c>
      <c r="AO2177">
        <v>180</v>
      </c>
      <c r="AP2177" t="s">
        <v>104</v>
      </c>
      <c r="AR2177" t="s">
        <v>91</v>
      </c>
      <c r="AS2177" t="s">
        <v>105</v>
      </c>
      <c r="BC2177" t="s">
        <v>37</v>
      </c>
      <c r="BF2177">
        <v>110</v>
      </c>
      <c r="BG2177">
        <v>397</v>
      </c>
      <c r="BH2177">
        <v>398</v>
      </c>
      <c r="BI2177">
        <v>19.937158469945356</v>
      </c>
      <c r="BJ2177">
        <f t="shared" si="165"/>
        <v>20</v>
      </c>
      <c r="BK2177">
        <v>0</v>
      </c>
      <c r="BL2177">
        <v>-287</v>
      </c>
      <c r="BM2177" t="s">
        <v>1050</v>
      </c>
      <c r="BN2177" t="s">
        <v>75</v>
      </c>
      <c r="BO2177" t="s">
        <v>87</v>
      </c>
      <c r="BQ2177" t="s">
        <v>1050</v>
      </c>
      <c r="BR2177" t="s">
        <v>87</v>
      </c>
      <c r="BS2177" t="s">
        <v>573</v>
      </c>
      <c r="BT2177" t="s">
        <v>1252</v>
      </c>
      <c r="BU2177" t="s">
        <v>87</v>
      </c>
      <c r="BV2177">
        <v>0.27638190954773867</v>
      </c>
      <c r="BW2177">
        <v>0.2770780856423174</v>
      </c>
      <c r="BX2177">
        <v>6.9617609457872653E-4</v>
      </c>
      <c r="BY2177">
        <v>0</v>
      </c>
      <c r="BZ2177">
        <v>-110</v>
      </c>
      <c r="CA2177">
        <v>0</v>
      </c>
      <c r="CB2177">
        <v>110</v>
      </c>
      <c r="CC2177" t="e">
        <v>#VALUE!</v>
      </c>
      <c r="CD2177">
        <v>110</v>
      </c>
      <c r="CE2177">
        <v>0</v>
      </c>
      <c r="CH2177">
        <f t="shared" si="166"/>
        <v>1</v>
      </c>
      <c r="CI2177" t="s">
        <v>1408</v>
      </c>
      <c r="CJ2177">
        <v>0</v>
      </c>
      <c r="CK2177" t="s">
        <v>1399</v>
      </c>
      <c r="CL2177">
        <f t="shared" si="167"/>
        <v>1</v>
      </c>
      <c r="CM2177">
        <f t="shared" si="168"/>
        <v>1</v>
      </c>
      <c r="CN2177">
        <f t="shared" si="169"/>
        <v>0</v>
      </c>
    </row>
    <row r="2178" spans="1:92" x14ac:dyDescent="0.25">
      <c r="A2178">
        <v>1851</v>
      </c>
      <c r="B2178" t="s">
        <v>564</v>
      </c>
      <c r="C2178" t="s">
        <v>564</v>
      </c>
      <c r="D2178">
        <v>2453890</v>
      </c>
      <c r="E2178">
        <v>1</v>
      </c>
      <c r="F2178" s="107">
        <v>40943</v>
      </c>
      <c r="G2178" s="107">
        <v>40952</v>
      </c>
      <c r="H2178">
        <v>2453890</v>
      </c>
      <c r="I2178" s="107" t="s">
        <v>560</v>
      </c>
      <c r="J2178" s="107" t="s">
        <v>560</v>
      </c>
      <c r="K2178">
        <v>2000</v>
      </c>
      <c r="L2178" t="s">
        <v>566</v>
      </c>
      <c r="M2178" s="107">
        <v>40944</v>
      </c>
      <c r="N2178" t="s">
        <v>87</v>
      </c>
      <c r="O2178" t="s">
        <v>75</v>
      </c>
      <c r="P2178" t="s">
        <v>122</v>
      </c>
      <c r="Q2178">
        <v>0</v>
      </c>
      <c r="R2178">
        <v>10</v>
      </c>
      <c r="S2178">
        <v>0</v>
      </c>
      <c r="T2178">
        <v>1</v>
      </c>
      <c r="AD2178" s="107">
        <v>32611</v>
      </c>
      <c r="AE2178" t="s">
        <v>45</v>
      </c>
      <c r="AF2178" t="s">
        <v>32</v>
      </c>
      <c r="AG2178" t="s">
        <v>868</v>
      </c>
      <c r="AH2178" t="s">
        <v>57</v>
      </c>
      <c r="AI2178" t="s">
        <v>86</v>
      </c>
      <c r="AJ2178" t="s">
        <v>122</v>
      </c>
      <c r="AK2178">
        <v>10</v>
      </c>
      <c r="AL2178" t="s">
        <v>122</v>
      </c>
      <c r="AP2178" t="s">
        <v>1320</v>
      </c>
      <c r="AR2178" t="s">
        <v>66</v>
      </c>
      <c r="AS2178" t="s">
        <v>63</v>
      </c>
      <c r="BC2178" t="s">
        <v>98</v>
      </c>
      <c r="BF2178">
        <v>0</v>
      </c>
      <c r="BH2178">
        <v>10</v>
      </c>
      <c r="BI2178">
        <v>22.765027322404372</v>
      </c>
      <c r="BJ2178" t="e">
        <f t="shared" si="165"/>
        <v>#VALUE!</v>
      </c>
      <c r="BK2178" t="e">
        <v>#VALUE!</v>
      </c>
      <c r="BL2178" t="e">
        <v>#VALUE!</v>
      </c>
      <c r="BM2178" t="s">
        <v>1051</v>
      </c>
      <c r="BN2178" t="s">
        <v>75</v>
      </c>
      <c r="BO2178" t="s">
        <v>87</v>
      </c>
      <c r="BQ2178" t="s">
        <v>1051</v>
      </c>
      <c r="BR2178">
        <v>0</v>
      </c>
      <c r="BS2178" t="s">
        <v>573</v>
      </c>
      <c r="BT2178" t="s">
        <v>1252</v>
      </c>
      <c r="BU2178" t="s">
        <v>564</v>
      </c>
      <c r="BV2178">
        <v>0</v>
      </c>
      <c r="BW2178">
        <v>0</v>
      </c>
      <c r="BX2178">
        <v>0</v>
      </c>
      <c r="BY2178">
        <v>0</v>
      </c>
      <c r="BZ2178" t="e">
        <v>#VALUE!</v>
      </c>
      <c r="CA2178" t="e">
        <v>#VALUE!</v>
      </c>
      <c r="CB2178" t="e">
        <v>#VALUE!</v>
      </c>
      <c r="CC2178" t="e">
        <v>#VALUE!</v>
      </c>
      <c r="CE2178" t="e">
        <v>#VALUE!</v>
      </c>
      <c r="CH2178">
        <f t="shared" si="166"/>
        <v>1</v>
      </c>
      <c r="CI2178" t="s">
        <v>1405</v>
      </c>
      <c r="CJ2178">
        <v>1</v>
      </c>
      <c r="CK2178" t="s">
        <v>1400</v>
      </c>
      <c r="CL2178">
        <f t="shared" si="167"/>
        <v>1</v>
      </c>
      <c r="CM2178">
        <f t="shared" si="168"/>
        <v>0</v>
      </c>
      <c r="CN2178">
        <f t="shared" si="169"/>
        <v>1</v>
      </c>
    </row>
    <row r="2179" spans="1:92" x14ac:dyDescent="0.25">
      <c r="A2179">
        <v>2380</v>
      </c>
      <c r="B2179" t="s">
        <v>564</v>
      </c>
      <c r="C2179" t="s">
        <v>564</v>
      </c>
      <c r="D2179">
        <v>2455384</v>
      </c>
      <c r="E2179">
        <v>2</v>
      </c>
      <c r="F2179" s="107">
        <v>40998</v>
      </c>
      <c r="G2179" s="107">
        <v>41193</v>
      </c>
      <c r="H2179">
        <v>2455384</v>
      </c>
      <c r="I2179" s="107">
        <v>41011</v>
      </c>
      <c r="J2179" s="107">
        <v>41193</v>
      </c>
      <c r="K2179">
        <v>30000</v>
      </c>
      <c r="L2179" t="s">
        <v>570</v>
      </c>
      <c r="N2179" t="s">
        <v>564</v>
      </c>
      <c r="O2179" t="s">
        <v>913</v>
      </c>
      <c r="P2179" t="s">
        <v>587</v>
      </c>
      <c r="Q2179">
        <v>183</v>
      </c>
      <c r="R2179">
        <v>196</v>
      </c>
      <c r="S2179">
        <v>1</v>
      </c>
      <c r="T2179">
        <v>2</v>
      </c>
      <c r="AD2179" s="107">
        <v>32676</v>
      </c>
      <c r="AE2179" t="s">
        <v>45</v>
      </c>
      <c r="AF2179" t="s">
        <v>39</v>
      </c>
      <c r="AG2179" t="s">
        <v>40</v>
      </c>
      <c r="AH2179" t="s">
        <v>40</v>
      </c>
      <c r="AI2179" t="s">
        <v>82</v>
      </c>
      <c r="AJ2179" t="s">
        <v>47</v>
      </c>
      <c r="AK2179">
        <v>9</v>
      </c>
      <c r="AL2179" t="s">
        <v>47</v>
      </c>
      <c r="AP2179" t="s">
        <v>104</v>
      </c>
      <c r="AR2179" t="s">
        <v>91</v>
      </c>
      <c r="AS2179" t="s">
        <v>105</v>
      </c>
      <c r="BC2179" t="s">
        <v>37</v>
      </c>
      <c r="BF2179">
        <v>183</v>
      </c>
      <c r="BG2179">
        <v>183</v>
      </c>
      <c r="BH2179">
        <v>196</v>
      </c>
      <c r="BI2179">
        <v>22.737704918032787</v>
      </c>
      <c r="BJ2179">
        <f t="shared" ref="BJ2179:BJ2242" si="170">ROUND((I2179-AD2179)/365,0)</f>
        <v>23</v>
      </c>
      <c r="BK2179">
        <v>0</v>
      </c>
      <c r="BL2179">
        <v>0</v>
      </c>
      <c r="BM2179" t="s">
        <v>47</v>
      </c>
      <c r="BN2179" t="s">
        <v>913</v>
      </c>
      <c r="BO2179" t="s">
        <v>564</v>
      </c>
      <c r="BQ2179" t="s">
        <v>47</v>
      </c>
      <c r="BR2179" t="s">
        <v>87</v>
      </c>
      <c r="BS2179" t="s">
        <v>572</v>
      </c>
      <c r="BT2179" t="s">
        <v>1252</v>
      </c>
      <c r="BU2179" t="s">
        <v>87</v>
      </c>
      <c r="BV2179">
        <v>0.93367346938775508</v>
      </c>
      <c r="BW2179">
        <v>1</v>
      </c>
      <c r="BX2179">
        <v>6.6326530612244916E-2</v>
      </c>
      <c r="BY2179">
        <v>0</v>
      </c>
      <c r="BZ2179">
        <v>-183</v>
      </c>
      <c r="CA2179">
        <v>0</v>
      </c>
      <c r="CB2179">
        <v>183</v>
      </c>
      <c r="CC2179" t="e">
        <v>#VALUE!</v>
      </c>
      <c r="CD2179">
        <v>183</v>
      </c>
      <c r="CE2179">
        <v>0</v>
      </c>
      <c r="CH2179">
        <f t="shared" ref="CH2179:CH2242" si="171">IF(CM2179+CN2179&gt;0,1,0)</f>
        <v>1</v>
      </c>
      <c r="CI2179" t="s">
        <v>1403</v>
      </c>
      <c r="CJ2179">
        <v>6</v>
      </c>
      <c r="CK2179" t="s">
        <v>1399</v>
      </c>
      <c r="CL2179">
        <f t="shared" ref="CL2179:CL2242" si="172">IF(BN2179="None",0,1)</f>
        <v>0</v>
      </c>
      <c r="CM2179">
        <f t="shared" ref="CM2179:CM2242" si="173">IF(S2179&gt;0,1,0)</f>
        <v>1</v>
      </c>
      <c r="CN2179">
        <f t="shared" ref="CN2179:CN2242" si="174">IF(T2179&gt;0,1,0)</f>
        <v>1</v>
      </c>
    </row>
    <row r="2180" spans="1:92" x14ac:dyDescent="0.25">
      <c r="A2180">
        <v>2350</v>
      </c>
      <c r="B2180" t="s">
        <v>564</v>
      </c>
      <c r="C2180" t="s">
        <v>564</v>
      </c>
      <c r="D2180">
        <v>2455795</v>
      </c>
      <c r="E2180">
        <v>6</v>
      </c>
      <c r="F2180" s="107">
        <v>40997</v>
      </c>
      <c r="G2180" s="107">
        <v>41627</v>
      </c>
      <c r="H2180">
        <v>2455795</v>
      </c>
      <c r="I2180" s="107">
        <v>41561</v>
      </c>
      <c r="J2180" s="107">
        <v>41627</v>
      </c>
      <c r="K2180">
        <v>50000</v>
      </c>
      <c r="L2180" t="s">
        <v>570</v>
      </c>
      <c r="M2180" s="107">
        <v>41326</v>
      </c>
      <c r="N2180" t="s">
        <v>87</v>
      </c>
      <c r="O2180" t="s">
        <v>75</v>
      </c>
      <c r="P2180" t="s">
        <v>963</v>
      </c>
      <c r="Q2180">
        <v>67</v>
      </c>
      <c r="R2180">
        <v>631</v>
      </c>
      <c r="S2180">
        <v>0</v>
      </c>
      <c r="T2180">
        <v>0</v>
      </c>
      <c r="AD2180" s="107">
        <v>33379</v>
      </c>
      <c r="AE2180" t="s">
        <v>31</v>
      </c>
      <c r="AF2180" t="s">
        <v>32</v>
      </c>
      <c r="AG2180" t="s">
        <v>868</v>
      </c>
      <c r="AH2180" t="s">
        <v>30</v>
      </c>
      <c r="AI2180" t="s">
        <v>86</v>
      </c>
      <c r="AJ2180" t="s">
        <v>88</v>
      </c>
      <c r="AK2180">
        <v>22</v>
      </c>
      <c r="AL2180" t="s">
        <v>361</v>
      </c>
      <c r="AM2180">
        <v>40</v>
      </c>
      <c r="AP2180" t="s">
        <v>178</v>
      </c>
      <c r="AR2180" t="s">
        <v>91</v>
      </c>
      <c r="AS2180" t="s">
        <v>178</v>
      </c>
      <c r="AT2180" t="s">
        <v>1324</v>
      </c>
      <c r="BC2180" t="s">
        <v>51</v>
      </c>
      <c r="BF2180">
        <v>67</v>
      </c>
      <c r="BG2180">
        <v>67</v>
      </c>
      <c r="BH2180">
        <v>631</v>
      </c>
      <c r="BI2180">
        <v>20.814207650273225</v>
      </c>
      <c r="BJ2180">
        <f t="shared" si="170"/>
        <v>22</v>
      </c>
      <c r="BK2180">
        <v>0</v>
      </c>
      <c r="BL2180">
        <v>0</v>
      </c>
      <c r="BM2180" t="s">
        <v>1050</v>
      </c>
      <c r="BN2180" t="s">
        <v>75</v>
      </c>
      <c r="BO2180" t="s">
        <v>87</v>
      </c>
      <c r="BQ2180" t="s">
        <v>1050</v>
      </c>
      <c r="BR2180" t="s">
        <v>87</v>
      </c>
      <c r="BS2180" t="s">
        <v>572</v>
      </c>
      <c r="BT2180" t="s">
        <v>1252</v>
      </c>
      <c r="BU2180" t="s">
        <v>564</v>
      </c>
      <c r="BV2180">
        <v>0.10618066561014262</v>
      </c>
      <c r="BW2180">
        <v>1</v>
      </c>
      <c r="BX2180">
        <v>0.89381933438985739</v>
      </c>
      <c r="BY2180">
        <v>0</v>
      </c>
      <c r="BZ2180">
        <v>-67</v>
      </c>
      <c r="CA2180">
        <v>0</v>
      </c>
      <c r="CB2180">
        <v>67</v>
      </c>
      <c r="CC2180">
        <v>67</v>
      </c>
      <c r="CD2180">
        <v>67</v>
      </c>
      <c r="CE2180">
        <v>0</v>
      </c>
      <c r="CH2180">
        <f t="shared" si="171"/>
        <v>0</v>
      </c>
      <c r="CI2180" t="s">
        <v>1402</v>
      </c>
      <c r="CJ2180">
        <v>4</v>
      </c>
      <c r="CK2180" t="s">
        <v>1399</v>
      </c>
      <c r="CL2180">
        <f t="shared" si="172"/>
        <v>1</v>
      </c>
      <c r="CM2180">
        <f t="shared" si="173"/>
        <v>0</v>
      </c>
      <c r="CN2180">
        <f t="shared" si="174"/>
        <v>0</v>
      </c>
    </row>
    <row r="2181" spans="1:92" x14ac:dyDescent="0.25">
      <c r="A2181">
        <v>1238</v>
      </c>
      <c r="B2181" t="s">
        <v>564</v>
      </c>
      <c r="C2181" t="s">
        <v>564</v>
      </c>
      <c r="D2181">
        <v>2456807</v>
      </c>
      <c r="E2181">
        <v>2</v>
      </c>
      <c r="F2181" s="107">
        <v>40954</v>
      </c>
      <c r="G2181" s="107">
        <v>40955</v>
      </c>
      <c r="H2181">
        <v>2456807</v>
      </c>
      <c r="I2181" s="107">
        <v>40954</v>
      </c>
      <c r="J2181" s="107">
        <v>40955</v>
      </c>
      <c r="K2181">
        <v>2000</v>
      </c>
      <c r="L2181" t="s">
        <v>566</v>
      </c>
      <c r="N2181" t="s">
        <v>564</v>
      </c>
      <c r="O2181" t="s">
        <v>913</v>
      </c>
      <c r="P2181" t="s">
        <v>587</v>
      </c>
      <c r="Q2181">
        <v>2</v>
      </c>
      <c r="R2181">
        <v>2</v>
      </c>
      <c r="S2181">
        <v>0</v>
      </c>
      <c r="T2181">
        <v>3</v>
      </c>
      <c r="AB2181" t="s">
        <v>111</v>
      </c>
      <c r="AD2181" s="107">
        <v>30795</v>
      </c>
      <c r="AE2181" t="s">
        <v>45</v>
      </c>
      <c r="AF2181" t="s">
        <v>39</v>
      </c>
      <c r="AG2181" t="s">
        <v>40</v>
      </c>
      <c r="AH2181" t="s">
        <v>30</v>
      </c>
      <c r="AI2181" t="s">
        <v>112</v>
      </c>
      <c r="AJ2181" t="s">
        <v>47</v>
      </c>
      <c r="AK2181">
        <v>1</v>
      </c>
      <c r="AL2181" t="s">
        <v>47</v>
      </c>
      <c r="AP2181" t="s">
        <v>42</v>
      </c>
      <c r="AR2181" t="s">
        <v>43</v>
      </c>
      <c r="AS2181" t="s">
        <v>44</v>
      </c>
      <c r="AT2181" t="s">
        <v>308</v>
      </c>
      <c r="BC2181" t="s">
        <v>37</v>
      </c>
      <c r="BF2181">
        <v>2</v>
      </c>
      <c r="BG2181">
        <v>2</v>
      </c>
      <c r="BH2181">
        <v>2</v>
      </c>
      <c r="BI2181">
        <v>27.756830601092897</v>
      </c>
      <c r="BJ2181">
        <f t="shared" si="170"/>
        <v>28</v>
      </c>
      <c r="BK2181">
        <v>0</v>
      </c>
      <c r="BL2181">
        <v>0</v>
      </c>
      <c r="BM2181" t="s">
        <v>47</v>
      </c>
      <c r="BN2181" t="s">
        <v>913</v>
      </c>
      <c r="BO2181" t="s">
        <v>564</v>
      </c>
      <c r="BQ2181" t="s">
        <v>47</v>
      </c>
      <c r="BR2181" t="s">
        <v>87</v>
      </c>
      <c r="BS2181" t="s">
        <v>572</v>
      </c>
      <c r="BT2181" t="s">
        <v>1252</v>
      </c>
      <c r="BU2181" t="s">
        <v>564</v>
      </c>
      <c r="BV2181">
        <v>1</v>
      </c>
      <c r="BW2181">
        <v>1</v>
      </c>
      <c r="BX2181">
        <v>0</v>
      </c>
      <c r="BY2181">
        <v>0</v>
      </c>
      <c r="BZ2181">
        <v>-2</v>
      </c>
      <c r="CA2181">
        <v>0</v>
      </c>
      <c r="CB2181">
        <v>2</v>
      </c>
      <c r="CC2181" t="e">
        <v>#VALUE!</v>
      </c>
      <c r="CD2181">
        <v>2</v>
      </c>
      <c r="CE2181">
        <v>0</v>
      </c>
      <c r="CH2181">
        <f t="shared" si="171"/>
        <v>1</v>
      </c>
      <c r="CI2181" t="s">
        <v>1405</v>
      </c>
      <c r="CJ2181">
        <v>1</v>
      </c>
      <c r="CK2181" t="s">
        <v>1399</v>
      </c>
      <c r="CL2181">
        <f t="shared" si="172"/>
        <v>0</v>
      </c>
      <c r="CM2181">
        <f t="shared" si="173"/>
        <v>0</v>
      </c>
      <c r="CN2181">
        <f t="shared" si="174"/>
        <v>1</v>
      </c>
    </row>
    <row r="2182" spans="1:92" x14ac:dyDescent="0.25">
      <c r="A2182">
        <v>379</v>
      </c>
      <c r="B2182" t="s">
        <v>564</v>
      </c>
      <c r="C2182" t="s">
        <v>564</v>
      </c>
      <c r="D2182">
        <v>2456901</v>
      </c>
      <c r="E2182">
        <v>2</v>
      </c>
      <c r="F2182" s="107">
        <v>40924</v>
      </c>
      <c r="G2182" s="107">
        <v>40948</v>
      </c>
      <c r="H2182">
        <v>2456901</v>
      </c>
      <c r="I2182" s="107">
        <v>40925</v>
      </c>
      <c r="J2182" s="107">
        <v>40948</v>
      </c>
      <c r="K2182" t="s">
        <v>562</v>
      </c>
      <c r="L2182" t="s">
        <v>562</v>
      </c>
      <c r="N2182" t="s">
        <v>564</v>
      </c>
      <c r="O2182" t="s">
        <v>913</v>
      </c>
      <c r="P2182" t="s">
        <v>587</v>
      </c>
      <c r="Q2182">
        <v>24</v>
      </c>
      <c r="R2182">
        <v>25</v>
      </c>
      <c r="S2182">
        <v>0</v>
      </c>
      <c r="T2182">
        <v>0</v>
      </c>
      <c r="AD2182" s="107">
        <v>31576</v>
      </c>
      <c r="AE2182" t="s">
        <v>45</v>
      </c>
      <c r="AF2182" t="s">
        <v>39</v>
      </c>
      <c r="AG2182" t="s">
        <v>40</v>
      </c>
      <c r="AH2182" t="s">
        <v>40</v>
      </c>
      <c r="AI2182" t="s">
        <v>84</v>
      </c>
      <c r="AJ2182" t="s">
        <v>47</v>
      </c>
      <c r="AK2182">
        <v>3</v>
      </c>
      <c r="AL2182" t="s">
        <v>47</v>
      </c>
      <c r="AP2182" t="s">
        <v>109</v>
      </c>
      <c r="AR2182" t="s">
        <v>49</v>
      </c>
      <c r="AS2182" t="s">
        <v>73</v>
      </c>
      <c r="AT2182" t="s">
        <v>601</v>
      </c>
      <c r="BC2182" t="s">
        <v>37</v>
      </c>
      <c r="BF2182">
        <v>24</v>
      </c>
      <c r="BG2182">
        <v>24</v>
      </c>
      <c r="BH2182">
        <v>25</v>
      </c>
      <c r="BI2182">
        <v>25.540983606557376</v>
      </c>
      <c r="BJ2182">
        <f t="shared" si="170"/>
        <v>26</v>
      </c>
      <c r="BK2182">
        <v>0</v>
      </c>
      <c r="BL2182">
        <v>0</v>
      </c>
      <c r="BM2182" t="s">
        <v>47</v>
      </c>
      <c r="BN2182" t="s">
        <v>913</v>
      </c>
      <c r="BO2182" t="s">
        <v>564</v>
      </c>
      <c r="BQ2182" t="s">
        <v>47</v>
      </c>
      <c r="BR2182" t="s">
        <v>87</v>
      </c>
      <c r="BS2182" t="s">
        <v>572</v>
      </c>
      <c r="BT2182" t="s">
        <v>1252</v>
      </c>
      <c r="BU2182" t="s">
        <v>564</v>
      </c>
      <c r="BV2182">
        <v>0.96</v>
      </c>
      <c r="BW2182">
        <v>1</v>
      </c>
      <c r="BX2182">
        <v>4.0000000000000036E-2</v>
      </c>
      <c r="BY2182">
        <v>0</v>
      </c>
      <c r="BZ2182">
        <v>-24</v>
      </c>
      <c r="CA2182">
        <v>0</v>
      </c>
      <c r="CB2182">
        <v>24</v>
      </c>
      <c r="CC2182" t="e">
        <v>#VALUE!</v>
      </c>
      <c r="CD2182">
        <v>24</v>
      </c>
      <c r="CE2182">
        <v>0</v>
      </c>
      <c r="CH2182">
        <f t="shared" si="171"/>
        <v>0</v>
      </c>
      <c r="CI2182" t="s">
        <v>1404</v>
      </c>
      <c r="CJ2182">
        <v>2</v>
      </c>
      <c r="CK2182" t="s">
        <v>1399</v>
      </c>
      <c r="CL2182">
        <f t="shared" si="172"/>
        <v>0</v>
      </c>
      <c r="CM2182">
        <f t="shared" si="173"/>
        <v>0</v>
      </c>
      <c r="CN2182">
        <f t="shared" si="174"/>
        <v>0</v>
      </c>
    </row>
    <row r="2183" spans="1:92" x14ac:dyDescent="0.25">
      <c r="A2183">
        <v>1362</v>
      </c>
      <c r="B2183" t="s">
        <v>564</v>
      </c>
      <c r="C2183" t="s">
        <v>564</v>
      </c>
      <c r="D2183">
        <v>2457096</v>
      </c>
      <c r="E2183">
        <v>1</v>
      </c>
      <c r="F2183" s="107">
        <v>40958</v>
      </c>
      <c r="G2183" s="107">
        <v>40960</v>
      </c>
      <c r="H2183">
        <v>2457096</v>
      </c>
      <c r="I2183" s="107">
        <v>40958</v>
      </c>
      <c r="J2183" s="107">
        <v>40960</v>
      </c>
      <c r="K2183">
        <v>5000</v>
      </c>
      <c r="L2183" t="s">
        <v>567</v>
      </c>
      <c r="N2183" t="s">
        <v>564</v>
      </c>
      <c r="O2183" t="s">
        <v>913</v>
      </c>
      <c r="P2183" t="s">
        <v>54</v>
      </c>
      <c r="Q2183">
        <v>3</v>
      </c>
      <c r="R2183">
        <v>3</v>
      </c>
      <c r="S2183">
        <v>0</v>
      </c>
      <c r="T2183">
        <v>1</v>
      </c>
      <c r="AB2183" t="s">
        <v>111</v>
      </c>
      <c r="AD2183" s="107">
        <v>33178</v>
      </c>
      <c r="AE2183" t="s">
        <v>31</v>
      </c>
      <c r="AF2183" t="s">
        <v>39</v>
      </c>
      <c r="AG2183" t="s">
        <v>40</v>
      </c>
      <c r="AH2183" t="s">
        <v>30</v>
      </c>
      <c r="AI2183" t="s">
        <v>64</v>
      </c>
      <c r="AJ2183" t="s">
        <v>54</v>
      </c>
      <c r="AK2183">
        <v>1</v>
      </c>
      <c r="AL2183" t="s">
        <v>54</v>
      </c>
      <c r="AP2183" t="s">
        <v>97</v>
      </c>
      <c r="AR2183" t="s">
        <v>43</v>
      </c>
      <c r="AS2183" t="s">
        <v>63</v>
      </c>
      <c r="BC2183" t="s">
        <v>37</v>
      </c>
      <c r="BF2183">
        <v>3</v>
      </c>
      <c r="BG2183">
        <v>3</v>
      </c>
      <c r="BH2183">
        <v>3</v>
      </c>
      <c r="BI2183">
        <v>21.256830601092897</v>
      </c>
      <c r="BJ2183">
        <f t="shared" si="170"/>
        <v>21</v>
      </c>
      <c r="BK2183">
        <v>0</v>
      </c>
      <c r="BL2183">
        <v>0</v>
      </c>
      <c r="BM2183" t="s">
        <v>1051</v>
      </c>
      <c r="BN2183" t="s">
        <v>913</v>
      </c>
      <c r="BO2183" t="s">
        <v>564</v>
      </c>
      <c r="BQ2183" t="s">
        <v>1051</v>
      </c>
      <c r="BR2183" t="s">
        <v>87</v>
      </c>
      <c r="BS2183" t="s">
        <v>572</v>
      </c>
      <c r="BT2183" t="s">
        <v>1252</v>
      </c>
      <c r="BU2183" t="s">
        <v>564</v>
      </c>
      <c r="BV2183">
        <v>1</v>
      </c>
      <c r="BW2183">
        <v>1</v>
      </c>
      <c r="BX2183">
        <v>0</v>
      </c>
      <c r="BY2183">
        <v>0</v>
      </c>
      <c r="BZ2183">
        <v>-3</v>
      </c>
      <c r="CA2183">
        <v>0</v>
      </c>
      <c r="CB2183">
        <v>3</v>
      </c>
      <c r="CC2183" t="e">
        <v>#VALUE!</v>
      </c>
      <c r="CD2183">
        <v>3</v>
      </c>
      <c r="CE2183">
        <v>0</v>
      </c>
      <c r="CH2183">
        <f t="shared" si="171"/>
        <v>1</v>
      </c>
      <c r="CI2183" t="s">
        <v>1405</v>
      </c>
      <c r="CJ2183">
        <v>1</v>
      </c>
      <c r="CK2183" t="s">
        <v>1399</v>
      </c>
      <c r="CL2183">
        <f t="shared" si="172"/>
        <v>0</v>
      </c>
      <c r="CM2183">
        <f t="shared" si="173"/>
        <v>0</v>
      </c>
      <c r="CN2183">
        <f t="shared" si="174"/>
        <v>1</v>
      </c>
    </row>
    <row r="2184" spans="1:92" x14ac:dyDescent="0.25">
      <c r="A2184">
        <v>1929</v>
      </c>
      <c r="B2184" t="s">
        <v>564</v>
      </c>
      <c r="C2184" t="s">
        <v>564</v>
      </c>
      <c r="D2184">
        <v>2457237</v>
      </c>
      <c r="E2184">
        <v>4</v>
      </c>
      <c r="F2184" s="107">
        <v>40981</v>
      </c>
      <c r="G2184" s="107">
        <v>41338</v>
      </c>
      <c r="H2184">
        <v>2457237</v>
      </c>
      <c r="I2184" s="107">
        <v>40981</v>
      </c>
      <c r="J2184" s="107">
        <v>41338</v>
      </c>
      <c r="K2184">
        <v>5000</v>
      </c>
      <c r="L2184" t="s">
        <v>567</v>
      </c>
      <c r="N2184" t="s">
        <v>564</v>
      </c>
      <c r="O2184" t="s">
        <v>913</v>
      </c>
      <c r="P2184" t="s">
        <v>38</v>
      </c>
      <c r="Q2184">
        <v>358</v>
      </c>
      <c r="R2184">
        <v>358</v>
      </c>
      <c r="S2184">
        <v>1</v>
      </c>
      <c r="T2184">
        <v>2</v>
      </c>
      <c r="U2184">
        <v>1</v>
      </c>
      <c r="AD2184" s="107">
        <v>33781</v>
      </c>
      <c r="AE2184" t="s">
        <v>31</v>
      </c>
      <c r="AF2184" t="s">
        <v>39</v>
      </c>
      <c r="AG2184" t="s">
        <v>40</v>
      </c>
      <c r="AH2184" t="s">
        <v>40</v>
      </c>
      <c r="AI2184" t="s">
        <v>46</v>
      </c>
      <c r="AJ2184" t="s">
        <v>88</v>
      </c>
      <c r="AK2184">
        <v>14</v>
      </c>
      <c r="AL2184" t="s">
        <v>986</v>
      </c>
      <c r="AO2184">
        <v>365</v>
      </c>
      <c r="AP2184" t="s">
        <v>100</v>
      </c>
      <c r="AR2184" t="s">
        <v>66</v>
      </c>
      <c r="AS2184" t="s">
        <v>63</v>
      </c>
      <c r="BC2184" t="s">
        <v>51</v>
      </c>
      <c r="BF2184">
        <v>358</v>
      </c>
      <c r="BG2184">
        <v>358</v>
      </c>
      <c r="BH2184">
        <v>358</v>
      </c>
      <c r="BI2184">
        <v>19.672131147540984</v>
      </c>
      <c r="BJ2184">
        <f t="shared" si="170"/>
        <v>20</v>
      </c>
      <c r="BK2184">
        <v>0</v>
      </c>
      <c r="BL2184">
        <v>0</v>
      </c>
      <c r="BM2184" t="s">
        <v>1050</v>
      </c>
      <c r="BN2184" t="s">
        <v>913</v>
      </c>
      <c r="BO2184" t="s">
        <v>564</v>
      </c>
      <c r="BQ2184" t="s">
        <v>1050</v>
      </c>
      <c r="BR2184" t="s">
        <v>87</v>
      </c>
      <c r="BS2184" t="s">
        <v>572</v>
      </c>
      <c r="BT2184" t="s">
        <v>1252</v>
      </c>
      <c r="BU2184" t="s">
        <v>87</v>
      </c>
      <c r="BV2184">
        <v>1</v>
      </c>
      <c r="BW2184">
        <v>1</v>
      </c>
      <c r="BX2184">
        <v>0</v>
      </c>
      <c r="BY2184">
        <v>0</v>
      </c>
      <c r="BZ2184">
        <v>-358</v>
      </c>
      <c r="CA2184">
        <v>0</v>
      </c>
      <c r="CB2184">
        <v>358</v>
      </c>
      <c r="CC2184" t="e">
        <v>#VALUE!</v>
      </c>
      <c r="CD2184">
        <v>358</v>
      </c>
      <c r="CE2184">
        <v>0</v>
      </c>
      <c r="CH2184">
        <f t="shared" si="171"/>
        <v>1</v>
      </c>
      <c r="CI2184" t="s">
        <v>1403</v>
      </c>
      <c r="CJ2184">
        <v>6</v>
      </c>
      <c r="CK2184" t="s">
        <v>1399</v>
      </c>
      <c r="CL2184">
        <f t="shared" si="172"/>
        <v>0</v>
      </c>
      <c r="CM2184">
        <f t="shared" si="173"/>
        <v>1</v>
      </c>
      <c r="CN2184">
        <f t="shared" si="174"/>
        <v>1</v>
      </c>
    </row>
    <row r="2185" spans="1:92" x14ac:dyDescent="0.25">
      <c r="A2185">
        <v>2036</v>
      </c>
      <c r="B2185" t="s">
        <v>564</v>
      </c>
      <c r="C2185" t="s">
        <v>564</v>
      </c>
      <c r="D2185">
        <v>2457548</v>
      </c>
      <c r="E2185">
        <v>2</v>
      </c>
      <c r="F2185" s="107">
        <v>40985</v>
      </c>
      <c r="G2185" s="107">
        <v>40987</v>
      </c>
      <c r="H2185">
        <v>2457548</v>
      </c>
      <c r="I2185" s="107">
        <v>40986</v>
      </c>
      <c r="J2185" s="107">
        <v>40987</v>
      </c>
      <c r="K2185">
        <v>10000</v>
      </c>
      <c r="L2185" t="s">
        <v>568</v>
      </c>
      <c r="N2185" t="s">
        <v>564</v>
      </c>
      <c r="O2185" t="s">
        <v>913</v>
      </c>
      <c r="P2185" t="s">
        <v>587</v>
      </c>
      <c r="Q2185">
        <v>2</v>
      </c>
      <c r="R2185">
        <v>3</v>
      </c>
      <c r="S2185">
        <v>0</v>
      </c>
      <c r="T2185">
        <v>1</v>
      </c>
      <c r="AD2185" s="107">
        <v>33729</v>
      </c>
      <c r="AE2185" t="s">
        <v>31</v>
      </c>
      <c r="AF2185" t="s">
        <v>68</v>
      </c>
      <c r="AG2185" t="s">
        <v>870</v>
      </c>
      <c r="AH2185" t="s">
        <v>57</v>
      </c>
      <c r="AI2185" t="s">
        <v>69</v>
      </c>
      <c r="AJ2185" t="s">
        <v>47</v>
      </c>
      <c r="AK2185">
        <v>1</v>
      </c>
      <c r="AL2185" t="s">
        <v>47</v>
      </c>
      <c r="AP2185" t="s">
        <v>106</v>
      </c>
      <c r="AR2185" t="s">
        <v>43</v>
      </c>
      <c r="AS2185" t="s">
        <v>56</v>
      </c>
      <c r="BC2185" t="s">
        <v>37</v>
      </c>
      <c r="BF2185">
        <v>2</v>
      </c>
      <c r="BG2185">
        <v>2</v>
      </c>
      <c r="BH2185">
        <v>3</v>
      </c>
      <c r="BI2185">
        <v>19.825136612021858</v>
      </c>
      <c r="BJ2185">
        <f t="shared" si="170"/>
        <v>20</v>
      </c>
      <c r="BK2185">
        <v>0</v>
      </c>
      <c r="BL2185">
        <v>0</v>
      </c>
      <c r="BM2185" t="s">
        <v>47</v>
      </c>
      <c r="BN2185" t="s">
        <v>913</v>
      </c>
      <c r="BO2185" t="s">
        <v>564</v>
      </c>
      <c r="BQ2185" t="s">
        <v>47</v>
      </c>
      <c r="BR2185" t="s">
        <v>87</v>
      </c>
      <c r="BS2185" t="s">
        <v>572</v>
      </c>
      <c r="BT2185" t="s">
        <v>1252</v>
      </c>
      <c r="BU2185" t="s">
        <v>564</v>
      </c>
      <c r="BV2185">
        <v>0.66666666666666663</v>
      </c>
      <c r="BW2185">
        <v>1</v>
      </c>
      <c r="BX2185">
        <v>0.33333333333333337</v>
      </c>
      <c r="BY2185">
        <v>0</v>
      </c>
      <c r="BZ2185">
        <v>-2</v>
      </c>
      <c r="CA2185">
        <v>0</v>
      </c>
      <c r="CB2185">
        <v>2</v>
      </c>
      <c r="CC2185" t="e">
        <v>#VALUE!</v>
      </c>
      <c r="CD2185">
        <v>2</v>
      </c>
      <c r="CE2185">
        <v>0</v>
      </c>
      <c r="CH2185">
        <f t="shared" si="171"/>
        <v>1</v>
      </c>
      <c r="CI2185" t="s">
        <v>1405</v>
      </c>
      <c r="CJ2185">
        <v>1</v>
      </c>
      <c r="CK2185" t="s">
        <v>1399</v>
      </c>
      <c r="CL2185">
        <f t="shared" si="172"/>
        <v>0</v>
      </c>
      <c r="CM2185">
        <f t="shared" si="173"/>
        <v>0</v>
      </c>
      <c r="CN2185">
        <f t="shared" si="174"/>
        <v>1</v>
      </c>
    </row>
    <row r="2186" spans="1:92" x14ac:dyDescent="0.25">
      <c r="A2186">
        <v>1376</v>
      </c>
      <c r="B2186" t="s">
        <v>564</v>
      </c>
      <c r="C2186" t="s">
        <v>564</v>
      </c>
      <c r="D2186">
        <v>2457861</v>
      </c>
      <c r="E2186">
        <v>2</v>
      </c>
      <c r="F2186" s="107">
        <v>40959</v>
      </c>
      <c r="G2186" s="107">
        <v>40974</v>
      </c>
      <c r="H2186">
        <v>2457861</v>
      </c>
      <c r="I2186" s="107">
        <v>40961</v>
      </c>
      <c r="J2186" s="107">
        <v>40974</v>
      </c>
      <c r="K2186">
        <v>5000</v>
      </c>
      <c r="L2186" t="s">
        <v>567</v>
      </c>
      <c r="N2186" t="s">
        <v>564</v>
      </c>
      <c r="O2186" t="s">
        <v>913</v>
      </c>
      <c r="P2186" t="s">
        <v>587</v>
      </c>
      <c r="Q2186">
        <v>14</v>
      </c>
      <c r="R2186">
        <v>16</v>
      </c>
      <c r="S2186">
        <v>1</v>
      </c>
      <c r="T2186">
        <v>2</v>
      </c>
      <c r="U2186">
        <v>1</v>
      </c>
      <c r="AD2186" s="107">
        <v>33351</v>
      </c>
      <c r="AE2186" t="s">
        <v>31</v>
      </c>
      <c r="AF2186" t="s">
        <v>32</v>
      </c>
      <c r="AG2186" t="s">
        <v>868</v>
      </c>
      <c r="AH2186" t="s">
        <v>57</v>
      </c>
      <c r="AI2186" t="s">
        <v>79</v>
      </c>
      <c r="AJ2186" t="s">
        <v>47</v>
      </c>
      <c r="AK2186">
        <v>4</v>
      </c>
      <c r="AL2186" t="s">
        <v>47</v>
      </c>
      <c r="AP2186" t="s">
        <v>108</v>
      </c>
      <c r="AR2186" t="s">
        <v>66</v>
      </c>
      <c r="AS2186" t="s">
        <v>60</v>
      </c>
      <c r="BC2186" t="s">
        <v>37</v>
      </c>
      <c r="BF2186">
        <v>14</v>
      </c>
      <c r="BG2186">
        <v>14</v>
      </c>
      <c r="BH2186">
        <v>16</v>
      </c>
      <c r="BI2186">
        <v>20.78688524590164</v>
      </c>
      <c r="BJ2186">
        <f t="shared" si="170"/>
        <v>21</v>
      </c>
      <c r="BK2186">
        <v>0</v>
      </c>
      <c r="BL2186">
        <v>0</v>
      </c>
      <c r="BM2186" t="s">
        <v>47</v>
      </c>
      <c r="BN2186" t="s">
        <v>913</v>
      </c>
      <c r="BO2186" t="s">
        <v>564</v>
      </c>
      <c r="BQ2186" t="s">
        <v>47</v>
      </c>
      <c r="BR2186" t="s">
        <v>87</v>
      </c>
      <c r="BS2186" t="s">
        <v>572</v>
      </c>
      <c r="BT2186" t="s">
        <v>1252</v>
      </c>
      <c r="BU2186" t="s">
        <v>87</v>
      </c>
      <c r="BV2186">
        <v>0.875</v>
      </c>
      <c r="BW2186">
        <v>1</v>
      </c>
      <c r="BX2186">
        <v>0.125</v>
      </c>
      <c r="BY2186">
        <v>0</v>
      </c>
      <c r="BZ2186">
        <v>-14</v>
      </c>
      <c r="CA2186">
        <v>0</v>
      </c>
      <c r="CB2186">
        <v>14</v>
      </c>
      <c r="CC2186" t="e">
        <v>#VALUE!</v>
      </c>
      <c r="CD2186">
        <v>14</v>
      </c>
      <c r="CE2186">
        <v>0</v>
      </c>
      <c r="CH2186">
        <f t="shared" si="171"/>
        <v>1</v>
      </c>
      <c r="CI2186" t="s">
        <v>1404</v>
      </c>
      <c r="CJ2186">
        <v>2</v>
      </c>
      <c r="CK2186" t="s">
        <v>1399</v>
      </c>
      <c r="CL2186">
        <f t="shared" si="172"/>
        <v>0</v>
      </c>
      <c r="CM2186">
        <f t="shared" si="173"/>
        <v>1</v>
      </c>
      <c r="CN2186">
        <f t="shared" si="174"/>
        <v>1</v>
      </c>
    </row>
    <row r="2187" spans="1:92" x14ac:dyDescent="0.25">
      <c r="A2187">
        <v>2528</v>
      </c>
      <c r="B2187" t="s">
        <v>564</v>
      </c>
      <c r="C2187" t="s">
        <v>564</v>
      </c>
      <c r="D2187">
        <v>2458185</v>
      </c>
      <c r="E2187">
        <v>2</v>
      </c>
      <c r="F2187" s="107">
        <v>41003</v>
      </c>
      <c r="G2187" s="107">
        <v>41556</v>
      </c>
      <c r="H2187">
        <v>2458185</v>
      </c>
      <c r="I2187" s="107">
        <v>41004</v>
      </c>
      <c r="J2187" s="107">
        <v>41006</v>
      </c>
      <c r="K2187">
        <v>10000</v>
      </c>
      <c r="L2187" t="s">
        <v>568</v>
      </c>
      <c r="M2187" s="107">
        <v>41006</v>
      </c>
      <c r="N2187" t="s">
        <v>87</v>
      </c>
      <c r="O2187" t="s">
        <v>75</v>
      </c>
      <c r="P2187" t="s">
        <v>587</v>
      </c>
      <c r="Q2187">
        <v>3</v>
      </c>
      <c r="R2187">
        <v>554</v>
      </c>
      <c r="S2187">
        <v>0</v>
      </c>
      <c r="T2187">
        <v>0</v>
      </c>
      <c r="AD2187" s="107">
        <v>33081</v>
      </c>
      <c r="AE2187" t="s">
        <v>31</v>
      </c>
      <c r="AF2187" t="s">
        <v>32</v>
      </c>
      <c r="AG2187" t="s">
        <v>868</v>
      </c>
      <c r="AH2187" t="s">
        <v>57</v>
      </c>
      <c r="AI2187" t="s">
        <v>140</v>
      </c>
      <c r="AJ2187" t="s">
        <v>47</v>
      </c>
      <c r="AK2187">
        <v>21</v>
      </c>
      <c r="AL2187" t="s">
        <v>47</v>
      </c>
      <c r="AP2187" t="s">
        <v>55</v>
      </c>
      <c r="AR2187" t="s">
        <v>49</v>
      </c>
      <c r="AS2187" t="s">
        <v>56</v>
      </c>
      <c r="AT2187" t="s">
        <v>1167</v>
      </c>
      <c r="BC2187" t="s">
        <v>51</v>
      </c>
      <c r="BF2187">
        <v>3</v>
      </c>
      <c r="BG2187">
        <v>553</v>
      </c>
      <c r="BH2187">
        <v>554</v>
      </c>
      <c r="BI2187">
        <v>21.644808743169399</v>
      </c>
      <c r="BJ2187">
        <f t="shared" si="170"/>
        <v>22</v>
      </c>
      <c r="BK2187">
        <v>0</v>
      </c>
      <c r="BL2187">
        <v>-550</v>
      </c>
      <c r="BM2187" t="s">
        <v>47</v>
      </c>
      <c r="BN2187" t="s">
        <v>75</v>
      </c>
      <c r="BO2187" t="s">
        <v>87</v>
      </c>
      <c r="BQ2187" t="s">
        <v>47</v>
      </c>
      <c r="BR2187" t="s">
        <v>87</v>
      </c>
      <c r="BS2187" t="s">
        <v>573</v>
      </c>
      <c r="BT2187" t="s">
        <v>1252</v>
      </c>
      <c r="BU2187" t="s">
        <v>564</v>
      </c>
      <c r="BV2187">
        <v>5.415162454873646E-3</v>
      </c>
      <c r="BW2187">
        <v>5.4249547920433997E-3</v>
      </c>
      <c r="BX2187">
        <v>9.7923371697537093E-6</v>
      </c>
      <c r="BY2187">
        <v>0</v>
      </c>
      <c r="BZ2187">
        <v>-3</v>
      </c>
      <c r="CA2187">
        <v>0</v>
      </c>
      <c r="CB2187">
        <v>3</v>
      </c>
      <c r="CC2187" t="e">
        <v>#VALUE!</v>
      </c>
      <c r="CD2187">
        <v>3</v>
      </c>
      <c r="CE2187">
        <v>0</v>
      </c>
      <c r="CH2187">
        <f t="shared" si="171"/>
        <v>0</v>
      </c>
      <c r="CI2187" t="s">
        <v>1405</v>
      </c>
      <c r="CJ2187">
        <v>1</v>
      </c>
      <c r="CK2187" t="s">
        <v>1399</v>
      </c>
      <c r="CL2187">
        <f t="shared" si="172"/>
        <v>1</v>
      </c>
      <c r="CM2187">
        <f t="shared" si="173"/>
        <v>0</v>
      </c>
      <c r="CN2187">
        <f t="shared" si="174"/>
        <v>0</v>
      </c>
    </row>
    <row r="2188" spans="1:92" x14ac:dyDescent="0.25">
      <c r="A2188">
        <v>3051</v>
      </c>
      <c r="B2188" t="s">
        <v>564</v>
      </c>
      <c r="C2188" t="s">
        <v>564</v>
      </c>
      <c r="D2188">
        <v>2458603</v>
      </c>
      <c r="E2188">
        <v>5</v>
      </c>
      <c r="F2188" s="107">
        <v>41022</v>
      </c>
      <c r="G2188" s="107">
        <v>41023</v>
      </c>
      <c r="H2188">
        <v>2458603</v>
      </c>
      <c r="I2188" s="107">
        <v>41022</v>
      </c>
      <c r="J2188" s="107">
        <v>41023</v>
      </c>
      <c r="K2188">
        <v>5000</v>
      </c>
      <c r="L2188" t="s">
        <v>567</v>
      </c>
      <c r="N2188" t="s">
        <v>564</v>
      </c>
      <c r="O2188" t="s">
        <v>913</v>
      </c>
      <c r="P2188" t="s">
        <v>38</v>
      </c>
      <c r="Q2188">
        <v>2</v>
      </c>
      <c r="R2188">
        <v>2</v>
      </c>
      <c r="S2188">
        <v>1</v>
      </c>
      <c r="T2188">
        <v>0</v>
      </c>
      <c r="U2188">
        <v>1</v>
      </c>
      <c r="AB2188" t="s">
        <v>111</v>
      </c>
      <c r="AD2188" s="107">
        <v>33057</v>
      </c>
      <c r="AE2188" t="s">
        <v>31</v>
      </c>
      <c r="AF2188" t="s">
        <v>39</v>
      </c>
      <c r="AG2188" t="s">
        <v>40</v>
      </c>
      <c r="AH2188" t="s">
        <v>30</v>
      </c>
      <c r="AI2188" t="s">
        <v>82</v>
      </c>
      <c r="AJ2188" t="s">
        <v>88</v>
      </c>
      <c r="AK2188">
        <v>1</v>
      </c>
      <c r="AL2188" t="s">
        <v>987</v>
      </c>
      <c r="AN2188">
        <v>6</v>
      </c>
      <c r="AP2188" t="s">
        <v>62</v>
      </c>
      <c r="AR2188" t="s">
        <v>43</v>
      </c>
      <c r="AS2188" t="s">
        <v>63</v>
      </c>
      <c r="AT2188" t="s">
        <v>1221</v>
      </c>
      <c r="BC2188" t="s">
        <v>78</v>
      </c>
      <c r="BF2188">
        <v>2</v>
      </c>
      <c r="BG2188">
        <v>2</v>
      </c>
      <c r="BH2188">
        <v>2</v>
      </c>
      <c r="BI2188">
        <v>21.762295081967213</v>
      </c>
      <c r="BJ2188">
        <f t="shared" si="170"/>
        <v>22</v>
      </c>
      <c r="BK2188">
        <v>0</v>
      </c>
      <c r="BL2188">
        <v>0</v>
      </c>
      <c r="BM2188" t="s">
        <v>1050</v>
      </c>
      <c r="BN2188" t="s">
        <v>913</v>
      </c>
      <c r="BO2188" t="s">
        <v>564</v>
      </c>
      <c r="BQ2188" t="s">
        <v>1050</v>
      </c>
      <c r="BR2188" t="s">
        <v>87</v>
      </c>
      <c r="BS2188" t="s">
        <v>572</v>
      </c>
      <c r="BT2188" t="s">
        <v>1252</v>
      </c>
      <c r="BU2188" t="s">
        <v>87</v>
      </c>
      <c r="BV2188">
        <v>1</v>
      </c>
      <c r="BW2188">
        <v>1</v>
      </c>
      <c r="BX2188">
        <v>0</v>
      </c>
      <c r="BY2188">
        <v>0</v>
      </c>
      <c r="BZ2188">
        <v>-2</v>
      </c>
      <c r="CA2188">
        <v>0</v>
      </c>
      <c r="CB2188">
        <v>2</v>
      </c>
      <c r="CC2188" t="e">
        <v>#VALUE!</v>
      </c>
      <c r="CD2188">
        <v>2</v>
      </c>
      <c r="CE2188">
        <v>0</v>
      </c>
      <c r="CH2188">
        <f t="shared" si="171"/>
        <v>1</v>
      </c>
      <c r="CI2188" t="s">
        <v>1405</v>
      </c>
      <c r="CJ2188">
        <v>1</v>
      </c>
      <c r="CK2188" t="s">
        <v>1399</v>
      </c>
      <c r="CL2188">
        <f t="shared" si="172"/>
        <v>0</v>
      </c>
      <c r="CM2188">
        <f t="shared" si="173"/>
        <v>1</v>
      </c>
      <c r="CN2188">
        <f t="shared" si="174"/>
        <v>0</v>
      </c>
    </row>
    <row r="2189" spans="1:92" x14ac:dyDescent="0.25">
      <c r="A2189">
        <v>1653</v>
      </c>
      <c r="B2189" t="s">
        <v>564</v>
      </c>
      <c r="C2189" t="s">
        <v>564</v>
      </c>
      <c r="D2189">
        <v>2459528</v>
      </c>
      <c r="E2189">
        <v>2</v>
      </c>
      <c r="F2189" s="107">
        <v>40969</v>
      </c>
      <c r="G2189" s="107">
        <v>40992</v>
      </c>
      <c r="H2189">
        <v>2459528</v>
      </c>
      <c r="I2189" s="107">
        <v>40970</v>
      </c>
      <c r="J2189" s="107">
        <v>40971</v>
      </c>
      <c r="K2189">
        <v>2000</v>
      </c>
      <c r="L2189" t="s">
        <v>566</v>
      </c>
      <c r="M2189" s="107">
        <v>40971</v>
      </c>
      <c r="N2189" t="s">
        <v>87</v>
      </c>
      <c r="O2189" t="s">
        <v>75</v>
      </c>
      <c r="P2189" t="s">
        <v>587</v>
      </c>
      <c r="Q2189">
        <v>2</v>
      </c>
      <c r="R2189">
        <v>24</v>
      </c>
      <c r="S2189">
        <v>0</v>
      </c>
      <c r="T2189">
        <v>5</v>
      </c>
      <c r="AD2189" s="107">
        <v>33879</v>
      </c>
      <c r="AE2189" t="s">
        <v>31</v>
      </c>
      <c r="AF2189" t="s">
        <v>39</v>
      </c>
      <c r="AG2189" t="s">
        <v>40</v>
      </c>
      <c r="AH2189" t="s">
        <v>40</v>
      </c>
      <c r="AI2189" t="s">
        <v>96</v>
      </c>
      <c r="AJ2189" t="s">
        <v>47</v>
      </c>
      <c r="AK2189">
        <v>7</v>
      </c>
      <c r="AL2189" t="s">
        <v>47</v>
      </c>
      <c r="AP2189" t="s">
        <v>174</v>
      </c>
      <c r="AR2189" t="s">
        <v>43</v>
      </c>
      <c r="AS2189" t="s">
        <v>44</v>
      </c>
      <c r="BC2189" t="s">
        <v>51</v>
      </c>
      <c r="BF2189">
        <v>2</v>
      </c>
      <c r="BG2189">
        <v>23</v>
      </c>
      <c r="BH2189">
        <v>24</v>
      </c>
      <c r="BI2189">
        <v>19.371584699453553</v>
      </c>
      <c r="BJ2189">
        <f t="shared" si="170"/>
        <v>19</v>
      </c>
      <c r="BK2189">
        <v>0</v>
      </c>
      <c r="BL2189">
        <v>-21</v>
      </c>
      <c r="BM2189" t="s">
        <v>47</v>
      </c>
      <c r="BN2189" t="s">
        <v>75</v>
      </c>
      <c r="BO2189" t="s">
        <v>87</v>
      </c>
      <c r="BQ2189" t="s">
        <v>47</v>
      </c>
      <c r="BR2189" t="s">
        <v>87</v>
      </c>
      <c r="BS2189" t="s">
        <v>573</v>
      </c>
      <c r="BT2189" t="s">
        <v>1252</v>
      </c>
      <c r="BU2189" t="s">
        <v>564</v>
      </c>
      <c r="BV2189">
        <v>8.3333333333333329E-2</v>
      </c>
      <c r="BW2189">
        <v>8.6956521739130432E-2</v>
      </c>
      <c r="BX2189">
        <v>3.6231884057971037E-3</v>
      </c>
      <c r="BY2189">
        <v>0</v>
      </c>
      <c r="BZ2189">
        <v>-2</v>
      </c>
      <c r="CA2189">
        <v>0</v>
      </c>
      <c r="CB2189">
        <v>2</v>
      </c>
      <c r="CC2189" t="e">
        <v>#VALUE!</v>
      </c>
      <c r="CD2189">
        <v>2</v>
      </c>
      <c r="CE2189">
        <v>0</v>
      </c>
      <c r="CH2189">
        <f t="shared" si="171"/>
        <v>1</v>
      </c>
      <c r="CI2189" t="s">
        <v>1405</v>
      </c>
      <c r="CJ2189">
        <v>1</v>
      </c>
      <c r="CK2189" t="s">
        <v>1399</v>
      </c>
      <c r="CL2189">
        <f t="shared" si="172"/>
        <v>1</v>
      </c>
      <c r="CM2189">
        <f t="shared" si="173"/>
        <v>0</v>
      </c>
      <c r="CN2189">
        <f t="shared" si="174"/>
        <v>1</v>
      </c>
    </row>
    <row r="2190" spans="1:92" x14ac:dyDescent="0.25">
      <c r="A2190">
        <v>1704</v>
      </c>
      <c r="B2190" t="s">
        <v>564</v>
      </c>
      <c r="C2190" t="s">
        <v>564</v>
      </c>
      <c r="D2190">
        <v>2460386</v>
      </c>
      <c r="E2190">
        <v>1</v>
      </c>
      <c r="F2190" s="107">
        <v>40972</v>
      </c>
      <c r="G2190" s="107">
        <v>40980</v>
      </c>
      <c r="H2190">
        <v>2460386</v>
      </c>
      <c r="I2190" s="107">
        <v>40972</v>
      </c>
      <c r="J2190" s="107">
        <v>40980</v>
      </c>
      <c r="K2190" t="s">
        <v>562</v>
      </c>
      <c r="L2190" t="s">
        <v>562</v>
      </c>
      <c r="N2190" t="s">
        <v>564</v>
      </c>
      <c r="O2190" t="s">
        <v>913</v>
      </c>
      <c r="P2190" t="s">
        <v>54</v>
      </c>
      <c r="Q2190">
        <v>9</v>
      </c>
      <c r="R2190">
        <v>9</v>
      </c>
      <c r="S2190">
        <v>0</v>
      </c>
      <c r="T2190">
        <v>2</v>
      </c>
      <c r="U2190">
        <v>0</v>
      </c>
      <c r="AD2190" s="107">
        <v>33238</v>
      </c>
      <c r="AE2190" t="s">
        <v>31</v>
      </c>
      <c r="AF2190" t="s">
        <v>32</v>
      </c>
      <c r="AG2190" t="s">
        <v>868</v>
      </c>
      <c r="AH2190" t="s">
        <v>57</v>
      </c>
      <c r="AI2190" t="s">
        <v>82</v>
      </c>
      <c r="AJ2190" t="s">
        <v>54</v>
      </c>
      <c r="AK2190">
        <v>2</v>
      </c>
      <c r="AL2190" t="s">
        <v>54</v>
      </c>
      <c r="AP2190" t="s">
        <v>42</v>
      </c>
      <c r="AR2190" t="s">
        <v>43</v>
      </c>
      <c r="AS2190" t="s">
        <v>44</v>
      </c>
      <c r="BC2190" t="s">
        <v>37</v>
      </c>
      <c r="BF2190">
        <v>9</v>
      </c>
      <c r="BG2190">
        <v>9</v>
      </c>
      <c r="BH2190">
        <v>9</v>
      </c>
      <c r="BI2190">
        <v>21.131147540983605</v>
      </c>
      <c r="BJ2190">
        <f t="shared" si="170"/>
        <v>21</v>
      </c>
      <c r="BK2190">
        <v>0</v>
      </c>
      <c r="BL2190">
        <v>0</v>
      </c>
      <c r="BM2190" t="s">
        <v>1051</v>
      </c>
      <c r="BN2190" t="s">
        <v>913</v>
      </c>
      <c r="BO2190" t="s">
        <v>564</v>
      </c>
      <c r="BQ2190" t="s">
        <v>1051</v>
      </c>
      <c r="BR2190" t="s">
        <v>87</v>
      </c>
      <c r="BS2190" t="s">
        <v>572</v>
      </c>
      <c r="BT2190" t="s">
        <v>1252</v>
      </c>
      <c r="BU2190" t="s">
        <v>564</v>
      </c>
      <c r="BV2190">
        <v>1</v>
      </c>
      <c r="BW2190">
        <v>1</v>
      </c>
      <c r="BX2190">
        <v>0</v>
      </c>
      <c r="BY2190">
        <v>0</v>
      </c>
      <c r="BZ2190">
        <v>-9</v>
      </c>
      <c r="CA2190">
        <v>0</v>
      </c>
      <c r="CB2190">
        <v>9</v>
      </c>
      <c r="CC2190" t="e">
        <v>#VALUE!</v>
      </c>
      <c r="CD2190">
        <v>9</v>
      </c>
      <c r="CE2190">
        <v>0</v>
      </c>
      <c r="CH2190">
        <f t="shared" si="171"/>
        <v>1</v>
      </c>
      <c r="CI2190" t="s">
        <v>1405</v>
      </c>
      <c r="CJ2190">
        <v>1</v>
      </c>
      <c r="CK2190" t="s">
        <v>1399</v>
      </c>
      <c r="CL2190">
        <f t="shared" si="172"/>
        <v>0</v>
      </c>
      <c r="CM2190">
        <f t="shared" si="173"/>
        <v>0</v>
      </c>
      <c r="CN2190">
        <f t="shared" si="174"/>
        <v>1</v>
      </c>
    </row>
    <row r="2191" spans="1:92" x14ac:dyDescent="0.25">
      <c r="A2191">
        <v>140</v>
      </c>
      <c r="B2191" t="s">
        <v>564</v>
      </c>
      <c r="C2191" t="s">
        <v>564</v>
      </c>
      <c r="D2191">
        <v>2460883</v>
      </c>
      <c r="E2191">
        <v>5</v>
      </c>
      <c r="F2191" s="107">
        <v>40915</v>
      </c>
      <c r="G2191" s="107">
        <v>40917</v>
      </c>
      <c r="H2191">
        <v>2460883</v>
      </c>
      <c r="I2191" s="107">
        <v>40915</v>
      </c>
      <c r="J2191" s="107">
        <v>40917</v>
      </c>
      <c r="K2191">
        <v>15000</v>
      </c>
      <c r="L2191" t="s">
        <v>569</v>
      </c>
      <c r="N2191" t="s">
        <v>564</v>
      </c>
      <c r="O2191" t="s">
        <v>913</v>
      </c>
      <c r="P2191" t="s">
        <v>38</v>
      </c>
      <c r="Q2191">
        <v>3</v>
      </c>
      <c r="R2191">
        <v>3</v>
      </c>
      <c r="S2191">
        <v>5</v>
      </c>
      <c r="T2191">
        <v>0</v>
      </c>
      <c r="AD2191" s="107">
        <v>25076</v>
      </c>
      <c r="AE2191" t="s">
        <v>45</v>
      </c>
      <c r="AF2191" t="s">
        <v>32</v>
      </c>
      <c r="AG2191" t="s">
        <v>868</v>
      </c>
      <c r="AH2191" t="s">
        <v>57</v>
      </c>
      <c r="AI2191" t="s">
        <v>71</v>
      </c>
      <c r="AJ2191" t="s">
        <v>88</v>
      </c>
      <c r="AK2191">
        <v>1</v>
      </c>
      <c r="AL2191" t="s">
        <v>987</v>
      </c>
      <c r="AN2191">
        <v>6</v>
      </c>
      <c r="AP2191" t="s">
        <v>126</v>
      </c>
      <c r="AR2191" t="s">
        <v>43</v>
      </c>
      <c r="AS2191" t="s">
        <v>81</v>
      </c>
      <c r="BC2191" t="s">
        <v>37</v>
      </c>
      <c r="BF2191">
        <v>3</v>
      </c>
      <c r="BG2191">
        <v>3</v>
      </c>
      <c r="BH2191">
        <v>3</v>
      </c>
      <c r="BI2191">
        <v>43.275956284153004</v>
      </c>
      <c r="BJ2191">
        <f t="shared" si="170"/>
        <v>43</v>
      </c>
      <c r="BK2191">
        <v>0</v>
      </c>
      <c r="BL2191">
        <v>0</v>
      </c>
      <c r="BM2191" t="s">
        <v>1050</v>
      </c>
      <c r="BN2191" t="s">
        <v>913</v>
      </c>
      <c r="BO2191" t="s">
        <v>564</v>
      </c>
      <c r="BQ2191" t="s">
        <v>1050</v>
      </c>
      <c r="BR2191" t="s">
        <v>87</v>
      </c>
      <c r="BS2191" t="s">
        <v>572</v>
      </c>
      <c r="BT2191" t="s">
        <v>1252</v>
      </c>
      <c r="BU2191" t="s">
        <v>87</v>
      </c>
      <c r="BV2191">
        <v>1</v>
      </c>
      <c r="BW2191">
        <v>1</v>
      </c>
      <c r="BX2191">
        <v>0</v>
      </c>
      <c r="BY2191">
        <v>0</v>
      </c>
      <c r="BZ2191">
        <v>-3</v>
      </c>
      <c r="CA2191">
        <v>0</v>
      </c>
      <c r="CB2191">
        <v>3</v>
      </c>
      <c r="CC2191" t="e">
        <v>#VALUE!</v>
      </c>
      <c r="CD2191">
        <v>3</v>
      </c>
      <c r="CE2191">
        <v>0</v>
      </c>
      <c r="CH2191">
        <f t="shared" si="171"/>
        <v>1</v>
      </c>
      <c r="CI2191" t="s">
        <v>1405</v>
      </c>
      <c r="CJ2191">
        <v>1</v>
      </c>
      <c r="CK2191" t="s">
        <v>1399</v>
      </c>
      <c r="CL2191">
        <f t="shared" si="172"/>
        <v>0</v>
      </c>
      <c r="CM2191">
        <f t="shared" si="173"/>
        <v>1</v>
      </c>
      <c r="CN2191">
        <f t="shared" si="174"/>
        <v>0</v>
      </c>
    </row>
    <row r="2192" spans="1:92" x14ac:dyDescent="0.25">
      <c r="A2192">
        <v>1488</v>
      </c>
      <c r="B2192" t="s">
        <v>87</v>
      </c>
      <c r="C2192" t="s">
        <v>87</v>
      </c>
      <c r="D2192">
        <v>2461443</v>
      </c>
      <c r="E2192">
        <v>4</v>
      </c>
      <c r="F2192" s="107">
        <v>40963</v>
      </c>
      <c r="G2192" s="107">
        <v>41138</v>
      </c>
      <c r="H2192">
        <v>2461443</v>
      </c>
      <c r="I2192" s="107">
        <v>40964</v>
      </c>
      <c r="J2192" s="107">
        <v>40966</v>
      </c>
      <c r="K2192">
        <v>5000</v>
      </c>
      <c r="L2192" t="s">
        <v>567</v>
      </c>
      <c r="M2192" s="107">
        <v>40966</v>
      </c>
      <c r="N2192" t="s">
        <v>87</v>
      </c>
      <c r="O2192" t="s">
        <v>75</v>
      </c>
      <c r="P2192" t="s">
        <v>38</v>
      </c>
      <c r="Q2192">
        <v>8</v>
      </c>
      <c r="R2192">
        <v>176</v>
      </c>
      <c r="S2192">
        <v>0</v>
      </c>
      <c r="T2192">
        <v>1</v>
      </c>
      <c r="U2192">
        <v>2</v>
      </c>
      <c r="AD2192" s="107">
        <v>33011</v>
      </c>
      <c r="AE2192" t="s">
        <v>31</v>
      </c>
      <c r="AF2192" t="s">
        <v>39</v>
      </c>
      <c r="AG2192" t="s">
        <v>40</v>
      </c>
      <c r="AH2192" t="s">
        <v>40</v>
      </c>
      <c r="AI2192" t="s">
        <v>46</v>
      </c>
      <c r="AJ2192" t="s">
        <v>88</v>
      </c>
      <c r="AK2192">
        <v>6</v>
      </c>
      <c r="AL2192" t="s">
        <v>986</v>
      </c>
      <c r="AO2192">
        <v>240</v>
      </c>
      <c r="AP2192" t="s">
        <v>42</v>
      </c>
      <c r="AR2192" t="s">
        <v>43</v>
      </c>
      <c r="AS2192" t="s">
        <v>44</v>
      </c>
      <c r="AV2192" t="s">
        <v>87</v>
      </c>
      <c r="AW2192" t="s">
        <v>724</v>
      </c>
      <c r="BA2192">
        <v>41408</v>
      </c>
      <c r="BB2192">
        <v>308</v>
      </c>
      <c r="BC2192" t="s">
        <v>37</v>
      </c>
      <c r="BD2192" t="s">
        <v>1260</v>
      </c>
      <c r="BF2192">
        <v>8</v>
      </c>
      <c r="BG2192">
        <v>175</v>
      </c>
      <c r="BH2192">
        <v>176</v>
      </c>
      <c r="BI2192">
        <v>21.726775956284154</v>
      </c>
      <c r="BJ2192">
        <f t="shared" si="170"/>
        <v>22</v>
      </c>
      <c r="BK2192">
        <v>0</v>
      </c>
      <c r="BL2192">
        <v>-172</v>
      </c>
      <c r="BM2192" t="s">
        <v>1050</v>
      </c>
      <c r="BN2192" t="s">
        <v>75</v>
      </c>
      <c r="BO2192" t="s">
        <v>87</v>
      </c>
      <c r="BQ2192" t="s">
        <v>1050</v>
      </c>
      <c r="BR2192" t="s">
        <v>87</v>
      </c>
      <c r="BS2192" t="s">
        <v>572</v>
      </c>
      <c r="BT2192" t="s">
        <v>1252</v>
      </c>
      <c r="BU2192" t="s">
        <v>564</v>
      </c>
      <c r="BV2192">
        <v>4.5454545454545456E-2</v>
      </c>
      <c r="BW2192">
        <v>1.7142857142857144E-2</v>
      </c>
      <c r="BX2192">
        <v>-2.8311688311688312E-2</v>
      </c>
      <c r="BY2192">
        <v>0</v>
      </c>
      <c r="BZ2192">
        <v>-3</v>
      </c>
      <c r="CA2192">
        <v>5</v>
      </c>
      <c r="CB2192">
        <v>175</v>
      </c>
      <c r="CC2192">
        <v>8</v>
      </c>
      <c r="CD2192">
        <v>175</v>
      </c>
      <c r="CE2192">
        <v>172</v>
      </c>
      <c r="CH2192">
        <f t="shared" si="171"/>
        <v>1</v>
      </c>
      <c r="CI2192" t="s">
        <v>1405</v>
      </c>
      <c r="CJ2192">
        <v>1</v>
      </c>
      <c r="CK2192" t="s">
        <v>1399</v>
      </c>
      <c r="CL2192">
        <f t="shared" si="172"/>
        <v>1</v>
      </c>
      <c r="CM2192">
        <f t="shared" si="173"/>
        <v>0</v>
      </c>
      <c r="CN2192">
        <f t="shared" si="174"/>
        <v>1</v>
      </c>
    </row>
    <row r="2193" spans="1:92" x14ac:dyDescent="0.25">
      <c r="A2193">
        <v>2171</v>
      </c>
      <c r="B2193" t="s">
        <v>564</v>
      </c>
      <c r="C2193" t="s">
        <v>564</v>
      </c>
      <c r="D2193">
        <v>2461989</v>
      </c>
      <c r="E2193">
        <v>2</v>
      </c>
      <c r="F2193" s="107">
        <v>40990</v>
      </c>
      <c r="G2193" s="107">
        <v>41108</v>
      </c>
      <c r="H2193">
        <v>2461989</v>
      </c>
      <c r="I2193" s="107">
        <v>40990</v>
      </c>
      <c r="J2193" s="107">
        <v>41108</v>
      </c>
      <c r="K2193" t="s">
        <v>562</v>
      </c>
      <c r="L2193" t="s">
        <v>562</v>
      </c>
      <c r="N2193" t="s">
        <v>564</v>
      </c>
      <c r="O2193" t="s">
        <v>913</v>
      </c>
      <c r="P2193" t="s">
        <v>587</v>
      </c>
      <c r="Q2193">
        <v>119</v>
      </c>
      <c r="R2193">
        <v>119</v>
      </c>
      <c r="S2193">
        <v>1</v>
      </c>
      <c r="T2193">
        <v>3</v>
      </c>
      <c r="V2193">
        <v>1</v>
      </c>
      <c r="AD2193" s="107">
        <v>33854</v>
      </c>
      <c r="AE2193" t="s">
        <v>31</v>
      </c>
      <c r="AF2193" t="s">
        <v>32</v>
      </c>
      <c r="AG2193" t="s">
        <v>868</v>
      </c>
      <c r="AH2193" t="s">
        <v>30</v>
      </c>
      <c r="AI2193" t="s">
        <v>71</v>
      </c>
      <c r="AJ2193" t="s">
        <v>47</v>
      </c>
      <c r="AK2193">
        <v>5</v>
      </c>
      <c r="AL2193" t="s">
        <v>47</v>
      </c>
      <c r="AP2193" t="s">
        <v>59</v>
      </c>
      <c r="AR2193" t="s">
        <v>43</v>
      </c>
      <c r="AS2193" t="s">
        <v>60</v>
      </c>
      <c r="AT2193" t="s">
        <v>408</v>
      </c>
      <c r="AU2193" t="s">
        <v>824</v>
      </c>
      <c r="BC2193" t="s">
        <v>37</v>
      </c>
      <c r="BF2193">
        <v>119</v>
      </c>
      <c r="BG2193">
        <v>119</v>
      </c>
      <c r="BH2193">
        <v>119</v>
      </c>
      <c r="BI2193">
        <v>19.497267759562842</v>
      </c>
      <c r="BJ2193">
        <f t="shared" si="170"/>
        <v>20</v>
      </c>
      <c r="BK2193">
        <v>0</v>
      </c>
      <c r="BL2193">
        <v>0</v>
      </c>
      <c r="BM2193" t="s">
        <v>47</v>
      </c>
      <c r="BN2193" t="s">
        <v>913</v>
      </c>
      <c r="BO2193" t="s">
        <v>564</v>
      </c>
      <c r="BQ2193" t="s">
        <v>47</v>
      </c>
      <c r="BR2193" t="s">
        <v>87</v>
      </c>
      <c r="BS2193" t="s">
        <v>572</v>
      </c>
      <c r="BT2193" t="s">
        <v>1252</v>
      </c>
      <c r="BU2193" t="s">
        <v>87</v>
      </c>
      <c r="BV2193">
        <v>1</v>
      </c>
      <c r="BW2193">
        <v>1</v>
      </c>
      <c r="BX2193">
        <v>0</v>
      </c>
      <c r="BY2193">
        <v>0</v>
      </c>
      <c r="BZ2193">
        <v>-119</v>
      </c>
      <c r="CA2193">
        <v>0</v>
      </c>
      <c r="CB2193">
        <v>119</v>
      </c>
      <c r="CC2193" t="e">
        <v>#VALUE!</v>
      </c>
      <c r="CD2193">
        <v>119</v>
      </c>
      <c r="CE2193">
        <v>0</v>
      </c>
      <c r="CH2193">
        <f t="shared" si="171"/>
        <v>1</v>
      </c>
      <c r="CI2193" t="s">
        <v>1408</v>
      </c>
      <c r="CJ2193">
        <v>0</v>
      </c>
      <c r="CK2193" t="s">
        <v>1399</v>
      </c>
      <c r="CL2193">
        <f t="shared" si="172"/>
        <v>0</v>
      </c>
      <c r="CM2193">
        <f t="shared" si="173"/>
        <v>1</v>
      </c>
      <c r="CN2193">
        <f t="shared" si="174"/>
        <v>1</v>
      </c>
    </row>
    <row r="2194" spans="1:92" x14ac:dyDescent="0.25">
      <c r="A2194">
        <v>1746</v>
      </c>
      <c r="B2194" t="s">
        <v>564</v>
      </c>
      <c r="C2194" t="s">
        <v>564</v>
      </c>
      <c r="D2194">
        <v>2462003</v>
      </c>
      <c r="E2194">
        <v>1</v>
      </c>
      <c r="F2194" s="107">
        <v>40974</v>
      </c>
      <c r="G2194" s="107">
        <v>40991</v>
      </c>
      <c r="H2194">
        <v>2462003</v>
      </c>
      <c r="I2194" s="107">
        <v>40974</v>
      </c>
      <c r="J2194" s="107">
        <v>40976</v>
      </c>
      <c r="K2194">
        <v>2000</v>
      </c>
      <c r="L2194" t="s">
        <v>566</v>
      </c>
      <c r="M2194" s="107">
        <v>40976</v>
      </c>
      <c r="N2194" t="s">
        <v>87</v>
      </c>
      <c r="O2194" t="s">
        <v>75</v>
      </c>
      <c r="P2194" t="s">
        <v>54</v>
      </c>
      <c r="Q2194">
        <v>3</v>
      </c>
      <c r="R2194">
        <v>18</v>
      </c>
      <c r="S2194">
        <v>1</v>
      </c>
      <c r="T2194">
        <v>1</v>
      </c>
      <c r="V2194">
        <v>1</v>
      </c>
      <c r="AD2194" s="107">
        <v>33501</v>
      </c>
      <c r="AE2194" t="s">
        <v>31</v>
      </c>
      <c r="AF2194" t="s">
        <v>68</v>
      </c>
      <c r="AG2194" t="s">
        <v>870</v>
      </c>
      <c r="AH2194" t="s">
        <v>57</v>
      </c>
      <c r="AI2194" t="s">
        <v>96</v>
      </c>
      <c r="AJ2194" t="s">
        <v>54</v>
      </c>
      <c r="AK2194">
        <v>2</v>
      </c>
      <c r="AL2194" t="s">
        <v>54</v>
      </c>
      <c r="AP2194" t="s">
        <v>120</v>
      </c>
      <c r="AR2194" t="s">
        <v>43</v>
      </c>
      <c r="AS2194" t="s">
        <v>121</v>
      </c>
      <c r="BC2194" t="s">
        <v>78</v>
      </c>
      <c r="BF2194">
        <v>3</v>
      </c>
      <c r="BG2194">
        <v>18</v>
      </c>
      <c r="BH2194">
        <v>18</v>
      </c>
      <c r="BI2194">
        <v>20.418032786885245</v>
      </c>
      <c r="BJ2194">
        <f t="shared" si="170"/>
        <v>20</v>
      </c>
      <c r="BK2194">
        <v>0</v>
      </c>
      <c r="BL2194">
        <v>-15</v>
      </c>
      <c r="BM2194" t="s">
        <v>1051</v>
      </c>
      <c r="BN2194" t="s">
        <v>75</v>
      </c>
      <c r="BO2194" t="s">
        <v>87</v>
      </c>
      <c r="BQ2194" t="s">
        <v>1051</v>
      </c>
      <c r="BR2194" t="s">
        <v>87</v>
      </c>
      <c r="BS2194" t="s">
        <v>573</v>
      </c>
      <c r="BT2194" t="s">
        <v>1252</v>
      </c>
      <c r="BU2194" t="s">
        <v>87</v>
      </c>
      <c r="BV2194">
        <v>0.16666666666666666</v>
      </c>
      <c r="BW2194">
        <v>0.16666666666666666</v>
      </c>
      <c r="BX2194">
        <v>0</v>
      </c>
      <c r="BY2194">
        <v>0</v>
      </c>
      <c r="BZ2194">
        <v>-3</v>
      </c>
      <c r="CA2194">
        <v>0</v>
      </c>
      <c r="CB2194">
        <v>3</v>
      </c>
      <c r="CC2194" t="e">
        <v>#VALUE!</v>
      </c>
      <c r="CD2194">
        <v>3</v>
      </c>
      <c r="CE2194">
        <v>0</v>
      </c>
      <c r="CH2194">
        <f t="shared" si="171"/>
        <v>1</v>
      </c>
      <c r="CI2194" t="s">
        <v>1405</v>
      </c>
      <c r="CJ2194">
        <v>1</v>
      </c>
      <c r="CK2194" t="s">
        <v>1399</v>
      </c>
      <c r="CL2194">
        <f t="shared" si="172"/>
        <v>1</v>
      </c>
      <c r="CM2194">
        <f t="shared" si="173"/>
        <v>1</v>
      </c>
      <c r="CN2194">
        <f t="shared" si="174"/>
        <v>1</v>
      </c>
    </row>
    <row r="2195" spans="1:92" x14ac:dyDescent="0.25">
      <c r="A2195">
        <v>2349</v>
      </c>
      <c r="B2195" t="s">
        <v>564</v>
      </c>
      <c r="C2195" t="s">
        <v>564</v>
      </c>
      <c r="D2195">
        <v>2464095</v>
      </c>
      <c r="E2195">
        <v>6</v>
      </c>
      <c r="F2195" s="107">
        <v>40997</v>
      </c>
      <c r="G2195" s="107">
        <v>41151</v>
      </c>
      <c r="H2195">
        <v>2464095</v>
      </c>
      <c r="I2195" s="107">
        <v>41009</v>
      </c>
      <c r="J2195" s="107">
        <v>41151</v>
      </c>
      <c r="K2195" t="s">
        <v>562</v>
      </c>
      <c r="L2195" t="s">
        <v>562</v>
      </c>
      <c r="N2195" t="s">
        <v>564</v>
      </c>
      <c r="O2195" t="s">
        <v>913</v>
      </c>
      <c r="P2195" t="s">
        <v>76</v>
      </c>
      <c r="Q2195">
        <v>143</v>
      </c>
      <c r="R2195">
        <v>155</v>
      </c>
      <c r="S2195">
        <v>1</v>
      </c>
      <c r="T2195">
        <v>0</v>
      </c>
      <c r="V2195">
        <v>1</v>
      </c>
      <c r="AD2195" s="107">
        <v>33847</v>
      </c>
      <c r="AE2195" t="s">
        <v>31</v>
      </c>
      <c r="AF2195" t="s">
        <v>32</v>
      </c>
      <c r="AG2195" t="s">
        <v>868</v>
      </c>
      <c r="AH2195" t="s">
        <v>57</v>
      </c>
      <c r="AI2195" t="s">
        <v>52</v>
      </c>
      <c r="AJ2195" t="s">
        <v>88</v>
      </c>
      <c r="AK2195">
        <v>8</v>
      </c>
      <c r="AL2195" t="s">
        <v>361</v>
      </c>
      <c r="AM2195">
        <v>2</v>
      </c>
      <c r="AP2195" t="s">
        <v>341</v>
      </c>
      <c r="AR2195" t="s">
        <v>66</v>
      </c>
      <c r="AS2195" t="s">
        <v>63</v>
      </c>
      <c r="BC2195" t="s">
        <v>51</v>
      </c>
      <c r="BF2195">
        <v>143</v>
      </c>
      <c r="BG2195">
        <v>143</v>
      </c>
      <c r="BH2195">
        <v>155</v>
      </c>
      <c r="BI2195">
        <v>19.535519125683059</v>
      </c>
      <c r="BJ2195">
        <f t="shared" si="170"/>
        <v>20</v>
      </c>
      <c r="BK2195">
        <v>0</v>
      </c>
      <c r="BL2195">
        <v>0</v>
      </c>
      <c r="BM2195" t="s">
        <v>1050</v>
      </c>
      <c r="BN2195" t="s">
        <v>913</v>
      </c>
      <c r="BO2195" t="s">
        <v>564</v>
      </c>
      <c r="BQ2195" t="s">
        <v>1050</v>
      </c>
      <c r="BR2195" t="s">
        <v>87</v>
      </c>
      <c r="BS2195" t="s">
        <v>572</v>
      </c>
      <c r="BT2195" t="s">
        <v>1252</v>
      </c>
      <c r="BU2195" t="s">
        <v>87</v>
      </c>
      <c r="BV2195">
        <v>0.92258064516129035</v>
      </c>
      <c r="BW2195">
        <v>1</v>
      </c>
      <c r="BX2195">
        <v>7.7419354838709653E-2</v>
      </c>
      <c r="BY2195">
        <v>0</v>
      </c>
      <c r="BZ2195">
        <v>-143</v>
      </c>
      <c r="CA2195">
        <v>0</v>
      </c>
      <c r="CB2195">
        <v>143</v>
      </c>
      <c r="CC2195" t="e">
        <v>#VALUE!</v>
      </c>
      <c r="CD2195">
        <v>143</v>
      </c>
      <c r="CE2195">
        <v>0</v>
      </c>
      <c r="CH2195">
        <f t="shared" si="171"/>
        <v>1</v>
      </c>
      <c r="CI2195" t="s">
        <v>1403</v>
      </c>
      <c r="CJ2195">
        <v>6</v>
      </c>
      <c r="CK2195" t="s">
        <v>1399</v>
      </c>
      <c r="CL2195">
        <f t="shared" si="172"/>
        <v>0</v>
      </c>
      <c r="CM2195">
        <f t="shared" si="173"/>
        <v>1</v>
      </c>
      <c r="CN2195">
        <f t="shared" si="174"/>
        <v>0</v>
      </c>
    </row>
    <row r="2196" spans="1:92" x14ac:dyDescent="0.25">
      <c r="A2196">
        <v>1243</v>
      </c>
      <c r="B2196" t="s">
        <v>564</v>
      </c>
      <c r="C2196" t="s">
        <v>564</v>
      </c>
      <c r="D2196">
        <v>2464112</v>
      </c>
      <c r="E2196">
        <v>2</v>
      </c>
      <c r="F2196" s="107">
        <v>40954</v>
      </c>
      <c r="G2196" s="107">
        <v>40991</v>
      </c>
      <c r="H2196">
        <v>2464112</v>
      </c>
      <c r="I2196" s="107">
        <v>40990</v>
      </c>
      <c r="J2196" s="107">
        <v>40991</v>
      </c>
      <c r="K2196">
        <v>10000</v>
      </c>
      <c r="L2196" t="s">
        <v>568</v>
      </c>
      <c r="N2196" t="s">
        <v>564</v>
      </c>
      <c r="O2196" t="s">
        <v>913</v>
      </c>
      <c r="P2196" t="s">
        <v>587</v>
      </c>
      <c r="Q2196">
        <v>2</v>
      </c>
      <c r="R2196">
        <v>38</v>
      </c>
      <c r="S2196">
        <v>1</v>
      </c>
      <c r="T2196">
        <v>2</v>
      </c>
      <c r="AD2196" s="107">
        <v>33778</v>
      </c>
      <c r="AE2196" t="s">
        <v>31</v>
      </c>
      <c r="AF2196" t="s">
        <v>32</v>
      </c>
      <c r="AG2196" t="s">
        <v>868</v>
      </c>
      <c r="AH2196" t="s">
        <v>30</v>
      </c>
      <c r="AI2196" t="s">
        <v>113</v>
      </c>
      <c r="AJ2196" t="s">
        <v>47</v>
      </c>
      <c r="AK2196">
        <v>2</v>
      </c>
      <c r="AL2196" t="s">
        <v>47</v>
      </c>
      <c r="AP2196" t="s">
        <v>55</v>
      </c>
      <c r="AR2196" t="s">
        <v>49</v>
      </c>
      <c r="AS2196" t="s">
        <v>56</v>
      </c>
      <c r="AT2196" t="s">
        <v>310</v>
      </c>
      <c r="BC2196" t="s">
        <v>37</v>
      </c>
      <c r="BF2196">
        <v>2</v>
      </c>
      <c r="BG2196">
        <v>2</v>
      </c>
      <c r="BH2196">
        <v>38</v>
      </c>
      <c r="BI2196">
        <v>19.606557377049182</v>
      </c>
      <c r="BJ2196">
        <f t="shared" si="170"/>
        <v>20</v>
      </c>
      <c r="BK2196">
        <v>0</v>
      </c>
      <c r="BL2196">
        <v>0</v>
      </c>
      <c r="BM2196" t="s">
        <v>47</v>
      </c>
      <c r="BN2196" t="s">
        <v>913</v>
      </c>
      <c r="BO2196" t="s">
        <v>564</v>
      </c>
      <c r="BQ2196" t="s">
        <v>47</v>
      </c>
      <c r="BR2196" t="s">
        <v>87</v>
      </c>
      <c r="BS2196" t="s">
        <v>572</v>
      </c>
      <c r="BT2196" t="s">
        <v>1252</v>
      </c>
      <c r="BU2196" t="s">
        <v>87</v>
      </c>
      <c r="BV2196">
        <v>5.2631578947368418E-2</v>
      </c>
      <c r="BW2196">
        <v>1</v>
      </c>
      <c r="BX2196">
        <v>0.94736842105263164</v>
      </c>
      <c r="BY2196">
        <v>0</v>
      </c>
      <c r="BZ2196">
        <v>-2</v>
      </c>
      <c r="CA2196">
        <v>0</v>
      </c>
      <c r="CB2196">
        <v>2</v>
      </c>
      <c r="CC2196" t="e">
        <v>#VALUE!</v>
      </c>
      <c r="CD2196">
        <v>2</v>
      </c>
      <c r="CE2196">
        <v>0</v>
      </c>
      <c r="CH2196">
        <f t="shared" si="171"/>
        <v>1</v>
      </c>
      <c r="CI2196" t="s">
        <v>1405</v>
      </c>
      <c r="CJ2196">
        <v>1</v>
      </c>
      <c r="CK2196" t="s">
        <v>1399</v>
      </c>
      <c r="CL2196">
        <f t="shared" si="172"/>
        <v>0</v>
      </c>
      <c r="CM2196">
        <f t="shared" si="173"/>
        <v>1</v>
      </c>
      <c r="CN2196">
        <f t="shared" si="174"/>
        <v>1</v>
      </c>
    </row>
    <row r="2197" spans="1:92" x14ac:dyDescent="0.25">
      <c r="A2197">
        <v>1977</v>
      </c>
      <c r="B2197" t="s">
        <v>564</v>
      </c>
      <c r="C2197" t="s">
        <v>564</v>
      </c>
      <c r="D2197">
        <v>2464167</v>
      </c>
      <c r="E2197">
        <v>2</v>
      </c>
      <c r="F2197" s="107">
        <v>40982</v>
      </c>
      <c r="G2197" s="107">
        <v>40984</v>
      </c>
      <c r="H2197">
        <v>2464167</v>
      </c>
      <c r="I2197" s="107">
        <v>40983</v>
      </c>
      <c r="J2197" s="107">
        <v>40984</v>
      </c>
      <c r="K2197">
        <v>10000</v>
      </c>
      <c r="L2197" t="s">
        <v>568</v>
      </c>
      <c r="N2197" t="s">
        <v>564</v>
      </c>
      <c r="O2197" t="s">
        <v>913</v>
      </c>
      <c r="P2197" t="s">
        <v>587</v>
      </c>
      <c r="Q2197">
        <v>2</v>
      </c>
      <c r="R2197">
        <v>3</v>
      </c>
      <c r="S2197">
        <v>0</v>
      </c>
      <c r="T2197">
        <v>3</v>
      </c>
      <c r="AB2197" t="s">
        <v>111</v>
      </c>
      <c r="AD2197" s="107">
        <v>32540</v>
      </c>
      <c r="AE2197" t="s">
        <v>31</v>
      </c>
      <c r="AF2197" t="s">
        <v>39</v>
      </c>
      <c r="AG2197" t="s">
        <v>40</v>
      </c>
      <c r="AH2197" t="s">
        <v>30</v>
      </c>
      <c r="AI2197" t="s">
        <v>71</v>
      </c>
      <c r="AJ2197" t="s">
        <v>47</v>
      </c>
      <c r="AK2197">
        <v>1</v>
      </c>
      <c r="AL2197" t="s">
        <v>47</v>
      </c>
      <c r="AP2197" t="s">
        <v>48</v>
      </c>
      <c r="AR2197" t="s">
        <v>49</v>
      </c>
      <c r="AS2197" t="s">
        <v>44</v>
      </c>
      <c r="BC2197" t="s">
        <v>37</v>
      </c>
      <c r="BF2197">
        <v>2</v>
      </c>
      <c r="BG2197">
        <v>2</v>
      </c>
      <c r="BH2197">
        <v>3</v>
      </c>
      <c r="BI2197">
        <v>23.065573770491802</v>
      </c>
      <c r="BJ2197">
        <f t="shared" si="170"/>
        <v>23</v>
      </c>
      <c r="BK2197">
        <v>0</v>
      </c>
      <c r="BL2197">
        <v>0</v>
      </c>
      <c r="BM2197" t="s">
        <v>47</v>
      </c>
      <c r="BN2197" t="s">
        <v>913</v>
      </c>
      <c r="BO2197" t="s">
        <v>564</v>
      </c>
      <c r="BQ2197" t="s">
        <v>47</v>
      </c>
      <c r="BR2197" t="s">
        <v>87</v>
      </c>
      <c r="BS2197" t="s">
        <v>572</v>
      </c>
      <c r="BT2197" t="s">
        <v>1252</v>
      </c>
      <c r="BU2197" t="s">
        <v>564</v>
      </c>
      <c r="BV2197">
        <v>0.66666666666666663</v>
      </c>
      <c r="BW2197">
        <v>1</v>
      </c>
      <c r="BX2197">
        <v>0.33333333333333337</v>
      </c>
      <c r="BY2197">
        <v>0</v>
      </c>
      <c r="BZ2197">
        <v>-2</v>
      </c>
      <c r="CA2197">
        <v>0</v>
      </c>
      <c r="CB2197">
        <v>2</v>
      </c>
      <c r="CC2197" t="e">
        <v>#VALUE!</v>
      </c>
      <c r="CD2197">
        <v>2</v>
      </c>
      <c r="CE2197">
        <v>0</v>
      </c>
      <c r="CH2197">
        <f t="shared" si="171"/>
        <v>1</v>
      </c>
      <c r="CI2197" t="s">
        <v>1405</v>
      </c>
      <c r="CJ2197">
        <v>1</v>
      </c>
      <c r="CK2197" t="s">
        <v>1399</v>
      </c>
      <c r="CL2197">
        <f t="shared" si="172"/>
        <v>0</v>
      </c>
      <c r="CM2197">
        <f t="shared" si="173"/>
        <v>0</v>
      </c>
      <c r="CN2197">
        <f t="shared" si="174"/>
        <v>1</v>
      </c>
    </row>
    <row r="2198" spans="1:92" x14ac:dyDescent="0.25">
      <c r="A2198">
        <v>199</v>
      </c>
      <c r="B2198" t="s">
        <v>564</v>
      </c>
      <c r="C2198" t="s">
        <v>87</v>
      </c>
      <c r="D2198">
        <v>2464383</v>
      </c>
      <c r="E2198">
        <v>6</v>
      </c>
      <c r="F2198" s="107">
        <v>40917</v>
      </c>
      <c r="G2198" s="107">
        <v>41107</v>
      </c>
      <c r="H2198">
        <v>2464383</v>
      </c>
      <c r="I2198" s="107">
        <v>40918</v>
      </c>
      <c r="J2198" s="107">
        <v>40921</v>
      </c>
      <c r="K2198">
        <v>10000</v>
      </c>
      <c r="L2198" t="s">
        <v>568</v>
      </c>
      <c r="M2198" s="107">
        <v>40921</v>
      </c>
      <c r="N2198" t="s">
        <v>87</v>
      </c>
      <c r="O2198" t="s">
        <v>75</v>
      </c>
      <c r="P2198" t="s">
        <v>38</v>
      </c>
      <c r="Q2198">
        <v>43</v>
      </c>
      <c r="R2198">
        <v>191</v>
      </c>
      <c r="S2198">
        <v>1</v>
      </c>
      <c r="T2198">
        <v>2</v>
      </c>
      <c r="U2198">
        <v>1</v>
      </c>
      <c r="AD2198" s="107">
        <v>33903</v>
      </c>
      <c r="AE2198" t="s">
        <v>31</v>
      </c>
      <c r="AF2198" t="s">
        <v>32</v>
      </c>
      <c r="AG2198" t="s">
        <v>868</v>
      </c>
      <c r="AH2198" t="s">
        <v>57</v>
      </c>
      <c r="AI2198" t="s">
        <v>99</v>
      </c>
      <c r="AJ2198" t="s">
        <v>88</v>
      </c>
      <c r="AK2198">
        <v>11</v>
      </c>
      <c r="AL2198" t="s">
        <v>361</v>
      </c>
      <c r="AM2198">
        <v>2</v>
      </c>
      <c r="AP2198" t="s">
        <v>55</v>
      </c>
      <c r="AR2198" t="s">
        <v>49</v>
      </c>
      <c r="AS2198" t="s">
        <v>56</v>
      </c>
      <c r="AT2198" t="s">
        <v>1082</v>
      </c>
      <c r="AV2198" t="s">
        <v>87</v>
      </c>
      <c r="AW2198" t="s">
        <v>684</v>
      </c>
      <c r="BA2198">
        <v>41110</v>
      </c>
      <c r="BB2198">
        <v>235</v>
      </c>
      <c r="BC2198" t="s">
        <v>37</v>
      </c>
      <c r="BF2198">
        <v>43</v>
      </c>
      <c r="BG2198">
        <v>190</v>
      </c>
      <c r="BH2198">
        <v>191</v>
      </c>
      <c r="BI2198">
        <v>19.16393442622951</v>
      </c>
      <c r="BJ2198">
        <f t="shared" si="170"/>
        <v>19</v>
      </c>
      <c r="BK2198">
        <v>0</v>
      </c>
      <c r="BL2198">
        <v>-186</v>
      </c>
      <c r="BM2198" t="s">
        <v>1050</v>
      </c>
      <c r="BN2198" t="s">
        <v>75</v>
      </c>
      <c r="BO2198" t="s">
        <v>564</v>
      </c>
      <c r="BQ2198" t="s">
        <v>1050</v>
      </c>
      <c r="BR2198" t="s">
        <v>87</v>
      </c>
      <c r="BS2198" t="s">
        <v>572</v>
      </c>
      <c r="BT2198" t="s">
        <v>1252</v>
      </c>
      <c r="BU2198" t="s">
        <v>87</v>
      </c>
      <c r="BV2198">
        <v>0.22513089005235601</v>
      </c>
      <c r="BW2198">
        <v>2.1052631578947368E-2</v>
      </c>
      <c r="BX2198">
        <v>-0.20407825847340863</v>
      </c>
      <c r="BY2198">
        <v>0</v>
      </c>
      <c r="BZ2198">
        <v>-4</v>
      </c>
      <c r="CA2198">
        <v>39</v>
      </c>
      <c r="CB2198">
        <v>190</v>
      </c>
      <c r="CC2198">
        <v>43</v>
      </c>
      <c r="CD2198">
        <v>190</v>
      </c>
      <c r="CE2198">
        <v>186</v>
      </c>
      <c r="CH2198">
        <f t="shared" si="171"/>
        <v>1</v>
      </c>
      <c r="CI2198" t="s">
        <v>1401</v>
      </c>
      <c r="CJ2198">
        <v>3</v>
      </c>
      <c r="CK2198" t="s">
        <v>1399</v>
      </c>
      <c r="CL2198">
        <f t="shared" si="172"/>
        <v>1</v>
      </c>
      <c r="CM2198">
        <f t="shared" si="173"/>
        <v>1</v>
      </c>
      <c r="CN2198">
        <f t="shared" si="174"/>
        <v>1</v>
      </c>
    </row>
    <row r="2199" spans="1:92" x14ac:dyDescent="0.25">
      <c r="A2199">
        <v>1749</v>
      </c>
      <c r="B2199" t="s">
        <v>564</v>
      </c>
      <c r="C2199" t="s">
        <v>564</v>
      </c>
      <c r="D2199">
        <v>2464537</v>
      </c>
      <c r="E2199">
        <v>4</v>
      </c>
      <c r="F2199" s="107">
        <v>40974</v>
      </c>
      <c r="G2199" s="107">
        <v>40976</v>
      </c>
      <c r="H2199">
        <v>2464537</v>
      </c>
      <c r="I2199" s="107">
        <v>40974</v>
      </c>
      <c r="J2199" s="107">
        <v>40976</v>
      </c>
      <c r="K2199">
        <v>5000</v>
      </c>
      <c r="L2199" t="s">
        <v>567</v>
      </c>
      <c r="N2199" t="s">
        <v>564</v>
      </c>
      <c r="O2199" t="s">
        <v>913</v>
      </c>
      <c r="P2199" t="s">
        <v>38</v>
      </c>
      <c r="Q2199">
        <v>3</v>
      </c>
      <c r="R2199">
        <v>3</v>
      </c>
      <c r="S2199">
        <v>1</v>
      </c>
      <c r="T2199">
        <v>4</v>
      </c>
      <c r="AD2199" s="107">
        <v>24127</v>
      </c>
      <c r="AE2199" t="s">
        <v>31</v>
      </c>
      <c r="AF2199" t="s">
        <v>32</v>
      </c>
      <c r="AG2199" t="s">
        <v>868</v>
      </c>
      <c r="AH2199" t="s">
        <v>30</v>
      </c>
      <c r="AI2199" t="s">
        <v>82</v>
      </c>
      <c r="AJ2199" t="s">
        <v>88</v>
      </c>
      <c r="AK2199">
        <v>1</v>
      </c>
      <c r="AL2199" t="s">
        <v>986</v>
      </c>
      <c r="AO2199">
        <v>180</v>
      </c>
      <c r="AP2199" t="s">
        <v>59</v>
      </c>
      <c r="AR2199" t="s">
        <v>43</v>
      </c>
      <c r="AS2199" t="s">
        <v>60</v>
      </c>
      <c r="AT2199" t="s">
        <v>375</v>
      </c>
      <c r="BC2199" t="s">
        <v>98</v>
      </c>
      <c r="BF2199">
        <v>3</v>
      </c>
      <c r="BG2199">
        <v>3</v>
      </c>
      <c r="BH2199">
        <v>3</v>
      </c>
      <c r="BI2199">
        <v>46.030054644808743</v>
      </c>
      <c r="BJ2199">
        <f t="shared" si="170"/>
        <v>46</v>
      </c>
      <c r="BK2199">
        <v>0</v>
      </c>
      <c r="BL2199">
        <v>0</v>
      </c>
      <c r="BM2199" t="s">
        <v>1050</v>
      </c>
      <c r="BN2199" t="s">
        <v>913</v>
      </c>
      <c r="BO2199" t="s">
        <v>564</v>
      </c>
      <c r="BQ2199" t="s">
        <v>1050</v>
      </c>
      <c r="BR2199" t="s">
        <v>87</v>
      </c>
      <c r="BS2199" t="s">
        <v>572</v>
      </c>
      <c r="BT2199" t="s">
        <v>1252</v>
      </c>
      <c r="BU2199" t="s">
        <v>87</v>
      </c>
      <c r="BV2199">
        <v>1</v>
      </c>
      <c r="BW2199">
        <v>1</v>
      </c>
      <c r="BX2199">
        <v>0</v>
      </c>
      <c r="BY2199">
        <v>0</v>
      </c>
      <c r="BZ2199">
        <v>-3</v>
      </c>
      <c r="CA2199">
        <v>0</v>
      </c>
      <c r="CB2199">
        <v>3</v>
      </c>
      <c r="CC2199" t="e">
        <v>#VALUE!</v>
      </c>
      <c r="CD2199">
        <v>3</v>
      </c>
      <c r="CE2199">
        <v>0</v>
      </c>
      <c r="CH2199">
        <f t="shared" si="171"/>
        <v>1</v>
      </c>
      <c r="CI2199" t="s">
        <v>1405</v>
      </c>
      <c r="CJ2199">
        <v>1</v>
      </c>
      <c r="CK2199" t="s">
        <v>1399</v>
      </c>
      <c r="CL2199">
        <f t="shared" si="172"/>
        <v>0</v>
      </c>
      <c r="CM2199">
        <f t="shared" si="173"/>
        <v>1</v>
      </c>
      <c r="CN2199">
        <f t="shared" si="174"/>
        <v>1</v>
      </c>
    </row>
    <row r="2200" spans="1:92" x14ac:dyDescent="0.25">
      <c r="A2200">
        <v>343</v>
      </c>
      <c r="B2200" t="s">
        <v>564</v>
      </c>
      <c r="C2200" t="s">
        <v>564</v>
      </c>
      <c r="D2200">
        <v>2464700</v>
      </c>
      <c r="E2200">
        <v>6</v>
      </c>
      <c r="F2200" s="107">
        <v>40922</v>
      </c>
      <c r="G2200" s="107">
        <v>41130</v>
      </c>
      <c r="H2200">
        <v>2464700</v>
      </c>
      <c r="I2200" s="107">
        <v>40927</v>
      </c>
      <c r="J2200" s="107">
        <v>41130</v>
      </c>
      <c r="K2200">
        <v>30000</v>
      </c>
      <c r="L2200" t="s">
        <v>570</v>
      </c>
      <c r="N2200" t="s">
        <v>564</v>
      </c>
      <c r="O2200" t="s">
        <v>913</v>
      </c>
      <c r="P2200" t="s">
        <v>38</v>
      </c>
      <c r="Q2200">
        <v>204</v>
      </c>
      <c r="R2200">
        <v>209</v>
      </c>
      <c r="S2200">
        <v>0</v>
      </c>
      <c r="T2200">
        <v>2</v>
      </c>
      <c r="AD2200" s="107">
        <v>33074</v>
      </c>
      <c r="AE2200" t="s">
        <v>31</v>
      </c>
      <c r="AF2200" t="s">
        <v>32</v>
      </c>
      <c r="AG2200" t="s">
        <v>868</v>
      </c>
      <c r="AH2200" t="s">
        <v>30</v>
      </c>
      <c r="AI2200" t="s">
        <v>140</v>
      </c>
      <c r="AJ2200" t="s">
        <v>88</v>
      </c>
      <c r="AK2200">
        <v>10</v>
      </c>
      <c r="AL2200" t="s">
        <v>361</v>
      </c>
      <c r="AM2200">
        <v>15</v>
      </c>
      <c r="AP2200" t="s">
        <v>104</v>
      </c>
      <c r="AR2200" t="s">
        <v>91</v>
      </c>
      <c r="AS2200" t="s">
        <v>105</v>
      </c>
      <c r="BC2200" t="s">
        <v>51</v>
      </c>
      <c r="BF2200">
        <v>204</v>
      </c>
      <c r="BG2200">
        <v>204</v>
      </c>
      <c r="BH2200">
        <v>209</v>
      </c>
      <c r="BI2200">
        <v>21.442622950819672</v>
      </c>
      <c r="BJ2200">
        <f t="shared" si="170"/>
        <v>22</v>
      </c>
      <c r="BK2200">
        <v>0</v>
      </c>
      <c r="BL2200">
        <v>0</v>
      </c>
      <c r="BM2200" t="s">
        <v>1050</v>
      </c>
      <c r="BN2200" t="s">
        <v>913</v>
      </c>
      <c r="BO2200" t="s">
        <v>564</v>
      </c>
      <c r="BQ2200" t="s">
        <v>1050</v>
      </c>
      <c r="BR2200" t="s">
        <v>87</v>
      </c>
      <c r="BS2200" t="s">
        <v>572</v>
      </c>
      <c r="BT2200" t="s">
        <v>1252</v>
      </c>
      <c r="BU2200" t="s">
        <v>564</v>
      </c>
      <c r="BV2200">
        <v>0.97607655502392343</v>
      </c>
      <c r="BW2200">
        <v>1</v>
      </c>
      <c r="BX2200">
        <v>2.3923444976076569E-2</v>
      </c>
      <c r="BY2200">
        <v>0</v>
      </c>
      <c r="BZ2200">
        <v>-204</v>
      </c>
      <c r="CA2200">
        <v>0</v>
      </c>
      <c r="CB2200">
        <v>204</v>
      </c>
      <c r="CC2200" t="e">
        <v>#VALUE!</v>
      </c>
      <c r="CD2200">
        <v>204</v>
      </c>
      <c r="CE2200">
        <v>0</v>
      </c>
      <c r="CH2200">
        <f t="shared" si="171"/>
        <v>1</v>
      </c>
      <c r="CI2200" t="s">
        <v>1403</v>
      </c>
      <c r="CJ2200">
        <v>6</v>
      </c>
      <c r="CK2200" t="s">
        <v>1399</v>
      </c>
      <c r="CL2200">
        <f t="shared" si="172"/>
        <v>0</v>
      </c>
      <c r="CM2200">
        <f t="shared" si="173"/>
        <v>0</v>
      </c>
      <c r="CN2200">
        <f t="shared" si="174"/>
        <v>1</v>
      </c>
    </row>
    <row r="2201" spans="1:92" x14ac:dyDescent="0.25">
      <c r="A2201">
        <v>2294</v>
      </c>
      <c r="B2201" t="s">
        <v>564</v>
      </c>
      <c r="C2201" t="s">
        <v>564</v>
      </c>
      <c r="D2201">
        <v>2464887</v>
      </c>
      <c r="E2201">
        <v>2</v>
      </c>
      <c r="F2201" s="107">
        <v>40995</v>
      </c>
      <c r="G2201" s="107">
        <v>41150</v>
      </c>
      <c r="H2201">
        <v>2464887</v>
      </c>
      <c r="I2201" s="107">
        <v>40996</v>
      </c>
      <c r="J2201" s="107">
        <v>41150</v>
      </c>
      <c r="K2201">
        <v>10000</v>
      </c>
      <c r="L2201" t="s">
        <v>568</v>
      </c>
      <c r="N2201" t="s">
        <v>564</v>
      </c>
      <c r="O2201" t="s">
        <v>913</v>
      </c>
      <c r="P2201" t="s">
        <v>587</v>
      </c>
      <c r="Q2201">
        <v>155</v>
      </c>
      <c r="R2201">
        <v>156</v>
      </c>
      <c r="S2201">
        <v>0</v>
      </c>
      <c r="T2201">
        <v>0</v>
      </c>
      <c r="AD2201" s="107">
        <v>33893</v>
      </c>
      <c r="AE2201" t="s">
        <v>31</v>
      </c>
      <c r="AF2201" t="s">
        <v>68</v>
      </c>
      <c r="AG2201" t="s">
        <v>870</v>
      </c>
      <c r="AH2201" t="s">
        <v>30</v>
      </c>
      <c r="AI2201" t="s">
        <v>71</v>
      </c>
      <c r="AJ2201" t="s">
        <v>47</v>
      </c>
      <c r="AK2201">
        <v>7</v>
      </c>
      <c r="AL2201" t="s">
        <v>47</v>
      </c>
      <c r="AO2201">
        <v>30</v>
      </c>
      <c r="AP2201" t="s">
        <v>55</v>
      </c>
      <c r="AR2201" t="s">
        <v>49</v>
      </c>
      <c r="AS2201" t="s">
        <v>56</v>
      </c>
      <c r="BC2201" t="s">
        <v>37</v>
      </c>
      <c r="BF2201">
        <v>155</v>
      </c>
      <c r="BG2201">
        <v>155</v>
      </c>
      <c r="BH2201">
        <v>156</v>
      </c>
      <c r="BI2201">
        <v>19.404371584699454</v>
      </c>
      <c r="BJ2201">
        <f t="shared" si="170"/>
        <v>19</v>
      </c>
      <c r="BK2201">
        <v>0</v>
      </c>
      <c r="BL2201">
        <v>0</v>
      </c>
      <c r="BM2201" t="s">
        <v>47</v>
      </c>
      <c r="BN2201" t="s">
        <v>913</v>
      </c>
      <c r="BO2201" t="s">
        <v>564</v>
      </c>
      <c r="BQ2201" t="s">
        <v>47</v>
      </c>
      <c r="BR2201" t="s">
        <v>87</v>
      </c>
      <c r="BS2201" t="s">
        <v>572</v>
      </c>
      <c r="BT2201" t="s">
        <v>1252</v>
      </c>
      <c r="BU2201" t="s">
        <v>564</v>
      </c>
      <c r="BV2201">
        <v>0.99358974358974361</v>
      </c>
      <c r="BW2201">
        <v>1</v>
      </c>
      <c r="BX2201">
        <v>6.4102564102563875E-3</v>
      </c>
      <c r="BY2201">
        <v>0</v>
      </c>
      <c r="BZ2201">
        <v>-155</v>
      </c>
      <c r="CA2201">
        <v>0</v>
      </c>
      <c r="CB2201">
        <v>155</v>
      </c>
      <c r="CC2201" t="e">
        <v>#VALUE!</v>
      </c>
      <c r="CD2201">
        <v>155</v>
      </c>
      <c r="CE2201">
        <v>0</v>
      </c>
      <c r="CH2201">
        <f t="shared" si="171"/>
        <v>0</v>
      </c>
      <c r="CI2201" t="s">
        <v>1403</v>
      </c>
      <c r="CJ2201">
        <v>6</v>
      </c>
      <c r="CK2201" t="s">
        <v>1399</v>
      </c>
      <c r="CL2201">
        <f t="shared" si="172"/>
        <v>0</v>
      </c>
      <c r="CM2201">
        <f t="shared" si="173"/>
        <v>0</v>
      </c>
      <c r="CN2201">
        <f t="shared" si="174"/>
        <v>0</v>
      </c>
    </row>
    <row r="2202" spans="1:92" x14ac:dyDescent="0.25">
      <c r="A2202">
        <v>3223</v>
      </c>
      <c r="B2202" t="s">
        <v>564</v>
      </c>
      <c r="C2202" t="s">
        <v>564</v>
      </c>
      <c r="D2202">
        <v>2464892</v>
      </c>
      <c r="E2202">
        <v>4</v>
      </c>
      <c r="F2202" s="107">
        <v>41027</v>
      </c>
      <c r="G2202" s="107">
        <v>41193</v>
      </c>
      <c r="H2202">
        <v>2464892</v>
      </c>
      <c r="I2202" s="107" t="s">
        <v>560</v>
      </c>
      <c r="J2202" s="107" t="s">
        <v>560</v>
      </c>
      <c r="K2202">
        <v>10000</v>
      </c>
      <c r="L2202" t="s">
        <v>568</v>
      </c>
      <c r="M2202" s="107">
        <v>41062</v>
      </c>
      <c r="N2202" t="s">
        <v>87</v>
      </c>
      <c r="O2202" t="s">
        <v>75</v>
      </c>
      <c r="P2202" t="s">
        <v>38</v>
      </c>
      <c r="Q2202">
        <v>0</v>
      </c>
      <c r="R2202">
        <v>167</v>
      </c>
      <c r="S2202">
        <v>1</v>
      </c>
      <c r="T2202">
        <v>0</v>
      </c>
      <c r="AD2202" s="107">
        <v>33578</v>
      </c>
      <c r="AE2202" t="s">
        <v>45</v>
      </c>
      <c r="AF2202" t="s">
        <v>68</v>
      </c>
      <c r="AG2202" t="s">
        <v>870</v>
      </c>
      <c r="AH2202" t="s">
        <v>30</v>
      </c>
      <c r="AI2202" t="s">
        <v>86</v>
      </c>
      <c r="AJ2202" t="s">
        <v>88</v>
      </c>
      <c r="AK2202">
        <v>7</v>
      </c>
      <c r="AL2202" t="s">
        <v>986</v>
      </c>
      <c r="AO2202">
        <v>1</v>
      </c>
      <c r="AP2202" t="s">
        <v>55</v>
      </c>
      <c r="AR2202" t="s">
        <v>49</v>
      </c>
      <c r="AS2202" t="s">
        <v>56</v>
      </c>
      <c r="BC2202" t="s">
        <v>37</v>
      </c>
      <c r="BF2202">
        <v>0</v>
      </c>
      <c r="BG2202">
        <v>0</v>
      </c>
      <c r="BH2202">
        <v>167</v>
      </c>
      <c r="BI2202">
        <v>20.352459016393443</v>
      </c>
      <c r="BJ2202" t="e">
        <f t="shared" si="170"/>
        <v>#VALUE!</v>
      </c>
      <c r="BK2202" t="e">
        <v>#VALUE!</v>
      </c>
      <c r="BL2202" t="e">
        <v>#VALUE!</v>
      </c>
      <c r="BM2202" t="s">
        <v>1050</v>
      </c>
      <c r="BN2202" t="s">
        <v>75</v>
      </c>
      <c r="BO2202" t="s">
        <v>87</v>
      </c>
      <c r="BQ2202" t="s">
        <v>1050</v>
      </c>
      <c r="BR2202">
        <v>0</v>
      </c>
      <c r="BS2202" t="s">
        <v>573</v>
      </c>
      <c r="BT2202" t="s">
        <v>1252</v>
      </c>
      <c r="BU2202" t="s">
        <v>87</v>
      </c>
      <c r="BV2202">
        <v>0</v>
      </c>
      <c r="BW2202">
        <v>0</v>
      </c>
      <c r="BX2202">
        <v>0</v>
      </c>
      <c r="BY2202">
        <v>0</v>
      </c>
      <c r="BZ2202" t="e">
        <v>#VALUE!</v>
      </c>
      <c r="CA2202" t="e">
        <v>#VALUE!</v>
      </c>
      <c r="CB2202" t="e">
        <v>#VALUE!</v>
      </c>
      <c r="CC2202">
        <v>0</v>
      </c>
      <c r="CD2202">
        <v>0</v>
      </c>
      <c r="CE2202">
        <v>0</v>
      </c>
      <c r="CH2202">
        <f t="shared" si="171"/>
        <v>1</v>
      </c>
      <c r="CI2202" t="s">
        <v>1405</v>
      </c>
      <c r="CJ2202">
        <v>1</v>
      </c>
      <c r="CK2202" t="s">
        <v>1400</v>
      </c>
      <c r="CL2202">
        <f t="shared" si="172"/>
        <v>1</v>
      </c>
      <c r="CM2202">
        <f t="shared" si="173"/>
        <v>1</v>
      </c>
      <c r="CN2202">
        <f t="shared" si="174"/>
        <v>0</v>
      </c>
    </row>
    <row r="2203" spans="1:92" x14ac:dyDescent="0.25">
      <c r="A2203">
        <v>2053</v>
      </c>
      <c r="B2203" t="s">
        <v>564</v>
      </c>
      <c r="C2203" t="s">
        <v>564</v>
      </c>
      <c r="D2203">
        <v>2464992</v>
      </c>
      <c r="E2203">
        <v>5</v>
      </c>
      <c r="F2203" s="107">
        <v>40986</v>
      </c>
      <c r="G2203" s="107">
        <v>41103</v>
      </c>
      <c r="H2203">
        <v>2464992</v>
      </c>
      <c r="I2203" s="107">
        <v>40986</v>
      </c>
      <c r="J2203" s="107">
        <v>41103</v>
      </c>
      <c r="K2203">
        <v>35000</v>
      </c>
      <c r="L2203" t="s">
        <v>570</v>
      </c>
      <c r="N2203" t="s">
        <v>564</v>
      </c>
      <c r="O2203" t="s">
        <v>913</v>
      </c>
      <c r="P2203" t="s">
        <v>38</v>
      </c>
      <c r="Q2203">
        <v>118</v>
      </c>
      <c r="R2203">
        <v>118</v>
      </c>
      <c r="S2203">
        <v>1</v>
      </c>
      <c r="T2203">
        <v>0</v>
      </c>
      <c r="AD2203" s="107">
        <v>30398</v>
      </c>
      <c r="AE2203" t="s">
        <v>31</v>
      </c>
      <c r="AF2203" t="s">
        <v>39</v>
      </c>
      <c r="AG2203" t="s">
        <v>40</v>
      </c>
      <c r="AH2203" t="s">
        <v>40</v>
      </c>
      <c r="AI2203" t="s">
        <v>140</v>
      </c>
      <c r="AJ2203" t="s">
        <v>88</v>
      </c>
      <c r="AK2203">
        <v>9</v>
      </c>
      <c r="AL2203" t="s">
        <v>987</v>
      </c>
      <c r="AN2203">
        <v>8</v>
      </c>
      <c r="AP2203" t="s">
        <v>301</v>
      </c>
      <c r="AR2203" t="s">
        <v>66</v>
      </c>
      <c r="AS2203" t="s">
        <v>63</v>
      </c>
      <c r="BC2203" t="s">
        <v>51</v>
      </c>
      <c r="BF2203">
        <v>118</v>
      </c>
      <c r="BG2203">
        <v>118</v>
      </c>
      <c r="BH2203">
        <v>118</v>
      </c>
      <c r="BI2203">
        <v>28.928961748633881</v>
      </c>
      <c r="BJ2203">
        <f t="shared" si="170"/>
        <v>29</v>
      </c>
      <c r="BK2203">
        <v>0</v>
      </c>
      <c r="BL2203">
        <v>0</v>
      </c>
      <c r="BM2203" t="s">
        <v>1050</v>
      </c>
      <c r="BN2203" t="s">
        <v>913</v>
      </c>
      <c r="BO2203" t="s">
        <v>564</v>
      </c>
      <c r="BQ2203" t="s">
        <v>1050</v>
      </c>
      <c r="BR2203" t="s">
        <v>87</v>
      </c>
      <c r="BS2203" t="s">
        <v>572</v>
      </c>
      <c r="BT2203" t="s">
        <v>1252</v>
      </c>
      <c r="BU2203" t="s">
        <v>87</v>
      </c>
      <c r="BV2203">
        <v>1</v>
      </c>
      <c r="BW2203">
        <v>1</v>
      </c>
      <c r="BX2203">
        <v>0</v>
      </c>
      <c r="BY2203">
        <v>0</v>
      </c>
      <c r="BZ2203">
        <v>-118</v>
      </c>
      <c r="CA2203">
        <v>0</v>
      </c>
      <c r="CB2203">
        <v>118</v>
      </c>
      <c r="CC2203" t="e">
        <v>#VALUE!</v>
      </c>
      <c r="CD2203">
        <v>118</v>
      </c>
      <c r="CE2203">
        <v>0</v>
      </c>
      <c r="CH2203">
        <f t="shared" si="171"/>
        <v>1</v>
      </c>
      <c r="CI2203" t="s">
        <v>1408</v>
      </c>
      <c r="CJ2203">
        <v>0</v>
      </c>
      <c r="CK2203" t="s">
        <v>1399</v>
      </c>
      <c r="CL2203">
        <f t="shared" si="172"/>
        <v>0</v>
      </c>
      <c r="CM2203">
        <f t="shared" si="173"/>
        <v>1</v>
      </c>
      <c r="CN2203">
        <f t="shared" si="174"/>
        <v>0</v>
      </c>
    </row>
    <row r="2204" spans="1:92" x14ac:dyDescent="0.25">
      <c r="A2204">
        <v>2633</v>
      </c>
      <c r="B2204" t="s">
        <v>564</v>
      </c>
      <c r="C2204" t="s">
        <v>564</v>
      </c>
      <c r="D2204">
        <v>2465486</v>
      </c>
      <c r="E2204">
        <v>1</v>
      </c>
      <c r="F2204" s="107">
        <v>41006</v>
      </c>
      <c r="G2204" s="107">
        <v>41030</v>
      </c>
      <c r="H2204">
        <v>2465486</v>
      </c>
      <c r="I2204" s="107" t="s">
        <v>560</v>
      </c>
      <c r="J2204" s="107" t="s">
        <v>560</v>
      </c>
      <c r="K2204">
        <v>10000</v>
      </c>
      <c r="L2204" t="s">
        <v>568</v>
      </c>
      <c r="M2204" s="107">
        <v>41007</v>
      </c>
      <c r="N2204" t="s">
        <v>87</v>
      </c>
      <c r="O2204" t="s">
        <v>75</v>
      </c>
      <c r="P2204" t="s">
        <v>54</v>
      </c>
      <c r="Q2204">
        <v>0</v>
      </c>
      <c r="R2204">
        <v>25</v>
      </c>
      <c r="S2204">
        <v>0</v>
      </c>
      <c r="T2204">
        <v>0</v>
      </c>
      <c r="AD2204" s="107">
        <v>30522</v>
      </c>
      <c r="AE2204" t="s">
        <v>45</v>
      </c>
      <c r="AF2204" t="s">
        <v>68</v>
      </c>
      <c r="AG2204" t="s">
        <v>870</v>
      </c>
      <c r="AH2204" t="s">
        <v>30</v>
      </c>
      <c r="AI2204" t="s">
        <v>82</v>
      </c>
      <c r="AJ2204" t="s">
        <v>54</v>
      </c>
      <c r="AK2204">
        <v>2</v>
      </c>
      <c r="AL2204" t="s">
        <v>54</v>
      </c>
      <c r="AP2204" t="s">
        <v>55</v>
      </c>
      <c r="AR2204" t="s">
        <v>49</v>
      </c>
      <c r="AS2204" t="s">
        <v>56</v>
      </c>
      <c r="BC2204" t="s">
        <v>51</v>
      </c>
      <c r="BF2204">
        <v>0</v>
      </c>
      <c r="BG2204">
        <v>0</v>
      </c>
      <c r="BH2204">
        <v>25</v>
      </c>
      <c r="BI2204">
        <v>28.644808743169399</v>
      </c>
      <c r="BJ2204" t="e">
        <f t="shared" si="170"/>
        <v>#VALUE!</v>
      </c>
      <c r="BK2204" t="e">
        <v>#VALUE!</v>
      </c>
      <c r="BL2204" t="e">
        <v>#VALUE!</v>
      </c>
      <c r="BM2204" t="s">
        <v>1051</v>
      </c>
      <c r="BN2204" t="s">
        <v>75</v>
      </c>
      <c r="BO2204" t="s">
        <v>87</v>
      </c>
      <c r="BQ2204" t="s">
        <v>1051</v>
      </c>
      <c r="BR2204">
        <v>0</v>
      </c>
      <c r="BS2204" t="s">
        <v>573</v>
      </c>
      <c r="BT2204" t="s">
        <v>1252</v>
      </c>
      <c r="BU2204" t="s">
        <v>564</v>
      </c>
      <c r="BV2204">
        <v>0</v>
      </c>
      <c r="BW2204">
        <v>0</v>
      </c>
      <c r="BX2204">
        <v>0</v>
      </c>
      <c r="BY2204">
        <v>0</v>
      </c>
      <c r="BZ2204" t="e">
        <v>#VALUE!</v>
      </c>
      <c r="CA2204" t="e">
        <v>#VALUE!</v>
      </c>
      <c r="CB2204" t="e">
        <v>#VALUE!</v>
      </c>
      <c r="CC2204">
        <v>0</v>
      </c>
      <c r="CD2204">
        <v>0</v>
      </c>
      <c r="CE2204">
        <v>0</v>
      </c>
      <c r="CH2204">
        <f t="shared" si="171"/>
        <v>0</v>
      </c>
      <c r="CI2204" t="s">
        <v>1405</v>
      </c>
      <c r="CJ2204">
        <v>1</v>
      </c>
      <c r="CK2204" t="s">
        <v>1400</v>
      </c>
      <c r="CL2204">
        <f t="shared" si="172"/>
        <v>1</v>
      </c>
      <c r="CM2204">
        <f t="shared" si="173"/>
        <v>0</v>
      </c>
      <c r="CN2204">
        <f t="shared" si="174"/>
        <v>0</v>
      </c>
    </row>
    <row r="2205" spans="1:92" x14ac:dyDescent="0.25">
      <c r="A2205">
        <v>2836</v>
      </c>
      <c r="B2205" t="s">
        <v>564</v>
      </c>
      <c r="C2205" t="s">
        <v>564</v>
      </c>
      <c r="D2205">
        <v>2465771</v>
      </c>
      <c r="E2205">
        <v>3</v>
      </c>
      <c r="F2205" s="107">
        <v>41013</v>
      </c>
      <c r="G2205" s="107">
        <v>41164</v>
      </c>
      <c r="H2205">
        <v>2465771</v>
      </c>
      <c r="I2205" s="107">
        <v>41013</v>
      </c>
      <c r="J2205" s="107">
        <v>41021</v>
      </c>
      <c r="K2205">
        <v>10000</v>
      </c>
      <c r="L2205" t="s">
        <v>568</v>
      </c>
      <c r="M2205" s="107">
        <v>41021</v>
      </c>
      <c r="N2205" t="s">
        <v>87</v>
      </c>
      <c r="O2205" t="s">
        <v>583</v>
      </c>
      <c r="P2205" t="s">
        <v>38</v>
      </c>
      <c r="Q2205">
        <v>9</v>
      </c>
      <c r="R2205">
        <v>152</v>
      </c>
      <c r="S2205">
        <v>0</v>
      </c>
      <c r="T2205">
        <v>2</v>
      </c>
      <c r="AD2205" s="107">
        <v>22900</v>
      </c>
      <c r="AE2205" t="s">
        <v>31</v>
      </c>
      <c r="AF2205" t="s">
        <v>68</v>
      </c>
      <c r="AG2205" t="s">
        <v>870</v>
      </c>
      <c r="AH2205" t="s">
        <v>30</v>
      </c>
      <c r="AI2205" t="s">
        <v>52</v>
      </c>
      <c r="AJ2205" t="s">
        <v>88</v>
      </c>
      <c r="AK2205">
        <v>8</v>
      </c>
      <c r="AL2205" t="s">
        <v>184</v>
      </c>
      <c r="AP2205" t="s">
        <v>65</v>
      </c>
      <c r="AR2205" t="s">
        <v>66</v>
      </c>
      <c r="AS2205" t="s">
        <v>67</v>
      </c>
      <c r="BC2205" t="s">
        <v>37</v>
      </c>
      <c r="BF2205">
        <v>9</v>
      </c>
      <c r="BG2205">
        <v>152</v>
      </c>
      <c r="BH2205">
        <v>152</v>
      </c>
      <c r="BI2205">
        <v>49.489071038251367</v>
      </c>
      <c r="BJ2205">
        <f t="shared" si="170"/>
        <v>50</v>
      </c>
      <c r="BK2205">
        <v>0</v>
      </c>
      <c r="BL2205">
        <v>-143</v>
      </c>
      <c r="BM2205" t="s">
        <v>1050</v>
      </c>
      <c r="BN2205" t="s">
        <v>75</v>
      </c>
      <c r="BO2205" t="s">
        <v>87</v>
      </c>
      <c r="BQ2205" t="s">
        <v>1050</v>
      </c>
      <c r="BR2205" t="s">
        <v>87</v>
      </c>
      <c r="BS2205" t="s">
        <v>573</v>
      </c>
      <c r="BT2205" t="s">
        <v>1252</v>
      </c>
      <c r="BU2205" t="s">
        <v>564</v>
      </c>
      <c r="BV2205">
        <v>5.921052631578947E-2</v>
      </c>
      <c r="BW2205">
        <v>5.921052631578947E-2</v>
      </c>
      <c r="BX2205">
        <v>0</v>
      </c>
      <c r="BY2205">
        <v>0</v>
      </c>
      <c r="BZ2205">
        <v>-9</v>
      </c>
      <c r="CA2205">
        <v>0</v>
      </c>
      <c r="CB2205">
        <v>9</v>
      </c>
      <c r="CC2205" t="e">
        <v>#VALUE!</v>
      </c>
      <c r="CD2205">
        <v>9</v>
      </c>
      <c r="CE2205">
        <v>0</v>
      </c>
      <c r="CH2205">
        <f t="shared" si="171"/>
        <v>1</v>
      </c>
      <c r="CI2205" t="s">
        <v>1405</v>
      </c>
      <c r="CJ2205">
        <v>1</v>
      </c>
      <c r="CK2205" t="s">
        <v>1399</v>
      </c>
      <c r="CL2205">
        <f t="shared" si="172"/>
        <v>1</v>
      </c>
      <c r="CM2205">
        <f t="shared" si="173"/>
        <v>0</v>
      </c>
      <c r="CN2205">
        <f t="shared" si="174"/>
        <v>1</v>
      </c>
    </row>
    <row r="2206" spans="1:92" x14ac:dyDescent="0.25">
      <c r="A2206">
        <v>1318</v>
      </c>
      <c r="B2206" t="s">
        <v>564</v>
      </c>
      <c r="C2206" t="s">
        <v>87</v>
      </c>
      <c r="D2206">
        <v>2465886</v>
      </c>
      <c r="E2206" t="s">
        <v>1409</v>
      </c>
      <c r="F2206" s="107">
        <v>40956</v>
      </c>
      <c r="G2206" s="107"/>
      <c r="H2206">
        <v>2465886</v>
      </c>
      <c r="I2206" s="107">
        <v>41043</v>
      </c>
      <c r="J2206" s="107">
        <v>41066</v>
      </c>
      <c r="K2206">
        <v>35000</v>
      </c>
      <c r="L2206" t="s">
        <v>570</v>
      </c>
      <c r="M2206" s="107">
        <v>41066</v>
      </c>
      <c r="N2206" t="s">
        <v>87</v>
      </c>
      <c r="O2206" t="s">
        <v>75</v>
      </c>
      <c r="P2206" t="s">
        <v>591</v>
      </c>
      <c r="Q2206" t="s">
        <v>1311</v>
      </c>
      <c r="R2206" t="s">
        <v>1311</v>
      </c>
      <c r="S2206">
        <v>0</v>
      </c>
      <c r="T2206">
        <v>3</v>
      </c>
      <c r="AD2206" s="107">
        <v>33355</v>
      </c>
      <c r="AE2206" t="s">
        <v>31</v>
      </c>
      <c r="AF2206" t="s">
        <v>32</v>
      </c>
      <c r="AG2206" t="s">
        <v>868</v>
      </c>
      <c r="AH2206" t="s">
        <v>57</v>
      </c>
      <c r="AI2206" t="s">
        <v>71</v>
      </c>
      <c r="AJ2206" t="s">
        <v>30</v>
      </c>
      <c r="AP2206" t="s">
        <v>104</v>
      </c>
      <c r="AR2206" t="s">
        <v>91</v>
      </c>
      <c r="AS2206" t="s">
        <v>105</v>
      </c>
      <c r="AU2206" t="s">
        <v>720</v>
      </c>
      <c r="AV2206" t="s">
        <v>87</v>
      </c>
      <c r="AW2206" t="s">
        <v>863</v>
      </c>
      <c r="AY2206" t="s">
        <v>87</v>
      </c>
      <c r="BA2206" t="s">
        <v>1379</v>
      </c>
      <c r="BC2206" t="s">
        <v>37</v>
      </c>
      <c r="BF2206" t="s">
        <v>1311</v>
      </c>
      <c r="BG2206" t="s">
        <v>1311</v>
      </c>
      <c r="BH2206" t="s">
        <v>1311</v>
      </c>
      <c r="BI2206">
        <v>20.76775956284153</v>
      </c>
      <c r="BJ2206">
        <f t="shared" si="170"/>
        <v>21</v>
      </c>
      <c r="BK2206">
        <v>0</v>
      </c>
      <c r="BL2206">
        <v>41066</v>
      </c>
      <c r="BM2206">
        <v>0</v>
      </c>
      <c r="BN2206" t="s">
        <v>75</v>
      </c>
      <c r="BO2206" t="s">
        <v>87</v>
      </c>
      <c r="BQ2206" t="s">
        <v>1409</v>
      </c>
      <c r="BR2206" t="s">
        <v>87</v>
      </c>
      <c r="BS2206" t="s">
        <v>1311</v>
      </c>
      <c r="BT2206" t="s">
        <v>586</v>
      </c>
      <c r="BU2206" t="s">
        <v>564</v>
      </c>
      <c r="BV2206" t="s">
        <v>1311</v>
      </c>
      <c r="BW2206" t="s">
        <v>586</v>
      </c>
      <c r="BX2206">
        <v>0</v>
      </c>
      <c r="BY2206" t="e">
        <v>#VALUE!</v>
      </c>
      <c r="BZ2206">
        <v>-24</v>
      </c>
      <c r="CA2206" t="e">
        <v>#VALUE!</v>
      </c>
      <c r="CB2206" t="e">
        <v>#VALUE!</v>
      </c>
      <c r="CC2206" t="s">
        <v>1311</v>
      </c>
      <c r="CD2206" t="s">
        <v>586</v>
      </c>
      <c r="CH2206">
        <f t="shared" si="171"/>
        <v>1</v>
      </c>
      <c r="CI2206" t="s">
        <v>1410</v>
      </c>
      <c r="CJ2206">
        <v>9</v>
      </c>
      <c r="CK2206" t="s">
        <v>1399</v>
      </c>
      <c r="CL2206">
        <f t="shared" si="172"/>
        <v>1</v>
      </c>
      <c r="CM2206">
        <f t="shared" si="173"/>
        <v>0</v>
      </c>
      <c r="CN2206">
        <f t="shared" si="174"/>
        <v>1</v>
      </c>
    </row>
    <row r="2207" spans="1:92" x14ac:dyDescent="0.25">
      <c r="A2207">
        <v>2223</v>
      </c>
      <c r="B2207" t="s">
        <v>87</v>
      </c>
      <c r="C2207" t="s">
        <v>564</v>
      </c>
      <c r="D2207">
        <v>2466220</v>
      </c>
      <c r="E2207">
        <v>1</v>
      </c>
      <c r="F2207" s="107">
        <v>40992</v>
      </c>
      <c r="G2207" s="107">
        <v>40994</v>
      </c>
      <c r="H2207">
        <v>2466220</v>
      </c>
      <c r="I2207" s="107">
        <v>40992</v>
      </c>
      <c r="J2207" s="107">
        <v>40994</v>
      </c>
      <c r="K2207">
        <v>5000</v>
      </c>
      <c r="L2207" t="s">
        <v>567</v>
      </c>
      <c r="N2207" t="s">
        <v>564</v>
      </c>
      <c r="O2207" t="s">
        <v>913</v>
      </c>
      <c r="P2207" t="s">
        <v>54</v>
      </c>
      <c r="Q2207">
        <v>3</v>
      </c>
      <c r="R2207">
        <v>3</v>
      </c>
      <c r="S2207">
        <v>0</v>
      </c>
      <c r="T2207">
        <v>0</v>
      </c>
      <c r="AD2207" s="107">
        <v>32160</v>
      </c>
      <c r="AE2207" t="s">
        <v>31</v>
      </c>
      <c r="AF2207" t="s">
        <v>68</v>
      </c>
      <c r="AG2207" t="s">
        <v>870</v>
      </c>
      <c r="AH2207" t="s">
        <v>30</v>
      </c>
      <c r="AI2207" t="s">
        <v>82</v>
      </c>
      <c r="AJ2207" t="s">
        <v>54</v>
      </c>
      <c r="AK2207">
        <v>1</v>
      </c>
      <c r="AL2207" t="s">
        <v>54</v>
      </c>
      <c r="AP2207" t="s">
        <v>135</v>
      </c>
      <c r="AR2207" t="s">
        <v>66</v>
      </c>
      <c r="AS2207" t="s">
        <v>63</v>
      </c>
      <c r="AT2207" t="s">
        <v>647</v>
      </c>
      <c r="BC2207" t="s">
        <v>78</v>
      </c>
      <c r="BD2207" t="s">
        <v>647</v>
      </c>
      <c r="BF2207">
        <v>3</v>
      </c>
      <c r="BG2207">
        <v>3</v>
      </c>
      <c r="BH2207">
        <v>3</v>
      </c>
      <c r="BI2207">
        <v>24.131147540983605</v>
      </c>
      <c r="BJ2207">
        <f t="shared" si="170"/>
        <v>24</v>
      </c>
      <c r="BK2207">
        <v>0</v>
      </c>
      <c r="BL2207">
        <v>0</v>
      </c>
      <c r="BM2207" t="s">
        <v>1051</v>
      </c>
      <c r="BN2207" t="s">
        <v>913</v>
      </c>
      <c r="BO2207" t="s">
        <v>564</v>
      </c>
      <c r="BQ2207" t="s">
        <v>1051</v>
      </c>
      <c r="BR2207" t="s">
        <v>87</v>
      </c>
      <c r="BS2207" t="s">
        <v>572</v>
      </c>
      <c r="BT2207" t="s">
        <v>1252</v>
      </c>
      <c r="BU2207" t="s">
        <v>564</v>
      </c>
      <c r="BV2207">
        <v>1</v>
      </c>
      <c r="BW2207">
        <v>1</v>
      </c>
      <c r="BX2207">
        <v>0</v>
      </c>
      <c r="BY2207">
        <v>0</v>
      </c>
      <c r="BZ2207">
        <v>-3</v>
      </c>
      <c r="CA2207">
        <v>0</v>
      </c>
      <c r="CB2207">
        <v>3</v>
      </c>
      <c r="CC2207" t="e">
        <v>#VALUE!</v>
      </c>
      <c r="CD2207">
        <v>3</v>
      </c>
      <c r="CE2207">
        <v>0</v>
      </c>
      <c r="CH2207">
        <f t="shared" si="171"/>
        <v>0</v>
      </c>
      <c r="CI2207" t="s">
        <v>1405</v>
      </c>
      <c r="CJ2207">
        <v>1</v>
      </c>
      <c r="CK2207" t="s">
        <v>1399</v>
      </c>
      <c r="CL2207">
        <f t="shared" si="172"/>
        <v>0</v>
      </c>
      <c r="CM2207">
        <f t="shared" si="173"/>
        <v>0</v>
      </c>
      <c r="CN2207">
        <f t="shared" si="174"/>
        <v>0</v>
      </c>
    </row>
    <row r="2208" spans="1:92" x14ac:dyDescent="0.25">
      <c r="A2208">
        <v>1849</v>
      </c>
      <c r="B2208" t="s">
        <v>564</v>
      </c>
      <c r="C2208" t="s">
        <v>564</v>
      </c>
      <c r="D2208">
        <v>2468498</v>
      </c>
      <c r="E2208">
        <v>2</v>
      </c>
      <c r="F2208" s="107">
        <v>40977</v>
      </c>
      <c r="G2208" s="107">
        <v>41024</v>
      </c>
      <c r="H2208">
        <v>2468498</v>
      </c>
      <c r="I2208" s="107">
        <v>40977</v>
      </c>
      <c r="J2208" s="107">
        <v>41024</v>
      </c>
      <c r="K2208" t="s">
        <v>562</v>
      </c>
      <c r="L2208" t="s">
        <v>562</v>
      </c>
      <c r="N2208" t="s">
        <v>564</v>
      </c>
      <c r="O2208" t="s">
        <v>913</v>
      </c>
      <c r="P2208" t="s">
        <v>587</v>
      </c>
      <c r="Q2208">
        <v>48</v>
      </c>
      <c r="R2208">
        <v>48</v>
      </c>
      <c r="S2208">
        <v>0</v>
      </c>
      <c r="T2208">
        <v>2</v>
      </c>
      <c r="AD2208" s="107">
        <v>29811</v>
      </c>
      <c r="AE2208" t="s">
        <v>31</v>
      </c>
      <c r="AF2208" t="s">
        <v>32</v>
      </c>
      <c r="AG2208" t="s">
        <v>868</v>
      </c>
      <c r="AH2208" t="s">
        <v>57</v>
      </c>
      <c r="AI2208" t="s">
        <v>140</v>
      </c>
      <c r="AJ2208" t="s">
        <v>47</v>
      </c>
      <c r="AK2208">
        <v>3</v>
      </c>
      <c r="AL2208" t="s">
        <v>47</v>
      </c>
      <c r="AP2208" t="s">
        <v>149</v>
      </c>
      <c r="AR2208" t="s">
        <v>66</v>
      </c>
      <c r="AS2208" t="s">
        <v>73</v>
      </c>
      <c r="BC2208" t="s">
        <v>37</v>
      </c>
      <c r="BF2208">
        <v>48</v>
      </c>
      <c r="BG2208">
        <v>48</v>
      </c>
      <c r="BH2208">
        <v>48</v>
      </c>
      <c r="BI2208">
        <v>30.508196721311474</v>
      </c>
      <c r="BJ2208">
        <f t="shared" si="170"/>
        <v>31</v>
      </c>
      <c r="BK2208">
        <v>0</v>
      </c>
      <c r="BL2208">
        <v>0</v>
      </c>
      <c r="BM2208" t="s">
        <v>47</v>
      </c>
      <c r="BN2208" t="s">
        <v>913</v>
      </c>
      <c r="BO2208" t="s">
        <v>564</v>
      </c>
      <c r="BQ2208" t="s">
        <v>47</v>
      </c>
      <c r="BR2208" t="s">
        <v>87</v>
      </c>
      <c r="BS2208" t="s">
        <v>572</v>
      </c>
      <c r="BT2208" t="s">
        <v>1252</v>
      </c>
      <c r="BU2208" t="s">
        <v>564</v>
      </c>
      <c r="BV2208">
        <v>1</v>
      </c>
      <c r="BW2208">
        <v>1</v>
      </c>
      <c r="BX2208">
        <v>0</v>
      </c>
      <c r="BY2208">
        <v>0</v>
      </c>
      <c r="BZ2208">
        <v>-48</v>
      </c>
      <c r="CA2208">
        <v>0</v>
      </c>
      <c r="CB2208">
        <v>48</v>
      </c>
      <c r="CC2208" t="e">
        <v>#VALUE!</v>
      </c>
      <c r="CD2208">
        <v>48</v>
      </c>
      <c r="CE2208">
        <v>0</v>
      </c>
      <c r="CH2208">
        <f t="shared" si="171"/>
        <v>1</v>
      </c>
      <c r="CI2208" t="s">
        <v>1401</v>
      </c>
      <c r="CJ2208">
        <v>3</v>
      </c>
      <c r="CK2208" t="s">
        <v>1399</v>
      </c>
      <c r="CL2208">
        <f t="shared" si="172"/>
        <v>0</v>
      </c>
      <c r="CM2208">
        <f t="shared" si="173"/>
        <v>0</v>
      </c>
      <c r="CN2208">
        <f t="shared" si="174"/>
        <v>1</v>
      </c>
    </row>
    <row r="2209" spans="1:92" x14ac:dyDescent="0.25">
      <c r="A2209">
        <v>1960</v>
      </c>
      <c r="B2209" t="s">
        <v>564</v>
      </c>
      <c r="C2209" t="s">
        <v>564</v>
      </c>
      <c r="D2209">
        <v>2469382</v>
      </c>
      <c r="E2209">
        <v>1</v>
      </c>
      <c r="F2209" s="107">
        <v>40982</v>
      </c>
      <c r="G2209" s="107">
        <v>41081</v>
      </c>
      <c r="H2209">
        <v>2469382</v>
      </c>
      <c r="I2209" s="107">
        <v>40982</v>
      </c>
      <c r="J2209" s="107">
        <v>40984</v>
      </c>
      <c r="K2209">
        <v>30000</v>
      </c>
      <c r="L2209" t="s">
        <v>570</v>
      </c>
      <c r="M2209" s="107">
        <v>40984</v>
      </c>
      <c r="N2209" t="s">
        <v>87</v>
      </c>
      <c r="O2209" t="s">
        <v>583</v>
      </c>
      <c r="P2209" t="s">
        <v>122</v>
      </c>
      <c r="Q2209">
        <v>3</v>
      </c>
      <c r="R2209">
        <v>100</v>
      </c>
      <c r="S2209">
        <v>0</v>
      </c>
      <c r="T2209">
        <v>0</v>
      </c>
      <c r="AD2209" s="107">
        <v>33770</v>
      </c>
      <c r="AE2209" t="s">
        <v>31</v>
      </c>
      <c r="AF2209" t="s">
        <v>32</v>
      </c>
      <c r="AG2209" t="s">
        <v>868</v>
      </c>
      <c r="AH2209" t="s">
        <v>30</v>
      </c>
      <c r="AI2209" t="s">
        <v>70</v>
      </c>
      <c r="AJ2209" t="s">
        <v>122</v>
      </c>
      <c r="AK2209">
        <v>6</v>
      </c>
      <c r="AL2209" t="s">
        <v>122</v>
      </c>
      <c r="AP2209" t="s">
        <v>90</v>
      </c>
      <c r="AR2209" t="s">
        <v>91</v>
      </c>
      <c r="AS2209" t="s">
        <v>73</v>
      </c>
      <c r="AT2209" t="s">
        <v>837</v>
      </c>
      <c r="BC2209" t="s">
        <v>51</v>
      </c>
      <c r="BF2209">
        <v>3</v>
      </c>
      <c r="BG2209">
        <v>100</v>
      </c>
      <c r="BH2209">
        <v>100</v>
      </c>
      <c r="BI2209">
        <v>19.704918032786885</v>
      </c>
      <c r="BJ2209">
        <f t="shared" si="170"/>
        <v>20</v>
      </c>
      <c r="BK2209">
        <v>0</v>
      </c>
      <c r="BL2209">
        <v>-97</v>
      </c>
      <c r="BM2209" t="s">
        <v>1051</v>
      </c>
      <c r="BN2209" t="s">
        <v>75</v>
      </c>
      <c r="BO2209" t="s">
        <v>87</v>
      </c>
      <c r="BQ2209" t="s">
        <v>1051</v>
      </c>
      <c r="BR2209" t="s">
        <v>87</v>
      </c>
      <c r="BS2209" t="s">
        <v>573</v>
      </c>
      <c r="BT2209" t="s">
        <v>1252</v>
      </c>
      <c r="BU2209" t="s">
        <v>564</v>
      </c>
      <c r="BV2209">
        <v>0.03</v>
      </c>
      <c r="BW2209">
        <v>0.03</v>
      </c>
      <c r="BX2209">
        <v>0</v>
      </c>
      <c r="BY2209">
        <v>0</v>
      </c>
      <c r="BZ2209">
        <v>-3</v>
      </c>
      <c r="CA2209">
        <v>0</v>
      </c>
      <c r="CB2209">
        <v>3</v>
      </c>
      <c r="CC2209" t="e">
        <v>#VALUE!</v>
      </c>
      <c r="CE2209">
        <v>97</v>
      </c>
      <c r="CH2209">
        <f t="shared" si="171"/>
        <v>0</v>
      </c>
      <c r="CI2209" t="s">
        <v>1405</v>
      </c>
      <c r="CJ2209">
        <v>1</v>
      </c>
      <c r="CK2209" t="s">
        <v>1399</v>
      </c>
      <c r="CL2209">
        <f t="shared" si="172"/>
        <v>1</v>
      </c>
      <c r="CM2209">
        <f t="shared" si="173"/>
        <v>0</v>
      </c>
      <c r="CN2209">
        <f t="shared" si="174"/>
        <v>0</v>
      </c>
    </row>
    <row r="2210" spans="1:92" x14ac:dyDescent="0.25">
      <c r="A2210">
        <v>1046</v>
      </c>
      <c r="B2210" t="s">
        <v>564</v>
      </c>
      <c r="C2210" t="s">
        <v>564</v>
      </c>
      <c r="D2210">
        <v>2469812</v>
      </c>
      <c r="E2210">
        <v>4</v>
      </c>
      <c r="F2210" s="107">
        <v>40947</v>
      </c>
      <c r="G2210" s="107">
        <v>41008</v>
      </c>
      <c r="H2210">
        <v>2469812</v>
      </c>
      <c r="I2210" s="107">
        <v>40958</v>
      </c>
      <c r="J2210" s="107">
        <v>40959</v>
      </c>
      <c r="K2210">
        <v>5000</v>
      </c>
      <c r="L2210" t="s">
        <v>567</v>
      </c>
      <c r="M2210" s="107">
        <v>40959</v>
      </c>
      <c r="N2210" t="s">
        <v>87</v>
      </c>
      <c r="O2210" t="s">
        <v>583</v>
      </c>
      <c r="P2210" t="s">
        <v>38</v>
      </c>
      <c r="Q2210">
        <v>2</v>
      </c>
      <c r="R2210">
        <v>62</v>
      </c>
      <c r="S2210">
        <v>1</v>
      </c>
      <c r="T2210">
        <v>0</v>
      </c>
      <c r="U2210">
        <v>1</v>
      </c>
      <c r="AD2210" s="107">
        <v>33468</v>
      </c>
      <c r="AE2210" t="s">
        <v>31</v>
      </c>
      <c r="AF2210" t="s">
        <v>32</v>
      </c>
      <c r="AG2210" t="s">
        <v>868</v>
      </c>
      <c r="AH2210" t="s">
        <v>57</v>
      </c>
      <c r="AI2210" t="s">
        <v>52</v>
      </c>
      <c r="AJ2210" t="s">
        <v>88</v>
      </c>
      <c r="AK2210">
        <v>4</v>
      </c>
      <c r="AL2210" t="s">
        <v>986</v>
      </c>
      <c r="AO2210">
        <v>90</v>
      </c>
      <c r="AP2210" t="s">
        <v>277</v>
      </c>
      <c r="AR2210" t="s">
        <v>43</v>
      </c>
      <c r="AS2210" t="s">
        <v>44</v>
      </c>
      <c r="BC2210" t="s">
        <v>51</v>
      </c>
      <c r="BF2210">
        <v>2</v>
      </c>
      <c r="BG2210">
        <v>51</v>
      </c>
      <c r="BH2210">
        <v>62</v>
      </c>
      <c r="BI2210">
        <v>20.434426229508198</v>
      </c>
      <c r="BJ2210">
        <f t="shared" si="170"/>
        <v>21</v>
      </c>
      <c r="BK2210">
        <v>0</v>
      </c>
      <c r="BL2210">
        <v>-49</v>
      </c>
      <c r="BM2210" t="s">
        <v>1050</v>
      </c>
      <c r="BN2210" t="s">
        <v>75</v>
      </c>
      <c r="BO2210" t="s">
        <v>87</v>
      </c>
      <c r="BQ2210" t="s">
        <v>1050</v>
      </c>
      <c r="BR2210" t="s">
        <v>87</v>
      </c>
      <c r="BS2210" t="s">
        <v>573</v>
      </c>
      <c r="BT2210" t="s">
        <v>1252</v>
      </c>
      <c r="BU2210" t="s">
        <v>87</v>
      </c>
      <c r="BV2210">
        <v>3.2258064516129031E-2</v>
      </c>
      <c r="BW2210">
        <v>3.9215686274509803E-2</v>
      </c>
      <c r="BX2210">
        <v>6.957621758380772E-3</v>
      </c>
      <c r="BY2210">
        <v>0</v>
      </c>
      <c r="BZ2210">
        <v>-2</v>
      </c>
      <c r="CA2210">
        <v>0</v>
      </c>
      <c r="CB2210">
        <v>2</v>
      </c>
      <c r="CC2210" t="e">
        <v>#VALUE!</v>
      </c>
      <c r="CD2210">
        <v>2</v>
      </c>
      <c r="CE2210">
        <v>0</v>
      </c>
      <c r="CH2210">
        <f t="shared" si="171"/>
        <v>1</v>
      </c>
      <c r="CI2210" t="s">
        <v>1405</v>
      </c>
      <c r="CJ2210">
        <v>1</v>
      </c>
      <c r="CK2210" t="s">
        <v>1399</v>
      </c>
      <c r="CL2210">
        <f t="shared" si="172"/>
        <v>1</v>
      </c>
      <c r="CM2210">
        <f t="shared" si="173"/>
        <v>1</v>
      </c>
      <c r="CN2210">
        <f t="shared" si="174"/>
        <v>0</v>
      </c>
    </row>
    <row r="2211" spans="1:92" x14ac:dyDescent="0.25">
      <c r="A2211">
        <v>381</v>
      </c>
      <c r="B2211" t="s">
        <v>564</v>
      </c>
      <c r="C2211" t="s">
        <v>564</v>
      </c>
      <c r="D2211">
        <v>2469993</v>
      </c>
      <c r="E2211">
        <v>1</v>
      </c>
      <c r="F2211" s="107">
        <v>40924</v>
      </c>
      <c r="G2211" s="107">
        <v>40983</v>
      </c>
      <c r="H2211">
        <v>2469993</v>
      </c>
      <c r="I2211" s="107">
        <v>40925</v>
      </c>
      <c r="J2211" s="107">
        <v>40954</v>
      </c>
      <c r="K2211">
        <v>10000</v>
      </c>
      <c r="L2211" t="s">
        <v>568</v>
      </c>
      <c r="M2211" s="107">
        <v>40954</v>
      </c>
      <c r="N2211" t="s">
        <v>87</v>
      </c>
      <c r="O2211" t="s">
        <v>75</v>
      </c>
      <c r="P2211" t="s">
        <v>54</v>
      </c>
      <c r="Q2211">
        <v>30</v>
      </c>
      <c r="R2211">
        <v>60</v>
      </c>
      <c r="S2211">
        <v>1</v>
      </c>
      <c r="T2211">
        <v>1</v>
      </c>
      <c r="AD2211" s="107">
        <v>33649</v>
      </c>
      <c r="AE2211" t="s">
        <v>31</v>
      </c>
      <c r="AF2211" t="s">
        <v>39</v>
      </c>
      <c r="AG2211" t="s">
        <v>40</v>
      </c>
      <c r="AH2211" t="s">
        <v>40</v>
      </c>
      <c r="AI2211" t="s">
        <v>94</v>
      </c>
      <c r="AJ2211" t="s">
        <v>54</v>
      </c>
      <c r="AL2211" t="s">
        <v>54</v>
      </c>
      <c r="AP2211" t="s">
        <v>55</v>
      </c>
      <c r="AR2211" t="s">
        <v>49</v>
      </c>
      <c r="AS2211" t="s">
        <v>56</v>
      </c>
      <c r="BC2211" t="s">
        <v>51</v>
      </c>
      <c r="BF2211">
        <v>30</v>
      </c>
      <c r="BG2211">
        <v>59</v>
      </c>
      <c r="BH2211">
        <v>60</v>
      </c>
      <c r="BI2211">
        <v>19.877049180327869</v>
      </c>
      <c r="BJ2211">
        <f t="shared" si="170"/>
        <v>20</v>
      </c>
      <c r="BK2211">
        <v>0</v>
      </c>
      <c r="BL2211">
        <v>-29</v>
      </c>
      <c r="BM2211" t="s">
        <v>1051</v>
      </c>
      <c r="BN2211" t="s">
        <v>75</v>
      </c>
      <c r="BO2211" t="s">
        <v>87</v>
      </c>
      <c r="BQ2211" t="s">
        <v>1051</v>
      </c>
      <c r="BR2211" t="s">
        <v>87</v>
      </c>
      <c r="BS2211" t="s">
        <v>573</v>
      </c>
      <c r="BT2211" t="s">
        <v>1252</v>
      </c>
      <c r="BU2211" t="s">
        <v>87</v>
      </c>
      <c r="BV2211">
        <v>0.5</v>
      </c>
      <c r="BW2211">
        <v>0.50847457627118642</v>
      </c>
      <c r="BX2211">
        <v>8.4745762711864181E-3</v>
      </c>
      <c r="BY2211">
        <v>0</v>
      </c>
      <c r="BZ2211">
        <v>-30</v>
      </c>
      <c r="CA2211">
        <v>0</v>
      </c>
      <c r="CB2211">
        <v>30</v>
      </c>
      <c r="CC2211" t="e">
        <v>#VALUE!</v>
      </c>
      <c r="CD2211">
        <v>30</v>
      </c>
      <c r="CE2211">
        <v>0</v>
      </c>
      <c r="CH2211">
        <f t="shared" si="171"/>
        <v>1</v>
      </c>
      <c r="CI2211" t="s">
        <v>1404</v>
      </c>
      <c r="CJ2211">
        <v>2</v>
      </c>
      <c r="CK2211" t="s">
        <v>1399</v>
      </c>
      <c r="CL2211">
        <f t="shared" si="172"/>
        <v>1</v>
      </c>
      <c r="CM2211">
        <f t="shared" si="173"/>
        <v>1</v>
      </c>
      <c r="CN2211">
        <f t="shared" si="174"/>
        <v>1</v>
      </c>
    </row>
    <row r="2212" spans="1:92" x14ac:dyDescent="0.25">
      <c r="A2212">
        <v>1914</v>
      </c>
      <c r="B2212" t="s">
        <v>564</v>
      </c>
      <c r="C2212" t="s">
        <v>564</v>
      </c>
      <c r="D2212">
        <v>2470644</v>
      </c>
      <c r="E2212">
        <v>5</v>
      </c>
      <c r="F2212" s="107">
        <v>40980</v>
      </c>
      <c r="G2212" s="107">
        <v>40983</v>
      </c>
      <c r="H2212">
        <v>2470644</v>
      </c>
      <c r="I2212" s="107">
        <v>40980</v>
      </c>
      <c r="J2212" s="107">
        <v>40983</v>
      </c>
      <c r="K2212">
        <v>5000</v>
      </c>
      <c r="L2212" t="s">
        <v>567</v>
      </c>
      <c r="N2212" t="s">
        <v>564</v>
      </c>
      <c r="O2212" t="s">
        <v>913</v>
      </c>
      <c r="P2212" t="s">
        <v>38</v>
      </c>
      <c r="Q2212">
        <v>4</v>
      </c>
      <c r="R2212">
        <v>4</v>
      </c>
      <c r="S2212">
        <v>1</v>
      </c>
      <c r="T2212">
        <v>1</v>
      </c>
      <c r="U2212">
        <v>1</v>
      </c>
      <c r="AD2212" s="107">
        <v>33816</v>
      </c>
      <c r="AE2212" t="s">
        <v>31</v>
      </c>
      <c r="AF2212" t="s">
        <v>68</v>
      </c>
      <c r="AG2212" t="s">
        <v>870</v>
      </c>
      <c r="AH2212" t="s">
        <v>30</v>
      </c>
      <c r="AI2212" t="s">
        <v>86</v>
      </c>
      <c r="AJ2212" t="s">
        <v>88</v>
      </c>
      <c r="AK2212">
        <v>2</v>
      </c>
      <c r="AL2212" t="s">
        <v>987</v>
      </c>
      <c r="AN2212">
        <v>15</v>
      </c>
      <c r="AP2212" t="s">
        <v>97</v>
      </c>
      <c r="AR2212" t="s">
        <v>43</v>
      </c>
      <c r="AS2212" t="s">
        <v>63</v>
      </c>
      <c r="BC2212" t="s">
        <v>37</v>
      </c>
      <c r="BF2212">
        <v>4</v>
      </c>
      <c r="BG2212">
        <v>4</v>
      </c>
      <c r="BH2212">
        <v>4</v>
      </c>
      <c r="BI2212">
        <v>19.57377049180328</v>
      </c>
      <c r="BJ2212">
        <f t="shared" si="170"/>
        <v>20</v>
      </c>
      <c r="BK2212">
        <v>0</v>
      </c>
      <c r="BL2212">
        <v>0</v>
      </c>
      <c r="BM2212" t="s">
        <v>1050</v>
      </c>
      <c r="BN2212" t="s">
        <v>913</v>
      </c>
      <c r="BO2212" t="s">
        <v>564</v>
      </c>
      <c r="BQ2212" t="s">
        <v>1050</v>
      </c>
      <c r="BR2212" t="s">
        <v>87</v>
      </c>
      <c r="BS2212" t="s">
        <v>572</v>
      </c>
      <c r="BT2212" t="s">
        <v>1252</v>
      </c>
      <c r="BU2212" t="s">
        <v>87</v>
      </c>
      <c r="BV2212">
        <v>1</v>
      </c>
      <c r="BW2212">
        <v>1</v>
      </c>
      <c r="BX2212">
        <v>0</v>
      </c>
      <c r="BY2212">
        <v>0</v>
      </c>
      <c r="BZ2212">
        <v>-4</v>
      </c>
      <c r="CA2212">
        <v>0</v>
      </c>
      <c r="CB2212">
        <v>4</v>
      </c>
      <c r="CC2212" t="e">
        <v>#VALUE!</v>
      </c>
      <c r="CD2212">
        <v>4</v>
      </c>
      <c r="CE2212">
        <v>0</v>
      </c>
      <c r="CH2212">
        <f t="shared" si="171"/>
        <v>1</v>
      </c>
      <c r="CI2212" t="s">
        <v>1405</v>
      </c>
      <c r="CJ2212">
        <v>1</v>
      </c>
      <c r="CK2212" t="s">
        <v>1399</v>
      </c>
      <c r="CL2212">
        <f t="shared" si="172"/>
        <v>0</v>
      </c>
      <c r="CM2212">
        <f t="shared" si="173"/>
        <v>1</v>
      </c>
      <c r="CN2212">
        <f t="shared" si="174"/>
        <v>1</v>
      </c>
    </row>
    <row r="2213" spans="1:92" x14ac:dyDescent="0.25">
      <c r="A2213">
        <v>605</v>
      </c>
      <c r="B2213" t="s">
        <v>564</v>
      </c>
      <c r="C2213" t="s">
        <v>564</v>
      </c>
      <c r="D2213">
        <v>2471103</v>
      </c>
      <c r="E2213">
        <v>1</v>
      </c>
      <c r="F2213" s="107">
        <v>40932</v>
      </c>
      <c r="G2213" s="107">
        <v>41400</v>
      </c>
      <c r="H2213">
        <v>2471103</v>
      </c>
      <c r="I2213" s="107">
        <v>40932</v>
      </c>
      <c r="J2213" s="107">
        <v>40963</v>
      </c>
      <c r="K2213">
        <v>90000</v>
      </c>
      <c r="L2213" t="s">
        <v>570</v>
      </c>
      <c r="M2213" s="107">
        <v>40963</v>
      </c>
      <c r="N2213" t="s">
        <v>87</v>
      </c>
      <c r="O2213" t="s">
        <v>75</v>
      </c>
      <c r="P2213" t="s">
        <v>54</v>
      </c>
      <c r="Q2213">
        <v>32</v>
      </c>
      <c r="R2213">
        <v>469</v>
      </c>
      <c r="S2213">
        <v>0</v>
      </c>
      <c r="T2213">
        <v>2</v>
      </c>
      <c r="AB2213" t="s">
        <v>111</v>
      </c>
      <c r="AD2213" s="107">
        <v>33436</v>
      </c>
      <c r="AE2213" t="s">
        <v>31</v>
      </c>
      <c r="AF2213" t="s">
        <v>39</v>
      </c>
      <c r="AG2213" t="s">
        <v>40</v>
      </c>
      <c r="AH2213" t="s">
        <v>30</v>
      </c>
      <c r="AI2213" t="s">
        <v>94</v>
      </c>
      <c r="AJ2213" t="s">
        <v>30</v>
      </c>
      <c r="AK2213">
        <v>17</v>
      </c>
      <c r="AL2213" t="s">
        <v>54</v>
      </c>
      <c r="AP2213" t="s">
        <v>104</v>
      </c>
      <c r="AR2213" t="s">
        <v>91</v>
      </c>
      <c r="AS2213" t="s">
        <v>105</v>
      </c>
      <c r="AT2213" t="s">
        <v>1128</v>
      </c>
      <c r="BC2213" t="s">
        <v>51</v>
      </c>
      <c r="BF2213">
        <v>32</v>
      </c>
      <c r="BG2213">
        <v>469</v>
      </c>
      <c r="BH2213">
        <v>469</v>
      </c>
      <c r="BI2213">
        <v>20.480874316939889</v>
      </c>
      <c r="BJ2213">
        <f t="shared" si="170"/>
        <v>21</v>
      </c>
      <c r="BK2213">
        <v>0</v>
      </c>
      <c r="BL2213">
        <v>-437</v>
      </c>
      <c r="BM2213" t="s">
        <v>1051</v>
      </c>
      <c r="BN2213" t="s">
        <v>75</v>
      </c>
      <c r="BO2213" t="s">
        <v>87</v>
      </c>
      <c r="BQ2213" t="s">
        <v>1409</v>
      </c>
      <c r="BR2213" t="s">
        <v>87</v>
      </c>
      <c r="BS2213" t="s">
        <v>573</v>
      </c>
      <c r="BT2213" t="s">
        <v>1252</v>
      </c>
      <c r="BU2213" t="s">
        <v>564</v>
      </c>
      <c r="BV2213">
        <v>6.8230277185501065E-2</v>
      </c>
      <c r="BW2213">
        <v>6.8230277185501065E-2</v>
      </c>
      <c r="BX2213">
        <v>0</v>
      </c>
      <c r="BY2213">
        <v>0</v>
      </c>
      <c r="BZ2213">
        <v>-32</v>
      </c>
      <c r="CA2213">
        <v>0</v>
      </c>
      <c r="CB2213">
        <v>32</v>
      </c>
      <c r="CC2213" t="e">
        <v>#VALUE!</v>
      </c>
      <c r="CD2213">
        <v>32</v>
      </c>
      <c r="CE2213">
        <v>0</v>
      </c>
      <c r="CH2213">
        <f t="shared" si="171"/>
        <v>1</v>
      </c>
      <c r="CI2213" t="s">
        <v>1401</v>
      </c>
      <c r="CJ2213">
        <v>3</v>
      </c>
      <c r="CK2213" t="s">
        <v>1399</v>
      </c>
      <c r="CL2213">
        <f t="shared" si="172"/>
        <v>1</v>
      </c>
      <c r="CM2213">
        <f t="shared" si="173"/>
        <v>0</v>
      </c>
      <c r="CN2213">
        <f t="shared" si="174"/>
        <v>1</v>
      </c>
    </row>
    <row r="2214" spans="1:92" x14ac:dyDescent="0.25">
      <c r="A2214">
        <v>1596</v>
      </c>
      <c r="B2214" t="s">
        <v>564</v>
      </c>
      <c r="C2214" t="s">
        <v>564</v>
      </c>
      <c r="D2214">
        <v>2471230</v>
      </c>
      <c r="E2214">
        <v>2</v>
      </c>
      <c r="F2214" s="107">
        <v>40968</v>
      </c>
      <c r="G2214" s="107">
        <v>40981</v>
      </c>
      <c r="H2214">
        <v>2471230</v>
      </c>
      <c r="I2214" s="107">
        <v>40968</v>
      </c>
      <c r="J2214" s="107">
        <v>40981</v>
      </c>
      <c r="K2214">
        <v>5000</v>
      </c>
      <c r="L2214" t="s">
        <v>567</v>
      </c>
      <c r="N2214" t="s">
        <v>564</v>
      </c>
      <c r="O2214" t="s">
        <v>913</v>
      </c>
      <c r="P2214" t="s">
        <v>587</v>
      </c>
      <c r="Q2214">
        <v>14</v>
      </c>
      <c r="R2214">
        <v>14</v>
      </c>
      <c r="S2214">
        <v>1</v>
      </c>
      <c r="T2214">
        <v>1</v>
      </c>
      <c r="U2214">
        <v>1</v>
      </c>
      <c r="AD2214" s="107">
        <v>27263</v>
      </c>
      <c r="AE2214" t="s">
        <v>45</v>
      </c>
      <c r="AF2214" t="s">
        <v>68</v>
      </c>
      <c r="AG2214" t="s">
        <v>870</v>
      </c>
      <c r="AH2214" t="s">
        <v>57</v>
      </c>
      <c r="AI2214" t="s">
        <v>112</v>
      </c>
      <c r="AJ2214" t="s">
        <v>47</v>
      </c>
      <c r="AK2214">
        <v>4</v>
      </c>
      <c r="AL2214" t="s">
        <v>47</v>
      </c>
      <c r="AP2214" t="s">
        <v>42</v>
      </c>
      <c r="AR2214" t="s">
        <v>43</v>
      </c>
      <c r="AS2214" t="s">
        <v>44</v>
      </c>
      <c r="AT2214" t="s">
        <v>352</v>
      </c>
      <c r="BC2214" t="s">
        <v>37</v>
      </c>
      <c r="BF2214">
        <v>14</v>
      </c>
      <c r="BG2214">
        <v>14</v>
      </c>
      <c r="BH2214">
        <v>14</v>
      </c>
      <c r="BI2214">
        <v>37.44535519125683</v>
      </c>
      <c r="BJ2214">
        <f t="shared" si="170"/>
        <v>38</v>
      </c>
      <c r="BK2214">
        <v>0</v>
      </c>
      <c r="BL2214">
        <v>0</v>
      </c>
      <c r="BM2214" t="s">
        <v>47</v>
      </c>
      <c r="BN2214" t="s">
        <v>913</v>
      </c>
      <c r="BO2214" t="s">
        <v>564</v>
      </c>
      <c r="BQ2214" t="s">
        <v>47</v>
      </c>
      <c r="BR2214" t="s">
        <v>87</v>
      </c>
      <c r="BS2214" t="s">
        <v>572</v>
      </c>
      <c r="BT2214" t="s">
        <v>1252</v>
      </c>
      <c r="BU2214" t="s">
        <v>87</v>
      </c>
      <c r="BV2214">
        <v>1</v>
      </c>
      <c r="BW2214">
        <v>1</v>
      </c>
      <c r="BX2214">
        <v>0</v>
      </c>
      <c r="BY2214">
        <v>0</v>
      </c>
      <c r="BZ2214">
        <v>-14</v>
      </c>
      <c r="CA2214">
        <v>0</v>
      </c>
      <c r="CB2214">
        <v>14</v>
      </c>
      <c r="CC2214" t="e">
        <v>#VALUE!</v>
      </c>
      <c r="CD2214">
        <v>14</v>
      </c>
      <c r="CE2214">
        <v>0</v>
      </c>
      <c r="CH2214">
        <f t="shared" si="171"/>
        <v>1</v>
      </c>
      <c r="CI2214" t="s">
        <v>1404</v>
      </c>
      <c r="CJ2214">
        <v>2</v>
      </c>
      <c r="CK2214" t="s">
        <v>1399</v>
      </c>
      <c r="CL2214">
        <f t="shared" si="172"/>
        <v>0</v>
      </c>
      <c r="CM2214">
        <f t="shared" si="173"/>
        <v>1</v>
      </c>
      <c r="CN2214">
        <f t="shared" si="174"/>
        <v>1</v>
      </c>
    </row>
    <row r="2215" spans="1:92" x14ac:dyDescent="0.25">
      <c r="A2215">
        <v>444</v>
      </c>
      <c r="B2215" t="s">
        <v>564</v>
      </c>
      <c r="C2215" t="s">
        <v>564</v>
      </c>
      <c r="D2215">
        <v>2471841</v>
      </c>
      <c r="E2215">
        <v>6</v>
      </c>
      <c r="F2215" s="107">
        <v>40927</v>
      </c>
      <c r="G2215" s="107">
        <v>41215</v>
      </c>
      <c r="H2215">
        <v>2471841</v>
      </c>
      <c r="I2215" s="107">
        <v>40929</v>
      </c>
      <c r="J2215" s="107">
        <v>41215</v>
      </c>
      <c r="K2215" t="s">
        <v>562</v>
      </c>
      <c r="L2215" t="s">
        <v>562</v>
      </c>
      <c r="N2215" t="s">
        <v>564</v>
      </c>
      <c r="O2215" t="s">
        <v>913</v>
      </c>
      <c r="P2215" t="s">
        <v>38</v>
      </c>
      <c r="Q2215">
        <v>287</v>
      </c>
      <c r="R2215">
        <v>289</v>
      </c>
      <c r="S2215">
        <v>1</v>
      </c>
      <c r="T2215">
        <v>1</v>
      </c>
      <c r="V2215">
        <v>1</v>
      </c>
      <c r="AB2215" t="s">
        <v>111</v>
      </c>
      <c r="AD2215" s="107">
        <v>33943</v>
      </c>
      <c r="AE2215" t="s">
        <v>31</v>
      </c>
      <c r="AF2215" t="s">
        <v>39</v>
      </c>
      <c r="AG2215" t="s">
        <v>40</v>
      </c>
      <c r="AH2215" t="s">
        <v>30</v>
      </c>
      <c r="AI2215" t="s">
        <v>61</v>
      </c>
      <c r="AJ2215" t="s">
        <v>88</v>
      </c>
      <c r="AK2215">
        <v>10</v>
      </c>
      <c r="AL2215" t="s">
        <v>361</v>
      </c>
      <c r="AM2215">
        <v>10</v>
      </c>
      <c r="AP2215" t="s">
        <v>185</v>
      </c>
      <c r="AR2215" t="s">
        <v>49</v>
      </c>
      <c r="AS2215" t="s">
        <v>105</v>
      </c>
      <c r="BC2215" t="s">
        <v>37</v>
      </c>
      <c r="BF2215">
        <v>287</v>
      </c>
      <c r="BG2215">
        <v>287</v>
      </c>
      <c r="BH2215">
        <v>289</v>
      </c>
      <c r="BI2215">
        <v>19.081967213114755</v>
      </c>
      <c r="BJ2215">
        <f t="shared" si="170"/>
        <v>19</v>
      </c>
      <c r="BK2215">
        <v>0</v>
      </c>
      <c r="BL2215">
        <v>0</v>
      </c>
      <c r="BM2215" t="s">
        <v>1050</v>
      </c>
      <c r="BN2215" t="s">
        <v>913</v>
      </c>
      <c r="BO2215" t="s">
        <v>564</v>
      </c>
      <c r="BQ2215" t="s">
        <v>1050</v>
      </c>
      <c r="BR2215" t="s">
        <v>87</v>
      </c>
      <c r="BS2215" t="s">
        <v>572</v>
      </c>
      <c r="BT2215" t="s">
        <v>1252</v>
      </c>
      <c r="BU2215" t="s">
        <v>87</v>
      </c>
      <c r="BV2215">
        <v>0.99307958477508651</v>
      </c>
      <c r="BW2215">
        <v>1</v>
      </c>
      <c r="BX2215">
        <v>6.9204152249134898E-3</v>
      </c>
      <c r="BY2215">
        <v>0</v>
      </c>
      <c r="BZ2215">
        <v>-287</v>
      </c>
      <c r="CA2215">
        <v>0</v>
      </c>
      <c r="CB2215">
        <v>287</v>
      </c>
      <c r="CC2215" t="e">
        <v>#VALUE!</v>
      </c>
      <c r="CD2215">
        <v>287</v>
      </c>
      <c r="CE2215">
        <v>0</v>
      </c>
      <c r="CH2215">
        <f t="shared" si="171"/>
        <v>1</v>
      </c>
      <c r="CI2215" t="s">
        <v>1403</v>
      </c>
      <c r="CJ2215">
        <v>6</v>
      </c>
      <c r="CK2215" t="s">
        <v>1399</v>
      </c>
      <c r="CL2215">
        <f t="shared" si="172"/>
        <v>0</v>
      </c>
      <c r="CM2215">
        <f t="shared" si="173"/>
        <v>1</v>
      </c>
      <c r="CN2215">
        <f t="shared" si="174"/>
        <v>1</v>
      </c>
    </row>
    <row r="2216" spans="1:92" x14ac:dyDescent="0.25">
      <c r="A2216">
        <v>2570</v>
      </c>
      <c r="B2216" t="s">
        <v>564</v>
      </c>
      <c r="C2216" t="s">
        <v>564</v>
      </c>
      <c r="D2216">
        <v>2472470</v>
      </c>
      <c r="E2216">
        <v>1</v>
      </c>
      <c r="F2216" s="107">
        <v>41004</v>
      </c>
      <c r="G2216" s="107">
        <v>41008</v>
      </c>
      <c r="H2216">
        <v>2472470</v>
      </c>
      <c r="I2216" s="107">
        <v>41005</v>
      </c>
      <c r="J2216" s="107">
        <v>41008</v>
      </c>
      <c r="K2216" t="s">
        <v>562</v>
      </c>
      <c r="L2216" t="s">
        <v>562</v>
      </c>
      <c r="N2216" t="s">
        <v>564</v>
      </c>
      <c r="O2216" t="s">
        <v>913</v>
      </c>
      <c r="P2216" t="s">
        <v>54</v>
      </c>
      <c r="Q2216">
        <v>4</v>
      </c>
      <c r="R2216">
        <v>5</v>
      </c>
      <c r="S2216">
        <v>1</v>
      </c>
      <c r="T2216">
        <v>1</v>
      </c>
      <c r="AB2216" t="s">
        <v>111</v>
      </c>
      <c r="AD2216" s="107">
        <v>33786</v>
      </c>
      <c r="AE2216" t="s">
        <v>31</v>
      </c>
      <c r="AF2216" t="s">
        <v>39</v>
      </c>
      <c r="AG2216" t="s">
        <v>40</v>
      </c>
      <c r="AH2216" t="s">
        <v>30</v>
      </c>
      <c r="AI2216" t="s">
        <v>79</v>
      </c>
      <c r="AJ2216" t="s">
        <v>54</v>
      </c>
      <c r="AK2216">
        <v>1</v>
      </c>
      <c r="AL2216" t="s">
        <v>54</v>
      </c>
      <c r="AP2216" t="s">
        <v>196</v>
      </c>
      <c r="AR2216" t="s">
        <v>43</v>
      </c>
      <c r="AS2216" t="s">
        <v>60</v>
      </c>
      <c r="BC2216" t="s">
        <v>37</v>
      </c>
      <c r="BF2216">
        <v>4</v>
      </c>
      <c r="BG2216">
        <v>4</v>
      </c>
      <c r="BH2216">
        <v>5</v>
      </c>
      <c r="BI2216">
        <v>19.721311475409838</v>
      </c>
      <c r="BJ2216">
        <f t="shared" si="170"/>
        <v>20</v>
      </c>
      <c r="BK2216">
        <v>0</v>
      </c>
      <c r="BL2216">
        <v>0</v>
      </c>
      <c r="BM2216" t="s">
        <v>1051</v>
      </c>
      <c r="BN2216" t="s">
        <v>913</v>
      </c>
      <c r="BO2216" t="s">
        <v>564</v>
      </c>
      <c r="BQ2216" t="s">
        <v>1051</v>
      </c>
      <c r="BR2216" t="s">
        <v>87</v>
      </c>
      <c r="BS2216" t="s">
        <v>572</v>
      </c>
      <c r="BT2216" t="s">
        <v>1252</v>
      </c>
      <c r="BU2216" t="s">
        <v>87</v>
      </c>
      <c r="BV2216">
        <v>0.8</v>
      </c>
      <c r="BW2216">
        <v>1</v>
      </c>
      <c r="BX2216">
        <v>0.19999999999999996</v>
      </c>
      <c r="BY2216">
        <v>0</v>
      </c>
      <c r="BZ2216">
        <v>-4</v>
      </c>
      <c r="CA2216">
        <v>0</v>
      </c>
      <c r="CB2216">
        <v>4</v>
      </c>
      <c r="CC2216" t="e">
        <v>#VALUE!</v>
      </c>
      <c r="CD2216">
        <v>4</v>
      </c>
      <c r="CE2216">
        <v>0</v>
      </c>
      <c r="CH2216">
        <f t="shared" si="171"/>
        <v>1</v>
      </c>
      <c r="CI2216" t="s">
        <v>1405</v>
      </c>
      <c r="CJ2216">
        <v>1</v>
      </c>
      <c r="CK2216" t="s">
        <v>1399</v>
      </c>
      <c r="CL2216">
        <f t="shared" si="172"/>
        <v>0</v>
      </c>
      <c r="CM2216">
        <f t="shared" si="173"/>
        <v>1</v>
      </c>
      <c r="CN2216">
        <f t="shared" si="174"/>
        <v>1</v>
      </c>
    </row>
    <row r="2217" spans="1:92" x14ac:dyDescent="0.25">
      <c r="A2217">
        <v>462</v>
      </c>
      <c r="B2217" t="s">
        <v>564</v>
      </c>
      <c r="C2217" t="s">
        <v>564</v>
      </c>
      <c r="D2217">
        <v>2472808</v>
      </c>
      <c r="E2217">
        <v>2</v>
      </c>
      <c r="F2217" s="107">
        <v>40927</v>
      </c>
      <c r="G2217" s="107">
        <v>40931</v>
      </c>
      <c r="H2217">
        <v>2472808</v>
      </c>
      <c r="I2217" s="107" t="s">
        <v>560</v>
      </c>
      <c r="J2217" s="107" t="s">
        <v>560</v>
      </c>
      <c r="K2217">
        <v>2000</v>
      </c>
      <c r="L2217" t="s">
        <v>566</v>
      </c>
      <c r="M2217" s="107">
        <v>40928</v>
      </c>
      <c r="N2217" t="s">
        <v>87</v>
      </c>
      <c r="O2217" t="s">
        <v>75</v>
      </c>
      <c r="P2217" t="s">
        <v>587</v>
      </c>
      <c r="Q2217">
        <v>0</v>
      </c>
      <c r="R2217">
        <v>5</v>
      </c>
      <c r="S2217">
        <v>0</v>
      </c>
      <c r="T2217">
        <v>2</v>
      </c>
      <c r="AB2217" t="s">
        <v>111</v>
      </c>
      <c r="AD2217" s="107">
        <v>33532</v>
      </c>
      <c r="AE2217" t="s">
        <v>31</v>
      </c>
      <c r="AF2217" t="s">
        <v>39</v>
      </c>
      <c r="AG2217" t="s">
        <v>40</v>
      </c>
      <c r="AH2217" t="s">
        <v>30</v>
      </c>
      <c r="AI2217" t="s">
        <v>113</v>
      </c>
      <c r="AJ2217" t="s">
        <v>47</v>
      </c>
      <c r="AK2217">
        <v>1</v>
      </c>
      <c r="AL2217" t="s">
        <v>47</v>
      </c>
      <c r="AP2217" t="s">
        <v>62</v>
      </c>
      <c r="AR2217" t="s">
        <v>43</v>
      </c>
      <c r="AS2217" t="s">
        <v>63</v>
      </c>
      <c r="BC2217" t="s">
        <v>37</v>
      </c>
      <c r="BF2217">
        <v>0</v>
      </c>
      <c r="BG2217">
        <v>0</v>
      </c>
      <c r="BH2217">
        <v>5</v>
      </c>
      <c r="BI2217">
        <v>20.204918032786885</v>
      </c>
      <c r="BJ2217" t="e">
        <f t="shared" si="170"/>
        <v>#VALUE!</v>
      </c>
      <c r="BK2217" t="e">
        <v>#VALUE!</v>
      </c>
      <c r="BL2217" t="e">
        <v>#VALUE!</v>
      </c>
      <c r="BM2217" t="s">
        <v>47</v>
      </c>
      <c r="BN2217" t="s">
        <v>75</v>
      </c>
      <c r="BO2217" t="s">
        <v>87</v>
      </c>
      <c r="BQ2217" t="s">
        <v>47</v>
      </c>
      <c r="BR2217">
        <v>0</v>
      </c>
      <c r="BS2217" t="s">
        <v>573</v>
      </c>
      <c r="BT2217" t="s">
        <v>1252</v>
      </c>
      <c r="BU2217" t="s">
        <v>564</v>
      </c>
      <c r="BV2217">
        <v>0</v>
      </c>
      <c r="BW2217">
        <v>0</v>
      </c>
      <c r="BX2217">
        <v>0</v>
      </c>
      <c r="BY2217">
        <v>0</v>
      </c>
      <c r="BZ2217" t="e">
        <v>#VALUE!</v>
      </c>
      <c r="CA2217" t="e">
        <v>#VALUE!</v>
      </c>
      <c r="CB2217" t="e">
        <v>#VALUE!</v>
      </c>
      <c r="CC2217">
        <v>0</v>
      </c>
      <c r="CD2217">
        <v>0</v>
      </c>
      <c r="CE2217">
        <v>0</v>
      </c>
      <c r="CH2217">
        <f t="shared" si="171"/>
        <v>1</v>
      </c>
      <c r="CI2217" t="s">
        <v>1405</v>
      </c>
      <c r="CJ2217">
        <v>1</v>
      </c>
      <c r="CK2217" t="s">
        <v>1400</v>
      </c>
      <c r="CL2217">
        <f t="shared" si="172"/>
        <v>1</v>
      </c>
      <c r="CM2217">
        <f t="shared" si="173"/>
        <v>0</v>
      </c>
      <c r="CN2217">
        <f t="shared" si="174"/>
        <v>1</v>
      </c>
    </row>
    <row r="2218" spans="1:92" x14ac:dyDescent="0.25">
      <c r="A2218">
        <v>184</v>
      </c>
      <c r="B2218" t="s">
        <v>564</v>
      </c>
      <c r="C2218" t="s">
        <v>564</v>
      </c>
      <c r="D2218">
        <v>2472854</v>
      </c>
      <c r="E2218">
        <v>4</v>
      </c>
      <c r="F2218" s="107">
        <v>40917</v>
      </c>
      <c r="G2218" s="107">
        <v>41093</v>
      </c>
      <c r="H2218">
        <v>2472854</v>
      </c>
      <c r="I2218" s="107">
        <v>40927</v>
      </c>
      <c r="J2218" s="107">
        <v>40929</v>
      </c>
      <c r="K2218">
        <v>2000</v>
      </c>
      <c r="L2218" t="s">
        <v>566</v>
      </c>
      <c r="M2218" s="107">
        <v>40929</v>
      </c>
      <c r="N2218" t="s">
        <v>87</v>
      </c>
      <c r="O2218" t="s">
        <v>75</v>
      </c>
      <c r="P2218" t="s">
        <v>38</v>
      </c>
      <c r="Q2218">
        <v>3</v>
      </c>
      <c r="R2218">
        <v>177</v>
      </c>
      <c r="S2218">
        <v>0</v>
      </c>
      <c r="T2218">
        <v>0</v>
      </c>
      <c r="AD2218" s="107">
        <v>32289</v>
      </c>
      <c r="AE2218" t="s">
        <v>45</v>
      </c>
      <c r="AF2218" t="s">
        <v>32</v>
      </c>
      <c r="AG2218" t="s">
        <v>868</v>
      </c>
      <c r="AH2218" t="s">
        <v>30</v>
      </c>
      <c r="AI2218" t="s">
        <v>117</v>
      </c>
      <c r="AJ2218" t="s">
        <v>88</v>
      </c>
      <c r="AK2218">
        <v>9</v>
      </c>
      <c r="AL2218" t="s">
        <v>986</v>
      </c>
      <c r="AO2218">
        <v>16</v>
      </c>
      <c r="AP2218" t="s">
        <v>103</v>
      </c>
      <c r="AR2218" t="s">
        <v>43</v>
      </c>
      <c r="AS2218" t="s">
        <v>63</v>
      </c>
      <c r="AT2218" t="s">
        <v>165</v>
      </c>
      <c r="BC2218" t="s">
        <v>51</v>
      </c>
      <c r="BF2218">
        <v>3</v>
      </c>
      <c r="BG2218">
        <v>167</v>
      </c>
      <c r="BH2218">
        <v>177</v>
      </c>
      <c r="BI2218">
        <v>23.57377049180328</v>
      </c>
      <c r="BJ2218">
        <f t="shared" si="170"/>
        <v>24</v>
      </c>
      <c r="BK2218">
        <v>0</v>
      </c>
      <c r="BL2218">
        <v>-164</v>
      </c>
      <c r="BM2218" t="s">
        <v>1050</v>
      </c>
      <c r="BN2218" t="s">
        <v>75</v>
      </c>
      <c r="BO2218" t="s">
        <v>87</v>
      </c>
      <c r="BQ2218" t="s">
        <v>1050</v>
      </c>
      <c r="BR2218" t="s">
        <v>87</v>
      </c>
      <c r="BS2218" t="s">
        <v>573</v>
      </c>
      <c r="BT2218" t="s">
        <v>1252</v>
      </c>
      <c r="BU2218" t="s">
        <v>564</v>
      </c>
      <c r="BV2218">
        <v>1.6949152542372881E-2</v>
      </c>
      <c r="BW2218">
        <v>1.7964071856287425E-2</v>
      </c>
      <c r="BX2218">
        <v>1.0149193139145432E-3</v>
      </c>
      <c r="BY2218">
        <v>0</v>
      </c>
      <c r="BZ2218">
        <v>-3</v>
      </c>
      <c r="CA2218">
        <v>0</v>
      </c>
      <c r="CB2218">
        <v>3</v>
      </c>
      <c r="CC2218" t="e">
        <v>#VALUE!</v>
      </c>
      <c r="CD2218">
        <v>3</v>
      </c>
      <c r="CE2218">
        <v>0</v>
      </c>
      <c r="CH2218">
        <f t="shared" si="171"/>
        <v>0</v>
      </c>
      <c r="CI2218" t="s">
        <v>1405</v>
      </c>
      <c r="CJ2218">
        <v>1</v>
      </c>
      <c r="CK2218" t="s">
        <v>1399</v>
      </c>
      <c r="CL2218">
        <f t="shared" si="172"/>
        <v>1</v>
      </c>
      <c r="CM2218">
        <f t="shared" si="173"/>
        <v>0</v>
      </c>
      <c r="CN2218">
        <f t="shared" si="174"/>
        <v>0</v>
      </c>
    </row>
    <row r="2219" spans="1:92" x14ac:dyDescent="0.25">
      <c r="A2219">
        <v>2253</v>
      </c>
      <c r="B2219" t="s">
        <v>87</v>
      </c>
      <c r="C2219" t="s">
        <v>564</v>
      </c>
      <c r="D2219">
        <v>2472865</v>
      </c>
      <c r="E2219">
        <v>1</v>
      </c>
      <c r="F2219" s="107">
        <v>40994</v>
      </c>
      <c r="G2219" s="107">
        <v>40996</v>
      </c>
      <c r="H2219">
        <v>2472865</v>
      </c>
      <c r="I2219" s="107">
        <v>40994</v>
      </c>
      <c r="J2219" s="107">
        <v>40996</v>
      </c>
      <c r="K2219">
        <v>10000</v>
      </c>
      <c r="L2219" t="s">
        <v>568</v>
      </c>
      <c r="N2219" t="s">
        <v>564</v>
      </c>
      <c r="O2219" t="s">
        <v>913</v>
      </c>
      <c r="P2219" t="s">
        <v>54</v>
      </c>
      <c r="Q2219">
        <v>3</v>
      </c>
      <c r="R2219">
        <v>3</v>
      </c>
      <c r="S2219">
        <v>3</v>
      </c>
      <c r="T2219">
        <v>3</v>
      </c>
      <c r="U2219">
        <v>2</v>
      </c>
      <c r="AD2219" s="107">
        <v>25284</v>
      </c>
      <c r="AE2219" t="s">
        <v>31</v>
      </c>
      <c r="AF2219" t="s">
        <v>32</v>
      </c>
      <c r="AG2219" t="s">
        <v>868</v>
      </c>
      <c r="AH2219" t="s">
        <v>57</v>
      </c>
      <c r="AI2219" t="s">
        <v>94</v>
      </c>
      <c r="AJ2219" t="s">
        <v>54</v>
      </c>
      <c r="AK2219">
        <v>2</v>
      </c>
      <c r="AL2219" t="s">
        <v>54</v>
      </c>
      <c r="AP2219" t="s">
        <v>135</v>
      </c>
      <c r="AR2219" t="s">
        <v>66</v>
      </c>
      <c r="AS2219" t="s">
        <v>63</v>
      </c>
      <c r="AT2219" t="s">
        <v>422</v>
      </c>
      <c r="BC2219" t="s">
        <v>78</v>
      </c>
      <c r="BD2219" t="s">
        <v>1222</v>
      </c>
      <c r="BF2219">
        <v>3</v>
      </c>
      <c r="BG2219">
        <v>3</v>
      </c>
      <c r="BH2219">
        <v>3</v>
      </c>
      <c r="BI2219">
        <v>42.923497267759565</v>
      </c>
      <c r="BJ2219">
        <f t="shared" si="170"/>
        <v>43</v>
      </c>
      <c r="BK2219">
        <v>0</v>
      </c>
      <c r="BL2219">
        <v>0</v>
      </c>
      <c r="BM2219" t="s">
        <v>1051</v>
      </c>
      <c r="BN2219" t="s">
        <v>913</v>
      </c>
      <c r="BO2219" t="s">
        <v>564</v>
      </c>
      <c r="BQ2219" t="s">
        <v>1051</v>
      </c>
      <c r="BR2219" t="s">
        <v>87</v>
      </c>
      <c r="BS2219" t="s">
        <v>572</v>
      </c>
      <c r="BT2219" t="s">
        <v>1252</v>
      </c>
      <c r="BU2219" t="s">
        <v>87</v>
      </c>
      <c r="BV2219">
        <v>1</v>
      </c>
      <c r="BW2219">
        <v>1</v>
      </c>
      <c r="BX2219">
        <v>0</v>
      </c>
      <c r="BY2219">
        <v>0</v>
      </c>
      <c r="BZ2219">
        <v>-3</v>
      </c>
      <c r="CA2219">
        <v>0</v>
      </c>
      <c r="CB2219">
        <v>3</v>
      </c>
      <c r="CC2219" t="e">
        <v>#VALUE!</v>
      </c>
      <c r="CD2219">
        <v>3</v>
      </c>
      <c r="CE2219">
        <v>0</v>
      </c>
      <c r="CH2219">
        <f t="shared" si="171"/>
        <v>1</v>
      </c>
      <c r="CI2219" t="s">
        <v>1405</v>
      </c>
      <c r="CJ2219">
        <v>1</v>
      </c>
      <c r="CK2219" t="s">
        <v>1399</v>
      </c>
      <c r="CL2219">
        <f t="shared" si="172"/>
        <v>0</v>
      </c>
      <c r="CM2219">
        <f t="shared" si="173"/>
        <v>1</v>
      </c>
      <c r="CN2219">
        <f t="shared" si="174"/>
        <v>1</v>
      </c>
    </row>
    <row r="2220" spans="1:92" x14ac:dyDescent="0.25">
      <c r="A2220">
        <v>2009</v>
      </c>
      <c r="B2220" t="s">
        <v>87</v>
      </c>
      <c r="C2220" t="s">
        <v>87</v>
      </c>
      <c r="D2220">
        <v>2473736</v>
      </c>
      <c r="E2220">
        <v>2</v>
      </c>
      <c r="F2220" s="107">
        <v>40984</v>
      </c>
      <c r="G2220" s="107">
        <v>41108</v>
      </c>
      <c r="H2220">
        <v>2473736</v>
      </c>
      <c r="I2220" s="107">
        <v>40984</v>
      </c>
      <c r="J2220" s="107">
        <v>40999</v>
      </c>
      <c r="K2220">
        <v>30000</v>
      </c>
      <c r="L2220" t="s">
        <v>570</v>
      </c>
      <c r="M2220" s="107">
        <v>40999</v>
      </c>
      <c r="N2220" t="s">
        <v>87</v>
      </c>
      <c r="O2220" t="s">
        <v>75</v>
      </c>
      <c r="P2220" t="s">
        <v>587</v>
      </c>
      <c r="Q2220">
        <v>88</v>
      </c>
      <c r="R2220">
        <v>125</v>
      </c>
      <c r="S2220">
        <v>0</v>
      </c>
      <c r="T2220">
        <v>1</v>
      </c>
      <c r="AD2220" s="107">
        <v>33705</v>
      </c>
      <c r="AE2220" t="s">
        <v>45</v>
      </c>
      <c r="AF2220" t="s">
        <v>32</v>
      </c>
      <c r="AG2220" t="s">
        <v>868</v>
      </c>
      <c r="AH2220" t="s">
        <v>57</v>
      </c>
      <c r="AI2220" t="s">
        <v>46</v>
      </c>
      <c r="AJ2220" t="s">
        <v>47</v>
      </c>
      <c r="AK2220">
        <v>9</v>
      </c>
      <c r="AL2220" t="s">
        <v>47</v>
      </c>
      <c r="AP2220" t="s">
        <v>399</v>
      </c>
      <c r="AR2220" t="s">
        <v>66</v>
      </c>
      <c r="AS2220" t="s">
        <v>63</v>
      </c>
      <c r="AV2220" t="s">
        <v>87</v>
      </c>
      <c r="AW2220" t="s">
        <v>749</v>
      </c>
      <c r="BA2220" t="s">
        <v>1191</v>
      </c>
      <c r="BB2220">
        <v>470</v>
      </c>
      <c r="BC2220" t="s">
        <v>37</v>
      </c>
      <c r="BD2220" t="s">
        <v>1261</v>
      </c>
      <c r="BF2220">
        <v>88</v>
      </c>
      <c r="BG2220">
        <v>125</v>
      </c>
      <c r="BH2220">
        <v>125</v>
      </c>
      <c r="BI2220">
        <v>19.887978142076502</v>
      </c>
      <c r="BJ2220">
        <f t="shared" si="170"/>
        <v>20</v>
      </c>
      <c r="BK2220">
        <v>0</v>
      </c>
      <c r="BL2220">
        <v>-109</v>
      </c>
      <c r="BM2220" t="s">
        <v>47</v>
      </c>
      <c r="BN2220" t="s">
        <v>75</v>
      </c>
      <c r="BO2220" t="s">
        <v>87</v>
      </c>
      <c r="BQ2220" t="s">
        <v>47</v>
      </c>
      <c r="BR2220" t="s">
        <v>87</v>
      </c>
      <c r="BS2220" t="s">
        <v>572</v>
      </c>
      <c r="BT2220" t="s">
        <v>1252</v>
      </c>
      <c r="BU2220" t="s">
        <v>564</v>
      </c>
      <c r="BV2220">
        <v>0.70399999999999996</v>
      </c>
      <c r="BW2220">
        <v>0.128</v>
      </c>
      <c r="BX2220">
        <v>-0.57599999999999996</v>
      </c>
      <c r="BY2220">
        <v>0</v>
      </c>
      <c r="BZ2220">
        <v>-16</v>
      </c>
      <c r="CA2220">
        <v>72</v>
      </c>
      <c r="CB2220">
        <v>125</v>
      </c>
      <c r="CC2220">
        <v>88</v>
      </c>
      <c r="CD2220">
        <v>125</v>
      </c>
      <c r="CE2220">
        <v>109</v>
      </c>
      <c r="CH2220">
        <f t="shared" si="171"/>
        <v>1</v>
      </c>
      <c r="CI2220" t="s">
        <v>1402</v>
      </c>
      <c r="CJ2220">
        <v>4</v>
      </c>
      <c r="CK2220" t="s">
        <v>1399</v>
      </c>
      <c r="CL2220">
        <f t="shared" si="172"/>
        <v>1</v>
      </c>
      <c r="CM2220">
        <f t="shared" si="173"/>
        <v>0</v>
      </c>
      <c r="CN2220">
        <f t="shared" si="174"/>
        <v>1</v>
      </c>
    </row>
    <row r="2221" spans="1:92" x14ac:dyDescent="0.25">
      <c r="A2221">
        <v>1404</v>
      </c>
      <c r="B2221" t="s">
        <v>564</v>
      </c>
      <c r="C2221" t="s">
        <v>564</v>
      </c>
      <c r="D2221">
        <v>2474676</v>
      </c>
      <c r="E2221">
        <v>5</v>
      </c>
      <c r="F2221" s="107">
        <v>40960</v>
      </c>
      <c r="G2221" s="107">
        <v>41023</v>
      </c>
      <c r="H2221">
        <v>2474676</v>
      </c>
      <c r="I2221" s="107">
        <v>40960</v>
      </c>
      <c r="J2221" s="107">
        <v>41023</v>
      </c>
      <c r="K2221">
        <v>5000</v>
      </c>
      <c r="L2221" t="s">
        <v>567</v>
      </c>
      <c r="N2221" t="s">
        <v>564</v>
      </c>
      <c r="O2221" t="s">
        <v>913</v>
      </c>
      <c r="P2221" t="s">
        <v>38</v>
      </c>
      <c r="Q2221">
        <v>64</v>
      </c>
      <c r="R2221">
        <v>64</v>
      </c>
      <c r="S2221">
        <v>1</v>
      </c>
      <c r="T2221">
        <v>8</v>
      </c>
      <c r="U2221">
        <v>1</v>
      </c>
      <c r="AD2221" s="107">
        <v>24918</v>
      </c>
      <c r="AE2221" t="s">
        <v>31</v>
      </c>
      <c r="AF2221" t="s">
        <v>32</v>
      </c>
      <c r="AG2221" t="s">
        <v>868</v>
      </c>
      <c r="AH2221" t="s">
        <v>57</v>
      </c>
      <c r="AI2221" t="s">
        <v>86</v>
      </c>
      <c r="AJ2221" t="s">
        <v>88</v>
      </c>
      <c r="AK2221">
        <v>3</v>
      </c>
      <c r="AL2221" t="s">
        <v>987</v>
      </c>
      <c r="AN2221">
        <v>6</v>
      </c>
      <c r="AP2221" t="s">
        <v>59</v>
      </c>
      <c r="AR2221" t="s">
        <v>43</v>
      </c>
      <c r="AS2221" t="s">
        <v>60</v>
      </c>
      <c r="BC2221" t="s">
        <v>37</v>
      </c>
      <c r="BF2221">
        <v>64</v>
      </c>
      <c r="BG2221">
        <v>64</v>
      </c>
      <c r="BH2221">
        <v>64</v>
      </c>
      <c r="BI2221">
        <v>43.830601092896174</v>
      </c>
      <c r="BJ2221">
        <f t="shared" si="170"/>
        <v>44</v>
      </c>
      <c r="BK2221">
        <v>0</v>
      </c>
      <c r="BL2221">
        <v>0</v>
      </c>
      <c r="BM2221" t="s">
        <v>1050</v>
      </c>
      <c r="BN2221" t="s">
        <v>913</v>
      </c>
      <c r="BO2221" t="s">
        <v>564</v>
      </c>
      <c r="BQ2221" t="s">
        <v>1050</v>
      </c>
      <c r="BR2221" t="s">
        <v>87</v>
      </c>
      <c r="BS2221" t="s">
        <v>572</v>
      </c>
      <c r="BT2221" t="s">
        <v>1252</v>
      </c>
      <c r="BU2221" t="s">
        <v>87</v>
      </c>
      <c r="BV2221">
        <v>1</v>
      </c>
      <c r="BW2221">
        <v>1</v>
      </c>
      <c r="BX2221">
        <v>0</v>
      </c>
      <c r="BY2221">
        <v>0</v>
      </c>
      <c r="BZ2221">
        <v>-64</v>
      </c>
      <c r="CA2221">
        <v>0</v>
      </c>
      <c r="CB2221">
        <v>64</v>
      </c>
      <c r="CC2221" t="e">
        <v>#VALUE!</v>
      </c>
      <c r="CD2221">
        <v>64</v>
      </c>
      <c r="CE2221">
        <v>0</v>
      </c>
      <c r="CH2221">
        <f t="shared" si="171"/>
        <v>1</v>
      </c>
      <c r="CI2221" t="s">
        <v>1402</v>
      </c>
      <c r="CJ2221">
        <v>4</v>
      </c>
      <c r="CK2221" t="s">
        <v>1399</v>
      </c>
      <c r="CL2221">
        <f t="shared" si="172"/>
        <v>0</v>
      </c>
      <c r="CM2221">
        <f t="shared" si="173"/>
        <v>1</v>
      </c>
      <c r="CN2221">
        <f t="shared" si="174"/>
        <v>1</v>
      </c>
    </row>
    <row r="2222" spans="1:92" x14ac:dyDescent="0.25">
      <c r="A2222">
        <v>1213</v>
      </c>
      <c r="B2222" t="s">
        <v>564</v>
      </c>
      <c r="C2222" t="s">
        <v>564</v>
      </c>
      <c r="D2222">
        <v>2475075</v>
      </c>
      <c r="E2222">
        <v>6</v>
      </c>
      <c r="F2222" s="107">
        <v>40953</v>
      </c>
      <c r="G2222" s="107">
        <v>41348</v>
      </c>
      <c r="H2222">
        <v>2475075</v>
      </c>
      <c r="I2222" s="107">
        <v>40958</v>
      </c>
      <c r="J2222" s="107">
        <v>41348</v>
      </c>
      <c r="K2222">
        <v>80000</v>
      </c>
      <c r="L2222" t="s">
        <v>570</v>
      </c>
      <c r="N2222" t="s">
        <v>564</v>
      </c>
      <c r="O2222" t="s">
        <v>913</v>
      </c>
      <c r="P2222" t="s">
        <v>38</v>
      </c>
      <c r="Q2222">
        <v>391</v>
      </c>
      <c r="R2222">
        <v>396</v>
      </c>
      <c r="S2222">
        <v>0</v>
      </c>
      <c r="T2222">
        <v>1</v>
      </c>
      <c r="AD2222" s="107">
        <v>31809</v>
      </c>
      <c r="AE2222" t="s">
        <v>31</v>
      </c>
      <c r="AF2222" t="s">
        <v>68</v>
      </c>
      <c r="AG2222" t="s">
        <v>870</v>
      </c>
      <c r="AH2222" t="s">
        <v>30</v>
      </c>
      <c r="AI2222" t="s">
        <v>86</v>
      </c>
      <c r="AJ2222" t="s">
        <v>88</v>
      </c>
      <c r="AK2222">
        <v>11</v>
      </c>
      <c r="AL2222" t="s">
        <v>361</v>
      </c>
      <c r="AM2222">
        <v>12</v>
      </c>
      <c r="AP2222" t="s">
        <v>104</v>
      </c>
      <c r="AR2222" t="s">
        <v>91</v>
      </c>
      <c r="AS2222" t="s">
        <v>105</v>
      </c>
      <c r="BC2222" t="s">
        <v>37</v>
      </c>
      <c r="BF2222">
        <v>391</v>
      </c>
      <c r="BG2222">
        <v>391</v>
      </c>
      <c r="BH2222">
        <v>396</v>
      </c>
      <c r="BI2222">
        <v>24.983606557377048</v>
      </c>
      <c r="BJ2222">
        <f t="shared" si="170"/>
        <v>25</v>
      </c>
      <c r="BK2222">
        <v>0</v>
      </c>
      <c r="BL2222">
        <v>0</v>
      </c>
      <c r="BM2222" t="s">
        <v>1050</v>
      </c>
      <c r="BN2222" t="s">
        <v>913</v>
      </c>
      <c r="BO2222" t="s">
        <v>564</v>
      </c>
      <c r="BQ2222" t="s">
        <v>1050</v>
      </c>
      <c r="BR2222" t="s">
        <v>87</v>
      </c>
      <c r="BS2222" t="s">
        <v>572</v>
      </c>
      <c r="BT2222" t="s">
        <v>1252</v>
      </c>
      <c r="BU2222" t="s">
        <v>564</v>
      </c>
      <c r="BV2222">
        <v>0.98737373737373735</v>
      </c>
      <c r="BW2222">
        <v>1</v>
      </c>
      <c r="BX2222">
        <v>1.2626262626262652E-2</v>
      </c>
      <c r="BY2222">
        <v>0</v>
      </c>
      <c r="BZ2222">
        <v>-391</v>
      </c>
      <c r="CA2222">
        <v>0</v>
      </c>
      <c r="CB2222">
        <v>391</v>
      </c>
      <c r="CC2222" t="e">
        <v>#VALUE!</v>
      </c>
      <c r="CD2222">
        <v>391</v>
      </c>
      <c r="CE2222">
        <v>0</v>
      </c>
      <c r="CH2222">
        <f t="shared" si="171"/>
        <v>1</v>
      </c>
      <c r="CI2222" t="s">
        <v>1406</v>
      </c>
      <c r="CJ2222">
        <v>0</v>
      </c>
      <c r="CK2222" t="s">
        <v>1399</v>
      </c>
      <c r="CL2222">
        <f t="shared" si="172"/>
        <v>0</v>
      </c>
      <c r="CM2222">
        <f t="shared" si="173"/>
        <v>0</v>
      </c>
      <c r="CN2222">
        <f t="shared" si="174"/>
        <v>1</v>
      </c>
    </row>
    <row r="2223" spans="1:92" x14ac:dyDescent="0.25">
      <c r="A2223">
        <v>2381</v>
      </c>
      <c r="B2223" t="s">
        <v>564</v>
      </c>
      <c r="C2223" t="s">
        <v>564</v>
      </c>
      <c r="D2223">
        <v>2477470</v>
      </c>
      <c r="E2223">
        <v>2</v>
      </c>
      <c r="F2223" s="107">
        <v>40998</v>
      </c>
      <c r="G2223" s="107">
        <v>41184</v>
      </c>
      <c r="H2223">
        <v>2477470</v>
      </c>
      <c r="I2223" s="107">
        <v>41029</v>
      </c>
      <c r="J2223" s="107">
        <v>41184</v>
      </c>
      <c r="K2223">
        <v>30000</v>
      </c>
      <c r="L2223" t="s">
        <v>570</v>
      </c>
      <c r="N2223" t="s">
        <v>564</v>
      </c>
      <c r="O2223" t="s">
        <v>913</v>
      </c>
      <c r="P2223" t="s">
        <v>587</v>
      </c>
      <c r="Q2223">
        <v>156</v>
      </c>
      <c r="R2223">
        <v>187</v>
      </c>
      <c r="S2223">
        <v>0</v>
      </c>
      <c r="T2223">
        <v>4</v>
      </c>
      <c r="AD2223" s="107">
        <v>31666</v>
      </c>
      <c r="AE2223" t="s">
        <v>31</v>
      </c>
      <c r="AF2223" t="s">
        <v>39</v>
      </c>
      <c r="AG2223" t="s">
        <v>40</v>
      </c>
      <c r="AH2223" t="s">
        <v>40</v>
      </c>
      <c r="AI2223" t="s">
        <v>82</v>
      </c>
      <c r="AJ2223" t="s">
        <v>47</v>
      </c>
      <c r="AK2223">
        <v>9</v>
      </c>
      <c r="AL2223" t="s">
        <v>47</v>
      </c>
      <c r="AP2223" t="s">
        <v>104</v>
      </c>
      <c r="AR2223" t="s">
        <v>91</v>
      </c>
      <c r="AS2223" t="s">
        <v>105</v>
      </c>
      <c r="BC2223" t="s">
        <v>37</v>
      </c>
      <c r="BF2223">
        <v>156</v>
      </c>
      <c r="BG2223">
        <v>156</v>
      </c>
      <c r="BH2223">
        <v>187</v>
      </c>
      <c r="BI2223">
        <v>25.497267759562842</v>
      </c>
      <c r="BJ2223">
        <f t="shared" si="170"/>
        <v>26</v>
      </c>
      <c r="BK2223">
        <v>0</v>
      </c>
      <c r="BL2223">
        <v>0</v>
      </c>
      <c r="BM2223" t="s">
        <v>47</v>
      </c>
      <c r="BN2223" t="s">
        <v>913</v>
      </c>
      <c r="BO2223" t="s">
        <v>564</v>
      </c>
      <c r="BQ2223" t="s">
        <v>47</v>
      </c>
      <c r="BR2223" t="s">
        <v>87</v>
      </c>
      <c r="BS2223" t="s">
        <v>572</v>
      </c>
      <c r="BT2223" t="s">
        <v>1252</v>
      </c>
      <c r="BU2223" t="s">
        <v>564</v>
      </c>
      <c r="BV2223">
        <v>0.83422459893048129</v>
      </c>
      <c r="BW2223">
        <v>1</v>
      </c>
      <c r="BX2223">
        <v>0.16577540106951871</v>
      </c>
      <c r="BY2223">
        <v>0</v>
      </c>
      <c r="BZ2223">
        <v>-156</v>
      </c>
      <c r="CA2223">
        <v>0</v>
      </c>
      <c r="CB2223">
        <v>156</v>
      </c>
      <c r="CC2223" t="e">
        <v>#VALUE!</v>
      </c>
      <c r="CD2223">
        <v>156</v>
      </c>
      <c r="CE2223">
        <v>0</v>
      </c>
      <c r="CH2223">
        <f t="shared" si="171"/>
        <v>1</v>
      </c>
      <c r="CI2223" t="s">
        <v>1403</v>
      </c>
      <c r="CJ2223">
        <v>6</v>
      </c>
      <c r="CK2223" t="s">
        <v>1399</v>
      </c>
      <c r="CL2223">
        <f t="shared" si="172"/>
        <v>0</v>
      </c>
      <c r="CM2223">
        <f t="shared" si="173"/>
        <v>0</v>
      </c>
      <c r="CN2223">
        <f t="shared" si="174"/>
        <v>1</v>
      </c>
    </row>
    <row r="2224" spans="1:92" x14ac:dyDescent="0.25">
      <c r="A2224">
        <v>1133</v>
      </c>
      <c r="B2224" t="s">
        <v>564</v>
      </c>
      <c r="C2224" t="s">
        <v>87</v>
      </c>
      <c r="D2224">
        <v>2477539</v>
      </c>
      <c r="E2224">
        <v>2</v>
      </c>
      <c r="F2224" s="107">
        <v>40949</v>
      </c>
      <c r="G2224" s="107">
        <v>41135</v>
      </c>
      <c r="H2224">
        <v>2477539</v>
      </c>
      <c r="I2224" s="107">
        <v>40950</v>
      </c>
      <c r="J2224" s="107">
        <v>40952</v>
      </c>
      <c r="K2224">
        <v>50000</v>
      </c>
      <c r="L2224" t="s">
        <v>570</v>
      </c>
      <c r="M2224" s="107">
        <v>40952</v>
      </c>
      <c r="N2224" t="s">
        <v>87</v>
      </c>
      <c r="O2224" t="s">
        <v>583</v>
      </c>
      <c r="P2224" t="s">
        <v>587</v>
      </c>
      <c r="Q2224">
        <v>179</v>
      </c>
      <c r="R2224">
        <v>187</v>
      </c>
      <c r="S2224">
        <v>0</v>
      </c>
      <c r="T2224">
        <v>3</v>
      </c>
      <c r="AD2224" s="107">
        <v>29255</v>
      </c>
      <c r="AE2224" t="s">
        <v>31</v>
      </c>
      <c r="AF2224" t="s">
        <v>32</v>
      </c>
      <c r="AG2224" t="s">
        <v>868</v>
      </c>
      <c r="AH2224" t="s">
        <v>30</v>
      </c>
      <c r="AI2224" t="s">
        <v>70</v>
      </c>
      <c r="AJ2224" t="s">
        <v>47</v>
      </c>
      <c r="AK2224">
        <v>10</v>
      </c>
      <c r="AL2224" t="s">
        <v>47</v>
      </c>
      <c r="AP2224" t="s">
        <v>72</v>
      </c>
      <c r="AR2224" t="s">
        <v>49</v>
      </c>
      <c r="AS2224" t="s">
        <v>73</v>
      </c>
      <c r="AU2224" t="s">
        <v>706</v>
      </c>
      <c r="AX2224" t="s">
        <v>87</v>
      </c>
      <c r="BC2224" t="s">
        <v>51</v>
      </c>
      <c r="BF2224">
        <v>179</v>
      </c>
      <c r="BG2224">
        <v>186</v>
      </c>
      <c r="BH2224">
        <v>187</v>
      </c>
      <c r="BI2224">
        <v>31.950819672131146</v>
      </c>
      <c r="BJ2224">
        <f t="shared" si="170"/>
        <v>32</v>
      </c>
      <c r="BK2224">
        <v>0</v>
      </c>
      <c r="BL2224">
        <v>-183</v>
      </c>
      <c r="BM2224" t="s">
        <v>47</v>
      </c>
      <c r="BN2224" t="s">
        <v>75</v>
      </c>
      <c r="BO2224" t="s">
        <v>87</v>
      </c>
      <c r="BQ2224" t="s">
        <v>47</v>
      </c>
      <c r="BR2224" t="s">
        <v>87</v>
      </c>
      <c r="BS2224" t="s">
        <v>573</v>
      </c>
      <c r="BT2224" t="s">
        <v>1252</v>
      </c>
      <c r="BU2224" t="s">
        <v>564</v>
      </c>
      <c r="BV2224">
        <v>0.95721925133689845</v>
      </c>
      <c r="BW2224">
        <v>1.6129032258064516E-2</v>
      </c>
      <c r="BX2224">
        <v>-0.94109021907883394</v>
      </c>
      <c r="BY2224">
        <v>0</v>
      </c>
      <c r="BZ2224">
        <v>-3</v>
      </c>
      <c r="CA2224">
        <v>176</v>
      </c>
      <c r="CB2224">
        <v>3</v>
      </c>
      <c r="CC2224">
        <v>179</v>
      </c>
      <c r="CE2224">
        <v>183</v>
      </c>
      <c r="CH2224">
        <f t="shared" si="171"/>
        <v>1</v>
      </c>
      <c r="CI2224" t="s">
        <v>1403</v>
      </c>
      <c r="CJ2224">
        <v>6</v>
      </c>
      <c r="CK2224" t="s">
        <v>1399</v>
      </c>
      <c r="CL2224">
        <f t="shared" si="172"/>
        <v>1</v>
      </c>
      <c r="CM2224">
        <f t="shared" si="173"/>
        <v>0</v>
      </c>
      <c r="CN2224">
        <f t="shared" si="174"/>
        <v>1</v>
      </c>
    </row>
    <row r="2225" spans="1:92" x14ac:dyDescent="0.25">
      <c r="A2225">
        <v>847</v>
      </c>
      <c r="B2225" t="s">
        <v>564</v>
      </c>
      <c r="C2225" t="s">
        <v>564</v>
      </c>
      <c r="D2225">
        <v>2478008</v>
      </c>
      <c r="E2225">
        <v>2</v>
      </c>
      <c r="F2225" s="107">
        <v>40940</v>
      </c>
      <c r="G2225" s="107">
        <v>40977</v>
      </c>
      <c r="H2225">
        <v>2478008</v>
      </c>
      <c r="I2225" s="107">
        <v>40941</v>
      </c>
      <c r="J2225" s="107">
        <v>40941</v>
      </c>
      <c r="K2225">
        <v>2000</v>
      </c>
      <c r="L2225" t="s">
        <v>566</v>
      </c>
      <c r="M2225" s="107">
        <v>40941</v>
      </c>
      <c r="N2225" t="s">
        <v>87</v>
      </c>
      <c r="O2225" t="s">
        <v>75</v>
      </c>
      <c r="P2225" t="s">
        <v>587</v>
      </c>
      <c r="Q2225">
        <v>1</v>
      </c>
      <c r="R2225">
        <v>38</v>
      </c>
      <c r="S2225">
        <v>0</v>
      </c>
      <c r="T2225">
        <v>3</v>
      </c>
      <c r="AD2225" s="107">
        <v>31462</v>
      </c>
      <c r="AE2225" t="s">
        <v>45</v>
      </c>
      <c r="AF2225" t="s">
        <v>68</v>
      </c>
      <c r="AG2225" t="s">
        <v>870</v>
      </c>
      <c r="AH2225" t="s">
        <v>30</v>
      </c>
      <c r="AI2225" t="s">
        <v>58</v>
      </c>
      <c r="AJ2225" t="s">
        <v>47</v>
      </c>
      <c r="AK2225">
        <v>2</v>
      </c>
      <c r="AL2225" t="s">
        <v>47</v>
      </c>
      <c r="AP2225" t="s">
        <v>59</v>
      </c>
      <c r="AR2225" t="s">
        <v>43</v>
      </c>
      <c r="AS2225" t="s">
        <v>60</v>
      </c>
      <c r="BC2225" t="s">
        <v>37</v>
      </c>
      <c r="BF2225">
        <v>1</v>
      </c>
      <c r="BG2225">
        <v>37</v>
      </c>
      <c r="BH2225">
        <v>38</v>
      </c>
      <c r="BI2225">
        <v>25.896174863387976</v>
      </c>
      <c r="BJ2225">
        <f t="shared" si="170"/>
        <v>26</v>
      </c>
      <c r="BK2225">
        <v>0</v>
      </c>
      <c r="BL2225">
        <v>-36</v>
      </c>
      <c r="BM2225" t="s">
        <v>47</v>
      </c>
      <c r="BN2225" t="s">
        <v>75</v>
      </c>
      <c r="BO2225" t="s">
        <v>87</v>
      </c>
      <c r="BQ2225" t="s">
        <v>47</v>
      </c>
      <c r="BR2225" t="s">
        <v>87</v>
      </c>
      <c r="BS2225" t="s">
        <v>573</v>
      </c>
      <c r="BT2225" t="s">
        <v>1252</v>
      </c>
      <c r="BU2225" t="s">
        <v>564</v>
      </c>
      <c r="BV2225">
        <v>2.6315789473684209E-2</v>
      </c>
      <c r="BW2225">
        <v>2.7027027027027029E-2</v>
      </c>
      <c r="BX2225">
        <v>7.1123755334281946E-4</v>
      </c>
      <c r="BY2225">
        <v>0</v>
      </c>
      <c r="BZ2225">
        <v>-1</v>
      </c>
      <c r="CA2225">
        <v>0</v>
      </c>
      <c r="CB2225">
        <v>1</v>
      </c>
      <c r="CC2225" t="e">
        <v>#VALUE!</v>
      </c>
      <c r="CD2225">
        <v>1</v>
      </c>
      <c r="CE2225">
        <v>0</v>
      </c>
      <c r="CH2225">
        <f t="shared" si="171"/>
        <v>1</v>
      </c>
      <c r="CI2225" t="s">
        <v>1405</v>
      </c>
      <c r="CJ2225">
        <v>1</v>
      </c>
      <c r="CK2225" t="s">
        <v>1399</v>
      </c>
      <c r="CL2225">
        <f t="shared" si="172"/>
        <v>1</v>
      </c>
      <c r="CM2225">
        <f t="shared" si="173"/>
        <v>0</v>
      </c>
      <c r="CN2225">
        <f t="shared" si="174"/>
        <v>1</v>
      </c>
    </row>
    <row r="2226" spans="1:92" x14ac:dyDescent="0.25">
      <c r="A2226">
        <v>459</v>
      </c>
      <c r="B2226" t="s">
        <v>564</v>
      </c>
      <c r="C2226" t="s">
        <v>564</v>
      </c>
      <c r="D2226">
        <v>2479142</v>
      </c>
      <c r="E2226">
        <v>5</v>
      </c>
      <c r="F2226" s="107">
        <v>40927</v>
      </c>
      <c r="G2226" s="107">
        <v>40995</v>
      </c>
      <c r="H2226">
        <v>2479142</v>
      </c>
      <c r="I2226" s="107">
        <v>40939</v>
      </c>
      <c r="J2226" s="107">
        <v>40995</v>
      </c>
      <c r="K2226" t="s">
        <v>562</v>
      </c>
      <c r="L2226" t="s">
        <v>562</v>
      </c>
      <c r="N2226" t="s">
        <v>564</v>
      </c>
      <c r="O2226" t="s">
        <v>913</v>
      </c>
      <c r="P2226" t="s">
        <v>76</v>
      </c>
      <c r="Q2226">
        <v>57</v>
      </c>
      <c r="R2226">
        <v>69</v>
      </c>
      <c r="S2226">
        <v>1</v>
      </c>
      <c r="T2226">
        <v>5</v>
      </c>
      <c r="U2226">
        <v>1</v>
      </c>
      <c r="AD2226" s="107">
        <v>32662</v>
      </c>
      <c r="AE2226" t="s">
        <v>31</v>
      </c>
      <c r="AF2226" t="s">
        <v>68</v>
      </c>
      <c r="AG2226" t="s">
        <v>870</v>
      </c>
      <c r="AH2226" t="s">
        <v>30</v>
      </c>
      <c r="AI2226" t="s">
        <v>96</v>
      </c>
      <c r="AJ2226" t="s">
        <v>88</v>
      </c>
      <c r="AK2226">
        <v>3</v>
      </c>
      <c r="AL2226" t="s">
        <v>987</v>
      </c>
      <c r="AN2226">
        <v>8</v>
      </c>
      <c r="AP2226" t="s">
        <v>154</v>
      </c>
      <c r="AR2226" t="s">
        <v>43</v>
      </c>
      <c r="AS2226" t="s">
        <v>63</v>
      </c>
      <c r="BC2226" t="s">
        <v>98</v>
      </c>
      <c r="BF2226">
        <v>57</v>
      </c>
      <c r="BG2226">
        <v>57</v>
      </c>
      <c r="BH2226">
        <v>69</v>
      </c>
      <c r="BI2226">
        <v>22.581967213114755</v>
      </c>
      <c r="BJ2226">
        <f t="shared" si="170"/>
        <v>23</v>
      </c>
      <c r="BK2226">
        <v>0</v>
      </c>
      <c r="BL2226">
        <v>0</v>
      </c>
      <c r="BM2226" t="s">
        <v>1050</v>
      </c>
      <c r="BN2226" t="s">
        <v>913</v>
      </c>
      <c r="BO2226" t="s">
        <v>564</v>
      </c>
      <c r="BQ2226" t="s">
        <v>1050</v>
      </c>
      <c r="BR2226" t="s">
        <v>87</v>
      </c>
      <c r="BS2226" t="s">
        <v>572</v>
      </c>
      <c r="BT2226" t="s">
        <v>1252</v>
      </c>
      <c r="BU2226" t="s">
        <v>87</v>
      </c>
      <c r="BV2226">
        <v>0.82608695652173914</v>
      </c>
      <c r="BW2226">
        <v>1</v>
      </c>
      <c r="BX2226">
        <v>0.17391304347826086</v>
      </c>
      <c r="BY2226">
        <v>0</v>
      </c>
      <c r="BZ2226">
        <v>-57</v>
      </c>
      <c r="CA2226">
        <v>0</v>
      </c>
      <c r="CB2226">
        <v>57</v>
      </c>
      <c r="CC2226" t="e">
        <v>#VALUE!</v>
      </c>
      <c r="CD2226">
        <v>57</v>
      </c>
      <c r="CE2226">
        <v>0</v>
      </c>
      <c r="CH2226">
        <f t="shared" si="171"/>
        <v>1</v>
      </c>
      <c r="CI2226" t="s">
        <v>1401</v>
      </c>
      <c r="CJ2226">
        <v>3</v>
      </c>
      <c r="CK2226" t="s">
        <v>1399</v>
      </c>
      <c r="CL2226">
        <f t="shared" si="172"/>
        <v>0</v>
      </c>
      <c r="CM2226">
        <f t="shared" si="173"/>
        <v>1</v>
      </c>
      <c r="CN2226">
        <f t="shared" si="174"/>
        <v>1</v>
      </c>
    </row>
    <row r="2227" spans="1:92" x14ac:dyDescent="0.25">
      <c r="A2227">
        <v>696</v>
      </c>
      <c r="B2227" t="s">
        <v>564</v>
      </c>
      <c r="C2227" t="s">
        <v>564</v>
      </c>
      <c r="D2227">
        <v>2479178</v>
      </c>
      <c r="E2227">
        <v>6</v>
      </c>
      <c r="F2227" s="107">
        <v>40936</v>
      </c>
      <c r="G2227" s="107">
        <v>41060</v>
      </c>
      <c r="H2227">
        <v>2479178</v>
      </c>
      <c r="I2227" s="107">
        <v>40936</v>
      </c>
      <c r="J2227" s="107">
        <v>41060</v>
      </c>
      <c r="K2227" t="s">
        <v>562</v>
      </c>
      <c r="L2227" t="s">
        <v>562</v>
      </c>
      <c r="N2227" t="s">
        <v>564</v>
      </c>
      <c r="O2227" t="s">
        <v>913</v>
      </c>
      <c r="P2227" t="s">
        <v>38</v>
      </c>
      <c r="Q2227">
        <v>125</v>
      </c>
      <c r="R2227">
        <v>125</v>
      </c>
      <c r="S2227">
        <v>2</v>
      </c>
      <c r="T2227">
        <v>0</v>
      </c>
      <c r="U2227">
        <v>1</v>
      </c>
      <c r="AD2227" s="107">
        <v>33802</v>
      </c>
      <c r="AE2227" t="s">
        <v>31</v>
      </c>
      <c r="AF2227" t="s">
        <v>68</v>
      </c>
      <c r="AG2227" t="s">
        <v>870</v>
      </c>
      <c r="AH2227" t="s">
        <v>30</v>
      </c>
      <c r="AI2227" t="s">
        <v>41</v>
      </c>
      <c r="AJ2227" t="s">
        <v>88</v>
      </c>
      <c r="AK2227">
        <v>5</v>
      </c>
      <c r="AL2227" t="s">
        <v>361</v>
      </c>
      <c r="AM2227">
        <v>8</v>
      </c>
      <c r="AP2227" t="s">
        <v>104</v>
      </c>
      <c r="AR2227" t="s">
        <v>91</v>
      </c>
      <c r="AS2227" t="s">
        <v>105</v>
      </c>
      <c r="BC2227" t="s">
        <v>98</v>
      </c>
      <c r="BF2227">
        <v>125</v>
      </c>
      <c r="BG2227">
        <v>125</v>
      </c>
      <c r="BH2227">
        <v>125</v>
      </c>
      <c r="BI2227">
        <v>19.491803278688526</v>
      </c>
      <c r="BJ2227">
        <f t="shared" si="170"/>
        <v>20</v>
      </c>
      <c r="BK2227">
        <v>0</v>
      </c>
      <c r="BL2227">
        <v>0</v>
      </c>
      <c r="BM2227" t="s">
        <v>1050</v>
      </c>
      <c r="BN2227" t="s">
        <v>913</v>
      </c>
      <c r="BO2227" t="s">
        <v>564</v>
      </c>
      <c r="BQ2227" t="s">
        <v>1050</v>
      </c>
      <c r="BR2227" t="s">
        <v>87</v>
      </c>
      <c r="BS2227" t="s">
        <v>572</v>
      </c>
      <c r="BT2227" t="s">
        <v>1252</v>
      </c>
      <c r="BU2227" t="s">
        <v>87</v>
      </c>
      <c r="BV2227">
        <v>1</v>
      </c>
      <c r="BW2227">
        <v>1</v>
      </c>
      <c r="BX2227">
        <v>0</v>
      </c>
      <c r="BY2227">
        <v>0</v>
      </c>
      <c r="BZ2227">
        <v>-125</v>
      </c>
      <c r="CA2227">
        <v>0</v>
      </c>
      <c r="CB2227">
        <v>125</v>
      </c>
      <c r="CC2227" t="e">
        <v>#VALUE!</v>
      </c>
      <c r="CD2227">
        <v>125</v>
      </c>
      <c r="CE2227">
        <v>0</v>
      </c>
      <c r="CH2227">
        <f t="shared" si="171"/>
        <v>1</v>
      </c>
      <c r="CI2227" t="s">
        <v>1403</v>
      </c>
      <c r="CJ2227">
        <v>6</v>
      </c>
      <c r="CK2227" t="s">
        <v>1399</v>
      </c>
      <c r="CL2227">
        <f t="shared" si="172"/>
        <v>0</v>
      </c>
      <c r="CM2227">
        <f t="shared" si="173"/>
        <v>1</v>
      </c>
      <c r="CN2227">
        <f t="shared" si="174"/>
        <v>0</v>
      </c>
    </row>
    <row r="2228" spans="1:92" x14ac:dyDescent="0.25">
      <c r="A2228">
        <v>1456</v>
      </c>
      <c r="B2228" t="s">
        <v>564</v>
      </c>
      <c r="C2228" t="s">
        <v>564</v>
      </c>
      <c r="D2228">
        <v>2479206</v>
      </c>
      <c r="E2228">
        <v>2</v>
      </c>
      <c r="F2228" s="107">
        <v>40962</v>
      </c>
      <c r="G2228" s="107">
        <v>40977</v>
      </c>
      <c r="H2228">
        <v>2479206</v>
      </c>
      <c r="I2228" s="107">
        <v>40975</v>
      </c>
      <c r="J2228" s="107">
        <v>40977</v>
      </c>
      <c r="K2228">
        <v>5000</v>
      </c>
      <c r="L2228" t="s">
        <v>567</v>
      </c>
      <c r="N2228" t="s">
        <v>564</v>
      </c>
      <c r="O2228" t="s">
        <v>913</v>
      </c>
      <c r="P2228" t="s">
        <v>587</v>
      </c>
      <c r="Q2228">
        <v>3</v>
      </c>
      <c r="R2228">
        <v>16</v>
      </c>
      <c r="S2228">
        <v>0</v>
      </c>
      <c r="T2228">
        <v>3</v>
      </c>
      <c r="AD2228" s="107">
        <v>33934</v>
      </c>
      <c r="AE2228" t="s">
        <v>31</v>
      </c>
      <c r="AF2228" t="s">
        <v>32</v>
      </c>
      <c r="AG2228" t="s">
        <v>868</v>
      </c>
      <c r="AH2228" t="s">
        <v>30</v>
      </c>
      <c r="AI2228" t="s">
        <v>113</v>
      </c>
      <c r="AJ2228" t="s">
        <v>47</v>
      </c>
      <c r="AK2228">
        <v>3</v>
      </c>
      <c r="AL2228" t="s">
        <v>47</v>
      </c>
      <c r="AP2228" t="s">
        <v>188</v>
      </c>
      <c r="AR2228" t="s">
        <v>66</v>
      </c>
      <c r="AS2228" t="s">
        <v>63</v>
      </c>
      <c r="AT2228" t="s">
        <v>1425</v>
      </c>
      <c r="BC2228" t="s">
        <v>37</v>
      </c>
      <c r="BF2228">
        <v>3</v>
      </c>
      <c r="BG2228">
        <v>3</v>
      </c>
      <c r="BH2228">
        <v>16</v>
      </c>
      <c r="BI2228">
        <v>19.202185792349727</v>
      </c>
      <c r="BJ2228">
        <f t="shared" si="170"/>
        <v>19</v>
      </c>
      <c r="BK2228">
        <v>0</v>
      </c>
      <c r="BL2228">
        <v>0</v>
      </c>
      <c r="BM2228" t="s">
        <v>47</v>
      </c>
      <c r="BN2228" t="s">
        <v>913</v>
      </c>
      <c r="BO2228" t="s">
        <v>564</v>
      </c>
      <c r="BQ2228" t="s">
        <v>47</v>
      </c>
      <c r="BR2228" t="s">
        <v>87</v>
      </c>
      <c r="BS2228" t="s">
        <v>572</v>
      </c>
      <c r="BT2228" t="s">
        <v>1252</v>
      </c>
      <c r="BU2228" t="s">
        <v>564</v>
      </c>
      <c r="BV2228">
        <v>0.1875</v>
      </c>
      <c r="BW2228">
        <v>1</v>
      </c>
      <c r="BX2228">
        <v>0.8125</v>
      </c>
      <c r="BY2228">
        <v>0</v>
      </c>
      <c r="BZ2228">
        <v>-3</v>
      </c>
      <c r="CA2228">
        <v>0</v>
      </c>
      <c r="CB2228">
        <v>3</v>
      </c>
      <c r="CC2228" t="e">
        <v>#VALUE!</v>
      </c>
      <c r="CD2228">
        <v>3</v>
      </c>
      <c r="CE2228">
        <v>0</v>
      </c>
      <c r="CH2228">
        <f t="shared" si="171"/>
        <v>1</v>
      </c>
      <c r="CI2228" t="s">
        <v>1405</v>
      </c>
      <c r="CJ2228">
        <v>1</v>
      </c>
      <c r="CK2228" t="s">
        <v>1399</v>
      </c>
      <c r="CL2228">
        <f t="shared" si="172"/>
        <v>0</v>
      </c>
      <c r="CM2228">
        <f t="shared" si="173"/>
        <v>0</v>
      </c>
      <c r="CN2228">
        <f t="shared" si="174"/>
        <v>1</v>
      </c>
    </row>
    <row r="2229" spans="1:92" x14ac:dyDescent="0.25">
      <c r="A2229">
        <v>2237</v>
      </c>
      <c r="B2229" t="s">
        <v>564</v>
      </c>
      <c r="C2229" t="s">
        <v>564</v>
      </c>
      <c r="D2229">
        <v>2479243</v>
      </c>
      <c r="E2229">
        <v>1</v>
      </c>
      <c r="F2229" s="107">
        <v>40993</v>
      </c>
      <c r="G2229" s="107">
        <v>41032</v>
      </c>
      <c r="H2229">
        <v>2479243</v>
      </c>
      <c r="I2229" s="107">
        <v>40993</v>
      </c>
      <c r="J2229" s="107">
        <v>40995</v>
      </c>
      <c r="K2229">
        <v>5000</v>
      </c>
      <c r="L2229" t="s">
        <v>567</v>
      </c>
      <c r="M2229" s="107">
        <v>40995</v>
      </c>
      <c r="N2229" t="s">
        <v>87</v>
      </c>
      <c r="O2229" t="s">
        <v>75</v>
      </c>
      <c r="P2229" t="s">
        <v>54</v>
      </c>
      <c r="Q2229">
        <v>3</v>
      </c>
      <c r="R2229">
        <v>40</v>
      </c>
      <c r="S2229">
        <v>0</v>
      </c>
      <c r="T2229">
        <v>0</v>
      </c>
      <c r="AD2229" s="107">
        <v>33788</v>
      </c>
      <c r="AE2229" t="s">
        <v>31</v>
      </c>
      <c r="AF2229" t="s">
        <v>39</v>
      </c>
      <c r="AG2229" t="s">
        <v>40</v>
      </c>
      <c r="AH2229" t="s">
        <v>40</v>
      </c>
      <c r="AI2229" t="s">
        <v>117</v>
      </c>
      <c r="AJ2229" t="s">
        <v>54</v>
      </c>
      <c r="AK2229">
        <v>3</v>
      </c>
      <c r="AL2229" t="s">
        <v>54</v>
      </c>
      <c r="AP2229" t="s">
        <v>107</v>
      </c>
      <c r="AR2229" t="s">
        <v>43</v>
      </c>
      <c r="AS2229" t="s">
        <v>60</v>
      </c>
      <c r="AT2229" t="s">
        <v>419</v>
      </c>
      <c r="BC2229" t="s">
        <v>51</v>
      </c>
      <c r="BF2229">
        <v>3</v>
      </c>
      <c r="BG2229">
        <v>40</v>
      </c>
      <c r="BH2229">
        <v>40</v>
      </c>
      <c r="BI2229">
        <v>19.685792349726775</v>
      </c>
      <c r="BJ2229">
        <f t="shared" si="170"/>
        <v>20</v>
      </c>
      <c r="BK2229">
        <v>0</v>
      </c>
      <c r="BL2229">
        <v>-37</v>
      </c>
      <c r="BM2229" t="s">
        <v>1051</v>
      </c>
      <c r="BN2229" t="s">
        <v>75</v>
      </c>
      <c r="BO2229" t="s">
        <v>87</v>
      </c>
      <c r="BQ2229" t="s">
        <v>1051</v>
      </c>
      <c r="BR2229" t="s">
        <v>87</v>
      </c>
      <c r="BS2229" t="s">
        <v>573</v>
      </c>
      <c r="BT2229" t="s">
        <v>1252</v>
      </c>
      <c r="BU2229" t="s">
        <v>564</v>
      </c>
      <c r="BV2229">
        <v>7.4999999999999997E-2</v>
      </c>
      <c r="BW2229">
        <v>7.4999999999999997E-2</v>
      </c>
      <c r="BX2229">
        <v>0</v>
      </c>
      <c r="BY2229">
        <v>0</v>
      </c>
      <c r="BZ2229">
        <v>-3</v>
      </c>
      <c r="CA2229">
        <v>0</v>
      </c>
      <c r="CB2229">
        <v>3</v>
      </c>
      <c r="CC2229" t="e">
        <v>#VALUE!</v>
      </c>
      <c r="CD2229">
        <v>3</v>
      </c>
      <c r="CE2229">
        <v>0</v>
      </c>
      <c r="CH2229">
        <f t="shared" si="171"/>
        <v>0</v>
      </c>
      <c r="CI2229" t="s">
        <v>1405</v>
      </c>
      <c r="CJ2229">
        <v>1</v>
      </c>
      <c r="CK2229" t="s">
        <v>1399</v>
      </c>
      <c r="CL2229">
        <f t="shared" si="172"/>
        <v>1</v>
      </c>
      <c r="CM2229">
        <f t="shared" si="173"/>
        <v>0</v>
      </c>
      <c r="CN2229">
        <f t="shared" si="174"/>
        <v>0</v>
      </c>
    </row>
    <row r="2230" spans="1:92" x14ac:dyDescent="0.25">
      <c r="A2230">
        <v>921</v>
      </c>
      <c r="B2230" t="s">
        <v>564</v>
      </c>
      <c r="C2230" t="s">
        <v>564</v>
      </c>
      <c r="D2230">
        <v>2479256</v>
      </c>
      <c r="E2230">
        <v>6</v>
      </c>
      <c r="F2230" s="107">
        <v>40942</v>
      </c>
      <c r="G2230" s="107">
        <v>41001</v>
      </c>
      <c r="H2230">
        <v>2479256</v>
      </c>
      <c r="I2230" s="107">
        <v>40943</v>
      </c>
      <c r="J2230" s="107">
        <v>41001</v>
      </c>
      <c r="K2230" t="s">
        <v>562</v>
      </c>
      <c r="L2230" t="s">
        <v>562</v>
      </c>
      <c r="N2230" t="s">
        <v>564</v>
      </c>
      <c r="O2230" t="s">
        <v>913</v>
      </c>
      <c r="P2230" t="s">
        <v>38</v>
      </c>
      <c r="Q2230">
        <v>59</v>
      </c>
      <c r="R2230">
        <v>60</v>
      </c>
      <c r="S2230">
        <v>1</v>
      </c>
      <c r="T2230">
        <v>1</v>
      </c>
      <c r="U2230">
        <v>1</v>
      </c>
      <c r="AD2230" s="107">
        <v>33782</v>
      </c>
      <c r="AE2230" t="s">
        <v>31</v>
      </c>
      <c r="AF2230" t="s">
        <v>32</v>
      </c>
      <c r="AG2230" t="s">
        <v>868</v>
      </c>
      <c r="AH2230" t="s">
        <v>30</v>
      </c>
      <c r="AI2230" t="s">
        <v>113</v>
      </c>
      <c r="AJ2230" t="s">
        <v>88</v>
      </c>
      <c r="AK2230">
        <v>5</v>
      </c>
      <c r="AL2230" t="s">
        <v>361</v>
      </c>
      <c r="AM2230">
        <v>10</v>
      </c>
      <c r="AP2230" t="s">
        <v>55</v>
      </c>
      <c r="AR2230" t="s">
        <v>49</v>
      </c>
      <c r="AS2230" t="s">
        <v>56</v>
      </c>
      <c r="BC2230" t="s">
        <v>37</v>
      </c>
      <c r="BF2230">
        <v>59</v>
      </c>
      <c r="BG2230">
        <v>59</v>
      </c>
      <c r="BH2230">
        <v>60</v>
      </c>
      <c r="BI2230">
        <v>19.562841530054644</v>
      </c>
      <c r="BJ2230">
        <f t="shared" si="170"/>
        <v>20</v>
      </c>
      <c r="BK2230">
        <v>0</v>
      </c>
      <c r="BL2230">
        <v>0</v>
      </c>
      <c r="BM2230" t="s">
        <v>1050</v>
      </c>
      <c r="BN2230" t="s">
        <v>913</v>
      </c>
      <c r="BO2230" t="s">
        <v>564</v>
      </c>
      <c r="BQ2230" t="s">
        <v>1050</v>
      </c>
      <c r="BR2230" t="s">
        <v>87</v>
      </c>
      <c r="BS2230" t="s">
        <v>572</v>
      </c>
      <c r="BT2230" t="s">
        <v>1252</v>
      </c>
      <c r="BU2230" t="s">
        <v>87</v>
      </c>
      <c r="BV2230">
        <v>0.98333333333333328</v>
      </c>
      <c r="BW2230">
        <v>1</v>
      </c>
      <c r="BX2230">
        <v>1.6666666666666718E-2</v>
      </c>
      <c r="BY2230">
        <v>0</v>
      </c>
      <c r="BZ2230">
        <v>-59</v>
      </c>
      <c r="CA2230">
        <v>0</v>
      </c>
      <c r="CB2230">
        <v>59</v>
      </c>
      <c r="CC2230" t="e">
        <v>#VALUE!</v>
      </c>
      <c r="CD2230">
        <v>59</v>
      </c>
      <c r="CE2230">
        <v>0</v>
      </c>
      <c r="CH2230">
        <f t="shared" si="171"/>
        <v>1</v>
      </c>
      <c r="CI2230" t="s">
        <v>1401</v>
      </c>
      <c r="CJ2230">
        <v>3</v>
      </c>
      <c r="CK2230" t="s">
        <v>1399</v>
      </c>
      <c r="CL2230">
        <f t="shared" si="172"/>
        <v>0</v>
      </c>
      <c r="CM2230">
        <f t="shared" si="173"/>
        <v>1</v>
      </c>
      <c r="CN2230">
        <f t="shared" si="174"/>
        <v>1</v>
      </c>
    </row>
    <row r="2231" spans="1:92" x14ac:dyDescent="0.25">
      <c r="A2231">
        <v>3167</v>
      </c>
      <c r="B2231" t="s">
        <v>87</v>
      </c>
      <c r="C2231" t="s">
        <v>87</v>
      </c>
      <c r="D2231">
        <v>2479500</v>
      </c>
      <c r="E2231">
        <v>5</v>
      </c>
      <c r="F2231" s="107">
        <v>41025</v>
      </c>
      <c r="G2231" s="107">
        <v>41570</v>
      </c>
      <c r="H2231">
        <v>2479500</v>
      </c>
      <c r="I2231" s="107">
        <v>41173</v>
      </c>
      <c r="J2231" s="107">
        <v>41179</v>
      </c>
      <c r="K2231">
        <v>6000</v>
      </c>
      <c r="L2231" t="s">
        <v>568</v>
      </c>
      <c r="M2231" s="107">
        <v>41179</v>
      </c>
      <c r="N2231" t="s">
        <v>87</v>
      </c>
      <c r="O2231" t="s">
        <v>583</v>
      </c>
      <c r="P2231" t="s">
        <v>38</v>
      </c>
      <c r="Q2231">
        <v>65</v>
      </c>
      <c r="R2231">
        <v>546</v>
      </c>
      <c r="S2231">
        <v>0</v>
      </c>
      <c r="T2231">
        <v>1</v>
      </c>
      <c r="AD2231" s="107">
        <v>33200</v>
      </c>
      <c r="AE2231" t="s">
        <v>31</v>
      </c>
      <c r="AF2231" t="s">
        <v>32</v>
      </c>
      <c r="AG2231" t="s">
        <v>868</v>
      </c>
      <c r="AH2231" t="s">
        <v>30</v>
      </c>
      <c r="AI2231" t="s">
        <v>70</v>
      </c>
      <c r="AJ2231" t="s">
        <v>88</v>
      </c>
      <c r="AK2231">
        <v>8</v>
      </c>
      <c r="AL2231" t="s">
        <v>987</v>
      </c>
      <c r="AN2231">
        <v>12</v>
      </c>
      <c r="AP2231" t="s">
        <v>62</v>
      </c>
      <c r="AR2231" t="s">
        <v>43</v>
      </c>
      <c r="AS2231" t="s">
        <v>63</v>
      </c>
      <c r="AT2231" t="s">
        <v>1117</v>
      </c>
      <c r="AV2231" t="s">
        <v>87</v>
      </c>
      <c r="AW2231">
        <v>41298</v>
      </c>
      <c r="BC2231" t="s">
        <v>37</v>
      </c>
      <c r="BD2231" t="s">
        <v>1106</v>
      </c>
      <c r="BF2231">
        <v>65</v>
      </c>
      <c r="BG2231">
        <v>398</v>
      </c>
      <c r="BH2231">
        <v>546</v>
      </c>
      <c r="BI2231">
        <v>21.379781420765028</v>
      </c>
      <c r="BJ2231">
        <f t="shared" si="170"/>
        <v>22</v>
      </c>
      <c r="BK2231">
        <v>0</v>
      </c>
      <c r="BL2231">
        <v>-391</v>
      </c>
      <c r="BM2231" t="s">
        <v>1050</v>
      </c>
      <c r="BN2231" t="s">
        <v>75</v>
      </c>
      <c r="BO2231" t="s">
        <v>564</v>
      </c>
      <c r="BQ2231" t="s">
        <v>1050</v>
      </c>
      <c r="BR2231" t="s">
        <v>87</v>
      </c>
      <c r="BS2231" t="s">
        <v>572</v>
      </c>
      <c r="BT2231" t="s">
        <v>1252</v>
      </c>
      <c r="BU2231" t="s">
        <v>564</v>
      </c>
      <c r="BV2231">
        <v>0.11904761904761904</v>
      </c>
      <c r="BW2231">
        <v>1.7587939698492462E-2</v>
      </c>
      <c r="BX2231">
        <v>-0.10145967934912659</v>
      </c>
      <c r="BY2231">
        <v>0</v>
      </c>
      <c r="BZ2231">
        <v>-7</v>
      </c>
      <c r="CA2231">
        <v>58</v>
      </c>
      <c r="CB2231">
        <v>398</v>
      </c>
      <c r="CC2231">
        <v>65</v>
      </c>
      <c r="CD2231">
        <v>398</v>
      </c>
      <c r="CE2231">
        <v>391</v>
      </c>
      <c r="CH2231">
        <f t="shared" si="171"/>
        <v>1</v>
      </c>
      <c r="CI2231" t="s">
        <v>1402</v>
      </c>
      <c r="CJ2231">
        <v>4</v>
      </c>
      <c r="CK2231" t="s">
        <v>1399</v>
      </c>
      <c r="CL2231">
        <f t="shared" si="172"/>
        <v>1</v>
      </c>
      <c r="CM2231">
        <f t="shared" si="173"/>
        <v>0</v>
      </c>
      <c r="CN2231">
        <f t="shared" si="174"/>
        <v>1</v>
      </c>
    </row>
    <row r="2232" spans="1:92" x14ac:dyDescent="0.25">
      <c r="A2232">
        <v>1558</v>
      </c>
      <c r="B2232" t="s">
        <v>564</v>
      </c>
      <c r="C2232" t="s">
        <v>564</v>
      </c>
      <c r="D2232">
        <v>2479555</v>
      </c>
      <c r="E2232">
        <v>2</v>
      </c>
      <c r="F2232" s="107">
        <v>40967</v>
      </c>
      <c r="G2232" s="107">
        <v>41038</v>
      </c>
      <c r="H2232">
        <v>2479555</v>
      </c>
      <c r="I2232" s="107" t="s">
        <v>560</v>
      </c>
      <c r="J2232" s="107" t="s">
        <v>560</v>
      </c>
      <c r="K2232">
        <v>2000</v>
      </c>
      <c r="L2232" t="s">
        <v>566</v>
      </c>
      <c r="M2232" s="107">
        <v>40971</v>
      </c>
      <c r="N2232" t="s">
        <v>87</v>
      </c>
      <c r="O2232" t="s">
        <v>75</v>
      </c>
      <c r="P2232" t="s">
        <v>587</v>
      </c>
      <c r="Q2232">
        <v>0</v>
      </c>
      <c r="R2232">
        <v>72</v>
      </c>
      <c r="S2232">
        <v>1</v>
      </c>
      <c r="T2232">
        <v>2</v>
      </c>
      <c r="V2232">
        <v>1</v>
      </c>
      <c r="AD2232" s="107">
        <v>33348</v>
      </c>
      <c r="AE2232" t="s">
        <v>31</v>
      </c>
      <c r="AF2232" t="s">
        <v>32</v>
      </c>
      <c r="AG2232" t="s">
        <v>868</v>
      </c>
      <c r="AH2232" t="s">
        <v>30</v>
      </c>
      <c r="AI2232" t="s">
        <v>140</v>
      </c>
      <c r="AJ2232" t="s">
        <v>47</v>
      </c>
      <c r="AK2232">
        <v>6</v>
      </c>
      <c r="AL2232" t="s">
        <v>47</v>
      </c>
      <c r="AP2232" t="s">
        <v>103</v>
      </c>
      <c r="AR2232" t="s">
        <v>43</v>
      </c>
      <c r="AS2232" t="s">
        <v>63</v>
      </c>
      <c r="AT2232" t="s">
        <v>345</v>
      </c>
      <c r="BC2232" t="s">
        <v>37</v>
      </c>
      <c r="BF2232">
        <v>0</v>
      </c>
      <c r="BG2232">
        <v>0</v>
      </c>
      <c r="BH2232">
        <v>72</v>
      </c>
      <c r="BI2232">
        <v>20.816939890710383</v>
      </c>
      <c r="BJ2232" t="e">
        <f t="shared" si="170"/>
        <v>#VALUE!</v>
      </c>
      <c r="BK2232" t="e">
        <v>#VALUE!</v>
      </c>
      <c r="BL2232" t="e">
        <v>#VALUE!</v>
      </c>
      <c r="BM2232" t="s">
        <v>47</v>
      </c>
      <c r="BN2232" t="s">
        <v>75</v>
      </c>
      <c r="BO2232" t="s">
        <v>87</v>
      </c>
      <c r="BQ2232" t="s">
        <v>47</v>
      </c>
      <c r="BR2232">
        <v>0</v>
      </c>
      <c r="BS2232" t="s">
        <v>573</v>
      </c>
      <c r="BT2232" t="s">
        <v>1252</v>
      </c>
      <c r="BU2232" t="s">
        <v>87</v>
      </c>
      <c r="BV2232">
        <v>0</v>
      </c>
      <c r="BW2232">
        <v>0</v>
      </c>
      <c r="BX2232">
        <v>0</v>
      </c>
      <c r="BY2232">
        <v>0</v>
      </c>
      <c r="BZ2232" t="e">
        <v>#VALUE!</v>
      </c>
      <c r="CA2232" t="e">
        <v>#VALUE!</v>
      </c>
      <c r="CB2232" t="e">
        <v>#VALUE!</v>
      </c>
      <c r="CC2232">
        <v>0</v>
      </c>
      <c r="CD2232">
        <v>0</v>
      </c>
      <c r="CE2232">
        <v>0</v>
      </c>
      <c r="CH2232">
        <f t="shared" si="171"/>
        <v>1</v>
      </c>
      <c r="CI2232" t="s">
        <v>1405</v>
      </c>
      <c r="CJ2232">
        <v>1</v>
      </c>
      <c r="CK2232" t="s">
        <v>1400</v>
      </c>
      <c r="CL2232">
        <f t="shared" si="172"/>
        <v>1</v>
      </c>
      <c r="CM2232">
        <f t="shared" si="173"/>
        <v>1</v>
      </c>
      <c r="CN2232">
        <f t="shared" si="174"/>
        <v>1</v>
      </c>
    </row>
    <row r="2233" spans="1:92" x14ac:dyDescent="0.25">
      <c r="A2233">
        <v>1611</v>
      </c>
      <c r="B2233" t="s">
        <v>564</v>
      </c>
      <c r="C2233" t="s">
        <v>564</v>
      </c>
      <c r="D2233">
        <v>2480007</v>
      </c>
      <c r="E2233">
        <v>4</v>
      </c>
      <c r="F2233" s="107">
        <v>40968</v>
      </c>
      <c r="G2233" s="107">
        <v>40981</v>
      </c>
      <c r="H2233">
        <v>2480007</v>
      </c>
      <c r="I2233" s="107">
        <v>40980</v>
      </c>
      <c r="J2233" s="107">
        <v>40981</v>
      </c>
      <c r="K2233">
        <v>2000</v>
      </c>
      <c r="L2233" t="s">
        <v>566</v>
      </c>
      <c r="N2233" t="s">
        <v>564</v>
      </c>
      <c r="O2233" t="s">
        <v>913</v>
      </c>
      <c r="P2233" t="s">
        <v>38</v>
      </c>
      <c r="Q2233">
        <v>2</v>
      </c>
      <c r="R2233">
        <v>14</v>
      </c>
      <c r="S2233">
        <v>0</v>
      </c>
      <c r="T2233">
        <v>3</v>
      </c>
      <c r="AD2233" s="107">
        <v>29566</v>
      </c>
      <c r="AE2233" t="s">
        <v>31</v>
      </c>
      <c r="AF2233" t="s">
        <v>68</v>
      </c>
      <c r="AG2233" t="s">
        <v>870</v>
      </c>
      <c r="AH2233" t="s">
        <v>30</v>
      </c>
      <c r="AI2233" t="s">
        <v>52</v>
      </c>
      <c r="AJ2233" t="s">
        <v>88</v>
      </c>
      <c r="AK2233">
        <v>2</v>
      </c>
      <c r="AL2233" t="s">
        <v>986</v>
      </c>
      <c r="AO2233">
        <v>90</v>
      </c>
      <c r="AP2233" t="s">
        <v>59</v>
      </c>
      <c r="AR2233" t="s">
        <v>43</v>
      </c>
      <c r="AS2233" t="s">
        <v>60</v>
      </c>
      <c r="AT2233" t="s">
        <v>353</v>
      </c>
      <c r="BC2233" t="s">
        <v>37</v>
      </c>
      <c r="BF2233">
        <v>2</v>
      </c>
      <c r="BG2233">
        <v>2</v>
      </c>
      <c r="BH2233">
        <v>14</v>
      </c>
      <c r="BI2233">
        <v>31.153005464480874</v>
      </c>
      <c r="BJ2233">
        <f t="shared" si="170"/>
        <v>31</v>
      </c>
      <c r="BK2233">
        <v>0</v>
      </c>
      <c r="BL2233">
        <v>0</v>
      </c>
      <c r="BM2233" t="s">
        <v>1050</v>
      </c>
      <c r="BN2233" t="s">
        <v>913</v>
      </c>
      <c r="BO2233" t="s">
        <v>564</v>
      </c>
      <c r="BQ2233" t="s">
        <v>1050</v>
      </c>
      <c r="BR2233" t="s">
        <v>87</v>
      </c>
      <c r="BS2233" t="s">
        <v>572</v>
      </c>
      <c r="BT2233" t="s">
        <v>1252</v>
      </c>
      <c r="BU2233" t="s">
        <v>564</v>
      </c>
      <c r="BV2233">
        <v>0.14285714285714285</v>
      </c>
      <c r="BW2233">
        <v>1</v>
      </c>
      <c r="BX2233">
        <v>0.85714285714285721</v>
      </c>
      <c r="BY2233">
        <v>0</v>
      </c>
      <c r="BZ2233">
        <v>-2</v>
      </c>
      <c r="CA2233">
        <v>0</v>
      </c>
      <c r="CB2233">
        <v>2</v>
      </c>
      <c r="CC2233" t="e">
        <v>#VALUE!</v>
      </c>
      <c r="CD2233">
        <v>2</v>
      </c>
      <c r="CE2233">
        <v>0</v>
      </c>
      <c r="CH2233">
        <f t="shared" si="171"/>
        <v>1</v>
      </c>
      <c r="CI2233" t="s">
        <v>1405</v>
      </c>
      <c r="CJ2233">
        <v>1</v>
      </c>
      <c r="CK2233" t="s">
        <v>1399</v>
      </c>
      <c r="CL2233">
        <f t="shared" si="172"/>
        <v>0</v>
      </c>
      <c r="CM2233">
        <f t="shared" si="173"/>
        <v>0</v>
      </c>
      <c r="CN2233">
        <f t="shared" si="174"/>
        <v>1</v>
      </c>
    </row>
    <row r="2234" spans="1:92" x14ac:dyDescent="0.25">
      <c r="A2234">
        <v>818</v>
      </c>
      <c r="B2234" t="s">
        <v>87</v>
      </c>
      <c r="C2234" t="s">
        <v>87</v>
      </c>
      <c r="D2234">
        <v>2480017</v>
      </c>
      <c r="E2234">
        <v>5</v>
      </c>
      <c r="F2234" s="107">
        <v>40940</v>
      </c>
      <c r="G2234" s="107">
        <v>41012</v>
      </c>
      <c r="H2234">
        <v>2480017</v>
      </c>
      <c r="I2234" s="107">
        <v>40940</v>
      </c>
      <c r="J2234" s="107">
        <v>40941</v>
      </c>
      <c r="K2234">
        <v>2000</v>
      </c>
      <c r="L2234" t="s">
        <v>566</v>
      </c>
      <c r="M2234" s="107">
        <v>40941</v>
      </c>
      <c r="N2234" t="s">
        <v>87</v>
      </c>
      <c r="O2234" t="s">
        <v>75</v>
      </c>
      <c r="P2234" t="s">
        <v>38</v>
      </c>
      <c r="Q2234">
        <v>9</v>
      </c>
      <c r="R2234">
        <v>73</v>
      </c>
      <c r="S2234">
        <v>0</v>
      </c>
      <c r="T2234">
        <v>5</v>
      </c>
      <c r="AD2234" s="107">
        <v>33656</v>
      </c>
      <c r="AE2234" t="s">
        <v>31</v>
      </c>
      <c r="AF2234" t="s">
        <v>39</v>
      </c>
      <c r="AG2234" t="s">
        <v>40</v>
      </c>
      <c r="AH2234" t="s">
        <v>40</v>
      </c>
      <c r="AI2234" t="s">
        <v>140</v>
      </c>
      <c r="AJ2234" t="s">
        <v>88</v>
      </c>
      <c r="AK2234">
        <v>4</v>
      </c>
      <c r="AL2234" t="s">
        <v>987</v>
      </c>
      <c r="AN2234">
        <v>7</v>
      </c>
      <c r="AP2234" t="s">
        <v>107</v>
      </c>
      <c r="AR2234" t="s">
        <v>43</v>
      </c>
      <c r="AS2234" t="s">
        <v>60</v>
      </c>
      <c r="AV2234" t="s">
        <v>87</v>
      </c>
      <c r="AW2234">
        <v>40987</v>
      </c>
      <c r="BA2234">
        <v>41022</v>
      </c>
      <c r="BB2234">
        <v>239</v>
      </c>
      <c r="BC2234" t="s">
        <v>37</v>
      </c>
      <c r="BD2234" t="s">
        <v>1063</v>
      </c>
      <c r="BF2234">
        <v>9</v>
      </c>
      <c r="BG2234">
        <v>73</v>
      </c>
      <c r="BH2234">
        <v>73</v>
      </c>
      <c r="BI2234">
        <v>19.901639344262296</v>
      </c>
      <c r="BJ2234">
        <f t="shared" si="170"/>
        <v>20</v>
      </c>
      <c r="BK2234">
        <v>0</v>
      </c>
      <c r="BL2234">
        <v>-71</v>
      </c>
      <c r="BM2234" t="s">
        <v>1050</v>
      </c>
      <c r="BN2234" t="s">
        <v>75</v>
      </c>
      <c r="BO2234" t="s">
        <v>87</v>
      </c>
      <c r="BQ2234" t="s">
        <v>1050</v>
      </c>
      <c r="BR2234" t="s">
        <v>87</v>
      </c>
      <c r="BS2234" t="s">
        <v>572</v>
      </c>
      <c r="BT2234" t="s">
        <v>1252</v>
      </c>
      <c r="BU2234" t="s">
        <v>564</v>
      </c>
      <c r="BV2234">
        <v>0.12328767123287671</v>
      </c>
      <c r="BW2234">
        <v>2.7397260273972601E-2</v>
      </c>
      <c r="BX2234">
        <v>-9.5890410958904104E-2</v>
      </c>
      <c r="BY2234">
        <v>0</v>
      </c>
      <c r="BZ2234">
        <v>-2</v>
      </c>
      <c r="CA2234">
        <v>7</v>
      </c>
      <c r="CB2234">
        <v>73</v>
      </c>
      <c r="CC2234">
        <v>9</v>
      </c>
      <c r="CD2234">
        <v>73</v>
      </c>
      <c r="CE2234">
        <v>71</v>
      </c>
      <c r="CH2234">
        <f t="shared" si="171"/>
        <v>1</v>
      </c>
      <c r="CI2234" t="s">
        <v>1405</v>
      </c>
      <c r="CJ2234">
        <v>1</v>
      </c>
      <c r="CK2234" t="s">
        <v>1399</v>
      </c>
      <c r="CL2234">
        <f t="shared" si="172"/>
        <v>1</v>
      </c>
      <c r="CM2234">
        <f t="shared" si="173"/>
        <v>0</v>
      </c>
      <c r="CN2234">
        <f t="shared" si="174"/>
        <v>1</v>
      </c>
    </row>
    <row r="2235" spans="1:92" x14ac:dyDescent="0.25">
      <c r="A2235">
        <v>1217</v>
      </c>
      <c r="B2235" t="s">
        <v>564</v>
      </c>
      <c r="C2235" t="s">
        <v>564</v>
      </c>
      <c r="D2235">
        <v>2480815</v>
      </c>
      <c r="E2235">
        <v>2</v>
      </c>
      <c r="F2235" s="107">
        <v>40953</v>
      </c>
      <c r="G2235" s="107">
        <v>40956</v>
      </c>
      <c r="H2235">
        <v>2480815</v>
      </c>
      <c r="I2235" s="107">
        <v>40953</v>
      </c>
      <c r="J2235" s="107">
        <v>40956</v>
      </c>
      <c r="K2235">
        <v>5000</v>
      </c>
      <c r="L2235" t="s">
        <v>567</v>
      </c>
      <c r="N2235" t="s">
        <v>564</v>
      </c>
      <c r="O2235" t="s">
        <v>913</v>
      </c>
      <c r="P2235" t="s">
        <v>587</v>
      </c>
      <c r="Q2235">
        <v>4</v>
      </c>
      <c r="R2235">
        <v>4</v>
      </c>
      <c r="S2235">
        <v>0</v>
      </c>
      <c r="T2235">
        <v>2</v>
      </c>
      <c r="AD2235" s="107">
        <v>33486</v>
      </c>
      <c r="AE2235" t="s">
        <v>31</v>
      </c>
      <c r="AF2235" t="s">
        <v>32</v>
      </c>
      <c r="AG2235" t="s">
        <v>868</v>
      </c>
      <c r="AH2235" t="s">
        <v>57</v>
      </c>
      <c r="AI2235" t="s">
        <v>33</v>
      </c>
      <c r="AJ2235" t="s">
        <v>47</v>
      </c>
      <c r="AK2235">
        <v>2</v>
      </c>
      <c r="AL2235" t="s">
        <v>47</v>
      </c>
      <c r="AP2235" t="s">
        <v>92</v>
      </c>
      <c r="AR2235" t="s">
        <v>66</v>
      </c>
      <c r="AS2235" t="s">
        <v>44</v>
      </c>
      <c r="AT2235" t="s">
        <v>616</v>
      </c>
      <c r="AU2235" t="s">
        <v>817</v>
      </c>
      <c r="BC2235" t="s">
        <v>37</v>
      </c>
      <c r="BF2235">
        <v>4</v>
      </c>
      <c r="BG2235">
        <v>4</v>
      </c>
      <c r="BH2235">
        <v>4</v>
      </c>
      <c r="BI2235">
        <v>20.401639344262296</v>
      </c>
      <c r="BJ2235">
        <f t="shared" si="170"/>
        <v>20</v>
      </c>
      <c r="BK2235">
        <v>0</v>
      </c>
      <c r="BL2235">
        <v>0</v>
      </c>
      <c r="BM2235" t="s">
        <v>47</v>
      </c>
      <c r="BN2235" t="s">
        <v>913</v>
      </c>
      <c r="BO2235" t="s">
        <v>564</v>
      </c>
      <c r="BQ2235" t="s">
        <v>47</v>
      </c>
      <c r="BR2235" t="s">
        <v>87</v>
      </c>
      <c r="BS2235" t="s">
        <v>572</v>
      </c>
      <c r="BT2235" t="s">
        <v>1252</v>
      </c>
      <c r="BU2235" t="s">
        <v>564</v>
      </c>
      <c r="BV2235">
        <v>1</v>
      </c>
      <c r="BW2235">
        <v>1</v>
      </c>
      <c r="BX2235">
        <v>0</v>
      </c>
      <c r="BY2235">
        <v>0</v>
      </c>
      <c r="BZ2235">
        <v>-4</v>
      </c>
      <c r="CA2235">
        <v>0</v>
      </c>
      <c r="CB2235">
        <v>4</v>
      </c>
      <c r="CC2235" t="e">
        <v>#VALUE!</v>
      </c>
      <c r="CD2235">
        <v>4</v>
      </c>
      <c r="CE2235">
        <v>0</v>
      </c>
      <c r="CH2235">
        <f t="shared" si="171"/>
        <v>1</v>
      </c>
      <c r="CI2235" t="s">
        <v>1405</v>
      </c>
      <c r="CJ2235">
        <v>1</v>
      </c>
      <c r="CK2235" t="s">
        <v>1399</v>
      </c>
      <c r="CL2235">
        <f t="shared" si="172"/>
        <v>0</v>
      </c>
      <c r="CM2235">
        <f t="shared" si="173"/>
        <v>0</v>
      </c>
      <c r="CN2235">
        <f t="shared" si="174"/>
        <v>1</v>
      </c>
    </row>
    <row r="2236" spans="1:92" x14ac:dyDescent="0.25">
      <c r="A2236">
        <v>891</v>
      </c>
      <c r="B2236" t="s">
        <v>564</v>
      </c>
      <c r="C2236" t="s">
        <v>87</v>
      </c>
      <c r="D2236">
        <v>2481589</v>
      </c>
      <c r="E2236">
        <v>4</v>
      </c>
      <c r="F2236" s="107">
        <v>40941</v>
      </c>
      <c r="G2236" s="107">
        <v>40949</v>
      </c>
      <c r="H2236">
        <v>2481589</v>
      </c>
      <c r="I2236" s="107">
        <v>40942</v>
      </c>
      <c r="J2236" s="107">
        <v>40944</v>
      </c>
      <c r="K2236">
        <v>2000</v>
      </c>
      <c r="L2236" t="s">
        <v>566</v>
      </c>
      <c r="M2236" s="107">
        <v>40944</v>
      </c>
      <c r="N2236" t="s">
        <v>87</v>
      </c>
      <c r="O2236" t="s">
        <v>75</v>
      </c>
      <c r="P2236" t="s">
        <v>38</v>
      </c>
      <c r="Q2236">
        <v>3</v>
      </c>
      <c r="R2236">
        <v>9</v>
      </c>
      <c r="S2236">
        <v>0</v>
      </c>
      <c r="T2236">
        <v>0</v>
      </c>
      <c r="AD2236" s="107">
        <v>33811</v>
      </c>
      <c r="AE2236" t="s">
        <v>31</v>
      </c>
      <c r="AF2236" t="s">
        <v>32</v>
      </c>
      <c r="AG2236" t="s">
        <v>868</v>
      </c>
      <c r="AH2236" t="s">
        <v>57</v>
      </c>
      <c r="AI2236" t="s">
        <v>64</v>
      </c>
      <c r="AJ2236" t="s">
        <v>88</v>
      </c>
      <c r="AK2236">
        <v>3</v>
      </c>
      <c r="AL2236" t="s">
        <v>986</v>
      </c>
      <c r="AO2236">
        <v>90</v>
      </c>
      <c r="AP2236" t="s">
        <v>42</v>
      </c>
      <c r="AR2236" t="s">
        <v>43</v>
      </c>
      <c r="AS2236" t="s">
        <v>44</v>
      </c>
      <c r="AU2236" t="s">
        <v>807</v>
      </c>
      <c r="AX2236" t="s">
        <v>87</v>
      </c>
      <c r="BC2236" t="s">
        <v>37</v>
      </c>
      <c r="BF2236">
        <v>3</v>
      </c>
      <c r="BG2236">
        <v>8</v>
      </c>
      <c r="BH2236">
        <v>9</v>
      </c>
      <c r="BI2236">
        <v>19.480874316939889</v>
      </c>
      <c r="BJ2236">
        <f t="shared" si="170"/>
        <v>20</v>
      </c>
      <c r="BK2236">
        <v>0</v>
      </c>
      <c r="BL2236">
        <v>-5</v>
      </c>
      <c r="BM2236" t="s">
        <v>1050</v>
      </c>
      <c r="BN2236" t="s">
        <v>75</v>
      </c>
      <c r="BO2236" t="s">
        <v>87</v>
      </c>
      <c r="BQ2236" t="s">
        <v>1050</v>
      </c>
      <c r="BR2236" t="s">
        <v>87</v>
      </c>
      <c r="BS2236" t="s">
        <v>573</v>
      </c>
      <c r="BT2236" t="s">
        <v>1252</v>
      </c>
      <c r="BU2236" t="s">
        <v>564</v>
      </c>
      <c r="BV2236">
        <v>0.33333333333333331</v>
      </c>
      <c r="BW2236">
        <v>0.375</v>
      </c>
      <c r="BX2236">
        <v>4.1666666666666685E-2</v>
      </c>
      <c r="BY2236">
        <v>0</v>
      </c>
      <c r="BZ2236">
        <v>-3</v>
      </c>
      <c r="CA2236">
        <v>0</v>
      </c>
      <c r="CB2236">
        <v>3</v>
      </c>
      <c r="CC2236" t="e">
        <v>#VALUE!</v>
      </c>
      <c r="CE2236">
        <v>5</v>
      </c>
      <c r="CH2236">
        <f t="shared" si="171"/>
        <v>0</v>
      </c>
      <c r="CI2236" t="s">
        <v>1405</v>
      </c>
      <c r="CJ2236">
        <v>1</v>
      </c>
      <c r="CK2236" t="s">
        <v>1399</v>
      </c>
      <c r="CL2236">
        <f t="shared" si="172"/>
        <v>1</v>
      </c>
      <c r="CM2236">
        <f t="shared" si="173"/>
        <v>0</v>
      </c>
      <c r="CN2236">
        <f t="shared" si="174"/>
        <v>0</v>
      </c>
    </row>
    <row r="2237" spans="1:92" x14ac:dyDescent="0.25">
      <c r="A2237">
        <v>1845</v>
      </c>
      <c r="B2237" t="s">
        <v>87</v>
      </c>
      <c r="C2237" t="s">
        <v>87</v>
      </c>
      <c r="D2237">
        <v>2481719</v>
      </c>
      <c r="E2237">
        <v>2</v>
      </c>
      <c r="F2237" s="107">
        <v>40977</v>
      </c>
      <c r="G2237" s="107">
        <v>41481</v>
      </c>
      <c r="H2237">
        <v>2481719</v>
      </c>
      <c r="I2237" s="107">
        <v>40977</v>
      </c>
      <c r="J2237" s="107">
        <v>41027</v>
      </c>
      <c r="K2237">
        <v>10000</v>
      </c>
      <c r="L2237" t="s">
        <v>568</v>
      </c>
      <c r="M2237" s="107">
        <v>41027</v>
      </c>
      <c r="N2237" t="s">
        <v>87</v>
      </c>
      <c r="O2237" t="s">
        <v>75</v>
      </c>
      <c r="P2237" t="s">
        <v>587</v>
      </c>
      <c r="Q2237">
        <v>115</v>
      </c>
      <c r="R2237">
        <v>505</v>
      </c>
      <c r="S2237">
        <v>2</v>
      </c>
      <c r="T2237">
        <v>2</v>
      </c>
      <c r="U2237">
        <v>1</v>
      </c>
      <c r="AD2237" s="107">
        <v>30878</v>
      </c>
      <c r="AE2237" t="s">
        <v>31</v>
      </c>
      <c r="AF2237" t="s">
        <v>32</v>
      </c>
      <c r="AG2237" t="s">
        <v>868</v>
      </c>
      <c r="AH2237" t="s">
        <v>57</v>
      </c>
      <c r="AI2237" t="s">
        <v>82</v>
      </c>
      <c r="AJ2237" t="s">
        <v>47</v>
      </c>
      <c r="AK2237">
        <v>6</v>
      </c>
      <c r="AL2237" t="s">
        <v>47</v>
      </c>
      <c r="AP2237" t="s">
        <v>83</v>
      </c>
      <c r="AR2237" t="s">
        <v>66</v>
      </c>
      <c r="AS2237" t="s">
        <v>73</v>
      </c>
      <c r="AT2237" t="s">
        <v>1076</v>
      </c>
      <c r="AV2237" t="s">
        <v>87</v>
      </c>
      <c r="AW2237">
        <v>41149</v>
      </c>
      <c r="BC2237" t="s">
        <v>37</v>
      </c>
      <c r="BD2237" t="s">
        <v>1077</v>
      </c>
      <c r="BF2237">
        <v>115</v>
      </c>
      <c r="BG2237">
        <v>505</v>
      </c>
      <c r="BH2237">
        <v>505</v>
      </c>
      <c r="BI2237">
        <v>27.592896174863387</v>
      </c>
      <c r="BJ2237">
        <f t="shared" si="170"/>
        <v>28</v>
      </c>
      <c r="BK2237">
        <v>0</v>
      </c>
      <c r="BL2237">
        <v>-454</v>
      </c>
      <c r="BM2237" t="s">
        <v>47</v>
      </c>
      <c r="BN2237" t="s">
        <v>75</v>
      </c>
      <c r="BO2237" t="s">
        <v>564</v>
      </c>
      <c r="BQ2237" t="s">
        <v>47</v>
      </c>
      <c r="BR2237" t="s">
        <v>87</v>
      </c>
      <c r="BS2237" t="s">
        <v>573</v>
      </c>
      <c r="BT2237" t="s">
        <v>1252</v>
      </c>
      <c r="BU2237" t="s">
        <v>87</v>
      </c>
      <c r="BV2237">
        <v>0.22772277227722773</v>
      </c>
      <c r="BW2237">
        <v>0.100990099009901</v>
      </c>
      <c r="BX2237">
        <v>-0.12673267326732673</v>
      </c>
      <c r="BY2237">
        <v>0</v>
      </c>
      <c r="BZ2237">
        <v>-51</v>
      </c>
      <c r="CA2237">
        <v>64</v>
      </c>
      <c r="CB2237">
        <v>51</v>
      </c>
      <c r="CC2237" t="e">
        <v>#VALUE!</v>
      </c>
      <c r="CE2237">
        <v>454</v>
      </c>
      <c r="CH2237">
        <f t="shared" si="171"/>
        <v>1</v>
      </c>
      <c r="CI2237" t="s">
        <v>1408</v>
      </c>
      <c r="CJ2237">
        <v>0</v>
      </c>
      <c r="CK2237" t="s">
        <v>1399</v>
      </c>
      <c r="CL2237">
        <f t="shared" si="172"/>
        <v>1</v>
      </c>
      <c r="CM2237">
        <f t="shared" si="173"/>
        <v>1</v>
      </c>
      <c r="CN2237">
        <f t="shared" si="174"/>
        <v>1</v>
      </c>
    </row>
    <row r="2238" spans="1:92" x14ac:dyDescent="0.25">
      <c r="A2238">
        <v>1121</v>
      </c>
      <c r="B2238" t="s">
        <v>564</v>
      </c>
      <c r="C2238" t="s">
        <v>564</v>
      </c>
      <c r="D2238">
        <v>2482363</v>
      </c>
      <c r="E2238">
        <v>4</v>
      </c>
      <c r="F2238" s="107">
        <v>40949</v>
      </c>
      <c r="G2238" s="107">
        <v>41200</v>
      </c>
      <c r="H2238">
        <v>2482363</v>
      </c>
      <c r="I2238" s="107">
        <v>40949</v>
      </c>
      <c r="J2238" s="107">
        <v>41200</v>
      </c>
      <c r="K2238">
        <v>35000</v>
      </c>
      <c r="L2238" t="s">
        <v>570</v>
      </c>
      <c r="N2238" t="s">
        <v>564</v>
      </c>
      <c r="O2238" t="s">
        <v>913</v>
      </c>
      <c r="P2238" t="s">
        <v>38</v>
      </c>
      <c r="Q2238">
        <v>252</v>
      </c>
      <c r="R2238">
        <v>252</v>
      </c>
      <c r="S2238">
        <v>0</v>
      </c>
      <c r="T2238">
        <v>1</v>
      </c>
      <c r="AB2238" t="s">
        <v>111</v>
      </c>
      <c r="AD2238" s="107">
        <v>33838</v>
      </c>
      <c r="AE2238" t="s">
        <v>31</v>
      </c>
      <c r="AF2238" t="s">
        <v>39</v>
      </c>
      <c r="AG2238" t="s">
        <v>40</v>
      </c>
      <c r="AH2238" t="s">
        <v>30</v>
      </c>
      <c r="AI2238" t="s">
        <v>84</v>
      </c>
      <c r="AJ2238" t="s">
        <v>88</v>
      </c>
      <c r="AK2238">
        <v>10</v>
      </c>
      <c r="AL2238" t="s">
        <v>986</v>
      </c>
      <c r="AO2238">
        <v>365</v>
      </c>
      <c r="AP2238" t="s">
        <v>55</v>
      </c>
      <c r="AR2238" t="s">
        <v>49</v>
      </c>
      <c r="AS2238" t="s">
        <v>56</v>
      </c>
      <c r="BC2238" t="s">
        <v>37</v>
      </c>
      <c r="BF2238">
        <v>252</v>
      </c>
      <c r="BG2238">
        <v>252</v>
      </c>
      <c r="BH2238">
        <v>252</v>
      </c>
      <c r="BI2238">
        <v>19.428961748633881</v>
      </c>
      <c r="BJ2238">
        <f t="shared" si="170"/>
        <v>19</v>
      </c>
      <c r="BK2238">
        <v>0</v>
      </c>
      <c r="BL2238">
        <v>0</v>
      </c>
      <c r="BM2238" t="s">
        <v>1050</v>
      </c>
      <c r="BN2238" t="s">
        <v>913</v>
      </c>
      <c r="BO2238" t="s">
        <v>564</v>
      </c>
      <c r="BQ2238" t="s">
        <v>1050</v>
      </c>
      <c r="BR2238" t="s">
        <v>87</v>
      </c>
      <c r="BS2238" t="s">
        <v>572</v>
      </c>
      <c r="BT2238" t="s">
        <v>1252</v>
      </c>
      <c r="BU2238" t="s">
        <v>564</v>
      </c>
      <c r="BV2238">
        <v>1</v>
      </c>
      <c r="BW2238">
        <v>1</v>
      </c>
      <c r="BX2238">
        <v>0</v>
      </c>
      <c r="BY2238">
        <v>0</v>
      </c>
      <c r="BZ2238">
        <v>-252</v>
      </c>
      <c r="CA2238">
        <v>0</v>
      </c>
      <c r="CB2238">
        <v>252</v>
      </c>
      <c r="CC2238" t="e">
        <v>#VALUE!</v>
      </c>
      <c r="CD2238">
        <v>252</v>
      </c>
      <c r="CE2238">
        <v>0</v>
      </c>
      <c r="CH2238">
        <f t="shared" si="171"/>
        <v>1</v>
      </c>
      <c r="CI2238" t="s">
        <v>1403</v>
      </c>
      <c r="CJ2238">
        <v>6</v>
      </c>
      <c r="CK2238" t="s">
        <v>1399</v>
      </c>
      <c r="CL2238">
        <f t="shared" si="172"/>
        <v>0</v>
      </c>
      <c r="CM2238">
        <f t="shared" si="173"/>
        <v>0</v>
      </c>
      <c r="CN2238">
        <f t="shared" si="174"/>
        <v>1</v>
      </c>
    </row>
    <row r="2239" spans="1:92" x14ac:dyDescent="0.25">
      <c r="A2239">
        <v>1865</v>
      </c>
      <c r="B2239" t="s">
        <v>564</v>
      </c>
      <c r="C2239" t="s">
        <v>564</v>
      </c>
      <c r="D2239">
        <v>2483027</v>
      </c>
      <c r="E2239">
        <v>5</v>
      </c>
      <c r="F2239" s="107">
        <v>40978</v>
      </c>
      <c r="G2239" s="107">
        <v>41312</v>
      </c>
      <c r="H2239">
        <v>2483027</v>
      </c>
      <c r="I2239" s="107">
        <v>40977</v>
      </c>
      <c r="J2239" s="107">
        <v>41312</v>
      </c>
      <c r="K2239">
        <v>600000</v>
      </c>
      <c r="L2239" t="s">
        <v>570</v>
      </c>
      <c r="N2239" t="s">
        <v>564</v>
      </c>
      <c r="O2239" t="s">
        <v>913</v>
      </c>
      <c r="P2239" t="s">
        <v>38</v>
      </c>
      <c r="Q2239">
        <v>336</v>
      </c>
      <c r="R2239">
        <v>335</v>
      </c>
      <c r="S2239">
        <v>0</v>
      </c>
      <c r="T2239">
        <v>3</v>
      </c>
      <c r="AD2239" s="107">
        <v>33745</v>
      </c>
      <c r="AE2239" t="s">
        <v>31</v>
      </c>
      <c r="AF2239" t="s">
        <v>39</v>
      </c>
      <c r="AG2239" t="s">
        <v>40</v>
      </c>
      <c r="AH2239" t="s">
        <v>40</v>
      </c>
      <c r="AI2239" t="s">
        <v>71</v>
      </c>
      <c r="AJ2239" t="s">
        <v>88</v>
      </c>
      <c r="AK2239">
        <v>8</v>
      </c>
      <c r="AL2239" t="s">
        <v>987</v>
      </c>
      <c r="AN2239">
        <v>10</v>
      </c>
      <c r="AP2239" t="s">
        <v>126</v>
      </c>
      <c r="AR2239" t="s">
        <v>43</v>
      </c>
      <c r="AS2239" t="s">
        <v>81</v>
      </c>
      <c r="BC2239" t="s">
        <v>51</v>
      </c>
      <c r="BF2239">
        <v>336</v>
      </c>
      <c r="BG2239">
        <v>336</v>
      </c>
      <c r="BH2239">
        <v>335</v>
      </c>
      <c r="BI2239">
        <v>19.762295081967213</v>
      </c>
      <c r="BJ2239">
        <f t="shared" si="170"/>
        <v>20</v>
      </c>
      <c r="BK2239">
        <v>0</v>
      </c>
      <c r="BL2239">
        <v>0</v>
      </c>
      <c r="BM2239" t="s">
        <v>1050</v>
      </c>
      <c r="BN2239" t="s">
        <v>913</v>
      </c>
      <c r="BO2239" t="s">
        <v>564</v>
      </c>
      <c r="BQ2239" t="s">
        <v>1050</v>
      </c>
      <c r="BR2239" t="s">
        <v>87</v>
      </c>
      <c r="BS2239" t="s">
        <v>572</v>
      </c>
      <c r="BT2239" t="s">
        <v>1252</v>
      </c>
      <c r="BU2239" t="s">
        <v>564</v>
      </c>
      <c r="BV2239">
        <v>1</v>
      </c>
      <c r="BW2239">
        <v>1.0029850746268656</v>
      </c>
      <c r="BX2239">
        <v>2.9850746268655914E-3</v>
      </c>
      <c r="BY2239">
        <v>0</v>
      </c>
      <c r="BZ2239">
        <v>-336</v>
      </c>
      <c r="CA2239">
        <v>0</v>
      </c>
      <c r="CB2239">
        <v>336</v>
      </c>
      <c r="CC2239" t="e">
        <v>#VALUE!</v>
      </c>
      <c r="CD2239">
        <v>336</v>
      </c>
      <c r="CE2239">
        <v>0</v>
      </c>
      <c r="CH2239">
        <f t="shared" si="171"/>
        <v>1</v>
      </c>
      <c r="CI2239" t="s">
        <v>1403</v>
      </c>
      <c r="CJ2239">
        <v>6</v>
      </c>
      <c r="CK2239" t="s">
        <v>1399</v>
      </c>
      <c r="CL2239">
        <f t="shared" si="172"/>
        <v>0</v>
      </c>
      <c r="CM2239">
        <f t="shared" si="173"/>
        <v>0</v>
      </c>
      <c r="CN2239">
        <f t="shared" si="174"/>
        <v>1</v>
      </c>
    </row>
    <row r="2240" spans="1:92" x14ac:dyDescent="0.25">
      <c r="A2240">
        <v>3042</v>
      </c>
      <c r="B2240" t="s">
        <v>564</v>
      </c>
      <c r="C2240" t="s">
        <v>564</v>
      </c>
      <c r="D2240">
        <v>2483428</v>
      </c>
      <c r="E2240">
        <v>1</v>
      </c>
      <c r="F2240" s="107">
        <v>41021</v>
      </c>
      <c r="G2240" s="107">
        <v>41172</v>
      </c>
      <c r="H2240">
        <v>2483428</v>
      </c>
      <c r="I2240" s="107">
        <v>41021</v>
      </c>
      <c r="J2240" s="107">
        <v>41023</v>
      </c>
      <c r="K2240">
        <v>5000</v>
      </c>
      <c r="L2240" t="s">
        <v>567</v>
      </c>
      <c r="M2240" s="107">
        <v>41023</v>
      </c>
      <c r="N2240" t="s">
        <v>87</v>
      </c>
      <c r="O2240" t="s">
        <v>75</v>
      </c>
      <c r="P2240" t="s">
        <v>54</v>
      </c>
      <c r="Q2240">
        <v>3</v>
      </c>
      <c r="R2240">
        <v>152</v>
      </c>
      <c r="S2240">
        <v>1</v>
      </c>
      <c r="T2240">
        <v>2</v>
      </c>
      <c r="U2240">
        <v>1</v>
      </c>
      <c r="AD2240" s="107">
        <v>33860</v>
      </c>
      <c r="AE2240" t="s">
        <v>31</v>
      </c>
      <c r="AF2240" t="s">
        <v>32</v>
      </c>
      <c r="AG2240" t="s">
        <v>868</v>
      </c>
      <c r="AH2240" t="s">
        <v>30</v>
      </c>
      <c r="AI2240" t="s">
        <v>96</v>
      </c>
      <c r="AJ2240" t="s">
        <v>54</v>
      </c>
      <c r="AK2240">
        <v>9</v>
      </c>
      <c r="AL2240" t="s">
        <v>54</v>
      </c>
      <c r="AP2240" t="s">
        <v>42</v>
      </c>
      <c r="AR2240" t="s">
        <v>43</v>
      </c>
      <c r="AS2240" t="s">
        <v>44</v>
      </c>
      <c r="AT2240" t="s">
        <v>514</v>
      </c>
      <c r="BC2240" t="s">
        <v>37</v>
      </c>
      <c r="BF2240">
        <v>3</v>
      </c>
      <c r="BG2240">
        <v>152</v>
      </c>
      <c r="BH2240">
        <v>152</v>
      </c>
      <c r="BI2240">
        <v>19.565573770491802</v>
      </c>
      <c r="BJ2240">
        <f t="shared" si="170"/>
        <v>20</v>
      </c>
      <c r="BK2240">
        <v>0</v>
      </c>
      <c r="BL2240">
        <v>-149</v>
      </c>
      <c r="BM2240" t="s">
        <v>1051</v>
      </c>
      <c r="BN2240" t="s">
        <v>75</v>
      </c>
      <c r="BO2240" t="s">
        <v>87</v>
      </c>
      <c r="BQ2240" t="s">
        <v>1051</v>
      </c>
      <c r="BR2240" t="s">
        <v>87</v>
      </c>
      <c r="BS2240" t="s">
        <v>573</v>
      </c>
      <c r="BT2240" t="s">
        <v>1252</v>
      </c>
      <c r="BU2240" t="s">
        <v>87</v>
      </c>
      <c r="BV2240">
        <v>1.9736842105263157E-2</v>
      </c>
      <c r="BW2240">
        <v>1.9736842105263157E-2</v>
      </c>
      <c r="BX2240">
        <v>0</v>
      </c>
      <c r="BY2240">
        <v>0</v>
      </c>
      <c r="BZ2240">
        <v>-3</v>
      </c>
      <c r="CA2240">
        <v>0</v>
      </c>
      <c r="CB2240">
        <v>3</v>
      </c>
      <c r="CC2240" t="e">
        <v>#VALUE!</v>
      </c>
      <c r="CD2240">
        <v>3</v>
      </c>
      <c r="CE2240">
        <v>0</v>
      </c>
      <c r="CH2240">
        <f t="shared" si="171"/>
        <v>1</v>
      </c>
      <c r="CI2240" t="s">
        <v>1405</v>
      </c>
      <c r="CJ2240">
        <v>1</v>
      </c>
      <c r="CK2240" t="s">
        <v>1399</v>
      </c>
      <c r="CL2240">
        <f t="shared" si="172"/>
        <v>1</v>
      </c>
      <c r="CM2240">
        <f t="shared" si="173"/>
        <v>1</v>
      </c>
      <c r="CN2240">
        <f t="shared" si="174"/>
        <v>1</v>
      </c>
    </row>
    <row r="2241" spans="1:92" x14ac:dyDescent="0.25">
      <c r="A2241">
        <v>2903</v>
      </c>
      <c r="B2241" t="s">
        <v>564</v>
      </c>
      <c r="C2241" t="s">
        <v>564</v>
      </c>
      <c r="D2241">
        <v>2483586</v>
      </c>
      <c r="E2241">
        <v>2</v>
      </c>
      <c r="F2241" s="107">
        <v>41016</v>
      </c>
      <c r="G2241" s="107">
        <v>41018</v>
      </c>
      <c r="H2241">
        <v>2483586</v>
      </c>
      <c r="I2241" s="107">
        <v>41017</v>
      </c>
      <c r="J2241" s="107">
        <v>41018</v>
      </c>
      <c r="K2241">
        <v>2000</v>
      </c>
      <c r="L2241" t="s">
        <v>566</v>
      </c>
      <c r="N2241" t="s">
        <v>564</v>
      </c>
      <c r="O2241" t="s">
        <v>913</v>
      </c>
      <c r="P2241" t="s">
        <v>587</v>
      </c>
      <c r="Q2241">
        <v>2</v>
      </c>
      <c r="R2241">
        <v>3</v>
      </c>
      <c r="S2241">
        <v>1</v>
      </c>
      <c r="T2241">
        <v>0</v>
      </c>
      <c r="AD2241" s="107">
        <v>31915</v>
      </c>
      <c r="AE2241" t="s">
        <v>31</v>
      </c>
      <c r="AF2241" t="s">
        <v>68</v>
      </c>
      <c r="AG2241" t="s">
        <v>870</v>
      </c>
      <c r="AH2241" t="s">
        <v>30</v>
      </c>
      <c r="AI2241" t="s">
        <v>113</v>
      </c>
      <c r="AJ2241" t="s">
        <v>47</v>
      </c>
      <c r="AK2241">
        <v>1</v>
      </c>
      <c r="AL2241" t="s">
        <v>47</v>
      </c>
      <c r="AP2241" t="s">
        <v>107</v>
      </c>
      <c r="AR2241" t="s">
        <v>43</v>
      </c>
      <c r="AS2241" t="s">
        <v>60</v>
      </c>
      <c r="AT2241" t="s">
        <v>495</v>
      </c>
      <c r="BC2241" t="s">
        <v>37</v>
      </c>
      <c r="BF2241">
        <v>2</v>
      </c>
      <c r="BG2241">
        <v>2</v>
      </c>
      <c r="BH2241">
        <v>3</v>
      </c>
      <c r="BI2241">
        <v>24.866120218579233</v>
      </c>
      <c r="BJ2241">
        <f t="shared" si="170"/>
        <v>25</v>
      </c>
      <c r="BK2241">
        <v>0</v>
      </c>
      <c r="BL2241">
        <v>0</v>
      </c>
      <c r="BM2241" t="s">
        <v>47</v>
      </c>
      <c r="BN2241" t="s">
        <v>913</v>
      </c>
      <c r="BO2241" t="s">
        <v>564</v>
      </c>
      <c r="BQ2241" t="s">
        <v>47</v>
      </c>
      <c r="BR2241" t="s">
        <v>87</v>
      </c>
      <c r="BS2241" t="s">
        <v>572</v>
      </c>
      <c r="BT2241" t="s">
        <v>1252</v>
      </c>
      <c r="BU2241" t="s">
        <v>87</v>
      </c>
      <c r="BV2241">
        <v>0.66666666666666663</v>
      </c>
      <c r="BW2241">
        <v>1</v>
      </c>
      <c r="BX2241">
        <v>0.33333333333333337</v>
      </c>
      <c r="BY2241">
        <v>0</v>
      </c>
      <c r="BZ2241">
        <v>-2</v>
      </c>
      <c r="CA2241">
        <v>0</v>
      </c>
      <c r="CB2241">
        <v>2</v>
      </c>
      <c r="CC2241" t="e">
        <v>#VALUE!</v>
      </c>
      <c r="CD2241">
        <v>2</v>
      </c>
      <c r="CE2241">
        <v>0</v>
      </c>
      <c r="CH2241">
        <f t="shared" si="171"/>
        <v>1</v>
      </c>
      <c r="CI2241" t="s">
        <v>1405</v>
      </c>
      <c r="CJ2241">
        <v>1</v>
      </c>
      <c r="CK2241" t="s">
        <v>1399</v>
      </c>
      <c r="CL2241">
        <f t="shared" si="172"/>
        <v>0</v>
      </c>
      <c r="CM2241">
        <f t="shared" si="173"/>
        <v>1</v>
      </c>
      <c r="CN2241">
        <f t="shared" si="174"/>
        <v>0</v>
      </c>
    </row>
    <row r="2242" spans="1:92" x14ac:dyDescent="0.25">
      <c r="A2242">
        <v>2527</v>
      </c>
      <c r="B2242" t="s">
        <v>87</v>
      </c>
      <c r="C2242" t="s">
        <v>87</v>
      </c>
      <c r="D2242">
        <v>2483592</v>
      </c>
      <c r="E2242">
        <v>6</v>
      </c>
      <c r="F2242" s="107">
        <v>41003</v>
      </c>
      <c r="G2242" s="107">
        <v>41656</v>
      </c>
      <c r="H2242">
        <v>2483592</v>
      </c>
      <c r="I2242" s="107">
        <v>41004</v>
      </c>
      <c r="J2242" s="107">
        <v>41048</v>
      </c>
      <c r="K2242">
        <v>10000</v>
      </c>
      <c r="L2242" t="s">
        <v>568</v>
      </c>
      <c r="M2242" s="107">
        <v>41048</v>
      </c>
      <c r="N2242" t="s">
        <v>87</v>
      </c>
      <c r="O2242" t="s">
        <v>75</v>
      </c>
      <c r="P2242" t="s">
        <v>38</v>
      </c>
      <c r="Q2242">
        <v>224</v>
      </c>
      <c r="R2242">
        <v>654</v>
      </c>
      <c r="S2242">
        <v>0</v>
      </c>
      <c r="T2242">
        <v>3</v>
      </c>
      <c r="AD2242" s="107">
        <v>33779</v>
      </c>
      <c r="AE2242" t="s">
        <v>31</v>
      </c>
      <c r="AF2242" t="s">
        <v>32</v>
      </c>
      <c r="AG2242" t="s">
        <v>868</v>
      </c>
      <c r="AH2242" t="s">
        <v>30</v>
      </c>
      <c r="AI2242" t="s">
        <v>140</v>
      </c>
      <c r="AJ2242" t="s">
        <v>30</v>
      </c>
      <c r="AK2242">
        <v>15</v>
      </c>
      <c r="AL2242" t="s">
        <v>361</v>
      </c>
      <c r="AM2242">
        <v>20</v>
      </c>
      <c r="AP2242" t="s">
        <v>104</v>
      </c>
      <c r="AR2242" t="s">
        <v>91</v>
      </c>
      <c r="AS2242" t="s">
        <v>105</v>
      </c>
      <c r="AT2242" t="s">
        <v>1290</v>
      </c>
      <c r="AU2242" t="s">
        <v>769</v>
      </c>
      <c r="AX2242" t="s">
        <v>87</v>
      </c>
      <c r="BC2242" t="s">
        <v>37</v>
      </c>
      <c r="BD2242" t="s">
        <v>1268</v>
      </c>
      <c r="BF2242">
        <v>224</v>
      </c>
      <c r="BG2242">
        <v>653</v>
      </c>
      <c r="BH2242">
        <v>654</v>
      </c>
      <c r="BI2242">
        <v>19.737704918032787</v>
      </c>
      <c r="BJ2242">
        <f t="shared" si="170"/>
        <v>20</v>
      </c>
      <c r="BK2242">
        <v>0</v>
      </c>
      <c r="BL2242">
        <v>-608</v>
      </c>
      <c r="BM2242" t="s">
        <v>1050</v>
      </c>
      <c r="BN2242" t="s">
        <v>75</v>
      </c>
      <c r="BO2242" t="s">
        <v>87</v>
      </c>
      <c r="BQ2242" t="s">
        <v>1050</v>
      </c>
      <c r="BR2242" t="s">
        <v>87</v>
      </c>
      <c r="BS2242" t="s">
        <v>572</v>
      </c>
      <c r="BT2242" t="s">
        <v>1252</v>
      </c>
      <c r="BU2242" t="s">
        <v>564</v>
      </c>
      <c r="BV2242">
        <v>0.34250764525993882</v>
      </c>
      <c r="BW2242">
        <v>6.8912710566615618E-2</v>
      </c>
      <c r="BX2242">
        <v>-0.27359493469332319</v>
      </c>
      <c r="BY2242">
        <v>0</v>
      </c>
      <c r="BZ2242">
        <v>-45</v>
      </c>
      <c r="CA2242">
        <v>179</v>
      </c>
      <c r="CB2242">
        <v>653</v>
      </c>
      <c r="CC2242">
        <v>224</v>
      </c>
      <c r="CD2242">
        <v>653</v>
      </c>
      <c r="CE2242">
        <v>608</v>
      </c>
      <c r="CH2242">
        <f t="shared" si="171"/>
        <v>1</v>
      </c>
      <c r="CI2242" t="s">
        <v>1403</v>
      </c>
      <c r="CJ2242">
        <v>6</v>
      </c>
      <c r="CK2242" t="s">
        <v>1399</v>
      </c>
      <c r="CL2242">
        <f t="shared" si="172"/>
        <v>1</v>
      </c>
      <c r="CM2242">
        <f t="shared" si="173"/>
        <v>0</v>
      </c>
      <c r="CN2242">
        <f t="shared" si="174"/>
        <v>1</v>
      </c>
    </row>
    <row r="2243" spans="1:92" x14ac:dyDescent="0.25">
      <c r="A2243">
        <v>1182</v>
      </c>
      <c r="B2243" t="s">
        <v>564</v>
      </c>
      <c r="C2243" t="s">
        <v>564</v>
      </c>
      <c r="D2243">
        <v>2483698</v>
      </c>
      <c r="E2243">
        <v>2</v>
      </c>
      <c r="F2243" s="107">
        <v>40952</v>
      </c>
      <c r="G2243" s="107">
        <v>41072</v>
      </c>
      <c r="H2243">
        <v>2483698</v>
      </c>
      <c r="I2243" s="107">
        <v>40953</v>
      </c>
      <c r="J2243" s="107">
        <v>40955</v>
      </c>
      <c r="K2243">
        <v>2000</v>
      </c>
      <c r="L2243" t="s">
        <v>566</v>
      </c>
      <c r="M2243" s="107">
        <v>40955</v>
      </c>
      <c r="N2243" t="s">
        <v>87</v>
      </c>
      <c r="O2243" t="s">
        <v>75</v>
      </c>
      <c r="P2243" t="s">
        <v>587</v>
      </c>
      <c r="Q2243">
        <v>3</v>
      </c>
      <c r="R2243">
        <v>121</v>
      </c>
      <c r="S2243">
        <v>1</v>
      </c>
      <c r="T2243">
        <v>0</v>
      </c>
      <c r="AD2243" s="107">
        <v>31808</v>
      </c>
      <c r="AE2243" t="s">
        <v>31</v>
      </c>
      <c r="AF2243" t="s">
        <v>68</v>
      </c>
      <c r="AG2243" t="s">
        <v>870</v>
      </c>
      <c r="AH2243" t="s">
        <v>40</v>
      </c>
      <c r="AI2243" t="s">
        <v>64</v>
      </c>
      <c r="AJ2243" t="s">
        <v>47</v>
      </c>
      <c r="AK2243">
        <v>9</v>
      </c>
      <c r="AL2243" t="s">
        <v>47</v>
      </c>
      <c r="AP2243" t="s">
        <v>42</v>
      </c>
      <c r="AR2243" t="s">
        <v>43</v>
      </c>
      <c r="AS2243" t="s">
        <v>44</v>
      </c>
      <c r="BC2243" t="s">
        <v>51</v>
      </c>
      <c r="BF2243">
        <v>3</v>
      </c>
      <c r="BG2243">
        <v>120</v>
      </c>
      <c r="BH2243">
        <v>121</v>
      </c>
      <c r="BI2243">
        <v>24.983606557377048</v>
      </c>
      <c r="BJ2243">
        <f t="shared" ref="BJ2243:BJ2306" si="175">ROUND((I2243-AD2243)/365,0)</f>
        <v>25</v>
      </c>
      <c r="BK2243">
        <v>0</v>
      </c>
      <c r="BL2243">
        <v>-117</v>
      </c>
      <c r="BM2243" t="s">
        <v>47</v>
      </c>
      <c r="BN2243" t="s">
        <v>75</v>
      </c>
      <c r="BO2243" t="s">
        <v>87</v>
      </c>
      <c r="BQ2243" t="s">
        <v>47</v>
      </c>
      <c r="BR2243" t="s">
        <v>87</v>
      </c>
      <c r="BS2243" t="s">
        <v>573</v>
      </c>
      <c r="BT2243" t="s">
        <v>1252</v>
      </c>
      <c r="BU2243" t="s">
        <v>87</v>
      </c>
      <c r="BV2243">
        <v>2.4793388429752067E-2</v>
      </c>
      <c r="BW2243">
        <v>2.5000000000000001E-2</v>
      </c>
      <c r="BX2243">
        <v>2.0661157024793458E-4</v>
      </c>
      <c r="BY2243">
        <v>0</v>
      </c>
      <c r="BZ2243">
        <v>-3</v>
      </c>
      <c r="CA2243">
        <v>0</v>
      </c>
      <c r="CB2243">
        <v>3</v>
      </c>
      <c r="CC2243" t="e">
        <v>#VALUE!</v>
      </c>
      <c r="CD2243">
        <v>3</v>
      </c>
      <c r="CE2243">
        <v>0</v>
      </c>
      <c r="CH2243">
        <f t="shared" ref="CH2243:CH2306" si="176">IF(CM2243+CN2243&gt;0,1,0)</f>
        <v>1</v>
      </c>
      <c r="CI2243" t="s">
        <v>1405</v>
      </c>
      <c r="CJ2243">
        <v>1</v>
      </c>
      <c r="CK2243" t="s">
        <v>1399</v>
      </c>
      <c r="CL2243">
        <f t="shared" ref="CL2243:CL2306" si="177">IF(BN2243="None",0,1)</f>
        <v>1</v>
      </c>
      <c r="CM2243">
        <f t="shared" ref="CM2243:CM2306" si="178">IF(S2243&gt;0,1,0)</f>
        <v>1</v>
      </c>
      <c r="CN2243">
        <f t="shared" ref="CN2243:CN2306" si="179">IF(T2243&gt;0,1,0)</f>
        <v>0</v>
      </c>
    </row>
    <row r="2244" spans="1:92" x14ac:dyDescent="0.25">
      <c r="A2244">
        <v>2308</v>
      </c>
      <c r="B2244" t="s">
        <v>564</v>
      </c>
      <c r="C2244" t="s">
        <v>564</v>
      </c>
      <c r="D2244">
        <v>2483733</v>
      </c>
      <c r="E2244">
        <v>6</v>
      </c>
      <c r="F2244" s="107">
        <v>40996</v>
      </c>
      <c r="G2244" s="107">
        <v>41163</v>
      </c>
      <c r="H2244">
        <v>2483733</v>
      </c>
      <c r="I2244" s="107">
        <v>40996</v>
      </c>
      <c r="J2244" s="107">
        <v>40999</v>
      </c>
      <c r="K2244">
        <v>10000</v>
      </c>
      <c r="L2244" t="s">
        <v>568</v>
      </c>
      <c r="M2244" s="107">
        <v>40999</v>
      </c>
      <c r="N2244" t="s">
        <v>87</v>
      </c>
      <c r="O2244" t="s">
        <v>75</v>
      </c>
      <c r="P2244" t="s">
        <v>38</v>
      </c>
      <c r="Q2244">
        <v>4</v>
      </c>
      <c r="R2244">
        <v>168</v>
      </c>
      <c r="S2244">
        <v>0</v>
      </c>
      <c r="T2244">
        <v>3</v>
      </c>
      <c r="AD2244" s="107">
        <v>33706</v>
      </c>
      <c r="AE2244" t="s">
        <v>31</v>
      </c>
      <c r="AF2244" t="s">
        <v>32</v>
      </c>
      <c r="AG2244" t="s">
        <v>868</v>
      </c>
      <c r="AH2244" t="s">
        <v>30</v>
      </c>
      <c r="AI2244" t="s">
        <v>113</v>
      </c>
      <c r="AJ2244" t="s">
        <v>88</v>
      </c>
      <c r="AK2244">
        <v>8</v>
      </c>
      <c r="AL2244" t="s">
        <v>361</v>
      </c>
      <c r="AM2244">
        <v>2</v>
      </c>
      <c r="AP2244" t="s">
        <v>55</v>
      </c>
      <c r="AR2244" t="s">
        <v>49</v>
      </c>
      <c r="AS2244" t="s">
        <v>56</v>
      </c>
      <c r="BC2244" t="s">
        <v>51</v>
      </c>
      <c r="BF2244">
        <v>4</v>
      </c>
      <c r="BG2244">
        <v>168</v>
      </c>
      <c r="BH2244">
        <v>168</v>
      </c>
      <c r="BI2244">
        <v>19.918032786885245</v>
      </c>
      <c r="BJ2244">
        <f t="shared" si="175"/>
        <v>20</v>
      </c>
      <c r="BK2244">
        <v>0</v>
      </c>
      <c r="BL2244">
        <v>-164</v>
      </c>
      <c r="BM2244" t="s">
        <v>1050</v>
      </c>
      <c r="BN2244" t="s">
        <v>75</v>
      </c>
      <c r="BO2244" t="s">
        <v>87</v>
      </c>
      <c r="BQ2244" t="s">
        <v>1050</v>
      </c>
      <c r="BR2244" t="s">
        <v>87</v>
      </c>
      <c r="BS2244" t="s">
        <v>573</v>
      </c>
      <c r="BT2244" t="s">
        <v>1252</v>
      </c>
      <c r="BU2244" t="s">
        <v>564</v>
      </c>
      <c r="BV2244">
        <v>2.3809523809523808E-2</v>
      </c>
      <c r="BW2244">
        <v>2.3809523809523808E-2</v>
      </c>
      <c r="BX2244">
        <v>0</v>
      </c>
      <c r="BY2244">
        <v>0</v>
      </c>
      <c r="BZ2244">
        <v>-4</v>
      </c>
      <c r="CA2244">
        <v>0</v>
      </c>
      <c r="CB2244">
        <v>4</v>
      </c>
      <c r="CC2244" t="e">
        <v>#VALUE!</v>
      </c>
      <c r="CD2244">
        <v>4</v>
      </c>
      <c r="CE2244">
        <v>0</v>
      </c>
      <c r="CH2244">
        <f t="shared" si="176"/>
        <v>1</v>
      </c>
      <c r="CI2244" t="s">
        <v>1405</v>
      </c>
      <c r="CJ2244">
        <v>1</v>
      </c>
      <c r="CK2244" t="s">
        <v>1399</v>
      </c>
      <c r="CL2244">
        <f t="shared" si="177"/>
        <v>1</v>
      </c>
      <c r="CM2244">
        <f t="shared" si="178"/>
        <v>0</v>
      </c>
      <c r="CN2244">
        <f t="shared" si="179"/>
        <v>1</v>
      </c>
    </row>
    <row r="2245" spans="1:92" x14ac:dyDescent="0.25">
      <c r="A2245">
        <v>941</v>
      </c>
      <c r="B2245" t="s">
        <v>564</v>
      </c>
      <c r="C2245" t="s">
        <v>564</v>
      </c>
      <c r="D2245">
        <v>2484296</v>
      </c>
      <c r="E2245">
        <v>2</v>
      </c>
      <c r="F2245" s="107">
        <v>40943</v>
      </c>
      <c r="G2245" s="107">
        <v>40987</v>
      </c>
      <c r="H2245">
        <v>2484296</v>
      </c>
      <c r="I2245" s="107">
        <v>40943</v>
      </c>
      <c r="J2245" s="107">
        <v>40945</v>
      </c>
      <c r="K2245">
        <v>10000</v>
      </c>
      <c r="L2245" t="s">
        <v>568</v>
      </c>
      <c r="M2245" s="107">
        <v>40945</v>
      </c>
      <c r="N2245" t="s">
        <v>87</v>
      </c>
      <c r="O2245" t="s">
        <v>75</v>
      </c>
      <c r="P2245" t="s">
        <v>587</v>
      </c>
      <c r="Q2245">
        <v>3</v>
      </c>
      <c r="R2245">
        <v>45</v>
      </c>
      <c r="S2245">
        <v>0</v>
      </c>
      <c r="T2245">
        <v>0</v>
      </c>
      <c r="AD2245" s="107">
        <v>33345</v>
      </c>
      <c r="AE2245" t="s">
        <v>31</v>
      </c>
      <c r="AF2245" t="s">
        <v>32</v>
      </c>
      <c r="AG2245" t="s">
        <v>868</v>
      </c>
      <c r="AH2245" t="s">
        <v>30</v>
      </c>
      <c r="AI2245" t="s">
        <v>64</v>
      </c>
      <c r="AJ2245" t="s">
        <v>47</v>
      </c>
      <c r="AK2245">
        <v>3</v>
      </c>
      <c r="AL2245" t="s">
        <v>47</v>
      </c>
      <c r="AP2245" t="s">
        <v>130</v>
      </c>
      <c r="AR2245" t="s">
        <v>49</v>
      </c>
      <c r="AS2245" t="s">
        <v>105</v>
      </c>
      <c r="BC2245" t="s">
        <v>51</v>
      </c>
      <c r="BF2245">
        <v>3</v>
      </c>
      <c r="BG2245">
        <v>45</v>
      </c>
      <c r="BH2245">
        <v>45</v>
      </c>
      <c r="BI2245">
        <v>20.759562841530055</v>
      </c>
      <c r="BJ2245">
        <f t="shared" si="175"/>
        <v>21</v>
      </c>
      <c r="BK2245">
        <v>0</v>
      </c>
      <c r="BL2245">
        <v>-42</v>
      </c>
      <c r="BM2245" t="s">
        <v>47</v>
      </c>
      <c r="BN2245" t="s">
        <v>75</v>
      </c>
      <c r="BO2245" t="s">
        <v>87</v>
      </c>
      <c r="BQ2245" t="s">
        <v>47</v>
      </c>
      <c r="BR2245" t="s">
        <v>87</v>
      </c>
      <c r="BS2245" t="s">
        <v>573</v>
      </c>
      <c r="BT2245" t="s">
        <v>1252</v>
      </c>
      <c r="BU2245" t="s">
        <v>564</v>
      </c>
      <c r="BV2245">
        <v>6.6666666666666666E-2</v>
      </c>
      <c r="BW2245">
        <v>6.6666666666666666E-2</v>
      </c>
      <c r="BX2245">
        <v>0</v>
      </c>
      <c r="BY2245">
        <v>0</v>
      </c>
      <c r="BZ2245">
        <v>-3</v>
      </c>
      <c r="CA2245">
        <v>0</v>
      </c>
      <c r="CB2245">
        <v>3</v>
      </c>
      <c r="CC2245" t="e">
        <v>#VALUE!</v>
      </c>
      <c r="CD2245">
        <v>3</v>
      </c>
      <c r="CE2245">
        <v>0</v>
      </c>
      <c r="CH2245">
        <f t="shared" si="176"/>
        <v>0</v>
      </c>
      <c r="CI2245" t="s">
        <v>1405</v>
      </c>
      <c r="CJ2245">
        <v>1</v>
      </c>
      <c r="CK2245" t="s">
        <v>1399</v>
      </c>
      <c r="CL2245">
        <f t="shared" si="177"/>
        <v>1</v>
      </c>
      <c r="CM2245">
        <f t="shared" si="178"/>
        <v>0</v>
      </c>
      <c r="CN2245">
        <f t="shared" si="179"/>
        <v>0</v>
      </c>
    </row>
    <row r="2246" spans="1:92" x14ac:dyDescent="0.25">
      <c r="A2246">
        <v>685</v>
      </c>
      <c r="B2246" t="s">
        <v>564</v>
      </c>
      <c r="C2246" t="s">
        <v>564</v>
      </c>
      <c r="D2246">
        <v>2484683</v>
      </c>
      <c r="E2246">
        <v>6</v>
      </c>
      <c r="F2246" s="107">
        <v>40935</v>
      </c>
      <c r="G2246" s="107">
        <v>41507</v>
      </c>
      <c r="H2246">
        <v>2484683</v>
      </c>
      <c r="I2246" s="107">
        <v>40936</v>
      </c>
      <c r="J2246" s="107">
        <v>41507</v>
      </c>
      <c r="K2246" t="s">
        <v>562</v>
      </c>
      <c r="L2246" t="s">
        <v>562</v>
      </c>
      <c r="N2246" t="s">
        <v>564</v>
      </c>
      <c r="O2246" t="s">
        <v>913</v>
      </c>
      <c r="P2246" t="s">
        <v>38</v>
      </c>
      <c r="Q2246">
        <v>572</v>
      </c>
      <c r="R2246">
        <v>573</v>
      </c>
      <c r="S2246">
        <v>1</v>
      </c>
      <c r="T2246">
        <v>1</v>
      </c>
      <c r="V2246">
        <v>1</v>
      </c>
      <c r="AD2246" s="107">
        <v>33656</v>
      </c>
      <c r="AE2246" t="s">
        <v>31</v>
      </c>
      <c r="AF2246" t="s">
        <v>68</v>
      </c>
      <c r="AG2246" t="s">
        <v>870</v>
      </c>
      <c r="AH2246" t="s">
        <v>57</v>
      </c>
      <c r="AI2246" t="s">
        <v>64</v>
      </c>
      <c r="AJ2246" t="s">
        <v>30</v>
      </c>
      <c r="AK2246">
        <v>23</v>
      </c>
      <c r="AL2246" t="s">
        <v>361</v>
      </c>
      <c r="AM2246">
        <v>75</v>
      </c>
      <c r="AP2246" t="s">
        <v>34</v>
      </c>
      <c r="AR2246" t="s">
        <v>35</v>
      </c>
      <c r="AS2246" t="s">
        <v>36</v>
      </c>
      <c r="BC2246" t="s">
        <v>37</v>
      </c>
      <c r="BF2246">
        <v>572</v>
      </c>
      <c r="BG2246">
        <v>572</v>
      </c>
      <c r="BH2246">
        <v>573</v>
      </c>
      <c r="BI2246">
        <v>19.887978142076502</v>
      </c>
      <c r="BJ2246">
        <f t="shared" si="175"/>
        <v>20</v>
      </c>
      <c r="BK2246">
        <v>0</v>
      </c>
      <c r="BL2246">
        <v>0</v>
      </c>
      <c r="BM2246" t="s">
        <v>1050</v>
      </c>
      <c r="BN2246" t="s">
        <v>913</v>
      </c>
      <c r="BO2246" t="s">
        <v>564</v>
      </c>
      <c r="BQ2246" t="s">
        <v>1409</v>
      </c>
      <c r="BR2246" t="s">
        <v>87</v>
      </c>
      <c r="BS2246" t="s">
        <v>572</v>
      </c>
      <c r="BT2246" t="s">
        <v>1252</v>
      </c>
      <c r="BU2246" t="s">
        <v>87</v>
      </c>
      <c r="BV2246">
        <v>0.99825479930191974</v>
      </c>
      <c r="BW2246">
        <v>1</v>
      </c>
      <c r="BX2246">
        <v>1.7452006980802626E-3</v>
      </c>
      <c r="BY2246">
        <v>0</v>
      </c>
      <c r="BZ2246">
        <v>-572</v>
      </c>
      <c r="CA2246">
        <v>0</v>
      </c>
      <c r="CB2246">
        <v>572</v>
      </c>
      <c r="CC2246" t="e">
        <v>#VALUE!</v>
      </c>
      <c r="CD2246">
        <v>572</v>
      </c>
      <c r="CE2246">
        <v>0</v>
      </c>
      <c r="CH2246">
        <f t="shared" si="176"/>
        <v>1</v>
      </c>
      <c r="CI2246" t="s">
        <v>1406</v>
      </c>
      <c r="CJ2246">
        <v>0</v>
      </c>
      <c r="CK2246" t="s">
        <v>1399</v>
      </c>
      <c r="CL2246">
        <f t="shared" si="177"/>
        <v>0</v>
      </c>
      <c r="CM2246">
        <f t="shared" si="178"/>
        <v>1</v>
      </c>
      <c r="CN2246">
        <f t="shared" si="179"/>
        <v>1</v>
      </c>
    </row>
    <row r="2247" spans="1:92" x14ac:dyDescent="0.25">
      <c r="A2247">
        <v>2195</v>
      </c>
      <c r="B2247" t="s">
        <v>564</v>
      </c>
      <c r="C2247" t="s">
        <v>564</v>
      </c>
      <c r="D2247">
        <v>2484938</v>
      </c>
      <c r="E2247">
        <v>2</v>
      </c>
      <c r="F2247" s="107">
        <v>40991</v>
      </c>
      <c r="G2247" s="107">
        <v>41142</v>
      </c>
      <c r="H2247">
        <v>2484938</v>
      </c>
      <c r="I2247" s="107" t="s">
        <v>560</v>
      </c>
      <c r="J2247" s="107" t="s">
        <v>560</v>
      </c>
      <c r="K2247">
        <v>2000</v>
      </c>
      <c r="L2247" t="s">
        <v>566</v>
      </c>
      <c r="M2247" s="107">
        <v>40992</v>
      </c>
      <c r="N2247" t="s">
        <v>87</v>
      </c>
      <c r="O2247" t="s">
        <v>75</v>
      </c>
      <c r="P2247" t="s">
        <v>587</v>
      </c>
      <c r="Q2247">
        <v>0</v>
      </c>
      <c r="R2247">
        <v>152</v>
      </c>
      <c r="S2247">
        <v>0</v>
      </c>
      <c r="T2247">
        <v>0</v>
      </c>
      <c r="AD2247" s="107">
        <v>33414</v>
      </c>
      <c r="AE2247" t="s">
        <v>31</v>
      </c>
      <c r="AF2247" t="s">
        <v>39</v>
      </c>
      <c r="AG2247" t="s">
        <v>40</v>
      </c>
      <c r="AH2247" t="s">
        <v>40</v>
      </c>
      <c r="AI2247" t="s">
        <v>64</v>
      </c>
      <c r="AJ2247" t="s">
        <v>47</v>
      </c>
      <c r="AK2247">
        <v>7</v>
      </c>
      <c r="AL2247" t="s">
        <v>47</v>
      </c>
      <c r="AP2247" t="s">
        <v>174</v>
      </c>
      <c r="AR2247" t="s">
        <v>43</v>
      </c>
      <c r="AS2247" t="s">
        <v>44</v>
      </c>
      <c r="BC2247" t="s">
        <v>51</v>
      </c>
      <c r="BF2247">
        <v>0</v>
      </c>
      <c r="BG2247">
        <v>0</v>
      </c>
      <c r="BH2247">
        <v>152</v>
      </c>
      <c r="BI2247">
        <v>20.702185792349727</v>
      </c>
      <c r="BJ2247" t="e">
        <f t="shared" si="175"/>
        <v>#VALUE!</v>
      </c>
      <c r="BK2247" t="e">
        <v>#VALUE!</v>
      </c>
      <c r="BL2247" t="e">
        <v>#VALUE!</v>
      </c>
      <c r="BM2247" t="s">
        <v>47</v>
      </c>
      <c r="BN2247" t="s">
        <v>75</v>
      </c>
      <c r="BO2247" t="s">
        <v>87</v>
      </c>
      <c r="BQ2247" t="s">
        <v>47</v>
      </c>
      <c r="BR2247">
        <v>0</v>
      </c>
      <c r="BS2247" t="s">
        <v>573</v>
      </c>
      <c r="BT2247" t="s">
        <v>1252</v>
      </c>
      <c r="BU2247" t="s">
        <v>564</v>
      </c>
      <c r="BV2247">
        <v>0</v>
      </c>
      <c r="BW2247">
        <v>0</v>
      </c>
      <c r="BX2247">
        <v>0</v>
      </c>
      <c r="BY2247">
        <v>0</v>
      </c>
      <c r="BZ2247" t="e">
        <v>#VALUE!</v>
      </c>
      <c r="CA2247" t="e">
        <v>#VALUE!</v>
      </c>
      <c r="CB2247" t="e">
        <v>#VALUE!</v>
      </c>
      <c r="CC2247">
        <v>0</v>
      </c>
      <c r="CD2247">
        <v>0</v>
      </c>
      <c r="CE2247">
        <v>0</v>
      </c>
      <c r="CH2247">
        <f t="shared" si="176"/>
        <v>0</v>
      </c>
      <c r="CI2247" t="s">
        <v>1405</v>
      </c>
      <c r="CJ2247">
        <v>1</v>
      </c>
      <c r="CK2247" t="s">
        <v>1400</v>
      </c>
      <c r="CL2247">
        <f t="shared" si="177"/>
        <v>1</v>
      </c>
      <c r="CM2247">
        <f t="shared" si="178"/>
        <v>0</v>
      </c>
      <c r="CN2247">
        <f t="shared" si="179"/>
        <v>0</v>
      </c>
    </row>
    <row r="2248" spans="1:92" x14ac:dyDescent="0.25">
      <c r="A2248">
        <v>172</v>
      </c>
      <c r="B2248" t="s">
        <v>564</v>
      </c>
      <c r="C2248" t="s">
        <v>564</v>
      </c>
      <c r="D2248">
        <v>2484971</v>
      </c>
      <c r="E2248">
        <v>2</v>
      </c>
      <c r="F2248" s="107">
        <v>40916</v>
      </c>
      <c r="G2248" s="107">
        <v>41044</v>
      </c>
      <c r="H2248">
        <v>2484971</v>
      </c>
      <c r="I2248" s="107" t="s">
        <v>560</v>
      </c>
      <c r="J2248" s="107" t="s">
        <v>560</v>
      </c>
      <c r="K2248">
        <v>2000</v>
      </c>
      <c r="L2248" t="s">
        <v>566</v>
      </c>
      <c r="M2248" s="107">
        <v>40917</v>
      </c>
      <c r="N2248" t="s">
        <v>87</v>
      </c>
      <c r="O2248" t="s">
        <v>583</v>
      </c>
      <c r="P2248" t="s">
        <v>587</v>
      </c>
      <c r="Q2248">
        <v>0</v>
      </c>
      <c r="R2248">
        <v>129</v>
      </c>
      <c r="S2248">
        <v>0</v>
      </c>
      <c r="T2248">
        <v>1</v>
      </c>
      <c r="AD2248" s="107">
        <v>31223</v>
      </c>
      <c r="AE2248" t="s">
        <v>31</v>
      </c>
      <c r="AF2248" t="s">
        <v>68</v>
      </c>
      <c r="AG2248" t="s">
        <v>870</v>
      </c>
      <c r="AH2248" t="s">
        <v>30</v>
      </c>
      <c r="AI2248" t="s">
        <v>70</v>
      </c>
      <c r="AJ2248" t="s">
        <v>47</v>
      </c>
      <c r="AK2248">
        <v>5</v>
      </c>
      <c r="AL2248" t="s">
        <v>47</v>
      </c>
      <c r="AP2248" t="s">
        <v>42</v>
      </c>
      <c r="AR2248" t="s">
        <v>43</v>
      </c>
      <c r="AS2248" t="s">
        <v>44</v>
      </c>
      <c r="BC2248" t="s">
        <v>51</v>
      </c>
      <c r="BF2248">
        <v>0</v>
      </c>
      <c r="BG2248">
        <v>0</v>
      </c>
      <c r="BH2248">
        <v>129</v>
      </c>
      <c r="BI2248">
        <v>26.483606557377048</v>
      </c>
      <c r="BJ2248" t="e">
        <f t="shared" si="175"/>
        <v>#VALUE!</v>
      </c>
      <c r="BK2248" t="e">
        <v>#VALUE!</v>
      </c>
      <c r="BL2248" t="e">
        <v>#VALUE!</v>
      </c>
      <c r="BM2248" t="s">
        <v>47</v>
      </c>
      <c r="BN2248" t="s">
        <v>75</v>
      </c>
      <c r="BO2248" t="s">
        <v>87</v>
      </c>
      <c r="BQ2248" t="s">
        <v>47</v>
      </c>
      <c r="BR2248">
        <v>0</v>
      </c>
      <c r="BS2248" t="s">
        <v>573</v>
      </c>
      <c r="BT2248" t="s">
        <v>1252</v>
      </c>
      <c r="BU2248" t="s">
        <v>564</v>
      </c>
      <c r="BV2248">
        <v>0</v>
      </c>
      <c r="BW2248">
        <v>0</v>
      </c>
      <c r="BX2248">
        <v>0</v>
      </c>
      <c r="BY2248">
        <v>0</v>
      </c>
      <c r="BZ2248" t="e">
        <v>#VALUE!</v>
      </c>
      <c r="CA2248" t="e">
        <v>#VALUE!</v>
      </c>
      <c r="CB2248" t="e">
        <v>#VALUE!</v>
      </c>
      <c r="CC2248">
        <v>0</v>
      </c>
      <c r="CD2248">
        <v>0</v>
      </c>
      <c r="CE2248">
        <v>0</v>
      </c>
      <c r="CH2248">
        <f t="shared" si="176"/>
        <v>1</v>
      </c>
      <c r="CI2248" t="s">
        <v>1405</v>
      </c>
      <c r="CJ2248">
        <v>1</v>
      </c>
      <c r="CK2248" t="s">
        <v>1400</v>
      </c>
      <c r="CL2248">
        <f t="shared" si="177"/>
        <v>1</v>
      </c>
      <c r="CM2248">
        <f t="shared" si="178"/>
        <v>0</v>
      </c>
      <c r="CN2248">
        <f t="shared" si="179"/>
        <v>1</v>
      </c>
    </row>
    <row r="2249" spans="1:92" x14ac:dyDescent="0.25">
      <c r="A2249">
        <v>2609</v>
      </c>
      <c r="B2249" t="s">
        <v>564</v>
      </c>
      <c r="C2249" t="s">
        <v>564</v>
      </c>
      <c r="D2249">
        <v>2485067</v>
      </c>
      <c r="E2249">
        <v>6</v>
      </c>
      <c r="F2249" s="107">
        <v>41005</v>
      </c>
      <c r="G2249" s="107">
        <v>41015</v>
      </c>
      <c r="H2249">
        <v>2485067</v>
      </c>
      <c r="I2249" s="107">
        <v>41005</v>
      </c>
      <c r="J2249" s="107">
        <v>41015</v>
      </c>
      <c r="K2249" t="s">
        <v>562</v>
      </c>
      <c r="L2249" t="s">
        <v>562</v>
      </c>
      <c r="N2249" t="s">
        <v>564</v>
      </c>
      <c r="O2249" t="s">
        <v>913</v>
      </c>
      <c r="P2249" t="s">
        <v>38</v>
      </c>
      <c r="Q2249">
        <v>11</v>
      </c>
      <c r="R2249">
        <v>11</v>
      </c>
      <c r="S2249">
        <v>1</v>
      </c>
      <c r="T2249">
        <v>0</v>
      </c>
      <c r="U2249">
        <v>1</v>
      </c>
      <c r="AB2249" t="s">
        <v>111</v>
      </c>
      <c r="AD2249" s="107">
        <v>33097</v>
      </c>
      <c r="AE2249" t="s">
        <v>31</v>
      </c>
      <c r="AF2249" t="s">
        <v>39</v>
      </c>
      <c r="AG2249" t="s">
        <v>40</v>
      </c>
      <c r="AH2249" t="s">
        <v>30</v>
      </c>
      <c r="AI2249" t="s">
        <v>112</v>
      </c>
      <c r="AJ2249" t="s">
        <v>88</v>
      </c>
      <c r="AK2249">
        <v>2</v>
      </c>
      <c r="AL2249" t="s">
        <v>361</v>
      </c>
      <c r="AM2249">
        <v>1</v>
      </c>
      <c r="AP2249" t="s">
        <v>461</v>
      </c>
      <c r="AR2249" t="s">
        <v>45</v>
      </c>
      <c r="AS2249" t="s">
        <v>63</v>
      </c>
      <c r="BC2249" t="s">
        <v>37</v>
      </c>
      <c r="BF2249">
        <v>11</v>
      </c>
      <c r="BG2249">
        <v>11</v>
      </c>
      <c r="BH2249">
        <v>11</v>
      </c>
      <c r="BI2249">
        <v>21.606557377049182</v>
      </c>
      <c r="BJ2249">
        <f t="shared" si="175"/>
        <v>22</v>
      </c>
      <c r="BK2249">
        <v>0</v>
      </c>
      <c r="BL2249">
        <v>0</v>
      </c>
      <c r="BM2249" t="s">
        <v>1050</v>
      </c>
      <c r="BN2249" t="s">
        <v>913</v>
      </c>
      <c r="BO2249" t="s">
        <v>564</v>
      </c>
      <c r="BQ2249" t="s">
        <v>1050</v>
      </c>
      <c r="BR2249" t="s">
        <v>87</v>
      </c>
      <c r="BS2249" t="s">
        <v>572</v>
      </c>
      <c r="BT2249" t="s">
        <v>1252</v>
      </c>
      <c r="BU2249" t="s">
        <v>87</v>
      </c>
      <c r="BV2249">
        <v>1</v>
      </c>
      <c r="BW2249">
        <v>1</v>
      </c>
      <c r="BX2249">
        <v>0</v>
      </c>
      <c r="BY2249">
        <v>0</v>
      </c>
      <c r="BZ2249">
        <v>-11</v>
      </c>
      <c r="CA2249">
        <v>0</v>
      </c>
      <c r="CB2249">
        <v>11</v>
      </c>
      <c r="CC2249" t="e">
        <v>#VALUE!</v>
      </c>
      <c r="CD2249">
        <v>11</v>
      </c>
      <c r="CE2249">
        <v>0</v>
      </c>
      <c r="CH2249">
        <f t="shared" si="176"/>
        <v>1</v>
      </c>
      <c r="CI2249" t="s">
        <v>1404</v>
      </c>
      <c r="CJ2249">
        <v>2</v>
      </c>
      <c r="CK2249" t="s">
        <v>1399</v>
      </c>
      <c r="CL2249">
        <f t="shared" si="177"/>
        <v>0</v>
      </c>
      <c r="CM2249">
        <f t="shared" si="178"/>
        <v>1</v>
      </c>
      <c r="CN2249">
        <f t="shared" si="179"/>
        <v>0</v>
      </c>
    </row>
    <row r="2250" spans="1:92" x14ac:dyDescent="0.25">
      <c r="A2250">
        <v>3215</v>
      </c>
      <c r="B2250" t="s">
        <v>564</v>
      </c>
      <c r="C2250" t="s">
        <v>564</v>
      </c>
      <c r="D2250">
        <v>2485871</v>
      </c>
      <c r="E2250">
        <v>6</v>
      </c>
      <c r="F2250" s="107">
        <v>41027</v>
      </c>
      <c r="G2250" s="107">
        <v>41191</v>
      </c>
      <c r="H2250">
        <v>2485871</v>
      </c>
      <c r="I2250" s="107">
        <v>41027</v>
      </c>
      <c r="J2250" s="107">
        <v>41030</v>
      </c>
      <c r="K2250">
        <v>10000</v>
      </c>
      <c r="L2250" t="s">
        <v>568</v>
      </c>
      <c r="M2250" s="107">
        <v>41030</v>
      </c>
      <c r="N2250" t="s">
        <v>87</v>
      </c>
      <c r="O2250" t="s">
        <v>75</v>
      </c>
      <c r="P2250" t="s">
        <v>38</v>
      </c>
      <c r="Q2250">
        <v>4</v>
      </c>
      <c r="R2250">
        <v>165</v>
      </c>
      <c r="S2250">
        <v>2</v>
      </c>
      <c r="T2250">
        <v>0</v>
      </c>
      <c r="U2250">
        <v>1</v>
      </c>
      <c r="AD2250" s="107">
        <v>33921</v>
      </c>
      <c r="AE2250" t="s">
        <v>31</v>
      </c>
      <c r="AF2250" t="s">
        <v>32</v>
      </c>
      <c r="AG2250" t="s">
        <v>868</v>
      </c>
      <c r="AH2250" t="s">
        <v>30</v>
      </c>
      <c r="AI2250" t="s">
        <v>58</v>
      </c>
      <c r="AJ2250" t="s">
        <v>88</v>
      </c>
      <c r="AK2250">
        <v>7</v>
      </c>
      <c r="AL2250" t="s">
        <v>361</v>
      </c>
      <c r="AM2250">
        <v>3</v>
      </c>
      <c r="AP2250" t="s">
        <v>92</v>
      </c>
      <c r="AR2250" t="s">
        <v>66</v>
      </c>
      <c r="AS2250" t="s">
        <v>44</v>
      </c>
      <c r="AT2250" t="s">
        <v>533</v>
      </c>
      <c r="BC2250" t="s">
        <v>37</v>
      </c>
      <c r="BF2250">
        <v>4</v>
      </c>
      <c r="BG2250">
        <v>165</v>
      </c>
      <c r="BH2250">
        <v>165</v>
      </c>
      <c r="BI2250">
        <v>19.415300546448087</v>
      </c>
      <c r="BJ2250">
        <f t="shared" si="175"/>
        <v>19</v>
      </c>
      <c r="BK2250">
        <v>0</v>
      </c>
      <c r="BL2250">
        <v>-161</v>
      </c>
      <c r="BM2250" t="s">
        <v>1050</v>
      </c>
      <c r="BN2250" t="s">
        <v>75</v>
      </c>
      <c r="BO2250" t="s">
        <v>87</v>
      </c>
      <c r="BQ2250" t="s">
        <v>1050</v>
      </c>
      <c r="BR2250" t="s">
        <v>87</v>
      </c>
      <c r="BS2250" t="s">
        <v>573</v>
      </c>
      <c r="BT2250" t="s">
        <v>1252</v>
      </c>
      <c r="BU2250" t="s">
        <v>87</v>
      </c>
      <c r="BV2250">
        <v>2.4242424242424242E-2</v>
      </c>
      <c r="BW2250">
        <v>2.4242424242424242E-2</v>
      </c>
      <c r="BX2250">
        <v>0</v>
      </c>
      <c r="BY2250">
        <v>0</v>
      </c>
      <c r="BZ2250">
        <v>-4</v>
      </c>
      <c r="CA2250">
        <v>0</v>
      </c>
      <c r="CB2250">
        <v>4</v>
      </c>
      <c r="CC2250" t="e">
        <v>#VALUE!</v>
      </c>
      <c r="CD2250">
        <v>4</v>
      </c>
      <c r="CE2250">
        <v>0</v>
      </c>
      <c r="CH2250">
        <f t="shared" si="176"/>
        <v>1</v>
      </c>
      <c r="CI2250" t="s">
        <v>1405</v>
      </c>
      <c r="CJ2250">
        <v>1</v>
      </c>
      <c r="CK2250" t="s">
        <v>1399</v>
      </c>
      <c r="CL2250">
        <f t="shared" si="177"/>
        <v>1</v>
      </c>
      <c r="CM2250">
        <f t="shared" si="178"/>
        <v>1</v>
      </c>
      <c r="CN2250">
        <f t="shared" si="179"/>
        <v>0</v>
      </c>
    </row>
    <row r="2251" spans="1:92" x14ac:dyDescent="0.25">
      <c r="A2251">
        <v>1599</v>
      </c>
      <c r="B2251" t="s">
        <v>564</v>
      </c>
      <c r="C2251" t="s">
        <v>564</v>
      </c>
      <c r="D2251">
        <v>2485946</v>
      </c>
      <c r="E2251">
        <v>6</v>
      </c>
      <c r="F2251" s="107">
        <v>40968</v>
      </c>
      <c r="G2251" s="107">
        <v>40995</v>
      </c>
      <c r="H2251">
        <v>2485946</v>
      </c>
      <c r="I2251" s="107">
        <v>40969</v>
      </c>
      <c r="J2251" s="107">
        <v>40995</v>
      </c>
      <c r="K2251" t="s">
        <v>562</v>
      </c>
      <c r="L2251" t="s">
        <v>562</v>
      </c>
      <c r="N2251" t="s">
        <v>564</v>
      </c>
      <c r="O2251" t="s">
        <v>913</v>
      </c>
      <c r="P2251" t="s">
        <v>38</v>
      </c>
      <c r="Q2251">
        <v>27</v>
      </c>
      <c r="R2251">
        <v>28</v>
      </c>
      <c r="S2251">
        <v>1</v>
      </c>
      <c r="T2251">
        <v>2</v>
      </c>
      <c r="U2251">
        <v>1</v>
      </c>
      <c r="AD2251" s="107">
        <v>33942</v>
      </c>
      <c r="AE2251" t="s">
        <v>31</v>
      </c>
      <c r="AF2251" t="s">
        <v>39</v>
      </c>
      <c r="AG2251" t="s">
        <v>40</v>
      </c>
      <c r="AH2251" t="s">
        <v>40</v>
      </c>
      <c r="AI2251" t="s">
        <v>99</v>
      </c>
      <c r="AJ2251" t="s">
        <v>88</v>
      </c>
      <c r="AK2251">
        <v>3</v>
      </c>
      <c r="AL2251" t="s">
        <v>361</v>
      </c>
      <c r="AM2251">
        <v>2</v>
      </c>
      <c r="AP2251" t="s">
        <v>149</v>
      </c>
      <c r="AR2251" t="s">
        <v>66</v>
      </c>
      <c r="AS2251" t="s">
        <v>73</v>
      </c>
      <c r="BC2251" t="s">
        <v>37</v>
      </c>
      <c r="BF2251">
        <v>27</v>
      </c>
      <c r="BG2251">
        <v>27</v>
      </c>
      <c r="BH2251">
        <v>28</v>
      </c>
      <c r="BI2251">
        <v>19.196721311475411</v>
      </c>
      <c r="BJ2251">
        <f t="shared" si="175"/>
        <v>19</v>
      </c>
      <c r="BK2251">
        <v>0</v>
      </c>
      <c r="BL2251">
        <v>0</v>
      </c>
      <c r="BM2251" t="s">
        <v>1050</v>
      </c>
      <c r="BN2251" t="s">
        <v>913</v>
      </c>
      <c r="BO2251" t="s">
        <v>564</v>
      </c>
      <c r="BQ2251" t="s">
        <v>1050</v>
      </c>
      <c r="BR2251" t="s">
        <v>87</v>
      </c>
      <c r="BS2251" t="s">
        <v>572</v>
      </c>
      <c r="BT2251" t="s">
        <v>1252</v>
      </c>
      <c r="BU2251" t="s">
        <v>87</v>
      </c>
      <c r="BV2251">
        <v>0.9642857142857143</v>
      </c>
      <c r="BW2251">
        <v>1</v>
      </c>
      <c r="BX2251">
        <v>3.5714285714285698E-2</v>
      </c>
      <c r="BY2251">
        <v>0</v>
      </c>
      <c r="BZ2251">
        <v>-27</v>
      </c>
      <c r="CA2251">
        <v>0</v>
      </c>
      <c r="CB2251">
        <v>27</v>
      </c>
      <c r="CC2251" t="e">
        <v>#VALUE!</v>
      </c>
      <c r="CD2251">
        <v>27</v>
      </c>
      <c r="CE2251">
        <v>0</v>
      </c>
      <c r="CH2251">
        <f t="shared" si="176"/>
        <v>1</v>
      </c>
      <c r="CI2251" t="s">
        <v>1404</v>
      </c>
      <c r="CJ2251">
        <v>2</v>
      </c>
      <c r="CK2251" t="s">
        <v>1399</v>
      </c>
      <c r="CL2251">
        <f t="shared" si="177"/>
        <v>0</v>
      </c>
      <c r="CM2251">
        <f t="shared" si="178"/>
        <v>1</v>
      </c>
      <c r="CN2251">
        <f t="shared" si="179"/>
        <v>1</v>
      </c>
    </row>
    <row r="2252" spans="1:92" x14ac:dyDescent="0.25">
      <c r="A2252">
        <v>87</v>
      </c>
      <c r="B2252" t="s">
        <v>564</v>
      </c>
      <c r="C2252" t="s">
        <v>87</v>
      </c>
      <c r="D2252">
        <v>2486324</v>
      </c>
      <c r="E2252">
        <v>4</v>
      </c>
      <c r="F2252" s="107">
        <v>40913</v>
      </c>
      <c r="G2252" s="107">
        <v>41085</v>
      </c>
      <c r="H2252">
        <v>2486324</v>
      </c>
      <c r="I2252" s="107">
        <v>40913</v>
      </c>
      <c r="J2252" s="107">
        <v>40914</v>
      </c>
      <c r="K2252">
        <v>2000</v>
      </c>
      <c r="L2252" t="s">
        <v>566</v>
      </c>
      <c r="M2252" s="107">
        <v>40914</v>
      </c>
      <c r="N2252" t="s">
        <v>87</v>
      </c>
      <c r="O2252" t="s">
        <v>75</v>
      </c>
      <c r="P2252" t="s">
        <v>38</v>
      </c>
      <c r="Q2252">
        <v>45</v>
      </c>
      <c r="R2252">
        <v>173</v>
      </c>
      <c r="S2252">
        <v>0</v>
      </c>
      <c r="T2252">
        <v>1</v>
      </c>
      <c r="AD2252" s="107">
        <v>28657</v>
      </c>
      <c r="AE2252" t="s">
        <v>45</v>
      </c>
      <c r="AF2252" t="s">
        <v>32</v>
      </c>
      <c r="AG2252" t="s">
        <v>868</v>
      </c>
      <c r="AH2252" t="s">
        <v>30</v>
      </c>
      <c r="AI2252" t="s">
        <v>61</v>
      </c>
      <c r="AJ2252" t="s">
        <v>88</v>
      </c>
      <c r="AK2252">
        <v>11</v>
      </c>
      <c r="AL2252" t="s">
        <v>986</v>
      </c>
      <c r="AO2252">
        <v>60</v>
      </c>
      <c r="AP2252" t="s">
        <v>42</v>
      </c>
      <c r="AR2252" t="s">
        <v>43</v>
      </c>
      <c r="AS2252" t="s">
        <v>44</v>
      </c>
      <c r="AV2252" t="s">
        <v>87</v>
      </c>
      <c r="AW2252" t="s">
        <v>680</v>
      </c>
      <c r="BA2252">
        <v>41073</v>
      </c>
      <c r="BB2252">
        <v>256</v>
      </c>
      <c r="BC2252" t="s">
        <v>37</v>
      </c>
      <c r="BF2252">
        <v>45</v>
      </c>
      <c r="BG2252">
        <v>173</v>
      </c>
      <c r="BH2252">
        <v>173</v>
      </c>
      <c r="BI2252">
        <v>33.486338797814206</v>
      </c>
      <c r="BJ2252">
        <f t="shared" si="175"/>
        <v>34</v>
      </c>
      <c r="BK2252">
        <v>0</v>
      </c>
      <c r="BL2252">
        <v>-171</v>
      </c>
      <c r="BM2252" t="s">
        <v>1050</v>
      </c>
      <c r="BN2252" t="s">
        <v>75</v>
      </c>
      <c r="BO2252" t="s">
        <v>87</v>
      </c>
      <c r="BQ2252" t="s">
        <v>1050</v>
      </c>
      <c r="BR2252" t="s">
        <v>87</v>
      </c>
      <c r="BS2252" t="s">
        <v>572</v>
      </c>
      <c r="BT2252" t="s">
        <v>1252</v>
      </c>
      <c r="BU2252" t="s">
        <v>564</v>
      </c>
      <c r="BV2252">
        <v>0.26011560693641617</v>
      </c>
      <c r="BW2252">
        <v>1.1560693641618497E-2</v>
      </c>
      <c r="BX2252">
        <v>-0.24855491329479767</v>
      </c>
      <c r="BY2252">
        <v>0</v>
      </c>
      <c r="BZ2252">
        <v>-2</v>
      </c>
      <c r="CA2252">
        <v>43</v>
      </c>
      <c r="CB2252">
        <v>173</v>
      </c>
      <c r="CC2252">
        <v>45</v>
      </c>
      <c r="CD2252">
        <v>173</v>
      </c>
      <c r="CE2252">
        <v>171</v>
      </c>
      <c r="CH2252">
        <f t="shared" si="176"/>
        <v>1</v>
      </c>
      <c r="CI2252" t="s">
        <v>1401</v>
      </c>
      <c r="CJ2252">
        <v>3</v>
      </c>
      <c r="CK2252" t="s">
        <v>1399</v>
      </c>
      <c r="CL2252">
        <f t="shared" si="177"/>
        <v>1</v>
      </c>
      <c r="CM2252">
        <f t="shared" si="178"/>
        <v>0</v>
      </c>
      <c r="CN2252">
        <f t="shared" si="179"/>
        <v>1</v>
      </c>
    </row>
    <row r="2253" spans="1:92" x14ac:dyDescent="0.25">
      <c r="A2253">
        <v>2277</v>
      </c>
      <c r="B2253" t="s">
        <v>564</v>
      </c>
      <c r="C2253" t="s">
        <v>564</v>
      </c>
      <c r="D2253">
        <v>2486746</v>
      </c>
      <c r="E2253">
        <v>5</v>
      </c>
      <c r="F2253" s="107">
        <v>40995</v>
      </c>
      <c r="G2253" s="107">
        <v>41193</v>
      </c>
      <c r="H2253">
        <v>2486746</v>
      </c>
      <c r="I2253" s="107">
        <v>41065</v>
      </c>
      <c r="J2253" s="107">
        <v>41193</v>
      </c>
      <c r="K2253">
        <v>10000</v>
      </c>
      <c r="L2253" t="s">
        <v>568</v>
      </c>
      <c r="N2253" t="s">
        <v>564</v>
      </c>
      <c r="O2253" t="s">
        <v>913</v>
      </c>
      <c r="P2253" t="s">
        <v>38</v>
      </c>
      <c r="Q2253">
        <v>129</v>
      </c>
      <c r="R2253">
        <v>199</v>
      </c>
      <c r="S2253">
        <v>1</v>
      </c>
      <c r="T2253">
        <v>2</v>
      </c>
      <c r="U2253">
        <v>1</v>
      </c>
      <c r="AD2253" s="107">
        <v>33038</v>
      </c>
      <c r="AE2253" t="s">
        <v>31</v>
      </c>
      <c r="AF2253" t="s">
        <v>32</v>
      </c>
      <c r="AG2253" t="s">
        <v>868</v>
      </c>
      <c r="AH2253" t="s">
        <v>57</v>
      </c>
      <c r="AI2253" t="s">
        <v>79</v>
      </c>
      <c r="AJ2253" t="s">
        <v>88</v>
      </c>
      <c r="AK2253">
        <v>5</v>
      </c>
      <c r="AL2253" t="s">
        <v>987</v>
      </c>
      <c r="AN2253">
        <v>6</v>
      </c>
      <c r="AP2253" t="s">
        <v>169</v>
      </c>
      <c r="AR2253" t="s">
        <v>66</v>
      </c>
      <c r="AS2253" t="s">
        <v>63</v>
      </c>
      <c r="BC2253" t="s">
        <v>37</v>
      </c>
      <c r="BF2253">
        <v>129</v>
      </c>
      <c r="BG2253">
        <v>129</v>
      </c>
      <c r="BH2253">
        <v>199</v>
      </c>
      <c r="BI2253">
        <v>21.740437158469945</v>
      </c>
      <c r="BJ2253">
        <f t="shared" si="175"/>
        <v>22</v>
      </c>
      <c r="BK2253">
        <v>0</v>
      </c>
      <c r="BL2253">
        <v>0</v>
      </c>
      <c r="BM2253" t="s">
        <v>1050</v>
      </c>
      <c r="BN2253" t="s">
        <v>913</v>
      </c>
      <c r="BO2253" t="s">
        <v>564</v>
      </c>
      <c r="BQ2253" t="s">
        <v>1050</v>
      </c>
      <c r="BR2253" t="s">
        <v>87</v>
      </c>
      <c r="BS2253" t="s">
        <v>572</v>
      </c>
      <c r="BT2253" t="s">
        <v>1252</v>
      </c>
      <c r="BU2253" t="s">
        <v>87</v>
      </c>
      <c r="BV2253">
        <v>0.64824120603015079</v>
      </c>
      <c r="BW2253">
        <v>1</v>
      </c>
      <c r="BX2253">
        <v>0.35175879396984921</v>
      </c>
      <c r="BY2253">
        <v>0</v>
      </c>
      <c r="BZ2253">
        <v>-129</v>
      </c>
      <c r="CA2253">
        <v>0</v>
      </c>
      <c r="CB2253">
        <v>129</v>
      </c>
      <c r="CC2253" t="e">
        <v>#VALUE!</v>
      </c>
      <c r="CD2253">
        <v>129</v>
      </c>
      <c r="CE2253">
        <v>0</v>
      </c>
      <c r="CH2253">
        <f t="shared" si="176"/>
        <v>1</v>
      </c>
      <c r="CI2253" t="s">
        <v>1403</v>
      </c>
      <c r="CJ2253">
        <v>6</v>
      </c>
      <c r="CK2253" t="s">
        <v>1399</v>
      </c>
      <c r="CL2253">
        <f t="shared" si="177"/>
        <v>0</v>
      </c>
      <c r="CM2253">
        <f t="shared" si="178"/>
        <v>1</v>
      </c>
      <c r="CN2253">
        <f t="shared" si="179"/>
        <v>1</v>
      </c>
    </row>
    <row r="2254" spans="1:92" x14ac:dyDescent="0.25">
      <c r="A2254">
        <v>2588</v>
      </c>
      <c r="B2254" t="s">
        <v>564</v>
      </c>
      <c r="C2254" t="s">
        <v>564</v>
      </c>
      <c r="D2254">
        <v>2487206</v>
      </c>
      <c r="E2254">
        <v>6</v>
      </c>
      <c r="F2254" s="107">
        <v>41005</v>
      </c>
      <c r="G2254" s="107">
        <v>41060</v>
      </c>
      <c r="H2254">
        <v>2487206</v>
      </c>
      <c r="I2254" s="107">
        <v>41005</v>
      </c>
      <c r="J2254" s="107">
        <v>41060</v>
      </c>
      <c r="K2254">
        <v>100000</v>
      </c>
      <c r="L2254" t="s">
        <v>570</v>
      </c>
      <c r="N2254" t="s">
        <v>564</v>
      </c>
      <c r="O2254" t="s">
        <v>913</v>
      </c>
      <c r="P2254" t="s">
        <v>38</v>
      </c>
      <c r="Q2254">
        <v>56</v>
      </c>
      <c r="R2254">
        <v>56</v>
      </c>
      <c r="S2254">
        <v>1</v>
      </c>
      <c r="T2254">
        <v>0</v>
      </c>
      <c r="U2254">
        <v>1</v>
      </c>
      <c r="AD2254" s="107">
        <v>33567</v>
      </c>
      <c r="AE2254" t="s">
        <v>31</v>
      </c>
      <c r="AF2254" t="s">
        <v>32</v>
      </c>
      <c r="AG2254" t="s">
        <v>868</v>
      </c>
      <c r="AH2254" t="s">
        <v>30</v>
      </c>
      <c r="AI2254" t="s">
        <v>82</v>
      </c>
      <c r="AJ2254" t="s">
        <v>88</v>
      </c>
      <c r="AK2254">
        <v>3</v>
      </c>
      <c r="AL2254" t="s">
        <v>361</v>
      </c>
      <c r="AM2254">
        <v>4</v>
      </c>
      <c r="AP2254" t="s">
        <v>80</v>
      </c>
      <c r="AR2254" t="s">
        <v>49</v>
      </c>
      <c r="AS2254" t="s">
        <v>81</v>
      </c>
      <c r="BC2254" t="s">
        <v>37</v>
      </c>
      <c r="BF2254">
        <v>56</v>
      </c>
      <c r="BG2254">
        <v>56</v>
      </c>
      <c r="BH2254">
        <v>56</v>
      </c>
      <c r="BI2254">
        <v>20.3224043715847</v>
      </c>
      <c r="BJ2254">
        <f t="shared" si="175"/>
        <v>20</v>
      </c>
      <c r="BK2254">
        <v>0</v>
      </c>
      <c r="BL2254">
        <v>0</v>
      </c>
      <c r="BM2254" t="s">
        <v>1050</v>
      </c>
      <c r="BN2254" t="s">
        <v>913</v>
      </c>
      <c r="BO2254" t="s">
        <v>564</v>
      </c>
      <c r="BQ2254" t="s">
        <v>1050</v>
      </c>
      <c r="BR2254" t="s">
        <v>87</v>
      </c>
      <c r="BS2254" t="s">
        <v>572</v>
      </c>
      <c r="BT2254" t="s">
        <v>1252</v>
      </c>
      <c r="BU2254" t="s">
        <v>87</v>
      </c>
      <c r="BV2254">
        <v>1</v>
      </c>
      <c r="BW2254">
        <v>1</v>
      </c>
      <c r="BX2254">
        <v>0</v>
      </c>
      <c r="BY2254">
        <v>0</v>
      </c>
      <c r="BZ2254">
        <v>-56</v>
      </c>
      <c r="CA2254">
        <v>0</v>
      </c>
      <c r="CB2254">
        <v>56</v>
      </c>
      <c r="CC2254" t="e">
        <v>#VALUE!</v>
      </c>
      <c r="CD2254">
        <v>56</v>
      </c>
      <c r="CE2254">
        <v>0</v>
      </c>
      <c r="CH2254">
        <f t="shared" si="176"/>
        <v>1</v>
      </c>
      <c r="CI2254" t="s">
        <v>1401</v>
      </c>
      <c r="CJ2254">
        <v>3</v>
      </c>
      <c r="CK2254" t="s">
        <v>1399</v>
      </c>
      <c r="CL2254">
        <f t="shared" si="177"/>
        <v>0</v>
      </c>
      <c r="CM2254">
        <f t="shared" si="178"/>
        <v>1</v>
      </c>
      <c r="CN2254">
        <f t="shared" si="179"/>
        <v>0</v>
      </c>
    </row>
    <row r="2255" spans="1:92" x14ac:dyDescent="0.25">
      <c r="A2255">
        <v>337</v>
      </c>
      <c r="B2255" t="s">
        <v>564</v>
      </c>
      <c r="C2255" t="s">
        <v>564</v>
      </c>
      <c r="D2255">
        <v>2487341</v>
      </c>
      <c r="E2255">
        <v>2</v>
      </c>
      <c r="F2255" s="107">
        <v>40922</v>
      </c>
      <c r="G2255" s="107">
        <v>41018</v>
      </c>
      <c r="H2255">
        <v>2487341</v>
      </c>
      <c r="I2255" s="107">
        <v>40922</v>
      </c>
      <c r="J2255" s="107">
        <v>41018</v>
      </c>
      <c r="K2255">
        <v>5000</v>
      </c>
      <c r="L2255" t="s">
        <v>567</v>
      </c>
      <c r="N2255" t="s">
        <v>564</v>
      </c>
      <c r="O2255" t="s">
        <v>913</v>
      </c>
      <c r="P2255" t="s">
        <v>587</v>
      </c>
      <c r="Q2255">
        <v>97</v>
      </c>
      <c r="R2255">
        <v>97</v>
      </c>
      <c r="S2255">
        <v>1</v>
      </c>
      <c r="T2255">
        <v>0</v>
      </c>
      <c r="V2255">
        <v>1</v>
      </c>
      <c r="AD2255" s="107">
        <v>33945</v>
      </c>
      <c r="AE2255" t="s">
        <v>31</v>
      </c>
      <c r="AF2255" t="s">
        <v>32</v>
      </c>
      <c r="AG2255" t="s">
        <v>868</v>
      </c>
      <c r="AH2255" t="s">
        <v>30</v>
      </c>
      <c r="AI2255" t="s">
        <v>113</v>
      </c>
      <c r="AJ2255" t="s">
        <v>47</v>
      </c>
      <c r="AK2255">
        <v>5</v>
      </c>
      <c r="AL2255" t="s">
        <v>47</v>
      </c>
      <c r="AP2255" t="s">
        <v>97</v>
      </c>
      <c r="AR2255" t="s">
        <v>43</v>
      </c>
      <c r="AS2255" t="s">
        <v>63</v>
      </c>
      <c r="AT2255" t="s">
        <v>195</v>
      </c>
      <c r="BC2255" t="s">
        <v>37</v>
      </c>
      <c r="BF2255">
        <v>97</v>
      </c>
      <c r="BG2255">
        <v>97</v>
      </c>
      <c r="BH2255">
        <v>97</v>
      </c>
      <c r="BI2255">
        <v>19.062841530054644</v>
      </c>
      <c r="BJ2255">
        <f t="shared" si="175"/>
        <v>19</v>
      </c>
      <c r="BK2255">
        <v>0</v>
      </c>
      <c r="BL2255">
        <v>0</v>
      </c>
      <c r="BM2255" t="s">
        <v>47</v>
      </c>
      <c r="BN2255" t="s">
        <v>913</v>
      </c>
      <c r="BO2255" t="s">
        <v>564</v>
      </c>
      <c r="BQ2255" t="s">
        <v>47</v>
      </c>
      <c r="BR2255" t="s">
        <v>87</v>
      </c>
      <c r="BS2255" t="s">
        <v>572</v>
      </c>
      <c r="BT2255" t="s">
        <v>1252</v>
      </c>
      <c r="BU2255" t="s">
        <v>87</v>
      </c>
      <c r="BV2255">
        <v>1</v>
      </c>
      <c r="BW2255">
        <v>1</v>
      </c>
      <c r="BX2255">
        <v>0</v>
      </c>
      <c r="BY2255">
        <v>0</v>
      </c>
      <c r="BZ2255">
        <v>-97</v>
      </c>
      <c r="CA2255">
        <v>0</v>
      </c>
      <c r="CB2255">
        <v>97</v>
      </c>
      <c r="CC2255" t="e">
        <v>#VALUE!</v>
      </c>
      <c r="CD2255">
        <v>97</v>
      </c>
      <c r="CE2255">
        <v>0</v>
      </c>
      <c r="CH2255">
        <f t="shared" si="176"/>
        <v>1</v>
      </c>
      <c r="CI2255" t="s">
        <v>1408</v>
      </c>
      <c r="CJ2255">
        <v>0</v>
      </c>
      <c r="CK2255" t="s">
        <v>1399</v>
      </c>
      <c r="CL2255">
        <f t="shared" si="177"/>
        <v>0</v>
      </c>
      <c r="CM2255">
        <f t="shared" si="178"/>
        <v>1</v>
      </c>
      <c r="CN2255">
        <f t="shared" si="179"/>
        <v>0</v>
      </c>
    </row>
    <row r="2256" spans="1:92" x14ac:dyDescent="0.25">
      <c r="A2256">
        <v>2957</v>
      </c>
      <c r="B2256" t="s">
        <v>564</v>
      </c>
      <c r="C2256" t="s">
        <v>564</v>
      </c>
      <c r="D2256">
        <v>2487397</v>
      </c>
      <c r="E2256">
        <v>1</v>
      </c>
      <c r="F2256" s="107">
        <v>41018</v>
      </c>
      <c r="G2256" s="107">
        <v>41414</v>
      </c>
      <c r="H2256">
        <v>2487397</v>
      </c>
      <c r="I2256" s="107">
        <v>41025</v>
      </c>
      <c r="J2256" s="107">
        <v>41026</v>
      </c>
      <c r="K2256">
        <v>4000</v>
      </c>
      <c r="L2256" t="s">
        <v>567</v>
      </c>
      <c r="M2256" s="107">
        <v>41026</v>
      </c>
      <c r="N2256" t="s">
        <v>87</v>
      </c>
      <c r="O2256" t="s">
        <v>75</v>
      </c>
      <c r="P2256" t="s">
        <v>54</v>
      </c>
      <c r="Q2256">
        <v>2</v>
      </c>
      <c r="R2256">
        <v>397</v>
      </c>
      <c r="S2256">
        <v>0</v>
      </c>
      <c r="T2256">
        <v>1</v>
      </c>
      <c r="AD2256" s="107">
        <v>33346</v>
      </c>
      <c r="AE2256" t="s">
        <v>45</v>
      </c>
      <c r="AF2256" t="s">
        <v>68</v>
      </c>
      <c r="AG2256" t="s">
        <v>870</v>
      </c>
      <c r="AH2256" t="s">
        <v>30</v>
      </c>
      <c r="AI2256" t="s">
        <v>33</v>
      </c>
      <c r="AJ2256" t="s">
        <v>54</v>
      </c>
      <c r="AK2256">
        <v>13</v>
      </c>
      <c r="AL2256" t="s">
        <v>54</v>
      </c>
      <c r="AP2256" t="s">
        <v>154</v>
      </c>
      <c r="AR2256" t="s">
        <v>43</v>
      </c>
      <c r="AS2256" t="s">
        <v>63</v>
      </c>
      <c r="BC2256" t="s">
        <v>51</v>
      </c>
      <c r="BF2256">
        <v>2</v>
      </c>
      <c r="BG2256">
        <v>390</v>
      </c>
      <c r="BH2256">
        <v>397</v>
      </c>
      <c r="BI2256">
        <v>20.961748633879782</v>
      </c>
      <c r="BJ2256">
        <f t="shared" si="175"/>
        <v>21</v>
      </c>
      <c r="BK2256">
        <v>0</v>
      </c>
      <c r="BL2256">
        <v>-388</v>
      </c>
      <c r="BM2256" t="s">
        <v>1051</v>
      </c>
      <c r="BN2256" t="s">
        <v>75</v>
      </c>
      <c r="BO2256" t="s">
        <v>87</v>
      </c>
      <c r="BQ2256" t="s">
        <v>1051</v>
      </c>
      <c r="BR2256" t="s">
        <v>87</v>
      </c>
      <c r="BS2256" t="s">
        <v>573</v>
      </c>
      <c r="BT2256" t="s">
        <v>1252</v>
      </c>
      <c r="BU2256" t="s">
        <v>564</v>
      </c>
      <c r="BV2256">
        <v>5.0377833753148613E-3</v>
      </c>
      <c r="BW2256">
        <v>5.1282051282051282E-3</v>
      </c>
      <c r="BX2256">
        <v>9.0421752890266875E-5</v>
      </c>
      <c r="BY2256">
        <v>0</v>
      </c>
      <c r="BZ2256">
        <v>-2</v>
      </c>
      <c r="CA2256">
        <v>0</v>
      </c>
      <c r="CB2256">
        <v>2</v>
      </c>
      <c r="CC2256" t="e">
        <v>#VALUE!</v>
      </c>
      <c r="CD2256">
        <v>2</v>
      </c>
      <c r="CE2256">
        <v>0</v>
      </c>
      <c r="CH2256">
        <f t="shared" si="176"/>
        <v>1</v>
      </c>
      <c r="CI2256" t="s">
        <v>1405</v>
      </c>
      <c r="CJ2256">
        <v>1</v>
      </c>
      <c r="CK2256" t="s">
        <v>1399</v>
      </c>
      <c r="CL2256">
        <f t="shared" si="177"/>
        <v>1</v>
      </c>
      <c r="CM2256">
        <f t="shared" si="178"/>
        <v>0</v>
      </c>
      <c r="CN2256">
        <f t="shared" si="179"/>
        <v>1</v>
      </c>
    </row>
    <row r="2257" spans="1:92" x14ac:dyDescent="0.25">
      <c r="A2257">
        <v>2696</v>
      </c>
      <c r="B2257" t="s">
        <v>564</v>
      </c>
      <c r="C2257" t="s">
        <v>564</v>
      </c>
      <c r="D2257">
        <v>2487778</v>
      </c>
      <c r="E2257">
        <v>6</v>
      </c>
      <c r="F2257" s="107">
        <v>41009</v>
      </c>
      <c r="G2257" s="107">
        <v>41409</v>
      </c>
      <c r="H2257">
        <v>2487778</v>
      </c>
      <c r="I2257" s="107">
        <v>41010</v>
      </c>
      <c r="J2257" s="107">
        <v>41409</v>
      </c>
      <c r="K2257">
        <v>10000</v>
      </c>
      <c r="L2257" t="s">
        <v>568</v>
      </c>
      <c r="N2257" t="s">
        <v>564</v>
      </c>
      <c r="O2257" t="s">
        <v>913</v>
      </c>
      <c r="P2257" t="s">
        <v>38</v>
      </c>
      <c r="Q2257">
        <v>400</v>
      </c>
      <c r="R2257">
        <v>401</v>
      </c>
      <c r="S2257">
        <v>2</v>
      </c>
      <c r="T2257">
        <v>2</v>
      </c>
      <c r="U2257">
        <v>1</v>
      </c>
      <c r="AD2257" s="107">
        <v>33902</v>
      </c>
      <c r="AE2257" t="s">
        <v>31</v>
      </c>
      <c r="AF2257" t="s">
        <v>32</v>
      </c>
      <c r="AG2257" t="s">
        <v>868</v>
      </c>
      <c r="AH2257" t="s">
        <v>57</v>
      </c>
      <c r="AI2257" t="s">
        <v>79</v>
      </c>
      <c r="AJ2257" t="s">
        <v>88</v>
      </c>
      <c r="AK2257">
        <v>10</v>
      </c>
      <c r="AL2257" t="s">
        <v>361</v>
      </c>
      <c r="AM2257">
        <v>5</v>
      </c>
      <c r="AP2257" t="s">
        <v>100</v>
      </c>
      <c r="AR2257" t="s">
        <v>66</v>
      </c>
      <c r="AS2257" t="s">
        <v>63</v>
      </c>
      <c r="AT2257" t="s">
        <v>1274</v>
      </c>
      <c r="BC2257" t="s">
        <v>37</v>
      </c>
      <c r="BF2257">
        <v>400</v>
      </c>
      <c r="BG2257">
        <v>400</v>
      </c>
      <c r="BH2257">
        <v>401</v>
      </c>
      <c r="BI2257">
        <v>19.418032786885245</v>
      </c>
      <c r="BJ2257">
        <f t="shared" si="175"/>
        <v>19</v>
      </c>
      <c r="BK2257">
        <v>0</v>
      </c>
      <c r="BL2257">
        <v>0</v>
      </c>
      <c r="BM2257" t="s">
        <v>1050</v>
      </c>
      <c r="BN2257" t="s">
        <v>913</v>
      </c>
      <c r="BO2257" t="s">
        <v>564</v>
      </c>
      <c r="BQ2257" t="s">
        <v>1050</v>
      </c>
      <c r="BR2257" t="s">
        <v>87</v>
      </c>
      <c r="BS2257" t="s">
        <v>572</v>
      </c>
      <c r="BT2257" t="s">
        <v>1252</v>
      </c>
      <c r="BU2257" t="s">
        <v>87</v>
      </c>
      <c r="BV2257">
        <v>0.99750623441396513</v>
      </c>
      <c r="BW2257">
        <v>1</v>
      </c>
      <c r="BX2257">
        <v>2.4937655860348684E-3</v>
      </c>
      <c r="BY2257">
        <v>0</v>
      </c>
      <c r="BZ2257">
        <v>-400</v>
      </c>
      <c r="CA2257">
        <v>0</v>
      </c>
      <c r="CB2257">
        <v>400</v>
      </c>
      <c r="CC2257" t="e">
        <v>#VALUE!</v>
      </c>
      <c r="CD2257">
        <v>400</v>
      </c>
      <c r="CE2257">
        <v>0</v>
      </c>
      <c r="CH2257">
        <f t="shared" si="176"/>
        <v>1</v>
      </c>
      <c r="CI2257" t="s">
        <v>1406</v>
      </c>
      <c r="CJ2257">
        <v>0</v>
      </c>
      <c r="CK2257" t="s">
        <v>1399</v>
      </c>
      <c r="CL2257">
        <f t="shared" si="177"/>
        <v>0</v>
      </c>
      <c r="CM2257">
        <f t="shared" si="178"/>
        <v>1</v>
      </c>
      <c r="CN2257">
        <f t="shared" si="179"/>
        <v>1</v>
      </c>
    </row>
    <row r="2258" spans="1:92" x14ac:dyDescent="0.25">
      <c r="A2258">
        <v>2654</v>
      </c>
      <c r="B2258" t="s">
        <v>564</v>
      </c>
      <c r="C2258" t="s">
        <v>564</v>
      </c>
      <c r="D2258">
        <v>2488277</v>
      </c>
      <c r="E2258">
        <v>3</v>
      </c>
      <c r="F2258" s="107">
        <v>41007</v>
      </c>
      <c r="G2258" s="107">
        <v>41193</v>
      </c>
      <c r="H2258">
        <v>2488277</v>
      </c>
      <c r="I2258" s="107">
        <v>41007</v>
      </c>
      <c r="J2258" s="107">
        <v>41011</v>
      </c>
      <c r="K2258">
        <v>10000</v>
      </c>
      <c r="L2258" t="s">
        <v>568</v>
      </c>
      <c r="M2258" s="107">
        <v>41011</v>
      </c>
      <c r="N2258" t="s">
        <v>87</v>
      </c>
      <c r="O2258" t="s">
        <v>583</v>
      </c>
      <c r="P2258" t="s">
        <v>38</v>
      </c>
      <c r="Q2258">
        <v>5</v>
      </c>
      <c r="R2258">
        <v>187</v>
      </c>
      <c r="S2258">
        <v>0</v>
      </c>
      <c r="T2258">
        <v>2</v>
      </c>
      <c r="AB2258" t="s">
        <v>111</v>
      </c>
      <c r="AD2258" s="107">
        <v>32427</v>
      </c>
      <c r="AE2258" t="s">
        <v>31</v>
      </c>
      <c r="AF2258" t="s">
        <v>39</v>
      </c>
      <c r="AG2258" t="s">
        <v>40</v>
      </c>
      <c r="AH2258" t="s">
        <v>30</v>
      </c>
      <c r="AI2258" t="s">
        <v>86</v>
      </c>
      <c r="AJ2258" t="s">
        <v>88</v>
      </c>
      <c r="AK2258">
        <v>7</v>
      </c>
      <c r="AL2258" t="s">
        <v>184</v>
      </c>
      <c r="AO2258">
        <v>5</v>
      </c>
      <c r="AP2258" t="s">
        <v>65</v>
      </c>
      <c r="AR2258" t="s">
        <v>66</v>
      </c>
      <c r="AS2258" t="s">
        <v>67</v>
      </c>
      <c r="BC2258" t="s">
        <v>51</v>
      </c>
      <c r="BF2258">
        <v>5</v>
      </c>
      <c r="BG2258">
        <v>187</v>
      </c>
      <c r="BH2258">
        <v>187</v>
      </c>
      <c r="BI2258">
        <v>23.442622950819672</v>
      </c>
      <c r="BJ2258">
        <f t="shared" si="175"/>
        <v>24</v>
      </c>
      <c r="BK2258">
        <v>0</v>
      </c>
      <c r="BL2258">
        <v>-182</v>
      </c>
      <c r="BM2258" t="s">
        <v>1050</v>
      </c>
      <c r="BN2258" t="s">
        <v>75</v>
      </c>
      <c r="BO2258" t="s">
        <v>87</v>
      </c>
      <c r="BQ2258" t="s">
        <v>1050</v>
      </c>
      <c r="BR2258" t="s">
        <v>87</v>
      </c>
      <c r="BS2258" t="s">
        <v>573</v>
      </c>
      <c r="BT2258" t="s">
        <v>1252</v>
      </c>
      <c r="BU2258" t="s">
        <v>564</v>
      </c>
      <c r="BV2258">
        <v>2.6737967914438502E-2</v>
      </c>
      <c r="BW2258">
        <v>2.6737967914438502E-2</v>
      </c>
      <c r="BX2258">
        <v>0</v>
      </c>
      <c r="BY2258">
        <v>0</v>
      </c>
      <c r="BZ2258">
        <v>-5</v>
      </c>
      <c r="CA2258">
        <v>0</v>
      </c>
      <c r="CB2258">
        <v>5</v>
      </c>
      <c r="CC2258" t="e">
        <v>#VALUE!</v>
      </c>
      <c r="CD2258">
        <v>5</v>
      </c>
      <c r="CE2258">
        <v>0</v>
      </c>
      <c r="CH2258">
        <f t="shared" si="176"/>
        <v>1</v>
      </c>
      <c r="CI2258" t="s">
        <v>1405</v>
      </c>
      <c r="CJ2258">
        <v>1</v>
      </c>
      <c r="CK2258" t="s">
        <v>1399</v>
      </c>
      <c r="CL2258">
        <f t="shared" si="177"/>
        <v>1</v>
      </c>
      <c r="CM2258">
        <f t="shared" si="178"/>
        <v>0</v>
      </c>
      <c r="CN2258">
        <f t="shared" si="179"/>
        <v>1</v>
      </c>
    </row>
    <row r="2259" spans="1:92" x14ac:dyDescent="0.25">
      <c r="A2259">
        <v>326</v>
      </c>
      <c r="B2259" t="s">
        <v>564</v>
      </c>
      <c r="C2259" t="s">
        <v>564</v>
      </c>
      <c r="D2259">
        <v>2488447</v>
      </c>
      <c r="E2259">
        <v>1</v>
      </c>
      <c r="F2259" s="107">
        <v>40921</v>
      </c>
      <c r="G2259" s="107">
        <v>41074</v>
      </c>
      <c r="H2259">
        <v>2488447</v>
      </c>
      <c r="I2259" s="107">
        <v>40923</v>
      </c>
      <c r="J2259" s="107">
        <v>40978</v>
      </c>
      <c r="K2259">
        <v>90000</v>
      </c>
      <c r="L2259" t="s">
        <v>570</v>
      </c>
      <c r="M2259" s="107">
        <v>40978</v>
      </c>
      <c r="N2259" t="s">
        <v>87</v>
      </c>
      <c r="O2259" t="s">
        <v>75</v>
      </c>
      <c r="P2259" t="s">
        <v>54</v>
      </c>
      <c r="Q2259">
        <v>56</v>
      </c>
      <c r="R2259">
        <v>154</v>
      </c>
      <c r="S2259">
        <v>0</v>
      </c>
      <c r="T2259">
        <v>0</v>
      </c>
      <c r="AB2259" t="s">
        <v>111</v>
      </c>
      <c r="AD2259" s="107">
        <v>26875</v>
      </c>
      <c r="AE2259" t="s">
        <v>31</v>
      </c>
      <c r="AF2259" t="s">
        <v>39</v>
      </c>
      <c r="AG2259" t="s">
        <v>40</v>
      </c>
      <c r="AH2259" t="s">
        <v>30</v>
      </c>
      <c r="AI2259" t="s">
        <v>69</v>
      </c>
      <c r="AJ2259" t="s">
        <v>54</v>
      </c>
      <c r="AK2259">
        <v>8</v>
      </c>
      <c r="AL2259" t="s">
        <v>54</v>
      </c>
      <c r="AP2259" t="s">
        <v>109</v>
      </c>
      <c r="AR2259" t="s">
        <v>49</v>
      </c>
      <c r="AS2259" t="s">
        <v>73</v>
      </c>
      <c r="BC2259" t="s">
        <v>51</v>
      </c>
      <c r="BF2259">
        <v>56</v>
      </c>
      <c r="BG2259">
        <v>152</v>
      </c>
      <c r="BH2259">
        <v>154</v>
      </c>
      <c r="BI2259">
        <v>38.377049180327866</v>
      </c>
      <c r="BJ2259">
        <f t="shared" si="175"/>
        <v>38</v>
      </c>
      <c r="BK2259">
        <v>0</v>
      </c>
      <c r="BL2259">
        <v>-96</v>
      </c>
      <c r="BM2259" t="s">
        <v>1051</v>
      </c>
      <c r="BN2259" t="s">
        <v>75</v>
      </c>
      <c r="BO2259" t="s">
        <v>87</v>
      </c>
      <c r="BQ2259" t="s">
        <v>1051</v>
      </c>
      <c r="BR2259" t="s">
        <v>87</v>
      </c>
      <c r="BS2259" t="s">
        <v>573</v>
      </c>
      <c r="BT2259" t="s">
        <v>1252</v>
      </c>
      <c r="BU2259" t="s">
        <v>564</v>
      </c>
      <c r="BV2259">
        <v>0.36363636363636365</v>
      </c>
      <c r="BW2259">
        <v>0.36842105263157893</v>
      </c>
      <c r="BX2259">
        <v>4.7846889952152805E-3</v>
      </c>
      <c r="BY2259">
        <v>0</v>
      </c>
      <c r="BZ2259">
        <v>-56</v>
      </c>
      <c r="CA2259">
        <v>0</v>
      </c>
      <c r="CB2259">
        <v>56</v>
      </c>
      <c r="CC2259" t="e">
        <v>#VALUE!</v>
      </c>
      <c r="CD2259">
        <v>56</v>
      </c>
      <c r="CE2259">
        <v>0</v>
      </c>
      <c r="CH2259">
        <f t="shared" si="176"/>
        <v>0</v>
      </c>
      <c r="CI2259" t="s">
        <v>1401</v>
      </c>
      <c r="CJ2259">
        <v>3</v>
      </c>
      <c r="CK2259" t="s">
        <v>1399</v>
      </c>
      <c r="CL2259">
        <f t="shared" si="177"/>
        <v>1</v>
      </c>
      <c r="CM2259">
        <f t="shared" si="178"/>
        <v>0</v>
      </c>
      <c r="CN2259">
        <f t="shared" si="179"/>
        <v>0</v>
      </c>
    </row>
    <row r="2260" spans="1:92" x14ac:dyDescent="0.25">
      <c r="A2260">
        <v>1351</v>
      </c>
      <c r="B2260" t="s">
        <v>564</v>
      </c>
      <c r="C2260" t="s">
        <v>564</v>
      </c>
      <c r="D2260">
        <v>2489224</v>
      </c>
      <c r="E2260">
        <v>2</v>
      </c>
      <c r="F2260" s="107">
        <v>40958</v>
      </c>
      <c r="G2260" s="107">
        <v>41078</v>
      </c>
      <c r="H2260">
        <v>2489224</v>
      </c>
      <c r="I2260" s="107" t="s">
        <v>560</v>
      </c>
      <c r="J2260" s="107" t="s">
        <v>560</v>
      </c>
      <c r="K2260">
        <v>2000</v>
      </c>
      <c r="L2260" t="s">
        <v>566</v>
      </c>
      <c r="M2260" s="107">
        <v>40958</v>
      </c>
      <c r="N2260" t="s">
        <v>87</v>
      </c>
      <c r="O2260" t="s">
        <v>75</v>
      </c>
      <c r="P2260" t="s">
        <v>587</v>
      </c>
      <c r="Q2260">
        <v>0</v>
      </c>
      <c r="R2260">
        <v>121</v>
      </c>
      <c r="S2260">
        <v>0</v>
      </c>
      <c r="T2260">
        <v>0</v>
      </c>
      <c r="AD2260" s="107">
        <v>33159</v>
      </c>
      <c r="AE2260" t="s">
        <v>45</v>
      </c>
      <c r="AF2260" t="s">
        <v>32</v>
      </c>
      <c r="AG2260" t="s">
        <v>868</v>
      </c>
      <c r="AH2260" t="s">
        <v>30</v>
      </c>
      <c r="AI2260" t="s">
        <v>71</v>
      </c>
      <c r="AJ2260" t="s">
        <v>47</v>
      </c>
      <c r="AK2260">
        <v>6</v>
      </c>
      <c r="AL2260" t="s">
        <v>47</v>
      </c>
      <c r="AP2260" t="s">
        <v>107</v>
      </c>
      <c r="AR2260" t="s">
        <v>43</v>
      </c>
      <c r="AS2260" t="s">
        <v>60</v>
      </c>
      <c r="BC2260" t="s">
        <v>51</v>
      </c>
      <c r="BF2260">
        <v>0</v>
      </c>
      <c r="BG2260">
        <v>0</v>
      </c>
      <c r="BH2260">
        <v>121</v>
      </c>
      <c r="BI2260">
        <v>21.308743169398905</v>
      </c>
      <c r="BJ2260" t="e">
        <f t="shared" si="175"/>
        <v>#VALUE!</v>
      </c>
      <c r="BK2260" t="e">
        <v>#VALUE!</v>
      </c>
      <c r="BL2260" t="e">
        <v>#VALUE!</v>
      </c>
      <c r="BM2260" t="s">
        <v>47</v>
      </c>
      <c r="BN2260" t="s">
        <v>75</v>
      </c>
      <c r="BO2260" t="s">
        <v>87</v>
      </c>
      <c r="BQ2260" t="s">
        <v>47</v>
      </c>
      <c r="BR2260">
        <v>0</v>
      </c>
      <c r="BS2260" t="s">
        <v>573</v>
      </c>
      <c r="BT2260" t="s">
        <v>1252</v>
      </c>
      <c r="BU2260" t="s">
        <v>564</v>
      </c>
      <c r="BV2260">
        <v>0</v>
      </c>
      <c r="BW2260">
        <v>0</v>
      </c>
      <c r="BX2260">
        <v>0</v>
      </c>
      <c r="BY2260">
        <v>0</v>
      </c>
      <c r="BZ2260" t="e">
        <v>#VALUE!</v>
      </c>
      <c r="CA2260" t="e">
        <v>#VALUE!</v>
      </c>
      <c r="CB2260" t="e">
        <v>#VALUE!</v>
      </c>
      <c r="CC2260">
        <v>0</v>
      </c>
      <c r="CD2260">
        <v>0</v>
      </c>
      <c r="CE2260">
        <v>0</v>
      </c>
      <c r="CH2260">
        <f t="shared" si="176"/>
        <v>0</v>
      </c>
      <c r="CI2260" t="s">
        <v>1405</v>
      </c>
      <c r="CJ2260">
        <v>1</v>
      </c>
      <c r="CK2260" t="s">
        <v>1400</v>
      </c>
      <c r="CL2260">
        <f t="shared" si="177"/>
        <v>1</v>
      </c>
      <c r="CM2260">
        <f t="shared" si="178"/>
        <v>0</v>
      </c>
      <c r="CN2260">
        <f t="shared" si="179"/>
        <v>0</v>
      </c>
    </row>
    <row r="2261" spans="1:92" x14ac:dyDescent="0.25">
      <c r="A2261">
        <v>3107</v>
      </c>
      <c r="B2261" t="s">
        <v>564</v>
      </c>
      <c r="C2261" t="s">
        <v>87</v>
      </c>
      <c r="D2261">
        <v>2489991</v>
      </c>
      <c r="E2261">
        <v>6</v>
      </c>
      <c r="F2261" s="107">
        <v>41024</v>
      </c>
      <c r="G2261" s="107">
        <v>41191</v>
      </c>
      <c r="H2261">
        <v>2489991</v>
      </c>
      <c r="I2261" s="107">
        <v>41024</v>
      </c>
      <c r="J2261" s="107">
        <v>41025</v>
      </c>
      <c r="K2261">
        <v>20000</v>
      </c>
      <c r="L2261" t="s">
        <v>569</v>
      </c>
      <c r="M2261" s="107">
        <v>41025</v>
      </c>
      <c r="N2261" t="s">
        <v>87</v>
      </c>
      <c r="O2261" t="s">
        <v>75</v>
      </c>
      <c r="P2261" t="s">
        <v>38</v>
      </c>
      <c r="Q2261">
        <v>118</v>
      </c>
      <c r="R2261">
        <v>168</v>
      </c>
      <c r="S2261">
        <v>1</v>
      </c>
      <c r="T2261">
        <v>2</v>
      </c>
      <c r="U2261">
        <v>1</v>
      </c>
      <c r="AD2261" s="107">
        <v>33977</v>
      </c>
      <c r="AE2261" t="s">
        <v>31</v>
      </c>
      <c r="AF2261" t="s">
        <v>68</v>
      </c>
      <c r="AG2261" t="s">
        <v>870</v>
      </c>
      <c r="AH2261" t="s">
        <v>57</v>
      </c>
      <c r="AI2261" t="s">
        <v>46</v>
      </c>
      <c r="AJ2261" t="s">
        <v>88</v>
      </c>
      <c r="AK2261">
        <v>7</v>
      </c>
      <c r="AL2261" t="s">
        <v>361</v>
      </c>
      <c r="AM2261">
        <v>3</v>
      </c>
      <c r="AP2261" t="s">
        <v>55</v>
      </c>
      <c r="AR2261" t="s">
        <v>49</v>
      </c>
      <c r="AS2261" t="s">
        <v>56</v>
      </c>
      <c r="AT2261" t="s">
        <v>1104</v>
      </c>
      <c r="AV2261" t="s">
        <v>87</v>
      </c>
      <c r="AW2261" t="s">
        <v>790</v>
      </c>
      <c r="BA2261">
        <v>41141</v>
      </c>
      <c r="BB2261">
        <v>355</v>
      </c>
      <c r="BC2261" t="s">
        <v>51</v>
      </c>
      <c r="BF2261">
        <v>118</v>
      </c>
      <c r="BG2261">
        <v>168</v>
      </c>
      <c r="BH2261">
        <v>168</v>
      </c>
      <c r="BI2261">
        <v>19.254098360655739</v>
      </c>
      <c r="BJ2261">
        <f t="shared" si="175"/>
        <v>19</v>
      </c>
      <c r="BK2261">
        <v>0</v>
      </c>
      <c r="BL2261">
        <v>-166</v>
      </c>
      <c r="BM2261" t="s">
        <v>1050</v>
      </c>
      <c r="BN2261" t="s">
        <v>75</v>
      </c>
      <c r="BO2261" t="s">
        <v>564</v>
      </c>
      <c r="BQ2261" t="s">
        <v>1050</v>
      </c>
      <c r="BR2261" t="s">
        <v>87</v>
      </c>
      <c r="BS2261" t="s">
        <v>572</v>
      </c>
      <c r="BT2261" t="s">
        <v>1252</v>
      </c>
      <c r="BU2261" t="s">
        <v>87</v>
      </c>
      <c r="BV2261">
        <v>0.70238095238095233</v>
      </c>
      <c r="BW2261">
        <v>1.1904761904761904E-2</v>
      </c>
      <c r="BX2261">
        <v>-0.69047619047619047</v>
      </c>
      <c r="BY2261">
        <v>0</v>
      </c>
      <c r="BZ2261">
        <v>-2</v>
      </c>
      <c r="CA2261">
        <v>116</v>
      </c>
      <c r="CB2261">
        <v>168</v>
      </c>
      <c r="CC2261">
        <v>118</v>
      </c>
      <c r="CD2261">
        <v>168</v>
      </c>
      <c r="CE2261">
        <v>166</v>
      </c>
      <c r="CH2261">
        <f t="shared" si="176"/>
        <v>1</v>
      </c>
      <c r="CI2261" t="s">
        <v>1408</v>
      </c>
      <c r="CJ2261">
        <v>0</v>
      </c>
      <c r="CK2261" t="s">
        <v>1399</v>
      </c>
      <c r="CL2261">
        <f t="shared" si="177"/>
        <v>1</v>
      </c>
      <c r="CM2261">
        <f t="shared" si="178"/>
        <v>1</v>
      </c>
      <c r="CN2261">
        <f t="shared" si="179"/>
        <v>1</v>
      </c>
    </row>
    <row r="2262" spans="1:92" x14ac:dyDescent="0.25">
      <c r="A2262">
        <v>2565</v>
      </c>
      <c r="B2262" t="s">
        <v>564</v>
      </c>
      <c r="C2262" t="s">
        <v>564</v>
      </c>
      <c r="D2262">
        <v>2489994</v>
      </c>
      <c r="E2262">
        <v>2</v>
      </c>
      <c r="F2262" s="107">
        <v>41004</v>
      </c>
      <c r="G2262" s="107">
        <v>41115</v>
      </c>
      <c r="H2262">
        <v>2489994</v>
      </c>
      <c r="I2262" s="107" t="s">
        <v>560</v>
      </c>
      <c r="J2262" s="107" t="s">
        <v>560</v>
      </c>
      <c r="K2262">
        <v>2000</v>
      </c>
      <c r="L2262" t="s">
        <v>566</v>
      </c>
      <c r="M2262" s="107">
        <v>41006</v>
      </c>
      <c r="N2262" t="s">
        <v>87</v>
      </c>
      <c r="O2262" t="s">
        <v>75</v>
      </c>
      <c r="P2262" t="s">
        <v>587</v>
      </c>
      <c r="Q2262">
        <v>0</v>
      </c>
      <c r="R2262">
        <v>112</v>
      </c>
      <c r="S2262">
        <v>0</v>
      </c>
      <c r="T2262">
        <v>0</v>
      </c>
      <c r="AD2262" s="107">
        <v>33828</v>
      </c>
      <c r="AE2262" t="s">
        <v>31</v>
      </c>
      <c r="AF2262" t="s">
        <v>68</v>
      </c>
      <c r="AG2262" t="s">
        <v>870</v>
      </c>
      <c r="AH2262" t="s">
        <v>30</v>
      </c>
      <c r="AI2262" t="s">
        <v>33</v>
      </c>
      <c r="AJ2262" t="s">
        <v>47</v>
      </c>
      <c r="AK2262">
        <v>5</v>
      </c>
      <c r="AL2262" t="s">
        <v>47</v>
      </c>
      <c r="AP2262" t="s">
        <v>106</v>
      </c>
      <c r="AR2262" t="s">
        <v>43</v>
      </c>
      <c r="AS2262" t="s">
        <v>56</v>
      </c>
      <c r="BC2262" t="s">
        <v>51</v>
      </c>
      <c r="BF2262">
        <v>0</v>
      </c>
      <c r="BG2262">
        <v>0</v>
      </c>
      <c r="BH2262">
        <v>112</v>
      </c>
      <c r="BI2262">
        <v>19.606557377049182</v>
      </c>
      <c r="BJ2262" t="e">
        <f t="shared" si="175"/>
        <v>#VALUE!</v>
      </c>
      <c r="BK2262" t="e">
        <v>#VALUE!</v>
      </c>
      <c r="BL2262" t="e">
        <v>#VALUE!</v>
      </c>
      <c r="BM2262" t="s">
        <v>47</v>
      </c>
      <c r="BN2262" t="s">
        <v>75</v>
      </c>
      <c r="BO2262" t="s">
        <v>87</v>
      </c>
      <c r="BQ2262" t="s">
        <v>47</v>
      </c>
      <c r="BR2262">
        <v>0</v>
      </c>
      <c r="BS2262" t="s">
        <v>573</v>
      </c>
      <c r="BT2262" t="s">
        <v>1252</v>
      </c>
      <c r="BU2262" t="s">
        <v>564</v>
      </c>
      <c r="BV2262">
        <v>0</v>
      </c>
      <c r="BW2262">
        <v>0</v>
      </c>
      <c r="BX2262">
        <v>0</v>
      </c>
      <c r="BY2262">
        <v>0</v>
      </c>
      <c r="BZ2262" t="e">
        <v>#VALUE!</v>
      </c>
      <c r="CA2262" t="e">
        <v>#VALUE!</v>
      </c>
      <c r="CB2262" t="e">
        <v>#VALUE!</v>
      </c>
      <c r="CC2262">
        <v>0</v>
      </c>
      <c r="CD2262">
        <v>0</v>
      </c>
      <c r="CE2262">
        <v>0</v>
      </c>
      <c r="CH2262">
        <f t="shared" si="176"/>
        <v>0</v>
      </c>
      <c r="CI2262" t="s">
        <v>1405</v>
      </c>
      <c r="CJ2262">
        <v>1</v>
      </c>
      <c r="CK2262" t="s">
        <v>1400</v>
      </c>
      <c r="CL2262">
        <f t="shared" si="177"/>
        <v>1</v>
      </c>
      <c r="CM2262">
        <f t="shared" si="178"/>
        <v>0</v>
      </c>
      <c r="CN2262">
        <f t="shared" si="179"/>
        <v>0</v>
      </c>
    </row>
    <row r="2263" spans="1:92" x14ac:dyDescent="0.25">
      <c r="A2263">
        <v>498</v>
      </c>
      <c r="B2263" t="s">
        <v>564</v>
      </c>
      <c r="C2263" t="s">
        <v>564</v>
      </c>
      <c r="D2263">
        <v>2490823</v>
      </c>
      <c r="E2263">
        <v>6</v>
      </c>
      <c r="F2263" s="107">
        <v>40928</v>
      </c>
      <c r="G2263" s="107">
        <v>41368</v>
      </c>
      <c r="H2263">
        <v>2490823</v>
      </c>
      <c r="I2263" s="107">
        <v>40970</v>
      </c>
      <c r="J2263" s="107">
        <v>41368</v>
      </c>
      <c r="K2263">
        <v>120000</v>
      </c>
      <c r="L2263" t="s">
        <v>570</v>
      </c>
      <c r="N2263" t="s">
        <v>564</v>
      </c>
      <c r="O2263" t="s">
        <v>913</v>
      </c>
      <c r="P2263" t="s">
        <v>38</v>
      </c>
      <c r="Q2263">
        <v>399</v>
      </c>
      <c r="R2263">
        <v>441</v>
      </c>
      <c r="S2263">
        <v>0</v>
      </c>
      <c r="T2263">
        <v>2</v>
      </c>
      <c r="AD2263" s="107">
        <v>33171</v>
      </c>
      <c r="AE2263" t="s">
        <v>31</v>
      </c>
      <c r="AF2263" t="s">
        <v>32</v>
      </c>
      <c r="AG2263" t="s">
        <v>868</v>
      </c>
      <c r="AH2263" t="s">
        <v>57</v>
      </c>
      <c r="AI2263" t="s">
        <v>58</v>
      </c>
      <c r="AJ2263" t="s">
        <v>88</v>
      </c>
      <c r="AK2263">
        <v>13</v>
      </c>
      <c r="AL2263" t="s">
        <v>361</v>
      </c>
      <c r="AM2263">
        <v>18</v>
      </c>
      <c r="AP2263" t="s">
        <v>104</v>
      </c>
      <c r="AR2263" t="s">
        <v>91</v>
      </c>
      <c r="AS2263" t="s">
        <v>105</v>
      </c>
      <c r="BC2263" t="s">
        <v>37</v>
      </c>
      <c r="BF2263">
        <v>399</v>
      </c>
      <c r="BG2263">
        <v>399</v>
      </c>
      <c r="BH2263">
        <v>441</v>
      </c>
      <c r="BI2263">
        <v>21.193989071038253</v>
      </c>
      <c r="BJ2263">
        <f t="shared" si="175"/>
        <v>21</v>
      </c>
      <c r="BK2263">
        <v>0</v>
      </c>
      <c r="BL2263">
        <v>0</v>
      </c>
      <c r="BM2263" t="s">
        <v>1050</v>
      </c>
      <c r="BN2263" t="s">
        <v>913</v>
      </c>
      <c r="BO2263" t="s">
        <v>564</v>
      </c>
      <c r="BQ2263" t="s">
        <v>1050</v>
      </c>
      <c r="BR2263" t="s">
        <v>87</v>
      </c>
      <c r="BS2263" t="s">
        <v>572</v>
      </c>
      <c r="BT2263" t="s">
        <v>1252</v>
      </c>
      <c r="BU2263" t="s">
        <v>564</v>
      </c>
      <c r="BV2263">
        <v>0.90476190476190477</v>
      </c>
      <c r="BW2263">
        <v>1</v>
      </c>
      <c r="BX2263">
        <v>9.5238095238095233E-2</v>
      </c>
      <c r="BY2263">
        <v>0</v>
      </c>
      <c r="BZ2263">
        <v>-399</v>
      </c>
      <c r="CA2263">
        <v>0</v>
      </c>
      <c r="CB2263">
        <v>399</v>
      </c>
      <c r="CC2263" t="e">
        <v>#VALUE!</v>
      </c>
      <c r="CD2263">
        <v>399</v>
      </c>
      <c r="CE2263">
        <v>0</v>
      </c>
      <c r="CH2263">
        <f t="shared" si="176"/>
        <v>1</v>
      </c>
      <c r="CI2263" t="s">
        <v>1406</v>
      </c>
      <c r="CJ2263">
        <v>0</v>
      </c>
      <c r="CK2263" t="s">
        <v>1399</v>
      </c>
      <c r="CL2263">
        <f t="shared" si="177"/>
        <v>0</v>
      </c>
      <c r="CM2263">
        <f t="shared" si="178"/>
        <v>0</v>
      </c>
      <c r="CN2263">
        <f t="shared" si="179"/>
        <v>1</v>
      </c>
    </row>
    <row r="2264" spans="1:92" x14ac:dyDescent="0.25">
      <c r="A2264">
        <v>316</v>
      </c>
      <c r="B2264" t="s">
        <v>564</v>
      </c>
      <c r="C2264" t="s">
        <v>564</v>
      </c>
      <c r="D2264">
        <v>2490837</v>
      </c>
      <c r="E2264">
        <v>6</v>
      </c>
      <c r="F2264" s="107">
        <v>40921</v>
      </c>
      <c r="G2264" s="107">
        <v>41466</v>
      </c>
      <c r="H2264">
        <v>2490837</v>
      </c>
      <c r="I2264" s="107">
        <v>40921</v>
      </c>
      <c r="J2264" s="107">
        <v>41466</v>
      </c>
      <c r="K2264">
        <v>250000</v>
      </c>
      <c r="L2264" t="s">
        <v>570</v>
      </c>
      <c r="N2264" t="s">
        <v>564</v>
      </c>
      <c r="O2264" t="s">
        <v>913</v>
      </c>
      <c r="P2264" t="s">
        <v>38</v>
      </c>
      <c r="Q2264">
        <v>546</v>
      </c>
      <c r="R2264">
        <v>546</v>
      </c>
      <c r="S2264">
        <v>0</v>
      </c>
      <c r="T2264">
        <v>2</v>
      </c>
      <c r="AD2264" s="107">
        <v>34029</v>
      </c>
      <c r="AE2264" t="s">
        <v>31</v>
      </c>
      <c r="AF2264" t="s">
        <v>32</v>
      </c>
      <c r="AG2264" t="s">
        <v>868</v>
      </c>
      <c r="AH2264" t="s">
        <v>57</v>
      </c>
      <c r="AI2264" t="s">
        <v>69</v>
      </c>
      <c r="AJ2264" t="s">
        <v>88</v>
      </c>
      <c r="AK2264">
        <v>20</v>
      </c>
      <c r="AL2264" t="s">
        <v>361</v>
      </c>
      <c r="AM2264">
        <v>10</v>
      </c>
      <c r="AP2264" t="s">
        <v>104</v>
      </c>
      <c r="AR2264" t="s">
        <v>91</v>
      </c>
      <c r="AS2264" t="s">
        <v>105</v>
      </c>
      <c r="BC2264" t="s">
        <v>37</v>
      </c>
      <c r="BF2264">
        <v>546</v>
      </c>
      <c r="BG2264">
        <v>546</v>
      </c>
      <c r="BH2264">
        <v>546</v>
      </c>
      <c r="BI2264">
        <v>18.830601092896174</v>
      </c>
      <c r="BJ2264">
        <f t="shared" si="175"/>
        <v>19</v>
      </c>
      <c r="BK2264">
        <v>0</v>
      </c>
      <c r="BL2264">
        <v>0</v>
      </c>
      <c r="BM2264" t="s">
        <v>1050</v>
      </c>
      <c r="BN2264" t="s">
        <v>913</v>
      </c>
      <c r="BO2264" t="s">
        <v>564</v>
      </c>
      <c r="BQ2264" t="s">
        <v>1050</v>
      </c>
      <c r="BR2264" t="s">
        <v>87</v>
      </c>
      <c r="BS2264" t="s">
        <v>572</v>
      </c>
      <c r="BT2264" t="s">
        <v>1252</v>
      </c>
      <c r="BU2264" t="s">
        <v>564</v>
      </c>
      <c r="BV2264">
        <v>1</v>
      </c>
      <c r="BW2264">
        <v>1</v>
      </c>
      <c r="BX2264">
        <v>0</v>
      </c>
      <c r="BY2264">
        <v>0</v>
      </c>
      <c r="BZ2264">
        <v>-546</v>
      </c>
      <c r="CA2264">
        <v>0</v>
      </c>
      <c r="CB2264">
        <v>546</v>
      </c>
      <c r="CC2264" t="e">
        <v>#VALUE!</v>
      </c>
      <c r="CD2264">
        <v>546</v>
      </c>
      <c r="CE2264">
        <v>0</v>
      </c>
      <c r="CH2264">
        <f t="shared" si="176"/>
        <v>1</v>
      </c>
      <c r="CI2264" t="s">
        <v>1406</v>
      </c>
      <c r="CJ2264">
        <v>0</v>
      </c>
      <c r="CK2264" t="s">
        <v>1399</v>
      </c>
      <c r="CL2264">
        <f t="shared" si="177"/>
        <v>0</v>
      </c>
      <c r="CM2264">
        <f t="shared" si="178"/>
        <v>0</v>
      </c>
      <c r="CN2264">
        <f t="shared" si="179"/>
        <v>1</v>
      </c>
    </row>
    <row r="2265" spans="1:92" x14ac:dyDescent="0.25">
      <c r="A2265">
        <v>1435</v>
      </c>
      <c r="B2265" t="s">
        <v>564</v>
      </c>
      <c r="C2265" t="s">
        <v>564</v>
      </c>
      <c r="D2265">
        <v>2490960</v>
      </c>
      <c r="E2265">
        <v>2</v>
      </c>
      <c r="F2265" s="107">
        <v>40961</v>
      </c>
      <c r="G2265" s="107">
        <v>41025</v>
      </c>
      <c r="H2265">
        <v>2490960</v>
      </c>
      <c r="I2265" s="107">
        <v>40962</v>
      </c>
      <c r="J2265" s="107">
        <v>40963</v>
      </c>
      <c r="K2265">
        <v>2000</v>
      </c>
      <c r="L2265" t="s">
        <v>566</v>
      </c>
      <c r="M2265" s="107">
        <v>40963</v>
      </c>
      <c r="N2265" t="s">
        <v>87</v>
      </c>
      <c r="O2265" t="s">
        <v>583</v>
      </c>
      <c r="P2265" t="s">
        <v>587</v>
      </c>
      <c r="Q2265">
        <v>2</v>
      </c>
      <c r="R2265">
        <v>65</v>
      </c>
      <c r="S2265">
        <v>0</v>
      </c>
      <c r="T2265">
        <v>1</v>
      </c>
      <c r="AB2265" t="s">
        <v>111</v>
      </c>
      <c r="AD2265" s="107">
        <v>32760</v>
      </c>
      <c r="AE2265" t="s">
        <v>31</v>
      </c>
      <c r="AF2265" t="s">
        <v>39</v>
      </c>
      <c r="AG2265" t="s">
        <v>40</v>
      </c>
      <c r="AH2265" t="s">
        <v>30</v>
      </c>
      <c r="AI2265" t="s">
        <v>52</v>
      </c>
      <c r="AJ2265" t="s">
        <v>47</v>
      </c>
      <c r="AK2265">
        <v>4</v>
      </c>
      <c r="AL2265" t="s">
        <v>47</v>
      </c>
      <c r="AP2265" t="s">
        <v>42</v>
      </c>
      <c r="AR2265" t="s">
        <v>43</v>
      </c>
      <c r="AS2265" t="s">
        <v>44</v>
      </c>
      <c r="BC2265" t="s">
        <v>51</v>
      </c>
      <c r="BF2265">
        <v>2</v>
      </c>
      <c r="BG2265">
        <v>64</v>
      </c>
      <c r="BH2265">
        <v>65</v>
      </c>
      <c r="BI2265">
        <v>22.407103825136613</v>
      </c>
      <c r="BJ2265">
        <f t="shared" si="175"/>
        <v>22</v>
      </c>
      <c r="BK2265">
        <v>0</v>
      </c>
      <c r="BL2265">
        <v>-62</v>
      </c>
      <c r="BM2265" t="s">
        <v>47</v>
      </c>
      <c r="BN2265" t="s">
        <v>75</v>
      </c>
      <c r="BO2265" t="s">
        <v>87</v>
      </c>
      <c r="BQ2265" t="s">
        <v>47</v>
      </c>
      <c r="BR2265" t="s">
        <v>87</v>
      </c>
      <c r="BS2265" t="s">
        <v>573</v>
      </c>
      <c r="BT2265" t="s">
        <v>1252</v>
      </c>
      <c r="BU2265" t="s">
        <v>564</v>
      </c>
      <c r="BV2265">
        <v>3.0769230769230771E-2</v>
      </c>
      <c r="BW2265">
        <v>3.125E-2</v>
      </c>
      <c r="BX2265">
        <v>4.8076923076922906E-4</v>
      </c>
      <c r="BY2265">
        <v>0</v>
      </c>
      <c r="BZ2265">
        <v>-2</v>
      </c>
      <c r="CA2265">
        <v>0</v>
      </c>
      <c r="CB2265">
        <v>2</v>
      </c>
      <c r="CC2265" t="e">
        <v>#VALUE!</v>
      </c>
      <c r="CD2265">
        <v>2</v>
      </c>
      <c r="CE2265">
        <v>0</v>
      </c>
      <c r="CH2265">
        <f t="shared" si="176"/>
        <v>1</v>
      </c>
      <c r="CI2265" t="s">
        <v>1405</v>
      </c>
      <c r="CJ2265">
        <v>1</v>
      </c>
      <c r="CK2265" t="s">
        <v>1399</v>
      </c>
      <c r="CL2265">
        <f t="shared" si="177"/>
        <v>1</v>
      </c>
      <c r="CM2265">
        <f t="shared" si="178"/>
        <v>0</v>
      </c>
      <c r="CN2265">
        <f t="shared" si="179"/>
        <v>1</v>
      </c>
    </row>
    <row r="2266" spans="1:92" x14ac:dyDescent="0.25">
      <c r="A2266">
        <v>810</v>
      </c>
      <c r="B2266" t="s">
        <v>564</v>
      </c>
      <c r="C2266" t="s">
        <v>564</v>
      </c>
      <c r="D2266">
        <v>2491046</v>
      </c>
      <c r="E2266">
        <v>5</v>
      </c>
      <c r="F2266" s="107">
        <v>40940</v>
      </c>
      <c r="G2266" s="107">
        <v>40981</v>
      </c>
      <c r="H2266">
        <v>2491046</v>
      </c>
      <c r="I2266" s="107">
        <v>40940</v>
      </c>
      <c r="J2266" s="107">
        <v>40981</v>
      </c>
      <c r="K2266" t="s">
        <v>562</v>
      </c>
      <c r="L2266" t="s">
        <v>562</v>
      </c>
      <c r="N2266" t="s">
        <v>564</v>
      </c>
      <c r="O2266" t="s">
        <v>913</v>
      </c>
      <c r="P2266" t="s">
        <v>38</v>
      </c>
      <c r="Q2266">
        <v>42</v>
      </c>
      <c r="R2266">
        <v>42</v>
      </c>
      <c r="S2266">
        <v>0</v>
      </c>
      <c r="T2266">
        <v>1</v>
      </c>
      <c r="AD2266" s="107">
        <v>30688</v>
      </c>
      <c r="AE2266" t="s">
        <v>31</v>
      </c>
      <c r="AF2266" t="s">
        <v>32</v>
      </c>
      <c r="AG2266" t="s">
        <v>868</v>
      </c>
      <c r="AH2266" t="s">
        <v>30</v>
      </c>
      <c r="AI2266" t="s">
        <v>41</v>
      </c>
      <c r="AJ2266" t="s">
        <v>88</v>
      </c>
      <c r="AK2266">
        <v>3</v>
      </c>
      <c r="AL2266" t="s">
        <v>987</v>
      </c>
      <c r="AN2266">
        <v>6</v>
      </c>
      <c r="AP2266" t="s">
        <v>42</v>
      </c>
      <c r="AR2266" t="s">
        <v>43</v>
      </c>
      <c r="AS2266" t="s">
        <v>44</v>
      </c>
      <c r="BC2266" t="s">
        <v>37</v>
      </c>
      <c r="BF2266">
        <v>42</v>
      </c>
      <c r="BG2266">
        <v>42</v>
      </c>
      <c r="BH2266">
        <v>42</v>
      </c>
      <c r="BI2266">
        <v>28.010928961748633</v>
      </c>
      <c r="BJ2266">
        <f t="shared" si="175"/>
        <v>28</v>
      </c>
      <c r="BK2266">
        <v>0</v>
      </c>
      <c r="BL2266">
        <v>0</v>
      </c>
      <c r="BM2266" t="s">
        <v>1050</v>
      </c>
      <c r="BN2266" t="s">
        <v>913</v>
      </c>
      <c r="BO2266" t="s">
        <v>564</v>
      </c>
      <c r="BQ2266" t="s">
        <v>1050</v>
      </c>
      <c r="BR2266" t="s">
        <v>87</v>
      </c>
      <c r="BS2266" t="s">
        <v>572</v>
      </c>
      <c r="BT2266" t="s">
        <v>1252</v>
      </c>
      <c r="BU2266" t="s">
        <v>564</v>
      </c>
      <c r="BV2266">
        <v>1</v>
      </c>
      <c r="BW2266">
        <v>1</v>
      </c>
      <c r="BX2266">
        <v>0</v>
      </c>
      <c r="BY2266">
        <v>0</v>
      </c>
      <c r="BZ2266">
        <v>-42</v>
      </c>
      <c r="CA2266">
        <v>0</v>
      </c>
      <c r="CB2266">
        <v>42</v>
      </c>
      <c r="CC2266" t="e">
        <v>#VALUE!</v>
      </c>
      <c r="CD2266">
        <v>42</v>
      </c>
      <c r="CE2266">
        <v>0</v>
      </c>
      <c r="CH2266">
        <f t="shared" si="176"/>
        <v>1</v>
      </c>
      <c r="CI2266" t="s">
        <v>1401</v>
      </c>
      <c r="CJ2266">
        <v>3</v>
      </c>
      <c r="CK2266" t="s">
        <v>1399</v>
      </c>
      <c r="CL2266">
        <f t="shared" si="177"/>
        <v>0</v>
      </c>
      <c r="CM2266">
        <f t="shared" si="178"/>
        <v>0</v>
      </c>
      <c r="CN2266">
        <f t="shared" si="179"/>
        <v>1</v>
      </c>
    </row>
    <row r="2267" spans="1:92" x14ac:dyDescent="0.25">
      <c r="A2267">
        <v>644</v>
      </c>
      <c r="B2267" t="s">
        <v>564</v>
      </c>
      <c r="C2267" t="s">
        <v>564</v>
      </c>
      <c r="D2267">
        <v>2491250</v>
      </c>
      <c r="E2267">
        <v>6</v>
      </c>
      <c r="F2267" s="107">
        <v>40934</v>
      </c>
      <c r="G2267" s="107">
        <v>41024</v>
      </c>
      <c r="H2267">
        <v>2491250</v>
      </c>
      <c r="I2267" s="107">
        <v>40935</v>
      </c>
      <c r="J2267" s="107">
        <v>41024</v>
      </c>
      <c r="K2267">
        <v>30000</v>
      </c>
      <c r="L2267" t="s">
        <v>570</v>
      </c>
      <c r="N2267" t="s">
        <v>564</v>
      </c>
      <c r="O2267" t="s">
        <v>913</v>
      </c>
      <c r="P2267" t="s">
        <v>38</v>
      </c>
      <c r="Q2267">
        <v>90</v>
      </c>
      <c r="R2267">
        <v>91</v>
      </c>
      <c r="S2267">
        <v>0</v>
      </c>
      <c r="T2267">
        <v>1</v>
      </c>
      <c r="AB2267" t="s">
        <v>111</v>
      </c>
      <c r="AD2267" s="107">
        <v>33956</v>
      </c>
      <c r="AE2267" t="s">
        <v>31</v>
      </c>
      <c r="AF2267" t="s">
        <v>39</v>
      </c>
      <c r="AG2267" t="s">
        <v>40</v>
      </c>
      <c r="AH2267" t="s">
        <v>30</v>
      </c>
      <c r="AI2267" t="s">
        <v>140</v>
      </c>
      <c r="AJ2267" t="s">
        <v>88</v>
      </c>
      <c r="AK2267">
        <v>5</v>
      </c>
      <c r="AL2267" t="s">
        <v>361</v>
      </c>
      <c r="AM2267">
        <v>1</v>
      </c>
      <c r="AP2267" t="s">
        <v>236</v>
      </c>
      <c r="AR2267" t="s">
        <v>43</v>
      </c>
      <c r="AS2267" t="s">
        <v>60</v>
      </c>
      <c r="BC2267" t="s">
        <v>37</v>
      </c>
      <c r="BF2267">
        <v>90</v>
      </c>
      <c r="BG2267">
        <v>90</v>
      </c>
      <c r="BH2267">
        <v>91</v>
      </c>
      <c r="BI2267">
        <v>19.065573770491802</v>
      </c>
      <c r="BJ2267">
        <f t="shared" si="175"/>
        <v>19</v>
      </c>
      <c r="BK2267">
        <v>0</v>
      </c>
      <c r="BL2267">
        <v>0</v>
      </c>
      <c r="BM2267" t="s">
        <v>1050</v>
      </c>
      <c r="BN2267" t="s">
        <v>913</v>
      </c>
      <c r="BO2267" t="s">
        <v>564</v>
      </c>
      <c r="BQ2267" t="s">
        <v>1050</v>
      </c>
      <c r="BR2267" t="s">
        <v>87</v>
      </c>
      <c r="BS2267" t="s">
        <v>572</v>
      </c>
      <c r="BT2267" t="s">
        <v>1252</v>
      </c>
      <c r="BU2267" t="s">
        <v>564</v>
      </c>
      <c r="BV2267">
        <v>0.98901098901098905</v>
      </c>
      <c r="BW2267">
        <v>1</v>
      </c>
      <c r="BX2267">
        <v>1.098901098901095E-2</v>
      </c>
      <c r="BY2267">
        <v>0</v>
      </c>
      <c r="BZ2267">
        <v>-90</v>
      </c>
      <c r="CA2267">
        <v>0</v>
      </c>
      <c r="CB2267">
        <v>90</v>
      </c>
      <c r="CC2267" t="e">
        <v>#VALUE!</v>
      </c>
      <c r="CD2267">
        <v>90</v>
      </c>
      <c r="CE2267">
        <v>0</v>
      </c>
      <c r="CH2267">
        <f t="shared" si="176"/>
        <v>1</v>
      </c>
      <c r="CI2267" t="s">
        <v>1402</v>
      </c>
      <c r="CJ2267">
        <v>4</v>
      </c>
      <c r="CK2267" t="s">
        <v>1399</v>
      </c>
      <c r="CL2267">
        <f t="shared" si="177"/>
        <v>0</v>
      </c>
      <c r="CM2267">
        <f t="shared" si="178"/>
        <v>0</v>
      </c>
      <c r="CN2267">
        <f t="shared" si="179"/>
        <v>1</v>
      </c>
    </row>
    <row r="2268" spans="1:92" x14ac:dyDescent="0.25">
      <c r="A2268">
        <v>945</v>
      </c>
      <c r="B2268" t="s">
        <v>564</v>
      </c>
      <c r="C2268" t="s">
        <v>564</v>
      </c>
      <c r="D2268">
        <v>2491714</v>
      </c>
      <c r="E2268">
        <v>6</v>
      </c>
      <c r="F2268" s="107">
        <v>40943</v>
      </c>
      <c r="G2268" s="107">
        <v>41016</v>
      </c>
      <c r="H2268">
        <v>2491714</v>
      </c>
      <c r="I2268" s="107">
        <v>40944</v>
      </c>
      <c r="J2268" s="107">
        <v>41016</v>
      </c>
      <c r="K2268">
        <v>15000</v>
      </c>
      <c r="L2268" t="s">
        <v>569</v>
      </c>
      <c r="N2268" t="s">
        <v>564</v>
      </c>
      <c r="O2268" t="s">
        <v>913</v>
      </c>
      <c r="P2268" t="s">
        <v>38</v>
      </c>
      <c r="Q2268">
        <v>73</v>
      </c>
      <c r="R2268">
        <v>74</v>
      </c>
      <c r="S2268">
        <v>1</v>
      </c>
      <c r="T2268">
        <v>1</v>
      </c>
      <c r="U2268">
        <v>1</v>
      </c>
      <c r="AD2268" s="107">
        <v>34001</v>
      </c>
      <c r="AE2268" t="s">
        <v>31</v>
      </c>
      <c r="AF2268" t="s">
        <v>32</v>
      </c>
      <c r="AG2268" t="s">
        <v>868</v>
      </c>
      <c r="AH2268" t="s">
        <v>57</v>
      </c>
      <c r="AI2268" t="s">
        <v>140</v>
      </c>
      <c r="AJ2268" t="s">
        <v>88</v>
      </c>
      <c r="AK2268">
        <v>4</v>
      </c>
      <c r="AL2268" t="s">
        <v>361</v>
      </c>
      <c r="AM2268">
        <v>1</v>
      </c>
      <c r="AP2268" t="s">
        <v>106</v>
      </c>
      <c r="AR2268" t="s">
        <v>43</v>
      </c>
      <c r="AS2268" t="s">
        <v>56</v>
      </c>
      <c r="BC2268" t="s">
        <v>37</v>
      </c>
      <c r="BF2268">
        <v>73</v>
      </c>
      <c r="BG2268">
        <v>73</v>
      </c>
      <c r="BH2268">
        <v>74</v>
      </c>
      <c r="BI2268">
        <v>18.967213114754099</v>
      </c>
      <c r="BJ2268">
        <f t="shared" si="175"/>
        <v>19</v>
      </c>
      <c r="BK2268">
        <v>0</v>
      </c>
      <c r="BL2268">
        <v>0</v>
      </c>
      <c r="BM2268" t="s">
        <v>1050</v>
      </c>
      <c r="BN2268" t="s">
        <v>913</v>
      </c>
      <c r="BO2268" t="s">
        <v>564</v>
      </c>
      <c r="BQ2268" t="s">
        <v>1050</v>
      </c>
      <c r="BR2268" t="s">
        <v>87</v>
      </c>
      <c r="BS2268" t="s">
        <v>572</v>
      </c>
      <c r="BT2268" t="s">
        <v>1252</v>
      </c>
      <c r="BU2268" t="s">
        <v>87</v>
      </c>
      <c r="BV2268">
        <v>0.98648648648648651</v>
      </c>
      <c r="BW2268">
        <v>1</v>
      </c>
      <c r="BX2268">
        <v>1.3513513513513487E-2</v>
      </c>
      <c r="BY2268">
        <v>0</v>
      </c>
      <c r="BZ2268">
        <v>-73</v>
      </c>
      <c r="CA2268">
        <v>0</v>
      </c>
      <c r="CB2268">
        <v>73</v>
      </c>
      <c r="CC2268" t="e">
        <v>#VALUE!</v>
      </c>
      <c r="CD2268">
        <v>73</v>
      </c>
      <c r="CE2268">
        <v>0</v>
      </c>
      <c r="CH2268">
        <f t="shared" si="176"/>
        <v>1</v>
      </c>
      <c r="CI2268" t="s">
        <v>1402</v>
      </c>
      <c r="CJ2268">
        <v>4</v>
      </c>
      <c r="CK2268" t="s">
        <v>1399</v>
      </c>
      <c r="CL2268">
        <f t="shared" si="177"/>
        <v>0</v>
      </c>
      <c r="CM2268">
        <f t="shared" si="178"/>
        <v>1</v>
      </c>
      <c r="CN2268">
        <f t="shared" si="179"/>
        <v>1</v>
      </c>
    </row>
    <row r="2269" spans="1:92" x14ac:dyDescent="0.25">
      <c r="A2269">
        <v>1906</v>
      </c>
      <c r="B2269" t="s">
        <v>564</v>
      </c>
      <c r="C2269" t="s">
        <v>564</v>
      </c>
      <c r="D2269">
        <v>2492333</v>
      </c>
      <c r="E2269">
        <v>1</v>
      </c>
      <c r="F2269" s="107">
        <v>40979</v>
      </c>
      <c r="G2269" s="107">
        <v>40981</v>
      </c>
      <c r="H2269">
        <v>2492333</v>
      </c>
      <c r="I2269" s="107" t="s">
        <v>560</v>
      </c>
      <c r="J2269" s="107" t="s">
        <v>560</v>
      </c>
      <c r="K2269">
        <v>2000</v>
      </c>
      <c r="L2269" t="s">
        <v>566</v>
      </c>
      <c r="N2269" t="s">
        <v>1336</v>
      </c>
      <c r="O2269" t="s">
        <v>913</v>
      </c>
      <c r="P2269" t="s">
        <v>54</v>
      </c>
      <c r="Q2269">
        <v>0</v>
      </c>
      <c r="R2269">
        <v>3</v>
      </c>
      <c r="S2269">
        <v>1</v>
      </c>
      <c r="T2269">
        <v>1</v>
      </c>
      <c r="AD2269" s="107">
        <v>32773</v>
      </c>
      <c r="AE2269" t="s">
        <v>31</v>
      </c>
      <c r="AF2269" t="s">
        <v>32</v>
      </c>
      <c r="AG2269" t="s">
        <v>868</v>
      </c>
      <c r="AH2269" t="s">
        <v>30</v>
      </c>
      <c r="AI2269" t="s">
        <v>79</v>
      </c>
      <c r="AJ2269" t="s">
        <v>54</v>
      </c>
      <c r="AK2269">
        <v>1</v>
      </c>
      <c r="AL2269" t="s">
        <v>54</v>
      </c>
      <c r="AP2269" t="s">
        <v>103</v>
      </c>
      <c r="AR2269" t="s">
        <v>43</v>
      </c>
      <c r="AS2269" t="s">
        <v>63</v>
      </c>
      <c r="BC2269" t="s">
        <v>78</v>
      </c>
      <c r="BF2269">
        <v>0</v>
      </c>
      <c r="BG2269">
        <v>0</v>
      </c>
      <c r="BH2269">
        <v>3</v>
      </c>
      <c r="BI2269">
        <v>22.420765027322403</v>
      </c>
      <c r="BJ2269" t="e">
        <f t="shared" si="175"/>
        <v>#VALUE!</v>
      </c>
      <c r="BK2269" t="e">
        <v>#VALUE!</v>
      </c>
      <c r="BL2269" t="e">
        <v>#VALUE!</v>
      </c>
      <c r="BM2269" t="s">
        <v>1051</v>
      </c>
      <c r="BN2269" t="s">
        <v>913</v>
      </c>
      <c r="BO2269" t="s">
        <v>564</v>
      </c>
      <c r="BQ2269" t="s">
        <v>1051</v>
      </c>
      <c r="BR2269">
        <v>0</v>
      </c>
      <c r="BS2269" t="s">
        <v>1338</v>
      </c>
      <c r="BT2269" t="s">
        <v>1252</v>
      </c>
      <c r="BU2269" t="s">
        <v>87</v>
      </c>
      <c r="BV2269">
        <v>0</v>
      </c>
      <c r="BW2269">
        <v>0</v>
      </c>
      <c r="BX2269">
        <v>0</v>
      </c>
      <c r="BY2269">
        <v>0</v>
      </c>
      <c r="BZ2269" t="e">
        <v>#VALUE!</v>
      </c>
      <c r="CA2269" t="e">
        <v>#VALUE!</v>
      </c>
      <c r="CB2269" t="e">
        <v>#VALUE!</v>
      </c>
      <c r="CC2269">
        <v>0</v>
      </c>
      <c r="CD2269">
        <v>0</v>
      </c>
      <c r="CH2269">
        <f t="shared" si="176"/>
        <v>1</v>
      </c>
      <c r="CI2269" t="s">
        <v>1405</v>
      </c>
      <c r="CJ2269">
        <v>1</v>
      </c>
      <c r="CK2269" t="s">
        <v>1400</v>
      </c>
      <c r="CL2269">
        <f t="shared" si="177"/>
        <v>0</v>
      </c>
      <c r="CM2269">
        <f t="shared" si="178"/>
        <v>1</v>
      </c>
      <c r="CN2269">
        <f t="shared" si="179"/>
        <v>1</v>
      </c>
    </row>
    <row r="2270" spans="1:92" x14ac:dyDescent="0.25">
      <c r="A2270">
        <v>1918</v>
      </c>
      <c r="B2270" t="s">
        <v>564</v>
      </c>
      <c r="C2270" t="s">
        <v>564</v>
      </c>
      <c r="D2270">
        <v>2492417</v>
      </c>
      <c r="E2270">
        <v>1</v>
      </c>
      <c r="F2270" s="107">
        <v>40980</v>
      </c>
      <c r="G2270" s="107">
        <v>40982</v>
      </c>
      <c r="H2270">
        <v>2492417</v>
      </c>
      <c r="I2270" s="107">
        <v>40980</v>
      </c>
      <c r="J2270" s="107">
        <v>40981</v>
      </c>
      <c r="K2270">
        <v>5000</v>
      </c>
      <c r="L2270" t="s">
        <v>567</v>
      </c>
      <c r="M2270" s="107">
        <v>40981</v>
      </c>
      <c r="N2270" t="s">
        <v>87</v>
      </c>
      <c r="O2270" t="s">
        <v>75</v>
      </c>
      <c r="P2270" t="s">
        <v>54</v>
      </c>
      <c r="Q2270">
        <v>2</v>
      </c>
      <c r="R2270">
        <v>3</v>
      </c>
      <c r="S2270">
        <v>0</v>
      </c>
      <c r="T2270">
        <v>3</v>
      </c>
      <c r="AD2270" s="107">
        <v>34067</v>
      </c>
      <c r="AE2270" t="s">
        <v>31</v>
      </c>
      <c r="AF2270" t="s">
        <v>32</v>
      </c>
      <c r="AG2270" t="s">
        <v>868</v>
      </c>
      <c r="AH2270" t="s">
        <v>30</v>
      </c>
      <c r="AI2270" t="s">
        <v>99</v>
      </c>
      <c r="AJ2270" t="s">
        <v>54</v>
      </c>
      <c r="AK2270">
        <v>1</v>
      </c>
      <c r="AL2270" t="s">
        <v>54</v>
      </c>
      <c r="AP2270" t="s">
        <v>92</v>
      </c>
      <c r="AR2270" t="s">
        <v>66</v>
      </c>
      <c r="AS2270" t="s">
        <v>44</v>
      </c>
      <c r="BC2270" t="s">
        <v>51</v>
      </c>
      <c r="BF2270">
        <v>2</v>
      </c>
      <c r="BG2270">
        <v>3</v>
      </c>
      <c r="BH2270">
        <v>3</v>
      </c>
      <c r="BI2270">
        <v>18.887978142076502</v>
      </c>
      <c r="BJ2270">
        <f t="shared" si="175"/>
        <v>19</v>
      </c>
      <c r="BK2270">
        <v>0</v>
      </c>
      <c r="BL2270">
        <v>-1</v>
      </c>
      <c r="BM2270" t="s">
        <v>1051</v>
      </c>
      <c r="BN2270" t="s">
        <v>75</v>
      </c>
      <c r="BO2270" t="s">
        <v>87</v>
      </c>
      <c r="BQ2270" t="s">
        <v>1051</v>
      </c>
      <c r="BR2270" t="s">
        <v>87</v>
      </c>
      <c r="BS2270" t="s">
        <v>573</v>
      </c>
      <c r="BT2270" t="s">
        <v>1252</v>
      </c>
      <c r="BU2270" t="s">
        <v>564</v>
      </c>
      <c r="BV2270">
        <v>0.66666666666666663</v>
      </c>
      <c r="BW2270">
        <v>0.66666666666666663</v>
      </c>
      <c r="BX2270">
        <v>0</v>
      </c>
      <c r="BY2270">
        <v>0</v>
      </c>
      <c r="BZ2270">
        <v>-2</v>
      </c>
      <c r="CA2270">
        <v>0</v>
      </c>
      <c r="CB2270">
        <v>2</v>
      </c>
      <c r="CC2270" t="e">
        <v>#VALUE!</v>
      </c>
      <c r="CD2270">
        <v>2</v>
      </c>
      <c r="CE2270">
        <v>0</v>
      </c>
      <c r="CH2270">
        <f t="shared" si="176"/>
        <v>1</v>
      </c>
      <c r="CI2270" t="s">
        <v>1405</v>
      </c>
      <c r="CJ2270">
        <v>1</v>
      </c>
      <c r="CK2270" t="s">
        <v>1399</v>
      </c>
      <c r="CL2270">
        <f t="shared" si="177"/>
        <v>1</v>
      </c>
      <c r="CM2270">
        <f t="shared" si="178"/>
        <v>0</v>
      </c>
      <c r="CN2270">
        <f t="shared" si="179"/>
        <v>1</v>
      </c>
    </row>
    <row r="2271" spans="1:92" x14ac:dyDescent="0.25">
      <c r="A2271">
        <v>1239</v>
      </c>
      <c r="B2271" t="s">
        <v>564</v>
      </c>
      <c r="C2271" t="s">
        <v>564</v>
      </c>
      <c r="D2271">
        <v>2492778</v>
      </c>
      <c r="E2271">
        <v>2</v>
      </c>
      <c r="F2271" s="107">
        <v>40954</v>
      </c>
      <c r="G2271" s="107">
        <v>40955</v>
      </c>
      <c r="H2271">
        <v>2492778</v>
      </c>
      <c r="I2271" s="107">
        <v>40954</v>
      </c>
      <c r="J2271" s="107">
        <v>40955</v>
      </c>
      <c r="K2271">
        <v>2000</v>
      </c>
      <c r="L2271" t="s">
        <v>566</v>
      </c>
      <c r="N2271" t="s">
        <v>564</v>
      </c>
      <c r="O2271" t="s">
        <v>913</v>
      </c>
      <c r="P2271" t="s">
        <v>587</v>
      </c>
      <c r="Q2271">
        <v>2</v>
      </c>
      <c r="R2271">
        <v>2</v>
      </c>
      <c r="S2271">
        <v>0</v>
      </c>
      <c r="T2271">
        <v>1</v>
      </c>
      <c r="AD2271" s="107">
        <v>34066</v>
      </c>
      <c r="AE2271" t="s">
        <v>45</v>
      </c>
      <c r="AF2271" t="s">
        <v>68</v>
      </c>
      <c r="AG2271" t="s">
        <v>870</v>
      </c>
      <c r="AH2271" t="s">
        <v>57</v>
      </c>
      <c r="AI2271" t="s">
        <v>99</v>
      </c>
      <c r="AJ2271" t="s">
        <v>47</v>
      </c>
      <c r="AK2271">
        <v>1</v>
      </c>
      <c r="AL2271" t="s">
        <v>47</v>
      </c>
      <c r="AP2271" t="s">
        <v>42</v>
      </c>
      <c r="AR2271" t="s">
        <v>43</v>
      </c>
      <c r="AS2271" t="s">
        <v>44</v>
      </c>
      <c r="AT2271" t="s">
        <v>619</v>
      </c>
      <c r="AU2271" t="s">
        <v>821</v>
      </c>
      <c r="BC2271" t="s">
        <v>51</v>
      </c>
      <c r="BF2271">
        <v>2</v>
      </c>
      <c r="BG2271">
        <v>2</v>
      </c>
      <c r="BH2271">
        <v>2</v>
      </c>
      <c r="BI2271">
        <v>18.819672131147541</v>
      </c>
      <c r="BJ2271">
        <f t="shared" si="175"/>
        <v>19</v>
      </c>
      <c r="BK2271">
        <v>0</v>
      </c>
      <c r="BL2271">
        <v>0</v>
      </c>
      <c r="BM2271" t="s">
        <v>47</v>
      </c>
      <c r="BN2271" t="s">
        <v>913</v>
      </c>
      <c r="BO2271" t="s">
        <v>564</v>
      </c>
      <c r="BQ2271" t="s">
        <v>47</v>
      </c>
      <c r="BR2271" t="s">
        <v>87</v>
      </c>
      <c r="BS2271" t="s">
        <v>572</v>
      </c>
      <c r="BT2271" t="s">
        <v>1252</v>
      </c>
      <c r="BU2271" t="s">
        <v>564</v>
      </c>
      <c r="BV2271">
        <v>1</v>
      </c>
      <c r="BW2271">
        <v>1</v>
      </c>
      <c r="BX2271">
        <v>0</v>
      </c>
      <c r="BY2271">
        <v>0</v>
      </c>
      <c r="BZ2271">
        <v>-2</v>
      </c>
      <c r="CA2271">
        <v>0</v>
      </c>
      <c r="CB2271">
        <v>2</v>
      </c>
      <c r="CC2271" t="e">
        <v>#VALUE!</v>
      </c>
      <c r="CD2271">
        <v>2</v>
      </c>
      <c r="CE2271">
        <v>0</v>
      </c>
      <c r="CH2271">
        <f t="shared" si="176"/>
        <v>1</v>
      </c>
      <c r="CI2271" t="s">
        <v>1405</v>
      </c>
      <c r="CJ2271">
        <v>1</v>
      </c>
      <c r="CK2271" t="s">
        <v>1399</v>
      </c>
      <c r="CL2271">
        <f t="shared" si="177"/>
        <v>0</v>
      </c>
      <c r="CM2271">
        <f t="shared" si="178"/>
        <v>0</v>
      </c>
      <c r="CN2271">
        <f t="shared" si="179"/>
        <v>1</v>
      </c>
    </row>
    <row r="2272" spans="1:92" x14ac:dyDescent="0.25">
      <c r="A2272">
        <v>1674</v>
      </c>
      <c r="B2272" t="s">
        <v>564</v>
      </c>
      <c r="C2272" t="s">
        <v>564</v>
      </c>
      <c r="D2272">
        <v>2492976</v>
      </c>
      <c r="E2272">
        <v>1</v>
      </c>
      <c r="F2272" s="107">
        <v>40970</v>
      </c>
      <c r="G2272" s="107">
        <v>41089</v>
      </c>
      <c r="H2272">
        <v>2492976</v>
      </c>
      <c r="I2272" s="107">
        <v>40971</v>
      </c>
      <c r="J2272" s="107">
        <v>40972</v>
      </c>
      <c r="K2272">
        <v>5000</v>
      </c>
      <c r="L2272" t="s">
        <v>567</v>
      </c>
      <c r="M2272" s="107">
        <v>40972</v>
      </c>
      <c r="N2272" t="s">
        <v>87</v>
      </c>
      <c r="O2272" t="s">
        <v>75</v>
      </c>
      <c r="P2272" t="s">
        <v>122</v>
      </c>
      <c r="Q2272">
        <v>2</v>
      </c>
      <c r="R2272">
        <v>120</v>
      </c>
      <c r="S2272">
        <v>0</v>
      </c>
      <c r="T2272">
        <v>0</v>
      </c>
      <c r="AD2272" s="107">
        <v>31074</v>
      </c>
      <c r="AE2272" t="s">
        <v>31</v>
      </c>
      <c r="AF2272" t="s">
        <v>68</v>
      </c>
      <c r="AG2272" t="s">
        <v>870</v>
      </c>
      <c r="AH2272" t="s">
        <v>57</v>
      </c>
      <c r="AI2272" t="s">
        <v>113</v>
      </c>
      <c r="AJ2272" t="s">
        <v>122</v>
      </c>
      <c r="AK2272">
        <v>6</v>
      </c>
      <c r="AL2272" t="s">
        <v>122</v>
      </c>
      <c r="AP2272" t="s">
        <v>92</v>
      </c>
      <c r="AR2272" t="s">
        <v>66</v>
      </c>
      <c r="AS2272" t="s">
        <v>44</v>
      </c>
      <c r="BC2272" t="s">
        <v>51</v>
      </c>
      <c r="BF2272">
        <v>2</v>
      </c>
      <c r="BG2272">
        <v>119</v>
      </c>
      <c r="BH2272">
        <v>120</v>
      </c>
      <c r="BI2272">
        <v>27.038251366120218</v>
      </c>
      <c r="BJ2272">
        <f t="shared" si="175"/>
        <v>27</v>
      </c>
      <c r="BK2272">
        <v>0</v>
      </c>
      <c r="BL2272">
        <v>-117</v>
      </c>
      <c r="BM2272" t="s">
        <v>1051</v>
      </c>
      <c r="BN2272" t="s">
        <v>75</v>
      </c>
      <c r="BO2272" t="s">
        <v>87</v>
      </c>
      <c r="BQ2272" t="s">
        <v>1051</v>
      </c>
      <c r="BR2272" t="s">
        <v>87</v>
      </c>
      <c r="BS2272" t="s">
        <v>573</v>
      </c>
      <c r="BT2272" t="s">
        <v>1252</v>
      </c>
      <c r="BU2272" t="s">
        <v>564</v>
      </c>
      <c r="BV2272">
        <v>1.6666666666666666E-2</v>
      </c>
      <c r="BW2272">
        <v>1.680672268907563E-2</v>
      </c>
      <c r="BX2272">
        <v>1.4005602240896309E-4</v>
      </c>
      <c r="BY2272">
        <v>0</v>
      </c>
      <c r="BZ2272">
        <v>-2</v>
      </c>
      <c r="CA2272">
        <v>0</v>
      </c>
      <c r="CB2272">
        <v>2</v>
      </c>
      <c r="CC2272" t="e">
        <v>#VALUE!</v>
      </c>
      <c r="CD2272">
        <v>2</v>
      </c>
      <c r="CE2272">
        <v>0</v>
      </c>
      <c r="CH2272">
        <f t="shared" si="176"/>
        <v>0</v>
      </c>
      <c r="CI2272" t="s">
        <v>1405</v>
      </c>
      <c r="CJ2272">
        <v>1</v>
      </c>
      <c r="CK2272" t="s">
        <v>1399</v>
      </c>
      <c r="CL2272">
        <f t="shared" si="177"/>
        <v>1</v>
      </c>
      <c r="CM2272">
        <f t="shared" si="178"/>
        <v>0</v>
      </c>
      <c r="CN2272">
        <f t="shared" si="179"/>
        <v>0</v>
      </c>
    </row>
    <row r="2273" spans="1:92" x14ac:dyDescent="0.25">
      <c r="A2273">
        <v>1241</v>
      </c>
      <c r="B2273" t="s">
        <v>564</v>
      </c>
      <c r="C2273" t="s">
        <v>564</v>
      </c>
      <c r="D2273">
        <v>2493029</v>
      </c>
      <c r="E2273">
        <v>5</v>
      </c>
      <c r="F2273" s="107">
        <v>40954</v>
      </c>
      <c r="G2273" s="107">
        <v>41061</v>
      </c>
      <c r="H2273">
        <v>2493029</v>
      </c>
      <c r="I2273" s="107">
        <v>40954</v>
      </c>
      <c r="J2273" s="107">
        <v>40955</v>
      </c>
      <c r="K2273">
        <v>2000</v>
      </c>
      <c r="L2273" t="s">
        <v>566</v>
      </c>
      <c r="M2273" s="107">
        <v>40955</v>
      </c>
      <c r="N2273" t="s">
        <v>87</v>
      </c>
      <c r="O2273" t="s">
        <v>75</v>
      </c>
      <c r="P2273" t="s">
        <v>38</v>
      </c>
      <c r="Q2273">
        <v>2</v>
      </c>
      <c r="R2273">
        <v>108</v>
      </c>
      <c r="S2273">
        <v>0</v>
      </c>
      <c r="T2273">
        <v>1</v>
      </c>
      <c r="AD2273" s="107">
        <v>32986</v>
      </c>
      <c r="AE2273" t="s">
        <v>31</v>
      </c>
      <c r="AF2273" t="s">
        <v>39</v>
      </c>
      <c r="AG2273" t="s">
        <v>40</v>
      </c>
      <c r="AH2273" t="s">
        <v>40</v>
      </c>
      <c r="AI2273" t="s">
        <v>71</v>
      </c>
      <c r="AJ2273" t="s">
        <v>88</v>
      </c>
      <c r="AK2273">
        <v>4</v>
      </c>
      <c r="AL2273" t="s">
        <v>987</v>
      </c>
      <c r="AN2273">
        <v>6</v>
      </c>
      <c r="AP2273" t="s">
        <v>174</v>
      </c>
      <c r="AR2273" t="s">
        <v>43</v>
      </c>
      <c r="AS2273" t="s">
        <v>44</v>
      </c>
      <c r="BC2273" t="s">
        <v>51</v>
      </c>
      <c r="BF2273">
        <v>2</v>
      </c>
      <c r="BG2273">
        <v>108</v>
      </c>
      <c r="BH2273">
        <v>108</v>
      </c>
      <c r="BI2273">
        <v>21.770491803278688</v>
      </c>
      <c r="BJ2273">
        <f t="shared" si="175"/>
        <v>22</v>
      </c>
      <c r="BK2273">
        <v>0</v>
      </c>
      <c r="BL2273">
        <v>-106</v>
      </c>
      <c r="BM2273" t="s">
        <v>1050</v>
      </c>
      <c r="BN2273" t="s">
        <v>75</v>
      </c>
      <c r="BO2273" t="s">
        <v>87</v>
      </c>
      <c r="BQ2273" t="s">
        <v>1050</v>
      </c>
      <c r="BR2273" t="s">
        <v>87</v>
      </c>
      <c r="BS2273" t="s">
        <v>573</v>
      </c>
      <c r="BT2273" t="s">
        <v>1252</v>
      </c>
      <c r="BU2273" t="s">
        <v>564</v>
      </c>
      <c r="BV2273">
        <v>1.8518518518518517E-2</v>
      </c>
      <c r="BW2273">
        <v>1.8518518518518517E-2</v>
      </c>
      <c r="BX2273">
        <v>0</v>
      </c>
      <c r="BY2273">
        <v>0</v>
      </c>
      <c r="BZ2273">
        <v>-2</v>
      </c>
      <c r="CA2273">
        <v>0</v>
      </c>
      <c r="CB2273">
        <v>2</v>
      </c>
      <c r="CC2273" t="e">
        <v>#VALUE!</v>
      </c>
      <c r="CD2273">
        <v>2</v>
      </c>
      <c r="CE2273">
        <v>0</v>
      </c>
      <c r="CH2273">
        <f t="shared" si="176"/>
        <v>1</v>
      </c>
      <c r="CI2273" t="s">
        <v>1405</v>
      </c>
      <c r="CJ2273">
        <v>1</v>
      </c>
      <c r="CK2273" t="s">
        <v>1399</v>
      </c>
      <c r="CL2273">
        <f t="shared" si="177"/>
        <v>1</v>
      </c>
      <c r="CM2273">
        <f t="shared" si="178"/>
        <v>0</v>
      </c>
      <c r="CN2273">
        <f t="shared" si="179"/>
        <v>1</v>
      </c>
    </row>
    <row r="2274" spans="1:92" x14ac:dyDescent="0.25">
      <c r="A2274">
        <v>2504</v>
      </c>
      <c r="B2274" t="s">
        <v>564</v>
      </c>
      <c r="C2274" t="s">
        <v>564</v>
      </c>
      <c r="D2274">
        <v>2493521</v>
      </c>
      <c r="E2274">
        <v>4</v>
      </c>
      <c r="F2274" s="107">
        <v>41003</v>
      </c>
      <c r="G2274" s="107">
        <v>41215</v>
      </c>
      <c r="H2274">
        <v>2493521</v>
      </c>
      <c r="I2274" s="107">
        <v>41003</v>
      </c>
      <c r="J2274" s="107">
        <v>41009</v>
      </c>
      <c r="K2274">
        <v>5000</v>
      </c>
      <c r="L2274" t="s">
        <v>567</v>
      </c>
      <c r="M2274" s="107">
        <v>41009</v>
      </c>
      <c r="N2274" t="s">
        <v>87</v>
      </c>
      <c r="O2274" t="s">
        <v>75</v>
      </c>
      <c r="P2274" t="s">
        <v>38</v>
      </c>
      <c r="Q2274">
        <v>7</v>
      </c>
      <c r="R2274">
        <v>213</v>
      </c>
      <c r="S2274">
        <v>0</v>
      </c>
      <c r="T2274">
        <v>0</v>
      </c>
      <c r="AD2274" s="107">
        <v>33670</v>
      </c>
      <c r="AE2274" t="s">
        <v>31</v>
      </c>
      <c r="AF2274" t="s">
        <v>32</v>
      </c>
      <c r="AG2274" t="s">
        <v>868</v>
      </c>
      <c r="AH2274" t="s">
        <v>30</v>
      </c>
      <c r="AI2274" t="s">
        <v>64</v>
      </c>
      <c r="AJ2274" t="s">
        <v>88</v>
      </c>
      <c r="AK2274">
        <v>12</v>
      </c>
      <c r="AL2274" t="s">
        <v>986</v>
      </c>
      <c r="AO2274">
        <v>22</v>
      </c>
      <c r="AP2274" t="s">
        <v>157</v>
      </c>
      <c r="AR2274" t="s">
        <v>66</v>
      </c>
      <c r="AS2274" t="s">
        <v>63</v>
      </c>
      <c r="BC2274" t="s">
        <v>37</v>
      </c>
      <c r="BF2274">
        <v>7</v>
      </c>
      <c r="BG2274">
        <v>213</v>
      </c>
      <c r="BH2274">
        <v>213</v>
      </c>
      <c r="BI2274">
        <v>20.035519125683059</v>
      </c>
      <c r="BJ2274">
        <f t="shared" si="175"/>
        <v>20</v>
      </c>
      <c r="BK2274">
        <v>0</v>
      </c>
      <c r="BL2274">
        <v>-206</v>
      </c>
      <c r="BM2274" t="s">
        <v>1050</v>
      </c>
      <c r="BN2274" t="s">
        <v>75</v>
      </c>
      <c r="BO2274" t="s">
        <v>87</v>
      </c>
      <c r="BQ2274" t="s">
        <v>1050</v>
      </c>
      <c r="BR2274" t="s">
        <v>87</v>
      </c>
      <c r="BS2274" t="s">
        <v>573</v>
      </c>
      <c r="BT2274" t="s">
        <v>1252</v>
      </c>
      <c r="BU2274" t="s">
        <v>564</v>
      </c>
      <c r="BV2274">
        <v>3.2863849765258218E-2</v>
      </c>
      <c r="BW2274">
        <v>3.2863849765258218E-2</v>
      </c>
      <c r="BX2274">
        <v>0</v>
      </c>
      <c r="BY2274">
        <v>0</v>
      </c>
      <c r="BZ2274">
        <v>-7</v>
      </c>
      <c r="CA2274">
        <v>0</v>
      </c>
      <c r="CB2274">
        <v>7</v>
      </c>
      <c r="CC2274" t="e">
        <v>#VALUE!</v>
      </c>
      <c r="CD2274">
        <v>7</v>
      </c>
      <c r="CE2274">
        <v>0</v>
      </c>
      <c r="CH2274">
        <f t="shared" si="176"/>
        <v>0</v>
      </c>
      <c r="CI2274" t="s">
        <v>1405</v>
      </c>
      <c r="CJ2274">
        <v>1</v>
      </c>
      <c r="CK2274" t="s">
        <v>1399</v>
      </c>
      <c r="CL2274">
        <f t="shared" si="177"/>
        <v>1</v>
      </c>
      <c r="CM2274">
        <f t="shared" si="178"/>
        <v>0</v>
      </c>
      <c r="CN2274">
        <f t="shared" si="179"/>
        <v>0</v>
      </c>
    </row>
    <row r="2275" spans="1:92" x14ac:dyDescent="0.25">
      <c r="A2275">
        <v>2323</v>
      </c>
      <c r="B2275" t="s">
        <v>564</v>
      </c>
      <c r="C2275" t="s">
        <v>564</v>
      </c>
      <c r="D2275">
        <v>2494862</v>
      </c>
      <c r="E2275">
        <v>5</v>
      </c>
      <c r="F2275" s="107">
        <v>40996</v>
      </c>
      <c r="G2275" s="107">
        <v>41015</v>
      </c>
      <c r="H2275">
        <v>2494862</v>
      </c>
      <c r="I2275" s="107">
        <v>40997</v>
      </c>
      <c r="J2275" s="107">
        <v>41015</v>
      </c>
      <c r="K2275" t="s">
        <v>562</v>
      </c>
      <c r="L2275" t="s">
        <v>562</v>
      </c>
      <c r="N2275" t="s">
        <v>564</v>
      </c>
      <c r="O2275" t="s">
        <v>913</v>
      </c>
      <c r="P2275" t="s">
        <v>38</v>
      </c>
      <c r="Q2275">
        <v>19</v>
      </c>
      <c r="R2275">
        <v>20</v>
      </c>
      <c r="S2275">
        <v>0</v>
      </c>
      <c r="T2275">
        <v>1</v>
      </c>
      <c r="AD2275" s="107">
        <v>33819</v>
      </c>
      <c r="AE2275" t="s">
        <v>31</v>
      </c>
      <c r="AF2275" t="s">
        <v>68</v>
      </c>
      <c r="AG2275" t="s">
        <v>870</v>
      </c>
      <c r="AH2275" t="s">
        <v>30</v>
      </c>
      <c r="AI2275" t="s">
        <v>58</v>
      </c>
      <c r="AJ2275" t="s">
        <v>88</v>
      </c>
      <c r="AK2275">
        <v>4</v>
      </c>
      <c r="AL2275" t="s">
        <v>987</v>
      </c>
      <c r="AN2275">
        <v>10</v>
      </c>
      <c r="AP2275" t="s">
        <v>107</v>
      </c>
      <c r="AR2275" t="s">
        <v>43</v>
      </c>
      <c r="AS2275" t="s">
        <v>60</v>
      </c>
      <c r="BC2275" t="s">
        <v>37</v>
      </c>
      <c r="BF2275">
        <v>19</v>
      </c>
      <c r="BG2275">
        <v>19</v>
      </c>
      <c r="BH2275">
        <v>20</v>
      </c>
      <c r="BI2275">
        <v>19.60928961748634</v>
      </c>
      <c r="BJ2275">
        <f t="shared" si="175"/>
        <v>20</v>
      </c>
      <c r="BK2275">
        <v>0</v>
      </c>
      <c r="BL2275">
        <v>0</v>
      </c>
      <c r="BM2275" t="s">
        <v>1050</v>
      </c>
      <c r="BN2275" t="s">
        <v>913</v>
      </c>
      <c r="BO2275" t="s">
        <v>564</v>
      </c>
      <c r="BQ2275" t="s">
        <v>1050</v>
      </c>
      <c r="BR2275" t="s">
        <v>87</v>
      </c>
      <c r="BS2275" t="s">
        <v>572</v>
      </c>
      <c r="BT2275" t="s">
        <v>1252</v>
      </c>
      <c r="BU2275" t="s">
        <v>564</v>
      </c>
      <c r="BV2275">
        <v>0.95</v>
      </c>
      <c r="BW2275">
        <v>1</v>
      </c>
      <c r="BX2275">
        <v>5.0000000000000044E-2</v>
      </c>
      <c r="BY2275">
        <v>0</v>
      </c>
      <c r="BZ2275">
        <v>-19</v>
      </c>
      <c r="CA2275">
        <v>0</v>
      </c>
      <c r="CB2275">
        <v>19</v>
      </c>
      <c r="CC2275" t="e">
        <v>#VALUE!</v>
      </c>
      <c r="CD2275">
        <v>19</v>
      </c>
      <c r="CE2275">
        <v>0</v>
      </c>
      <c r="CH2275">
        <f t="shared" si="176"/>
        <v>1</v>
      </c>
      <c r="CI2275" t="s">
        <v>1404</v>
      </c>
      <c r="CJ2275">
        <v>2</v>
      </c>
      <c r="CK2275" t="s">
        <v>1399</v>
      </c>
      <c r="CL2275">
        <f t="shared" si="177"/>
        <v>0</v>
      </c>
      <c r="CM2275">
        <f t="shared" si="178"/>
        <v>0</v>
      </c>
      <c r="CN2275">
        <f t="shared" si="179"/>
        <v>1</v>
      </c>
    </row>
    <row r="2276" spans="1:92" x14ac:dyDescent="0.25">
      <c r="A2276">
        <v>2864</v>
      </c>
      <c r="B2276" t="s">
        <v>564</v>
      </c>
      <c r="C2276" t="s">
        <v>564</v>
      </c>
      <c r="D2276">
        <v>2495402</v>
      </c>
      <c r="E2276">
        <v>2</v>
      </c>
      <c r="F2276" s="107">
        <v>41014</v>
      </c>
      <c r="G2276" s="107">
        <v>41103</v>
      </c>
      <c r="H2276">
        <v>2495402</v>
      </c>
      <c r="I2276" s="107">
        <v>41015</v>
      </c>
      <c r="J2276" s="107">
        <v>41016</v>
      </c>
      <c r="K2276">
        <v>5000</v>
      </c>
      <c r="L2276" t="s">
        <v>567</v>
      </c>
      <c r="M2276" s="107">
        <v>41016</v>
      </c>
      <c r="N2276" t="s">
        <v>87</v>
      </c>
      <c r="O2276" t="s">
        <v>75</v>
      </c>
      <c r="P2276" t="s">
        <v>587</v>
      </c>
      <c r="Q2276">
        <v>2</v>
      </c>
      <c r="R2276">
        <v>90</v>
      </c>
      <c r="S2276">
        <v>0</v>
      </c>
      <c r="T2276">
        <v>1</v>
      </c>
      <c r="AD2276" s="107">
        <v>33801</v>
      </c>
      <c r="AE2276" t="s">
        <v>31</v>
      </c>
      <c r="AF2276" t="s">
        <v>32</v>
      </c>
      <c r="AG2276" t="s">
        <v>868</v>
      </c>
      <c r="AH2276" t="s">
        <v>30</v>
      </c>
      <c r="AI2276" t="s">
        <v>64</v>
      </c>
      <c r="AJ2276" t="s">
        <v>47</v>
      </c>
      <c r="AK2276">
        <v>5</v>
      </c>
      <c r="AL2276" t="s">
        <v>47</v>
      </c>
      <c r="AP2276" t="s">
        <v>92</v>
      </c>
      <c r="AR2276" t="s">
        <v>66</v>
      </c>
      <c r="AS2276" t="s">
        <v>44</v>
      </c>
      <c r="AT2276" t="s">
        <v>493</v>
      </c>
      <c r="BC2276" t="s">
        <v>51</v>
      </c>
      <c r="BF2276">
        <v>2</v>
      </c>
      <c r="BG2276">
        <v>89</v>
      </c>
      <c r="BH2276">
        <v>90</v>
      </c>
      <c r="BI2276">
        <v>19.707650273224044</v>
      </c>
      <c r="BJ2276">
        <f t="shared" si="175"/>
        <v>20</v>
      </c>
      <c r="BK2276">
        <v>0</v>
      </c>
      <c r="BL2276">
        <v>-87</v>
      </c>
      <c r="BM2276" t="s">
        <v>47</v>
      </c>
      <c r="BN2276" t="s">
        <v>75</v>
      </c>
      <c r="BO2276" t="s">
        <v>87</v>
      </c>
      <c r="BQ2276" t="s">
        <v>47</v>
      </c>
      <c r="BR2276" t="s">
        <v>87</v>
      </c>
      <c r="BS2276" t="s">
        <v>573</v>
      </c>
      <c r="BT2276" t="s">
        <v>1252</v>
      </c>
      <c r="BU2276" t="s">
        <v>564</v>
      </c>
      <c r="BV2276">
        <v>2.2222222222222223E-2</v>
      </c>
      <c r="BW2276">
        <v>2.247191011235955E-2</v>
      </c>
      <c r="BX2276">
        <v>2.4968789013732687E-4</v>
      </c>
      <c r="BY2276">
        <v>0</v>
      </c>
      <c r="BZ2276">
        <v>-2</v>
      </c>
      <c r="CA2276">
        <v>0</v>
      </c>
      <c r="CB2276">
        <v>2</v>
      </c>
      <c r="CC2276" t="e">
        <v>#VALUE!</v>
      </c>
      <c r="CD2276">
        <v>2</v>
      </c>
      <c r="CE2276">
        <v>0</v>
      </c>
      <c r="CH2276">
        <f t="shared" si="176"/>
        <v>1</v>
      </c>
      <c r="CI2276" t="s">
        <v>1405</v>
      </c>
      <c r="CJ2276">
        <v>1</v>
      </c>
      <c r="CK2276" t="s">
        <v>1399</v>
      </c>
      <c r="CL2276">
        <f t="shared" si="177"/>
        <v>1</v>
      </c>
      <c r="CM2276">
        <f t="shared" si="178"/>
        <v>0</v>
      </c>
      <c r="CN2276">
        <f t="shared" si="179"/>
        <v>1</v>
      </c>
    </row>
    <row r="2277" spans="1:92" x14ac:dyDescent="0.25">
      <c r="A2277">
        <v>1499</v>
      </c>
      <c r="B2277" t="s">
        <v>564</v>
      </c>
      <c r="C2277" t="s">
        <v>564</v>
      </c>
      <c r="D2277">
        <v>2496956</v>
      </c>
      <c r="E2277">
        <v>2</v>
      </c>
      <c r="F2277" s="107">
        <v>40964</v>
      </c>
      <c r="G2277" s="107">
        <v>41003</v>
      </c>
      <c r="H2277">
        <v>2496956</v>
      </c>
      <c r="I2277" s="107">
        <v>40964</v>
      </c>
      <c r="J2277" s="107">
        <v>41003</v>
      </c>
      <c r="K2277">
        <v>15000</v>
      </c>
      <c r="L2277" t="s">
        <v>569</v>
      </c>
      <c r="N2277" t="s">
        <v>564</v>
      </c>
      <c r="O2277" t="s">
        <v>913</v>
      </c>
      <c r="P2277" t="s">
        <v>587</v>
      </c>
      <c r="Q2277">
        <v>40</v>
      </c>
      <c r="R2277">
        <v>40</v>
      </c>
      <c r="S2277">
        <v>1</v>
      </c>
      <c r="T2277">
        <v>3</v>
      </c>
      <c r="AB2277" t="s">
        <v>111</v>
      </c>
      <c r="AD2277" s="107">
        <v>33813</v>
      </c>
      <c r="AE2277" t="s">
        <v>31</v>
      </c>
      <c r="AF2277" t="s">
        <v>39</v>
      </c>
      <c r="AG2277" t="s">
        <v>40</v>
      </c>
      <c r="AH2277" t="s">
        <v>30</v>
      </c>
      <c r="AI2277" t="s">
        <v>94</v>
      </c>
      <c r="AJ2277" t="s">
        <v>47</v>
      </c>
      <c r="AK2277">
        <v>3</v>
      </c>
      <c r="AL2277" t="s">
        <v>47</v>
      </c>
      <c r="AP2277" t="s">
        <v>92</v>
      </c>
      <c r="AR2277" t="s">
        <v>66</v>
      </c>
      <c r="AS2277" t="s">
        <v>44</v>
      </c>
      <c r="BC2277" t="s">
        <v>98</v>
      </c>
      <c r="BF2277">
        <v>40</v>
      </c>
      <c r="BG2277">
        <v>40</v>
      </c>
      <c r="BH2277">
        <v>40</v>
      </c>
      <c r="BI2277">
        <v>19.538251366120218</v>
      </c>
      <c r="BJ2277">
        <f t="shared" si="175"/>
        <v>20</v>
      </c>
      <c r="BK2277">
        <v>0</v>
      </c>
      <c r="BL2277">
        <v>0</v>
      </c>
      <c r="BM2277" t="s">
        <v>47</v>
      </c>
      <c r="BN2277" t="s">
        <v>913</v>
      </c>
      <c r="BO2277" t="s">
        <v>564</v>
      </c>
      <c r="BQ2277" t="s">
        <v>47</v>
      </c>
      <c r="BR2277" t="s">
        <v>87</v>
      </c>
      <c r="BS2277" t="s">
        <v>572</v>
      </c>
      <c r="BT2277" t="s">
        <v>1252</v>
      </c>
      <c r="BU2277" t="s">
        <v>87</v>
      </c>
      <c r="BV2277">
        <v>1</v>
      </c>
      <c r="BW2277">
        <v>1</v>
      </c>
      <c r="BX2277">
        <v>0</v>
      </c>
      <c r="BY2277">
        <v>0</v>
      </c>
      <c r="BZ2277">
        <v>-40</v>
      </c>
      <c r="CA2277">
        <v>0</v>
      </c>
      <c r="CB2277">
        <v>40</v>
      </c>
      <c r="CC2277" t="e">
        <v>#VALUE!</v>
      </c>
      <c r="CD2277">
        <v>40</v>
      </c>
      <c r="CE2277">
        <v>0</v>
      </c>
      <c r="CH2277">
        <f t="shared" si="176"/>
        <v>1</v>
      </c>
      <c r="CI2277" t="s">
        <v>1401</v>
      </c>
      <c r="CJ2277">
        <v>3</v>
      </c>
      <c r="CK2277" t="s">
        <v>1399</v>
      </c>
      <c r="CL2277">
        <f t="shared" si="177"/>
        <v>0</v>
      </c>
      <c r="CM2277">
        <f t="shared" si="178"/>
        <v>1</v>
      </c>
      <c r="CN2277">
        <f t="shared" si="179"/>
        <v>1</v>
      </c>
    </row>
    <row r="2278" spans="1:92" x14ac:dyDescent="0.25">
      <c r="A2278">
        <v>322</v>
      </c>
      <c r="B2278" t="s">
        <v>564</v>
      </c>
      <c r="C2278" t="s">
        <v>564</v>
      </c>
      <c r="D2278">
        <v>2497766</v>
      </c>
      <c r="E2278">
        <v>1</v>
      </c>
      <c r="F2278" s="107">
        <v>40921</v>
      </c>
      <c r="G2278" s="107">
        <v>41011</v>
      </c>
      <c r="H2278">
        <v>2497766</v>
      </c>
      <c r="I2278" s="107">
        <v>40925</v>
      </c>
      <c r="J2278" s="107">
        <v>40925</v>
      </c>
      <c r="K2278">
        <v>30000</v>
      </c>
      <c r="L2278" t="s">
        <v>570</v>
      </c>
      <c r="M2278" s="107">
        <v>40925</v>
      </c>
      <c r="N2278" t="s">
        <v>87</v>
      </c>
      <c r="O2278" t="s">
        <v>75</v>
      </c>
      <c r="P2278" t="s">
        <v>122</v>
      </c>
      <c r="Q2278">
        <v>1</v>
      </c>
      <c r="R2278">
        <v>91</v>
      </c>
      <c r="S2278">
        <v>0</v>
      </c>
      <c r="T2278">
        <v>0</v>
      </c>
      <c r="AD2278" s="107">
        <v>30781</v>
      </c>
      <c r="AE2278" t="s">
        <v>45</v>
      </c>
      <c r="AF2278" t="s">
        <v>39</v>
      </c>
      <c r="AG2278" t="s">
        <v>40</v>
      </c>
      <c r="AH2278" t="s">
        <v>40</v>
      </c>
      <c r="AI2278" t="s">
        <v>46</v>
      </c>
      <c r="AJ2278" t="s">
        <v>122</v>
      </c>
      <c r="AK2278">
        <v>5</v>
      </c>
      <c r="AL2278" t="s">
        <v>122</v>
      </c>
      <c r="AP2278" t="s">
        <v>128</v>
      </c>
      <c r="AR2278" t="s">
        <v>91</v>
      </c>
      <c r="AS2278" t="s">
        <v>125</v>
      </c>
      <c r="BC2278" t="s">
        <v>51</v>
      </c>
      <c r="BF2278">
        <v>1</v>
      </c>
      <c r="BG2278">
        <v>87</v>
      </c>
      <c r="BH2278">
        <v>91</v>
      </c>
      <c r="BI2278">
        <v>27.704918032786885</v>
      </c>
      <c r="BJ2278">
        <f t="shared" si="175"/>
        <v>28</v>
      </c>
      <c r="BK2278">
        <v>0</v>
      </c>
      <c r="BL2278">
        <v>-86</v>
      </c>
      <c r="BM2278" t="s">
        <v>1051</v>
      </c>
      <c r="BN2278" t="s">
        <v>75</v>
      </c>
      <c r="BO2278" t="s">
        <v>87</v>
      </c>
      <c r="BQ2278" t="s">
        <v>1051</v>
      </c>
      <c r="BR2278" t="s">
        <v>87</v>
      </c>
      <c r="BS2278" t="s">
        <v>573</v>
      </c>
      <c r="BT2278" t="s">
        <v>1252</v>
      </c>
      <c r="BU2278" t="s">
        <v>564</v>
      </c>
      <c r="BV2278">
        <v>1.098901098901099E-2</v>
      </c>
      <c r="BW2278">
        <v>1.1494252873563218E-2</v>
      </c>
      <c r="BX2278">
        <v>5.0524188455222836E-4</v>
      </c>
      <c r="BY2278">
        <v>0</v>
      </c>
      <c r="BZ2278">
        <v>-1</v>
      </c>
      <c r="CA2278">
        <v>0</v>
      </c>
      <c r="CB2278">
        <v>1</v>
      </c>
      <c r="CC2278" t="e">
        <v>#VALUE!</v>
      </c>
      <c r="CD2278">
        <v>1</v>
      </c>
      <c r="CE2278">
        <v>0</v>
      </c>
      <c r="CH2278">
        <f t="shared" si="176"/>
        <v>0</v>
      </c>
      <c r="CI2278" t="s">
        <v>1405</v>
      </c>
      <c r="CJ2278">
        <v>1</v>
      </c>
      <c r="CK2278" t="s">
        <v>1399</v>
      </c>
      <c r="CL2278">
        <f t="shared" si="177"/>
        <v>1</v>
      </c>
      <c r="CM2278">
        <f t="shared" si="178"/>
        <v>0</v>
      </c>
      <c r="CN2278">
        <f t="shared" si="179"/>
        <v>0</v>
      </c>
    </row>
    <row r="2279" spans="1:92" x14ac:dyDescent="0.25">
      <c r="A2279">
        <v>423</v>
      </c>
      <c r="B2279" t="s">
        <v>564</v>
      </c>
      <c r="C2279" t="s">
        <v>564</v>
      </c>
      <c r="D2279">
        <v>2498048</v>
      </c>
      <c r="E2279">
        <v>2</v>
      </c>
      <c r="F2279" s="107">
        <v>40926</v>
      </c>
      <c r="G2279" s="107">
        <v>41320</v>
      </c>
      <c r="H2279">
        <v>2498048</v>
      </c>
      <c r="I2279" s="107" t="s">
        <v>560</v>
      </c>
      <c r="J2279" s="107" t="s">
        <v>560</v>
      </c>
      <c r="K2279">
        <v>30000</v>
      </c>
      <c r="L2279" t="s">
        <v>570</v>
      </c>
      <c r="M2279" s="107">
        <v>40930</v>
      </c>
      <c r="N2279" t="s">
        <v>87</v>
      </c>
      <c r="O2279" t="s">
        <v>75</v>
      </c>
      <c r="P2279" t="s">
        <v>587</v>
      </c>
      <c r="Q2279">
        <v>0</v>
      </c>
      <c r="R2279">
        <v>395</v>
      </c>
      <c r="S2279">
        <v>0</v>
      </c>
      <c r="T2279">
        <v>0</v>
      </c>
      <c r="AD2279" s="107">
        <v>32498</v>
      </c>
      <c r="AE2279" t="s">
        <v>31</v>
      </c>
      <c r="AF2279" t="s">
        <v>32</v>
      </c>
      <c r="AG2279" t="s">
        <v>868</v>
      </c>
      <c r="AH2279" t="s">
        <v>30</v>
      </c>
      <c r="AI2279" t="s">
        <v>86</v>
      </c>
      <c r="AJ2279" t="s">
        <v>47</v>
      </c>
      <c r="AK2279">
        <v>17</v>
      </c>
      <c r="AL2279" t="s">
        <v>47</v>
      </c>
      <c r="AP2279" t="s">
        <v>128</v>
      </c>
      <c r="AR2279" t="s">
        <v>91</v>
      </c>
      <c r="AS2279" t="s">
        <v>125</v>
      </c>
      <c r="BC2279" t="s">
        <v>51</v>
      </c>
      <c r="BF2279">
        <v>0</v>
      </c>
      <c r="BG2279">
        <v>0</v>
      </c>
      <c r="BH2279">
        <v>395</v>
      </c>
      <c r="BI2279">
        <v>23.027322404371585</v>
      </c>
      <c r="BJ2279" t="e">
        <f t="shared" si="175"/>
        <v>#VALUE!</v>
      </c>
      <c r="BK2279" t="e">
        <v>#VALUE!</v>
      </c>
      <c r="BL2279" t="e">
        <v>#VALUE!</v>
      </c>
      <c r="BM2279" t="s">
        <v>47</v>
      </c>
      <c r="BN2279" t="s">
        <v>75</v>
      </c>
      <c r="BO2279" t="s">
        <v>87</v>
      </c>
      <c r="BQ2279" t="s">
        <v>47</v>
      </c>
      <c r="BR2279">
        <v>0</v>
      </c>
      <c r="BS2279" t="s">
        <v>573</v>
      </c>
      <c r="BT2279" t="s">
        <v>1252</v>
      </c>
      <c r="BU2279" t="s">
        <v>564</v>
      </c>
      <c r="BV2279">
        <v>0</v>
      </c>
      <c r="BW2279">
        <v>0</v>
      </c>
      <c r="BX2279">
        <v>0</v>
      </c>
      <c r="BY2279">
        <v>0</v>
      </c>
      <c r="BZ2279" t="e">
        <v>#VALUE!</v>
      </c>
      <c r="CA2279" t="e">
        <v>#VALUE!</v>
      </c>
      <c r="CB2279" t="e">
        <v>#VALUE!</v>
      </c>
      <c r="CC2279">
        <v>0</v>
      </c>
      <c r="CD2279">
        <v>0</v>
      </c>
      <c r="CE2279">
        <v>0</v>
      </c>
      <c r="CH2279">
        <f t="shared" si="176"/>
        <v>0</v>
      </c>
      <c r="CI2279" t="s">
        <v>1405</v>
      </c>
      <c r="CJ2279">
        <v>1</v>
      </c>
      <c r="CK2279" t="s">
        <v>1400</v>
      </c>
      <c r="CL2279">
        <f t="shared" si="177"/>
        <v>1</v>
      </c>
      <c r="CM2279">
        <f t="shared" si="178"/>
        <v>0</v>
      </c>
      <c r="CN2279">
        <f t="shared" si="179"/>
        <v>0</v>
      </c>
    </row>
    <row r="2280" spans="1:92" x14ac:dyDescent="0.25">
      <c r="A2280">
        <v>942</v>
      </c>
      <c r="B2280" t="s">
        <v>564</v>
      </c>
      <c r="C2280" t="s">
        <v>564</v>
      </c>
      <c r="D2280">
        <v>2498424</v>
      </c>
      <c r="E2280">
        <v>1</v>
      </c>
      <c r="F2280" s="107">
        <v>40943</v>
      </c>
      <c r="G2280" s="107">
        <v>41382</v>
      </c>
      <c r="H2280">
        <v>2498424</v>
      </c>
      <c r="I2280" s="107">
        <v>40943</v>
      </c>
      <c r="J2280" s="107">
        <v>41251</v>
      </c>
      <c r="K2280">
        <v>30000</v>
      </c>
      <c r="L2280" t="s">
        <v>570</v>
      </c>
      <c r="M2280" s="107">
        <v>41251</v>
      </c>
      <c r="N2280" t="s">
        <v>87</v>
      </c>
      <c r="O2280" t="s">
        <v>75</v>
      </c>
      <c r="P2280" t="s">
        <v>54</v>
      </c>
      <c r="Q2280">
        <v>309</v>
      </c>
      <c r="R2280">
        <v>440</v>
      </c>
      <c r="S2280">
        <v>2</v>
      </c>
      <c r="T2280">
        <v>1</v>
      </c>
      <c r="U2280">
        <v>1</v>
      </c>
      <c r="AD2280" s="107">
        <v>34053</v>
      </c>
      <c r="AE2280" t="s">
        <v>31</v>
      </c>
      <c r="AF2280" t="s">
        <v>32</v>
      </c>
      <c r="AG2280" t="s">
        <v>868</v>
      </c>
      <c r="AH2280" t="s">
        <v>30</v>
      </c>
      <c r="AI2280" t="s">
        <v>79</v>
      </c>
      <c r="AJ2280" t="s">
        <v>54</v>
      </c>
      <c r="AK2280">
        <v>11</v>
      </c>
      <c r="AL2280" t="s">
        <v>54</v>
      </c>
      <c r="AP2280" t="s">
        <v>104</v>
      </c>
      <c r="AR2280" t="s">
        <v>91</v>
      </c>
      <c r="AS2280" t="s">
        <v>105</v>
      </c>
      <c r="BC2280" t="s">
        <v>37</v>
      </c>
      <c r="BF2280">
        <v>309</v>
      </c>
      <c r="BG2280">
        <v>440</v>
      </c>
      <c r="BH2280">
        <v>440</v>
      </c>
      <c r="BI2280">
        <v>18.825136612021858</v>
      </c>
      <c r="BJ2280">
        <f t="shared" si="175"/>
        <v>19</v>
      </c>
      <c r="BK2280">
        <v>0</v>
      </c>
      <c r="BL2280">
        <v>-131</v>
      </c>
      <c r="BM2280" t="s">
        <v>1051</v>
      </c>
      <c r="BN2280" t="s">
        <v>75</v>
      </c>
      <c r="BO2280" t="s">
        <v>87</v>
      </c>
      <c r="BQ2280" t="s">
        <v>1051</v>
      </c>
      <c r="BR2280" t="s">
        <v>87</v>
      </c>
      <c r="BS2280" t="s">
        <v>573</v>
      </c>
      <c r="BT2280" t="s">
        <v>1252</v>
      </c>
      <c r="BU2280" t="s">
        <v>87</v>
      </c>
      <c r="BV2280">
        <v>0.70227272727272727</v>
      </c>
      <c r="BW2280">
        <v>0.70227272727272727</v>
      </c>
      <c r="BX2280">
        <v>0</v>
      </c>
      <c r="BY2280">
        <v>0</v>
      </c>
      <c r="BZ2280">
        <v>-309</v>
      </c>
      <c r="CA2280">
        <v>0</v>
      </c>
      <c r="CB2280">
        <v>309</v>
      </c>
      <c r="CC2280" t="e">
        <v>#VALUE!</v>
      </c>
      <c r="CD2280">
        <v>309</v>
      </c>
      <c r="CE2280">
        <v>0</v>
      </c>
      <c r="CH2280">
        <f t="shared" si="176"/>
        <v>1</v>
      </c>
      <c r="CI2280" t="s">
        <v>1403</v>
      </c>
      <c r="CJ2280">
        <v>6</v>
      </c>
      <c r="CK2280" t="s">
        <v>1399</v>
      </c>
      <c r="CL2280">
        <f t="shared" si="177"/>
        <v>1</v>
      </c>
      <c r="CM2280">
        <f t="shared" si="178"/>
        <v>1</v>
      </c>
      <c r="CN2280">
        <f t="shared" si="179"/>
        <v>1</v>
      </c>
    </row>
    <row r="2281" spans="1:92" x14ac:dyDescent="0.25">
      <c r="A2281">
        <v>2519</v>
      </c>
      <c r="B2281" t="s">
        <v>564</v>
      </c>
      <c r="C2281" t="s">
        <v>564</v>
      </c>
      <c r="D2281">
        <v>2498614</v>
      </c>
      <c r="E2281">
        <v>2</v>
      </c>
      <c r="F2281" s="107">
        <v>41003</v>
      </c>
      <c r="G2281" s="107">
        <v>41009</v>
      </c>
      <c r="H2281">
        <v>2498614</v>
      </c>
      <c r="I2281" s="107">
        <v>41004</v>
      </c>
      <c r="J2281" s="107">
        <v>41009</v>
      </c>
      <c r="K2281">
        <v>2000</v>
      </c>
      <c r="L2281" t="s">
        <v>566</v>
      </c>
      <c r="N2281" t="s">
        <v>564</v>
      </c>
      <c r="O2281" t="s">
        <v>913</v>
      </c>
      <c r="P2281" t="s">
        <v>587</v>
      </c>
      <c r="Q2281">
        <v>6</v>
      </c>
      <c r="R2281">
        <v>7</v>
      </c>
      <c r="S2281">
        <v>0</v>
      </c>
      <c r="T2281">
        <v>1</v>
      </c>
      <c r="AD2281" s="107">
        <v>33802</v>
      </c>
      <c r="AE2281" t="s">
        <v>31</v>
      </c>
      <c r="AF2281" t="s">
        <v>32</v>
      </c>
      <c r="AG2281" t="s">
        <v>868</v>
      </c>
      <c r="AH2281" t="s">
        <v>30</v>
      </c>
      <c r="AI2281" t="s">
        <v>46</v>
      </c>
      <c r="AJ2281" t="s">
        <v>47</v>
      </c>
      <c r="AK2281">
        <v>2</v>
      </c>
      <c r="AL2281" t="s">
        <v>47</v>
      </c>
      <c r="AP2281" t="s">
        <v>42</v>
      </c>
      <c r="AR2281" t="s">
        <v>43</v>
      </c>
      <c r="AS2281" t="s">
        <v>44</v>
      </c>
      <c r="AT2281" t="s">
        <v>450</v>
      </c>
      <c r="BC2281" t="s">
        <v>37</v>
      </c>
      <c r="BF2281">
        <v>6</v>
      </c>
      <c r="BG2281">
        <v>6</v>
      </c>
      <c r="BH2281">
        <v>7</v>
      </c>
      <c r="BI2281">
        <v>19.674863387978142</v>
      </c>
      <c r="BJ2281">
        <f t="shared" si="175"/>
        <v>20</v>
      </c>
      <c r="BK2281">
        <v>0</v>
      </c>
      <c r="BL2281">
        <v>0</v>
      </c>
      <c r="BM2281" t="s">
        <v>47</v>
      </c>
      <c r="BN2281" t="s">
        <v>913</v>
      </c>
      <c r="BO2281" t="s">
        <v>564</v>
      </c>
      <c r="BQ2281" t="s">
        <v>47</v>
      </c>
      <c r="BR2281" t="s">
        <v>87</v>
      </c>
      <c r="BS2281" t="s">
        <v>572</v>
      </c>
      <c r="BT2281" t="s">
        <v>1252</v>
      </c>
      <c r="BU2281" t="s">
        <v>564</v>
      </c>
      <c r="BV2281">
        <v>0.8571428571428571</v>
      </c>
      <c r="BW2281">
        <v>1</v>
      </c>
      <c r="BX2281">
        <v>0.1428571428571429</v>
      </c>
      <c r="BY2281">
        <v>0</v>
      </c>
      <c r="BZ2281">
        <v>-6</v>
      </c>
      <c r="CA2281">
        <v>0</v>
      </c>
      <c r="CB2281">
        <v>6</v>
      </c>
      <c r="CC2281" t="e">
        <v>#VALUE!</v>
      </c>
      <c r="CD2281">
        <v>6</v>
      </c>
      <c r="CE2281">
        <v>0</v>
      </c>
      <c r="CH2281">
        <f t="shared" si="176"/>
        <v>1</v>
      </c>
      <c r="CI2281" t="s">
        <v>1405</v>
      </c>
      <c r="CJ2281">
        <v>1</v>
      </c>
      <c r="CK2281" t="s">
        <v>1399</v>
      </c>
      <c r="CL2281">
        <f t="shared" si="177"/>
        <v>0</v>
      </c>
      <c r="CM2281">
        <f t="shared" si="178"/>
        <v>0</v>
      </c>
      <c r="CN2281">
        <f t="shared" si="179"/>
        <v>1</v>
      </c>
    </row>
    <row r="2282" spans="1:92" x14ac:dyDescent="0.25">
      <c r="A2282">
        <v>2123</v>
      </c>
      <c r="B2282" t="s">
        <v>564</v>
      </c>
      <c r="C2282" t="s">
        <v>564</v>
      </c>
      <c r="D2282">
        <v>2499626</v>
      </c>
      <c r="E2282">
        <v>6</v>
      </c>
      <c r="F2282" s="107">
        <v>40988</v>
      </c>
      <c r="G2282" s="107">
        <v>41190</v>
      </c>
      <c r="H2282">
        <v>2499626</v>
      </c>
      <c r="I2282" s="107">
        <v>40989</v>
      </c>
      <c r="J2282" s="107">
        <v>41190</v>
      </c>
      <c r="K2282">
        <v>160000</v>
      </c>
      <c r="L2282" t="s">
        <v>570</v>
      </c>
      <c r="N2282" t="s">
        <v>564</v>
      </c>
      <c r="O2282" t="s">
        <v>913</v>
      </c>
      <c r="P2282" t="s">
        <v>38</v>
      </c>
      <c r="Q2282">
        <v>202</v>
      </c>
      <c r="R2282">
        <v>203</v>
      </c>
      <c r="S2282">
        <v>1</v>
      </c>
      <c r="T2282">
        <v>1</v>
      </c>
      <c r="AD2282" s="107">
        <v>34107</v>
      </c>
      <c r="AE2282" t="s">
        <v>31</v>
      </c>
      <c r="AF2282" t="s">
        <v>39</v>
      </c>
      <c r="AG2282" t="s">
        <v>40</v>
      </c>
      <c r="AH2282" t="s">
        <v>40</v>
      </c>
      <c r="AI2282" t="s">
        <v>41</v>
      </c>
      <c r="AJ2282" t="s">
        <v>88</v>
      </c>
      <c r="AK2282">
        <v>7</v>
      </c>
      <c r="AL2282" t="s">
        <v>361</v>
      </c>
      <c r="AM2282">
        <v>8</v>
      </c>
      <c r="AP2282" t="s">
        <v>104</v>
      </c>
      <c r="AR2282" t="s">
        <v>91</v>
      </c>
      <c r="AS2282" t="s">
        <v>105</v>
      </c>
      <c r="BC2282" t="s">
        <v>37</v>
      </c>
      <c r="BF2282">
        <v>202</v>
      </c>
      <c r="BG2282">
        <v>202</v>
      </c>
      <c r="BH2282">
        <v>203</v>
      </c>
      <c r="BI2282">
        <v>18.800546448087431</v>
      </c>
      <c r="BJ2282">
        <f t="shared" si="175"/>
        <v>19</v>
      </c>
      <c r="BK2282">
        <v>0</v>
      </c>
      <c r="BL2282">
        <v>0</v>
      </c>
      <c r="BM2282" t="s">
        <v>1050</v>
      </c>
      <c r="BN2282" t="s">
        <v>913</v>
      </c>
      <c r="BO2282" t="s">
        <v>564</v>
      </c>
      <c r="BQ2282" t="s">
        <v>1050</v>
      </c>
      <c r="BR2282" t="s">
        <v>87</v>
      </c>
      <c r="BS2282" t="s">
        <v>572</v>
      </c>
      <c r="BT2282" t="s">
        <v>1252</v>
      </c>
      <c r="BU2282" t="s">
        <v>87</v>
      </c>
      <c r="BV2282">
        <v>0.99507389162561577</v>
      </c>
      <c r="BW2282">
        <v>1</v>
      </c>
      <c r="BX2282">
        <v>4.9261083743842304E-3</v>
      </c>
      <c r="BY2282">
        <v>0</v>
      </c>
      <c r="BZ2282">
        <v>-202</v>
      </c>
      <c r="CA2282">
        <v>0</v>
      </c>
      <c r="CB2282">
        <v>202</v>
      </c>
      <c r="CC2282" t="e">
        <v>#VALUE!</v>
      </c>
      <c r="CD2282">
        <v>202</v>
      </c>
      <c r="CE2282">
        <v>0</v>
      </c>
      <c r="CH2282">
        <f t="shared" si="176"/>
        <v>1</v>
      </c>
      <c r="CI2282" t="s">
        <v>1403</v>
      </c>
      <c r="CJ2282">
        <v>6</v>
      </c>
      <c r="CK2282" t="s">
        <v>1399</v>
      </c>
      <c r="CL2282">
        <f t="shared" si="177"/>
        <v>0</v>
      </c>
      <c r="CM2282">
        <f t="shared" si="178"/>
        <v>1</v>
      </c>
      <c r="CN2282">
        <f t="shared" si="179"/>
        <v>1</v>
      </c>
    </row>
    <row r="2283" spans="1:92" x14ac:dyDescent="0.25">
      <c r="A2283">
        <v>1173</v>
      </c>
      <c r="B2283" t="s">
        <v>564</v>
      </c>
      <c r="C2283" t="s">
        <v>564</v>
      </c>
      <c r="D2283">
        <v>2499874</v>
      </c>
      <c r="E2283">
        <v>6</v>
      </c>
      <c r="F2283" s="107">
        <v>40951</v>
      </c>
      <c r="G2283" s="107">
        <v>41025</v>
      </c>
      <c r="H2283">
        <v>2499874</v>
      </c>
      <c r="I2283" s="107">
        <v>40952</v>
      </c>
      <c r="J2283" s="107">
        <v>41025</v>
      </c>
      <c r="K2283">
        <v>35000</v>
      </c>
      <c r="L2283" t="s">
        <v>570</v>
      </c>
      <c r="N2283" t="s">
        <v>564</v>
      </c>
      <c r="O2283" t="s">
        <v>913</v>
      </c>
      <c r="P2283" t="s">
        <v>38</v>
      </c>
      <c r="Q2283">
        <v>74</v>
      </c>
      <c r="R2283">
        <v>75</v>
      </c>
      <c r="S2283">
        <v>1</v>
      </c>
      <c r="T2283">
        <v>2</v>
      </c>
      <c r="AB2283" t="s">
        <v>111</v>
      </c>
      <c r="AD2283" s="107">
        <v>33742</v>
      </c>
      <c r="AE2283" t="s">
        <v>31</v>
      </c>
      <c r="AF2283" t="s">
        <v>39</v>
      </c>
      <c r="AG2283" t="s">
        <v>40</v>
      </c>
      <c r="AH2283" t="s">
        <v>30</v>
      </c>
      <c r="AI2283" t="s">
        <v>69</v>
      </c>
      <c r="AJ2283" t="s">
        <v>88</v>
      </c>
      <c r="AK2283">
        <v>6</v>
      </c>
      <c r="AL2283" t="s">
        <v>361</v>
      </c>
      <c r="AM2283">
        <v>3</v>
      </c>
      <c r="AP2283" t="s">
        <v>220</v>
      </c>
      <c r="AR2283" t="s">
        <v>66</v>
      </c>
      <c r="AS2283" t="s">
        <v>63</v>
      </c>
      <c r="BC2283" t="s">
        <v>37</v>
      </c>
      <c r="BF2283">
        <v>74</v>
      </c>
      <c r="BG2283">
        <v>74</v>
      </c>
      <c r="BH2283">
        <v>75</v>
      </c>
      <c r="BI2283">
        <v>19.696721311475411</v>
      </c>
      <c r="BJ2283">
        <f t="shared" si="175"/>
        <v>20</v>
      </c>
      <c r="BK2283">
        <v>0</v>
      </c>
      <c r="BL2283">
        <v>0</v>
      </c>
      <c r="BM2283" t="s">
        <v>1050</v>
      </c>
      <c r="BN2283" t="s">
        <v>913</v>
      </c>
      <c r="BO2283" t="s">
        <v>564</v>
      </c>
      <c r="BQ2283" t="s">
        <v>1050</v>
      </c>
      <c r="BR2283" t="s">
        <v>87</v>
      </c>
      <c r="BS2283" t="s">
        <v>572</v>
      </c>
      <c r="BT2283" t="s">
        <v>1252</v>
      </c>
      <c r="BU2283" t="s">
        <v>87</v>
      </c>
      <c r="BV2283">
        <v>0.98666666666666669</v>
      </c>
      <c r="BW2283">
        <v>1</v>
      </c>
      <c r="BX2283">
        <v>1.3333333333333308E-2</v>
      </c>
      <c r="BY2283">
        <v>0</v>
      </c>
      <c r="BZ2283">
        <v>-74</v>
      </c>
      <c r="CA2283">
        <v>0</v>
      </c>
      <c r="CB2283">
        <v>74</v>
      </c>
      <c r="CC2283" t="e">
        <v>#VALUE!</v>
      </c>
      <c r="CD2283">
        <v>74</v>
      </c>
      <c r="CE2283">
        <v>0</v>
      </c>
      <c r="CH2283">
        <f t="shared" si="176"/>
        <v>1</v>
      </c>
      <c r="CI2283" t="s">
        <v>1402</v>
      </c>
      <c r="CJ2283">
        <v>4</v>
      </c>
      <c r="CK2283" t="s">
        <v>1399</v>
      </c>
      <c r="CL2283">
        <f t="shared" si="177"/>
        <v>0</v>
      </c>
      <c r="CM2283">
        <f t="shared" si="178"/>
        <v>1</v>
      </c>
      <c r="CN2283">
        <f t="shared" si="179"/>
        <v>1</v>
      </c>
    </row>
    <row r="2284" spans="1:92" x14ac:dyDescent="0.25">
      <c r="A2284">
        <v>1385</v>
      </c>
      <c r="B2284" t="s">
        <v>564</v>
      </c>
      <c r="C2284" t="s">
        <v>564</v>
      </c>
      <c r="D2284">
        <v>2500119</v>
      </c>
      <c r="E2284">
        <v>1</v>
      </c>
      <c r="F2284" s="107">
        <v>40960</v>
      </c>
      <c r="G2284" s="107">
        <v>41010</v>
      </c>
      <c r="H2284">
        <v>2500119</v>
      </c>
      <c r="I2284" s="107">
        <v>40964</v>
      </c>
      <c r="J2284" s="107">
        <v>41010</v>
      </c>
      <c r="K2284">
        <v>30000</v>
      </c>
      <c r="L2284" t="s">
        <v>570</v>
      </c>
      <c r="N2284" t="s">
        <v>564</v>
      </c>
      <c r="O2284" t="s">
        <v>913</v>
      </c>
      <c r="P2284" t="s">
        <v>122</v>
      </c>
      <c r="Q2284">
        <v>47</v>
      </c>
      <c r="R2284">
        <v>51</v>
      </c>
      <c r="S2284">
        <v>0</v>
      </c>
      <c r="T2284">
        <v>0</v>
      </c>
      <c r="AD2284" s="107">
        <v>32177</v>
      </c>
      <c r="AE2284" t="s">
        <v>31</v>
      </c>
      <c r="AF2284" t="s">
        <v>32</v>
      </c>
      <c r="AG2284" t="s">
        <v>868</v>
      </c>
      <c r="AH2284" t="s">
        <v>30</v>
      </c>
      <c r="AI2284" t="s">
        <v>58</v>
      </c>
      <c r="AJ2284" t="s">
        <v>122</v>
      </c>
      <c r="AK2284">
        <v>4</v>
      </c>
      <c r="AL2284" t="s">
        <v>122</v>
      </c>
      <c r="AP2284" t="s">
        <v>72</v>
      </c>
      <c r="AR2284" t="s">
        <v>49</v>
      </c>
      <c r="AS2284" t="s">
        <v>73</v>
      </c>
      <c r="AT2284" t="s">
        <v>328</v>
      </c>
      <c r="BC2284" t="s">
        <v>51</v>
      </c>
      <c r="BF2284">
        <v>47</v>
      </c>
      <c r="BG2284">
        <v>47</v>
      </c>
      <c r="BH2284">
        <v>51</v>
      </c>
      <c r="BI2284">
        <v>23.997267759562842</v>
      </c>
      <c r="BJ2284">
        <f t="shared" si="175"/>
        <v>24</v>
      </c>
      <c r="BK2284">
        <v>0</v>
      </c>
      <c r="BL2284">
        <v>0</v>
      </c>
      <c r="BM2284" t="s">
        <v>1051</v>
      </c>
      <c r="BN2284" t="s">
        <v>913</v>
      </c>
      <c r="BO2284" t="s">
        <v>564</v>
      </c>
      <c r="BQ2284" t="s">
        <v>1051</v>
      </c>
      <c r="BR2284" t="s">
        <v>87</v>
      </c>
      <c r="BS2284" t="s">
        <v>572</v>
      </c>
      <c r="BT2284" t="s">
        <v>1252</v>
      </c>
      <c r="BU2284" t="s">
        <v>564</v>
      </c>
      <c r="BV2284">
        <v>0.92156862745098034</v>
      </c>
      <c r="BW2284">
        <v>1</v>
      </c>
      <c r="BX2284">
        <v>7.8431372549019662E-2</v>
      </c>
      <c r="BY2284">
        <v>0</v>
      </c>
      <c r="BZ2284">
        <v>-47</v>
      </c>
      <c r="CA2284">
        <v>0</v>
      </c>
      <c r="CB2284">
        <v>47</v>
      </c>
      <c r="CC2284" t="e">
        <v>#VALUE!</v>
      </c>
      <c r="CD2284">
        <v>47</v>
      </c>
      <c r="CE2284">
        <v>0</v>
      </c>
      <c r="CH2284">
        <f t="shared" si="176"/>
        <v>0</v>
      </c>
      <c r="CI2284" t="s">
        <v>1401</v>
      </c>
      <c r="CJ2284">
        <v>3</v>
      </c>
      <c r="CK2284" t="s">
        <v>1399</v>
      </c>
      <c r="CL2284">
        <f t="shared" si="177"/>
        <v>0</v>
      </c>
      <c r="CM2284">
        <f t="shared" si="178"/>
        <v>0</v>
      </c>
      <c r="CN2284">
        <f t="shared" si="179"/>
        <v>0</v>
      </c>
    </row>
    <row r="2285" spans="1:92" x14ac:dyDescent="0.25">
      <c r="A2285">
        <v>1545</v>
      </c>
      <c r="B2285" t="s">
        <v>564</v>
      </c>
      <c r="C2285" t="s">
        <v>564</v>
      </c>
      <c r="D2285">
        <v>2500633</v>
      </c>
      <c r="E2285">
        <v>1</v>
      </c>
      <c r="F2285" s="107">
        <v>40966</v>
      </c>
      <c r="G2285" s="107">
        <v>41064</v>
      </c>
      <c r="H2285">
        <v>2500633</v>
      </c>
      <c r="I2285" s="107">
        <v>40966</v>
      </c>
      <c r="J2285" s="107">
        <v>40967</v>
      </c>
      <c r="K2285">
        <v>5000</v>
      </c>
      <c r="L2285" t="s">
        <v>567</v>
      </c>
      <c r="M2285" s="107">
        <v>40967</v>
      </c>
      <c r="N2285" t="s">
        <v>87</v>
      </c>
      <c r="O2285" t="s">
        <v>75</v>
      </c>
      <c r="P2285" t="s">
        <v>54</v>
      </c>
      <c r="Q2285">
        <v>2</v>
      </c>
      <c r="R2285">
        <v>99</v>
      </c>
      <c r="S2285">
        <v>0</v>
      </c>
      <c r="T2285">
        <v>1</v>
      </c>
      <c r="AD2285" s="107">
        <v>30519</v>
      </c>
      <c r="AE2285" t="s">
        <v>31</v>
      </c>
      <c r="AF2285" t="s">
        <v>32</v>
      </c>
      <c r="AG2285" t="s">
        <v>868</v>
      </c>
      <c r="AH2285" t="s">
        <v>30</v>
      </c>
      <c r="AI2285" t="s">
        <v>96</v>
      </c>
      <c r="AJ2285" t="s">
        <v>54</v>
      </c>
      <c r="AK2285">
        <v>5</v>
      </c>
      <c r="AL2285" t="s">
        <v>54</v>
      </c>
      <c r="AP2285" t="s">
        <v>344</v>
      </c>
      <c r="AR2285" t="s">
        <v>66</v>
      </c>
      <c r="AS2285" t="s">
        <v>63</v>
      </c>
      <c r="AT2285" t="s">
        <v>630</v>
      </c>
      <c r="BC2285" t="s">
        <v>51</v>
      </c>
      <c r="BF2285">
        <v>2</v>
      </c>
      <c r="BG2285">
        <v>99</v>
      </c>
      <c r="BH2285">
        <v>99</v>
      </c>
      <c r="BI2285">
        <v>28.543715846994534</v>
      </c>
      <c r="BJ2285">
        <f t="shared" si="175"/>
        <v>29</v>
      </c>
      <c r="BK2285">
        <v>0</v>
      </c>
      <c r="BL2285">
        <v>-97</v>
      </c>
      <c r="BM2285" t="s">
        <v>1051</v>
      </c>
      <c r="BN2285" t="s">
        <v>75</v>
      </c>
      <c r="BO2285" t="s">
        <v>87</v>
      </c>
      <c r="BQ2285" t="s">
        <v>1051</v>
      </c>
      <c r="BR2285" t="s">
        <v>87</v>
      </c>
      <c r="BS2285" t="s">
        <v>573</v>
      </c>
      <c r="BT2285" t="s">
        <v>1252</v>
      </c>
      <c r="BU2285" t="s">
        <v>564</v>
      </c>
      <c r="BV2285">
        <v>2.0202020202020204E-2</v>
      </c>
      <c r="BW2285">
        <v>2.0202020202020204E-2</v>
      </c>
      <c r="BX2285">
        <v>0</v>
      </c>
      <c r="BY2285">
        <v>0</v>
      </c>
      <c r="BZ2285">
        <v>-2</v>
      </c>
      <c r="CA2285">
        <v>0</v>
      </c>
      <c r="CB2285">
        <v>2</v>
      </c>
      <c r="CC2285" t="e">
        <v>#VALUE!</v>
      </c>
      <c r="CD2285">
        <v>2</v>
      </c>
      <c r="CE2285">
        <v>0</v>
      </c>
      <c r="CH2285">
        <f t="shared" si="176"/>
        <v>1</v>
      </c>
      <c r="CI2285" t="s">
        <v>1405</v>
      </c>
      <c r="CJ2285">
        <v>1</v>
      </c>
      <c r="CK2285" t="s">
        <v>1399</v>
      </c>
      <c r="CL2285">
        <f t="shared" si="177"/>
        <v>1</v>
      </c>
      <c r="CM2285">
        <f t="shared" si="178"/>
        <v>0</v>
      </c>
      <c r="CN2285">
        <f t="shared" si="179"/>
        <v>1</v>
      </c>
    </row>
    <row r="2286" spans="1:92" x14ac:dyDescent="0.25">
      <c r="A2286">
        <v>2291</v>
      </c>
      <c r="B2286" t="s">
        <v>564</v>
      </c>
      <c r="C2286" t="s">
        <v>564</v>
      </c>
      <c r="D2286">
        <v>2502016</v>
      </c>
      <c r="E2286">
        <v>6</v>
      </c>
      <c r="F2286" s="107">
        <v>40995</v>
      </c>
      <c r="G2286" s="107">
        <v>41325</v>
      </c>
      <c r="H2286">
        <v>2502016</v>
      </c>
      <c r="I2286" s="107">
        <v>40996</v>
      </c>
      <c r="J2286" s="107">
        <v>41325</v>
      </c>
      <c r="K2286" t="s">
        <v>562</v>
      </c>
      <c r="L2286" t="s">
        <v>562</v>
      </c>
      <c r="N2286" t="s">
        <v>564</v>
      </c>
      <c r="O2286" t="s">
        <v>913</v>
      </c>
      <c r="P2286" t="s">
        <v>38</v>
      </c>
      <c r="Q2286">
        <v>330</v>
      </c>
      <c r="R2286">
        <v>331</v>
      </c>
      <c r="S2286">
        <v>1</v>
      </c>
      <c r="T2286">
        <v>1</v>
      </c>
      <c r="V2286">
        <v>1</v>
      </c>
      <c r="AD2286" s="107">
        <v>29192</v>
      </c>
      <c r="AE2286" t="s">
        <v>45</v>
      </c>
      <c r="AF2286" t="s">
        <v>68</v>
      </c>
      <c r="AG2286" t="s">
        <v>870</v>
      </c>
      <c r="AH2286" t="s">
        <v>30</v>
      </c>
      <c r="AI2286" t="s">
        <v>69</v>
      </c>
      <c r="AJ2286" t="s">
        <v>88</v>
      </c>
      <c r="AK2286">
        <v>16</v>
      </c>
      <c r="AL2286" t="s">
        <v>361</v>
      </c>
      <c r="AM2286">
        <v>5</v>
      </c>
      <c r="AP2286" t="s">
        <v>253</v>
      </c>
      <c r="AR2286" t="s">
        <v>91</v>
      </c>
      <c r="AS2286" t="s">
        <v>81</v>
      </c>
      <c r="BC2286" t="s">
        <v>37</v>
      </c>
      <c r="BF2286">
        <v>330</v>
      </c>
      <c r="BG2286">
        <v>330</v>
      </c>
      <c r="BH2286">
        <v>331</v>
      </c>
      <c r="BI2286">
        <v>32.248633879781423</v>
      </c>
      <c r="BJ2286">
        <f t="shared" si="175"/>
        <v>32</v>
      </c>
      <c r="BK2286">
        <v>0</v>
      </c>
      <c r="BL2286">
        <v>0</v>
      </c>
      <c r="BM2286" t="s">
        <v>1050</v>
      </c>
      <c r="BN2286" t="s">
        <v>913</v>
      </c>
      <c r="BO2286" t="s">
        <v>564</v>
      </c>
      <c r="BQ2286" t="s">
        <v>1050</v>
      </c>
      <c r="BR2286" t="s">
        <v>87</v>
      </c>
      <c r="BS2286" t="s">
        <v>572</v>
      </c>
      <c r="BT2286" t="s">
        <v>1252</v>
      </c>
      <c r="BU2286" t="s">
        <v>87</v>
      </c>
      <c r="BV2286">
        <v>0.99697885196374625</v>
      </c>
      <c r="BW2286">
        <v>1</v>
      </c>
      <c r="BX2286">
        <v>3.0211480362537513E-3</v>
      </c>
      <c r="BY2286">
        <v>0</v>
      </c>
      <c r="BZ2286">
        <v>-330</v>
      </c>
      <c r="CA2286">
        <v>0</v>
      </c>
      <c r="CB2286">
        <v>330</v>
      </c>
      <c r="CC2286" t="e">
        <v>#VALUE!</v>
      </c>
      <c r="CD2286">
        <v>330</v>
      </c>
      <c r="CE2286">
        <v>0</v>
      </c>
      <c r="CH2286">
        <f t="shared" si="176"/>
        <v>1</v>
      </c>
      <c r="CI2286" t="s">
        <v>1403</v>
      </c>
      <c r="CJ2286">
        <v>6</v>
      </c>
      <c r="CK2286" t="s">
        <v>1399</v>
      </c>
      <c r="CL2286">
        <f t="shared" si="177"/>
        <v>0</v>
      </c>
      <c r="CM2286">
        <f t="shared" si="178"/>
        <v>1</v>
      </c>
      <c r="CN2286">
        <f t="shared" si="179"/>
        <v>1</v>
      </c>
    </row>
    <row r="2287" spans="1:92" x14ac:dyDescent="0.25">
      <c r="A2287">
        <v>542</v>
      </c>
      <c r="B2287" t="s">
        <v>564</v>
      </c>
      <c r="C2287" t="s">
        <v>564</v>
      </c>
      <c r="D2287">
        <v>2502096</v>
      </c>
      <c r="E2287">
        <v>2</v>
      </c>
      <c r="F2287" s="107">
        <v>40930</v>
      </c>
      <c r="G2287" s="107">
        <v>40932</v>
      </c>
      <c r="H2287">
        <v>2502096</v>
      </c>
      <c r="I2287" s="107">
        <v>40930</v>
      </c>
      <c r="J2287" s="107">
        <v>40932</v>
      </c>
      <c r="K2287">
        <v>10000</v>
      </c>
      <c r="L2287" t="s">
        <v>568</v>
      </c>
      <c r="N2287" t="s">
        <v>564</v>
      </c>
      <c r="O2287" t="s">
        <v>913</v>
      </c>
      <c r="P2287" t="s">
        <v>587</v>
      </c>
      <c r="Q2287">
        <v>3</v>
      </c>
      <c r="R2287">
        <v>3</v>
      </c>
      <c r="S2287">
        <v>0</v>
      </c>
      <c r="T2287">
        <v>0</v>
      </c>
      <c r="AD2287" s="107">
        <v>29962</v>
      </c>
      <c r="AE2287" t="s">
        <v>45</v>
      </c>
      <c r="AF2287" t="s">
        <v>68</v>
      </c>
      <c r="AG2287" t="s">
        <v>870</v>
      </c>
      <c r="AH2287" t="s">
        <v>30</v>
      </c>
      <c r="AI2287" t="s">
        <v>84</v>
      </c>
      <c r="AJ2287" t="s">
        <v>47</v>
      </c>
      <c r="AK2287">
        <v>2</v>
      </c>
      <c r="AL2287" t="s">
        <v>47</v>
      </c>
      <c r="AP2287" t="s">
        <v>92</v>
      </c>
      <c r="AR2287" t="s">
        <v>66</v>
      </c>
      <c r="AS2287" t="s">
        <v>44</v>
      </c>
      <c r="AT2287" t="s">
        <v>219</v>
      </c>
      <c r="BC2287" t="s">
        <v>37</v>
      </c>
      <c r="BF2287">
        <v>3</v>
      </c>
      <c r="BG2287">
        <v>3</v>
      </c>
      <c r="BH2287">
        <v>3</v>
      </c>
      <c r="BI2287">
        <v>29.967213114754099</v>
      </c>
      <c r="BJ2287">
        <f t="shared" si="175"/>
        <v>30</v>
      </c>
      <c r="BK2287">
        <v>0</v>
      </c>
      <c r="BL2287">
        <v>0</v>
      </c>
      <c r="BM2287" t="s">
        <v>47</v>
      </c>
      <c r="BN2287" t="s">
        <v>913</v>
      </c>
      <c r="BO2287" t="s">
        <v>564</v>
      </c>
      <c r="BQ2287" t="s">
        <v>47</v>
      </c>
      <c r="BR2287" t="s">
        <v>87</v>
      </c>
      <c r="BS2287" t="s">
        <v>572</v>
      </c>
      <c r="BT2287" t="s">
        <v>1252</v>
      </c>
      <c r="BU2287" t="s">
        <v>564</v>
      </c>
      <c r="BV2287">
        <v>1</v>
      </c>
      <c r="BW2287">
        <v>1</v>
      </c>
      <c r="BX2287">
        <v>0</v>
      </c>
      <c r="BY2287">
        <v>0</v>
      </c>
      <c r="BZ2287">
        <v>-3</v>
      </c>
      <c r="CA2287">
        <v>0</v>
      </c>
      <c r="CB2287">
        <v>3</v>
      </c>
      <c r="CC2287" t="e">
        <v>#VALUE!</v>
      </c>
      <c r="CD2287">
        <v>3</v>
      </c>
      <c r="CE2287">
        <v>0</v>
      </c>
      <c r="CH2287">
        <f t="shared" si="176"/>
        <v>0</v>
      </c>
      <c r="CI2287" t="s">
        <v>1405</v>
      </c>
      <c r="CJ2287">
        <v>1</v>
      </c>
      <c r="CK2287" t="s">
        <v>1399</v>
      </c>
      <c r="CL2287">
        <f t="shared" si="177"/>
        <v>0</v>
      </c>
      <c r="CM2287">
        <f t="shared" si="178"/>
        <v>0</v>
      </c>
      <c r="CN2287">
        <f t="shared" si="179"/>
        <v>0</v>
      </c>
    </row>
    <row r="2288" spans="1:92" x14ac:dyDescent="0.25">
      <c r="A2288">
        <v>3124</v>
      </c>
      <c r="B2288" t="s">
        <v>564</v>
      </c>
      <c r="C2288" t="s">
        <v>564</v>
      </c>
      <c r="D2288">
        <v>2502276</v>
      </c>
      <c r="E2288">
        <v>2</v>
      </c>
      <c r="F2288" s="107">
        <v>41024</v>
      </c>
      <c r="G2288" s="107">
        <v>41102</v>
      </c>
      <c r="H2288">
        <v>2502276</v>
      </c>
      <c r="I2288" s="107">
        <v>41024</v>
      </c>
      <c r="J2288" s="107">
        <v>41102</v>
      </c>
      <c r="K2288">
        <v>1000</v>
      </c>
      <c r="L2288" t="s">
        <v>566</v>
      </c>
      <c r="N2288" t="s">
        <v>564</v>
      </c>
      <c r="O2288" t="s">
        <v>913</v>
      </c>
      <c r="P2288" t="s">
        <v>587</v>
      </c>
      <c r="Q2288">
        <v>79</v>
      </c>
      <c r="R2288">
        <v>79</v>
      </c>
      <c r="S2288">
        <v>1</v>
      </c>
      <c r="T2288">
        <v>2</v>
      </c>
      <c r="AD2288" s="107">
        <v>34081</v>
      </c>
      <c r="AE2288" t="s">
        <v>31</v>
      </c>
      <c r="AF2288" t="s">
        <v>32</v>
      </c>
      <c r="AG2288" t="s">
        <v>868</v>
      </c>
      <c r="AH2288" t="s">
        <v>57</v>
      </c>
      <c r="AI2288" t="s">
        <v>61</v>
      </c>
      <c r="AJ2288" t="s">
        <v>47</v>
      </c>
      <c r="AK2288">
        <v>5</v>
      </c>
      <c r="AL2288" t="s">
        <v>47</v>
      </c>
      <c r="AP2288" t="s">
        <v>55</v>
      </c>
      <c r="AR2288" t="s">
        <v>49</v>
      </c>
      <c r="AS2288" t="s">
        <v>56</v>
      </c>
      <c r="BC2288" t="s">
        <v>98</v>
      </c>
      <c r="BF2288">
        <v>79</v>
      </c>
      <c r="BG2288">
        <v>79</v>
      </c>
      <c r="BH2288">
        <v>79</v>
      </c>
      <c r="BI2288">
        <v>18.969945355191257</v>
      </c>
      <c r="BJ2288">
        <f t="shared" si="175"/>
        <v>19</v>
      </c>
      <c r="BK2288">
        <v>0</v>
      </c>
      <c r="BL2288">
        <v>0</v>
      </c>
      <c r="BM2288" t="s">
        <v>47</v>
      </c>
      <c r="BN2288" t="s">
        <v>913</v>
      </c>
      <c r="BO2288" t="s">
        <v>564</v>
      </c>
      <c r="BQ2288" t="s">
        <v>47</v>
      </c>
      <c r="BR2288" t="s">
        <v>87</v>
      </c>
      <c r="BS2288" t="s">
        <v>572</v>
      </c>
      <c r="BT2288" t="s">
        <v>1252</v>
      </c>
      <c r="BU2288" t="s">
        <v>87</v>
      </c>
      <c r="BV2288">
        <v>1</v>
      </c>
      <c r="BW2288">
        <v>1</v>
      </c>
      <c r="BX2288">
        <v>0</v>
      </c>
      <c r="BY2288">
        <v>0</v>
      </c>
      <c r="BZ2288">
        <v>-79</v>
      </c>
      <c r="CA2288">
        <v>0</v>
      </c>
      <c r="CB2288">
        <v>79</v>
      </c>
      <c r="CC2288" t="e">
        <v>#VALUE!</v>
      </c>
      <c r="CD2288">
        <v>79</v>
      </c>
      <c r="CE2288">
        <v>0</v>
      </c>
      <c r="CH2288">
        <f t="shared" si="176"/>
        <v>1</v>
      </c>
      <c r="CI2288" t="s">
        <v>1402</v>
      </c>
      <c r="CJ2288">
        <v>4</v>
      </c>
      <c r="CK2288" t="s">
        <v>1399</v>
      </c>
      <c r="CL2288">
        <f t="shared" si="177"/>
        <v>0</v>
      </c>
      <c r="CM2288">
        <f t="shared" si="178"/>
        <v>1</v>
      </c>
      <c r="CN2288">
        <f t="shared" si="179"/>
        <v>1</v>
      </c>
    </row>
    <row r="2289" spans="1:92" x14ac:dyDescent="0.25">
      <c r="A2289">
        <v>2105</v>
      </c>
      <c r="B2289" t="s">
        <v>564</v>
      </c>
      <c r="C2289" t="s">
        <v>564</v>
      </c>
      <c r="D2289">
        <v>2502318</v>
      </c>
      <c r="E2289">
        <v>1</v>
      </c>
      <c r="F2289" s="107">
        <v>40988</v>
      </c>
      <c r="G2289" s="107">
        <v>41004</v>
      </c>
      <c r="H2289">
        <v>2502318</v>
      </c>
      <c r="I2289" s="107">
        <v>40988</v>
      </c>
      <c r="J2289" s="107">
        <v>41004</v>
      </c>
      <c r="K2289">
        <v>5000</v>
      </c>
      <c r="L2289" t="s">
        <v>567</v>
      </c>
      <c r="N2289" t="s">
        <v>564</v>
      </c>
      <c r="O2289" t="s">
        <v>913</v>
      </c>
      <c r="P2289" t="s">
        <v>54</v>
      </c>
      <c r="Q2289">
        <v>17</v>
      </c>
      <c r="R2289">
        <v>17</v>
      </c>
      <c r="S2289">
        <v>2</v>
      </c>
      <c r="T2289">
        <v>2</v>
      </c>
      <c r="U2289">
        <v>1</v>
      </c>
      <c r="AD2289" s="107">
        <v>33808</v>
      </c>
      <c r="AE2289" t="s">
        <v>31</v>
      </c>
      <c r="AF2289" t="s">
        <v>32</v>
      </c>
      <c r="AG2289" t="s">
        <v>868</v>
      </c>
      <c r="AH2289" t="s">
        <v>30</v>
      </c>
      <c r="AI2289" t="s">
        <v>140</v>
      </c>
      <c r="AJ2289" t="s">
        <v>54</v>
      </c>
      <c r="AK2289">
        <v>3</v>
      </c>
      <c r="AL2289" t="s">
        <v>54</v>
      </c>
      <c r="AP2289" t="s">
        <v>92</v>
      </c>
      <c r="AR2289" t="s">
        <v>66</v>
      </c>
      <c r="AS2289" t="s">
        <v>44</v>
      </c>
      <c r="AT2289" t="s">
        <v>404</v>
      </c>
      <c r="BC2289" t="s">
        <v>37</v>
      </c>
      <c r="BF2289">
        <v>17</v>
      </c>
      <c r="BG2289">
        <v>17</v>
      </c>
      <c r="BH2289">
        <v>17</v>
      </c>
      <c r="BI2289">
        <v>19.617486338797814</v>
      </c>
      <c r="BJ2289">
        <f t="shared" si="175"/>
        <v>20</v>
      </c>
      <c r="BK2289">
        <v>0</v>
      </c>
      <c r="BL2289">
        <v>0</v>
      </c>
      <c r="BM2289" t="s">
        <v>1051</v>
      </c>
      <c r="BN2289" t="s">
        <v>913</v>
      </c>
      <c r="BO2289" t="s">
        <v>564</v>
      </c>
      <c r="BQ2289" t="s">
        <v>1051</v>
      </c>
      <c r="BR2289" t="s">
        <v>87</v>
      </c>
      <c r="BS2289" t="s">
        <v>572</v>
      </c>
      <c r="BT2289" t="s">
        <v>1252</v>
      </c>
      <c r="BU2289" t="s">
        <v>87</v>
      </c>
      <c r="BV2289">
        <v>1</v>
      </c>
      <c r="BW2289">
        <v>1</v>
      </c>
      <c r="BX2289">
        <v>0</v>
      </c>
      <c r="BY2289">
        <v>0</v>
      </c>
      <c r="BZ2289">
        <v>-17</v>
      </c>
      <c r="CA2289">
        <v>0</v>
      </c>
      <c r="CB2289">
        <v>17</v>
      </c>
      <c r="CC2289" t="e">
        <v>#VALUE!</v>
      </c>
      <c r="CD2289">
        <v>17</v>
      </c>
      <c r="CE2289">
        <v>0</v>
      </c>
      <c r="CH2289">
        <f t="shared" si="176"/>
        <v>1</v>
      </c>
      <c r="CI2289" t="s">
        <v>1404</v>
      </c>
      <c r="CJ2289">
        <v>2</v>
      </c>
      <c r="CK2289" t="s">
        <v>1399</v>
      </c>
      <c r="CL2289">
        <f t="shared" si="177"/>
        <v>0</v>
      </c>
      <c r="CM2289">
        <f t="shared" si="178"/>
        <v>1</v>
      </c>
      <c r="CN2289">
        <f t="shared" si="179"/>
        <v>1</v>
      </c>
    </row>
    <row r="2290" spans="1:92" x14ac:dyDescent="0.25">
      <c r="A2290">
        <v>2707</v>
      </c>
      <c r="B2290" t="s">
        <v>564</v>
      </c>
      <c r="C2290" t="s">
        <v>564</v>
      </c>
      <c r="D2290">
        <v>2502982</v>
      </c>
      <c r="E2290">
        <v>6</v>
      </c>
      <c r="F2290" s="107">
        <v>41009</v>
      </c>
      <c r="G2290" s="107">
        <v>41225</v>
      </c>
      <c r="H2290">
        <v>2502982</v>
      </c>
      <c r="I2290" s="107">
        <v>41010</v>
      </c>
      <c r="J2290" s="107">
        <v>41225</v>
      </c>
      <c r="K2290">
        <v>500000</v>
      </c>
      <c r="L2290" t="s">
        <v>570</v>
      </c>
      <c r="N2290" t="s">
        <v>564</v>
      </c>
      <c r="O2290" t="s">
        <v>913</v>
      </c>
      <c r="P2290" t="s">
        <v>38</v>
      </c>
      <c r="Q2290">
        <v>216</v>
      </c>
      <c r="R2290">
        <v>217</v>
      </c>
      <c r="S2290">
        <v>0</v>
      </c>
      <c r="T2290">
        <v>2</v>
      </c>
      <c r="AD2290" s="107">
        <v>33778</v>
      </c>
      <c r="AE2290" t="s">
        <v>31</v>
      </c>
      <c r="AF2290" t="s">
        <v>32</v>
      </c>
      <c r="AG2290" t="s">
        <v>868</v>
      </c>
      <c r="AH2290" t="s">
        <v>57</v>
      </c>
      <c r="AI2290" t="s">
        <v>41</v>
      </c>
      <c r="AJ2290" t="s">
        <v>88</v>
      </c>
      <c r="AK2290">
        <v>9</v>
      </c>
      <c r="AL2290" t="s">
        <v>361</v>
      </c>
      <c r="AM2290">
        <v>6</v>
      </c>
      <c r="AP2290" t="s">
        <v>55</v>
      </c>
      <c r="AR2290" t="s">
        <v>49</v>
      </c>
      <c r="AS2290" t="s">
        <v>56</v>
      </c>
      <c r="BC2290" t="s">
        <v>51</v>
      </c>
      <c r="BF2290">
        <v>216</v>
      </c>
      <c r="BG2290">
        <v>216</v>
      </c>
      <c r="BH2290">
        <v>217</v>
      </c>
      <c r="BI2290">
        <v>19.756830601092897</v>
      </c>
      <c r="BJ2290">
        <f t="shared" si="175"/>
        <v>20</v>
      </c>
      <c r="BK2290">
        <v>0</v>
      </c>
      <c r="BL2290">
        <v>0</v>
      </c>
      <c r="BM2290" t="s">
        <v>1050</v>
      </c>
      <c r="BN2290" t="s">
        <v>913</v>
      </c>
      <c r="BO2290" t="s">
        <v>564</v>
      </c>
      <c r="BQ2290" t="s">
        <v>1050</v>
      </c>
      <c r="BR2290" t="s">
        <v>87</v>
      </c>
      <c r="BS2290" t="s">
        <v>572</v>
      </c>
      <c r="BT2290" t="s">
        <v>1252</v>
      </c>
      <c r="BU2290" t="s">
        <v>564</v>
      </c>
      <c r="BV2290">
        <v>0.99539170506912444</v>
      </c>
      <c r="BW2290">
        <v>1</v>
      </c>
      <c r="BX2290">
        <v>4.6082949308755561E-3</v>
      </c>
      <c r="BY2290">
        <v>0</v>
      </c>
      <c r="BZ2290">
        <v>-216</v>
      </c>
      <c r="CA2290">
        <v>0</v>
      </c>
      <c r="CB2290">
        <v>216</v>
      </c>
      <c r="CC2290" t="e">
        <v>#VALUE!</v>
      </c>
      <c r="CD2290">
        <v>216</v>
      </c>
      <c r="CE2290">
        <v>0</v>
      </c>
      <c r="CH2290">
        <f t="shared" si="176"/>
        <v>1</v>
      </c>
      <c r="CI2290" t="s">
        <v>1403</v>
      </c>
      <c r="CJ2290">
        <v>6</v>
      </c>
      <c r="CK2290" t="s">
        <v>1399</v>
      </c>
      <c r="CL2290">
        <f t="shared" si="177"/>
        <v>0</v>
      </c>
      <c r="CM2290">
        <f t="shared" si="178"/>
        <v>0</v>
      </c>
      <c r="CN2290">
        <f t="shared" si="179"/>
        <v>1</v>
      </c>
    </row>
    <row r="2291" spans="1:92" x14ac:dyDescent="0.25">
      <c r="A2291">
        <v>1501</v>
      </c>
      <c r="B2291" t="s">
        <v>564</v>
      </c>
      <c r="C2291" t="s">
        <v>564</v>
      </c>
      <c r="D2291">
        <v>2503148</v>
      </c>
      <c r="E2291">
        <v>2</v>
      </c>
      <c r="F2291" s="107">
        <v>40964</v>
      </c>
      <c r="G2291" s="107">
        <v>41064</v>
      </c>
      <c r="H2291">
        <v>2503148</v>
      </c>
      <c r="I2291" s="107">
        <v>40964</v>
      </c>
      <c r="J2291" s="107">
        <v>40965</v>
      </c>
      <c r="K2291">
        <v>2000</v>
      </c>
      <c r="L2291" t="s">
        <v>566</v>
      </c>
      <c r="M2291" s="107">
        <v>40965</v>
      </c>
      <c r="N2291" t="s">
        <v>87</v>
      </c>
      <c r="O2291" t="s">
        <v>75</v>
      </c>
      <c r="P2291" t="s">
        <v>587</v>
      </c>
      <c r="Q2291">
        <v>2</v>
      </c>
      <c r="R2291">
        <v>101</v>
      </c>
      <c r="S2291">
        <v>0</v>
      </c>
      <c r="T2291">
        <v>0</v>
      </c>
      <c r="AD2291" s="107">
        <v>31614</v>
      </c>
      <c r="AE2291" t="s">
        <v>31</v>
      </c>
      <c r="AF2291" t="s">
        <v>32</v>
      </c>
      <c r="AG2291" t="s">
        <v>868</v>
      </c>
      <c r="AH2291" t="s">
        <v>30</v>
      </c>
      <c r="AI2291" t="s">
        <v>64</v>
      </c>
      <c r="AJ2291" t="s">
        <v>47</v>
      </c>
      <c r="AK2291">
        <v>5</v>
      </c>
      <c r="AL2291" t="s">
        <v>47</v>
      </c>
      <c r="AP2291" t="s">
        <v>42</v>
      </c>
      <c r="AR2291" t="s">
        <v>43</v>
      </c>
      <c r="AS2291" t="s">
        <v>44</v>
      </c>
      <c r="BC2291" t="s">
        <v>51</v>
      </c>
      <c r="BF2291">
        <v>2</v>
      </c>
      <c r="BG2291">
        <v>101</v>
      </c>
      <c r="BH2291">
        <v>101</v>
      </c>
      <c r="BI2291">
        <v>25.546448087431695</v>
      </c>
      <c r="BJ2291">
        <f t="shared" si="175"/>
        <v>26</v>
      </c>
      <c r="BK2291">
        <v>0</v>
      </c>
      <c r="BL2291">
        <v>-99</v>
      </c>
      <c r="BM2291" t="s">
        <v>47</v>
      </c>
      <c r="BN2291" t="s">
        <v>75</v>
      </c>
      <c r="BO2291" t="s">
        <v>87</v>
      </c>
      <c r="BQ2291" t="s">
        <v>47</v>
      </c>
      <c r="BR2291" t="s">
        <v>87</v>
      </c>
      <c r="BS2291" t="s">
        <v>573</v>
      </c>
      <c r="BT2291" t="s">
        <v>1252</v>
      </c>
      <c r="BU2291" t="s">
        <v>564</v>
      </c>
      <c r="BV2291">
        <v>1.9801980198019802E-2</v>
      </c>
      <c r="BW2291">
        <v>1.9801980198019802E-2</v>
      </c>
      <c r="BX2291">
        <v>0</v>
      </c>
      <c r="BY2291">
        <v>0</v>
      </c>
      <c r="BZ2291">
        <v>-2</v>
      </c>
      <c r="CA2291">
        <v>0</v>
      </c>
      <c r="CB2291">
        <v>2</v>
      </c>
      <c r="CC2291" t="e">
        <v>#VALUE!</v>
      </c>
      <c r="CD2291">
        <v>2</v>
      </c>
      <c r="CE2291">
        <v>0</v>
      </c>
      <c r="CH2291">
        <f t="shared" si="176"/>
        <v>0</v>
      </c>
      <c r="CI2291" t="s">
        <v>1405</v>
      </c>
      <c r="CJ2291">
        <v>1</v>
      </c>
      <c r="CK2291" t="s">
        <v>1399</v>
      </c>
      <c r="CL2291">
        <f t="shared" si="177"/>
        <v>1</v>
      </c>
      <c r="CM2291">
        <f t="shared" si="178"/>
        <v>0</v>
      </c>
      <c r="CN2291">
        <f t="shared" si="179"/>
        <v>0</v>
      </c>
    </row>
    <row r="2292" spans="1:92" x14ac:dyDescent="0.25">
      <c r="A2292">
        <v>693</v>
      </c>
      <c r="B2292" t="s">
        <v>564</v>
      </c>
      <c r="C2292" t="s">
        <v>564</v>
      </c>
      <c r="D2292">
        <v>2503704</v>
      </c>
      <c r="E2292">
        <v>2</v>
      </c>
      <c r="F2292" s="107">
        <v>40936</v>
      </c>
      <c r="G2292" s="107">
        <v>40939</v>
      </c>
      <c r="H2292">
        <v>2503704</v>
      </c>
      <c r="I2292" s="107">
        <v>40936</v>
      </c>
      <c r="J2292" s="107">
        <v>40939</v>
      </c>
      <c r="K2292" t="s">
        <v>562</v>
      </c>
      <c r="L2292" t="s">
        <v>562</v>
      </c>
      <c r="N2292" t="s">
        <v>564</v>
      </c>
      <c r="O2292" t="s">
        <v>913</v>
      </c>
      <c r="P2292" t="s">
        <v>587</v>
      </c>
      <c r="Q2292">
        <v>4</v>
      </c>
      <c r="R2292">
        <v>4</v>
      </c>
      <c r="S2292">
        <v>0</v>
      </c>
      <c r="T2292">
        <v>0</v>
      </c>
      <c r="AD2292" s="107">
        <v>32997</v>
      </c>
      <c r="AE2292" t="s">
        <v>31</v>
      </c>
      <c r="AF2292" t="s">
        <v>68</v>
      </c>
      <c r="AG2292" t="s">
        <v>870</v>
      </c>
      <c r="AH2292" t="s">
        <v>30</v>
      </c>
      <c r="AI2292" t="s">
        <v>96</v>
      </c>
      <c r="AJ2292" t="s">
        <v>47</v>
      </c>
      <c r="AK2292">
        <v>1</v>
      </c>
      <c r="AL2292" t="s">
        <v>47</v>
      </c>
      <c r="AP2292" t="s">
        <v>42</v>
      </c>
      <c r="AR2292" t="s">
        <v>43</v>
      </c>
      <c r="AS2292" t="s">
        <v>44</v>
      </c>
      <c r="BC2292" t="s">
        <v>37</v>
      </c>
      <c r="BF2292">
        <v>4</v>
      </c>
      <c r="BG2292">
        <v>4</v>
      </c>
      <c r="BH2292">
        <v>4</v>
      </c>
      <c r="BI2292">
        <v>21.691256830601095</v>
      </c>
      <c r="BJ2292">
        <f t="shared" si="175"/>
        <v>22</v>
      </c>
      <c r="BK2292">
        <v>0</v>
      </c>
      <c r="BL2292">
        <v>0</v>
      </c>
      <c r="BM2292" t="s">
        <v>47</v>
      </c>
      <c r="BN2292" t="s">
        <v>913</v>
      </c>
      <c r="BO2292" t="s">
        <v>564</v>
      </c>
      <c r="BQ2292" t="s">
        <v>47</v>
      </c>
      <c r="BR2292" t="s">
        <v>87</v>
      </c>
      <c r="BS2292" t="s">
        <v>572</v>
      </c>
      <c r="BT2292" t="s">
        <v>1252</v>
      </c>
      <c r="BU2292" t="s">
        <v>564</v>
      </c>
      <c r="BV2292">
        <v>1</v>
      </c>
      <c r="BW2292">
        <v>1</v>
      </c>
      <c r="BX2292">
        <v>0</v>
      </c>
      <c r="BY2292">
        <v>0</v>
      </c>
      <c r="BZ2292">
        <v>-4</v>
      </c>
      <c r="CA2292">
        <v>0</v>
      </c>
      <c r="CB2292">
        <v>4</v>
      </c>
      <c r="CC2292" t="e">
        <v>#VALUE!</v>
      </c>
      <c r="CD2292">
        <v>4</v>
      </c>
      <c r="CE2292">
        <v>0</v>
      </c>
      <c r="CH2292">
        <f t="shared" si="176"/>
        <v>0</v>
      </c>
      <c r="CI2292" t="s">
        <v>1405</v>
      </c>
      <c r="CJ2292">
        <v>1</v>
      </c>
      <c r="CK2292" t="s">
        <v>1399</v>
      </c>
      <c r="CL2292">
        <f t="shared" si="177"/>
        <v>0</v>
      </c>
      <c r="CM2292">
        <f t="shared" si="178"/>
        <v>0</v>
      </c>
      <c r="CN2292">
        <f t="shared" si="179"/>
        <v>0</v>
      </c>
    </row>
    <row r="2293" spans="1:92" x14ac:dyDescent="0.25">
      <c r="A2293">
        <v>1649</v>
      </c>
      <c r="B2293" t="s">
        <v>564</v>
      </c>
      <c r="C2293" t="s">
        <v>564</v>
      </c>
      <c r="D2293">
        <v>2503768</v>
      </c>
      <c r="E2293">
        <v>2</v>
      </c>
      <c r="F2293" s="107">
        <v>40969</v>
      </c>
      <c r="G2293" s="107">
        <v>41101</v>
      </c>
      <c r="H2293">
        <v>2503768</v>
      </c>
      <c r="I2293" s="107">
        <v>40970</v>
      </c>
      <c r="J2293" s="107">
        <v>40976</v>
      </c>
      <c r="K2293">
        <v>2000</v>
      </c>
      <c r="L2293" t="s">
        <v>566</v>
      </c>
      <c r="M2293" s="107">
        <v>40976</v>
      </c>
      <c r="N2293" t="s">
        <v>87</v>
      </c>
      <c r="O2293" t="s">
        <v>75</v>
      </c>
      <c r="P2293" t="s">
        <v>587</v>
      </c>
      <c r="Q2293">
        <v>7</v>
      </c>
      <c r="R2293">
        <v>133</v>
      </c>
      <c r="S2293">
        <v>1</v>
      </c>
      <c r="T2293">
        <v>0</v>
      </c>
      <c r="AD2293" s="107">
        <v>33848</v>
      </c>
      <c r="AE2293" t="s">
        <v>31</v>
      </c>
      <c r="AF2293" t="s">
        <v>68</v>
      </c>
      <c r="AG2293" t="s">
        <v>870</v>
      </c>
      <c r="AH2293" t="s">
        <v>30</v>
      </c>
      <c r="AI2293" t="s">
        <v>52</v>
      </c>
      <c r="AJ2293" t="s">
        <v>47</v>
      </c>
      <c r="AK2293">
        <v>9</v>
      </c>
      <c r="AL2293" t="s">
        <v>47</v>
      </c>
      <c r="AP2293" t="s">
        <v>107</v>
      </c>
      <c r="AR2293" t="s">
        <v>43</v>
      </c>
      <c r="AS2293" t="s">
        <v>60</v>
      </c>
      <c r="BC2293" t="s">
        <v>51</v>
      </c>
      <c r="BF2293">
        <v>7</v>
      </c>
      <c r="BG2293">
        <v>132</v>
      </c>
      <c r="BH2293">
        <v>133</v>
      </c>
      <c r="BI2293">
        <v>19.456284153005466</v>
      </c>
      <c r="BJ2293">
        <f t="shared" si="175"/>
        <v>20</v>
      </c>
      <c r="BK2293">
        <v>0</v>
      </c>
      <c r="BL2293">
        <v>-125</v>
      </c>
      <c r="BM2293" t="s">
        <v>47</v>
      </c>
      <c r="BN2293" t="s">
        <v>75</v>
      </c>
      <c r="BO2293" t="s">
        <v>87</v>
      </c>
      <c r="BQ2293" t="s">
        <v>47</v>
      </c>
      <c r="BR2293" t="s">
        <v>87</v>
      </c>
      <c r="BS2293" t="s">
        <v>573</v>
      </c>
      <c r="BT2293" t="s">
        <v>1252</v>
      </c>
      <c r="BU2293" t="s">
        <v>87</v>
      </c>
      <c r="BV2293">
        <v>5.2631578947368418E-2</v>
      </c>
      <c r="BW2293">
        <v>5.3030303030303032E-2</v>
      </c>
      <c r="BX2293">
        <v>3.9872408293461364E-4</v>
      </c>
      <c r="BY2293">
        <v>0</v>
      </c>
      <c r="BZ2293">
        <v>-7</v>
      </c>
      <c r="CA2293">
        <v>0</v>
      </c>
      <c r="CB2293">
        <v>7</v>
      </c>
      <c r="CC2293" t="e">
        <v>#VALUE!</v>
      </c>
      <c r="CD2293">
        <v>7</v>
      </c>
      <c r="CE2293">
        <v>0</v>
      </c>
      <c r="CH2293">
        <f t="shared" si="176"/>
        <v>1</v>
      </c>
      <c r="CI2293" t="s">
        <v>1405</v>
      </c>
      <c r="CJ2293">
        <v>1</v>
      </c>
      <c r="CK2293" t="s">
        <v>1399</v>
      </c>
      <c r="CL2293">
        <f t="shared" si="177"/>
        <v>1</v>
      </c>
      <c r="CM2293">
        <f t="shared" si="178"/>
        <v>1</v>
      </c>
      <c r="CN2293">
        <f t="shared" si="179"/>
        <v>0</v>
      </c>
    </row>
    <row r="2294" spans="1:92" x14ac:dyDescent="0.25">
      <c r="A2294">
        <v>2128</v>
      </c>
      <c r="B2294" t="s">
        <v>564</v>
      </c>
      <c r="C2294" t="s">
        <v>564</v>
      </c>
      <c r="D2294">
        <v>2504088</v>
      </c>
      <c r="E2294">
        <v>5</v>
      </c>
      <c r="F2294" s="107">
        <v>40988</v>
      </c>
      <c r="G2294" s="107">
        <v>41016</v>
      </c>
      <c r="H2294">
        <v>2504088</v>
      </c>
      <c r="I2294" s="107">
        <v>40989</v>
      </c>
      <c r="J2294" s="107">
        <v>41016</v>
      </c>
      <c r="K2294">
        <v>10000</v>
      </c>
      <c r="L2294" t="s">
        <v>568</v>
      </c>
      <c r="N2294" t="s">
        <v>564</v>
      </c>
      <c r="O2294" t="s">
        <v>913</v>
      </c>
      <c r="P2294" t="s">
        <v>38</v>
      </c>
      <c r="Q2294">
        <v>28</v>
      </c>
      <c r="R2294">
        <v>29</v>
      </c>
      <c r="S2294">
        <v>0</v>
      </c>
      <c r="T2294">
        <v>1</v>
      </c>
      <c r="AD2294" s="107">
        <v>33721</v>
      </c>
      <c r="AE2294" t="s">
        <v>31</v>
      </c>
      <c r="AF2294" t="s">
        <v>68</v>
      </c>
      <c r="AG2294" t="s">
        <v>870</v>
      </c>
      <c r="AH2294" t="s">
        <v>57</v>
      </c>
      <c r="AI2294" t="s">
        <v>64</v>
      </c>
      <c r="AJ2294" t="s">
        <v>88</v>
      </c>
      <c r="AK2294">
        <v>2</v>
      </c>
      <c r="AL2294" t="s">
        <v>987</v>
      </c>
      <c r="AN2294">
        <v>8</v>
      </c>
      <c r="AP2294" t="s">
        <v>106</v>
      </c>
      <c r="AR2294" t="s">
        <v>43</v>
      </c>
      <c r="AS2294" t="s">
        <v>56</v>
      </c>
      <c r="BC2294" t="s">
        <v>37</v>
      </c>
      <c r="BF2294">
        <v>28</v>
      </c>
      <c r="BG2294">
        <v>28</v>
      </c>
      <c r="BH2294">
        <v>29</v>
      </c>
      <c r="BI2294">
        <v>19.855191256830601</v>
      </c>
      <c r="BJ2294">
        <f t="shared" si="175"/>
        <v>20</v>
      </c>
      <c r="BK2294">
        <v>0</v>
      </c>
      <c r="BL2294">
        <v>0</v>
      </c>
      <c r="BM2294" t="s">
        <v>1050</v>
      </c>
      <c r="BN2294" t="s">
        <v>913</v>
      </c>
      <c r="BO2294" t="s">
        <v>564</v>
      </c>
      <c r="BQ2294" t="s">
        <v>1050</v>
      </c>
      <c r="BR2294" t="s">
        <v>87</v>
      </c>
      <c r="BS2294" t="s">
        <v>572</v>
      </c>
      <c r="BT2294" t="s">
        <v>1252</v>
      </c>
      <c r="BU2294" t="s">
        <v>564</v>
      </c>
      <c r="BV2294">
        <v>0.96551724137931039</v>
      </c>
      <c r="BW2294">
        <v>1</v>
      </c>
      <c r="BX2294">
        <v>3.4482758620689613E-2</v>
      </c>
      <c r="BY2294">
        <v>0</v>
      </c>
      <c r="BZ2294">
        <v>-28</v>
      </c>
      <c r="CA2294">
        <v>0</v>
      </c>
      <c r="CB2294">
        <v>28</v>
      </c>
      <c r="CC2294" t="e">
        <v>#VALUE!</v>
      </c>
      <c r="CD2294">
        <v>28</v>
      </c>
      <c r="CE2294">
        <v>0</v>
      </c>
      <c r="CH2294">
        <f t="shared" si="176"/>
        <v>1</v>
      </c>
      <c r="CI2294" t="s">
        <v>1404</v>
      </c>
      <c r="CJ2294">
        <v>2</v>
      </c>
      <c r="CK2294" t="s">
        <v>1399</v>
      </c>
      <c r="CL2294">
        <f t="shared" si="177"/>
        <v>0</v>
      </c>
      <c r="CM2294">
        <f t="shared" si="178"/>
        <v>0</v>
      </c>
      <c r="CN2294">
        <f t="shared" si="179"/>
        <v>1</v>
      </c>
    </row>
    <row r="2295" spans="1:92" x14ac:dyDescent="0.25">
      <c r="A2295">
        <v>2736</v>
      </c>
      <c r="B2295" t="s">
        <v>564</v>
      </c>
      <c r="C2295" t="s">
        <v>564</v>
      </c>
      <c r="D2295">
        <v>2504395</v>
      </c>
      <c r="E2295">
        <v>2</v>
      </c>
      <c r="F2295" s="107">
        <v>41010</v>
      </c>
      <c r="G2295" s="107">
        <v>41015</v>
      </c>
      <c r="H2295">
        <v>2504395</v>
      </c>
      <c r="I2295" s="107">
        <v>41011</v>
      </c>
      <c r="J2295" s="107">
        <v>41015</v>
      </c>
      <c r="K2295">
        <v>10000</v>
      </c>
      <c r="L2295" t="s">
        <v>568</v>
      </c>
      <c r="N2295" t="s">
        <v>564</v>
      </c>
      <c r="O2295" t="s">
        <v>913</v>
      </c>
      <c r="P2295" t="s">
        <v>587</v>
      </c>
      <c r="Q2295">
        <v>5</v>
      </c>
      <c r="R2295">
        <v>6</v>
      </c>
      <c r="S2295">
        <v>0</v>
      </c>
      <c r="T2295">
        <v>1</v>
      </c>
      <c r="AB2295" t="s">
        <v>111</v>
      </c>
      <c r="AD2295" s="107">
        <v>33009</v>
      </c>
      <c r="AE2295" t="s">
        <v>31</v>
      </c>
      <c r="AF2295" t="s">
        <v>39</v>
      </c>
      <c r="AG2295" t="s">
        <v>40</v>
      </c>
      <c r="AH2295" t="s">
        <v>30</v>
      </c>
      <c r="AI2295" t="s">
        <v>99</v>
      </c>
      <c r="AJ2295" t="s">
        <v>47</v>
      </c>
      <c r="AK2295">
        <v>2</v>
      </c>
      <c r="AL2295" t="s">
        <v>47</v>
      </c>
      <c r="AP2295" t="s">
        <v>92</v>
      </c>
      <c r="AR2295" t="s">
        <v>66</v>
      </c>
      <c r="AS2295" t="s">
        <v>44</v>
      </c>
      <c r="AT2295" t="s">
        <v>1223</v>
      </c>
      <c r="BC2295" t="s">
        <v>78</v>
      </c>
      <c r="BF2295">
        <v>5</v>
      </c>
      <c r="BG2295">
        <v>5</v>
      </c>
      <c r="BH2295">
        <v>6</v>
      </c>
      <c r="BI2295">
        <v>21.860655737704917</v>
      </c>
      <c r="BJ2295">
        <f t="shared" si="175"/>
        <v>22</v>
      </c>
      <c r="BK2295">
        <v>0</v>
      </c>
      <c r="BL2295">
        <v>0</v>
      </c>
      <c r="BM2295" t="s">
        <v>47</v>
      </c>
      <c r="BN2295" t="s">
        <v>913</v>
      </c>
      <c r="BO2295" t="s">
        <v>564</v>
      </c>
      <c r="BQ2295" t="s">
        <v>47</v>
      </c>
      <c r="BR2295" t="s">
        <v>87</v>
      </c>
      <c r="BS2295" t="s">
        <v>572</v>
      </c>
      <c r="BT2295" t="s">
        <v>1252</v>
      </c>
      <c r="BU2295" t="s">
        <v>564</v>
      </c>
      <c r="BV2295">
        <v>0.83333333333333337</v>
      </c>
      <c r="BW2295">
        <v>1</v>
      </c>
      <c r="BX2295">
        <v>0.16666666666666663</v>
      </c>
      <c r="BY2295">
        <v>0</v>
      </c>
      <c r="BZ2295">
        <v>-5</v>
      </c>
      <c r="CA2295">
        <v>0</v>
      </c>
      <c r="CB2295">
        <v>5</v>
      </c>
      <c r="CC2295" t="e">
        <v>#VALUE!</v>
      </c>
      <c r="CD2295">
        <v>5</v>
      </c>
      <c r="CE2295">
        <v>0</v>
      </c>
      <c r="CH2295">
        <f t="shared" si="176"/>
        <v>1</v>
      </c>
      <c r="CI2295" t="s">
        <v>1405</v>
      </c>
      <c r="CJ2295">
        <v>1</v>
      </c>
      <c r="CK2295" t="s">
        <v>1399</v>
      </c>
      <c r="CL2295">
        <f t="shared" si="177"/>
        <v>0</v>
      </c>
      <c r="CM2295">
        <f t="shared" si="178"/>
        <v>0</v>
      </c>
      <c r="CN2295">
        <f t="shared" si="179"/>
        <v>1</v>
      </c>
    </row>
    <row r="2296" spans="1:92" x14ac:dyDescent="0.25">
      <c r="A2296">
        <v>886</v>
      </c>
      <c r="B2296" t="s">
        <v>87</v>
      </c>
      <c r="C2296" t="s">
        <v>564</v>
      </c>
      <c r="D2296">
        <v>2504767</v>
      </c>
      <c r="E2296">
        <v>2</v>
      </c>
      <c r="F2296" s="107">
        <v>40941</v>
      </c>
      <c r="G2296" s="107">
        <v>41222</v>
      </c>
      <c r="H2296">
        <v>2504767</v>
      </c>
      <c r="I2296" s="107">
        <v>41069</v>
      </c>
      <c r="J2296" s="107">
        <v>41070</v>
      </c>
      <c r="K2296">
        <v>2000</v>
      </c>
      <c r="L2296" t="s">
        <v>566</v>
      </c>
      <c r="M2296" s="107">
        <v>41070</v>
      </c>
      <c r="N2296" t="s">
        <v>87</v>
      </c>
      <c r="O2296" t="s">
        <v>583</v>
      </c>
      <c r="P2296" t="s">
        <v>587</v>
      </c>
      <c r="Q2296">
        <v>2</v>
      </c>
      <c r="R2296">
        <v>282</v>
      </c>
      <c r="S2296">
        <v>0</v>
      </c>
      <c r="T2296">
        <v>2</v>
      </c>
      <c r="AD2296" s="107">
        <v>33832</v>
      </c>
      <c r="AE2296" t="s">
        <v>31</v>
      </c>
      <c r="AF2296" t="s">
        <v>32</v>
      </c>
      <c r="AG2296" t="s">
        <v>868</v>
      </c>
      <c r="AH2296" t="s">
        <v>30</v>
      </c>
      <c r="AI2296" t="s">
        <v>69</v>
      </c>
      <c r="AJ2296" t="s">
        <v>47</v>
      </c>
      <c r="AK2296">
        <v>9</v>
      </c>
      <c r="AL2296" t="s">
        <v>47</v>
      </c>
      <c r="AP2296" t="s">
        <v>42</v>
      </c>
      <c r="AR2296" t="s">
        <v>43</v>
      </c>
      <c r="AS2296" t="s">
        <v>44</v>
      </c>
      <c r="BC2296" t="s">
        <v>37</v>
      </c>
      <c r="BD2296" t="s">
        <v>1224</v>
      </c>
      <c r="BF2296">
        <v>2</v>
      </c>
      <c r="BG2296">
        <v>154</v>
      </c>
      <c r="BH2296">
        <v>282</v>
      </c>
      <c r="BI2296">
        <v>19.423497267759561</v>
      </c>
      <c r="BJ2296">
        <f t="shared" si="175"/>
        <v>20</v>
      </c>
      <c r="BK2296">
        <v>0</v>
      </c>
      <c r="BL2296">
        <v>-152</v>
      </c>
      <c r="BM2296" t="s">
        <v>47</v>
      </c>
      <c r="BN2296" t="s">
        <v>75</v>
      </c>
      <c r="BO2296" t="s">
        <v>87</v>
      </c>
      <c r="BQ2296" t="s">
        <v>47</v>
      </c>
      <c r="BR2296" t="s">
        <v>87</v>
      </c>
      <c r="BS2296" t="s">
        <v>573</v>
      </c>
      <c r="BT2296" t="s">
        <v>1252</v>
      </c>
      <c r="BU2296" t="s">
        <v>564</v>
      </c>
      <c r="BV2296">
        <v>7.0921985815602835E-3</v>
      </c>
      <c r="BW2296">
        <v>1.2987012987012988E-2</v>
      </c>
      <c r="BX2296">
        <v>5.8948144054527044E-3</v>
      </c>
      <c r="BY2296">
        <v>0</v>
      </c>
      <c r="BZ2296">
        <v>-2</v>
      </c>
      <c r="CA2296">
        <v>0</v>
      </c>
      <c r="CB2296">
        <v>2</v>
      </c>
      <c r="CC2296" t="e">
        <v>#VALUE!</v>
      </c>
      <c r="CD2296">
        <v>2</v>
      </c>
      <c r="CE2296">
        <v>0</v>
      </c>
      <c r="CH2296">
        <f t="shared" si="176"/>
        <v>1</v>
      </c>
      <c r="CI2296" t="s">
        <v>1405</v>
      </c>
      <c r="CJ2296">
        <v>1</v>
      </c>
      <c r="CK2296" t="s">
        <v>1399</v>
      </c>
      <c r="CL2296">
        <f t="shared" si="177"/>
        <v>1</v>
      </c>
      <c r="CM2296">
        <f t="shared" si="178"/>
        <v>0</v>
      </c>
      <c r="CN2296">
        <f t="shared" si="179"/>
        <v>1</v>
      </c>
    </row>
    <row r="2297" spans="1:92" x14ac:dyDescent="0.25">
      <c r="A2297">
        <v>114</v>
      </c>
      <c r="B2297" t="s">
        <v>564</v>
      </c>
      <c r="C2297" t="s">
        <v>564</v>
      </c>
      <c r="D2297">
        <v>2504822</v>
      </c>
      <c r="E2297">
        <v>6</v>
      </c>
      <c r="F2297" s="107">
        <v>40913</v>
      </c>
      <c r="G2297" s="107">
        <v>42059</v>
      </c>
      <c r="H2297">
        <v>2504822</v>
      </c>
      <c r="I2297" s="107">
        <v>40914</v>
      </c>
      <c r="J2297" s="107">
        <v>42059</v>
      </c>
      <c r="K2297" t="s">
        <v>562</v>
      </c>
      <c r="L2297" t="s">
        <v>562</v>
      </c>
      <c r="N2297" t="s">
        <v>564</v>
      </c>
      <c r="O2297" t="s">
        <v>913</v>
      </c>
      <c r="P2297" t="s">
        <v>38</v>
      </c>
      <c r="Q2297">
        <v>1146</v>
      </c>
      <c r="R2297">
        <v>1147</v>
      </c>
      <c r="S2297">
        <v>2</v>
      </c>
      <c r="T2297">
        <v>1</v>
      </c>
      <c r="U2297">
        <v>1</v>
      </c>
      <c r="AD2297" s="107">
        <v>29381</v>
      </c>
      <c r="AE2297" t="s">
        <v>31</v>
      </c>
      <c r="AF2297" t="s">
        <v>32</v>
      </c>
      <c r="AG2297" t="s">
        <v>868</v>
      </c>
      <c r="AH2297" t="s">
        <v>30</v>
      </c>
      <c r="AI2297" t="s">
        <v>140</v>
      </c>
      <c r="AJ2297" t="s">
        <v>88</v>
      </c>
      <c r="AK2297">
        <v>18</v>
      </c>
      <c r="AL2297" t="s">
        <v>361</v>
      </c>
      <c r="AM2297">
        <v>3</v>
      </c>
      <c r="AP2297" t="s">
        <v>83</v>
      </c>
      <c r="AR2297" t="s">
        <v>66</v>
      </c>
      <c r="AS2297" t="s">
        <v>73</v>
      </c>
      <c r="AT2297" t="s">
        <v>1380</v>
      </c>
      <c r="BC2297" t="s">
        <v>37</v>
      </c>
      <c r="BF2297">
        <v>1147</v>
      </c>
      <c r="BG2297">
        <v>1146</v>
      </c>
      <c r="BH2297">
        <v>1147</v>
      </c>
      <c r="BI2297">
        <v>31.508196721311474</v>
      </c>
      <c r="BJ2297">
        <f t="shared" si="175"/>
        <v>32</v>
      </c>
      <c r="BK2297">
        <v>-42059</v>
      </c>
      <c r="BL2297">
        <v>0</v>
      </c>
      <c r="BM2297" t="s">
        <v>1050</v>
      </c>
      <c r="BN2297" t="s">
        <v>913</v>
      </c>
      <c r="BO2297" t="s">
        <v>564</v>
      </c>
      <c r="BQ2297" t="s">
        <v>1050</v>
      </c>
      <c r="BR2297" t="s">
        <v>87</v>
      </c>
      <c r="BS2297" t="s">
        <v>572</v>
      </c>
      <c r="BT2297" t="s">
        <v>1252</v>
      </c>
      <c r="BU2297" t="s">
        <v>87</v>
      </c>
      <c r="BV2297">
        <v>1</v>
      </c>
      <c r="BW2297">
        <v>1</v>
      </c>
      <c r="BX2297">
        <v>0</v>
      </c>
      <c r="BY2297">
        <v>-1</v>
      </c>
      <c r="BZ2297">
        <v>-1146</v>
      </c>
      <c r="CA2297">
        <v>1</v>
      </c>
      <c r="CB2297">
        <v>1146</v>
      </c>
      <c r="CC2297" t="e">
        <v>#VALUE!</v>
      </c>
      <c r="CD2297">
        <v>1147</v>
      </c>
      <c r="CH2297">
        <f t="shared" si="176"/>
        <v>1</v>
      </c>
      <c r="CI2297" t="s">
        <v>1410</v>
      </c>
      <c r="CJ2297">
        <v>9</v>
      </c>
      <c r="CK2297" t="s">
        <v>1399</v>
      </c>
      <c r="CL2297">
        <f t="shared" si="177"/>
        <v>0</v>
      </c>
      <c r="CM2297">
        <f t="shared" si="178"/>
        <v>1</v>
      </c>
      <c r="CN2297">
        <f t="shared" si="179"/>
        <v>1</v>
      </c>
    </row>
    <row r="2298" spans="1:92" x14ac:dyDescent="0.25">
      <c r="A2298">
        <v>1356</v>
      </c>
      <c r="B2298" t="s">
        <v>564</v>
      </c>
      <c r="C2298" t="s">
        <v>564</v>
      </c>
      <c r="D2298">
        <v>2504825</v>
      </c>
      <c r="E2298">
        <v>1</v>
      </c>
      <c r="F2298" s="107">
        <v>40958</v>
      </c>
      <c r="G2298" s="107">
        <v>40988</v>
      </c>
      <c r="H2298">
        <v>2504825</v>
      </c>
      <c r="I2298" s="107">
        <v>40958</v>
      </c>
      <c r="J2298" s="107">
        <v>40988</v>
      </c>
      <c r="K2298" t="s">
        <v>562</v>
      </c>
      <c r="L2298" t="s">
        <v>562</v>
      </c>
      <c r="N2298" t="s">
        <v>564</v>
      </c>
      <c r="O2298" t="s">
        <v>913</v>
      </c>
      <c r="P2298" t="s">
        <v>54</v>
      </c>
      <c r="Q2298">
        <v>31</v>
      </c>
      <c r="R2298">
        <v>31</v>
      </c>
      <c r="S2298">
        <v>1</v>
      </c>
      <c r="T2298">
        <v>0</v>
      </c>
      <c r="V2298">
        <v>1</v>
      </c>
      <c r="AD2298" s="107">
        <v>33737</v>
      </c>
      <c r="AE2298" t="s">
        <v>31</v>
      </c>
      <c r="AF2298" t="s">
        <v>39</v>
      </c>
      <c r="AG2298" t="s">
        <v>40</v>
      </c>
      <c r="AH2298" t="s">
        <v>40</v>
      </c>
      <c r="AI2298" t="s">
        <v>89</v>
      </c>
      <c r="AJ2298" t="s">
        <v>54</v>
      </c>
      <c r="AK2298">
        <v>3</v>
      </c>
      <c r="AL2298" t="s">
        <v>54</v>
      </c>
      <c r="AP2298" t="s">
        <v>92</v>
      </c>
      <c r="AR2298" t="s">
        <v>66</v>
      </c>
      <c r="AS2298" t="s">
        <v>44</v>
      </c>
      <c r="BC2298" t="s">
        <v>51</v>
      </c>
      <c r="BF2298">
        <v>31</v>
      </c>
      <c r="BG2298">
        <v>31</v>
      </c>
      <c r="BH2298">
        <v>31</v>
      </c>
      <c r="BI2298">
        <v>19.729508196721312</v>
      </c>
      <c r="BJ2298">
        <f t="shared" si="175"/>
        <v>20</v>
      </c>
      <c r="BK2298">
        <v>0</v>
      </c>
      <c r="BL2298">
        <v>0</v>
      </c>
      <c r="BM2298" t="s">
        <v>1051</v>
      </c>
      <c r="BN2298" t="s">
        <v>913</v>
      </c>
      <c r="BO2298" t="s">
        <v>564</v>
      </c>
      <c r="BQ2298" t="s">
        <v>1051</v>
      </c>
      <c r="BR2298" t="s">
        <v>87</v>
      </c>
      <c r="BS2298" t="s">
        <v>572</v>
      </c>
      <c r="BT2298" t="s">
        <v>1252</v>
      </c>
      <c r="BU2298" t="s">
        <v>87</v>
      </c>
      <c r="BV2298">
        <v>1</v>
      </c>
      <c r="BW2298">
        <v>1</v>
      </c>
      <c r="BX2298">
        <v>0</v>
      </c>
      <c r="BY2298">
        <v>0</v>
      </c>
      <c r="BZ2298">
        <v>-31</v>
      </c>
      <c r="CA2298">
        <v>0</v>
      </c>
      <c r="CB2298">
        <v>31</v>
      </c>
      <c r="CC2298" t="e">
        <v>#VALUE!</v>
      </c>
      <c r="CD2298">
        <v>31</v>
      </c>
      <c r="CE2298">
        <v>0</v>
      </c>
      <c r="CH2298">
        <f t="shared" si="176"/>
        <v>1</v>
      </c>
      <c r="CI2298" t="s">
        <v>1401</v>
      </c>
      <c r="CJ2298">
        <v>3</v>
      </c>
      <c r="CK2298" t="s">
        <v>1399</v>
      </c>
      <c r="CL2298">
        <f t="shared" si="177"/>
        <v>0</v>
      </c>
      <c r="CM2298">
        <f t="shared" si="178"/>
        <v>1</v>
      </c>
      <c r="CN2298">
        <f t="shared" si="179"/>
        <v>0</v>
      </c>
    </row>
    <row r="2299" spans="1:92" x14ac:dyDescent="0.25">
      <c r="A2299">
        <v>404</v>
      </c>
      <c r="B2299" t="s">
        <v>564</v>
      </c>
      <c r="C2299" t="s">
        <v>564</v>
      </c>
      <c r="D2299">
        <v>2505073</v>
      </c>
      <c r="E2299">
        <v>2</v>
      </c>
      <c r="F2299" s="107">
        <v>40925</v>
      </c>
      <c r="G2299" s="107">
        <v>40927</v>
      </c>
      <c r="H2299">
        <v>2505073</v>
      </c>
      <c r="I2299" s="107">
        <v>40926</v>
      </c>
      <c r="J2299" s="107">
        <v>40927</v>
      </c>
      <c r="K2299">
        <v>2000</v>
      </c>
      <c r="L2299" t="s">
        <v>566</v>
      </c>
      <c r="N2299" t="s">
        <v>564</v>
      </c>
      <c r="O2299" t="s">
        <v>913</v>
      </c>
      <c r="P2299" t="s">
        <v>587</v>
      </c>
      <c r="Q2299">
        <v>2</v>
      </c>
      <c r="R2299">
        <v>3</v>
      </c>
      <c r="S2299">
        <v>0</v>
      </c>
      <c r="T2299">
        <v>0</v>
      </c>
      <c r="AD2299" s="107">
        <v>30777</v>
      </c>
      <c r="AE2299" t="s">
        <v>31</v>
      </c>
      <c r="AF2299" t="s">
        <v>32</v>
      </c>
      <c r="AG2299" t="s">
        <v>868</v>
      </c>
      <c r="AH2299" t="s">
        <v>30</v>
      </c>
      <c r="AI2299" t="s">
        <v>52</v>
      </c>
      <c r="AJ2299" t="s">
        <v>47</v>
      </c>
      <c r="AK2299">
        <v>1</v>
      </c>
      <c r="AL2299" t="s">
        <v>47</v>
      </c>
      <c r="AP2299" t="s">
        <v>42</v>
      </c>
      <c r="AR2299" t="s">
        <v>43</v>
      </c>
      <c r="AS2299" t="s">
        <v>44</v>
      </c>
      <c r="BC2299" t="s">
        <v>37</v>
      </c>
      <c r="BF2299">
        <v>2</v>
      </c>
      <c r="BG2299">
        <v>2</v>
      </c>
      <c r="BH2299">
        <v>3</v>
      </c>
      <c r="BI2299">
        <v>27.726775956284154</v>
      </c>
      <c r="BJ2299">
        <f t="shared" si="175"/>
        <v>28</v>
      </c>
      <c r="BK2299">
        <v>0</v>
      </c>
      <c r="BL2299">
        <v>0</v>
      </c>
      <c r="BM2299" t="s">
        <v>47</v>
      </c>
      <c r="BN2299" t="s">
        <v>913</v>
      </c>
      <c r="BO2299" t="s">
        <v>564</v>
      </c>
      <c r="BQ2299" t="s">
        <v>47</v>
      </c>
      <c r="BR2299" t="s">
        <v>87</v>
      </c>
      <c r="BS2299" t="s">
        <v>572</v>
      </c>
      <c r="BT2299" t="s">
        <v>1252</v>
      </c>
      <c r="BU2299" t="s">
        <v>564</v>
      </c>
      <c r="BV2299">
        <v>0.66666666666666663</v>
      </c>
      <c r="BW2299">
        <v>1</v>
      </c>
      <c r="BX2299">
        <v>0.33333333333333337</v>
      </c>
      <c r="BY2299">
        <v>0</v>
      </c>
      <c r="BZ2299">
        <v>-2</v>
      </c>
      <c r="CA2299">
        <v>0</v>
      </c>
      <c r="CB2299">
        <v>2</v>
      </c>
      <c r="CC2299" t="e">
        <v>#VALUE!</v>
      </c>
      <c r="CD2299">
        <v>2</v>
      </c>
      <c r="CE2299">
        <v>0</v>
      </c>
      <c r="CH2299">
        <f t="shared" si="176"/>
        <v>0</v>
      </c>
      <c r="CI2299" t="s">
        <v>1405</v>
      </c>
      <c r="CJ2299">
        <v>1</v>
      </c>
      <c r="CK2299" t="s">
        <v>1399</v>
      </c>
      <c r="CL2299">
        <f t="shared" si="177"/>
        <v>0</v>
      </c>
      <c r="CM2299">
        <f t="shared" si="178"/>
        <v>0</v>
      </c>
      <c r="CN2299">
        <f t="shared" si="179"/>
        <v>0</v>
      </c>
    </row>
    <row r="2300" spans="1:92" x14ac:dyDescent="0.25">
      <c r="A2300">
        <v>2405</v>
      </c>
      <c r="B2300" t="s">
        <v>564</v>
      </c>
      <c r="C2300" t="s">
        <v>564</v>
      </c>
      <c r="D2300">
        <v>2505223</v>
      </c>
      <c r="E2300">
        <v>2</v>
      </c>
      <c r="F2300" s="107">
        <v>40999</v>
      </c>
      <c r="G2300" s="107">
        <v>41145</v>
      </c>
      <c r="H2300">
        <v>2505223</v>
      </c>
      <c r="I2300" s="107">
        <v>41067</v>
      </c>
      <c r="J2300" s="107">
        <v>41067</v>
      </c>
      <c r="K2300">
        <v>2000</v>
      </c>
      <c r="L2300" t="s">
        <v>566</v>
      </c>
      <c r="M2300" s="107">
        <v>41067</v>
      </c>
      <c r="N2300" t="s">
        <v>87</v>
      </c>
      <c r="O2300" t="s">
        <v>159</v>
      </c>
      <c r="P2300" t="s">
        <v>587</v>
      </c>
      <c r="Q2300">
        <v>1</v>
      </c>
      <c r="R2300">
        <v>147</v>
      </c>
      <c r="S2300">
        <v>0</v>
      </c>
      <c r="T2300">
        <v>2</v>
      </c>
      <c r="AD2300" s="107">
        <v>33636</v>
      </c>
      <c r="AE2300" t="s">
        <v>31</v>
      </c>
      <c r="AF2300" t="s">
        <v>32</v>
      </c>
      <c r="AG2300" t="s">
        <v>868</v>
      </c>
      <c r="AH2300" t="s">
        <v>30</v>
      </c>
      <c r="AI2300" t="s">
        <v>46</v>
      </c>
      <c r="AJ2300" t="s">
        <v>47</v>
      </c>
      <c r="AK2300">
        <v>5</v>
      </c>
      <c r="AL2300" t="s">
        <v>47</v>
      </c>
      <c r="AP2300" t="s">
        <v>107</v>
      </c>
      <c r="AR2300" t="s">
        <v>43</v>
      </c>
      <c r="AS2300" t="s">
        <v>60</v>
      </c>
      <c r="BC2300" t="s">
        <v>37</v>
      </c>
      <c r="BF2300">
        <v>1</v>
      </c>
      <c r="BG2300">
        <v>79</v>
      </c>
      <c r="BH2300">
        <v>147</v>
      </c>
      <c r="BI2300">
        <v>20.117486338797814</v>
      </c>
      <c r="BJ2300">
        <f t="shared" si="175"/>
        <v>20</v>
      </c>
      <c r="BK2300">
        <v>0</v>
      </c>
      <c r="BL2300">
        <v>-78</v>
      </c>
      <c r="BM2300" t="s">
        <v>47</v>
      </c>
      <c r="BN2300" t="s">
        <v>159</v>
      </c>
      <c r="BO2300" t="s">
        <v>87</v>
      </c>
      <c r="BQ2300" t="s">
        <v>47</v>
      </c>
      <c r="BR2300" t="s">
        <v>87</v>
      </c>
      <c r="BS2300" t="s">
        <v>573</v>
      </c>
      <c r="BT2300" t="s">
        <v>1252</v>
      </c>
      <c r="BU2300" t="s">
        <v>564</v>
      </c>
      <c r="BV2300">
        <v>6.8027210884353739E-3</v>
      </c>
      <c r="BW2300">
        <v>1.2658227848101266E-2</v>
      </c>
      <c r="BX2300">
        <v>5.8555067596658917E-3</v>
      </c>
      <c r="BY2300">
        <v>0</v>
      </c>
      <c r="BZ2300">
        <v>-1</v>
      </c>
      <c r="CA2300">
        <v>0</v>
      </c>
      <c r="CB2300">
        <v>1</v>
      </c>
      <c r="CC2300" t="e">
        <v>#VALUE!</v>
      </c>
      <c r="CD2300">
        <v>1</v>
      </c>
      <c r="CE2300">
        <v>0</v>
      </c>
      <c r="CH2300">
        <f t="shared" si="176"/>
        <v>1</v>
      </c>
      <c r="CI2300" t="s">
        <v>1405</v>
      </c>
      <c r="CJ2300">
        <v>1</v>
      </c>
      <c r="CK2300" t="s">
        <v>1399</v>
      </c>
      <c r="CL2300">
        <f t="shared" si="177"/>
        <v>1</v>
      </c>
      <c r="CM2300">
        <f t="shared" si="178"/>
        <v>0</v>
      </c>
      <c r="CN2300">
        <f t="shared" si="179"/>
        <v>1</v>
      </c>
    </row>
    <row r="2301" spans="1:92" x14ac:dyDescent="0.25">
      <c r="A2301">
        <v>683</v>
      </c>
      <c r="B2301" t="s">
        <v>564</v>
      </c>
      <c r="C2301" t="s">
        <v>564</v>
      </c>
      <c r="D2301">
        <v>2506010</v>
      </c>
      <c r="E2301">
        <v>1</v>
      </c>
      <c r="F2301" s="107">
        <v>40935</v>
      </c>
      <c r="G2301" s="107">
        <v>40977</v>
      </c>
      <c r="H2301">
        <v>2506010</v>
      </c>
      <c r="I2301" s="107">
        <v>40936</v>
      </c>
      <c r="J2301" s="107">
        <v>40977</v>
      </c>
      <c r="K2301">
        <v>20000</v>
      </c>
      <c r="L2301" t="s">
        <v>569</v>
      </c>
      <c r="N2301" t="s">
        <v>564</v>
      </c>
      <c r="O2301" t="s">
        <v>913</v>
      </c>
      <c r="P2301" t="s">
        <v>54</v>
      </c>
      <c r="Q2301">
        <v>42</v>
      </c>
      <c r="R2301">
        <v>43</v>
      </c>
      <c r="S2301">
        <v>0</v>
      </c>
      <c r="T2301">
        <v>1</v>
      </c>
      <c r="AD2301" s="107">
        <v>32856</v>
      </c>
      <c r="AE2301" t="s">
        <v>31</v>
      </c>
      <c r="AF2301" t="s">
        <v>68</v>
      </c>
      <c r="AG2301" t="s">
        <v>870</v>
      </c>
      <c r="AH2301" t="s">
        <v>30</v>
      </c>
      <c r="AI2301" t="s">
        <v>61</v>
      </c>
      <c r="AJ2301" t="s">
        <v>54</v>
      </c>
      <c r="AK2301">
        <v>4</v>
      </c>
      <c r="AL2301" t="s">
        <v>54</v>
      </c>
      <c r="AP2301" t="s">
        <v>107</v>
      </c>
      <c r="AR2301" t="s">
        <v>43</v>
      </c>
      <c r="AS2301" t="s">
        <v>60</v>
      </c>
      <c r="BC2301" t="s">
        <v>51</v>
      </c>
      <c r="BF2301">
        <v>42</v>
      </c>
      <c r="BG2301">
        <v>42</v>
      </c>
      <c r="BH2301">
        <v>43</v>
      </c>
      <c r="BI2301">
        <v>22.07377049180328</v>
      </c>
      <c r="BJ2301">
        <f t="shared" si="175"/>
        <v>22</v>
      </c>
      <c r="BK2301">
        <v>0</v>
      </c>
      <c r="BL2301">
        <v>0</v>
      </c>
      <c r="BM2301" t="s">
        <v>1051</v>
      </c>
      <c r="BN2301" t="s">
        <v>913</v>
      </c>
      <c r="BO2301" t="s">
        <v>564</v>
      </c>
      <c r="BQ2301" t="s">
        <v>1051</v>
      </c>
      <c r="BR2301" t="s">
        <v>87</v>
      </c>
      <c r="BS2301" t="s">
        <v>572</v>
      </c>
      <c r="BT2301" t="s">
        <v>1252</v>
      </c>
      <c r="BU2301" t="s">
        <v>564</v>
      </c>
      <c r="BV2301">
        <v>0.97674418604651159</v>
      </c>
      <c r="BW2301">
        <v>1</v>
      </c>
      <c r="BX2301">
        <v>2.3255813953488413E-2</v>
      </c>
      <c r="BY2301">
        <v>0</v>
      </c>
      <c r="BZ2301">
        <v>-42</v>
      </c>
      <c r="CA2301">
        <v>0</v>
      </c>
      <c r="CB2301">
        <v>42</v>
      </c>
      <c r="CC2301" t="e">
        <v>#VALUE!</v>
      </c>
      <c r="CD2301">
        <v>42</v>
      </c>
      <c r="CE2301">
        <v>0</v>
      </c>
      <c r="CH2301">
        <f t="shared" si="176"/>
        <v>1</v>
      </c>
      <c r="CI2301" t="s">
        <v>1401</v>
      </c>
      <c r="CJ2301">
        <v>3</v>
      </c>
      <c r="CK2301" t="s">
        <v>1399</v>
      </c>
      <c r="CL2301">
        <f t="shared" si="177"/>
        <v>0</v>
      </c>
      <c r="CM2301">
        <f t="shared" si="178"/>
        <v>0</v>
      </c>
      <c r="CN2301">
        <f t="shared" si="179"/>
        <v>1</v>
      </c>
    </row>
    <row r="2302" spans="1:92" x14ac:dyDescent="0.25">
      <c r="A2302">
        <v>2092</v>
      </c>
      <c r="B2302" t="s">
        <v>564</v>
      </c>
      <c r="C2302" t="s">
        <v>564</v>
      </c>
      <c r="D2302">
        <v>2506542</v>
      </c>
      <c r="E2302">
        <v>6</v>
      </c>
      <c r="F2302" s="107">
        <v>40987</v>
      </c>
      <c r="G2302" s="107">
        <v>41312</v>
      </c>
      <c r="H2302">
        <v>2506542</v>
      </c>
      <c r="I2302" s="107">
        <v>40988</v>
      </c>
      <c r="J2302" s="107">
        <v>41312</v>
      </c>
      <c r="K2302" t="s">
        <v>562</v>
      </c>
      <c r="L2302" t="s">
        <v>562</v>
      </c>
      <c r="N2302" t="s">
        <v>564</v>
      </c>
      <c r="O2302" t="s">
        <v>913</v>
      </c>
      <c r="P2302" t="s">
        <v>38</v>
      </c>
      <c r="Q2302">
        <v>325</v>
      </c>
      <c r="R2302">
        <v>326</v>
      </c>
      <c r="S2302">
        <v>1</v>
      </c>
      <c r="T2302">
        <v>0</v>
      </c>
      <c r="V2302">
        <v>1</v>
      </c>
      <c r="AD2302" s="107">
        <v>34119</v>
      </c>
      <c r="AE2302" t="s">
        <v>31</v>
      </c>
      <c r="AF2302" t="s">
        <v>32</v>
      </c>
      <c r="AG2302" t="s">
        <v>868</v>
      </c>
      <c r="AH2302" t="s">
        <v>30</v>
      </c>
      <c r="AI2302" t="s">
        <v>58</v>
      </c>
      <c r="AJ2302" t="s">
        <v>88</v>
      </c>
      <c r="AK2302">
        <v>12</v>
      </c>
      <c r="AL2302" t="s">
        <v>361</v>
      </c>
      <c r="AM2302">
        <v>15</v>
      </c>
      <c r="AP2302" t="s">
        <v>104</v>
      </c>
      <c r="AR2302" t="s">
        <v>91</v>
      </c>
      <c r="AS2302" t="s">
        <v>105</v>
      </c>
      <c r="BC2302" t="s">
        <v>37</v>
      </c>
      <c r="BF2302">
        <v>325</v>
      </c>
      <c r="BG2302">
        <v>325</v>
      </c>
      <c r="BH2302">
        <v>326</v>
      </c>
      <c r="BI2302">
        <v>18.765027322404372</v>
      </c>
      <c r="BJ2302">
        <f t="shared" si="175"/>
        <v>19</v>
      </c>
      <c r="BK2302">
        <v>0</v>
      </c>
      <c r="BL2302">
        <v>0</v>
      </c>
      <c r="BM2302" t="s">
        <v>1050</v>
      </c>
      <c r="BN2302" t="s">
        <v>913</v>
      </c>
      <c r="BO2302" t="s">
        <v>564</v>
      </c>
      <c r="BQ2302" t="s">
        <v>1050</v>
      </c>
      <c r="BR2302" t="s">
        <v>87</v>
      </c>
      <c r="BS2302" t="s">
        <v>572</v>
      </c>
      <c r="BT2302" t="s">
        <v>1252</v>
      </c>
      <c r="BU2302" t="s">
        <v>87</v>
      </c>
      <c r="BV2302">
        <v>0.99693251533742333</v>
      </c>
      <c r="BW2302">
        <v>1</v>
      </c>
      <c r="BX2302">
        <v>3.0674846625766694E-3</v>
      </c>
      <c r="BY2302">
        <v>0</v>
      </c>
      <c r="BZ2302">
        <v>-325</v>
      </c>
      <c r="CA2302">
        <v>0</v>
      </c>
      <c r="CB2302">
        <v>325</v>
      </c>
      <c r="CC2302" t="e">
        <v>#VALUE!</v>
      </c>
      <c r="CD2302">
        <v>325</v>
      </c>
      <c r="CE2302">
        <v>0</v>
      </c>
      <c r="CH2302">
        <f t="shared" si="176"/>
        <v>1</v>
      </c>
      <c r="CI2302" t="s">
        <v>1403</v>
      </c>
      <c r="CJ2302">
        <v>6</v>
      </c>
      <c r="CK2302" t="s">
        <v>1399</v>
      </c>
      <c r="CL2302">
        <f t="shared" si="177"/>
        <v>0</v>
      </c>
      <c r="CM2302">
        <f t="shared" si="178"/>
        <v>1</v>
      </c>
      <c r="CN2302">
        <f t="shared" si="179"/>
        <v>0</v>
      </c>
    </row>
    <row r="2303" spans="1:92" x14ac:dyDescent="0.25">
      <c r="A2303">
        <v>1067</v>
      </c>
      <c r="B2303" t="s">
        <v>87</v>
      </c>
      <c r="C2303" t="s">
        <v>564</v>
      </c>
      <c r="D2303">
        <v>2508188</v>
      </c>
      <c r="E2303">
        <v>2</v>
      </c>
      <c r="F2303" s="107">
        <v>40948</v>
      </c>
      <c r="G2303" s="107">
        <v>41148</v>
      </c>
      <c r="H2303">
        <v>2508188</v>
      </c>
      <c r="I2303" s="107">
        <v>40948</v>
      </c>
      <c r="J2303" s="107">
        <v>40950</v>
      </c>
      <c r="K2303">
        <v>5000</v>
      </c>
      <c r="L2303" t="s">
        <v>567</v>
      </c>
      <c r="M2303" s="107">
        <v>40950</v>
      </c>
      <c r="N2303" t="s">
        <v>87</v>
      </c>
      <c r="O2303" t="s">
        <v>75</v>
      </c>
      <c r="P2303" t="s">
        <v>587</v>
      </c>
      <c r="Q2303">
        <v>3</v>
      </c>
      <c r="R2303">
        <v>201</v>
      </c>
      <c r="S2303">
        <v>0</v>
      </c>
      <c r="T2303">
        <v>2</v>
      </c>
      <c r="AD2303" s="107">
        <v>32786</v>
      </c>
      <c r="AE2303" t="s">
        <v>45</v>
      </c>
      <c r="AF2303" t="s">
        <v>68</v>
      </c>
      <c r="AG2303" t="s">
        <v>870</v>
      </c>
      <c r="AH2303" t="s">
        <v>30</v>
      </c>
      <c r="AI2303" t="s">
        <v>71</v>
      </c>
      <c r="AJ2303" t="s">
        <v>47</v>
      </c>
      <c r="AK2303">
        <v>9</v>
      </c>
      <c r="AL2303" t="s">
        <v>47</v>
      </c>
      <c r="AP2303" t="s">
        <v>150</v>
      </c>
      <c r="AR2303" t="s">
        <v>66</v>
      </c>
      <c r="AS2303" t="s">
        <v>63</v>
      </c>
      <c r="BC2303" t="s">
        <v>37</v>
      </c>
      <c r="BD2303" t="s">
        <v>1225</v>
      </c>
      <c r="BF2303">
        <v>3</v>
      </c>
      <c r="BG2303">
        <v>201</v>
      </c>
      <c r="BH2303">
        <v>201</v>
      </c>
      <c r="BI2303">
        <v>22.300546448087431</v>
      </c>
      <c r="BJ2303">
        <f t="shared" si="175"/>
        <v>22</v>
      </c>
      <c r="BK2303">
        <v>0</v>
      </c>
      <c r="BL2303">
        <v>-198</v>
      </c>
      <c r="BM2303" t="s">
        <v>47</v>
      </c>
      <c r="BN2303" t="s">
        <v>75</v>
      </c>
      <c r="BO2303" t="s">
        <v>87</v>
      </c>
      <c r="BQ2303" t="s">
        <v>47</v>
      </c>
      <c r="BR2303" t="s">
        <v>87</v>
      </c>
      <c r="BS2303" t="s">
        <v>573</v>
      </c>
      <c r="BT2303" t="s">
        <v>1252</v>
      </c>
      <c r="BU2303" t="s">
        <v>564</v>
      </c>
      <c r="BV2303">
        <v>1.4925373134328358E-2</v>
      </c>
      <c r="BW2303">
        <v>1.4925373134328358E-2</v>
      </c>
      <c r="BX2303">
        <v>0</v>
      </c>
      <c r="BY2303">
        <v>0</v>
      </c>
      <c r="BZ2303">
        <v>-3</v>
      </c>
      <c r="CA2303">
        <v>0</v>
      </c>
      <c r="CB2303">
        <v>3</v>
      </c>
      <c r="CC2303" t="e">
        <v>#VALUE!</v>
      </c>
      <c r="CD2303">
        <v>3</v>
      </c>
      <c r="CE2303">
        <v>0</v>
      </c>
      <c r="CH2303">
        <f t="shared" si="176"/>
        <v>1</v>
      </c>
      <c r="CI2303" t="s">
        <v>1405</v>
      </c>
      <c r="CJ2303">
        <v>1</v>
      </c>
      <c r="CK2303" t="s">
        <v>1399</v>
      </c>
      <c r="CL2303">
        <f t="shared" si="177"/>
        <v>1</v>
      </c>
      <c r="CM2303">
        <f t="shared" si="178"/>
        <v>0</v>
      </c>
      <c r="CN2303">
        <f t="shared" si="179"/>
        <v>1</v>
      </c>
    </row>
    <row r="2304" spans="1:92" x14ac:dyDescent="0.25">
      <c r="A2304">
        <v>3114</v>
      </c>
      <c r="B2304" t="s">
        <v>564</v>
      </c>
      <c r="C2304" t="s">
        <v>564</v>
      </c>
      <c r="D2304">
        <v>2509912</v>
      </c>
      <c r="E2304">
        <v>4</v>
      </c>
      <c r="F2304" s="107">
        <v>41024</v>
      </c>
      <c r="G2304" s="107">
        <v>41025</v>
      </c>
      <c r="H2304">
        <v>2509912</v>
      </c>
      <c r="I2304" s="107">
        <v>41024</v>
      </c>
      <c r="J2304" s="107">
        <v>41025</v>
      </c>
      <c r="K2304">
        <v>2000</v>
      </c>
      <c r="L2304" t="s">
        <v>566</v>
      </c>
      <c r="N2304" t="s">
        <v>564</v>
      </c>
      <c r="O2304" t="s">
        <v>913</v>
      </c>
      <c r="P2304" t="s">
        <v>38</v>
      </c>
      <c r="Q2304">
        <v>2</v>
      </c>
      <c r="R2304">
        <v>2</v>
      </c>
      <c r="S2304">
        <v>0</v>
      </c>
      <c r="T2304">
        <v>1</v>
      </c>
      <c r="AD2304" s="107">
        <v>24627</v>
      </c>
      <c r="AE2304" t="s">
        <v>31</v>
      </c>
      <c r="AF2304" t="s">
        <v>32</v>
      </c>
      <c r="AG2304" t="s">
        <v>868</v>
      </c>
      <c r="AH2304" t="s">
        <v>30</v>
      </c>
      <c r="AI2304" t="s">
        <v>64</v>
      </c>
      <c r="AJ2304" t="s">
        <v>88</v>
      </c>
      <c r="AK2304">
        <v>1</v>
      </c>
      <c r="AL2304" t="s">
        <v>986</v>
      </c>
      <c r="AO2304">
        <v>60</v>
      </c>
      <c r="AP2304" t="s">
        <v>42</v>
      </c>
      <c r="AR2304" t="s">
        <v>43</v>
      </c>
      <c r="AS2304" t="s">
        <v>44</v>
      </c>
      <c r="BC2304" t="s">
        <v>37</v>
      </c>
      <c r="BF2304">
        <v>2</v>
      </c>
      <c r="BG2304">
        <v>2</v>
      </c>
      <c r="BH2304">
        <v>2</v>
      </c>
      <c r="BI2304">
        <v>44.800546448087431</v>
      </c>
      <c r="BJ2304">
        <f t="shared" si="175"/>
        <v>45</v>
      </c>
      <c r="BK2304">
        <v>0</v>
      </c>
      <c r="BL2304">
        <v>0</v>
      </c>
      <c r="BM2304" t="s">
        <v>1050</v>
      </c>
      <c r="BN2304" t="s">
        <v>913</v>
      </c>
      <c r="BO2304" t="s">
        <v>564</v>
      </c>
      <c r="BQ2304" t="s">
        <v>1050</v>
      </c>
      <c r="BR2304" t="s">
        <v>87</v>
      </c>
      <c r="BS2304" t="s">
        <v>572</v>
      </c>
      <c r="BT2304" t="s">
        <v>1252</v>
      </c>
      <c r="BU2304" t="s">
        <v>564</v>
      </c>
      <c r="BV2304">
        <v>1</v>
      </c>
      <c r="BW2304">
        <v>1</v>
      </c>
      <c r="BX2304">
        <v>0</v>
      </c>
      <c r="BY2304">
        <v>0</v>
      </c>
      <c r="BZ2304">
        <v>-2</v>
      </c>
      <c r="CA2304">
        <v>0</v>
      </c>
      <c r="CB2304">
        <v>2</v>
      </c>
      <c r="CC2304" t="e">
        <v>#VALUE!</v>
      </c>
      <c r="CD2304">
        <v>2</v>
      </c>
      <c r="CE2304">
        <v>0</v>
      </c>
      <c r="CH2304">
        <f t="shared" si="176"/>
        <v>1</v>
      </c>
      <c r="CI2304" t="s">
        <v>1405</v>
      </c>
      <c r="CJ2304">
        <v>1</v>
      </c>
      <c r="CK2304" t="s">
        <v>1399</v>
      </c>
      <c r="CL2304">
        <f t="shared" si="177"/>
        <v>0</v>
      </c>
      <c r="CM2304">
        <f t="shared" si="178"/>
        <v>0</v>
      </c>
      <c r="CN2304">
        <f t="shared" si="179"/>
        <v>1</v>
      </c>
    </row>
    <row r="2305" spans="1:92" x14ac:dyDescent="0.25">
      <c r="A2305">
        <v>2904</v>
      </c>
      <c r="B2305" t="s">
        <v>564</v>
      </c>
      <c r="C2305" t="s">
        <v>564</v>
      </c>
      <c r="D2305">
        <v>2510091</v>
      </c>
      <c r="E2305">
        <v>1</v>
      </c>
      <c r="F2305" s="107">
        <v>41016</v>
      </c>
      <c r="G2305" s="107">
        <v>41218</v>
      </c>
      <c r="H2305">
        <v>2510091</v>
      </c>
      <c r="I2305" s="107">
        <v>41016</v>
      </c>
      <c r="J2305" s="107">
        <v>41018</v>
      </c>
      <c r="K2305">
        <v>5000</v>
      </c>
      <c r="L2305" t="s">
        <v>567</v>
      </c>
      <c r="M2305" s="107">
        <v>41018</v>
      </c>
      <c r="N2305" t="s">
        <v>87</v>
      </c>
      <c r="O2305" t="s">
        <v>53</v>
      </c>
      <c r="P2305" t="s">
        <v>54</v>
      </c>
      <c r="Q2305">
        <v>3</v>
      </c>
      <c r="R2305">
        <v>203</v>
      </c>
      <c r="S2305">
        <v>0</v>
      </c>
      <c r="T2305">
        <v>0</v>
      </c>
      <c r="AD2305" s="107">
        <v>25757</v>
      </c>
      <c r="AE2305" t="s">
        <v>45</v>
      </c>
      <c r="AF2305" t="s">
        <v>68</v>
      </c>
      <c r="AG2305" t="s">
        <v>870</v>
      </c>
      <c r="AH2305" t="s">
        <v>30</v>
      </c>
      <c r="AI2305" t="s">
        <v>71</v>
      </c>
      <c r="AJ2305" t="s">
        <v>54</v>
      </c>
      <c r="AK2305">
        <v>9</v>
      </c>
      <c r="AL2305" t="s">
        <v>54</v>
      </c>
      <c r="AP2305" t="s">
        <v>496</v>
      </c>
      <c r="AR2305" t="s">
        <v>66</v>
      </c>
      <c r="AS2305" t="s">
        <v>63</v>
      </c>
      <c r="AT2305" t="s">
        <v>658</v>
      </c>
      <c r="BC2305" t="s">
        <v>51</v>
      </c>
      <c r="BF2305">
        <v>3</v>
      </c>
      <c r="BG2305">
        <v>203</v>
      </c>
      <c r="BH2305">
        <v>203</v>
      </c>
      <c r="BI2305">
        <v>41.691256830601091</v>
      </c>
      <c r="BJ2305">
        <f t="shared" si="175"/>
        <v>42</v>
      </c>
      <c r="BK2305">
        <v>0</v>
      </c>
      <c r="BL2305">
        <v>-200</v>
      </c>
      <c r="BM2305" t="s">
        <v>1051</v>
      </c>
      <c r="BN2305" t="s">
        <v>159</v>
      </c>
      <c r="BO2305" t="s">
        <v>87</v>
      </c>
      <c r="BQ2305" t="s">
        <v>1051</v>
      </c>
      <c r="BR2305" t="s">
        <v>87</v>
      </c>
      <c r="BS2305" t="s">
        <v>573</v>
      </c>
      <c r="BT2305" t="s">
        <v>1252</v>
      </c>
      <c r="BU2305" t="s">
        <v>564</v>
      </c>
      <c r="BV2305">
        <v>1.4778325123152709E-2</v>
      </c>
      <c r="BW2305">
        <v>1.4778325123152709E-2</v>
      </c>
      <c r="BX2305">
        <v>0</v>
      </c>
      <c r="BY2305">
        <v>0</v>
      </c>
      <c r="BZ2305">
        <v>-3</v>
      </c>
      <c r="CA2305">
        <v>0</v>
      </c>
      <c r="CB2305">
        <v>3</v>
      </c>
      <c r="CC2305" t="e">
        <v>#VALUE!</v>
      </c>
      <c r="CD2305">
        <v>3</v>
      </c>
      <c r="CE2305">
        <v>0</v>
      </c>
      <c r="CH2305">
        <f t="shared" si="176"/>
        <v>0</v>
      </c>
      <c r="CI2305" t="s">
        <v>1405</v>
      </c>
      <c r="CJ2305">
        <v>1</v>
      </c>
      <c r="CK2305" t="s">
        <v>1399</v>
      </c>
      <c r="CL2305">
        <f t="shared" si="177"/>
        <v>1</v>
      </c>
      <c r="CM2305">
        <f t="shared" si="178"/>
        <v>0</v>
      </c>
      <c r="CN2305">
        <f t="shared" si="179"/>
        <v>0</v>
      </c>
    </row>
    <row r="2306" spans="1:92" x14ac:dyDescent="0.25">
      <c r="A2306">
        <v>1154</v>
      </c>
      <c r="B2306" t="s">
        <v>564</v>
      </c>
      <c r="C2306" t="s">
        <v>564</v>
      </c>
      <c r="D2306">
        <v>2510388</v>
      </c>
      <c r="E2306">
        <v>2</v>
      </c>
      <c r="F2306" s="107">
        <v>40950</v>
      </c>
      <c r="G2306" s="107">
        <v>41002</v>
      </c>
      <c r="H2306">
        <v>2510388</v>
      </c>
      <c r="I2306" s="107">
        <v>40950</v>
      </c>
      <c r="J2306" s="107">
        <v>40955</v>
      </c>
      <c r="K2306">
        <v>2000</v>
      </c>
      <c r="L2306" t="s">
        <v>566</v>
      </c>
      <c r="M2306" s="107">
        <v>40955</v>
      </c>
      <c r="N2306" t="s">
        <v>87</v>
      </c>
      <c r="O2306" t="s">
        <v>75</v>
      </c>
      <c r="P2306" t="s">
        <v>587</v>
      </c>
      <c r="Q2306">
        <v>6</v>
      </c>
      <c r="R2306">
        <v>53</v>
      </c>
      <c r="S2306">
        <v>0</v>
      </c>
      <c r="T2306">
        <v>0</v>
      </c>
      <c r="AD2306" s="107">
        <v>32436</v>
      </c>
      <c r="AE2306" t="s">
        <v>45</v>
      </c>
      <c r="AF2306" t="s">
        <v>32</v>
      </c>
      <c r="AG2306" t="s">
        <v>868</v>
      </c>
      <c r="AH2306" t="s">
        <v>30</v>
      </c>
      <c r="AI2306" t="s">
        <v>82</v>
      </c>
      <c r="AJ2306" t="s">
        <v>47</v>
      </c>
      <c r="AK2306">
        <v>3</v>
      </c>
      <c r="AL2306" t="s">
        <v>47</v>
      </c>
      <c r="AP2306" t="s">
        <v>42</v>
      </c>
      <c r="AR2306" t="s">
        <v>43</v>
      </c>
      <c r="AS2306" t="s">
        <v>44</v>
      </c>
      <c r="BC2306" t="s">
        <v>37</v>
      </c>
      <c r="BF2306">
        <v>6</v>
      </c>
      <c r="BG2306">
        <v>53</v>
      </c>
      <c r="BH2306">
        <v>53</v>
      </c>
      <c r="BI2306">
        <v>23.262295081967213</v>
      </c>
      <c r="BJ2306">
        <f t="shared" si="175"/>
        <v>23</v>
      </c>
      <c r="BK2306">
        <v>0</v>
      </c>
      <c r="BL2306">
        <v>-47</v>
      </c>
      <c r="BM2306" t="s">
        <v>47</v>
      </c>
      <c r="BN2306" t="s">
        <v>75</v>
      </c>
      <c r="BO2306" t="s">
        <v>87</v>
      </c>
      <c r="BQ2306" t="s">
        <v>47</v>
      </c>
      <c r="BR2306" t="s">
        <v>87</v>
      </c>
      <c r="BS2306" t="s">
        <v>573</v>
      </c>
      <c r="BT2306" t="s">
        <v>1252</v>
      </c>
      <c r="BU2306" t="s">
        <v>564</v>
      </c>
      <c r="BV2306">
        <v>0.11320754716981132</v>
      </c>
      <c r="BW2306">
        <v>0.11320754716981132</v>
      </c>
      <c r="BX2306">
        <v>0</v>
      </c>
      <c r="BY2306">
        <v>0</v>
      </c>
      <c r="BZ2306">
        <v>-6</v>
      </c>
      <c r="CA2306">
        <v>0</v>
      </c>
      <c r="CB2306">
        <v>6</v>
      </c>
      <c r="CC2306" t="e">
        <v>#VALUE!</v>
      </c>
      <c r="CD2306">
        <v>6</v>
      </c>
      <c r="CE2306">
        <v>0</v>
      </c>
      <c r="CH2306">
        <f t="shared" si="176"/>
        <v>0</v>
      </c>
      <c r="CI2306" t="s">
        <v>1405</v>
      </c>
      <c r="CJ2306">
        <v>1</v>
      </c>
      <c r="CK2306" t="s">
        <v>1399</v>
      </c>
      <c r="CL2306">
        <f t="shared" si="177"/>
        <v>1</v>
      </c>
      <c r="CM2306">
        <f t="shared" si="178"/>
        <v>0</v>
      </c>
      <c r="CN2306">
        <f t="shared" si="179"/>
        <v>0</v>
      </c>
    </row>
    <row r="2307" spans="1:92" x14ac:dyDescent="0.25">
      <c r="A2307">
        <v>1526</v>
      </c>
      <c r="B2307" t="s">
        <v>564</v>
      </c>
      <c r="C2307" t="s">
        <v>564</v>
      </c>
      <c r="D2307">
        <v>2510956</v>
      </c>
      <c r="E2307">
        <v>2</v>
      </c>
      <c r="F2307" s="107">
        <v>40965</v>
      </c>
      <c r="G2307" s="107">
        <v>40967</v>
      </c>
      <c r="H2307">
        <v>2510956</v>
      </c>
      <c r="I2307" s="107">
        <v>40965</v>
      </c>
      <c r="J2307" s="107">
        <v>40967</v>
      </c>
      <c r="K2307">
        <v>5000</v>
      </c>
      <c r="L2307" t="s">
        <v>567</v>
      </c>
      <c r="N2307" t="s">
        <v>564</v>
      </c>
      <c r="O2307" t="s">
        <v>913</v>
      </c>
      <c r="P2307" t="s">
        <v>587</v>
      </c>
      <c r="Q2307">
        <v>3</v>
      </c>
      <c r="R2307">
        <v>3</v>
      </c>
      <c r="S2307">
        <v>0</v>
      </c>
      <c r="T2307">
        <v>1</v>
      </c>
      <c r="AD2307" s="107">
        <v>33477</v>
      </c>
      <c r="AE2307" t="s">
        <v>45</v>
      </c>
      <c r="AF2307" t="s">
        <v>68</v>
      </c>
      <c r="AG2307" t="s">
        <v>870</v>
      </c>
      <c r="AH2307" t="s">
        <v>30</v>
      </c>
      <c r="AI2307" t="s">
        <v>64</v>
      </c>
      <c r="AJ2307" t="s">
        <v>47</v>
      </c>
      <c r="AK2307">
        <v>2</v>
      </c>
      <c r="AL2307" t="s">
        <v>47</v>
      </c>
      <c r="AP2307" t="s">
        <v>92</v>
      </c>
      <c r="AR2307" t="s">
        <v>66</v>
      </c>
      <c r="AS2307" t="s">
        <v>44</v>
      </c>
      <c r="AT2307" t="s">
        <v>342</v>
      </c>
      <c r="BC2307" t="s">
        <v>37</v>
      </c>
      <c r="BF2307">
        <v>3</v>
      </c>
      <c r="BG2307">
        <v>3</v>
      </c>
      <c r="BH2307">
        <v>3</v>
      </c>
      <c r="BI2307">
        <v>20.459016393442624</v>
      </c>
      <c r="BJ2307">
        <f t="shared" ref="BJ2307:BJ2370" si="180">ROUND((I2307-AD2307)/365,0)</f>
        <v>21</v>
      </c>
      <c r="BK2307">
        <v>0</v>
      </c>
      <c r="BL2307">
        <v>0</v>
      </c>
      <c r="BM2307" t="s">
        <v>47</v>
      </c>
      <c r="BN2307" t="s">
        <v>913</v>
      </c>
      <c r="BO2307" t="s">
        <v>564</v>
      </c>
      <c r="BQ2307" t="s">
        <v>47</v>
      </c>
      <c r="BR2307" t="s">
        <v>87</v>
      </c>
      <c r="BS2307" t="s">
        <v>572</v>
      </c>
      <c r="BT2307" t="s">
        <v>1252</v>
      </c>
      <c r="BU2307" t="s">
        <v>564</v>
      </c>
      <c r="BV2307">
        <v>1</v>
      </c>
      <c r="BW2307">
        <v>1</v>
      </c>
      <c r="BX2307">
        <v>0</v>
      </c>
      <c r="BY2307">
        <v>0</v>
      </c>
      <c r="BZ2307">
        <v>-3</v>
      </c>
      <c r="CA2307">
        <v>0</v>
      </c>
      <c r="CB2307">
        <v>3</v>
      </c>
      <c r="CC2307" t="e">
        <v>#VALUE!</v>
      </c>
      <c r="CD2307">
        <v>3</v>
      </c>
      <c r="CE2307">
        <v>0</v>
      </c>
      <c r="CH2307">
        <f t="shared" ref="CH2307:CH2370" si="181">IF(CM2307+CN2307&gt;0,1,0)</f>
        <v>1</v>
      </c>
      <c r="CI2307" t="s">
        <v>1405</v>
      </c>
      <c r="CJ2307">
        <v>1</v>
      </c>
      <c r="CK2307" t="s">
        <v>1399</v>
      </c>
      <c r="CL2307">
        <f t="shared" ref="CL2307:CL2370" si="182">IF(BN2307="None",0,1)</f>
        <v>0</v>
      </c>
      <c r="CM2307">
        <f t="shared" ref="CM2307:CM2370" si="183">IF(S2307&gt;0,1,0)</f>
        <v>0</v>
      </c>
      <c r="CN2307">
        <f t="shared" ref="CN2307:CN2370" si="184">IF(T2307&gt;0,1,0)</f>
        <v>1</v>
      </c>
    </row>
    <row r="2308" spans="1:92" x14ac:dyDescent="0.25">
      <c r="A2308">
        <v>2833</v>
      </c>
      <c r="B2308" t="s">
        <v>564</v>
      </c>
      <c r="C2308" t="s">
        <v>564</v>
      </c>
      <c r="D2308">
        <v>2510990</v>
      </c>
      <c r="E2308">
        <v>2</v>
      </c>
      <c r="F2308" s="107">
        <v>41013</v>
      </c>
      <c r="G2308" s="107">
        <v>41212</v>
      </c>
      <c r="H2308">
        <v>2510990</v>
      </c>
      <c r="I2308" s="107">
        <v>41013</v>
      </c>
      <c r="J2308" s="107">
        <v>41015</v>
      </c>
      <c r="K2308">
        <v>5000</v>
      </c>
      <c r="L2308" t="s">
        <v>567</v>
      </c>
      <c r="M2308" s="107">
        <v>41015</v>
      </c>
      <c r="N2308" t="s">
        <v>87</v>
      </c>
      <c r="O2308" t="s">
        <v>75</v>
      </c>
      <c r="P2308" t="s">
        <v>587</v>
      </c>
      <c r="Q2308">
        <v>3</v>
      </c>
      <c r="R2308">
        <v>200</v>
      </c>
      <c r="S2308">
        <v>0</v>
      </c>
      <c r="T2308">
        <v>1</v>
      </c>
      <c r="AD2308" s="107">
        <v>29417</v>
      </c>
      <c r="AE2308" t="s">
        <v>31</v>
      </c>
      <c r="AF2308" t="s">
        <v>39</v>
      </c>
      <c r="AG2308" t="s">
        <v>40</v>
      </c>
      <c r="AH2308" t="s">
        <v>40</v>
      </c>
      <c r="AI2308" t="s">
        <v>96</v>
      </c>
      <c r="AJ2308" t="s">
        <v>47</v>
      </c>
      <c r="AK2308">
        <v>8</v>
      </c>
      <c r="AL2308" t="s">
        <v>47</v>
      </c>
      <c r="AP2308" t="s">
        <v>149</v>
      </c>
      <c r="AR2308" t="s">
        <v>66</v>
      </c>
      <c r="AS2308" t="s">
        <v>73</v>
      </c>
      <c r="BC2308" t="s">
        <v>51</v>
      </c>
      <c r="BF2308">
        <v>3</v>
      </c>
      <c r="BG2308">
        <v>200</v>
      </c>
      <c r="BH2308">
        <v>200</v>
      </c>
      <c r="BI2308">
        <v>31.683060109289617</v>
      </c>
      <c r="BJ2308">
        <f t="shared" si="180"/>
        <v>32</v>
      </c>
      <c r="BK2308">
        <v>0</v>
      </c>
      <c r="BL2308">
        <v>-197</v>
      </c>
      <c r="BM2308" t="s">
        <v>47</v>
      </c>
      <c r="BN2308" t="s">
        <v>75</v>
      </c>
      <c r="BO2308" t="s">
        <v>87</v>
      </c>
      <c r="BQ2308" t="s">
        <v>47</v>
      </c>
      <c r="BR2308" t="s">
        <v>87</v>
      </c>
      <c r="BS2308" t="s">
        <v>573</v>
      </c>
      <c r="BT2308" t="s">
        <v>1252</v>
      </c>
      <c r="BU2308" t="s">
        <v>564</v>
      </c>
      <c r="BV2308">
        <v>1.4999999999999999E-2</v>
      </c>
      <c r="BW2308">
        <v>1.4999999999999999E-2</v>
      </c>
      <c r="BX2308">
        <v>0</v>
      </c>
      <c r="BY2308">
        <v>0</v>
      </c>
      <c r="BZ2308">
        <v>-3</v>
      </c>
      <c r="CA2308">
        <v>0</v>
      </c>
      <c r="CB2308">
        <v>3</v>
      </c>
      <c r="CC2308" t="e">
        <v>#VALUE!</v>
      </c>
      <c r="CD2308">
        <v>3</v>
      </c>
      <c r="CE2308">
        <v>0</v>
      </c>
      <c r="CH2308">
        <f t="shared" si="181"/>
        <v>1</v>
      </c>
      <c r="CI2308" t="s">
        <v>1405</v>
      </c>
      <c r="CJ2308">
        <v>1</v>
      </c>
      <c r="CK2308" t="s">
        <v>1399</v>
      </c>
      <c r="CL2308">
        <f t="shared" si="182"/>
        <v>1</v>
      </c>
      <c r="CM2308">
        <f t="shared" si="183"/>
        <v>0</v>
      </c>
      <c r="CN2308">
        <f t="shared" si="184"/>
        <v>1</v>
      </c>
    </row>
    <row r="2309" spans="1:92" x14ac:dyDescent="0.25">
      <c r="A2309">
        <v>2610</v>
      </c>
      <c r="B2309" t="s">
        <v>564</v>
      </c>
      <c r="C2309" t="s">
        <v>87</v>
      </c>
      <c r="D2309">
        <v>2511286</v>
      </c>
      <c r="E2309">
        <v>5</v>
      </c>
      <c r="F2309" s="107">
        <v>41005</v>
      </c>
      <c r="G2309" s="107">
        <v>41166</v>
      </c>
      <c r="H2309">
        <v>2511286</v>
      </c>
      <c r="I2309" s="107">
        <v>41006</v>
      </c>
      <c r="J2309" s="107">
        <v>41027</v>
      </c>
      <c r="K2309">
        <v>20000</v>
      </c>
      <c r="L2309" t="s">
        <v>569</v>
      </c>
      <c r="M2309" s="107">
        <v>41027</v>
      </c>
      <c r="N2309" t="s">
        <v>87</v>
      </c>
      <c r="O2309" t="s">
        <v>583</v>
      </c>
      <c r="P2309" t="s">
        <v>38</v>
      </c>
      <c r="Q2309">
        <v>28</v>
      </c>
      <c r="R2309">
        <v>162</v>
      </c>
      <c r="S2309">
        <v>1</v>
      </c>
      <c r="T2309">
        <v>0</v>
      </c>
      <c r="U2309">
        <v>1</v>
      </c>
      <c r="AD2309" s="107">
        <v>26904</v>
      </c>
      <c r="AE2309" t="s">
        <v>31</v>
      </c>
      <c r="AF2309" t="s">
        <v>68</v>
      </c>
      <c r="AG2309" t="s">
        <v>870</v>
      </c>
      <c r="AH2309" t="s">
        <v>57</v>
      </c>
      <c r="AI2309" t="s">
        <v>86</v>
      </c>
      <c r="AJ2309" t="s">
        <v>88</v>
      </c>
      <c r="AK2309">
        <v>9</v>
      </c>
      <c r="AL2309" t="s">
        <v>987</v>
      </c>
      <c r="AN2309">
        <v>6</v>
      </c>
      <c r="AP2309" t="s">
        <v>42</v>
      </c>
      <c r="AR2309" t="s">
        <v>43</v>
      </c>
      <c r="AS2309" t="s">
        <v>44</v>
      </c>
      <c r="AT2309" t="s">
        <v>1091</v>
      </c>
      <c r="AV2309" t="s">
        <v>87</v>
      </c>
      <c r="AW2309" t="s">
        <v>771</v>
      </c>
      <c r="BA2309">
        <v>41387</v>
      </c>
      <c r="BB2309">
        <v>355</v>
      </c>
      <c r="BC2309" t="s">
        <v>51</v>
      </c>
      <c r="BF2309">
        <v>28</v>
      </c>
      <c r="BG2309">
        <v>161</v>
      </c>
      <c r="BH2309">
        <v>162</v>
      </c>
      <c r="BI2309">
        <v>38.527322404371581</v>
      </c>
      <c r="BJ2309">
        <f t="shared" si="180"/>
        <v>39</v>
      </c>
      <c r="BK2309">
        <v>0</v>
      </c>
      <c r="BL2309">
        <v>-139</v>
      </c>
      <c r="BM2309" t="s">
        <v>1050</v>
      </c>
      <c r="BN2309" t="s">
        <v>75</v>
      </c>
      <c r="BO2309" t="s">
        <v>564</v>
      </c>
      <c r="BQ2309" t="s">
        <v>1050</v>
      </c>
      <c r="BR2309" t="s">
        <v>87</v>
      </c>
      <c r="BS2309" t="s">
        <v>572</v>
      </c>
      <c r="BT2309" t="s">
        <v>1252</v>
      </c>
      <c r="BU2309" t="s">
        <v>87</v>
      </c>
      <c r="BV2309">
        <v>0.1728395061728395</v>
      </c>
      <c r="BW2309">
        <v>0.13664596273291926</v>
      </c>
      <c r="BX2309">
        <v>-3.6193543439920234E-2</v>
      </c>
      <c r="BY2309">
        <v>0</v>
      </c>
      <c r="BZ2309">
        <v>-22</v>
      </c>
      <c r="CA2309">
        <v>6</v>
      </c>
      <c r="CB2309">
        <v>161</v>
      </c>
      <c r="CC2309">
        <v>28</v>
      </c>
      <c r="CD2309">
        <v>161</v>
      </c>
      <c r="CE2309">
        <v>139</v>
      </c>
      <c r="CH2309">
        <f t="shared" si="181"/>
        <v>1</v>
      </c>
      <c r="CI2309" t="s">
        <v>1404</v>
      </c>
      <c r="CJ2309">
        <v>2</v>
      </c>
      <c r="CK2309" t="s">
        <v>1399</v>
      </c>
      <c r="CL2309">
        <f t="shared" si="182"/>
        <v>1</v>
      </c>
      <c r="CM2309">
        <f t="shared" si="183"/>
        <v>1</v>
      </c>
      <c r="CN2309">
        <f t="shared" si="184"/>
        <v>0</v>
      </c>
    </row>
    <row r="2310" spans="1:92" x14ac:dyDescent="0.25">
      <c r="A2310">
        <v>2250</v>
      </c>
      <c r="B2310" t="s">
        <v>564</v>
      </c>
      <c r="C2310" t="s">
        <v>564</v>
      </c>
      <c r="D2310">
        <v>2511368</v>
      </c>
      <c r="E2310">
        <v>2</v>
      </c>
      <c r="F2310" s="107">
        <v>40994</v>
      </c>
      <c r="G2310" s="107">
        <v>41215</v>
      </c>
      <c r="H2310">
        <v>2511368</v>
      </c>
      <c r="I2310" s="107" t="s">
        <v>560</v>
      </c>
      <c r="J2310" s="107" t="s">
        <v>560</v>
      </c>
      <c r="K2310">
        <v>5000</v>
      </c>
      <c r="L2310" t="s">
        <v>567</v>
      </c>
      <c r="M2310" s="107">
        <v>41016</v>
      </c>
      <c r="N2310" t="s">
        <v>87</v>
      </c>
      <c r="O2310" t="s">
        <v>75</v>
      </c>
      <c r="P2310" t="s">
        <v>587</v>
      </c>
      <c r="Q2310">
        <v>0</v>
      </c>
      <c r="R2310">
        <v>222</v>
      </c>
      <c r="S2310">
        <v>0</v>
      </c>
      <c r="T2310">
        <v>0</v>
      </c>
      <c r="AD2310" s="107">
        <v>33496</v>
      </c>
      <c r="AE2310" t="s">
        <v>31</v>
      </c>
      <c r="AF2310" t="s">
        <v>32</v>
      </c>
      <c r="AG2310" t="s">
        <v>868</v>
      </c>
      <c r="AH2310" t="s">
        <v>30</v>
      </c>
      <c r="AI2310" t="s">
        <v>41</v>
      </c>
      <c r="AJ2310" t="s">
        <v>47</v>
      </c>
      <c r="AK2310">
        <v>8</v>
      </c>
      <c r="AL2310" t="s">
        <v>47</v>
      </c>
      <c r="AP2310" t="s">
        <v>107</v>
      </c>
      <c r="AR2310" t="s">
        <v>43</v>
      </c>
      <c r="AS2310" t="s">
        <v>60</v>
      </c>
      <c r="BC2310" t="s">
        <v>37</v>
      </c>
      <c r="BF2310">
        <v>0</v>
      </c>
      <c r="BG2310">
        <v>0</v>
      </c>
      <c r="BH2310">
        <v>222</v>
      </c>
      <c r="BI2310">
        <v>20.486338797814209</v>
      </c>
      <c r="BJ2310" t="e">
        <f t="shared" si="180"/>
        <v>#VALUE!</v>
      </c>
      <c r="BK2310" t="e">
        <v>#VALUE!</v>
      </c>
      <c r="BL2310" t="e">
        <v>#VALUE!</v>
      </c>
      <c r="BM2310" t="s">
        <v>47</v>
      </c>
      <c r="BN2310" t="s">
        <v>75</v>
      </c>
      <c r="BO2310" t="s">
        <v>87</v>
      </c>
      <c r="BQ2310" t="s">
        <v>47</v>
      </c>
      <c r="BR2310">
        <v>0</v>
      </c>
      <c r="BS2310" t="s">
        <v>573</v>
      </c>
      <c r="BT2310" t="s">
        <v>1252</v>
      </c>
      <c r="BU2310" t="s">
        <v>564</v>
      </c>
      <c r="BV2310">
        <v>0</v>
      </c>
      <c r="BW2310">
        <v>0</v>
      </c>
      <c r="BX2310">
        <v>0</v>
      </c>
      <c r="BY2310">
        <v>0</v>
      </c>
      <c r="BZ2310" t="e">
        <v>#VALUE!</v>
      </c>
      <c r="CA2310" t="e">
        <v>#VALUE!</v>
      </c>
      <c r="CB2310" t="e">
        <v>#VALUE!</v>
      </c>
      <c r="CC2310">
        <v>0</v>
      </c>
      <c r="CD2310">
        <v>0</v>
      </c>
      <c r="CE2310">
        <v>0</v>
      </c>
      <c r="CH2310">
        <f t="shared" si="181"/>
        <v>0</v>
      </c>
      <c r="CI2310" t="s">
        <v>1405</v>
      </c>
      <c r="CJ2310">
        <v>1</v>
      </c>
      <c r="CK2310" t="s">
        <v>1400</v>
      </c>
      <c r="CL2310">
        <f t="shared" si="182"/>
        <v>1</v>
      </c>
      <c r="CM2310">
        <f t="shared" si="183"/>
        <v>0</v>
      </c>
      <c r="CN2310">
        <f t="shared" si="184"/>
        <v>0</v>
      </c>
    </row>
    <row r="2311" spans="1:92" x14ac:dyDescent="0.25">
      <c r="A2311">
        <v>1987</v>
      </c>
      <c r="B2311" t="s">
        <v>87</v>
      </c>
      <c r="C2311" t="s">
        <v>87</v>
      </c>
      <c r="D2311">
        <v>2511939</v>
      </c>
      <c r="E2311">
        <v>2</v>
      </c>
      <c r="F2311" s="107">
        <v>40983</v>
      </c>
      <c r="G2311" s="107">
        <v>41173</v>
      </c>
      <c r="H2311">
        <v>2511939</v>
      </c>
      <c r="I2311" s="107">
        <v>41015</v>
      </c>
      <c r="J2311" s="107">
        <v>41173</v>
      </c>
      <c r="K2311">
        <v>5000</v>
      </c>
      <c r="L2311" t="s">
        <v>567</v>
      </c>
      <c r="M2311" s="107">
        <v>40984</v>
      </c>
      <c r="N2311" t="s">
        <v>87</v>
      </c>
      <c r="O2311" t="s">
        <v>583</v>
      </c>
      <c r="P2311" t="s">
        <v>587</v>
      </c>
      <c r="Q2311">
        <v>38</v>
      </c>
      <c r="R2311">
        <v>191</v>
      </c>
      <c r="S2311">
        <v>0</v>
      </c>
      <c r="T2311">
        <v>1</v>
      </c>
      <c r="AD2311" s="107">
        <v>33979</v>
      </c>
      <c r="AE2311" t="s">
        <v>31</v>
      </c>
      <c r="AF2311" t="s">
        <v>68</v>
      </c>
      <c r="AG2311" t="s">
        <v>870</v>
      </c>
      <c r="AH2311" t="s">
        <v>30</v>
      </c>
      <c r="AI2311" t="s">
        <v>117</v>
      </c>
      <c r="AJ2311" t="s">
        <v>47</v>
      </c>
      <c r="AK2311">
        <v>11</v>
      </c>
      <c r="AL2311" t="s">
        <v>47</v>
      </c>
      <c r="AP2311" t="s">
        <v>147</v>
      </c>
      <c r="AR2311" t="s">
        <v>66</v>
      </c>
      <c r="AS2311" t="s">
        <v>44</v>
      </c>
      <c r="AT2311" t="s">
        <v>747</v>
      </c>
      <c r="AU2311" t="s">
        <v>747</v>
      </c>
      <c r="AX2311" t="s">
        <v>87</v>
      </c>
      <c r="BC2311" t="s">
        <v>37</v>
      </c>
      <c r="BD2311" t="s">
        <v>1291</v>
      </c>
      <c r="BF2311">
        <v>38</v>
      </c>
      <c r="BG2311">
        <v>159</v>
      </c>
      <c r="BH2311">
        <v>191</v>
      </c>
      <c r="BI2311">
        <v>19.136612021857925</v>
      </c>
      <c r="BJ2311">
        <f t="shared" si="180"/>
        <v>19</v>
      </c>
      <c r="BK2311">
        <v>0</v>
      </c>
      <c r="BL2311">
        <v>0</v>
      </c>
      <c r="BM2311" t="s">
        <v>47</v>
      </c>
      <c r="BN2311" t="s">
        <v>75</v>
      </c>
      <c r="BO2311" t="s">
        <v>87</v>
      </c>
      <c r="BQ2311" t="s">
        <v>47</v>
      </c>
      <c r="BR2311" t="s">
        <v>87</v>
      </c>
      <c r="BS2311" t="s">
        <v>573</v>
      </c>
      <c r="BT2311" t="s">
        <v>1252</v>
      </c>
      <c r="BU2311" t="s">
        <v>564</v>
      </c>
      <c r="BV2311">
        <v>0.19895287958115182</v>
      </c>
      <c r="BW2311">
        <v>1</v>
      </c>
      <c r="BX2311">
        <v>0.80104712041884818</v>
      </c>
      <c r="BY2311">
        <v>0</v>
      </c>
      <c r="BZ2311">
        <v>-159</v>
      </c>
      <c r="CA2311">
        <v>-121</v>
      </c>
      <c r="CB2311">
        <v>-30</v>
      </c>
      <c r="CC2311">
        <v>38</v>
      </c>
      <c r="CE2311">
        <v>0</v>
      </c>
      <c r="CH2311">
        <f t="shared" si="181"/>
        <v>1</v>
      </c>
      <c r="CI2311" t="s">
        <v>1401</v>
      </c>
      <c r="CJ2311">
        <v>3</v>
      </c>
      <c r="CK2311" t="s">
        <v>1399</v>
      </c>
      <c r="CL2311">
        <f t="shared" si="182"/>
        <v>1</v>
      </c>
      <c r="CM2311">
        <f t="shared" si="183"/>
        <v>0</v>
      </c>
      <c r="CN2311">
        <f t="shared" si="184"/>
        <v>1</v>
      </c>
    </row>
    <row r="2312" spans="1:92" x14ac:dyDescent="0.25">
      <c r="A2312">
        <v>956</v>
      </c>
      <c r="B2312" t="s">
        <v>564</v>
      </c>
      <c r="C2312" t="s">
        <v>564</v>
      </c>
      <c r="D2312">
        <v>2512241</v>
      </c>
      <c r="E2312">
        <v>2</v>
      </c>
      <c r="F2312" s="107">
        <v>40943</v>
      </c>
      <c r="G2312" s="107">
        <v>41072</v>
      </c>
      <c r="H2312">
        <v>2512241</v>
      </c>
      <c r="I2312" s="107">
        <v>40944</v>
      </c>
      <c r="J2312" s="107">
        <v>40945</v>
      </c>
      <c r="K2312">
        <v>17000</v>
      </c>
      <c r="L2312" t="s">
        <v>569</v>
      </c>
      <c r="M2312" s="107">
        <v>40945</v>
      </c>
      <c r="N2312" t="s">
        <v>87</v>
      </c>
      <c r="O2312" t="s">
        <v>75</v>
      </c>
      <c r="P2312" t="s">
        <v>587</v>
      </c>
      <c r="Q2312">
        <v>2</v>
      </c>
      <c r="R2312">
        <v>130</v>
      </c>
      <c r="S2312">
        <v>0</v>
      </c>
      <c r="T2312">
        <v>1</v>
      </c>
      <c r="AD2312" s="107">
        <v>30811</v>
      </c>
      <c r="AE2312" t="s">
        <v>31</v>
      </c>
      <c r="AF2312" t="s">
        <v>32</v>
      </c>
      <c r="AG2312" t="s">
        <v>868</v>
      </c>
      <c r="AH2312" t="s">
        <v>30</v>
      </c>
      <c r="AI2312" t="s">
        <v>86</v>
      </c>
      <c r="AJ2312" t="s">
        <v>47</v>
      </c>
      <c r="AK2312">
        <v>6</v>
      </c>
      <c r="AL2312" t="s">
        <v>47</v>
      </c>
      <c r="AP2312" t="s">
        <v>80</v>
      </c>
      <c r="AR2312" t="s">
        <v>49</v>
      </c>
      <c r="AS2312" t="s">
        <v>81</v>
      </c>
      <c r="BC2312" t="s">
        <v>51</v>
      </c>
      <c r="BF2312">
        <v>2</v>
      </c>
      <c r="BG2312">
        <v>129</v>
      </c>
      <c r="BH2312">
        <v>130</v>
      </c>
      <c r="BI2312">
        <v>27.683060109289617</v>
      </c>
      <c r="BJ2312">
        <f t="shared" si="180"/>
        <v>28</v>
      </c>
      <c r="BK2312">
        <v>0</v>
      </c>
      <c r="BL2312">
        <v>-127</v>
      </c>
      <c r="BM2312" t="s">
        <v>47</v>
      </c>
      <c r="BN2312" t="s">
        <v>75</v>
      </c>
      <c r="BO2312" t="s">
        <v>87</v>
      </c>
      <c r="BQ2312" t="s">
        <v>47</v>
      </c>
      <c r="BR2312" t="s">
        <v>87</v>
      </c>
      <c r="BS2312" t="s">
        <v>573</v>
      </c>
      <c r="BT2312" t="s">
        <v>1252</v>
      </c>
      <c r="BU2312" t="s">
        <v>564</v>
      </c>
      <c r="BV2312">
        <v>1.5384615384615385E-2</v>
      </c>
      <c r="BW2312">
        <v>1.5503875968992248E-2</v>
      </c>
      <c r="BX2312">
        <v>1.1926058437686238E-4</v>
      </c>
      <c r="BY2312">
        <v>0</v>
      </c>
      <c r="BZ2312">
        <v>-2</v>
      </c>
      <c r="CA2312">
        <v>0</v>
      </c>
      <c r="CB2312">
        <v>2</v>
      </c>
      <c r="CC2312" t="e">
        <v>#VALUE!</v>
      </c>
      <c r="CD2312">
        <v>2</v>
      </c>
      <c r="CE2312">
        <v>0</v>
      </c>
      <c r="CH2312">
        <f t="shared" si="181"/>
        <v>1</v>
      </c>
      <c r="CI2312" t="s">
        <v>1405</v>
      </c>
      <c r="CJ2312">
        <v>1</v>
      </c>
      <c r="CK2312" t="s">
        <v>1399</v>
      </c>
      <c r="CL2312">
        <f t="shared" si="182"/>
        <v>1</v>
      </c>
      <c r="CM2312">
        <f t="shared" si="183"/>
        <v>0</v>
      </c>
      <c r="CN2312">
        <f t="shared" si="184"/>
        <v>1</v>
      </c>
    </row>
    <row r="2313" spans="1:92" x14ac:dyDescent="0.25">
      <c r="A2313">
        <v>416</v>
      </c>
      <c r="B2313" t="s">
        <v>564</v>
      </c>
      <c r="C2313" t="s">
        <v>564</v>
      </c>
      <c r="D2313">
        <v>2512511</v>
      </c>
      <c r="E2313">
        <v>2</v>
      </c>
      <c r="F2313" s="107">
        <v>40926</v>
      </c>
      <c r="G2313" s="107">
        <v>41148</v>
      </c>
      <c r="H2313">
        <v>2512511</v>
      </c>
      <c r="I2313" s="107">
        <v>40926</v>
      </c>
      <c r="J2313" s="107">
        <v>40930</v>
      </c>
      <c r="K2313">
        <v>10000</v>
      </c>
      <c r="L2313" t="s">
        <v>568</v>
      </c>
      <c r="M2313" s="107">
        <v>40930</v>
      </c>
      <c r="N2313" t="s">
        <v>87</v>
      </c>
      <c r="O2313" t="s">
        <v>75</v>
      </c>
      <c r="P2313" t="s">
        <v>587</v>
      </c>
      <c r="Q2313">
        <v>5</v>
      </c>
      <c r="R2313">
        <v>223</v>
      </c>
      <c r="S2313">
        <v>0</v>
      </c>
      <c r="T2313">
        <v>2</v>
      </c>
      <c r="AD2313" s="107">
        <v>34191</v>
      </c>
      <c r="AE2313" t="s">
        <v>31</v>
      </c>
      <c r="AF2313" t="s">
        <v>32</v>
      </c>
      <c r="AG2313" t="s">
        <v>868</v>
      </c>
      <c r="AH2313" t="s">
        <v>30</v>
      </c>
      <c r="AI2313" t="s">
        <v>58</v>
      </c>
      <c r="AJ2313" t="s">
        <v>47</v>
      </c>
      <c r="AK2313">
        <v>11</v>
      </c>
      <c r="AL2313" t="s">
        <v>47</v>
      </c>
      <c r="AO2313">
        <v>180</v>
      </c>
      <c r="AP2313" t="s">
        <v>55</v>
      </c>
      <c r="AR2313" t="s">
        <v>49</v>
      </c>
      <c r="AS2313" t="s">
        <v>56</v>
      </c>
      <c r="BC2313" t="s">
        <v>98</v>
      </c>
      <c r="BF2313">
        <v>5</v>
      </c>
      <c r="BG2313">
        <v>223</v>
      </c>
      <c r="BH2313">
        <v>223</v>
      </c>
      <c r="BI2313">
        <v>18.401639344262296</v>
      </c>
      <c r="BJ2313">
        <f t="shared" si="180"/>
        <v>18</v>
      </c>
      <c r="BK2313">
        <v>0</v>
      </c>
      <c r="BL2313">
        <v>-218</v>
      </c>
      <c r="BM2313" t="s">
        <v>47</v>
      </c>
      <c r="BN2313" t="s">
        <v>75</v>
      </c>
      <c r="BO2313" t="s">
        <v>87</v>
      </c>
      <c r="BQ2313" t="s">
        <v>47</v>
      </c>
      <c r="BR2313" t="s">
        <v>87</v>
      </c>
      <c r="BS2313" t="s">
        <v>573</v>
      </c>
      <c r="BT2313" t="s">
        <v>1252</v>
      </c>
      <c r="BU2313" t="s">
        <v>564</v>
      </c>
      <c r="BV2313">
        <v>2.2421524663677129E-2</v>
      </c>
      <c r="BW2313">
        <v>2.2421524663677129E-2</v>
      </c>
      <c r="BX2313">
        <v>0</v>
      </c>
      <c r="BY2313">
        <v>0</v>
      </c>
      <c r="BZ2313">
        <v>-5</v>
      </c>
      <c r="CA2313">
        <v>0</v>
      </c>
      <c r="CB2313">
        <v>5</v>
      </c>
      <c r="CC2313" t="e">
        <v>#VALUE!</v>
      </c>
      <c r="CD2313">
        <v>5</v>
      </c>
      <c r="CE2313">
        <v>0</v>
      </c>
      <c r="CH2313">
        <f t="shared" si="181"/>
        <v>1</v>
      </c>
      <c r="CI2313" t="s">
        <v>1405</v>
      </c>
      <c r="CJ2313">
        <v>1</v>
      </c>
      <c r="CK2313" t="s">
        <v>1399</v>
      </c>
      <c r="CL2313">
        <f t="shared" si="182"/>
        <v>1</v>
      </c>
      <c r="CM2313">
        <f t="shared" si="183"/>
        <v>0</v>
      </c>
      <c r="CN2313">
        <f t="shared" si="184"/>
        <v>1</v>
      </c>
    </row>
    <row r="2314" spans="1:92" x14ac:dyDescent="0.25">
      <c r="A2314">
        <v>111</v>
      </c>
      <c r="B2314" t="s">
        <v>564</v>
      </c>
      <c r="C2314" t="s">
        <v>564</v>
      </c>
      <c r="D2314">
        <v>2513842</v>
      </c>
      <c r="E2314">
        <v>2</v>
      </c>
      <c r="F2314" s="107">
        <v>40913</v>
      </c>
      <c r="G2314" s="107">
        <v>40917</v>
      </c>
      <c r="H2314">
        <v>2513842</v>
      </c>
      <c r="I2314" s="107">
        <v>40914</v>
      </c>
      <c r="J2314" s="107">
        <v>40917</v>
      </c>
      <c r="K2314">
        <v>2000</v>
      </c>
      <c r="L2314" t="s">
        <v>566</v>
      </c>
      <c r="N2314" t="s">
        <v>564</v>
      </c>
      <c r="O2314" t="s">
        <v>913</v>
      </c>
      <c r="P2314" t="s">
        <v>587</v>
      </c>
      <c r="Q2314">
        <v>4</v>
      </c>
      <c r="R2314">
        <v>5</v>
      </c>
      <c r="S2314">
        <v>0</v>
      </c>
      <c r="T2314">
        <v>5</v>
      </c>
      <c r="AD2314" s="107">
        <v>34111</v>
      </c>
      <c r="AE2314" t="s">
        <v>31</v>
      </c>
      <c r="AF2314" t="s">
        <v>39</v>
      </c>
      <c r="AG2314" t="s">
        <v>40</v>
      </c>
      <c r="AH2314" t="s">
        <v>40</v>
      </c>
      <c r="AI2314" t="s">
        <v>52</v>
      </c>
      <c r="AJ2314" t="s">
        <v>47</v>
      </c>
      <c r="AK2314">
        <v>1</v>
      </c>
      <c r="AL2314" t="s">
        <v>47</v>
      </c>
      <c r="AP2314" t="s">
        <v>97</v>
      </c>
      <c r="AR2314" t="s">
        <v>43</v>
      </c>
      <c r="AS2314" t="s">
        <v>63</v>
      </c>
      <c r="BC2314" t="s">
        <v>37</v>
      </c>
      <c r="BF2314">
        <v>4</v>
      </c>
      <c r="BG2314">
        <v>4</v>
      </c>
      <c r="BH2314">
        <v>5</v>
      </c>
      <c r="BI2314">
        <v>18.584699453551913</v>
      </c>
      <c r="BJ2314">
        <f t="shared" si="180"/>
        <v>19</v>
      </c>
      <c r="BK2314">
        <v>0</v>
      </c>
      <c r="BL2314">
        <v>0</v>
      </c>
      <c r="BM2314" t="s">
        <v>47</v>
      </c>
      <c r="BN2314" t="s">
        <v>913</v>
      </c>
      <c r="BO2314" t="s">
        <v>564</v>
      </c>
      <c r="BQ2314" t="s">
        <v>47</v>
      </c>
      <c r="BR2314" t="s">
        <v>87</v>
      </c>
      <c r="BS2314" t="s">
        <v>572</v>
      </c>
      <c r="BT2314" t="s">
        <v>1252</v>
      </c>
      <c r="BU2314" t="s">
        <v>564</v>
      </c>
      <c r="BV2314">
        <v>0.8</v>
      </c>
      <c r="BW2314">
        <v>1</v>
      </c>
      <c r="BX2314">
        <v>0.19999999999999996</v>
      </c>
      <c r="BY2314">
        <v>0</v>
      </c>
      <c r="BZ2314">
        <v>-4</v>
      </c>
      <c r="CA2314">
        <v>0</v>
      </c>
      <c r="CB2314">
        <v>4</v>
      </c>
      <c r="CC2314" t="e">
        <v>#VALUE!</v>
      </c>
      <c r="CD2314">
        <v>4</v>
      </c>
      <c r="CE2314">
        <v>0</v>
      </c>
      <c r="CH2314">
        <f t="shared" si="181"/>
        <v>1</v>
      </c>
      <c r="CI2314" t="s">
        <v>1405</v>
      </c>
      <c r="CJ2314">
        <v>1</v>
      </c>
      <c r="CK2314" t="s">
        <v>1399</v>
      </c>
      <c r="CL2314">
        <f t="shared" si="182"/>
        <v>0</v>
      </c>
      <c r="CM2314">
        <f t="shared" si="183"/>
        <v>0</v>
      </c>
      <c r="CN2314">
        <f t="shared" si="184"/>
        <v>1</v>
      </c>
    </row>
    <row r="2315" spans="1:92" x14ac:dyDescent="0.25">
      <c r="A2315">
        <v>3253</v>
      </c>
      <c r="B2315" t="s">
        <v>564</v>
      </c>
      <c r="C2315" t="s">
        <v>564</v>
      </c>
      <c r="D2315">
        <v>2514119</v>
      </c>
      <c r="E2315">
        <v>5</v>
      </c>
      <c r="F2315" s="107">
        <v>41029</v>
      </c>
      <c r="G2315" s="107">
        <v>41052</v>
      </c>
      <c r="H2315">
        <v>2514119</v>
      </c>
      <c r="I2315" s="107">
        <v>41030</v>
      </c>
      <c r="J2315" s="107">
        <v>41052</v>
      </c>
      <c r="K2315" t="s">
        <v>562</v>
      </c>
      <c r="L2315" t="s">
        <v>562</v>
      </c>
      <c r="N2315" t="s">
        <v>564</v>
      </c>
      <c r="O2315" t="s">
        <v>913</v>
      </c>
      <c r="P2315" t="s">
        <v>38</v>
      </c>
      <c r="Q2315">
        <v>23</v>
      </c>
      <c r="R2315">
        <v>24</v>
      </c>
      <c r="S2315">
        <v>1</v>
      </c>
      <c r="T2315">
        <v>0</v>
      </c>
      <c r="U2315">
        <v>1</v>
      </c>
      <c r="AB2315" t="s">
        <v>111</v>
      </c>
      <c r="AD2315" s="107">
        <v>32470</v>
      </c>
      <c r="AE2315" t="s">
        <v>31</v>
      </c>
      <c r="AF2315" t="s">
        <v>39</v>
      </c>
      <c r="AG2315" t="s">
        <v>40</v>
      </c>
      <c r="AH2315" t="s">
        <v>30</v>
      </c>
      <c r="AI2315" t="s">
        <v>113</v>
      </c>
      <c r="AJ2315" t="s">
        <v>88</v>
      </c>
      <c r="AK2315">
        <v>2</v>
      </c>
      <c r="AL2315" t="s">
        <v>987</v>
      </c>
      <c r="AN2315">
        <v>7</v>
      </c>
      <c r="AP2315" t="s">
        <v>42</v>
      </c>
      <c r="AR2315" t="s">
        <v>43</v>
      </c>
      <c r="AS2315" t="s">
        <v>44</v>
      </c>
      <c r="BC2315" t="s">
        <v>37</v>
      </c>
      <c r="BF2315">
        <v>23</v>
      </c>
      <c r="BG2315">
        <v>23</v>
      </c>
      <c r="BH2315">
        <v>24</v>
      </c>
      <c r="BI2315">
        <v>23.385245901639344</v>
      </c>
      <c r="BJ2315">
        <f t="shared" si="180"/>
        <v>23</v>
      </c>
      <c r="BK2315">
        <v>0</v>
      </c>
      <c r="BL2315">
        <v>0</v>
      </c>
      <c r="BM2315" t="s">
        <v>1050</v>
      </c>
      <c r="BN2315" t="s">
        <v>913</v>
      </c>
      <c r="BO2315" t="s">
        <v>564</v>
      </c>
      <c r="BQ2315" t="s">
        <v>1050</v>
      </c>
      <c r="BR2315" t="s">
        <v>87</v>
      </c>
      <c r="BS2315" t="s">
        <v>572</v>
      </c>
      <c r="BT2315" t="s">
        <v>1252</v>
      </c>
      <c r="BU2315" t="s">
        <v>87</v>
      </c>
      <c r="BV2315">
        <v>0.95833333333333337</v>
      </c>
      <c r="BW2315">
        <v>1</v>
      </c>
      <c r="BX2315">
        <v>4.166666666666663E-2</v>
      </c>
      <c r="BY2315">
        <v>0</v>
      </c>
      <c r="BZ2315">
        <v>-23</v>
      </c>
      <c r="CA2315">
        <v>0</v>
      </c>
      <c r="CB2315">
        <v>23</v>
      </c>
      <c r="CC2315" t="e">
        <v>#VALUE!</v>
      </c>
      <c r="CD2315">
        <v>23</v>
      </c>
      <c r="CE2315">
        <v>0</v>
      </c>
      <c r="CH2315">
        <f t="shared" si="181"/>
        <v>1</v>
      </c>
      <c r="CI2315" t="s">
        <v>1404</v>
      </c>
      <c r="CJ2315">
        <v>2</v>
      </c>
      <c r="CK2315" t="s">
        <v>1399</v>
      </c>
      <c r="CL2315">
        <f t="shared" si="182"/>
        <v>0</v>
      </c>
      <c r="CM2315">
        <f t="shared" si="183"/>
        <v>1</v>
      </c>
      <c r="CN2315">
        <f t="shared" si="184"/>
        <v>0</v>
      </c>
    </row>
    <row r="2316" spans="1:92" x14ac:dyDescent="0.25">
      <c r="A2316">
        <v>1043</v>
      </c>
      <c r="B2316" t="s">
        <v>564</v>
      </c>
      <c r="C2316" t="s">
        <v>564</v>
      </c>
      <c r="D2316">
        <v>2514276</v>
      </c>
      <c r="E2316">
        <v>6</v>
      </c>
      <c r="F2316" s="107">
        <v>40947</v>
      </c>
      <c r="G2316" s="107">
        <v>40990</v>
      </c>
      <c r="H2316">
        <v>2514276</v>
      </c>
      <c r="I2316" s="107">
        <v>40947</v>
      </c>
      <c r="J2316" s="107">
        <v>40990</v>
      </c>
      <c r="K2316" t="s">
        <v>562</v>
      </c>
      <c r="L2316" t="s">
        <v>562</v>
      </c>
      <c r="N2316" t="s">
        <v>564</v>
      </c>
      <c r="O2316" t="s">
        <v>913</v>
      </c>
      <c r="P2316" t="s">
        <v>38</v>
      </c>
      <c r="Q2316">
        <v>44</v>
      </c>
      <c r="R2316">
        <v>44</v>
      </c>
      <c r="S2316">
        <v>0</v>
      </c>
      <c r="T2316">
        <v>0</v>
      </c>
      <c r="AB2316" t="s">
        <v>111</v>
      </c>
      <c r="AD2316" s="107">
        <v>26166</v>
      </c>
      <c r="AE2316" t="s">
        <v>31</v>
      </c>
      <c r="AF2316" t="s">
        <v>39</v>
      </c>
      <c r="AG2316" t="s">
        <v>40</v>
      </c>
      <c r="AH2316" t="s">
        <v>57</v>
      </c>
      <c r="AI2316" t="s">
        <v>86</v>
      </c>
      <c r="AJ2316" t="s">
        <v>88</v>
      </c>
      <c r="AK2316">
        <v>2</v>
      </c>
      <c r="AL2316" t="s">
        <v>361</v>
      </c>
      <c r="AM2316">
        <v>2</v>
      </c>
      <c r="AP2316" t="s">
        <v>92</v>
      </c>
      <c r="AR2316" t="s">
        <v>66</v>
      </c>
      <c r="AS2316" t="s">
        <v>44</v>
      </c>
      <c r="BC2316" t="s">
        <v>37</v>
      </c>
      <c r="BF2316">
        <v>44</v>
      </c>
      <c r="BG2316">
        <v>44</v>
      </c>
      <c r="BH2316">
        <v>44</v>
      </c>
      <c r="BI2316">
        <v>40.385245901639344</v>
      </c>
      <c r="BJ2316">
        <f t="shared" si="180"/>
        <v>40</v>
      </c>
      <c r="BK2316">
        <v>0</v>
      </c>
      <c r="BL2316">
        <v>0</v>
      </c>
      <c r="BM2316" t="s">
        <v>1050</v>
      </c>
      <c r="BN2316" t="s">
        <v>913</v>
      </c>
      <c r="BO2316" t="s">
        <v>564</v>
      </c>
      <c r="BQ2316" t="s">
        <v>1050</v>
      </c>
      <c r="BR2316" t="s">
        <v>87</v>
      </c>
      <c r="BS2316" t="s">
        <v>572</v>
      </c>
      <c r="BT2316" t="s">
        <v>1252</v>
      </c>
      <c r="BU2316" t="s">
        <v>564</v>
      </c>
      <c r="BV2316">
        <v>1</v>
      </c>
      <c r="BW2316">
        <v>1</v>
      </c>
      <c r="BX2316">
        <v>0</v>
      </c>
      <c r="BY2316">
        <v>0</v>
      </c>
      <c r="BZ2316">
        <v>-44</v>
      </c>
      <c r="CA2316">
        <v>0</v>
      </c>
      <c r="CB2316">
        <v>44</v>
      </c>
      <c r="CC2316" t="e">
        <v>#VALUE!</v>
      </c>
      <c r="CD2316">
        <v>44</v>
      </c>
      <c r="CE2316">
        <v>0</v>
      </c>
      <c r="CH2316">
        <f t="shared" si="181"/>
        <v>0</v>
      </c>
      <c r="CI2316" t="s">
        <v>1401</v>
      </c>
      <c r="CJ2316">
        <v>3</v>
      </c>
      <c r="CK2316" t="s">
        <v>1399</v>
      </c>
      <c r="CL2316">
        <f t="shared" si="182"/>
        <v>0</v>
      </c>
      <c r="CM2316">
        <f t="shared" si="183"/>
        <v>0</v>
      </c>
      <c r="CN2316">
        <f t="shared" si="184"/>
        <v>0</v>
      </c>
    </row>
    <row r="2317" spans="1:92" x14ac:dyDescent="0.25">
      <c r="A2317">
        <v>3224</v>
      </c>
      <c r="B2317" t="s">
        <v>564</v>
      </c>
      <c r="C2317" t="s">
        <v>564</v>
      </c>
      <c r="D2317">
        <v>2515431</v>
      </c>
      <c r="E2317">
        <v>4</v>
      </c>
      <c r="F2317" s="107">
        <v>41028</v>
      </c>
      <c r="G2317" s="107">
        <v>41029</v>
      </c>
      <c r="H2317">
        <v>2515431</v>
      </c>
      <c r="I2317" s="107">
        <v>41028</v>
      </c>
      <c r="J2317" s="107">
        <v>41029</v>
      </c>
      <c r="K2317" t="s">
        <v>562</v>
      </c>
      <c r="L2317" t="s">
        <v>562</v>
      </c>
      <c r="N2317" t="s">
        <v>564</v>
      </c>
      <c r="O2317" t="s">
        <v>913</v>
      </c>
      <c r="P2317" t="s">
        <v>38</v>
      </c>
      <c r="Q2317">
        <v>2</v>
      </c>
      <c r="R2317">
        <v>2</v>
      </c>
      <c r="S2317">
        <v>0</v>
      </c>
      <c r="T2317">
        <v>1</v>
      </c>
      <c r="AD2317" s="107">
        <v>33214</v>
      </c>
      <c r="AE2317" t="s">
        <v>31</v>
      </c>
      <c r="AF2317" t="s">
        <v>32</v>
      </c>
      <c r="AG2317" t="s">
        <v>868</v>
      </c>
      <c r="AH2317" t="s">
        <v>30</v>
      </c>
      <c r="AI2317" t="s">
        <v>46</v>
      </c>
      <c r="AJ2317" t="s">
        <v>88</v>
      </c>
      <c r="AK2317">
        <v>1</v>
      </c>
      <c r="AL2317" t="s">
        <v>986</v>
      </c>
      <c r="AO2317">
        <v>90</v>
      </c>
      <c r="AP2317" t="s">
        <v>42</v>
      </c>
      <c r="AR2317" t="s">
        <v>43</v>
      </c>
      <c r="AS2317" t="s">
        <v>44</v>
      </c>
      <c r="BC2317" t="s">
        <v>37</v>
      </c>
      <c r="BF2317">
        <v>2</v>
      </c>
      <c r="BG2317">
        <v>2</v>
      </c>
      <c r="BH2317">
        <v>2</v>
      </c>
      <c r="BI2317">
        <v>21.349726775956285</v>
      </c>
      <c r="BJ2317">
        <f t="shared" si="180"/>
        <v>21</v>
      </c>
      <c r="BK2317">
        <v>0</v>
      </c>
      <c r="BL2317">
        <v>0</v>
      </c>
      <c r="BM2317" t="s">
        <v>1050</v>
      </c>
      <c r="BN2317" t="s">
        <v>913</v>
      </c>
      <c r="BO2317" t="s">
        <v>564</v>
      </c>
      <c r="BQ2317" t="s">
        <v>1050</v>
      </c>
      <c r="BR2317" t="s">
        <v>87</v>
      </c>
      <c r="BS2317" t="s">
        <v>572</v>
      </c>
      <c r="BT2317" t="s">
        <v>1252</v>
      </c>
      <c r="BU2317" t="s">
        <v>564</v>
      </c>
      <c r="BV2317">
        <v>1</v>
      </c>
      <c r="BW2317">
        <v>1</v>
      </c>
      <c r="BX2317">
        <v>0</v>
      </c>
      <c r="BY2317">
        <v>0</v>
      </c>
      <c r="BZ2317">
        <v>-2</v>
      </c>
      <c r="CA2317">
        <v>0</v>
      </c>
      <c r="CB2317">
        <v>2</v>
      </c>
      <c r="CC2317" t="e">
        <v>#VALUE!</v>
      </c>
      <c r="CD2317">
        <v>2</v>
      </c>
      <c r="CE2317">
        <v>0</v>
      </c>
      <c r="CH2317">
        <f t="shared" si="181"/>
        <v>1</v>
      </c>
      <c r="CI2317" t="s">
        <v>1405</v>
      </c>
      <c r="CJ2317">
        <v>1</v>
      </c>
      <c r="CK2317" t="s">
        <v>1399</v>
      </c>
      <c r="CL2317">
        <f t="shared" si="182"/>
        <v>0</v>
      </c>
      <c r="CM2317">
        <f t="shared" si="183"/>
        <v>0</v>
      </c>
      <c r="CN2317">
        <f t="shared" si="184"/>
        <v>1</v>
      </c>
    </row>
    <row r="2318" spans="1:92" x14ac:dyDescent="0.25">
      <c r="A2318">
        <v>1331</v>
      </c>
      <c r="B2318" t="s">
        <v>564</v>
      </c>
      <c r="C2318" t="s">
        <v>564</v>
      </c>
      <c r="D2318">
        <v>2515599</v>
      </c>
      <c r="E2318">
        <v>2</v>
      </c>
      <c r="F2318" s="107">
        <v>40957</v>
      </c>
      <c r="G2318" s="107">
        <v>41107</v>
      </c>
      <c r="H2318">
        <v>2515599</v>
      </c>
      <c r="I2318" s="107">
        <v>40957</v>
      </c>
      <c r="J2318" s="107">
        <v>40957</v>
      </c>
      <c r="K2318">
        <v>2000</v>
      </c>
      <c r="L2318" t="s">
        <v>566</v>
      </c>
      <c r="M2318" s="107">
        <v>40957</v>
      </c>
      <c r="N2318" t="s">
        <v>87</v>
      </c>
      <c r="O2318" t="s">
        <v>583</v>
      </c>
      <c r="P2318" t="s">
        <v>587</v>
      </c>
      <c r="Q2318">
        <v>1</v>
      </c>
      <c r="R2318">
        <v>151</v>
      </c>
      <c r="S2318">
        <v>0</v>
      </c>
      <c r="T2318">
        <v>1</v>
      </c>
      <c r="AD2318" s="107">
        <v>28621</v>
      </c>
      <c r="AE2318" t="s">
        <v>31</v>
      </c>
      <c r="AF2318" t="s">
        <v>68</v>
      </c>
      <c r="AG2318" t="s">
        <v>870</v>
      </c>
      <c r="AH2318" t="s">
        <v>30</v>
      </c>
      <c r="AI2318" t="s">
        <v>41</v>
      </c>
      <c r="AJ2318" t="s">
        <v>47</v>
      </c>
      <c r="AK2318">
        <v>6</v>
      </c>
      <c r="AL2318" t="s">
        <v>47</v>
      </c>
      <c r="AP2318" t="s">
        <v>174</v>
      </c>
      <c r="AR2318" t="s">
        <v>43</v>
      </c>
      <c r="AS2318" t="s">
        <v>44</v>
      </c>
      <c r="BC2318" t="s">
        <v>51</v>
      </c>
      <c r="BF2318">
        <v>1</v>
      </c>
      <c r="BG2318">
        <v>151</v>
      </c>
      <c r="BH2318">
        <v>151</v>
      </c>
      <c r="BI2318">
        <v>33.704918032786885</v>
      </c>
      <c r="BJ2318">
        <f t="shared" si="180"/>
        <v>34</v>
      </c>
      <c r="BK2318">
        <v>0</v>
      </c>
      <c r="BL2318">
        <v>-150</v>
      </c>
      <c r="BM2318" t="s">
        <v>47</v>
      </c>
      <c r="BN2318" t="s">
        <v>75</v>
      </c>
      <c r="BO2318" t="s">
        <v>87</v>
      </c>
      <c r="BQ2318" t="s">
        <v>47</v>
      </c>
      <c r="BR2318" t="s">
        <v>87</v>
      </c>
      <c r="BS2318" t="s">
        <v>573</v>
      </c>
      <c r="BT2318" t="s">
        <v>1252</v>
      </c>
      <c r="BU2318" t="s">
        <v>564</v>
      </c>
      <c r="BV2318">
        <v>6.6225165562913907E-3</v>
      </c>
      <c r="BW2318">
        <v>6.6225165562913907E-3</v>
      </c>
      <c r="BX2318">
        <v>0</v>
      </c>
      <c r="BY2318">
        <v>0</v>
      </c>
      <c r="BZ2318">
        <v>-1</v>
      </c>
      <c r="CA2318">
        <v>0</v>
      </c>
      <c r="CB2318">
        <v>1</v>
      </c>
      <c r="CC2318" t="e">
        <v>#VALUE!</v>
      </c>
      <c r="CD2318">
        <v>1</v>
      </c>
      <c r="CE2318">
        <v>0</v>
      </c>
      <c r="CH2318">
        <f t="shared" si="181"/>
        <v>1</v>
      </c>
      <c r="CI2318" t="s">
        <v>1405</v>
      </c>
      <c r="CJ2318">
        <v>1</v>
      </c>
      <c r="CK2318" t="s">
        <v>1399</v>
      </c>
      <c r="CL2318">
        <f t="shared" si="182"/>
        <v>1</v>
      </c>
      <c r="CM2318">
        <f t="shared" si="183"/>
        <v>0</v>
      </c>
      <c r="CN2318">
        <f t="shared" si="184"/>
        <v>1</v>
      </c>
    </row>
    <row r="2319" spans="1:92" x14ac:dyDescent="0.25">
      <c r="A2319">
        <v>128</v>
      </c>
      <c r="B2319" t="s">
        <v>564</v>
      </c>
      <c r="C2319" t="s">
        <v>564</v>
      </c>
      <c r="D2319">
        <v>2516789</v>
      </c>
      <c r="E2319">
        <v>5</v>
      </c>
      <c r="F2319" s="107">
        <v>40914</v>
      </c>
      <c r="G2319" s="107">
        <v>41380</v>
      </c>
      <c r="H2319">
        <v>2516789</v>
      </c>
      <c r="I2319" s="107">
        <v>41375</v>
      </c>
      <c r="J2319" s="107">
        <v>41380</v>
      </c>
      <c r="K2319">
        <v>5000</v>
      </c>
      <c r="L2319" t="s">
        <v>567</v>
      </c>
      <c r="N2319" t="s">
        <v>564</v>
      </c>
      <c r="O2319" t="s">
        <v>913</v>
      </c>
      <c r="P2319" t="s">
        <v>38</v>
      </c>
      <c r="Q2319">
        <v>6</v>
      </c>
      <c r="R2319">
        <v>467</v>
      </c>
      <c r="S2319">
        <v>1</v>
      </c>
      <c r="T2319">
        <v>0</v>
      </c>
      <c r="U2319">
        <v>1</v>
      </c>
      <c r="AD2319" s="107">
        <v>24636</v>
      </c>
      <c r="AE2319" t="s">
        <v>31</v>
      </c>
      <c r="AF2319" t="s">
        <v>32</v>
      </c>
      <c r="AG2319" t="s">
        <v>868</v>
      </c>
      <c r="AH2319" t="s">
        <v>30</v>
      </c>
      <c r="AI2319" t="s">
        <v>70</v>
      </c>
      <c r="AJ2319" t="s">
        <v>88</v>
      </c>
      <c r="AK2319">
        <v>2</v>
      </c>
      <c r="AL2319" t="s">
        <v>987</v>
      </c>
      <c r="AO2319">
        <v>7</v>
      </c>
      <c r="AP2319" t="s">
        <v>141</v>
      </c>
      <c r="AR2319" t="s">
        <v>43</v>
      </c>
      <c r="AS2319" t="s">
        <v>63</v>
      </c>
      <c r="AT2319" t="s">
        <v>1226</v>
      </c>
      <c r="BC2319" t="s">
        <v>37</v>
      </c>
      <c r="BF2319">
        <v>6</v>
      </c>
      <c r="BG2319">
        <v>6</v>
      </c>
      <c r="BH2319">
        <v>467</v>
      </c>
      <c r="BI2319">
        <v>44.475409836065573</v>
      </c>
      <c r="BJ2319">
        <f t="shared" si="180"/>
        <v>46</v>
      </c>
      <c r="BK2319">
        <v>0</v>
      </c>
      <c r="BL2319">
        <v>0</v>
      </c>
      <c r="BM2319" t="s">
        <v>1050</v>
      </c>
      <c r="BN2319" t="s">
        <v>913</v>
      </c>
      <c r="BO2319" t="s">
        <v>564</v>
      </c>
      <c r="BQ2319" t="s">
        <v>1050</v>
      </c>
      <c r="BR2319" t="s">
        <v>87</v>
      </c>
      <c r="BS2319" t="s">
        <v>572</v>
      </c>
      <c r="BT2319" t="s">
        <v>1252</v>
      </c>
      <c r="BU2319" t="s">
        <v>87</v>
      </c>
      <c r="BV2319">
        <v>1.284796573875803E-2</v>
      </c>
      <c r="BW2319">
        <v>1</v>
      </c>
      <c r="BX2319">
        <v>0.98715203426124198</v>
      </c>
      <c r="BY2319">
        <v>0</v>
      </c>
      <c r="BZ2319">
        <v>-6</v>
      </c>
      <c r="CA2319">
        <v>0</v>
      </c>
      <c r="CB2319">
        <v>6</v>
      </c>
      <c r="CC2319">
        <v>6</v>
      </c>
      <c r="CD2319">
        <v>6</v>
      </c>
      <c r="CE2319">
        <v>0</v>
      </c>
      <c r="CH2319">
        <f t="shared" si="181"/>
        <v>1</v>
      </c>
      <c r="CI2319" t="s">
        <v>1405</v>
      </c>
      <c r="CJ2319">
        <v>1</v>
      </c>
      <c r="CK2319" t="s">
        <v>1399</v>
      </c>
      <c r="CL2319">
        <f t="shared" si="182"/>
        <v>0</v>
      </c>
      <c r="CM2319">
        <f t="shared" si="183"/>
        <v>1</v>
      </c>
      <c r="CN2319">
        <f t="shared" si="184"/>
        <v>0</v>
      </c>
    </row>
    <row r="2320" spans="1:92" x14ac:dyDescent="0.25">
      <c r="A2320">
        <v>3192</v>
      </c>
      <c r="B2320" t="s">
        <v>564</v>
      </c>
      <c r="C2320" t="s">
        <v>564</v>
      </c>
      <c r="D2320">
        <v>2517727</v>
      </c>
      <c r="E2320">
        <v>3</v>
      </c>
      <c r="F2320" s="107">
        <v>41026</v>
      </c>
      <c r="G2320" s="107">
        <v>41771</v>
      </c>
      <c r="H2320">
        <v>2517727</v>
      </c>
      <c r="I2320" s="107">
        <v>41044</v>
      </c>
      <c r="J2320" s="107">
        <v>41045</v>
      </c>
      <c r="K2320">
        <v>60000</v>
      </c>
      <c r="L2320" t="s">
        <v>570</v>
      </c>
      <c r="M2320" s="107">
        <v>41045</v>
      </c>
      <c r="N2320" t="s">
        <v>87</v>
      </c>
      <c r="O2320" t="s">
        <v>75</v>
      </c>
      <c r="P2320" t="s">
        <v>1381</v>
      </c>
      <c r="Q2320">
        <v>2</v>
      </c>
      <c r="R2320">
        <v>746</v>
      </c>
      <c r="S2320">
        <v>0</v>
      </c>
      <c r="T2320">
        <v>0</v>
      </c>
      <c r="AD2320" s="107">
        <v>25902</v>
      </c>
      <c r="AE2320" t="s">
        <v>45</v>
      </c>
      <c r="AF2320" t="s">
        <v>68</v>
      </c>
      <c r="AG2320" t="s">
        <v>870</v>
      </c>
      <c r="AH2320" t="s">
        <v>30</v>
      </c>
      <c r="AI2320" t="s">
        <v>94</v>
      </c>
      <c r="AJ2320" t="s">
        <v>88</v>
      </c>
      <c r="AK2320">
        <v>21</v>
      </c>
      <c r="AL2320" t="s">
        <v>184</v>
      </c>
      <c r="AO2320">
        <v>30</v>
      </c>
      <c r="AP2320" t="s">
        <v>124</v>
      </c>
      <c r="AR2320" t="s">
        <v>49</v>
      </c>
      <c r="AS2320" t="s">
        <v>125</v>
      </c>
      <c r="AT2320" t="s">
        <v>1156</v>
      </c>
      <c r="BC2320" t="s">
        <v>51</v>
      </c>
      <c r="BF2320">
        <v>2</v>
      </c>
      <c r="BG2320">
        <v>728</v>
      </c>
      <c r="BH2320">
        <v>746</v>
      </c>
      <c r="BI2320">
        <v>41.322404371584696</v>
      </c>
      <c r="BJ2320">
        <f t="shared" si="180"/>
        <v>41</v>
      </c>
      <c r="BK2320">
        <v>0</v>
      </c>
      <c r="BL2320">
        <v>-726</v>
      </c>
      <c r="BM2320" t="s">
        <v>1050</v>
      </c>
      <c r="BN2320" t="s">
        <v>75</v>
      </c>
      <c r="BQ2320" t="s">
        <v>1050</v>
      </c>
      <c r="BR2320" t="s">
        <v>87</v>
      </c>
      <c r="BS2320" t="s">
        <v>572</v>
      </c>
      <c r="BT2320" t="s">
        <v>1252</v>
      </c>
      <c r="BU2320" t="s">
        <v>564</v>
      </c>
      <c r="BV2320">
        <v>2.6809651474530832E-3</v>
      </c>
      <c r="BW2320">
        <v>2.7000000000000001E-3</v>
      </c>
      <c r="BX2320">
        <v>0</v>
      </c>
      <c r="BY2320">
        <v>0</v>
      </c>
      <c r="BZ2320">
        <v>-2</v>
      </c>
      <c r="CA2320">
        <v>0</v>
      </c>
      <c r="CB2320">
        <v>728</v>
      </c>
      <c r="CC2320" t="e">
        <v>#VALUE!</v>
      </c>
      <c r="CD2320">
        <v>2</v>
      </c>
      <c r="CH2320">
        <f t="shared" si="181"/>
        <v>0</v>
      </c>
      <c r="CI2320" t="s">
        <v>1405</v>
      </c>
      <c r="CJ2320">
        <v>1</v>
      </c>
      <c r="CK2320" t="s">
        <v>1399</v>
      </c>
      <c r="CL2320">
        <f t="shared" si="182"/>
        <v>1</v>
      </c>
      <c r="CM2320">
        <f t="shared" si="183"/>
        <v>0</v>
      </c>
      <c r="CN2320">
        <f t="shared" si="184"/>
        <v>0</v>
      </c>
    </row>
    <row r="2321" spans="1:92" x14ac:dyDescent="0.25">
      <c r="A2321">
        <v>2154</v>
      </c>
      <c r="B2321" t="s">
        <v>564</v>
      </c>
      <c r="C2321" t="s">
        <v>564</v>
      </c>
      <c r="D2321">
        <v>2517900</v>
      </c>
      <c r="E2321">
        <v>1</v>
      </c>
      <c r="F2321" s="107">
        <v>40989</v>
      </c>
      <c r="G2321" s="107">
        <v>41044</v>
      </c>
      <c r="H2321">
        <v>2517900</v>
      </c>
      <c r="I2321" s="107">
        <v>40990</v>
      </c>
      <c r="J2321" s="107">
        <v>40992</v>
      </c>
      <c r="K2321">
        <v>15000</v>
      </c>
      <c r="L2321" t="s">
        <v>569</v>
      </c>
      <c r="M2321" s="107">
        <v>40992</v>
      </c>
      <c r="N2321" t="s">
        <v>87</v>
      </c>
      <c r="O2321" t="s">
        <v>75</v>
      </c>
      <c r="P2321" t="s">
        <v>54</v>
      </c>
      <c r="Q2321">
        <v>3</v>
      </c>
      <c r="R2321">
        <v>56</v>
      </c>
      <c r="S2321">
        <v>2</v>
      </c>
      <c r="T2321">
        <v>3</v>
      </c>
      <c r="U2321">
        <v>1</v>
      </c>
      <c r="AD2321" s="107">
        <v>33733</v>
      </c>
      <c r="AE2321" t="s">
        <v>31</v>
      </c>
      <c r="AF2321" t="s">
        <v>32</v>
      </c>
      <c r="AG2321" t="s">
        <v>868</v>
      </c>
      <c r="AH2321" t="s">
        <v>30</v>
      </c>
      <c r="AI2321" t="s">
        <v>84</v>
      </c>
      <c r="AJ2321" t="s">
        <v>54</v>
      </c>
      <c r="AK2321">
        <v>5</v>
      </c>
      <c r="AL2321" t="s">
        <v>54</v>
      </c>
      <c r="AP2321" t="s">
        <v>42</v>
      </c>
      <c r="AR2321" t="s">
        <v>43</v>
      </c>
      <c r="AS2321" t="s">
        <v>44</v>
      </c>
      <c r="AT2321" t="s">
        <v>407</v>
      </c>
      <c r="BC2321" t="s">
        <v>37</v>
      </c>
      <c r="BF2321">
        <v>3</v>
      </c>
      <c r="BG2321">
        <v>55</v>
      </c>
      <c r="BH2321">
        <v>56</v>
      </c>
      <c r="BI2321">
        <v>19.825136612021858</v>
      </c>
      <c r="BJ2321">
        <f t="shared" si="180"/>
        <v>20</v>
      </c>
      <c r="BK2321">
        <v>0</v>
      </c>
      <c r="BL2321">
        <v>-52</v>
      </c>
      <c r="BM2321" t="s">
        <v>1051</v>
      </c>
      <c r="BN2321" t="s">
        <v>75</v>
      </c>
      <c r="BO2321" t="s">
        <v>87</v>
      </c>
      <c r="BQ2321" t="s">
        <v>1051</v>
      </c>
      <c r="BR2321" t="s">
        <v>87</v>
      </c>
      <c r="BS2321" t="s">
        <v>573</v>
      </c>
      <c r="BT2321" t="s">
        <v>1252</v>
      </c>
      <c r="BU2321" t="s">
        <v>87</v>
      </c>
      <c r="BV2321">
        <v>5.3571428571428568E-2</v>
      </c>
      <c r="BW2321">
        <v>5.4545454545454543E-2</v>
      </c>
      <c r="BX2321">
        <v>9.7402597402597435E-4</v>
      </c>
      <c r="BY2321">
        <v>0</v>
      </c>
      <c r="BZ2321">
        <v>-3</v>
      </c>
      <c r="CA2321">
        <v>0</v>
      </c>
      <c r="CB2321">
        <v>3</v>
      </c>
      <c r="CC2321" t="e">
        <v>#VALUE!</v>
      </c>
      <c r="CD2321">
        <v>3</v>
      </c>
      <c r="CE2321">
        <v>0</v>
      </c>
      <c r="CH2321">
        <f t="shared" si="181"/>
        <v>1</v>
      </c>
      <c r="CI2321" t="s">
        <v>1405</v>
      </c>
      <c r="CJ2321">
        <v>1</v>
      </c>
      <c r="CK2321" t="s">
        <v>1399</v>
      </c>
      <c r="CL2321">
        <f t="shared" si="182"/>
        <v>1</v>
      </c>
      <c r="CM2321">
        <f t="shared" si="183"/>
        <v>1</v>
      </c>
      <c r="CN2321">
        <f t="shared" si="184"/>
        <v>1</v>
      </c>
    </row>
    <row r="2322" spans="1:92" x14ac:dyDescent="0.25">
      <c r="A2322">
        <v>414</v>
      </c>
      <c r="B2322" t="s">
        <v>564</v>
      </c>
      <c r="C2322" t="s">
        <v>564</v>
      </c>
      <c r="D2322">
        <v>2518508</v>
      </c>
      <c r="E2322">
        <v>1</v>
      </c>
      <c r="F2322" s="107">
        <v>40926</v>
      </c>
      <c r="G2322" s="107">
        <v>41032</v>
      </c>
      <c r="H2322">
        <v>2518508</v>
      </c>
      <c r="I2322" s="107" t="s">
        <v>560</v>
      </c>
      <c r="J2322" s="107" t="s">
        <v>560</v>
      </c>
      <c r="K2322">
        <v>20000</v>
      </c>
      <c r="L2322" t="s">
        <v>569</v>
      </c>
      <c r="M2322" s="107">
        <v>40930</v>
      </c>
      <c r="N2322" t="s">
        <v>87</v>
      </c>
      <c r="O2322" t="s">
        <v>583</v>
      </c>
      <c r="P2322" t="s">
        <v>122</v>
      </c>
      <c r="Q2322">
        <v>0</v>
      </c>
      <c r="R2322">
        <v>107</v>
      </c>
      <c r="S2322">
        <v>0</v>
      </c>
      <c r="T2322">
        <v>1</v>
      </c>
      <c r="AD2322" s="107">
        <v>33893</v>
      </c>
      <c r="AE2322" t="s">
        <v>31</v>
      </c>
      <c r="AF2322" t="s">
        <v>32</v>
      </c>
      <c r="AG2322" t="s">
        <v>868</v>
      </c>
      <c r="AH2322" t="s">
        <v>30</v>
      </c>
      <c r="AI2322" t="s">
        <v>84</v>
      </c>
      <c r="AJ2322" t="s">
        <v>122</v>
      </c>
      <c r="AK2322">
        <v>6</v>
      </c>
      <c r="AL2322" t="s">
        <v>122</v>
      </c>
      <c r="AP2322" t="s">
        <v>124</v>
      </c>
      <c r="AR2322" t="s">
        <v>49</v>
      </c>
      <c r="AS2322" t="s">
        <v>125</v>
      </c>
      <c r="BC2322" t="s">
        <v>98</v>
      </c>
      <c r="BF2322">
        <v>0</v>
      </c>
      <c r="BG2322">
        <v>0</v>
      </c>
      <c r="BH2322">
        <v>107</v>
      </c>
      <c r="BI2322">
        <v>19.215846994535518</v>
      </c>
      <c r="BJ2322" t="e">
        <f t="shared" si="180"/>
        <v>#VALUE!</v>
      </c>
      <c r="BK2322" t="e">
        <v>#VALUE!</v>
      </c>
      <c r="BL2322" t="e">
        <v>#VALUE!</v>
      </c>
      <c r="BM2322" t="s">
        <v>1051</v>
      </c>
      <c r="BN2322" t="s">
        <v>75</v>
      </c>
      <c r="BO2322" t="s">
        <v>87</v>
      </c>
      <c r="BQ2322" t="s">
        <v>1051</v>
      </c>
      <c r="BR2322">
        <v>0</v>
      </c>
      <c r="BS2322" t="s">
        <v>573</v>
      </c>
      <c r="BT2322" t="s">
        <v>1252</v>
      </c>
      <c r="BU2322" t="s">
        <v>564</v>
      </c>
      <c r="BV2322">
        <v>0</v>
      </c>
      <c r="BW2322">
        <v>0</v>
      </c>
      <c r="BX2322">
        <v>0</v>
      </c>
      <c r="BY2322">
        <v>0</v>
      </c>
      <c r="BZ2322" t="e">
        <v>#VALUE!</v>
      </c>
      <c r="CA2322" t="e">
        <v>#VALUE!</v>
      </c>
      <c r="CB2322" t="e">
        <v>#VALUE!</v>
      </c>
      <c r="CC2322">
        <v>0</v>
      </c>
      <c r="CD2322">
        <v>0</v>
      </c>
      <c r="CE2322">
        <v>0</v>
      </c>
      <c r="CH2322">
        <f t="shared" si="181"/>
        <v>1</v>
      </c>
      <c r="CI2322" t="s">
        <v>1405</v>
      </c>
      <c r="CJ2322">
        <v>1</v>
      </c>
      <c r="CK2322" t="s">
        <v>1400</v>
      </c>
      <c r="CL2322">
        <f t="shared" si="182"/>
        <v>1</v>
      </c>
      <c r="CM2322">
        <f t="shared" si="183"/>
        <v>0</v>
      </c>
      <c r="CN2322">
        <f t="shared" si="184"/>
        <v>1</v>
      </c>
    </row>
    <row r="2323" spans="1:92" x14ac:dyDescent="0.25">
      <c r="A2323">
        <v>2205</v>
      </c>
      <c r="B2323" t="s">
        <v>564</v>
      </c>
      <c r="C2323" t="s">
        <v>564</v>
      </c>
      <c r="D2323">
        <v>2519787</v>
      </c>
      <c r="E2323">
        <v>5</v>
      </c>
      <c r="F2323" s="107">
        <v>40991</v>
      </c>
      <c r="G2323" s="107">
        <v>41032</v>
      </c>
      <c r="H2323">
        <v>2519787</v>
      </c>
      <c r="I2323" s="107">
        <v>40992</v>
      </c>
      <c r="J2323" s="107">
        <v>41032</v>
      </c>
      <c r="K2323" t="s">
        <v>562</v>
      </c>
      <c r="L2323" t="s">
        <v>562</v>
      </c>
      <c r="N2323" t="s">
        <v>564</v>
      </c>
      <c r="O2323" t="s">
        <v>913</v>
      </c>
      <c r="P2323" t="s">
        <v>38</v>
      </c>
      <c r="Q2323">
        <v>41</v>
      </c>
      <c r="R2323">
        <v>42</v>
      </c>
      <c r="S2323">
        <v>0</v>
      </c>
      <c r="T2323">
        <v>0</v>
      </c>
      <c r="AD2323" s="107">
        <v>31007</v>
      </c>
      <c r="AE2323" t="s">
        <v>31</v>
      </c>
      <c r="AF2323" t="s">
        <v>32</v>
      </c>
      <c r="AG2323" t="s">
        <v>868</v>
      </c>
      <c r="AH2323" t="s">
        <v>57</v>
      </c>
      <c r="AI2323" t="s">
        <v>33</v>
      </c>
      <c r="AJ2323" t="s">
        <v>88</v>
      </c>
      <c r="AK2323">
        <v>2</v>
      </c>
      <c r="AL2323" t="s">
        <v>987</v>
      </c>
      <c r="AN2323">
        <v>8</v>
      </c>
      <c r="AP2323" t="s">
        <v>174</v>
      </c>
      <c r="AR2323" t="s">
        <v>43</v>
      </c>
      <c r="AS2323" t="s">
        <v>44</v>
      </c>
      <c r="BC2323" t="s">
        <v>37</v>
      </c>
      <c r="BF2323">
        <v>41</v>
      </c>
      <c r="BG2323">
        <v>41</v>
      </c>
      <c r="BH2323">
        <v>42</v>
      </c>
      <c r="BI2323">
        <v>27.278688524590162</v>
      </c>
      <c r="BJ2323">
        <f t="shared" si="180"/>
        <v>27</v>
      </c>
      <c r="BK2323">
        <v>0</v>
      </c>
      <c r="BL2323">
        <v>0</v>
      </c>
      <c r="BM2323" t="s">
        <v>1050</v>
      </c>
      <c r="BN2323" t="s">
        <v>913</v>
      </c>
      <c r="BO2323" t="s">
        <v>564</v>
      </c>
      <c r="BQ2323" t="s">
        <v>1050</v>
      </c>
      <c r="BR2323" t="s">
        <v>87</v>
      </c>
      <c r="BS2323" t="s">
        <v>572</v>
      </c>
      <c r="BT2323" t="s">
        <v>1252</v>
      </c>
      <c r="BU2323" t="s">
        <v>564</v>
      </c>
      <c r="BV2323">
        <v>0.97619047619047616</v>
      </c>
      <c r="BW2323">
        <v>1</v>
      </c>
      <c r="BX2323">
        <v>2.3809523809523836E-2</v>
      </c>
      <c r="BY2323">
        <v>0</v>
      </c>
      <c r="BZ2323">
        <v>-41</v>
      </c>
      <c r="CA2323">
        <v>0</v>
      </c>
      <c r="CB2323">
        <v>41</v>
      </c>
      <c r="CC2323" t="e">
        <v>#VALUE!</v>
      </c>
      <c r="CD2323">
        <v>41</v>
      </c>
      <c r="CE2323">
        <v>0</v>
      </c>
      <c r="CH2323">
        <f t="shared" si="181"/>
        <v>0</v>
      </c>
      <c r="CI2323" t="s">
        <v>1401</v>
      </c>
      <c r="CJ2323">
        <v>3</v>
      </c>
      <c r="CK2323" t="s">
        <v>1399</v>
      </c>
      <c r="CL2323">
        <f t="shared" si="182"/>
        <v>0</v>
      </c>
      <c r="CM2323">
        <f t="shared" si="183"/>
        <v>0</v>
      </c>
      <c r="CN2323">
        <f t="shared" si="184"/>
        <v>0</v>
      </c>
    </row>
    <row r="2324" spans="1:92" x14ac:dyDescent="0.25">
      <c r="A2324">
        <v>2595</v>
      </c>
      <c r="B2324" t="s">
        <v>564</v>
      </c>
      <c r="C2324" t="s">
        <v>564</v>
      </c>
      <c r="D2324">
        <v>2520735</v>
      </c>
      <c r="E2324">
        <v>6</v>
      </c>
      <c r="F2324" s="107">
        <v>41005</v>
      </c>
      <c r="G2324" s="107">
        <v>41138</v>
      </c>
      <c r="H2324">
        <v>2520735</v>
      </c>
      <c r="I2324" s="107">
        <v>41005</v>
      </c>
      <c r="J2324" s="107">
        <v>41138</v>
      </c>
      <c r="K2324">
        <v>10000</v>
      </c>
      <c r="L2324" t="s">
        <v>568</v>
      </c>
      <c r="N2324" t="s">
        <v>564</v>
      </c>
      <c r="O2324" t="s">
        <v>913</v>
      </c>
      <c r="P2324" t="s">
        <v>38</v>
      </c>
      <c r="Q2324">
        <v>134</v>
      </c>
      <c r="R2324">
        <v>134</v>
      </c>
      <c r="S2324">
        <v>1</v>
      </c>
      <c r="T2324">
        <v>1</v>
      </c>
      <c r="AD2324" s="107">
        <v>34152</v>
      </c>
      <c r="AE2324" t="s">
        <v>31</v>
      </c>
      <c r="AF2324" t="s">
        <v>32</v>
      </c>
      <c r="AG2324" t="s">
        <v>868</v>
      </c>
      <c r="AH2324" t="s">
        <v>30</v>
      </c>
      <c r="AI2324" t="s">
        <v>140</v>
      </c>
      <c r="AJ2324" t="s">
        <v>88</v>
      </c>
      <c r="AK2324">
        <v>5</v>
      </c>
      <c r="AL2324" t="s">
        <v>361</v>
      </c>
      <c r="AM2324">
        <v>2</v>
      </c>
      <c r="AP2324" t="s">
        <v>100</v>
      </c>
      <c r="AR2324" t="s">
        <v>66</v>
      </c>
      <c r="AS2324" t="s">
        <v>63</v>
      </c>
      <c r="BC2324" t="s">
        <v>37</v>
      </c>
      <c r="BF2324">
        <v>134</v>
      </c>
      <c r="BG2324">
        <v>134</v>
      </c>
      <c r="BH2324">
        <v>134</v>
      </c>
      <c r="BI2324">
        <v>18.724043715846996</v>
      </c>
      <c r="BJ2324">
        <f t="shared" si="180"/>
        <v>19</v>
      </c>
      <c r="BK2324">
        <v>0</v>
      </c>
      <c r="BL2324">
        <v>0</v>
      </c>
      <c r="BM2324" t="s">
        <v>1050</v>
      </c>
      <c r="BN2324" t="s">
        <v>913</v>
      </c>
      <c r="BO2324" t="s">
        <v>564</v>
      </c>
      <c r="BQ2324" t="s">
        <v>1050</v>
      </c>
      <c r="BR2324" t="s">
        <v>87</v>
      </c>
      <c r="BS2324" t="s">
        <v>572</v>
      </c>
      <c r="BT2324" t="s">
        <v>1252</v>
      </c>
      <c r="BU2324" t="s">
        <v>87</v>
      </c>
      <c r="BV2324">
        <v>1</v>
      </c>
      <c r="BW2324">
        <v>1</v>
      </c>
      <c r="BX2324">
        <v>0</v>
      </c>
      <c r="BY2324">
        <v>0</v>
      </c>
      <c r="BZ2324">
        <v>-134</v>
      </c>
      <c r="CA2324">
        <v>0</v>
      </c>
      <c r="CB2324">
        <v>134</v>
      </c>
      <c r="CC2324" t="e">
        <v>#VALUE!</v>
      </c>
      <c r="CD2324">
        <v>134</v>
      </c>
      <c r="CE2324">
        <v>0</v>
      </c>
      <c r="CH2324">
        <f t="shared" si="181"/>
        <v>1</v>
      </c>
      <c r="CI2324" t="s">
        <v>1403</v>
      </c>
      <c r="CJ2324">
        <v>6</v>
      </c>
      <c r="CK2324" t="s">
        <v>1399</v>
      </c>
      <c r="CL2324">
        <f t="shared" si="182"/>
        <v>0</v>
      </c>
      <c r="CM2324">
        <f t="shared" si="183"/>
        <v>1</v>
      </c>
      <c r="CN2324">
        <f t="shared" si="184"/>
        <v>1</v>
      </c>
    </row>
    <row r="2325" spans="1:92" x14ac:dyDescent="0.25">
      <c r="A2325">
        <v>1968</v>
      </c>
      <c r="B2325" t="s">
        <v>564</v>
      </c>
      <c r="C2325" t="s">
        <v>564</v>
      </c>
      <c r="D2325">
        <v>2520748</v>
      </c>
      <c r="E2325">
        <v>6</v>
      </c>
      <c r="F2325" s="107">
        <v>40982</v>
      </c>
      <c r="G2325" s="107">
        <v>41052</v>
      </c>
      <c r="H2325">
        <v>2520748</v>
      </c>
      <c r="I2325" s="107">
        <v>40983</v>
      </c>
      <c r="J2325" s="107">
        <v>41052</v>
      </c>
      <c r="K2325" t="s">
        <v>562</v>
      </c>
      <c r="L2325" t="s">
        <v>562</v>
      </c>
      <c r="N2325" t="s">
        <v>564</v>
      </c>
      <c r="O2325" t="s">
        <v>913</v>
      </c>
      <c r="P2325" t="s">
        <v>38</v>
      </c>
      <c r="Q2325">
        <v>70</v>
      </c>
      <c r="R2325">
        <v>71</v>
      </c>
      <c r="S2325">
        <v>2</v>
      </c>
      <c r="T2325">
        <v>1</v>
      </c>
      <c r="U2325">
        <v>1</v>
      </c>
      <c r="AB2325" t="s">
        <v>111</v>
      </c>
      <c r="AD2325" s="107">
        <v>34036</v>
      </c>
      <c r="AE2325" t="s">
        <v>31</v>
      </c>
      <c r="AF2325" t="s">
        <v>39</v>
      </c>
      <c r="AG2325" t="s">
        <v>40</v>
      </c>
      <c r="AH2325" t="s">
        <v>30</v>
      </c>
      <c r="AI2325" t="s">
        <v>46</v>
      </c>
      <c r="AJ2325" t="s">
        <v>88</v>
      </c>
      <c r="AK2325">
        <v>4</v>
      </c>
      <c r="AL2325" t="s">
        <v>361</v>
      </c>
      <c r="AM2325">
        <v>2</v>
      </c>
      <c r="AP2325" t="s">
        <v>226</v>
      </c>
      <c r="AR2325" t="s">
        <v>66</v>
      </c>
      <c r="AS2325" t="s">
        <v>63</v>
      </c>
      <c r="BC2325" t="s">
        <v>51</v>
      </c>
      <c r="BF2325">
        <v>70</v>
      </c>
      <c r="BG2325">
        <v>70</v>
      </c>
      <c r="BH2325">
        <v>71</v>
      </c>
      <c r="BI2325">
        <v>18.978142076502731</v>
      </c>
      <c r="BJ2325">
        <f t="shared" si="180"/>
        <v>19</v>
      </c>
      <c r="BK2325">
        <v>0</v>
      </c>
      <c r="BL2325">
        <v>0</v>
      </c>
      <c r="BM2325" t="s">
        <v>1050</v>
      </c>
      <c r="BN2325" t="s">
        <v>913</v>
      </c>
      <c r="BO2325" t="s">
        <v>564</v>
      </c>
      <c r="BQ2325" t="s">
        <v>1050</v>
      </c>
      <c r="BR2325" t="s">
        <v>87</v>
      </c>
      <c r="BS2325" t="s">
        <v>572</v>
      </c>
      <c r="BT2325" t="s">
        <v>1252</v>
      </c>
      <c r="BU2325" t="s">
        <v>87</v>
      </c>
      <c r="BV2325">
        <v>0.9859154929577465</v>
      </c>
      <c r="BW2325">
        <v>1</v>
      </c>
      <c r="BX2325">
        <v>1.4084507042253502E-2</v>
      </c>
      <c r="BY2325">
        <v>0</v>
      </c>
      <c r="BZ2325">
        <v>-70</v>
      </c>
      <c r="CA2325">
        <v>0</v>
      </c>
      <c r="CB2325">
        <v>70</v>
      </c>
      <c r="CC2325" t="e">
        <v>#VALUE!</v>
      </c>
      <c r="CD2325">
        <v>70</v>
      </c>
      <c r="CE2325">
        <v>0</v>
      </c>
      <c r="CH2325">
        <f t="shared" si="181"/>
        <v>1</v>
      </c>
      <c r="CI2325" t="s">
        <v>1402</v>
      </c>
      <c r="CJ2325">
        <v>4</v>
      </c>
      <c r="CK2325" t="s">
        <v>1399</v>
      </c>
      <c r="CL2325">
        <f t="shared" si="182"/>
        <v>0</v>
      </c>
      <c r="CM2325">
        <f t="shared" si="183"/>
        <v>1</v>
      </c>
      <c r="CN2325">
        <f t="shared" si="184"/>
        <v>1</v>
      </c>
    </row>
    <row r="2326" spans="1:92" x14ac:dyDescent="0.25">
      <c r="A2326">
        <v>332</v>
      </c>
      <c r="B2326" t="s">
        <v>564</v>
      </c>
      <c r="C2326" t="s">
        <v>564</v>
      </c>
      <c r="D2326">
        <v>2520862</v>
      </c>
      <c r="E2326">
        <v>6</v>
      </c>
      <c r="F2326" s="107">
        <v>40921</v>
      </c>
      <c r="G2326" s="107">
        <v>41087</v>
      </c>
      <c r="H2326">
        <v>2520862</v>
      </c>
      <c r="I2326" s="107">
        <v>41044</v>
      </c>
      <c r="J2326" s="107">
        <v>41087</v>
      </c>
      <c r="K2326" t="s">
        <v>562</v>
      </c>
      <c r="L2326" t="s">
        <v>562</v>
      </c>
      <c r="N2326" t="s">
        <v>564</v>
      </c>
      <c r="O2326" t="s">
        <v>913</v>
      </c>
      <c r="P2326" t="s">
        <v>38</v>
      </c>
      <c r="Q2326">
        <v>44</v>
      </c>
      <c r="R2326">
        <v>167</v>
      </c>
      <c r="S2326">
        <v>0</v>
      </c>
      <c r="T2326">
        <v>0</v>
      </c>
      <c r="U2326">
        <v>1</v>
      </c>
      <c r="AD2326" s="107">
        <v>30527</v>
      </c>
      <c r="AE2326" t="s">
        <v>31</v>
      </c>
      <c r="AF2326" t="s">
        <v>32</v>
      </c>
      <c r="AG2326" t="s">
        <v>868</v>
      </c>
      <c r="AH2326" t="s">
        <v>30</v>
      </c>
      <c r="AI2326" t="s">
        <v>82</v>
      </c>
      <c r="AJ2326" t="s">
        <v>88</v>
      </c>
      <c r="AK2326">
        <v>3</v>
      </c>
      <c r="AL2326" t="s">
        <v>361</v>
      </c>
      <c r="AM2326">
        <v>4</v>
      </c>
      <c r="AP2326" t="s">
        <v>55</v>
      </c>
      <c r="AR2326" t="s">
        <v>49</v>
      </c>
      <c r="AS2326" t="s">
        <v>56</v>
      </c>
      <c r="BC2326" t="s">
        <v>37</v>
      </c>
      <c r="BF2326">
        <v>44</v>
      </c>
      <c r="BG2326">
        <v>44</v>
      </c>
      <c r="BH2326">
        <v>167</v>
      </c>
      <c r="BI2326">
        <v>28.398907103825138</v>
      </c>
      <c r="BJ2326">
        <f t="shared" si="180"/>
        <v>29</v>
      </c>
      <c r="BK2326">
        <v>0</v>
      </c>
      <c r="BL2326">
        <v>0</v>
      </c>
      <c r="BM2326" t="s">
        <v>1050</v>
      </c>
      <c r="BN2326" t="s">
        <v>913</v>
      </c>
      <c r="BO2326" t="s">
        <v>564</v>
      </c>
      <c r="BQ2326" t="s">
        <v>1050</v>
      </c>
      <c r="BR2326" t="s">
        <v>87</v>
      </c>
      <c r="BS2326" t="s">
        <v>572</v>
      </c>
      <c r="BT2326" t="s">
        <v>1252</v>
      </c>
      <c r="BU2326" t="s">
        <v>564</v>
      </c>
      <c r="BV2326">
        <v>0.26347305389221559</v>
      </c>
      <c r="BW2326">
        <v>1</v>
      </c>
      <c r="BX2326">
        <v>0.73652694610778435</v>
      </c>
      <c r="BY2326">
        <v>0</v>
      </c>
      <c r="BZ2326">
        <v>-44</v>
      </c>
      <c r="CA2326">
        <v>0</v>
      </c>
      <c r="CB2326">
        <v>44</v>
      </c>
      <c r="CC2326" t="e">
        <v>#VALUE!</v>
      </c>
      <c r="CD2326">
        <v>44</v>
      </c>
      <c r="CE2326">
        <v>0</v>
      </c>
      <c r="CH2326">
        <f t="shared" si="181"/>
        <v>0</v>
      </c>
      <c r="CI2326" t="s">
        <v>1401</v>
      </c>
      <c r="CJ2326">
        <v>3</v>
      </c>
      <c r="CK2326" t="s">
        <v>1399</v>
      </c>
      <c r="CL2326">
        <f t="shared" si="182"/>
        <v>0</v>
      </c>
      <c r="CM2326">
        <f t="shared" si="183"/>
        <v>0</v>
      </c>
      <c r="CN2326">
        <f t="shared" si="184"/>
        <v>0</v>
      </c>
    </row>
    <row r="2327" spans="1:92" x14ac:dyDescent="0.25">
      <c r="A2327">
        <v>2980</v>
      </c>
      <c r="B2327" t="s">
        <v>564</v>
      </c>
      <c r="C2327" t="s">
        <v>564</v>
      </c>
      <c r="D2327">
        <v>2520898</v>
      </c>
      <c r="E2327">
        <v>2</v>
      </c>
      <c r="F2327" s="107">
        <v>41018</v>
      </c>
      <c r="G2327" s="107">
        <v>41143</v>
      </c>
      <c r="H2327">
        <v>2520898</v>
      </c>
      <c r="I2327" s="107">
        <v>41019</v>
      </c>
      <c r="J2327" s="107">
        <v>41022</v>
      </c>
      <c r="K2327">
        <v>2000</v>
      </c>
      <c r="L2327" t="s">
        <v>566</v>
      </c>
      <c r="M2327" s="107">
        <v>41022</v>
      </c>
      <c r="N2327" t="s">
        <v>87</v>
      </c>
      <c r="O2327" t="s">
        <v>75</v>
      </c>
      <c r="P2327" t="s">
        <v>587</v>
      </c>
      <c r="Q2327">
        <v>4</v>
      </c>
      <c r="R2327">
        <v>126</v>
      </c>
      <c r="S2327">
        <v>0</v>
      </c>
      <c r="T2327">
        <v>1</v>
      </c>
      <c r="AD2327" s="107">
        <v>30019</v>
      </c>
      <c r="AE2327" t="s">
        <v>45</v>
      </c>
      <c r="AF2327" t="s">
        <v>68</v>
      </c>
      <c r="AG2327" t="s">
        <v>870</v>
      </c>
      <c r="AH2327" t="s">
        <v>30</v>
      </c>
      <c r="AI2327" t="s">
        <v>52</v>
      </c>
      <c r="AJ2327" t="s">
        <v>47</v>
      </c>
      <c r="AK2327">
        <v>8</v>
      </c>
      <c r="AL2327" t="s">
        <v>47</v>
      </c>
      <c r="AP2327" t="s">
        <v>174</v>
      </c>
      <c r="AR2327" t="s">
        <v>43</v>
      </c>
      <c r="AS2327" t="s">
        <v>44</v>
      </c>
      <c r="BC2327" t="s">
        <v>51</v>
      </c>
      <c r="BF2327">
        <v>4</v>
      </c>
      <c r="BG2327">
        <v>125</v>
      </c>
      <c r="BH2327">
        <v>126</v>
      </c>
      <c r="BI2327">
        <v>30.051912568306012</v>
      </c>
      <c r="BJ2327">
        <f t="shared" si="180"/>
        <v>30</v>
      </c>
      <c r="BK2327">
        <v>0</v>
      </c>
      <c r="BL2327">
        <v>-121</v>
      </c>
      <c r="BM2327" t="s">
        <v>47</v>
      </c>
      <c r="BN2327" t="s">
        <v>75</v>
      </c>
      <c r="BO2327" t="s">
        <v>87</v>
      </c>
      <c r="BQ2327" t="s">
        <v>47</v>
      </c>
      <c r="BR2327" t="s">
        <v>87</v>
      </c>
      <c r="BS2327" t="s">
        <v>573</v>
      </c>
      <c r="BT2327" t="s">
        <v>1252</v>
      </c>
      <c r="BU2327" t="s">
        <v>564</v>
      </c>
      <c r="BV2327">
        <v>3.1746031746031744E-2</v>
      </c>
      <c r="BW2327">
        <v>3.2000000000000001E-2</v>
      </c>
      <c r="BX2327">
        <v>2.539682539682564E-4</v>
      </c>
      <c r="BY2327">
        <v>0</v>
      </c>
      <c r="BZ2327">
        <v>-4</v>
      </c>
      <c r="CA2327">
        <v>0</v>
      </c>
      <c r="CB2327">
        <v>4</v>
      </c>
      <c r="CC2327" t="e">
        <v>#VALUE!</v>
      </c>
      <c r="CD2327">
        <v>4</v>
      </c>
      <c r="CE2327">
        <v>0</v>
      </c>
      <c r="CH2327">
        <f t="shared" si="181"/>
        <v>1</v>
      </c>
      <c r="CI2327" t="s">
        <v>1405</v>
      </c>
      <c r="CJ2327">
        <v>1</v>
      </c>
      <c r="CK2327" t="s">
        <v>1399</v>
      </c>
      <c r="CL2327">
        <f t="shared" si="182"/>
        <v>1</v>
      </c>
      <c r="CM2327">
        <f t="shared" si="183"/>
        <v>0</v>
      </c>
      <c r="CN2327">
        <f t="shared" si="184"/>
        <v>1</v>
      </c>
    </row>
    <row r="2328" spans="1:92" x14ac:dyDescent="0.25">
      <c r="A2328">
        <v>719</v>
      </c>
      <c r="B2328" t="s">
        <v>564</v>
      </c>
      <c r="C2328" t="s">
        <v>564</v>
      </c>
      <c r="D2328">
        <v>2521481</v>
      </c>
      <c r="E2328">
        <v>2</v>
      </c>
      <c r="F2328" s="107">
        <v>40937</v>
      </c>
      <c r="G2328" s="107">
        <v>41016</v>
      </c>
      <c r="H2328">
        <v>2521481</v>
      </c>
      <c r="I2328" s="107">
        <v>40937</v>
      </c>
      <c r="J2328" s="107">
        <v>40938</v>
      </c>
      <c r="K2328">
        <v>2000</v>
      </c>
      <c r="L2328" t="s">
        <v>566</v>
      </c>
      <c r="M2328" s="107">
        <v>40938</v>
      </c>
      <c r="N2328" t="s">
        <v>87</v>
      </c>
      <c r="O2328" t="s">
        <v>75</v>
      </c>
      <c r="P2328" t="s">
        <v>587</v>
      </c>
      <c r="Q2328">
        <v>2</v>
      </c>
      <c r="R2328">
        <v>80</v>
      </c>
      <c r="S2328">
        <v>0</v>
      </c>
      <c r="T2328">
        <v>2</v>
      </c>
      <c r="AD2328" s="107">
        <v>31624</v>
      </c>
      <c r="AE2328" t="s">
        <v>45</v>
      </c>
      <c r="AF2328" t="s">
        <v>32</v>
      </c>
      <c r="AG2328" t="s">
        <v>868</v>
      </c>
      <c r="AH2328" t="s">
        <v>30</v>
      </c>
      <c r="AI2328" t="s">
        <v>117</v>
      </c>
      <c r="AJ2328" t="s">
        <v>47</v>
      </c>
      <c r="AK2328">
        <v>4</v>
      </c>
      <c r="AL2328" t="s">
        <v>47</v>
      </c>
      <c r="AP2328" t="s">
        <v>59</v>
      </c>
      <c r="AR2328" t="s">
        <v>43</v>
      </c>
      <c r="AS2328" t="s">
        <v>60</v>
      </c>
      <c r="BC2328" t="s">
        <v>37</v>
      </c>
      <c r="BF2328">
        <v>2</v>
      </c>
      <c r="BG2328">
        <v>80</v>
      </c>
      <c r="BH2328">
        <v>80</v>
      </c>
      <c r="BI2328">
        <v>25.44535519125683</v>
      </c>
      <c r="BJ2328">
        <f t="shared" si="180"/>
        <v>26</v>
      </c>
      <c r="BK2328">
        <v>0</v>
      </c>
      <c r="BL2328">
        <v>-78</v>
      </c>
      <c r="BM2328" t="s">
        <v>47</v>
      </c>
      <c r="BN2328" t="s">
        <v>75</v>
      </c>
      <c r="BO2328" t="s">
        <v>87</v>
      </c>
      <c r="BQ2328" t="s">
        <v>47</v>
      </c>
      <c r="BR2328" t="s">
        <v>87</v>
      </c>
      <c r="BS2328" t="s">
        <v>573</v>
      </c>
      <c r="BT2328" t="s">
        <v>1252</v>
      </c>
      <c r="BU2328" t="s">
        <v>564</v>
      </c>
      <c r="BV2328">
        <v>2.5000000000000001E-2</v>
      </c>
      <c r="BW2328">
        <v>2.5000000000000001E-2</v>
      </c>
      <c r="BX2328">
        <v>0</v>
      </c>
      <c r="BY2328">
        <v>0</v>
      </c>
      <c r="BZ2328">
        <v>-2</v>
      </c>
      <c r="CA2328">
        <v>0</v>
      </c>
      <c r="CB2328">
        <v>2</v>
      </c>
      <c r="CC2328" t="e">
        <v>#VALUE!</v>
      </c>
      <c r="CD2328">
        <v>2</v>
      </c>
      <c r="CE2328">
        <v>0</v>
      </c>
      <c r="CH2328">
        <f t="shared" si="181"/>
        <v>1</v>
      </c>
      <c r="CI2328" t="s">
        <v>1405</v>
      </c>
      <c r="CJ2328">
        <v>1</v>
      </c>
      <c r="CK2328" t="s">
        <v>1399</v>
      </c>
      <c r="CL2328">
        <f t="shared" si="182"/>
        <v>1</v>
      </c>
      <c r="CM2328">
        <f t="shared" si="183"/>
        <v>0</v>
      </c>
      <c r="CN2328">
        <f t="shared" si="184"/>
        <v>1</v>
      </c>
    </row>
    <row r="2329" spans="1:92" x14ac:dyDescent="0.25">
      <c r="A2329">
        <v>1975</v>
      </c>
      <c r="B2329" t="s">
        <v>87</v>
      </c>
      <c r="C2329" t="s">
        <v>564</v>
      </c>
      <c r="D2329">
        <v>2522107</v>
      </c>
      <c r="E2329">
        <v>2</v>
      </c>
      <c r="F2329" s="107">
        <v>40982</v>
      </c>
      <c r="G2329" s="107">
        <v>41107</v>
      </c>
      <c r="H2329">
        <v>2522107</v>
      </c>
      <c r="I2329" s="107">
        <v>40983</v>
      </c>
      <c r="J2329" s="107">
        <v>40995</v>
      </c>
      <c r="K2329">
        <v>10000</v>
      </c>
      <c r="L2329" t="s">
        <v>568</v>
      </c>
      <c r="M2329" s="107">
        <v>40995</v>
      </c>
      <c r="N2329" t="s">
        <v>87</v>
      </c>
      <c r="O2329" t="s">
        <v>53</v>
      </c>
      <c r="P2329" t="s">
        <v>587</v>
      </c>
      <c r="Q2329">
        <v>13</v>
      </c>
      <c r="R2329">
        <v>126</v>
      </c>
      <c r="S2329">
        <v>0</v>
      </c>
      <c r="T2329">
        <v>3</v>
      </c>
      <c r="AB2329" t="s">
        <v>111</v>
      </c>
      <c r="AD2329" s="107">
        <v>33429</v>
      </c>
      <c r="AE2329" t="s">
        <v>31</v>
      </c>
      <c r="AF2329" t="s">
        <v>39</v>
      </c>
      <c r="AG2329" t="s">
        <v>40</v>
      </c>
      <c r="AH2329" t="s">
        <v>30</v>
      </c>
      <c r="AI2329" t="s">
        <v>86</v>
      </c>
      <c r="AJ2329" t="s">
        <v>47</v>
      </c>
      <c r="AK2329">
        <v>7</v>
      </c>
      <c r="AL2329" t="s">
        <v>47</v>
      </c>
      <c r="AP2329" t="s">
        <v>130</v>
      </c>
      <c r="AR2329" t="s">
        <v>49</v>
      </c>
      <c r="AS2329" t="s">
        <v>105</v>
      </c>
      <c r="BC2329" t="s">
        <v>98</v>
      </c>
      <c r="BD2329" t="s">
        <v>1227</v>
      </c>
      <c r="BF2329">
        <v>13</v>
      </c>
      <c r="BG2329">
        <v>125</v>
      </c>
      <c r="BH2329">
        <v>126</v>
      </c>
      <c r="BI2329">
        <v>20.636612021857925</v>
      </c>
      <c r="BJ2329">
        <f t="shared" si="180"/>
        <v>21</v>
      </c>
      <c r="BK2329">
        <v>0</v>
      </c>
      <c r="BL2329">
        <v>-112</v>
      </c>
      <c r="BM2329" t="s">
        <v>47</v>
      </c>
      <c r="BN2329" t="s">
        <v>159</v>
      </c>
      <c r="BO2329" t="s">
        <v>87</v>
      </c>
      <c r="BQ2329" t="s">
        <v>47</v>
      </c>
      <c r="BR2329" t="s">
        <v>87</v>
      </c>
      <c r="BS2329" t="s">
        <v>573</v>
      </c>
      <c r="BT2329" t="s">
        <v>1252</v>
      </c>
      <c r="BU2329" t="s">
        <v>564</v>
      </c>
      <c r="BV2329">
        <v>0.10317460317460317</v>
      </c>
      <c r="BW2329">
        <v>0.104</v>
      </c>
      <c r="BX2329">
        <v>8.2539682539682635E-4</v>
      </c>
      <c r="BY2329">
        <v>0</v>
      </c>
      <c r="BZ2329">
        <v>-13</v>
      </c>
      <c r="CA2329">
        <v>0</v>
      </c>
      <c r="CB2329">
        <v>13</v>
      </c>
      <c r="CC2329" t="e">
        <v>#VALUE!</v>
      </c>
      <c r="CD2329">
        <v>13</v>
      </c>
      <c r="CE2329">
        <v>0</v>
      </c>
      <c r="CH2329">
        <f t="shared" si="181"/>
        <v>1</v>
      </c>
      <c r="CI2329" t="s">
        <v>1404</v>
      </c>
      <c r="CJ2329">
        <v>2</v>
      </c>
      <c r="CK2329" t="s">
        <v>1399</v>
      </c>
      <c r="CL2329">
        <f t="shared" si="182"/>
        <v>1</v>
      </c>
      <c r="CM2329">
        <f t="shared" si="183"/>
        <v>0</v>
      </c>
      <c r="CN2329">
        <f t="shared" si="184"/>
        <v>1</v>
      </c>
    </row>
    <row r="2330" spans="1:92" x14ac:dyDescent="0.25">
      <c r="A2330">
        <v>1293</v>
      </c>
      <c r="B2330" t="s">
        <v>564</v>
      </c>
      <c r="C2330" t="s">
        <v>564</v>
      </c>
      <c r="D2330">
        <v>2522597</v>
      </c>
      <c r="E2330">
        <v>2</v>
      </c>
      <c r="F2330" s="107">
        <v>40956</v>
      </c>
      <c r="G2330" s="107">
        <v>40959</v>
      </c>
      <c r="H2330">
        <v>2522597</v>
      </c>
      <c r="I2330" s="107">
        <v>40956</v>
      </c>
      <c r="J2330" s="107">
        <v>40959</v>
      </c>
      <c r="K2330">
        <v>10000</v>
      </c>
      <c r="L2330" t="s">
        <v>568</v>
      </c>
      <c r="N2330" t="s">
        <v>564</v>
      </c>
      <c r="O2330" t="s">
        <v>913</v>
      </c>
      <c r="P2330" t="s">
        <v>587</v>
      </c>
      <c r="Q2330">
        <v>4</v>
      </c>
      <c r="R2330">
        <v>4</v>
      </c>
      <c r="S2330">
        <v>1</v>
      </c>
      <c r="T2330">
        <v>0</v>
      </c>
      <c r="AD2330" s="107">
        <v>34087</v>
      </c>
      <c r="AE2330" t="s">
        <v>31</v>
      </c>
      <c r="AF2330" t="s">
        <v>32</v>
      </c>
      <c r="AG2330" t="s">
        <v>868</v>
      </c>
      <c r="AH2330" t="s">
        <v>57</v>
      </c>
      <c r="AI2330" t="s">
        <v>117</v>
      </c>
      <c r="AJ2330" t="s">
        <v>47</v>
      </c>
      <c r="AK2330">
        <v>1</v>
      </c>
      <c r="AL2330" t="s">
        <v>47</v>
      </c>
      <c r="AP2330" t="s">
        <v>116</v>
      </c>
      <c r="AR2330" t="s">
        <v>66</v>
      </c>
      <c r="AS2330" t="s">
        <v>44</v>
      </c>
      <c r="AT2330" t="s">
        <v>622</v>
      </c>
      <c r="BC2330" t="s">
        <v>37</v>
      </c>
      <c r="BF2330">
        <v>4</v>
      </c>
      <c r="BG2330">
        <v>4</v>
      </c>
      <c r="BH2330">
        <v>4</v>
      </c>
      <c r="BI2330">
        <v>18.76775956284153</v>
      </c>
      <c r="BJ2330">
        <f t="shared" si="180"/>
        <v>19</v>
      </c>
      <c r="BK2330">
        <v>0</v>
      </c>
      <c r="BL2330">
        <v>0</v>
      </c>
      <c r="BM2330" t="s">
        <v>47</v>
      </c>
      <c r="BN2330" t="s">
        <v>913</v>
      </c>
      <c r="BO2330" t="s">
        <v>564</v>
      </c>
      <c r="BQ2330" t="s">
        <v>47</v>
      </c>
      <c r="BR2330" t="s">
        <v>87</v>
      </c>
      <c r="BS2330" t="s">
        <v>572</v>
      </c>
      <c r="BT2330" t="s">
        <v>1252</v>
      </c>
      <c r="BU2330" t="s">
        <v>87</v>
      </c>
      <c r="BV2330">
        <v>1</v>
      </c>
      <c r="BW2330">
        <v>1</v>
      </c>
      <c r="BX2330">
        <v>0</v>
      </c>
      <c r="BY2330">
        <v>0</v>
      </c>
      <c r="BZ2330">
        <v>-4</v>
      </c>
      <c r="CA2330">
        <v>0</v>
      </c>
      <c r="CB2330">
        <v>4</v>
      </c>
      <c r="CC2330" t="e">
        <v>#VALUE!</v>
      </c>
      <c r="CD2330">
        <v>4</v>
      </c>
      <c r="CE2330">
        <v>0</v>
      </c>
      <c r="CH2330">
        <f t="shared" si="181"/>
        <v>1</v>
      </c>
      <c r="CI2330" t="s">
        <v>1405</v>
      </c>
      <c r="CJ2330">
        <v>1</v>
      </c>
      <c r="CK2330" t="s">
        <v>1399</v>
      </c>
      <c r="CL2330">
        <f t="shared" si="182"/>
        <v>0</v>
      </c>
      <c r="CM2330">
        <f t="shared" si="183"/>
        <v>1</v>
      </c>
      <c r="CN2330">
        <f t="shared" si="184"/>
        <v>0</v>
      </c>
    </row>
    <row r="2331" spans="1:92" x14ac:dyDescent="0.25">
      <c r="A2331">
        <v>1185</v>
      </c>
      <c r="B2331" t="s">
        <v>564</v>
      </c>
      <c r="C2331" t="s">
        <v>564</v>
      </c>
      <c r="D2331">
        <v>2523176</v>
      </c>
      <c r="E2331">
        <v>1</v>
      </c>
      <c r="F2331" s="107">
        <v>40952</v>
      </c>
      <c r="G2331" s="107">
        <v>41046</v>
      </c>
      <c r="H2331">
        <v>2523176</v>
      </c>
      <c r="I2331" s="107">
        <v>40952</v>
      </c>
      <c r="J2331" s="107">
        <v>40956</v>
      </c>
      <c r="K2331">
        <v>5000</v>
      </c>
      <c r="L2331" t="s">
        <v>567</v>
      </c>
      <c r="M2331" s="107">
        <v>40956</v>
      </c>
      <c r="N2331" t="s">
        <v>87</v>
      </c>
      <c r="O2331" t="s">
        <v>75</v>
      </c>
      <c r="P2331" t="s">
        <v>54</v>
      </c>
      <c r="Q2331">
        <v>5</v>
      </c>
      <c r="R2331">
        <v>95</v>
      </c>
      <c r="S2331">
        <v>0</v>
      </c>
      <c r="T2331">
        <v>1</v>
      </c>
      <c r="AD2331" s="107">
        <v>21464</v>
      </c>
      <c r="AE2331" t="s">
        <v>31</v>
      </c>
      <c r="AF2331" t="s">
        <v>68</v>
      </c>
      <c r="AG2331" t="s">
        <v>870</v>
      </c>
      <c r="AH2331" t="s">
        <v>30</v>
      </c>
      <c r="AI2331" t="s">
        <v>117</v>
      </c>
      <c r="AJ2331" t="s">
        <v>54</v>
      </c>
      <c r="AK2331">
        <v>4</v>
      </c>
      <c r="AL2331" t="s">
        <v>54</v>
      </c>
      <c r="AP2331" t="s">
        <v>92</v>
      </c>
      <c r="AR2331" t="s">
        <v>66</v>
      </c>
      <c r="AS2331" t="s">
        <v>44</v>
      </c>
      <c r="BC2331" t="s">
        <v>51</v>
      </c>
      <c r="BF2331">
        <v>5</v>
      </c>
      <c r="BG2331">
        <v>95</v>
      </c>
      <c r="BH2331">
        <v>95</v>
      </c>
      <c r="BI2331">
        <v>53.245901639344261</v>
      </c>
      <c r="BJ2331">
        <f t="shared" si="180"/>
        <v>53</v>
      </c>
      <c r="BK2331">
        <v>0</v>
      </c>
      <c r="BL2331">
        <v>-90</v>
      </c>
      <c r="BM2331" t="s">
        <v>1051</v>
      </c>
      <c r="BN2331" t="s">
        <v>75</v>
      </c>
      <c r="BO2331" t="s">
        <v>87</v>
      </c>
      <c r="BQ2331" t="s">
        <v>1051</v>
      </c>
      <c r="BR2331" t="s">
        <v>87</v>
      </c>
      <c r="BS2331" t="s">
        <v>573</v>
      </c>
      <c r="BT2331" t="s">
        <v>1252</v>
      </c>
      <c r="BU2331" t="s">
        <v>564</v>
      </c>
      <c r="BV2331">
        <v>5.2631578947368418E-2</v>
      </c>
      <c r="BW2331">
        <v>5.2631578947368418E-2</v>
      </c>
      <c r="BX2331">
        <v>0</v>
      </c>
      <c r="BY2331">
        <v>0</v>
      </c>
      <c r="BZ2331">
        <v>-5</v>
      </c>
      <c r="CA2331">
        <v>0</v>
      </c>
      <c r="CB2331">
        <v>5</v>
      </c>
      <c r="CC2331" t="e">
        <v>#VALUE!</v>
      </c>
      <c r="CD2331">
        <v>5</v>
      </c>
      <c r="CE2331">
        <v>0</v>
      </c>
      <c r="CH2331">
        <f t="shared" si="181"/>
        <v>1</v>
      </c>
      <c r="CI2331" t="s">
        <v>1405</v>
      </c>
      <c r="CJ2331">
        <v>1</v>
      </c>
      <c r="CK2331" t="s">
        <v>1399</v>
      </c>
      <c r="CL2331">
        <f t="shared" si="182"/>
        <v>1</v>
      </c>
      <c r="CM2331">
        <f t="shared" si="183"/>
        <v>0</v>
      </c>
      <c r="CN2331">
        <f t="shared" si="184"/>
        <v>1</v>
      </c>
    </row>
    <row r="2332" spans="1:92" x14ac:dyDescent="0.25">
      <c r="A2332">
        <v>2897</v>
      </c>
      <c r="B2332" t="s">
        <v>564</v>
      </c>
      <c r="C2332" t="s">
        <v>564</v>
      </c>
      <c r="D2332">
        <v>2523791</v>
      </c>
      <c r="E2332">
        <v>2</v>
      </c>
      <c r="F2332" s="107">
        <v>41016</v>
      </c>
      <c r="G2332" s="107">
        <v>41018</v>
      </c>
      <c r="H2332">
        <v>2523791</v>
      </c>
      <c r="I2332" s="107">
        <v>41017</v>
      </c>
      <c r="J2332" s="107">
        <v>41018</v>
      </c>
      <c r="K2332">
        <v>5000</v>
      </c>
      <c r="L2332" t="s">
        <v>567</v>
      </c>
      <c r="N2332" t="s">
        <v>564</v>
      </c>
      <c r="O2332" t="s">
        <v>913</v>
      </c>
      <c r="P2332" t="s">
        <v>587</v>
      </c>
      <c r="Q2332">
        <v>2</v>
      </c>
      <c r="R2332">
        <v>3</v>
      </c>
      <c r="S2332">
        <v>0</v>
      </c>
      <c r="T2332">
        <v>1</v>
      </c>
      <c r="AD2332" s="107">
        <v>29300</v>
      </c>
      <c r="AE2332" t="s">
        <v>31</v>
      </c>
      <c r="AF2332" t="s">
        <v>32</v>
      </c>
      <c r="AG2332" t="s">
        <v>868</v>
      </c>
      <c r="AH2332" t="s">
        <v>57</v>
      </c>
      <c r="AI2332" t="s">
        <v>70</v>
      </c>
      <c r="AJ2332" t="s">
        <v>47</v>
      </c>
      <c r="AK2332">
        <v>1</v>
      </c>
      <c r="AL2332" t="s">
        <v>47</v>
      </c>
      <c r="AP2332" t="s">
        <v>42</v>
      </c>
      <c r="AR2332" t="s">
        <v>43</v>
      </c>
      <c r="AS2332" t="s">
        <v>44</v>
      </c>
      <c r="BC2332" t="s">
        <v>37</v>
      </c>
      <c r="BF2332">
        <v>2</v>
      </c>
      <c r="BG2332">
        <v>2</v>
      </c>
      <c r="BH2332">
        <v>3</v>
      </c>
      <c r="BI2332">
        <v>32.010928961748633</v>
      </c>
      <c r="BJ2332">
        <f t="shared" si="180"/>
        <v>32</v>
      </c>
      <c r="BK2332">
        <v>0</v>
      </c>
      <c r="BL2332">
        <v>0</v>
      </c>
      <c r="BM2332" t="s">
        <v>47</v>
      </c>
      <c r="BN2332" t="s">
        <v>913</v>
      </c>
      <c r="BO2332" t="s">
        <v>564</v>
      </c>
      <c r="BQ2332" t="s">
        <v>47</v>
      </c>
      <c r="BR2332" t="s">
        <v>87</v>
      </c>
      <c r="BS2332" t="s">
        <v>572</v>
      </c>
      <c r="BT2332" t="s">
        <v>1252</v>
      </c>
      <c r="BU2332" t="s">
        <v>564</v>
      </c>
      <c r="BV2332">
        <v>0.66666666666666663</v>
      </c>
      <c r="BW2332">
        <v>1</v>
      </c>
      <c r="BX2332">
        <v>0.33333333333333337</v>
      </c>
      <c r="BY2332">
        <v>0</v>
      </c>
      <c r="BZ2332">
        <v>-2</v>
      </c>
      <c r="CA2332">
        <v>0</v>
      </c>
      <c r="CB2332">
        <v>2</v>
      </c>
      <c r="CC2332" t="e">
        <v>#VALUE!</v>
      </c>
      <c r="CD2332">
        <v>2</v>
      </c>
      <c r="CE2332">
        <v>0</v>
      </c>
      <c r="CH2332">
        <f t="shared" si="181"/>
        <v>1</v>
      </c>
      <c r="CI2332" t="s">
        <v>1405</v>
      </c>
      <c r="CJ2332">
        <v>1</v>
      </c>
      <c r="CK2332" t="s">
        <v>1399</v>
      </c>
      <c r="CL2332">
        <f t="shared" si="182"/>
        <v>0</v>
      </c>
      <c r="CM2332">
        <f t="shared" si="183"/>
        <v>0</v>
      </c>
      <c r="CN2332">
        <f t="shared" si="184"/>
        <v>1</v>
      </c>
    </row>
    <row r="2333" spans="1:92" x14ac:dyDescent="0.25">
      <c r="A2333">
        <v>46</v>
      </c>
      <c r="B2333" t="s">
        <v>564</v>
      </c>
      <c r="C2333" t="s">
        <v>564</v>
      </c>
      <c r="D2333">
        <v>2524127</v>
      </c>
      <c r="E2333">
        <v>2</v>
      </c>
      <c r="F2333" s="107">
        <v>40911</v>
      </c>
      <c r="G2333" s="107">
        <v>40952</v>
      </c>
      <c r="H2333">
        <v>2524127</v>
      </c>
      <c r="I2333" s="107">
        <v>40912</v>
      </c>
      <c r="J2333" s="107">
        <v>40913</v>
      </c>
      <c r="K2333">
        <v>5000</v>
      </c>
      <c r="L2333" t="s">
        <v>567</v>
      </c>
      <c r="M2333" s="107">
        <v>40913</v>
      </c>
      <c r="N2333" t="s">
        <v>87</v>
      </c>
      <c r="O2333" t="s">
        <v>75</v>
      </c>
      <c r="P2333" t="s">
        <v>587</v>
      </c>
      <c r="Q2333">
        <v>2</v>
      </c>
      <c r="R2333">
        <v>42</v>
      </c>
      <c r="S2333">
        <v>0</v>
      </c>
      <c r="T2333">
        <v>2</v>
      </c>
      <c r="AD2333" s="107">
        <v>32991</v>
      </c>
      <c r="AE2333" t="s">
        <v>31</v>
      </c>
      <c r="AF2333" t="s">
        <v>32</v>
      </c>
      <c r="AG2333" t="s">
        <v>868</v>
      </c>
      <c r="AH2333" t="s">
        <v>30</v>
      </c>
      <c r="AI2333" t="s">
        <v>79</v>
      </c>
      <c r="AJ2333" t="s">
        <v>47</v>
      </c>
      <c r="AK2333">
        <v>4</v>
      </c>
      <c r="AL2333" t="s">
        <v>47</v>
      </c>
      <c r="AP2333" t="s">
        <v>110</v>
      </c>
      <c r="AR2333" t="s">
        <v>66</v>
      </c>
      <c r="AS2333" t="s">
        <v>44</v>
      </c>
      <c r="BC2333" t="s">
        <v>37</v>
      </c>
      <c r="BF2333">
        <v>2</v>
      </c>
      <c r="BG2333">
        <v>41</v>
      </c>
      <c r="BH2333">
        <v>42</v>
      </c>
      <c r="BI2333">
        <v>21.639344262295083</v>
      </c>
      <c r="BJ2333">
        <f t="shared" si="180"/>
        <v>22</v>
      </c>
      <c r="BK2333">
        <v>0</v>
      </c>
      <c r="BL2333">
        <v>-39</v>
      </c>
      <c r="BM2333" t="s">
        <v>47</v>
      </c>
      <c r="BN2333" t="s">
        <v>75</v>
      </c>
      <c r="BO2333" t="s">
        <v>87</v>
      </c>
      <c r="BQ2333" t="s">
        <v>47</v>
      </c>
      <c r="BR2333" t="s">
        <v>87</v>
      </c>
      <c r="BS2333" t="s">
        <v>573</v>
      </c>
      <c r="BT2333" t="s">
        <v>1252</v>
      </c>
      <c r="BU2333" t="s">
        <v>564</v>
      </c>
      <c r="BV2333">
        <v>4.7619047619047616E-2</v>
      </c>
      <c r="BW2333">
        <v>4.878048780487805E-2</v>
      </c>
      <c r="BX2333">
        <v>1.1614401858304341E-3</v>
      </c>
      <c r="BY2333">
        <v>0</v>
      </c>
      <c r="BZ2333">
        <v>-2</v>
      </c>
      <c r="CA2333">
        <v>0</v>
      </c>
      <c r="CB2333">
        <v>2</v>
      </c>
      <c r="CC2333" t="e">
        <v>#VALUE!</v>
      </c>
      <c r="CD2333">
        <v>2</v>
      </c>
      <c r="CE2333">
        <v>0</v>
      </c>
      <c r="CH2333">
        <f t="shared" si="181"/>
        <v>1</v>
      </c>
      <c r="CI2333" t="s">
        <v>1405</v>
      </c>
      <c r="CJ2333">
        <v>1</v>
      </c>
      <c r="CK2333" t="s">
        <v>1399</v>
      </c>
      <c r="CL2333">
        <f t="shared" si="182"/>
        <v>1</v>
      </c>
      <c r="CM2333">
        <f t="shared" si="183"/>
        <v>0</v>
      </c>
      <c r="CN2333">
        <f t="shared" si="184"/>
        <v>1</v>
      </c>
    </row>
    <row r="2334" spans="1:92" x14ac:dyDescent="0.25">
      <c r="A2334">
        <v>2227</v>
      </c>
      <c r="B2334" t="s">
        <v>564</v>
      </c>
      <c r="C2334" t="s">
        <v>564</v>
      </c>
      <c r="D2334">
        <v>2524137</v>
      </c>
      <c r="E2334">
        <v>1</v>
      </c>
      <c r="F2334" s="107">
        <v>40992</v>
      </c>
      <c r="G2334" s="107">
        <v>40994</v>
      </c>
      <c r="H2334">
        <v>2524137</v>
      </c>
      <c r="I2334" s="107">
        <v>40992</v>
      </c>
      <c r="J2334" s="107">
        <v>40994</v>
      </c>
      <c r="K2334">
        <v>5000</v>
      </c>
      <c r="L2334" t="s">
        <v>567</v>
      </c>
      <c r="N2334" t="s">
        <v>564</v>
      </c>
      <c r="O2334" t="s">
        <v>913</v>
      </c>
      <c r="P2334" t="s">
        <v>54</v>
      </c>
      <c r="Q2334">
        <v>3</v>
      </c>
      <c r="R2334">
        <v>3</v>
      </c>
      <c r="S2334">
        <v>1</v>
      </c>
      <c r="T2334">
        <v>0</v>
      </c>
      <c r="U2334">
        <v>1</v>
      </c>
      <c r="AD2334" s="107">
        <v>34095</v>
      </c>
      <c r="AE2334" t="s">
        <v>31</v>
      </c>
      <c r="AF2334" t="s">
        <v>32</v>
      </c>
      <c r="AG2334" t="s">
        <v>868</v>
      </c>
      <c r="AH2334" t="s">
        <v>30</v>
      </c>
      <c r="AI2334" t="s">
        <v>112</v>
      </c>
      <c r="AJ2334" t="s">
        <v>54</v>
      </c>
      <c r="AK2334">
        <v>1</v>
      </c>
      <c r="AL2334" t="s">
        <v>54</v>
      </c>
      <c r="AP2334" t="s">
        <v>135</v>
      </c>
      <c r="AR2334" t="s">
        <v>66</v>
      </c>
      <c r="AS2334" t="s">
        <v>63</v>
      </c>
      <c r="AT2334" t="s">
        <v>417</v>
      </c>
      <c r="AU2334" t="s">
        <v>417</v>
      </c>
      <c r="BC2334" t="s">
        <v>78</v>
      </c>
      <c r="BF2334">
        <v>3</v>
      </c>
      <c r="BG2334">
        <v>3</v>
      </c>
      <c r="BH2334">
        <v>3</v>
      </c>
      <c r="BI2334">
        <v>18.844262295081968</v>
      </c>
      <c r="BJ2334">
        <f t="shared" si="180"/>
        <v>19</v>
      </c>
      <c r="BK2334">
        <v>0</v>
      </c>
      <c r="BL2334">
        <v>0</v>
      </c>
      <c r="BM2334" t="s">
        <v>1051</v>
      </c>
      <c r="BN2334" t="s">
        <v>913</v>
      </c>
      <c r="BO2334" t="s">
        <v>564</v>
      </c>
      <c r="BQ2334" t="s">
        <v>1051</v>
      </c>
      <c r="BR2334" t="s">
        <v>87</v>
      </c>
      <c r="BS2334" t="s">
        <v>572</v>
      </c>
      <c r="BT2334" t="s">
        <v>1252</v>
      </c>
      <c r="BU2334" t="s">
        <v>87</v>
      </c>
      <c r="BV2334">
        <v>1</v>
      </c>
      <c r="BW2334">
        <v>1</v>
      </c>
      <c r="BX2334">
        <v>0</v>
      </c>
      <c r="BY2334">
        <v>0</v>
      </c>
      <c r="BZ2334">
        <v>-3</v>
      </c>
      <c r="CA2334">
        <v>0</v>
      </c>
      <c r="CB2334">
        <v>3</v>
      </c>
      <c r="CC2334" t="e">
        <v>#VALUE!</v>
      </c>
      <c r="CD2334">
        <v>3</v>
      </c>
      <c r="CE2334">
        <v>0</v>
      </c>
      <c r="CH2334">
        <f t="shared" si="181"/>
        <v>1</v>
      </c>
      <c r="CI2334" t="s">
        <v>1405</v>
      </c>
      <c r="CJ2334">
        <v>1</v>
      </c>
      <c r="CK2334" t="s">
        <v>1399</v>
      </c>
      <c r="CL2334">
        <f t="shared" si="182"/>
        <v>0</v>
      </c>
      <c r="CM2334">
        <f t="shared" si="183"/>
        <v>1</v>
      </c>
      <c r="CN2334">
        <f t="shared" si="184"/>
        <v>0</v>
      </c>
    </row>
    <row r="2335" spans="1:92" x14ac:dyDescent="0.25">
      <c r="A2335">
        <v>2083</v>
      </c>
      <c r="B2335" t="s">
        <v>564</v>
      </c>
      <c r="C2335" t="s">
        <v>564</v>
      </c>
      <c r="D2335">
        <v>2524425</v>
      </c>
      <c r="E2335">
        <v>2</v>
      </c>
      <c r="F2335" s="107">
        <v>40987</v>
      </c>
      <c r="G2335" s="107">
        <v>40990</v>
      </c>
      <c r="H2335">
        <v>2524425</v>
      </c>
      <c r="I2335" s="107">
        <v>40988</v>
      </c>
      <c r="J2335" s="107">
        <v>40990</v>
      </c>
      <c r="K2335">
        <v>5000</v>
      </c>
      <c r="L2335" t="s">
        <v>567</v>
      </c>
      <c r="N2335" t="s">
        <v>564</v>
      </c>
      <c r="O2335" t="s">
        <v>913</v>
      </c>
      <c r="P2335" t="s">
        <v>587</v>
      </c>
      <c r="Q2335">
        <v>3</v>
      </c>
      <c r="R2335">
        <v>4</v>
      </c>
      <c r="S2335">
        <v>0</v>
      </c>
      <c r="T2335">
        <v>1</v>
      </c>
      <c r="AD2335" s="107">
        <v>31323</v>
      </c>
      <c r="AE2335" t="s">
        <v>45</v>
      </c>
      <c r="AF2335" t="s">
        <v>32</v>
      </c>
      <c r="AG2335" t="s">
        <v>868</v>
      </c>
      <c r="AH2335" t="s">
        <v>30</v>
      </c>
      <c r="AI2335" t="s">
        <v>69</v>
      </c>
      <c r="AJ2335" t="s">
        <v>47</v>
      </c>
      <c r="AK2335">
        <v>3</v>
      </c>
      <c r="AL2335" t="s">
        <v>47</v>
      </c>
      <c r="AP2335" t="s">
        <v>170</v>
      </c>
      <c r="AR2335" t="s">
        <v>43</v>
      </c>
      <c r="AS2335" t="s">
        <v>63</v>
      </c>
      <c r="BC2335" t="s">
        <v>37</v>
      </c>
      <c r="BF2335">
        <v>3</v>
      </c>
      <c r="BG2335">
        <v>3</v>
      </c>
      <c r="BH2335">
        <v>4</v>
      </c>
      <c r="BI2335">
        <v>26.404371584699454</v>
      </c>
      <c r="BJ2335">
        <f t="shared" si="180"/>
        <v>26</v>
      </c>
      <c r="BK2335">
        <v>0</v>
      </c>
      <c r="BL2335">
        <v>0</v>
      </c>
      <c r="BM2335" t="s">
        <v>47</v>
      </c>
      <c r="BN2335" t="s">
        <v>913</v>
      </c>
      <c r="BO2335" t="s">
        <v>564</v>
      </c>
      <c r="BQ2335" t="s">
        <v>47</v>
      </c>
      <c r="BR2335" t="s">
        <v>87</v>
      </c>
      <c r="BS2335" t="s">
        <v>572</v>
      </c>
      <c r="BT2335" t="s">
        <v>1252</v>
      </c>
      <c r="BU2335" t="s">
        <v>564</v>
      </c>
      <c r="BV2335">
        <v>0.75</v>
      </c>
      <c r="BW2335">
        <v>1</v>
      </c>
      <c r="BX2335">
        <v>0.25</v>
      </c>
      <c r="BY2335">
        <v>0</v>
      </c>
      <c r="BZ2335">
        <v>-3</v>
      </c>
      <c r="CA2335">
        <v>0</v>
      </c>
      <c r="CB2335">
        <v>3</v>
      </c>
      <c r="CC2335" t="e">
        <v>#VALUE!</v>
      </c>
      <c r="CD2335">
        <v>3</v>
      </c>
      <c r="CE2335">
        <v>0</v>
      </c>
      <c r="CH2335">
        <f t="shared" si="181"/>
        <v>1</v>
      </c>
      <c r="CI2335" t="s">
        <v>1405</v>
      </c>
      <c r="CJ2335">
        <v>1</v>
      </c>
      <c r="CK2335" t="s">
        <v>1399</v>
      </c>
      <c r="CL2335">
        <f t="shared" si="182"/>
        <v>0</v>
      </c>
      <c r="CM2335">
        <f t="shared" si="183"/>
        <v>0</v>
      </c>
      <c r="CN2335">
        <f t="shared" si="184"/>
        <v>1</v>
      </c>
    </row>
    <row r="2336" spans="1:92" x14ac:dyDescent="0.25">
      <c r="A2336">
        <v>796</v>
      </c>
      <c r="B2336" t="s">
        <v>564</v>
      </c>
      <c r="C2336" t="s">
        <v>564</v>
      </c>
      <c r="D2336">
        <v>2525290</v>
      </c>
      <c r="E2336">
        <v>5</v>
      </c>
      <c r="F2336" s="107">
        <v>40939</v>
      </c>
      <c r="G2336" s="107">
        <v>40969</v>
      </c>
      <c r="H2336">
        <v>2525290</v>
      </c>
      <c r="I2336" s="107">
        <v>40940</v>
      </c>
      <c r="J2336" s="107">
        <v>40969</v>
      </c>
      <c r="K2336">
        <v>2000</v>
      </c>
      <c r="L2336" t="s">
        <v>566</v>
      </c>
      <c r="N2336" t="s">
        <v>564</v>
      </c>
      <c r="O2336" t="s">
        <v>913</v>
      </c>
      <c r="P2336" t="s">
        <v>38</v>
      </c>
      <c r="Q2336">
        <v>30</v>
      </c>
      <c r="R2336">
        <v>31</v>
      </c>
      <c r="S2336">
        <v>1</v>
      </c>
      <c r="T2336">
        <v>1</v>
      </c>
      <c r="U2336">
        <v>1</v>
      </c>
      <c r="AD2336" s="107">
        <v>33978</v>
      </c>
      <c r="AE2336" t="s">
        <v>31</v>
      </c>
      <c r="AF2336" t="s">
        <v>32</v>
      </c>
      <c r="AG2336" t="s">
        <v>868</v>
      </c>
      <c r="AH2336" t="s">
        <v>30</v>
      </c>
      <c r="AI2336" t="s">
        <v>94</v>
      </c>
      <c r="AJ2336" t="s">
        <v>88</v>
      </c>
      <c r="AK2336">
        <v>2</v>
      </c>
      <c r="AL2336" t="s">
        <v>987</v>
      </c>
      <c r="AN2336">
        <v>10</v>
      </c>
      <c r="AP2336" t="s">
        <v>107</v>
      </c>
      <c r="AR2336" t="s">
        <v>43</v>
      </c>
      <c r="AS2336" t="s">
        <v>60</v>
      </c>
      <c r="BC2336" t="s">
        <v>37</v>
      </c>
      <c r="BF2336">
        <v>30</v>
      </c>
      <c r="BG2336">
        <v>30</v>
      </c>
      <c r="BH2336">
        <v>31</v>
      </c>
      <c r="BI2336">
        <v>19.019125683060111</v>
      </c>
      <c r="BJ2336">
        <f t="shared" si="180"/>
        <v>19</v>
      </c>
      <c r="BK2336">
        <v>0</v>
      </c>
      <c r="BL2336">
        <v>0</v>
      </c>
      <c r="BM2336" t="s">
        <v>1050</v>
      </c>
      <c r="BN2336" t="s">
        <v>913</v>
      </c>
      <c r="BO2336" t="s">
        <v>564</v>
      </c>
      <c r="BQ2336" t="s">
        <v>1050</v>
      </c>
      <c r="BR2336" t="s">
        <v>87</v>
      </c>
      <c r="BS2336" t="s">
        <v>572</v>
      </c>
      <c r="BT2336" t="s">
        <v>1252</v>
      </c>
      <c r="BU2336" t="s">
        <v>87</v>
      </c>
      <c r="BV2336">
        <v>0.967741935483871</v>
      </c>
      <c r="BW2336">
        <v>1</v>
      </c>
      <c r="BX2336">
        <v>3.2258064516129004E-2</v>
      </c>
      <c r="BY2336">
        <v>0</v>
      </c>
      <c r="BZ2336">
        <v>-30</v>
      </c>
      <c r="CA2336">
        <v>0</v>
      </c>
      <c r="CB2336">
        <v>30</v>
      </c>
      <c r="CC2336" t="e">
        <v>#VALUE!</v>
      </c>
      <c r="CD2336">
        <v>30</v>
      </c>
      <c r="CE2336">
        <v>0</v>
      </c>
      <c r="CH2336">
        <f t="shared" si="181"/>
        <v>1</v>
      </c>
      <c r="CI2336" t="s">
        <v>1404</v>
      </c>
      <c r="CJ2336">
        <v>2</v>
      </c>
      <c r="CK2336" t="s">
        <v>1399</v>
      </c>
      <c r="CL2336">
        <f t="shared" si="182"/>
        <v>0</v>
      </c>
      <c r="CM2336">
        <f t="shared" si="183"/>
        <v>1</v>
      </c>
      <c r="CN2336">
        <f t="shared" si="184"/>
        <v>1</v>
      </c>
    </row>
    <row r="2337" spans="1:92" x14ac:dyDescent="0.25">
      <c r="A2337">
        <v>950</v>
      </c>
      <c r="B2337" t="s">
        <v>564</v>
      </c>
      <c r="C2337" t="s">
        <v>564</v>
      </c>
      <c r="D2337">
        <v>2525536</v>
      </c>
      <c r="E2337">
        <v>5</v>
      </c>
      <c r="F2337" s="107">
        <v>40943</v>
      </c>
      <c r="G2337" s="107">
        <v>41047</v>
      </c>
      <c r="H2337">
        <v>2525536</v>
      </c>
      <c r="I2337" s="107">
        <v>40944</v>
      </c>
      <c r="J2337" s="107">
        <v>41047</v>
      </c>
      <c r="K2337">
        <v>40000</v>
      </c>
      <c r="L2337" t="s">
        <v>570</v>
      </c>
      <c r="N2337" t="s">
        <v>564</v>
      </c>
      <c r="O2337" t="s">
        <v>913</v>
      </c>
      <c r="P2337" t="s">
        <v>38</v>
      </c>
      <c r="Q2337">
        <v>104</v>
      </c>
      <c r="R2337">
        <v>105</v>
      </c>
      <c r="S2337">
        <v>1</v>
      </c>
      <c r="T2337">
        <v>0</v>
      </c>
      <c r="U2337">
        <v>1</v>
      </c>
      <c r="AD2337" s="107">
        <v>34162</v>
      </c>
      <c r="AE2337" t="s">
        <v>31</v>
      </c>
      <c r="AF2337" t="s">
        <v>39</v>
      </c>
      <c r="AG2337" t="s">
        <v>40</v>
      </c>
      <c r="AH2337" t="s">
        <v>40</v>
      </c>
      <c r="AI2337" t="s">
        <v>46</v>
      </c>
      <c r="AJ2337" t="s">
        <v>88</v>
      </c>
      <c r="AK2337">
        <v>4</v>
      </c>
      <c r="AL2337" t="s">
        <v>987</v>
      </c>
      <c r="AN2337">
        <v>7</v>
      </c>
      <c r="AP2337" t="s">
        <v>42</v>
      </c>
      <c r="AR2337" t="s">
        <v>43</v>
      </c>
      <c r="AS2337" t="s">
        <v>44</v>
      </c>
      <c r="AT2337" t="s">
        <v>1426</v>
      </c>
      <c r="BC2337" t="s">
        <v>37</v>
      </c>
      <c r="BF2337">
        <v>104</v>
      </c>
      <c r="BG2337">
        <v>104</v>
      </c>
      <c r="BH2337">
        <v>105</v>
      </c>
      <c r="BI2337">
        <v>18.527322404371585</v>
      </c>
      <c r="BJ2337">
        <f t="shared" si="180"/>
        <v>19</v>
      </c>
      <c r="BK2337">
        <v>0</v>
      </c>
      <c r="BL2337">
        <v>0</v>
      </c>
      <c r="BM2337" t="s">
        <v>1050</v>
      </c>
      <c r="BN2337" t="s">
        <v>913</v>
      </c>
      <c r="BO2337" t="s">
        <v>564</v>
      </c>
      <c r="BQ2337" t="s">
        <v>1050</v>
      </c>
      <c r="BR2337" t="s">
        <v>87</v>
      </c>
      <c r="BS2337" t="s">
        <v>572</v>
      </c>
      <c r="BT2337" t="s">
        <v>1252</v>
      </c>
      <c r="BU2337" t="s">
        <v>87</v>
      </c>
      <c r="BV2337">
        <v>0.99047619047619051</v>
      </c>
      <c r="BW2337">
        <v>1</v>
      </c>
      <c r="BX2337">
        <v>9.52380952380949E-3</v>
      </c>
      <c r="BY2337">
        <v>0</v>
      </c>
      <c r="BZ2337">
        <v>-104</v>
      </c>
      <c r="CA2337">
        <v>0</v>
      </c>
      <c r="CB2337">
        <v>104</v>
      </c>
      <c r="CC2337" t="e">
        <v>#VALUE!</v>
      </c>
      <c r="CD2337">
        <v>104</v>
      </c>
      <c r="CE2337">
        <v>0</v>
      </c>
      <c r="CH2337">
        <f t="shared" si="181"/>
        <v>1</v>
      </c>
      <c r="CI2337" t="s">
        <v>1408</v>
      </c>
      <c r="CJ2337">
        <v>0</v>
      </c>
      <c r="CK2337" t="s">
        <v>1399</v>
      </c>
      <c r="CL2337">
        <f t="shared" si="182"/>
        <v>0</v>
      </c>
      <c r="CM2337">
        <f t="shared" si="183"/>
        <v>1</v>
      </c>
      <c r="CN2337">
        <f t="shared" si="184"/>
        <v>0</v>
      </c>
    </row>
    <row r="2338" spans="1:92" x14ac:dyDescent="0.25">
      <c r="A2338">
        <v>2132</v>
      </c>
      <c r="B2338" t="s">
        <v>87</v>
      </c>
      <c r="C2338" t="s">
        <v>564</v>
      </c>
      <c r="D2338">
        <v>2525817</v>
      </c>
      <c r="E2338">
        <v>1</v>
      </c>
      <c r="F2338" s="107">
        <v>40988</v>
      </c>
      <c r="G2338" s="107">
        <v>41082</v>
      </c>
      <c r="H2338">
        <v>2525817</v>
      </c>
      <c r="I2338" s="107">
        <v>40989</v>
      </c>
      <c r="J2338" s="107">
        <v>40990</v>
      </c>
      <c r="K2338">
        <v>5000</v>
      </c>
      <c r="L2338" t="s">
        <v>567</v>
      </c>
      <c r="M2338" s="107">
        <v>40990</v>
      </c>
      <c r="N2338" t="s">
        <v>87</v>
      </c>
      <c r="O2338" t="s">
        <v>75</v>
      </c>
      <c r="P2338" t="s">
        <v>54</v>
      </c>
      <c r="Q2338">
        <v>2</v>
      </c>
      <c r="R2338">
        <v>95</v>
      </c>
      <c r="S2338">
        <v>0</v>
      </c>
      <c r="T2338">
        <v>0</v>
      </c>
      <c r="AD2338" s="107">
        <v>30393</v>
      </c>
      <c r="AE2338" t="s">
        <v>31</v>
      </c>
      <c r="AF2338" t="s">
        <v>32</v>
      </c>
      <c r="AG2338" t="s">
        <v>868</v>
      </c>
      <c r="AH2338" t="s">
        <v>30</v>
      </c>
      <c r="AI2338" t="s">
        <v>33</v>
      </c>
      <c r="AJ2338" t="s">
        <v>54</v>
      </c>
      <c r="AK2338">
        <v>7</v>
      </c>
      <c r="AL2338" t="s">
        <v>54</v>
      </c>
      <c r="AP2338" t="s">
        <v>226</v>
      </c>
      <c r="AR2338" t="s">
        <v>66</v>
      </c>
      <c r="AS2338" t="s">
        <v>63</v>
      </c>
      <c r="AT2338" t="s">
        <v>860</v>
      </c>
      <c r="BC2338" t="s">
        <v>78</v>
      </c>
      <c r="BD2338" t="s">
        <v>1228</v>
      </c>
      <c r="BF2338">
        <v>2</v>
      </c>
      <c r="BG2338">
        <v>94</v>
      </c>
      <c r="BH2338">
        <v>95</v>
      </c>
      <c r="BI2338">
        <v>28.948087431693988</v>
      </c>
      <c r="BJ2338">
        <f t="shared" si="180"/>
        <v>29</v>
      </c>
      <c r="BK2338">
        <v>0</v>
      </c>
      <c r="BL2338">
        <v>-92</v>
      </c>
      <c r="BM2338" t="s">
        <v>1051</v>
      </c>
      <c r="BN2338" t="s">
        <v>75</v>
      </c>
      <c r="BO2338" t="s">
        <v>87</v>
      </c>
      <c r="BQ2338" t="s">
        <v>1051</v>
      </c>
      <c r="BR2338" t="s">
        <v>87</v>
      </c>
      <c r="BS2338" t="s">
        <v>573</v>
      </c>
      <c r="BT2338" t="s">
        <v>1252</v>
      </c>
      <c r="BU2338" t="s">
        <v>564</v>
      </c>
      <c r="BV2338">
        <v>2.1052631578947368E-2</v>
      </c>
      <c r="BW2338">
        <v>2.1276595744680851E-2</v>
      </c>
      <c r="BX2338">
        <v>2.239641657334826E-4</v>
      </c>
      <c r="BY2338">
        <v>0</v>
      </c>
      <c r="BZ2338">
        <v>-2</v>
      </c>
      <c r="CA2338">
        <v>0</v>
      </c>
      <c r="CB2338">
        <v>2</v>
      </c>
      <c r="CC2338" t="e">
        <v>#VALUE!</v>
      </c>
      <c r="CE2338">
        <v>92</v>
      </c>
      <c r="CH2338">
        <f t="shared" si="181"/>
        <v>0</v>
      </c>
      <c r="CI2338" t="s">
        <v>1405</v>
      </c>
      <c r="CJ2338">
        <v>1</v>
      </c>
      <c r="CK2338" t="s">
        <v>1399</v>
      </c>
      <c r="CL2338">
        <f t="shared" si="182"/>
        <v>1</v>
      </c>
      <c r="CM2338">
        <f t="shared" si="183"/>
        <v>0</v>
      </c>
      <c r="CN2338">
        <f t="shared" si="184"/>
        <v>0</v>
      </c>
    </row>
    <row r="2339" spans="1:92" x14ac:dyDescent="0.25">
      <c r="A2339">
        <v>73</v>
      </c>
      <c r="B2339" t="s">
        <v>87</v>
      </c>
      <c r="C2339" t="s">
        <v>87</v>
      </c>
      <c r="D2339">
        <v>2525824</v>
      </c>
      <c r="E2339">
        <v>2</v>
      </c>
      <c r="F2339" s="107">
        <v>40912</v>
      </c>
      <c r="G2339" s="107">
        <v>41187</v>
      </c>
      <c r="H2339">
        <v>2525824</v>
      </c>
      <c r="I2339" s="107">
        <v>40915</v>
      </c>
      <c r="J2339" s="107">
        <v>40920</v>
      </c>
      <c r="K2339">
        <v>10000</v>
      </c>
      <c r="L2339" t="s">
        <v>568</v>
      </c>
      <c r="M2339" s="107">
        <v>40920</v>
      </c>
      <c r="N2339" t="s">
        <v>87</v>
      </c>
      <c r="O2339" t="s">
        <v>583</v>
      </c>
      <c r="P2339" t="s">
        <v>587</v>
      </c>
      <c r="Q2339">
        <v>57</v>
      </c>
      <c r="R2339">
        <v>276</v>
      </c>
      <c r="S2339">
        <v>0</v>
      </c>
      <c r="T2339">
        <v>2</v>
      </c>
      <c r="AD2339" s="107">
        <v>30176</v>
      </c>
      <c r="AE2339" t="s">
        <v>45</v>
      </c>
      <c r="AF2339" t="s">
        <v>68</v>
      </c>
      <c r="AG2339" t="s">
        <v>870</v>
      </c>
      <c r="AH2339" t="s">
        <v>30</v>
      </c>
      <c r="AI2339" t="s">
        <v>94</v>
      </c>
      <c r="AJ2339" t="s">
        <v>47</v>
      </c>
      <c r="AK2339">
        <v>9</v>
      </c>
      <c r="AL2339" t="s">
        <v>47</v>
      </c>
      <c r="AP2339" t="s">
        <v>130</v>
      </c>
      <c r="AR2339" t="s">
        <v>49</v>
      </c>
      <c r="AS2339" t="s">
        <v>105</v>
      </c>
      <c r="AT2339" t="s">
        <v>1054</v>
      </c>
      <c r="AV2339" t="s">
        <v>87</v>
      </c>
      <c r="AW2339" t="s">
        <v>676</v>
      </c>
      <c r="BA2339">
        <v>41317</v>
      </c>
      <c r="BB2339">
        <v>636</v>
      </c>
      <c r="BC2339" t="s">
        <v>51</v>
      </c>
      <c r="BD2339" t="s">
        <v>1053</v>
      </c>
      <c r="BF2339">
        <v>57</v>
      </c>
      <c r="BG2339">
        <v>273</v>
      </c>
      <c r="BH2339">
        <v>276</v>
      </c>
      <c r="BI2339">
        <v>29.333333333333332</v>
      </c>
      <c r="BJ2339">
        <f t="shared" si="180"/>
        <v>29</v>
      </c>
      <c r="BK2339">
        <v>0</v>
      </c>
      <c r="BL2339">
        <v>-267</v>
      </c>
      <c r="BM2339" t="s">
        <v>47</v>
      </c>
      <c r="BN2339" t="s">
        <v>75</v>
      </c>
      <c r="BO2339" t="s">
        <v>87</v>
      </c>
      <c r="BQ2339" t="s">
        <v>47</v>
      </c>
      <c r="BR2339" t="s">
        <v>87</v>
      </c>
      <c r="BS2339" t="s">
        <v>572</v>
      </c>
      <c r="BT2339" t="s">
        <v>1252</v>
      </c>
      <c r="BU2339" t="s">
        <v>564</v>
      </c>
      <c r="BV2339">
        <v>0.20652173913043478</v>
      </c>
      <c r="BW2339">
        <v>2.197802197802198E-2</v>
      </c>
      <c r="BX2339">
        <v>-0.1845437171524128</v>
      </c>
      <c r="BY2339">
        <v>0</v>
      </c>
      <c r="BZ2339">
        <v>-6</v>
      </c>
      <c r="CA2339">
        <v>51</v>
      </c>
      <c r="CB2339">
        <v>273</v>
      </c>
      <c r="CC2339">
        <v>57</v>
      </c>
      <c r="CD2339">
        <v>273</v>
      </c>
      <c r="CE2339">
        <v>267</v>
      </c>
      <c r="CH2339">
        <f t="shared" si="181"/>
        <v>1</v>
      </c>
      <c r="CI2339" t="s">
        <v>1401</v>
      </c>
      <c r="CJ2339">
        <v>3</v>
      </c>
      <c r="CK2339" t="s">
        <v>1399</v>
      </c>
      <c r="CL2339">
        <f t="shared" si="182"/>
        <v>1</v>
      </c>
      <c r="CM2339">
        <f t="shared" si="183"/>
        <v>0</v>
      </c>
      <c r="CN2339">
        <f t="shared" si="184"/>
        <v>1</v>
      </c>
    </row>
    <row r="2340" spans="1:92" x14ac:dyDescent="0.25">
      <c r="A2340">
        <v>1964</v>
      </c>
      <c r="B2340" t="s">
        <v>564</v>
      </c>
      <c r="C2340" t="s">
        <v>564</v>
      </c>
      <c r="D2340">
        <v>2525882</v>
      </c>
      <c r="E2340">
        <v>5</v>
      </c>
      <c r="F2340" s="107">
        <v>40982</v>
      </c>
      <c r="G2340" s="107">
        <v>40984</v>
      </c>
      <c r="H2340">
        <v>2525882</v>
      </c>
      <c r="I2340" s="107">
        <v>40982</v>
      </c>
      <c r="J2340" s="107">
        <v>40984</v>
      </c>
      <c r="K2340">
        <v>5000</v>
      </c>
      <c r="L2340" t="s">
        <v>567</v>
      </c>
      <c r="N2340" t="s">
        <v>564</v>
      </c>
      <c r="O2340" t="s">
        <v>913</v>
      </c>
      <c r="P2340" t="s">
        <v>38</v>
      </c>
      <c r="Q2340">
        <v>3</v>
      </c>
      <c r="R2340">
        <v>3</v>
      </c>
      <c r="S2340">
        <v>0</v>
      </c>
      <c r="T2340">
        <v>3</v>
      </c>
      <c r="AD2340" s="107">
        <v>19781</v>
      </c>
      <c r="AE2340" t="s">
        <v>31</v>
      </c>
      <c r="AF2340" t="s">
        <v>68</v>
      </c>
      <c r="AG2340" t="s">
        <v>870</v>
      </c>
      <c r="AH2340" t="s">
        <v>30</v>
      </c>
      <c r="AI2340" t="s">
        <v>96</v>
      </c>
      <c r="AJ2340" t="s">
        <v>88</v>
      </c>
      <c r="AK2340">
        <v>1</v>
      </c>
      <c r="AL2340" t="s">
        <v>987</v>
      </c>
      <c r="AN2340">
        <v>6</v>
      </c>
      <c r="AP2340" t="s">
        <v>277</v>
      </c>
      <c r="AR2340" t="s">
        <v>43</v>
      </c>
      <c r="AS2340" t="s">
        <v>44</v>
      </c>
      <c r="BC2340" t="s">
        <v>98</v>
      </c>
      <c r="BF2340">
        <v>3</v>
      </c>
      <c r="BG2340">
        <v>3</v>
      </c>
      <c r="BH2340">
        <v>3</v>
      </c>
      <c r="BI2340">
        <v>57.92622950819672</v>
      </c>
      <c r="BJ2340">
        <f t="shared" si="180"/>
        <v>58</v>
      </c>
      <c r="BK2340">
        <v>0</v>
      </c>
      <c r="BL2340">
        <v>0</v>
      </c>
      <c r="BM2340" t="s">
        <v>1050</v>
      </c>
      <c r="BN2340" t="s">
        <v>913</v>
      </c>
      <c r="BO2340" t="s">
        <v>564</v>
      </c>
      <c r="BQ2340" t="s">
        <v>1050</v>
      </c>
      <c r="BR2340" t="s">
        <v>87</v>
      </c>
      <c r="BS2340" t="s">
        <v>572</v>
      </c>
      <c r="BT2340" t="s">
        <v>1252</v>
      </c>
      <c r="BU2340" t="s">
        <v>564</v>
      </c>
      <c r="BV2340">
        <v>1</v>
      </c>
      <c r="BW2340">
        <v>1</v>
      </c>
      <c r="BX2340">
        <v>0</v>
      </c>
      <c r="BY2340">
        <v>0</v>
      </c>
      <c r="BZ2340">
        <v>-3</v>
      </c>
      <c r="CA2340">
        <v>0</v>
      </c>
      <c r="CB2340">
        <v>3</v>
      </c>
      <c r="CC2340" t="e">
        <v>#VALUE!</v>
      </c>
      <c r="CD2340">
        <v>3</v>
      </c>
      <c r="CE2340">
        <v>0</v>
      </c>
      <c r="CH2340">
        <f t="shared" si="181"/>
        <v>1</v>
      </c>
      <c r="CI2340" t="s">
        <v>1405</v>
      </c>
      <c r="CJ2340">
        <v>1</v>
      </c>
      <c r="CK2340" t="s">
        <v>1399</v>
      </c>
      <c r="CL2340">
        <f t="shared" si="182"/>
        <v>0</v>
      </c>
      <c r="CM2340">
        <f t="shared" si="183"/>
        <v>0</v>
      </c>
      <c r="CN2340">
        <f t="shared" si="184"/>
        <v>1</v>
      </c>
    </row>
    <row r="2341" spans="1:92" x14ac:dyDescent="0.25">
      <c r="A2341">
        <v>3063</v>
      </c>
      <c r="B2341" t="s">
        <v>564</v>
      </c>
      <c r="C2341" t="s">
        <v>87</v>
      </c>
      <c r="D2341">
        <v>2525958</v>
      </c>
      <c r="E2341">
        <v>6</v>
      </c>
      <c r="F2341" s="107">
        <v>41022</v>
      </c>
      <c r="G2341" s="107">
        <v>41775</v>
      </c>
      <c r="H2341">
        <v>2525958</v>
      </c>
      <c r="I2341" s="107">
        <v>41023</v>
      </c>
      <c r="J2341" s="107">
        <v>41023</v>
      </c>
      <c r="K2341">
        <v>80000</v>
      </c>
      <c r="L2341" t="s">
        <v>570</v>
      </c>
      <c r="M2341" s="107">
        <v>41023</v>
      </c>
      <c r="N2341" t="s">
        <v>87</v>
      </c>
      <c r="O2341" t="s">
        <v>583</v>
      </c>
      <c r="P2341" t="s">
        <v>38</v>
      </c>
      <c r="Q2341">
        <v>5</v>
      </c>
      <c r="R2341">
        <v>754</v>
      </c>
      <c r="S2341">
        <v>0</v>
      </c>
      <c r="T2341">
        <v>0</v>
      </c>
      <c r="AD2341" s="107">
        <v>33385</v>
      </c>
      <c r="AE2341" t="s">
        <v>31</v>
      </c>
      <c r="AF2341" t="s">
        <v>32</v>
      </c>
      <c r="AG2341" t="s">
        <v>868</v>
      </c>
      <c r="AH2341" t="s">
        <v>30</v>
      </c>
      <c r="AI2341" t="s">
        <v>86</v>
      </c>
      <c r="AJ2341" t="s">
        <v>88</v>
      </c>
      <c r="AK2341">
        <v>24</v>
      </c>
      <c r="AL2341" t="s">
        <v>361</v>
      </c>
      <c r="AM2341">
        <v>9</v>
      </c>
      <c r="AP2341" t="s">
        <v>104</v>
      </c>
      <c r="AR2341" t="s">
        <v>91</v>
      </c>
      <c r="AS2341" t="s">
        <v>105</v>
      </c>
      <c r="AT2341" t="s">
        <v>1382</v>
      </c>
      <c r="AU2341" t="s">
        <v>1383</v>
      </c>
      <c r="AX2341">
        <v>41143</v>
      </c>
      <c r="BC2341" t="s">
        <v>51</v>
      </c>
      <c r="BF2341">
        <v>5</v>
      </c>
      <c r="BG2341">
        <v>753</v>
      </c>
      <c r="BH2341">
        <v>754</v>
      </c>
      <c r="BI2341">
        <v>20.866120218579233</v>
      </c>
      <c r="BJ2341">
        <f t="shared" si="180"/>
        <v>21</v>
      </c>
      <c r="BK2341">
        <v>0</v>
      </c>
      <c r="BL2341">
        <v>-752</v>
      </c>
      <c r="BM2341" t="s">
        <v>1050</v>
      </c>
      <c r="BN2341" t="s">
        <v>75</v>
      </c>
      <c r="BO2341" t="s">
        <v>50</v>
      </c>
      <c r="BQ2341" t="s">
        <v>1050</v>
      </c>
      <c r="BR2341" t="s">
        <v>87</v>
      </c>
      <c r="BS2341" t="s">
        <v>573</v>
      </c>
      <c r="BT2341" t="s">
        <v>1252</v>
      </c>
      <c r="BU2341" t="s">
        <v>564</v>
      </c>
      <c r="BV2341">
        <v>6.6312997347480109E-3</v>
      </c>
      <c r="BW2341">
        <v>6.6E-3</v>
      </c>
      <c r="BX2341">
        <v>0</v>
      </c>
      <c r="BY2341">
        <v>0</v>
      </c>
      <c r="BZ2341">
        <v>-1</v>
      </c>
      <c r="CA2341">
        <v>4</v>
      </c>
      <c r="CB2341">
        <v>1</v>
      </c>
      <c r="CC2341" t="e">
        <v>#VALUE!</v>
      </c>
      <c r="CD2341">
        <v>5</v>
      </c>
      <c r="CH2341">
        <f t="shared" si="181"/>
        <v>0</v>
      </c>
      <c r="CI2341" t="s">
        <v>1405</v>
      </c>
      <c r="CJ2341">
        <v>1</v>
      </c>
      <c r="CK2341" t="s">
        <v>1399</v>
      </c>
      <c r="CL2341">
        <f t="shared" si="182"/>
        <v>1</v>
      </c>
      <c r="CM2341">
        <f t="shared" si="183"/>
        <v>0</v>
      </c>
      <c r="CN2341">
        <f t="shared" si="184"/>
        <v>0</v>
      </c>
    </row>
    <row r="2342" spans="1:92" x14ac:dyDescent="0.25">
      <c r="A2342">
        <v>2990</v>
      </c>
      <c r="B2342" t="s">
        <v>564</v>
      </c>
      <c r="C2342" t="s">
        <v>564</v>
      </c>
      <c r="D2342">
        <v>2526209</v>
      </c>
      <c r="E2342">
        <v>4</v>
      </c>
      <c r="F2342" s="107">
        <v>41019</v>
      </c>
      <c r="G2342" s="107">
        <v>41022</v>
      </c>
      <c r="H2342">
        <v>2526209</v>
      </c>
      <c r="I2342" s="107">
        <v>41019</v>
      </c>
      <c r="J2342" s="107">
        <v>41022</v>
      </c>
      <c r="K2342">
        <v>5000</v>
      </c>
      <c r="L2342" t="s">
        <v>567</v>
      </c>
      <c r="N2342" t="s">
        <v>564</v>
      </c>
      <c r="O2342" t="s">
        <v>913</v>
      </c>
      <c r="P2342" t="s">
        <v>38</v>
      </c>
      <c r="Q2342">
        <v>4</v>
      </c>
      <c r="R2342">
        <v>4</v>
      </c>
      <c r="S2342">
        <v>1</v>
      </c>
      <c r="T2342">
        <v>0</v>
      </c>
      <c r="AD2342" s="107">
        <v>33883</v>
      </c>
      <c r="AE2342" t="s">
        <v>31</v>
      </c>
      <c r="AF2342" t="s">
        <v>32</v>
      </c>
      <c r="AG2342" t="s">
        <v>868</v>
      </c>
      <c r="AH2342" t="s">
        <v>30</v>
      </c>
      <c r="AI2342" t="s">
        <v>82</v>
      </c>
      <c r="AJ2342" t="s">
        <v>88</v>
      </c>
      <c r="AK2342">
        <v>1</v>
      </c>
      <c r="AL2342" t="s">
        <v>986</v>
      </c>
      <c r="AO2342">
        <v>180</v>
      </c>
      <c r="AP2342" t="s">
        <v>42</v>
      </c>
      <c r="AR2342" t="s">
        <v>43</v>
      </c>
      <c r="AS2342" t="s">
        <v>44</v>
      </c>
      <c r="AT2342" t="s">
        <v>506</v>
      </c>
      <c r="BC2342" t="s">
        <v>37</v>
      </c>
      <c r="BF2342">
        <v>4</v>
      </c>
      <c r="BG2342">
        <v>4</v>
      </c>
      <c r="BH2342">
        <v>4</v>
      </c>
      <c r="BI2342">
        <v>19.497267759562842</v>
      </c>
      <c r="BJ2342">
        <f t="shared" si="180"/>
        <v>20</v>
      </c>
      <c r="BK2342">
        <v>0</v>
      </c>
      <c r="BL2342">
        <v>0</v>
      </c>
      <c r="BM2342" t="s">
        <v>1050</v>
      </c>
      <c r="BN2342" t="s">
        <v>913</v>
      </c>
      <c r="BO2342" t="s">
        <v>564</v>
      </c>
      <c r="BQ2342" t="s">
        <v>1050</v>
      </c>
      <c r="BR2342" t="s">
        <v>87</v>
      </c>
      <c r="BS2342" t="s">
        <v>572</v>
      </c>
      <c r="BT2342" t="s">
        <v>1252</v>
      </c>
      <c r="BU2342" t="s">
        <v>87</v>
      </c>
      <c r="BV2342">
        <v>1</v>
      </c>
      <c r="BW2342">
        <v>1</v>
      </c>
      <c r="BX2342">
        <v>0</v>
      </c>
      <c r="BY2342">
        <v>0</v>
      </c>
      <c r="BZ2342">
        <v>-4</v>
      </c>
      <c r="CA2342">
        <v>0</v>
      </c>
      <c r="CB2342">
        <v>4</v>
      </c>
      <c r="CC2342" t="e">
        <v>#VALUE!</v>
      </c>
      <c r="CD2342">
        <v>4</v>
      </c>
      <c r="CE2342">
        <v>0</v>
      </c>
      <c r="CH2342">
        <f t="shared" si="181"/>
        <v>1</v>
      </c>
      <c r="CI2342" t="s">
        <v>1405</v>
      </c>
      <c r="CJ2342">
        <v>1</v>
      </c>
      <c r="CK2342" t="s">
        <v>1399</v>
      </c>
      <c r="CL2342">
        <f t="shared" si="182"/>
        <v>0</v>
      </c>
      <c r="CM2342">
        <f t="shared" si="183"/>
        <v>1</v>
      </c>
      <c r="CN2342">
        <f t="shared" si="184"/>
        <v>0</v>
      </c>
    </row>
    <row r="2343" spans="1:92" x14ac:dyDescent="0.25">
      <c r="A2343">
        <v>235</v>
      </c>
      <c r="B2343" t="s">
        <v>564</v>
      </c>
      <c r="C2343" t="s">
        <v>564</v>
      </c>
      <c r="D2343">
        <v>2526425</v>
      </c>
      <c r="E2343">
        <v>2</v>
      </c>
      <c r="F2343" s="107">
        <v>40919</v>
      </c>
      <c r="G2343" s="107">
        <v>40962</v>
      </c>
      <c r="H2343">
        <v>2526425</v>
      </c>
      <c r="I2343" s="107">
        <v>40919</v>
      </c>
      <c r="J2343" s="107">
        <v>40923</v>
      </c>
      <c r="K2343">
        <v>2000</v>
      </c>
      <c r="L2343" t="s">
        <v>566</v>
      </c>
      <c r="M2343" s="107">
        <v>40923</v>
      </c>
      <c r="N2343" t="s">
        <v>87</v>
      </c>
      <c r="O2343" t="s">
        <v>75</v>
      </c>
      <c r="P2343" t="s">
        <v>587</v>
      </c>
      <c r="Q2343">
        <v>5</v>
      </c>
      <c r="R2343">
        <v>44</v>
      </c>
      <c r="S2343">
        <v>1</v>
      </c>
      <c r="T2343">
        <v>0</v>
      </c>
      <c r="V2343">
        <v>1</v>
      </c>
      <c r="AD2343" s="107">
        <v>33682</v>
      </c>
      <c r="AE2343" t="s">
        <v>31</v>
      </c>
      <c r="AF2343" t="s">
        <v>68</v>
      </c>
      <c r="AG2343" t="s">
        <v>870</v>
      </c>
      <c r="AH2343" t="s">
        <v>30</v>
      </c>
      <c r="AI2343" t="s">
        <v>82</v>
      </c>
      <c r="AJ2343" t="s">
        <v>47</v>
      </c>
      <c r="AK2343">
        <v>3</v>
      </c>
      <c r="AL2343" t="s">
        <v>47</v>
      </c>
      <c r="AP2343" t="s">
        <v>107</v>
      </c>
      <c r="AR2343" t="s">
        <v>43</v>
      </c>
      <c r="AS2343" t="s">
        <v>60</v>
      </c>
      <c r="BC2343" t="s">
        <v>37</v>
      </c>
      <c r="BF2343">
        <v>5</v>
      </c>
      <c r="BG2343">
        <v>44</v>
      </c>
      <c r="BH2343">
        <v>44</v>
      </c>
      <c r="BI2343">
        <v>19.773224043715846</v>
      </c>
      <c r="BJ2343">
        <f t="shared" si="180"/>
        <v>20</v>
      </c>
      <c r="BK2343">
        <v>0</v>
      </c>
      <c r="BL2343">
        <v>-39</v>
      </c>
      <c r="BM2343" t="s">
        <v>47</v>
      </c>
      <c r="BN2343" t="s">
        <v>75</v>
      </c>
      <c r="BO2343" t="s">
        <v>87</v>
      </c>
      <c r="BQ2343" t="s">
        <v>47</v>
      </c>
      <c r="BR2343" t="s">
        <v>87</v>
      </c>
      <c r="BS2343" t="s">
        <v>573</v>
      </c>
      <c r="BT2343" t="s">
        <v>1252</v>
      </c>
      <c r="BU2343" t="s">
        <v>87</v>
      </c>
      <c r="BV2343">
        <v>0.11363636363636363</v>
      </c>
      <c r="BW2343">
        <v>0.11363636363636363</v>
      </c>
      <c r="BX2343">
        <v>0</v>
      </c>
      <c r="BY2343">
        <v>0</v>
      </c>
      <c r="BZ2343">
        <v>-5</v>
      </c>
      <c r="CA2343">
        <v>0</v>
      </c>
      <c r="CB2343">
        <v>5</v>
      </c>
      <c r="CC2343" t="e">
        <v>#VALUE!</v>
      </c>
      <c r="CD2343">
        <v>5</v>
      </c>
      <c r="CE2343">
        <v>0</v>
      </c>
      <c r="CH2343">
        <f t="shared" si="181"/>
        <v>1</v>
      </c>
      <c r="CI2343" t="s">
        <v>1405</v>
      </c>
      <c r="CJ2343">
        <v>1</v>
      </c>
      <c r="CK2343" t="s">
        <v>1399</v>
      </c>
      <c r="CL2343">
        <f t="shared" si="182"/>
        <v>1</v>
      </c>
      <c r="CM2343">
        <f t="shared" si="183"/>
        <v>1</v>
      </c>
      <c r="CN2343">
        <f t="shared" si="184"/>
        <v>0</v>
      </c>
    </row>
    <row r="2344" spans="1:92" x14ac:dyDescent="0.25">
      <c r="A2344">
        <v>3047</v>
      </c>
      <c r="B2344" t="s">
        <v>564</v>
      </c>
      <c r="C2344" t="s">
        <v>564</v>
      </c>
      <c r="D2344">
        <v>2527368</v>
      </c>
      <c r="E2344">
        <v>4</v>
      </c>
      <c r="F2344" s="107">
        <v>41022</v>
      </c>
      <c r="G2344" s="107">
        <v>41123</v>
      </c>
      <c r="H2344">
        <v>2527368</v>
      </c>
      <c r="I2344" s="107">
        <v>41022</v>
      </c>
      <c r="J2344" s="107">
        <v>41023</v>
      </c>
      <c r="K2344">
        <v>2000</v>
      </c>
      <c r="L2344" t="s">
        <v>566</v>
      </c>
      <c r="M2344" s="107">
        <v>41023</v>
      </c>
      <c r="N2344" t="s">
        <v>87</v>
      </c>
      <c r="O2344" t="s">
        <v>75</v>
      </c>
      <c r="P2344" t="s">
        <v>38</v>
      </c>
      <c r="Q2344">
        <v>2</v>
      </c>
      <c r="R2344">
        <v>102</v>
      </c>
      <c r="S2344">
        <v>0</v>
      </c>
      <c r="T2344">
        <v>0</v>
      </c>
      <c r="AD2344" s="107">
        <v>32066</v>
      </c>
      <c r="AE2344" t="s">
        <v>45</v>
      </c>
      <c r="AF2344" t="s">
        <v>32</v>
      </c>
      <c r="AG2344" t="s">
        <v>868</v>
      </c>
      <c r="AH2344" t="s">
        <v>30</v>
      </c>
      <c r="AI2344" t="s">
        <v>117</v>
      </c>
      <c r="AJ2344" t="s">
        <v>88</v>
      </c>
      <c r="AK2344">
        <v>4</v>
      </c>
      <c r="AL2344" t="s">
        <v>986</v>
      </c>
      <c r="AO2344">
        <v>120</v>
      </c>
      <c r="AP2344" t="s">
        <v>107</v>
      </c>
      <c r="AR2344" t="s">
        <v>43</v>
      </c>
      <c r="AS2344" t="s">
        <v>60</v>
      </c>
      <c r="BC2344" t="s">
        <v>37</v>
      </c>
      <c r="BF2344">
        <v>2</v>
      </c>
      <c r="BG2344">
        <v>102</v>
      </c>
      <c r="BH2344">
        <v>102</v>
      </c>
      <c r="BI2344">
        <v>24.469945355191257</v>
      </c>
      <c r="BJ2344">
        <f t="shared" si="180"/>
        <v>25</v>
      </c>
      <c r="BK2344">
        <v>0</v>
      </c>
      <c r="BL2344">
        <v>-100</v>
      </c>
      <c r="BM2344" t="s">
        <v>1050</v>
      </c>
      <c r="BN2344" t="s">
        <v>75</v>
      </c>
      <c r="BO2344" t="s">
        <v>87</v>
      </c>
      <c r="BQ2344" t="s">
        <v>1050</v>
      </c>
      <c r="BR2344" t="s">
        <v>87</v>
      </c>
      <c r="BS2344" t="s">
        <v>573</v>
      </c>
      <c r="BT2344" t="s">
        <v>1252</v>
      </c>
      <c r="BU2344" t="s">
        <v>564</v>
      </c>
      <c r="BV2344">
        <v>1.9607843137254902E-2</v>
      </c>
      <c r="BW2344">
        <v>1.9607843137254902E-2</v>
      </c>
      <c r="BX2344">
        <v>0</v>
      </c>
      <c r="BY2344">
        <v>0</v>
      </c>
      <c r="BZ2344">
        <v>-2</v>
      </c>
      <c r="CA2344">
        <v>0</v>
      </c>
      <c r="CB2344">
        <v>2</v>
      </c>
      <c r="CC2344" t="e">
        <v>#VALUE!</v>
      </c>
      <c r="CD2344">
        <v>2</v>
      </c>
      <c r="CE2344">
        <v>0</v>
      </c>
      <c r="CH2344">
        <f t="shared" si="181"/>
        <v>0</v>
      </c>
      <c r="CI2344" t="s">
        <v>1405</v>
      </c>
      <c r="CJ2344">
        <v>1</v>
      </c>
      <c r="CK2344" t="s">
        <v>1399</v>
      </c>
      <c r="CL2344">
        <f t="shared" si="182"/>
        <v>1</v>
      </c>
      <c r="CM2344">
        <f t="shared" si="183"/>
        <v>0</v>
      </c>
      <c r="CN2344">
        <f t="shared" si="184"/>
        <v>0</v>
      </c>
    </row>
    <row r="2345" spans="1:92" x14ac:dyDescent="0.25">
      <c r="A2345">
        <v>1825</v>
      </c>
      <c r="B2345" t="s">
        <v>564</v>
      </c>
      <c r="C2345" t="s">
        <v>564</v>
      </c>
      <c r="D2345">
        <v>2527425</v>
      </c>
      <c r="E2345">
        <v>5</v>
      </c>
      <c r="F2345" s="107">
        <v>40976</v>
      </c>
      <c r="G2345" s="107">
        <v>41032</v>
      </c>
      <c r="H2345">
        <v>2527425</v>
      </c>
      <c r="I2345" s="107">
        <v>40977</v>
      </c>
      <c r="J2345" s="107">
        <v>41032</v>
      </c>
      <c r="K2345">
        <v>10000</v>
      </c>
      <c r="L2345" t="s">
        <v>568</v>
      </c>
      <c r="N2345" t="s">
        <v>564</v>
      </c>
      <c r="O2345" t="s">
        <v>913</v>
      </c>
      <c r="P2345" t="s">
        <v>38</v>
      </c>
      <c r="Q2345">
        <v>56</v>
      </c>
      <c r="R2345">
        <v>57</v>
      </c>
      <c r="S2345">
        <v>2</v>
      </c>
      <c r="T2345">
        <v>1</v>
      </c>
      <c r="U2345">
        <v>1</v>
      </c>
      <c r="AD2345" s="107">
        <v>34253</v>
      </c>
      <c r="AE2345" t="s">
        <v>31</v>
      </c>
      <c r="AF2345" t="s">
        <v>32</v>
      </c>
      <c r="AG2345" t="s">
        <v>868</v>
      </c>
      <c r="AH2345" t="s">
        <v>30</v>
      </c>
      <c r="AI2345" t="s">
        <v>52</v>
      </c>
      <c r="AJ2345" t="s">
        <v>88</v>
      </c>
      <c r="AK2345">
        <v>3</v>
      </c>
      <c r="AL2345" t="s">
        <v>987</v>
      </c>
      <c r="AN2345">
        <v>6</v>
      </c>
      <c r="AP2345" t="s">
        <v>196</v>
      </c>
      <c r="AR2345" t="s">
        <v>43</v>
      </c>
      <c r="AS2345" t="s">
        <v>60</v>
      </c>
      <c r="BC2345" t="s">
        <v>37</v>
      </c>
      <c r="BF2345">
        <v>56</v>
      </c>
      <c r="BG2345">
        <v>56</v>
      </c>
      <c r="BH2345">
        <v>57</v>
      </c>
      <c r="BI2345">
        <v>18.368852459016395</v>
      </c>
      <c r="BJ2345">
        <f t="shared" si="180"/>
        <v>18</v>
      </c>
      <c r="BK2345">
        <v>0</v>
      </c>
      <c r="BL2345">
        <v>0</v>
      </c>
      <c r="BM2345" t="s">
        <v>1050</v>
      </c>
      <c r="BN2345" t="s">
        <v>913</v>
      </c>
      <c r="BO2345" t="s">
        <v>564</v>
      </c>
      <c r="BQ2345" t="s">
        <v>1050</v>
      </c>
      <c r="BR2345" t="s">
        <v>87</v>
      </c>
      <c r="BS2345" t="s">
        <v>572</v>
      </c>
      <c r="BT2345" t="s">
        <v>1252</v>
      </c>
      <c r="BU2345" t="s">
        <v>87</v>
      </c>
      <c r="BV2345">
        <v>0.98245614035087714</v>
      </c>
      <c r="BW2345">
        <v>1</v>
      </c>
      <c r="BX2345">
        <v>1.7543859649122862E-2</v>
      </c>
      <c r="BY2345">
        <v>0</v>
      </c>
      <c r="BZ2345">
        <v>-56</v>
      </c>
      <c r="CA2345">
        <v>0</v>
      </c>
      <c r="CB2345">
        <v>56</v>
      </c>
      <c r="CC2345" t="e">
        <v>#VALUE!</v>
      </c>
      <c r="CD2345">
        <v>56</v>
      </c>
      <c r="CE2345">
        <v>0</v>
      </c>
      <c r="CH2345">
        <f t="shared" si="181"/>
        <v>1</v>
      </c>
      <c r="CI2345" t="s">
        <v>1401</v>
      </c>
      <c r="CJ2345">
        <v>3</v>
      </c>
      <c r="CK2345" t="s">
        <v>1399</v>
      </c>
      <c r="CL2345">
        <f t="shared" si="182"/>
        <v>0</v>
      </c>
      <c r="CM2345">
        <f t="shared" si="183"/>
        <v>1</v>
      </c>
      <c r="CN2345">
        <f t="shared" si="184"/>
        <v>1</v>
      </c>
    </row>
    <row r="2346" spans="1:92" x14ac:dyDescent="0.25">
      <c r="A2346">
        <v>2898</v>
      </c>
      <c r="B2346" t="s">
        <v>564</v>
      </c>
      <c r="C2346" t="s">
        <v>564</v>
      </c>
      <c r="D2346">
        <v>2527544</v>
      </c>
      <c r="E2346">
        <v>2</v>
      </c>
      <c r="F2346" s="107">
        <v>41016</v>
      </c>
      <c r="G2346" s="107">
        <v>41051</v>
      </c>
      <c r="H2346">
        <v>2527544</v>
      </c>
      <c r="I2346" s="107">
        <v>41016</v>
      </c>
      <c r="J2346" s="107">
        <v>41051</v>
      </c>
      <c r="K2346">
        <v>5000</v>
      </c>
      <c r="L2346" t="s">
        <v>567</v>
      </c>
      <c r="N2346" t="s">
        <v>564</v>
      </c>
      <c r="O2346" t="s">
        <v>913</v>
      </c>
      <c r="P2346" t="s">
        <v>587</v>
      </c>
      <c r="Q2346">
        <v>36</v>
      </c>
      <c r="R2346">
        <v>36</v>
      </c>
      <c r="S2346">
        <v>1</v>
      </c>
      <c r="T2346">
        <v>0</v>
      </c>
      <c r="AD2346" s="107">
        <v>33696</v>
      </c>
      <c r="AE2346" t="s">
        <v>31</v>
      </c>
      <c r="AF2346" t="s">
        <v>32</v>
      </c>
      <c r="AG2346" t="s">
        <v>868</v>
      </c>
      <c r="AH2346" t="s">
        <v>30</v>
      </c>
      <c r="AI2346" t="s">
        <v>99</v>
      </c>
      <c r="AJ2346" t="s">
        <v>47</v>
      </c>
      <c r="AK2346">
        <v>2</v>
      </c>
      <c r="AL2346" t="s">
        <v>47</v>
      </c>
      <c r="AP2346" t="s">
        <v>106</v>
      </c>
      <c r="AR2346" t="s">
        <v>43</v>
      </c>
      <c r="AS2346" t="s">
        <v>56</v>
      </c>
      <c r="AT2346" t="s">
        <v>494</v>
      </c>
      <c r="BC2346" t="s">
        <v>98</v>
      </c>
      <c r="BF2346">
        <v>36</v>
      </c>
      <c r="BG2346">
        <v>36</v>
      </c>
      <c r="BH2346">
        <v>36</v>
      </c>
      <c r="BI2346">
        <v>20</v>
      </c>
      <c r="BJ2346">
        <f t="shared" si="180"/>
        <v>20</v>
      </c>
      <c r="BK2346">
        <v>0</v>
      </c>
      <c r="BL2346">
        <v>0</v>
      </c>
      <c r="BM2346" t="s">
        <v>47</v>
      </c>
      <c r="BN2346" t="s">
        <v>913</v>
      </c>
      <c r="BO2346" t="s">
        <v>564</v>
      </c>
      <c r="BQ2346" t="s">
        <v>47</v>
      </c>
      <c r="BR2346" t="s">
        <v>87</v>
      </c>
      <c r="BS2346" t="s">
        <v>572</v>
      </c>
      <c r="BT2346" t="s">
        <v>1252</v>
      </c>
      <c r="BU2346" t="s">
        <v>87</v>
      </c>
      <c r="BV2346">
        <v>1</v>
      </c>
      <c r="BW2346">
        <v>1</v>
      </c>
      <c r="BX2346">
        <v>0</v>
      </c>
      <c r="BY2346">
        <v>0</v>
      </c>
      <c r="BZ2346">
        <v>-36</v>
      </c>
      <c r="CA2346">
        <v>0</v>
      </c>
      <c r="CB2346">
        <v>36</v>
      </c>
      <c r="CC2346" t="e">
        <v>#VALUE!</v>
      </c>
      <c r="CD2346">
        <v>36</v>
      </c>
      <c r="CE2346">
        <v>0</v>
      </c>
      <c r="CH2346">
        <f t="shared" si="181"/>
        <v>1</v>
      </c>
      <c r="CI2346" t="s">
        <v>1401</v>
      </c>
      <c r="CJ2346">
        <v>3</v>
      </c>
      <c r="CK2346" t="s">
        <v>1399</v>
      </c>
      <c r="CL2346">
        <f t="shared" si="182"/>
        <v>0</v>
      </c>
      <c r="CM2346">
        <f t="shared" si="183"/>
        <v>1</v>
      </c>
      <c r="CN2346">
        <f t="shared" si="184"/>
        <v>0</v>
      </c>
    </row>
    <row r="2347" spans="1:92" x14ac:dyDescent="0.25">
      <c r="A2347">
        <v>2129</v>
      </c>
      <c r="B2347" t="s">
        <v>564</v>
      </c>
      <c r="C2347" t="s">
        <v>564</v>
      </c>
      <c r="D2347">
        <v>2527569</v>
      </c>
      <c r="E2347">
        <v>6</v>
      </c>
      <c r="F2347" s="107">
        <v>40988</v>
      </c>
      <c r="G2347" s="107">
        <v>41569</v>
      </c>
      <c r="H2347">
        <v>2527569</v>
      </c>
      <c r="I2347" s="107">
        <v>40988</v>
      </c>
      <c r="J2347" s="107">
        <v>41569</v>
      </c>
      <c r="K2347" t="s">
        <v>562</v>
      </c>
      <c r="L2347" t="s">
        <v>562</v>
      </c>
      <c r="N2347" t="s">
        <v>564</v>
      </c>
      <c r="O2347" t="s">
        <v>913</v>
      </c>
      <c r="P2347" t="s">
        <v>38</v>
      </c>
      <c r="Q2347">
        <v>582</v>
      </c>
      <c r="R2347">
        <v>582</v>
      </c>
      <c r="S2347">
        <v>2</v>
      </c>
      <c r="T2347">
        <v>0</v>
      </c>
      <c r="V2347">
        <v>2</v>
      </c>
      <c r="AB2347" t="s">
        <v>111</v>
      </c>
      <c r="AD2347" s="107">
        <v>34012</v>
      </c>
      <c r="AE2347" t="s">
        <v>31</v>
      </c>
      <c r="AF2347" t="s">
        <v>39</v>
      </c>
      <c r="AG2347" t="s">
        <v>40</v>
      </c>
      <c r="AH2347" t="s">
        <v>30</v>
      </c>
      <c r="AI2347" t="s">
        <v>94</v>
      </c>
      <c r="AJ2347" t="s">
        <v>88</v>
      </c>
      <c r="AK2347">
        <v>13</v>
      </c>
      <c r="AL2347" t="s">
        <v>361</v>
      </c>
      <c r="AM2347">
        <v>2</v>
      </c>
      <c r="AP2347" t="s">
        <v>104</v>
      </c>
      <c r="AR2347" t="s">
        <v>91</v>
      </c>
      <c r="AS2347" t="s">
        <v>105</v>
      </c>
      <c r="AT2347" t="s">
        <v>1156</v>
      </c>
      <c r="BC2347" t="s">
        <v>51</v>
      </c>
      <c r="BF2347">
        <v>582</v>
      </c>
      <c r="BG2347">
        <v>582</v>
      </c>
      <c r="BH2347">
        <v>582</v>
      </c>
      <c r="BI2347">
        <v>19.060109289617486</v>
      </c>
      <c r="BJ2347">
        <f t="shared" si="180"/>
        <v>19</v>
      </c>
      <c r="BK2347">
        <v>0</v>
      </c>
      <c r="BL2347">
        <v>0</v>
      </c>
      <c r="BM2347" t="s">
        <v>1050</v>
      </c>
      <c r="BN2347" t="s">
        <v>913</v>
      </c>
      <c r="BO2347" t="s">
        <v>564</v>
      </c>
      <c r="BQ2347" t="s">
        <v>1050</v>
      </c>
      <c r="BR2347" t="s">
        <v>87</v>
      </c>
      <c r="BS2347" t="s">
        <v>572</v>
      </c>
      <c r="BT2347" t="s">
        <v>1252</v>
      </c>
      <c r="BU2347" t="s">
        <v>87</v>
      </c>
      <c r="BV2347">
        <v>1</v>
      </c>
      <c r="BW2347">
        <v>1</v>
      </c>
      <c r="BX2347">
        <v>0</v>
      </c>
      <c r="BY2347">
        <v>0</v>
      </c>
      <c r="BZ2347">
        <v>-582</v>
      </c>
      <c r="CA2347">
        <v>0</v>
      </c>
      <c r="CB2347">
        <v>582</v>
      </c>
      <c r="CC2347" t="e">
        <v>#VALUE!</v>
      </c>
      <c r="CD2347">
        <v>582</v>
      </c>
      <c r="CE2347">
        <v>0</v>
      </c>
      <c r="CH2347">
        <f t="shared" si="181"/>
        <v>1</v>
      </c>
      <c r="CI2347" t="s">
        <v>1406</v>
      </c>
      <c r="CJ2347">
        <v>0</v>
      </c>
      <c r="CK2347" t="s">
        <v>1399</v>
      </c>
      <c r="CL2347">
        <f t="shared" si="182"/>
        <v>0</v>
      </c>
      <c r="CM2347">
        <f t="shared" si="183"/>
        <v>1</v>
      </c>
      <c r="CN2347">
        <f t="shared" si="184"/>
        <v>0</v>
      </c>
    </row>
    <row r="2348" spans="1:92" x14ac:dyDescent="0.25">
      <c r="A2348">
        <v>47</v>
      </c>
      <c r="B2348" t="s">
        <v>564</v>
      </c>
      <c r="C2348" t="s">
        <v>564</v>
      </c>
      <c r="D2348">
        <v>2527578</v>
      </c>
      <c r="E2348">
        <v>6</v>
      </c>
      <c r="F2348" s="107">
        <v>40911</v>
      </c>
      <c r="G2348" s="107">
        <v>40913</v>
      </c>
      <c r="H2348">
        <v>2527578</v>
      </c>
      <c r="I2348" s="107">
        <v>40911</v>
      </c>
      <c r="J2348" s="107">
        <v>40913</v>
      </c>
      <c r="K2348">
        <v>10000</v>
      </c>
      <c r="L2348" t="s">
        <v>568</v>
      </c>
      <c r="N2348" t="s">
        <v>564</v>
      </c>
      <c r="O2348" t="s">
        <v>913</v>
      </c>
      <c r="P2348" t="s">
        <v>38</v>
      </c>
      <c r="Q2348">
        <v>3</v>
      </c>
      <c r="R2348">
        <v>3</v>
      </c>
      <c r="S2348">
        <v>2</v>
      </c>
      <c r="T2348">
        <v>0</v>
      </c>
      <c r="U2348">
        <v>1</v>
      </c>
      <c r="AB2348" t="s">
        <v>111</v>
      </c>
      <c r="AD2348" s="107">
        <v>34211</v>
      </c>
      <c r="AE2348" t="s">
        <v>31</v>
      </c>
      <c r="AF2348" t="s">
        <v>39</v>
      </c>
      <c r="AG2348" t="s">
        <v>40</v>
      </c>
      <c r="AH2348" t="s">
        <v>30</v>
      </c>
      <c r="AI2348" t="s">
        <v>112</v>
      </c>
      <c r="AJ2348" t="s">
        <v>88</v>
      </c>
      <c r="AK2348">
        <v>1</v>
      </c>
      <c r="AL2348" t="s">
        <v>361</v>
      </c>
      <c r="AM2348">
        <v>4</v>
      </c>
      <c r="AP2348" t="s">
        <v>55</v>
      </c>
      <c r="AR2348" t="s">
        <v>49</v>
      </c>
      <c r="AS2348" t="s">
        <v>56</v>
      </c>
      <c r="BC2348" t="s">
        <v>37</v>
      </c>
      <c r="BF2348">
        <v>3</v>
      </c>
      <c r="BG2348">
        <v>3</v>
      </c>
      <c r="BH2348">
        <v>3</v>
      </c>
      <c r="BI2348">
        <v>18.306010928961747</v>
      </c>
      <c r="BJ2348">
        <f t="shared" si="180"/>
        <v>18</v>
      </c>
      <c r="BK2348">
        <v>0</v>
      </c>
      <c r="BL2348">
        <v>0</v>
      </c>
      <c r="BM2348" t="s">
        <v>1050</v>
      </c>
      <c r="BN2348" t="s">
        <v>913</v>
      </c>
      <c r="BO2348" t="s">
        <v>564</v>
      </c>
      <c r="BQ2348" t="s">
        <v>1050</v>
      </c>
      <c r="BR2348" t="s">
        <v>87</v>
      </c>
      <c r="BS2348" t="s">
        <v>572</v>
      </c>
      <c r="BT2348" t="s">
        <v>1252</v>
      </c>
      <c r="BU2348" t="s">
        <v>87</v>
      </c>
      <c r="BV2348">
        <v>1</v>
      </c>
      <c r="BW2348">
        <v>1</v>
      </c>
      <c r="BX2348">
        <v>0</v>
      </c>
      <c r="BY2348">
        <v>0</v>
      </c>
      <c r="BZ2348">
        <v>-3</v>
      </c>
      <c r="CA2348">
        <v>0</v>
      </c>
      <c r="CB2348">
        <v>3</v>
      </c>
      <c r="CC2348" t="e">
        <v>#VALUE!</v>
      </c>
      <c r="CD2348">
        <v>3</v>
      </c>
      <c r="CE2348">
        <v>0</v>
      </c>
      <c r="CH2348">
        <f t="shared" si="181"/>
        <v>1</v>
      </c>
      <c r="CI2348" t="s">
        <v>1405</v>
      </c>
      <c r="CJ2348">
        <v>1</v>
      </c>
      <c r="CK2348" t="s">
        <v>1399</v>
      </c>
      <c r="CL2348">
        <f t="shared" si="182"/>
        <v>0</v>
      </c>
      <c r="CM2348">
        <f t="shared" si="183"/>
        <v>1</v>
      </c>
      <c r="CN2348">
        <f t="shared" si="184"/>
        <v>0</v>
      </c>
    </row>
    <row r="2349" spans="1:92" x14ac:dyDescent="0.25">
      <c r="A2349">
        <v>2493</v>
      </c>
      <c r="B2349" t="s">
        <v>564</v>
      </c>
      <c r="C2349" t="s">
        <v>564</v>
      </c>
      <c r="D2349">
        <v>2527757</v>
      </c>
      <c r="E2349">
        <v>2</v>
      </c>
      <c r="F2349" s="107">
        <v>41002</v>
      </c>
      <c r="G2349" s="107">
        <v>41050</v>
      </c>
      <c r="H2349">
        <v>2527757</v>
      </c>
      <c r="I2349" s="107">
        <v>41003</v>
      </c>
      <c r="J2349" s="107">
        <v>41050</v>
      </c>
      <c r="K2349">
        <v>5000</v>
      </c>
      <c r="L2349" t="s">
        <v>567</v>
      </c>
      <c r="N2349" t="s">
        <v>564</v>
      </c>
      <c r="O2349" t="s">
        <v>913</v>
      </c>
      <c r="P2349" t="s">
        <v>587</v>
      </c>
      <c r="Q2349">
        <v>48</v>
      </c>
      <c r="R2349">
        <v>49</v>
      </c>
      <c r="S2349">
        <v>1</v>
      </c>
      <c r="T2349">
        <v>4</v>
      </c>
      <c r="AD2349" s="107">
        <v>33732</v>
      </c>
      <c r="AE2349" t="s">
        <v>31</v>
      </c>
      <c r="AF2349" t="s">
        <v>32</v>
      </c>
      <c r="AG2349" t="s">
        <v>868</v>
      </c>
      <c r="AH2349" t="s">
        <v>30</v>
      </c>
      <c r="AI2349" t="s">
        <v>89</v>
      </c>
      <c r="AJ2349" t="s">
        <v>47</v>
      </c>
      <c r="AK2349">
        <v>4</v>
      </c>
      <c r="AL2349" t="s">
        <v>47</v>
      </c>
      <c r="AP2349" t="s">
        <v>107</v>
      </c>
      <c r="AR2349" t="s">
        <v>43</v>
      </c>
      <c r="AS2349" t="s">
        <v>60</v>
      </c>
      <c r="BC2349" t="s">
        <v>37</v>
      </c>
      <c r="BF2349">
        <v>48</v>
      </c>
      <c r="BG2349">
        <v>48</v>
      </c>
      <c r="BH2349">
        <v>49</v>
      </c>
      <c r="BI2349">
        <v>19.863387978142075</v>
      </c>
      <c r="BJ2349">
        <f t="shared" si="180"/>
        <v>20</v>
      </c>
      <c r="BK2349">
        <v>0</v>
      </c>
      <c r="BL2349">
        <v>0</v>
      </c>
      <c r="BM2349" t="s">
        <v>47</v>
      </c>
      <c r="BN2349" t="s">
        <v>913</v>
      </c>
      <c r="BO2349" t="s">
        <v>564</v>
      </c>
      <c r="BQ2349" t="s">
        <v>47</v>
      </c>
      <c r="BR2349" t="s">
        <v>87</v>
      </c>
      <c r="BS2349" t="s">
        <v>572</v>
      </c>
      <c r="BT2349" t="s">
        <v>1252</v>
      </c>
      <c r="BU2349" t="s">
        <v>87</v>
      </c>
      <c r="BV2349">
        <v>0.97959183673469385</v>
      </c>
      <c r="BW2349">
        <v>1</v>
      </c>
      <c r="BX2349">
        <v>2.0408163265306145E-2</v>
      </c>
      <c r="BY2349">
        <v>0</v>
      </c>
      <c r="BZ2349">
        <v>-48</v>
      </c>
      <c r="CA2349">
        <v>0</v>
      </c>
      <c r="CB2349">
        <v>48</v>
      </c>
      <c r="CC2349" t="e">
        <v>#VALUE!</v>
      </c>
      <c r="CD2349">
        <v>48</v>
      </c>
      <c r="CE2349">
        <v>0</v>
      </c>
      <c r="CH2349">
        <f t="shared" si="181"/>
        <v>1</v>
      </c>
      <c r="CI2349" t="s">
        <v>1401</v>
      </c>
      <c r="CJ2349">
        <v>3</v>
      </c>
      <c r="CK2349" t="s">
        <v>1399</v>
      </c>
      <c r="CL2349">
        <f t="shared" si="182"/>
        <v>0</v>
      </c>
      <c r="CM2349">
        <f t="shared" si="183"/>
        <v>1</v>
      </c>
      <c r="CN2349">
        <f t="shared" si="184"/>
        <v>1</v>
      </c>
    </row>
    <row r="2350" spans="1:92" x14ac:dyDescent="0.25">
      <c r="A2350">
        <v>1585</v>
      </c>
      <c r="B2350" t="s">
        <v>564</v>
      </c>
      <c r="C2350" t="s">
        <v>564</v>
      </c>
      <c r="D2350">
        <v>2528186</v>
      </c>
      <c r="E2350">
        <v>1</v>
      </c>
      <c r="F2350" s="107">
        <v>40967</v>
      </c>
      <c r="G2350" s="107">
        <v>41059</v>
      </c>
      <c r="H2350">
        <v>2528186</v>
      </c>
      <c r="I2350" s="107">
        <v>40968</v>
      </c>
      <c r="J2350" s="107">
        <v>40970</v>
      </c>
      <c r="K2350">
        <v>20000</v>
      </c>
      <c r="L2350" t="s">
        <v>569</v>
      </c>
      <c r="M2350" s="107">
        <v>40970</v>
      </c>
      <c r="N2350" t="s">
        <v>87</v>
      </c>
      <c r="O2350" t="s">
        <v>583</v>
      </c>
      <c r="P2350" t="s">
        <v>122</v>
      </c>
      <c r="Q2350">
        <v>3</v>
      </c>
      <c r="R2350">
        <v>93</v>
      </c>
      <c r="S2350">
        <v>0</v>
      </c>
      <c r="T2350">
        <v>0</v>
      </c>
      <c r="AD2350" s="107">
        <v>32974</v>
      </c>
      <c r="AE2350" t="s">
        <v>45</v>
      </c>
      <c r="AF2350" t="s">
        <v>32</v>
      </c>
      <c r="AG2350" t="s">
        <v>868</v>
      </c>
      <c r="AH2350" t="s">
        <v>30</v>
      </c>
      <c r="AI2350" t="s">
        <v>89</v>
      </c>
      <c r="AJ2350" t="s">
        <v>122</v>
      </c>
      <c r="AK2350">
        <v>5</v>
      </c>
      <c r="AL2350" t="s">
        <v>122</v>
      </c>
      <c r="AP2350" t="s">
        <v>131</v>
      </c>
      <c r="AR2350" t="s">
        <v>91</v>
      </c>
      <c r="AS2350" t="s">
        <v>81</v>
      </c>
      <c r="BC2350" t="s">
        <v>51</v>
      </c>
      <c r="BF2350">
        <v>3</v>
      </c>
      <c r="BG2350">
        <v>92</v>
      </c>
      <c r="BH2350">
        <v>93</v>
      </c>
      <c r="BI2350">
        <v>21.838797814207652</v>
      </c>
      <c r="BJ2350">
        <f t="shared" si="180"/>
        <v>22</v>
      </c>
      <c r="BK2350">
        <v>0</v>
      </c>
      <c r="BL2350">
        <v>-89</v>
      </c>
      <c r="BM2350" t="s">
        <v>1051</v>
      </c>
      <c r="BN2350" t="s">
        <v>75</v>
      </c>
      <c r="BO2350" t="s">
        <v>87</v>
      </c>
      <c r="BQ2350" t="s">
        <v>1051</v>
      </c>
      <c r="BR2350" t="s">
        <v>87</v>
      </c>
      <c r="BS2350" t="s">
        <v>573</v>
      </c>
      <c r="BT2350" t="s">
        <v>1252</v>
      </c>
      <c r="BU2350" t="s">
        <v>564</v>
      </c>
      <c r="BV2350">
        <v>3.2258064516129031E-2</v>
      </c>
      <c r="BW2350">
        <v>3.2608695652173912E-2</v>
      </c>
      <c r="BX2350">
        <v>3.5063113604488078E-4</v>
      </c>
      <c r="BY2350">
        <v>0</v>
      </c>
      <c r="BZ2350">
        <v>-3</v>
      </c>
      <c r="CA2350">
        <v>0</v>
      </c>
      <c r="CB2350">
        <v>3</v>
      </c>
      <c r="CC2350" t="e">
        <v>#VALUE!</v>
      </c>
      <c r="CD2350">
        <v>3</v>
      </c>
      <c r="CE2350">
        <v>0</v>
      </c>
      <c r="CH2350">
        <f t="shared" si="181"/>
        <v>0</v>
      </c>
      <c r="CI2350" t="s">
        <v>1405</v>
      </c>
      <c r="CJ2350">
        <v>1</v>
      </c>
      <c r="CK2350" t="s">
        <v>1399</v>
      </c>
      <c r="CL2350">
        <f t="shared" si="182"/>
        <v>1</v>
      </c>
      <c r="CM2350">
        <f t="shared" si="183"/>
        <v>0</v>
      </c>
      <c r="CN2350">
        <f t="shared" si="184"/>
        <v>0</v>
      </c>
    </row>
    <row r="2351" spans="1:92" x14ac:dyDescent="0.25">
      <c r="A2351">
        <v>2507</v>
      </c>
      <c r="B2351" t="s">
        <v>564</v>
      </c>
      <c r="C2351" t="s">
        <v>564</v>
      </c>
      <c r="D2351">
        <v>2528328</v>
      </c>
      <c r="E2351">
        <v>2</v>
      </c>
      <c r="F2351" s="107">
        <v>41003</v>
      </c>
      <c r="G2351" s="107">
        <v>41010</v>
      </c>
      <c r="H2351">
        <v>2528328</v>
      </c>
      <c r="I2351" s="107">
        <v>41003</v>
      </c>
      <c r="J2351" s="107">
        <v>41010</v>
      </c>
      <c r="K2351">
        <v>2000</v>
      </c>
      <c r="L2351" t="s">
        <v>566</v>
      </c>
      <c r="N2351" t="s">
        <v>564</v>
      </c>
      <c r="O2351" t="s">
        <v>913</v>
      </c>
      <c r="P2351" t="s">
        <v>587</v>
      </c>
      <c r="Q2351">
        <v>8</v>
      </c>
      <c r="R2351">
        <v>8</v>
      </c>
      <c r="S2351">
        <v>0</v>
      </c>
      <c r="T2351">
        <v>0</v>
      </c>
      <c r="AD2351" s="107">
        <v>34030</v>
      </c>
      <c r="AE2351" t="s">
        <v>31</v>
      </c>
      <c r="AF2351" t="s">
        <v>32</v>
      </c>
      <c r="AG2351" t="s">
        <v>868</v>
      </c>
      <c r="AH2351" t="s">
        <v>57</v>
      </c>
      <c r="AI2351" t="s">
        <v>46</v>
      </c>
      <c r="AJ2351" t="s">
        <v>47</v>
      </c>
      <c r="AK2351">
        <v>3</v>
      </c>
      <c r="AL2351" t="s">
        <v>47</v>
      </c>
      <c r="AP2351" t="s">
        <v>120</v>
      </c>
      <c r="AR2351" t="s">
        <v>43</v>
      </c>
      <c r="AS2351" t="s">
        <v>121</v>
      </c>
      <c r="BC2351" t="s">
        <v>37</v>
      </c>
      <c r="BF2351">
        <v>8</v>
      </c>
      <c r="BG2351">
        <v>8</v>
      </c>
      <c r="BH2351">
        <v>8</v>
      </c>
      <c r="BI2351">
        <v>19.051912568306012</v>
      </c>
      <c r="BJ2351">
        <f t="shared" si="180"/>
        <v>19</v>
      </c>
      <c r="BK2351">
        <v>0</v>
      </c>
      <c r="BL2351">
        <v>0</v>
      </c>
      <c r="BM2351" t="s">
        <v>47</v>
      </c>
      <c r="BN2351" t="s">
        <v>913</v>
      </c>
      <c r="BO2351" t="s">
        <v>564</v>
      </c>
      <c r="BQ2351" t="s">
        <v>47</v>
      </c>
      <c r="BR2351" t="s">
        <v>87</v>
      </c>
      <c r="BS2351" t="s">
        <v>572</v>
      </c>
      <c r="BT2351" t="s">
        <v>1252</v>
      </c>
      <c r="BU2351" t="s">
        <v>564</v>
      </c>
      <c r="BV2351">
        <v>1</v>
      </c>
      <c r="BW2351">
        <v>1</v>
      </c>
      <c r="BX2351">
        <v>0</v>
      </c>
      <c r="BY2351">
        <v>0</v>
      </c>
      <c r="BZ2351">
        <v>-8</v>
      </c>
      <c r="CA2351">
        <v>0</v>
      </c>
      <c r="CB2351">
        <v>8</v>
      </c>
      <c r="CC2351" t="e">
        <v>#VALUE!</v>
      </c>
      <c r="CD2351">
        <v>8</v>
      </c>
      <c r="CE2351">
        <v>0</v>
      </c>
      <c r="CH2351">
        <f t="shared" si="181"/>
        <v>0</v>
      </c>
      <c r="CI2351" t="s">
        <v>1405</v>
      </c>
      <c r="CJ2351">
        <v>1</v>
      </c>
      <c r="CK2351" t="s">
        <v>1399</v>
      </c>
      <c r="CL2351">
        <f t="shared" si="182"/>
        <v>0</v>
      </c>
      <c r="CM2351">
        <f t="shared" si="183"/>
        <v>0</v>
      </c>
      <c r="CN2351">
        <f t="shared" si="184"/>
        <v>0</v>
      </c>
    </row>
    <row r="2352" spans="1:92" x14ac:dyDescent="0.25">
      <c r="A2352">
        <v>3006</v>
      </c>
      <c r="B2352" t="s">
        <v>564</v>
      </c>
      <c r="C2352" t="s">
        <v>564</v>
      </c>
      <c r="D2352">
        <v>2528695</v>
      </c>
      <c r="E2352">
        <v>1</v>
      </c>
      <c r="F2352" s="107">
        <v>41019</v>
      </c>
      <c r="G2352" s="107">
        <v>41190</v>
      </c>
      <c r="H2352">
        <v>2528695</v>
      </c>
      <c r="I2352" s="107">
        <v>41019</v>
      </c>
      <c r="J2352" s="107">
        <v>41190</v>
      </c>
      <c r="K2352" t="s">
        <v>562</v>
      </c>
      <c r="L2352" t="s">
        <v>562</v>
      </c>
      <c r="N2352" t="s">
        <v>564</v>
      </c>
      <c r="O2352" t="s">
        <v>913</v>
      </c>
      <c r="P2352" t="s">
        <v>54</v>
      </c>
      <c r="Q2352">
        <v>172</v>
      </c>
      <c r="R2352">
        <v>172</v>
      </c>
      <c r="S2352">
        <v>1</v>
      </c>
      <c r="T2352">
        <v>2</v>
      </c>
      <c r="AD2352" s="107">
        <v>33095</v>
      </c>
      <c r="AE2352" t="s">
        <v>31</v>
      </c>
      <c r="AF2352" t="s">
        <v>32</v>
      </c>
      <c r="AG2352" t="s">
        <v>868</v>
      </c>
      <c r="AH2352" t="s">
        <v>30</v>
      </c>
      <c r="AI2352" t="s">
        <v>61</v>
      </c>
      <c r="AJ2352" t="s">
        <v>54</v>
      </c>
      <c r="AK2352">
        <v>9</v>
      </c>
      <c r="AL2352" t="s">
        <v>54</v>
      </c>
      <c r="AP2352" t="s">
        <v>149</v>
      </c>
      <c r="AR2352" t="s">
        <v>66</v>
      </c>
      <c r="AS2352" t="s">
        <v>73</v>
      </c>
      <c r="AT2352" t="s">
        <v>509</v>
      </c>
      <c r="BC2352" t="s">
        <v>37</v>
      </c>
      <c r="BF2352">
        <v>172</v>
      </c>
      <c r="BG2352">
        <v>172</v>
      </c>
      <c r="BH2352">
        <v>172</v>
      </c>
      <c r="BI2352">
        <v>21.650273224043715</v>
      </c>
      <c r="BJ2352">
        <f t="shared" si="180"/>
        <v>22</v>
      </c>
      <c r="BK2352">
        <v>0</v>
      </c>
      <c r="BL2352">
        <v>0</v>
      </c>
      <c r="BM2352" t="s">
        <v>1051</v>
      </c>
      <c r="BN2352" t="s">
        <v>913</v>
      </c>
      <c r="BO2352" t="s">
        <v>564</v>
      </c>
      <c r="BQ2352" t="s">
        <v>1051</v>
      </c>
      <c r="BR2352" t="s">
        <v>87</v>
      </c>
      <c r="BS2352" t="s">
        <v>572</v>
      </c>
      <c r="BT2352" t="s">
        <v>1252</v>
      </c>
      <c r="BU2352" t="s">
        <v>87</v>
      </c>
      <c r="BV2352">
        <v>1</v>
      </c>
      <c r="BW2352">
        <v>1</v>
      </c>
      <c r="BX2352">
        <v>0</v>
      </c>
      <c r="BY2352">
        <v>0</v>
      </c>
      <c r="BZ2352">
        <v>-172</v>
      </c>
      <c r="CA2352">
        <v>0</v>
      </c>
      <c r="CB2352">
        <v>172</v>
      </c>
      <c r="CC2352" t="e">
        <v>#VALUE!</v>
      </c>
      <c r="CD2352">
        <v>172</v>
      </c>
      <c r="CE2352">
        <v>0</v>
      </c>
      <c r="CH2352">
        <f t="shared" si="181"/>
        <v>1</v>
      </c>
      <c r="CI2352" t="s">
        <v>1403</v>
      </c>
      <c r="CJ2352">
        <v>6</v>
      </c>
      <c r="CK2352" t="s">
        <v>1399</v>
      </c>
      <c r="CL2352">
        <f t="shared" si="182"/>
        <v>0</v>
      </c>
      <c r="CM2352">
        <f t="shared" si="183"/>
        <v>1</v>
      </c>
      <c r="CN2352">
        <f t="shared" si="184"/>
        <v>1</v>
      </c>
    </row>
    <row r="2353" spans="1:92" x14ac:dyDescent="0.25">
      <c r="A2353">
        <v>49</v>
      </c>
      <c r="B2353" t="s">
        <v>564</v>
      </c>
      <c r="C2353" t="s">
        <v>564</v>
      </c>
      <c r="D2353">
        <v>2530339</v>
      </c>
      <c r="E2353">
        <v>2</v>
      </c>
      <c r="F2353" s="107">
        <v>40911</v>
      </c>
      <c r="G2353" s="107">
        <v>41038</v>
      </c>
      <c r="H2353">
        <v>2530339</v>
      </c>
      <c r="I2353" s="107">
        <v>40912</v>
      </c>
      <c r="J2353" s="107">
        <v>41038</v>
      </c>
      <c r="K2353">
        <v>10000</v>
      </c>
      <c r="L2353" t="s">
        <v>568</v>
      </c>
      <c r="N2353" t="s">
        <v>564</v>
      </c>
      <c r="O2353" t="s">
        <v>913</v>
      </c>
      <c r="P2353" t="s">
        <v>587</v>
      </c>
      <c r="Q2353">
        <v>127</v>
      </c>
      <c r="R2353">
        <v>128</v>
      </c>
      <c r="S2353">
        <v>0</v>
      </c>
      <c r="T2353">
        <v>3</v>
      </c>
      <c r="AD2353" s="107">
        <v>34110</v>
      </c>
      <c r="AE2353" t="s">
        <v>31</v>
      </c>
      <c r="AF2353" t="s">
        <v>32</v>
      </c>
      <c r="AG2353" t="s">
        <v>868</v>
      </c>
      <c r="AH2353" t="s">
        <v>30</v>
      </c>
      <c r="AI2353" t="s">
        <v>61</v>
      </c>
      <c r="AJ2353" t="s">
        <v>47</v>
      </c>
      <c r="AK2353">
        <v>7</v>
      </c>
      <c r="AL2353" t="s">
        <v>47</v>
      </c>
      <c r="AP2353" t="s">
        <v>55</v>
      </c>
      <c r="AR2353" t="s">
        <v>49</v>
      </c>
      <c r="AS2353" t="s">
        <v>56</v>
      </c>
      <c r="AT2353" t="s">
        <v>114</v>
      </c>
      <c r="BC2353" t="s">
        <v>37</v>
      </c>
      <c r="BF2353">
        <v>127</v>
      </c>
      <c r="BG2353">
        <v>127</v>
      </c>
      <c r="BH2353">
        <v>128</v>
      </c>
      <c r="BI2353">
        <v>18.581967213114755</v>
      </c>
      <c r="BJ2353">
        <f t="shared" si="180"/>
        <v>19</v>
      </c>
      <c r="BK2353">
        <v>0</v>
      </c>
      <c r="BL2353">
        <v>0</v>
      </c>
      <c r="BM2353" t="s">
        <v>47</v>
      </c>
      <c r="BN2353" t="s">
        <v>913</v>
      </c>
      <c r="BO2353" t="s">
        <v>564</v>
      </c>
      <c r="BQ2353" t="s">
        <v>47</v>
      </c>
      <c r="BR2353" t="s">
        <v>87</v>
      </c>
      <c r="BS2353" t="s">
        <v>572</v>
      </c>
      <c r="BT2353" t="s">
        <v>1252</v>
      </c>
      <c r="BU2353" t="s">
        <v>564</v>
      </c>
      <c r="BV2353">
        <v>0.9921875</v>
      </c>
      <c r="BW2353">
        <v>1</v>
      </c>
      <c r="BX2353">
        <v>7.8125E-3</v>
      </c>
      <c r="BY2353">
        <v>0</v>
      </c>
      <c r="BZ2353">
        <v>-127</v>
      </c>
      <c r="CA2353">
        <v>0</v>
      </c>
      <c r="CB2353">
        <v>127</v>
      </c>
      <c r="CC2353" t="e">
        <v>#VALUE!</v>
      </c>
      <c r="CD2353">
        <v>127</v>
      </c>
      <c r="CE2353">
        <v>0</v>
      </c>
      <c r="CH2353">
        <f t="shared" si="181"/>
        <v>1</v>
      </c>
      <c r="CI2353" t="s">
        <v>1403</v>
      </c>
      <c r="CJ2353">
        <v>6</v>
      </c>
      <c r="CK2353" t="s">
        <v>1399</v>
      </c>
      <c r="CL2353">
        <f t="shared" si="182"/>
        <v>0</v>
      </c>
      <c r="CM2353">
        <f t="shared" si="183"/>
        <v>0</v>
      </c>
      <c r="CN2353">
        <f t="shared" si="184"/>
        <v>1</v>
      </c>
    </row>
    <row r="2354" spans="1:92" x14ac:dyDescent="0.25">
      <c r="A2354">
        <v>3039</v>
      </c>
      <c r="B2354" t="s">
        <v>564</v>
      </c>
      <c r="C2354" t="s">
        <v>564</v>
      </c>
      <c r="D2354">
        <v>2530986</v>
      </c>
      <c r="E2354">
        <v>2</v>
      </c>
      <c r="F2354" s="107">
        <v>41021</v>
      </c>
      <c r="G2354" s="107">
        <v>41193</v>
      </c>
      <c r="H2354">
        <v>2530986</v>
      </c>
      <c r="I2354" s="107">
        <v>41022</v>
      </c>
      <c r="J2354" s="107">
        <v>41193</v>
      </c>
      <c r="K2354">
        <v>30000</v>
      </c>
      <c r="L2354" t="s">
        <v>570</v>
      </c>
      <c r="N2354" t="s">
        <v>564</v>
      </c>
      <c r="O2354" t="s">
        <v>913</v>
      </c>
      <c r="P2354" t="s">
        <v>587</v>
      </c>
      <c r="Q2354">
        <v>172</v>
      </c>
      <c r="R2354">
        <v>173</v>
      </c>
      <c r="S2354">
        <v>2</v>
      </c>
      <c r="T2354">
        <v>2</v>
      </c>
      <c r="AD2354" s="107">
        <v>33977</v>
      </c>
      <c r="AE2354" t="s">
        <v>45</v>
      </c>
      <c r="AF2354" t="s">
        <v>68</v>
      </c>
      <c r="AG2354" t="s">
        <v>870</v>
      </c>
      <c r="AH2354" t="s">
        <v>57</v>
      </c>
      <c r="AI2354" t="s">
        <v>71</v>
      </c>
      <c r="AJ2354" t="s">
        <v>47</v>
      </c>
      <c r="AK2354">
        <v>9</v>
      </c>
      <c r="AL2354" t="s">
        <v>47</v>
      </c>
      <c r="AO2354">
        <v>30</v>
      </c>
      <c r="AP2354" t="s">
        <v>131</v>
      </c>
      <c r="AR2354" t="s">
        <v>91</v>
      </c>
      <c r="AS2354" t="s">
        <v>81</v>
      </c>
      <c r="BC2354" t="s">
        <v>37</v>
      </c>
      <c r="BF2354">
        <v>172</v>
      </c>
      <c r="BG2354">
        <v>172</v>
      </c>
      <c r="BH2354">
        <v>173</v>
      </c>
      <c r="BI2354">
        <v>19.245901639344261</v>
      </c>
      <c r="BJ2354">
        <f t="shared" si="180"/>
        <v>19</v>
      </c>
      <c r="BK2354">
        <v>0</v>
      </c>
      <c r="BL2354">
        <v>0</v>
      </c>
      <c r="BM2354" t="s">
        <v>47</v>
      </c>
      <c r="BN2354" t="s">
        <v>913</v>
      </c>
      <c r="BO2354" t="s">
        <v>564</v>
      </c>
      <c r="BQ2354" t="s">
        <v>47</v>
      </c>
      <c r="BR2354" t="s">
        <v>87</v>
      </c>
      <c r="BS2354" t="s">
        <v>572</v>
      </c>
      <c r="BT2354" t="s">
        <v>1252</v>
      </c>
      <c r="BU2354" t="s">
        <v>87</v>
      </c>
      <c r="BV2354">
        <v>0.9942196531791907</v>
      </c>
      <c r="BW2354">
        <v>1</v>
      </c>
      <c r="BX2354">
        <v>5.7803468208093012E-3</v>
      </c>
      <c r="BY2354">
        <v>0</v>
      </c>
      <c r="BZ2354">
        <v>-172</v>
      </c>
      <c r="CA2354">
        <v>0</v>
      </c>
      <c r="CB2354">
        <v>172</v>
      </c>
      <c r="CC2354" t="e">
        <v>#VALUE!</v>
      </c>
      <c r="CD2354">
        <v>172</v>
      </c>
      <c r="CE2354">
        <v>0</v>
      </c>
      <c r="CH2354">
        <f t="shared" si="181"/>
        <v>1</v>
      </c>
      <c r="CI2354" t="s">
        <v>1403</v>
      </c>
      <c r="CJ2354">
        <v>6</v>
      </c>
      <c r="CK2354" t="s">
        <v>1399</v>
      </c>
      <c r="CL2354">
        <f t="shared" si="182"/>
        <v>0</v>
      </c>
      <c r="CM2354">
        <f t="shared" si="183"/>
        <v>1</v>
      </c>
      <c r="CN2354">
        <f t="shared" si="184"/>
        <v>1</v>
      </c>
    </row>
    <row r="2355" spans="1:92" x14ac:dyDescent="0.25">
      <c r="A2355">
        <v>2856</v>
      </c>
      <c r="B2355" t="s">
        <v>564</v>
      </c>
      <c r="C2355" t="s">
        <v>564</v>
      </c>
      <c r="D2355">
        <v>2531259</v>
      </c>
      <c r="E2355">
        <v>1</v>
      </c>
      <c r="F2355" s="107">
        <v>41014</v>
      </c>
      <c r="G2355" s="107">
        <v>41031</v>
      </c>
      <c r="H2355">
        <v>2531259</v>
      </c>
      <c r="I2355" s="107">
        <v>41015</v>
      </c>
      <c r="J2355" s="107">
        <v>41031</v>
      </c>
      <c r="K2355">
        <v>35000</v>
      </c>
      <c r="L2355" t="s">
        <v>570</v>
      </c>
      <c r="N2355" t="s">
        <v>564</v>
      </c>
      <c r="O2355" t="s">
        <v>913</v>
      </c>
      <c r="P2355" t="s">
        <v>54</v>
      </c>
      <c r="Q2355">
        <v>17</v>
      </c>
      <c r="R2355">
        <v>18</v>
      </c>
      <c r="S2355">
        <v>0</v>
      </c>
      <c r="T2355">
        <v>1</v>
      </c>
      <c r="AD2355" s="107">
        <v>32943</v>
      </c>
      <c r="AE2355" t="s">
        <v>31</v>
      </c>
      <c r="AF2355" t="s">
        <v>39</v>
      </c>
      <c r="AG2355" t="s">
        <v>40</v>
      </c>
      <c r="AH2355" t="s">
        <v>40</v>
      </c>
      <c r="AI2355" t="s">
        <v>112</v>
      </c>
      <c r="AJ2355" t="s">
        <v>54</v>
      </c>
      <c r="AK2355">
        <v>2</v>
      </c>
      <c r="AL2355" t="s">
        <v>54</v>
      </c>
      <c r="AP2355" t="s">
        <v>149</v>
      </c>
      <c r="AR2355" t="s">
        <v>66</v>
      </c>
      <c r="AS2355" t="s">
        <v>73</v>
      </c>
      <c r="BC2355" t="s">
        <v>37</v>
      </c>
      <c r="BF2355">
        <v>17</v>
      </c>
      <c r="BG2355">
        <v>17</v>
      </c>
      <c r="BH2355">
        <v>18</v>
      </c>
      <c r="BI2355">
        <v>22.051912568306012</v>
      </c>
      <c r="BJ2355">
        <f t="shared" si="180"/>
        <v>22</v>
      </c>
      <c r="BK2355">
        <v>0</v>
      </c>
      <c r="BL2355">
        <v>0</v>
      </c>
      <c r="BM2355" t="s">
        <v>1051</v>
      </c>
      <c r="BN2355" t="s">
        <v>913</v>
      </c>
      <c r="BO2355" t="s">
        <v>564</v>
      </c>
      <c r="BQ2355" t="s">
        <v>1051</v>
      </c>
      <c r="BR2355" t="s">
        <v>87</v>
      </c>
      <c r="BS2355" t="s">
        <v>572</v>
      </c>
      <c r="BT2355" t="s">
        <v>1252</v>
      </c>
      <c r="BU2355" t="s">
        <v>564</v>
      </c>
      <c r="BV2355">
        <v>0.94444444444444442</v>
      </c>
      <c r="BW2355">
        <v>1</v>
      </c>
      <c r="BX2355">
        <v>5.555555555555558E-2</v>
      </c>
      <c r="BY2355">
        <v>0</v>
      </c>
      <c r="BZ2355">
        <v>-17</v>
      </c>
      <c r="CA2355">
        <v>0</v>
      </c>
      <c r="CB2355">
        <v>17</v>
      </c>
      <c r="CC2355" t="e">
        <v>#VALUE!</v>
      </c>
      <c r="CD2355">
        <v>17</v>
      </c>
      <c r="CE2355">
        <v>0</v>
      </c>
      <c r="CH2355">
        <f t="shared" si="181"/>
        <v>1</v>
      </c>
      <c r="CI2355" t="s">
        <v>1404</v>
      </c>
      <c r="CJ2355">
        <v>2</v>
      </c>
      <c r="CK2355" t="s">
        <v>1399</v>
      </c>
      <c r="CL2355">
        <f t="shared" si="182"/>
        <v>0</v>
      </c>
      <c r="CM2355">
        <f t="shared" si="183"/>
        <v>0</v>
      </c>
      <c r="CN2355">
        <f t="shared" si="184"/>
        <v>1</v>
      </c>
    </row>
    <row r="2356" spans="1:92" x14ac:dyDescent="0.25">
      <c r="A2356">
        <v>944</v>
      </c>
      <c r="B2356" t="s">
        <v>87</v>
      </c>
      <c r="C2356" t="s">
        <v>87</v>
      </c>
      <c r="D2356">
        <v>2532655</v>
      </c>
      <c r="E2356">
        <v>5</v>
      </c>
      <c r="F2356" s="107">
        <v>40943</v>
      </c>
      <c r="G2356" s="107">
        <v>41054</v>
      </c>
      <c r="H2356">
        <v>2532655</v>
      </c>
      <c r="I2356" s="107">
        <v>40943</v>
      </c>
      <c r="J2356" s="107">
        <v>40945</v>
      </c>
      <c r="K2356">
        <v>5000</v>
      </c>
      <c r="L2356" t="s">
        <v>567</v>
      </c>
      <c r="M2356" s="107">
        <v>40945</v>
      </c>
      <c r="N2356" t="s">
        <v>87</v>
      </c>
      <c r="O2356" t="s">
        <v>75</v>
      </c>
      <c r="P2356" t="s">
        <v>38</v>
      </c>
      <c r="Q2356">
        <v>70</v>
      </c>
      <c r="R2356">
        <v>112</v>
      </c>
      <c r="S2356">
        <v>0</v>
      </c>
      <c r="T2356">
        <v>3</v>
      </c>
      <c r="AD2356" s="107">
        <v>34313</v>
      </c>
      <c r="AE2356" t="s">
        <v>31</v>
      </c>
      <c r="AF2356" t="s">
        <v>32</v>
      </c>
      <c r="AG2356" t="s">
        <v>868</v>
      </c>
      <c r="AH2356" t="s">
        <v>30</v>
      </c>
      <c r="AI2356" t="s">
        <v>140</v>
      </c>
      <c r="AJ2356" t="s">
        <v>88</v>
      </c>
      <c r="AK2356">
        <v>6</v>
      </c>
      <c r="AL2356" t="s">
        <v>987</v>
      </c>
      <c r="AN2356">
        <v>6</v>
      </c>
      <c r="AP2356" t="s">
        <v>106</v>
      </c>
      <c r="AR2356" t="s">
        <v>43</v>
      </c>
      <c r="AS2356" t="s">
        <v>56</v>
      </c>
      <c r="AU2356" t="s">
        <v>697</v>
      </c>
      <c r="AX2356" t="s">
        <v>87</v>
      </c>
      <c r="BC2356" t="s">
        <v>37</v>
      </c>
      <c r="BD2356" t="s">
        <v>1292</v>
      </c>
      <c r="BF2356">
        <v>70</v>
      </c>
      <c r="BG2356">
        <v>112</v>
      </c>
      <c r="BH2356">
        <v>112</v>
      </c>
      <c r="BI2356">
        <v>18.114754098360656</v>
      </c>
      <c r="BJ2356">
        <f t="shared" si="180"/>
        <v>18</v>
      </c>
      <c r="BK2356">
        <v>0</v>
      </c>
      <c r="BL2356">
        <v>-109</v>
      </c>
      <c r="BM2356" t="s">
        <v>1050</v>
      </c>
      <c r="BN2356" t="s">
        <v>75</v>
      </c>
      <c r="BO2356" t="s">
        <v>87</v>
      </c>
      <c r="BQ2356" t="s">
        <v>1050</v>
      </c>
      <c r="BR2356" t="s">
        <v>87</v>
      </c>
      <c r="BS2356" t="s">
        <v>572</v>
      </c>
      <c r="BT2356" t="s">
        <v>1252</v>
      </c>
      <c r="BU2356" t="s">
        <v>564</v>
      </c>
      <c r="BV2356">
        <v>0.625</v>
      </c>
      <c r="BW2356">
        <v>2.6785714285714284E-2</v>
      </c>
      <c r="BX2356">
        <v>-0.5982142857142857</v>
      </c>
      <c r="BY2356">
        <v>0</v>
      </c>
      <c r="BZ2356">
        <v>-3</v>
      </c>
      <c r="CA2356">
        <v>67</v>
      </c>
      <c r="CB2356">
        <v>112</v>
      </c>
      <c r="CC2356">
        <v>70</v>
      </c>
      <c r="CD2356">
        <v>112</v>
      </c>
      <c r="CE2356">
        <v>109</v>
      </c>
      <c r="CH2356">
        <f t="shared" si="181"/>
        <v>1</v>
      </c>
      <c r="CI2356" t="s">
        <v>1402</v>
      </c>
      <c r="CJ2356">
        <v>4</v>
      </c>
      <c r="CK2356" t="s">
        <v>1399</v>
      </c>
      <c r="CL2356">
        <f t="shared" si="182"/>
        <v>1</v>
      </c>
      <c r="CM2356">
        <f t="shared" si="183"/>
        <v>0</v>
      </c>
      <c r="CN2356">
        <f t="shared" si="184"/>
        <v>1</v>
      </c>
    </row>
    <row r="2357" spans="1:92" x14ac:dyDescent="0.25">
      <c r="A2357">
        <v>2143</v>
      </c>
      <c r="B2357" t="s">
        <v>564</v>
      </c>
      <c r="C2357" t="s">
        <v>564</v>
      </c>
      <c r="D2357">
        <v>2532700</v>
      </c>
      <c r="E2357">
        <v>6</v>
      </c>
      <c r="F2357" s="107">
        <v>40989</v>
      </c>
      <c r="G2357" s="107">
        <v>41080</v>
      </c>
      <c r="H2357">
        <v>2532700</v>
      </c>
      <c r="I2357" s="107">
        <v>40989</v>
      </c>
      <c r="J2357" s="107">
        <v>41080</v>
      </c>
      <c r="K2357">
        <v>60000</v>
      </c>
      <c r="L2357" t="s">
        <v>570</v>
      </c>
      <c r="N2357" t="s">
        <v>564</v>
      </c>
      <c r="O2357" t="s">
        <v>913</v>
      </c>
      <c r="P2357" t="s">
        <v>38</v>
      </c>
      <c r="Q2357">
        <v>92</v>
      </c>
      <c r="R2357">
        <v>92</v>
      </c>
      <c r="S2357">
        <v>0</v>
      </c>
      <c r="T2357">
        <v>2</v>
      </c>
      <c r="AB2357" t="s">
        <v>111</v>
      </c>
      <c r="AD2357" s="107">
        <v>33561</v>
      </c>
      <c r="AE2357" t="s">
        <v>31</v>
      </c>
      <c r="AF2357" t="s">
        <v>39</v>
      </c>
      <c r="AG2357" t="s">
        <v>40</v>
      </c>
      <c r="AH2357" t="s">
        <v>30</v>
      </c>
      <c r="AI2357" t="s">
        <v>52</v>
      </c>
      <c r="AJ2357" t="s">
        <v>88</v>
      </c>
      <c r="AK2357">
        <v>6</v>
      </c>
      <c r="AL2357" t="s">
        <v>361</v>
      </c>
      <c r="AM2357">
        <v>3</v>
      </c>
      <c r="AP2357" t="s">
        <v>72</v>
      </c>
      <c r="AR2357" t="s">
        <v>49</v>
      </c>
      <c r="AS2357" t="s">
        <v>73</v>
      </c>
      <c r="BC2357" t="s">
        <v>98</v>
      </c>
      <c r="BF2357">
        <v>92</v>
      </c>
      <c r="BG2357">
        <v>92</v>
      </c>
      <c r="BH2357">
        <v>92</v>
      </c>
      <c r="BI2357">
        <v>20.295081967213115</v>
      </c>
      <c r="BJ2357">
        <f t="shared" si="180"/>
        <v>20</v>
      </c>
      <c r="BK2357">
        <v>0</v>
      </c>
      <c r="BL2357">
        <v>0</v>
      </c>
      <c r="BM2357" t="s">
        <v>1050</v>
      </c>
      <c r="BN2357" t="s">
        <v>913</v>
      </c>
      <c r="BO2357" t="s">
        <v>564</v>
      </c>
      <c r="BQ2357" t="s">
        <v>1050</v>
      </c>
      <c r="BR2357" t="s">
        <v>87</v>
      </c>
      <c r="BS2357" t="s">
        <v>572</v>
      </c>
      <c r="BT2357" t="s">
        <v>1252</v>
      </c>
      <c r="BU2357" t="s">
        <v>564</v>
      </c>
      <c r="BV2357">
        <v>1</v>
      </c>
      <c r="BW2357">
        <v>1</v>
      </c>
      <c r="BX2357">
        <v>0</v>
      </c>
      <c r="BY2357">
        <v>0</v>
      </c>
      <c r="BZ2357">
        <v>-92</v>
      </c>
      <c r="CA2357">
        <v>0</v>
      </c>
      <c r="CB2357">
        <v>92</v>
      </c>
      <c r="CC2357" t="e">
        <v>#VALUE!</v>
      </c>
      <c r="CD2357">
        <v>92</v>
      </c>
      <c r="CE2357">
        <v>0</v>
      </c>
      <c r="CH2357">
        <f t="shared" si="181"/>
        <v>1</v>
      </c>
      <c r="CI2357" t="s">
        <v>1408</v>
      </c>
      <c r="CJ2357">
        <v>0</v>
      </c>
      <c r="CK2357" t="s">
        <v>1399</v>
      </c>
      <c r="CL2357">
        <f t="shared" si="182"/>
        <v>0</v>
      </c>
      <c r="CM2357">
        <f t="shared" si="183"/>
        <v>0</v>
      </c>
      <c r="CN2357">
        <f t="shared" si="184"/>
        <v>1</v>
      </c>
    </row>
    <row r="2358" spans="1:92" x14ac:dyDescent="0.25">
      <c r="A2358">
        <v>1633</v>
      </c>
      <c r="B2358" t="s">
        <v>564</v>
      </c>
      <c r="C2358" t="s">
        <v>564</v>
      </c>
      <c r="D2358">
        <v>2533174</v>
      </c>
      <c r="E2358">
        <v>1</v>
      </c>
      <c r="F2358" s="107">
        <v>40969</v>
      </c>
      <c r="G2358" s="107">
        <v>40982</v>
      </c>
      <c r="H2358">
        <v>2533174</v>
      </c>
      <c r="I2358" s="107">
        <v>40980</v>
      </c>
      <c r="J2358" s="107">
        <v>40982</v>
      </c>
      <c r="K2358" t="s">
        <v>562</v>
      </c>
      <c r="L2358" t="s">
        <v>562</v>
      </c>
      <c r="N2358" t="s">
        <v>564</v>
      </c>
      <c r="O2358" t="s">
        <v>913</v>
      </c>
      <c r="P2358" t="s">
        <v>54</v>
      </c>
      <c r="Q2358">
        <v>3</v>
      </c>
      <c r="R2358">
        <v>14</v>
      </c>
      <c r="S2358">
        <v>1</v>
      </c>
      <c r="T2358">
        <v>0</v>
      </c>
      <c r="V2358">
        <v>1</v>
      </c>
      <c r="AD2358" s="107">
        <v>32587</v>
      </c>
      <c r="AE2358" t="s">
        <v>31</v>
      </c>
      <c r="AF2358" t="s">
        <v>68</v>
      </c>
      <c r="AG2358" t="s">
        <v>870</v>
      </c>
      <c r="AH2358" t="s">
        <v>30</v>
      </c>
      <c r="AI2358" t="s">
        <v>82</v>
      </c>
      <c r="AJ2358" t="s">
        <v>54</v>
      </c>
      <c r="AK2358">
        <v>2</v>
      </c>
      <c r="AL2358" t="s">
        <v>54</v>
      </c>
      <c r="AP2358" t="s">
        <v>107</v>
      </c>
      <c r="AR2358" t="s">
        <v>43</v>
      </c>
      <c r="AS2358" t="s">
        <v>60</v>
      </c>
      <c r="BC2358" t="s">
        <v>37</v>
      </c>
      <c r="BF2358">
        <v>3</v>
      </c>
      <c r="BG2358">
        <v>3</v>
      </c>
      <c r="BH2358">
        <v>14</v>
      </c>
      <c r="BI2358">
        <v>22.901639344262296</v>
      </c>
      <c r="BJ2358">
        <f t="shared" si="180"/>
        <v>23</v>
      </c>
      <c r="BK2358">
        <v>0</v>
      </c>
      <c r="BL2358">
        <v>0</v>
      </c>
      <c r="BM2358" t="s">
        <v>1051</v>
      </c>
      <c r="BN2358" t="s">
        <v>913</v>
      </c>
      <c r="BO2358" t="s">
        <v>564</v>
      </c>
      <c r="BQ2358" t="s">
        <v>1051</v>
      </c>
      <c r="BR2358" t="s">
        <v>87</v>
      </c>
      <c r="BS2358" t="s">
        <v>572</v>
      </c>
      <c r="BT2358" t="s">
        <v>1252</v>
      </c>
      <c r="BU2358" t="s">
        <v>87</v>
      </c>
      <c r="BV2358">
        <v>0.21428571428571427</v>
      </c>
      <c r="BW2358">
        <v>1</v>
      </c>
      <c r="BX2358">
        <v>0.7857142857142857</v>
      </c>
      <c r="BY2358">
        <v>0</v>
      </c>
      <c r="BZ2358">
        <v>-3</v>
      </c>
      <c r="CA2358">
        <v>0</v>
      </c>
      <c r="CB2358">
        <v>3</v>
      </c>
      <c r="CC2358" t="e">
        <v>#VALUE!</v>
      </c>
      <c r="CD2358">
        <v>3</v>
      </c>
      <c r="CE2358">
        <v>0</v>
      </c>
      <c r="CH2358">
        <f t="shared" si="181"/>
        <v>1</v>
      </c>
      <c r="CI2358" t="s">
        <v>1405</v>
      </c>
      <c r="CJ2358">
        <v>1</v>
      </c>
      <c r="CK2358" t="s">
        <v>1399</v>
      </c>
      <c r="CL2358">
        <f t="shared" si="182"/>
        <v>0</v>
      </c>
      <c r="CM2358">
        <f t="shared" si="183"/>
        <v>1</v>
      </c>
      <c r="CN2358">
        <f t="shared" si="184"/>
        <v>0</v>
      </c>
    </row>
    <row r="2359" spans="1:92" x14ac:dyDescent="0.25">
      <c r="A2359">
        <v>949</v>
      </c>
      <c r="B2359" t="s">
        <v>564</v>
      </c>
      <c r="C2359" t="s">
        <v>564</v>
      </c>
      <c r="D2359">
        <v>2533281</v>
      </c>
      <c r="E2359">
        <v>2</v>
      </c>
      <c r="F2359" s="107">
        <v>40943</v>
      </c>
      <c r="G2359" s="107">
        <v>41008</v>
      </c>
      <c r="H2359">
        <v>2533281</v>
      </c>
      <c r="I2359" s="107">
        <v>40944</v>
      </c>
      <c r="J2359" s="107">
        <v>40953</v>
      </c>
      <c r="K2359">
        <v>2000</v>
      </c>
      <c r="L2359" t="s">
        <v>566</v>
      </c>
      <c r="M2359" s="107">
        <v>40953</v>
      </c>
      <c r="N2359" t="s">
        <v>87</v>
      </c>
      <c r="O2359" t="s">
        <v>75</v>
      </c>
      <c r="P2359" t="s">
        <v>587</v>
      </c>
      <c r="Q2359">
        <v>10</v>
      </c>
      <c r="R2359">
        <v>66</v>
      </c>
      <c r="S2359">
        <v>0</v>
      </c>
      <c r="T2359">
        <v>1</v>
      </c>
      <c r="AD2359" s="107">
        <v>29167</v>
      </c>
      <c r="AE2359" t="s">
        <v>45</v>
      </c>
      <c r="AF2359" t="s">
        <v>68</v>
      </c>
      <c r="AG2359" t="s">
        <v>870</v>
      </c>
      <c r="AH2359" t="s">
        <v>57</v>
      </c>
      <c r="AI2359" t="s">
        <v>94</v>
      </c>
      <c r="AJ2359" t="s">
        <v>47</v>
      </c>
      <c r="AK2359">
        <v>4</v>
      </c>
      <c r="AL2359" t="s">
        <v>47</v>
      </c>
      <c r="AP2359" t="s">
        <v>136</v>
      </c>
      <c r="AR2359" t="s">
        <v>66</v>
      </c>
      <c r="AS2359" t="s">
        <v>63</v>
      </c>
      <c r="AT2359" t="s">
        <v>267</v>
      </c>
      <c r="BC2359" t="s">
        <v>37</v>
      </c>
      <c r="BF2359">
        <v>10</v>
      </c>
      <c r="BG2359">
        <v>65</v>
      </c>
      <c r="BH2359">
        <v>66</v>
      </c>
      <c r="BI2359">
        <v>32.174863387978142</v>
      </c>
      <c r="BJ2359">
        <f t="shared" si="180"/>
        <v>32</v>
      </c>
      <c r="BK2359">
        <v>0</v>
      </c>
      <c r="BL2359">
        <v>-55</v>
      </c>
      <c r="BM2359" t="s">
        <v>47</v>
      </c>
      <c r="BN2359" t="s">
        <v>75</v>
      </c>
      <c r="BO2359" t="s">
        <v>87</v>
      </c>
      <c r="BQ2359" t="s">
        <v>47</v>
      </c>
      <c r="BR2359" t="s">
        <v>87</v>
      </c>
      <c r="BS2359" t="s">
        <v>573</v>
      </c>
      <c r="BT2359" t="s">
        <v>1252</v>
      </c>
      <c r="BU2359" t="s">
        <v>564</v>
      </c>
      <c r="BV2359">
        <v>0.15151515151515152</v>
      </c>
      <c r="BW2359">
        <v>0.15384615384615385</v>
      </c>
      <c r="BX2359">
        <v>2.3310023310023353E-3</v>
      </c>
      <c r="BY2359">
        <v>0</v>
      </c>
      <c r="BZ2359">
        <v>-10</v>
      </c>
      <c r="CA2359">
        <v>0</v>
      </c>
      <c r="CB2359">
        <v>10</v>
      </c>
      <c r="CC2359" t="e">
        <v>#VALUE!</v>
      </c>
      <c r="CD2359">
        <v>10</v>
      </c>
      <c r="CE2359">
        <v>0</v>
      </c>
      <c r="CH2359">
        <f t="shared" si="181"/>
        <v>1</v>
      </c>
      <c r="CI2359" t="s">
        <v>1405</v>
      </c>
      <c r="CJ2359">
        <v>1</v>
      </c>
      <c r="CK2359" t="s">
        <v>1399</v>
      </c>
      <c r="CL2359">
        <f t="shared" si="182"/>
        <v>1</v>
      </c>
      <c r="CM2359">
        <f t="shared" si="183"/>
        <v>0</v>
      </c>
      <c r="CN2359">
        <f t="shared" si="184"/>
        <v>1</v>
      </c>
    </row>
    <row r="2360" spans="1:92" x14ac:dyDescent="0.25">
      <c r="A2360">
        <v>2116</v>
      </c>
      <c r="B2360" t="s">
        <v>564</v>
      </c>
      <c r="C2360" t="s">
        <v>564</v>
      </c>
      <c r="D2360">
        <v>2533289</v>
      </c>
      <c r="E2360">
        <v>2</v>
      </c>
      <c r="F2360" s="107">
        <v>40988</v>
      </c>
      <c r="G2360" s="107">
        <v>40995</v>
      </c>
      <c r="H2360">
        <v>2533289</v>
      </c>
      <c r="I2360" s="107">
        <v>40988</v>
      </c>
      <c r="J2360" s="107">
        <v>40995</v>
      </c>
      <c r="K2360">
        <v>5000</v>
      </c>
      <c r="L2360" t="s">
        <v>567</v>
      </c>
      <c r="N2360" t="s">
        <v>564</v>
      </c>
      <c r="O2360" t="s">
        <v>913</v>
      </c>
      <c r="P2360" t="s">
        <v>587</v>
      </c>
      <c r="Q2360">
        <v>8</v>
      </c>
      <c r="R2360">
        <v>8</v>
      </c>
      <c r="S2360">
        <v>0</v>
      </c>
      <c r="T2360">
        <v>5</v>
      </c>
      <c r="AD2360" s="107">
        <v>34298</v>
      </c>
      <c r="AE2360" t="s">
        <v>31</v>
      </c>
      <c r="AF2360" t="s">
        <v>39</v>
      </c>
      <c r="AG2360" t="s">
        <v>40</v>
      </c>
      <c r="AH2360" t="s">
        <v>40</v>
      </c>
      <c r="AI2360" t="s">
        <v>112</v>
      </c>
      <c r="AJ2360" t="s">
        <v>47</v>
      </c>
      <c r="AK2360">
        <v>3</v>
      </c>
      <c r="AL2360" t="s">
        <v>47</v>
      </c>
      <c r="AP2360" t="s">
        <v>42</v>
      </c>
      <c r="AR2360" t="s">
        <v>43</v>
      </c>
      <c r="AS2360" t="s">
        <v>44</v>
      </c>
      <c r="BC2360" t="s">
        <v>37</v>
      </c>
      <c r="BF2360">
        <v>8</v>
      </c>
      <c r="BG2360">
        <v>8</v>
      </c>
      <c r="BH2360">
        <v>8</v>
      </c>
      <c r="BI2360">
        <v>18.278688524590162</v>
      </c>
      <c r="BJ2360">
        <f t="shared" si="180"/>
        <v>18</v>
      </c>
      <c r="BK2360">
        <v>0</v>
      </c>
      <c r="BL2360">
        <v>0</v>
      </c>
      <c r="BM2360" t="s">
        <v>47</v>
      </c>
      <c r="BN2360" t="s">
        <v>913</v>
      </c>
      <c r="BO2360" t="s">
        <v>564</v>
      </c>
      <c r="BQ2360" t="s">
        <v>47</v>
      </c>
      <c r="BR2360" t="s">
        <v>87</v>
      </c>
      <c r="BS2360" t="s">
        <v>572</v>
      </c>
      <c r="BT2360" t="s">
        <v>1252</v>
      </c>
      <c r="BU2360" t="s">
        <v>564</v>
      </c>
      <c r="BV2360">
        <v>1</v>
      </c>
      <c r="BW2360">
        <v>1</v>
      </c>
      <c r="BX2360">
        <v>0</v>
      </c>
      <c r="BY2360">
        <v>0</v>
      </c>
      <c r="BZ2360">
        <v>-8</v>
      </c>
      <c r="CA2360">
        <v>0</v>
      </c>
      <c r="CB2360">
        <v>8</v>
      </c>
      <c r="CC2360" t="e">
        <v>#VALUE!</v>
      </c>
      <c r="CD2360">
        <v>8</v>
      </c>
      <c r="CE2360">
        <v>0</v>
      </c>
      <c r="CH2360">
        <f t="shared" si="181"/>
        <v>1</v>
      </c>
      <c r="CI2360" t="s">
        <v>1405</v>
      </c>
      <c r="CJ2360">
        <v>1</v>
      </c>
      <c r="CK2360" t="s">
        <v>1399</v>
      </c>
      <c r="CL2360">
        <f t="shared" si="182"/>
        <v>0</v>
      </c>
      <c r="CM2360">
        <f t="shared" si="183"/>
        <v>0</v>
      </c>
      <c r="CN2360">
        <f t="shared" si="184"/>
        <v>1</v>
      </c>
    </row>
    <row r="2361" spans="1:92" x14ac:dyDescent="0.25">
      <c r="A2361">
        <v>840</v>
      </c>
      <c r="B2361" t="s">
        <v>87</v>
      </c>
      <c r="C2361" t="s">
        <v>564</v>
      </c>
      <c r="D2361">
        <v>2533376</v>
      </c>
      <c r="E2361">
        <v>6</v>
      </c>
      <c r="F2361" s="107">
        <v>40940</v>
      </c>
      <c r="G2361" s="107">
        <v>41656</v>
      </c>
      <c r="H2361">
        <v>2533376</v>
      </c>
      <c r="I2361" s="107">
        <v>40950</v>
      </c>
      <c r="J2361" s="107">
        <v>41656</v>
      </c>
      <c r="K2361">
        <v>140000</v>
      </c>
      <c r="L2361" t="s">
        <v>570</v>
      </c>
      <c r="N2361" t="s">
        <v>564</v>
      </c>
      <c r="O2361" t="s">
        <v>913</v>
      </c>
      <c r="P2361" t="s">
        <v>38</v>
      </c>
      <c r="Q2361">
        <v>717</v>
      </c>
      <c r="R2361">
        <v>717</v>
      </c>
      <c r="S2361">
        <v>0</v>
      </c>
      <c r="T2361">
        <v>1</v>
      </c>
      <c r="AD2361" s="107">
        <v>34046</v>
      </c>
      <c r="AE2361" t="s">
        <v>31</v>
      </c>
      <c r="AF2361" t="s">
        <v>68</v>
      </c>
      <c r="AG2361" t="s">
        <v>870</v>
      </c>
      <c r="AH2361" t="s">
        <v>30</v>
      </c>
      <c r="AI2361" t="s">
        <v>79</v>
      </c>
      <c r="AJ2361" t="s">
        <v>88</v>
      </c>
      <c r="AK2361">
        <v>18</v>
      </c>
      <c r="AL2361" t="s">
        <v>361</v>
      </c>
      <c r="AM2361">
        <v>20</v>
      </c>
      <c r="AP2361" t="s">
        <v>251</v>
      </c>
      <c r="AR2361" t="s">
        <v>91</v>
      </c>
      <c r="AS2361" t="s">
        <v>73</v>
      </c>
      <c r="BC2361" t="s">
        <v>37</v>
      </c>
      <c r="BD2361" t="s">
        <v>1384</v>
      </c>
      <c r="BF2361">
        <v>717</v>
      </c>
      <c r="BG2361">
        <v>707</v>
      </c>
      <c r="BH2361">
        <v>717</v>
      </c>
      <c r="BI2361">
        <v>18.83606557377049</v>
      </c>
      <c r="BJ2361">
        <f t="shared" si="180"/>
        <v>19</v>
      </c>
      <c r="BK2361">
        <v>0</v>
      </c>
      <c r="BL2361">
        <v>0</v>
      </c>
      <c r="BM2361" t="s">
        <v>1050</v>
      </c>
      <c r="BN2361" t="s">
        <v>913</v>
      </c>
      <c r="BO2361" t="s">
        <v>564</v>
      </c>
      <c r="BQ2361" t="s">
        <v>1050</v>
      </c>
      <c r="BR2361" t="s">
        <v>87</v>
      </c>
      <c r="BS2361" t="s">
        <v>572</v>
      </c>
      <c r="BT2361" t="s">
        <v>1252</v>
      </c>
      <c r="BU2361" t="s">
        <v>564</v>
      </c>
      <c r="BV2361">
        <v>1</v>
      </c>
      <c r="BW2361">
        <v>1</v>
      </c>
      <c r="BX2361">
        <v>0</v>
      </c>
      <c r="BY2361">
        <v>0</v>
      </c>
      <c r="BZ2361">
        <v>-707</v>
      </c>
      <c r="CA2361">
        <v>10</v>
      </c>
      <c r="CB2361">
        <v>707</v>
      </c>
      <c r="CC2361" t="e">
        <v>#VALUE!</v>
      </c>
      <c r="CD2361">
        <v>717</v>
      </c>
      <c r="CH2361">
        <f t="shared" si="181"/>
        <v>1</v>
      </c>
      <c r="CI2361" t="s">
        <v>1406</v>
      </c>
      <c r="CJ2361">
        <v>0</v>
      </c>
      <c r="CK2361" t="s">
        <v>1399</v>
      </c>
      <c r="CL2361">
        <f t="shared" si="182"/>
        <v>0</v>
      </c>
      <c r="CM2361">
        <f t="shared" si="183"/>
        <v>0</v>
      </c>
      <c r="CN2361">
        <f t="shared" si="184"/>
        <v>1</v>
      </c>
    </row>
    <row r="2362" spans="1:92" x14ac:dyDescent="0.25">
      <c r="A2362">
        <v>1249</v>
      </c>
      <c r="B2362" t="s">
        <v>564</v>
      </c>
      <c r="C2362" t="s">
        <v>564</v>
      </c>
      <c r="D2362">
        <v>2533418</v>
      </c>
      <c r="E2362">
        <v>6</v>
      </c>
      <c r="F2362" s="107">
        <v>40954</v>
      </c>
      <c r="G2362" s="107">
        <v>41038</v>
      </c>
      <c r="H2362">
        <v>2533418</v>
      </c>
      <c r="I2362" s="107">
        <v>40954</v>
      </c>
      <c r="J2362" s="107">
        <v>41038</v>
      </c>
      <c r="K2362" t="s">
        <v>562</v>
      </c>
      <c r="L2362" t="s">
        <v>562</v>
      </c>
      <c r="N2362" t="s">
        <v>564</v>
      </c>
      <c r="O2362" t="s">
        <v>913</v>
      </c>
      <c r="P2362" t="s">
        <v>38</v>
      </c>
      <c r="Q2362">
        <v>85</v>
      </c>
      <c r="R2362">
        <v>85</v>
      </c>
      <c r="S2362">
        <v>2</v>
      </c>
      <c r="T2362">
        <v>3</v>
      </c>
      <c r="U2362">
        <v>2</v>
      </c>
      <c r="AD2362" s="107">
        <v>34203</v>
      </c>
      <c r="AE2362" t="s">
        <v>31</v>
      </c>
      <c r="AF2362" t="s">
        <v>39</v>
      </c>
      <c r="AG2362" t="s">
        <v>40</v>
      </c>
      <c r="AH2362" t="s">
        <v>40</v>
      </c>
      <c r="AI2362" t="s">
        <v>82</v>
      </c>
      <c r="AJ2362" t="s">
        <v>88</v>
      </c>
      <c r="AK2362">
        <v>4</v>
      </c>
      <c r="AL2362" t="s">
        <v>361</v>
      </c>
      <c r="AM2362">
        <v>7</v>
      </c>
      <c r="AP2362" t="s">
        <v>185</v>
      </c>
      <c r="AR2362" t="s">
        <v>49</v>
      </c>
      <c r="AS2362" t="s">
        <v>105</v>
      </c>
      <c r="BC2362" t="s">
        <v>37</v>
      </c>
      <c r="BF2362">
        <v>85</v>
      </c>
      <c r="BG2362">
        <v>85</v>
      </c>
      <c r="BH2362">
        <v>85</v>
      </c>
      <c r="BI2362">
        <v>18.44535519125683</v>
      </c>
      <c r="BJ2362">
        <f t="shared" si="180"/>
        <v>18</v>
      </c>
      <c r="BK2362">
        <v>0</v>
      </c>
      <c r="BL2362">
        <v>0</v>
      </c>
      <c r="BM2362" t="s">
        <v>1050</v>
      </c>
      <c r="BN2362" t="s">
        <v>913</v>
      </c>
      <c r="BO2362" t="s">
        <v>564</v>
      </c>
      <c r="BQ2362" t="s">
        <v>1050</v>
      </c>
      <c r="BR2362" t="s">
        <v>87</v>
      </c>
      <c r="BS2362" t="s">
        <v>572</v>
      </c>
      <c r="BT2362" t="s">
        <v>1252</v>
      </c>
      <c r="BU2362" t="s">
        <v>87</v>
      </c>
      <c r="BV2362">
        <v>1</v>
      </c>
      <c r="BW2362">
        <v>1</v>
      </c>
      <c r="BX2362">
        <v>0</v>
      </c>
      <c r="BY2362">
        <v>0</v>
      </c>
      <c r="BZ2362">
        <v>-85</v>
      </c>
      <c r="CA2362">
        <v>0</v>
      </c>
      <c r="CB2362">
        <v>85</v>
      </c>
      <c r="CC2362" t="e">
        <v>#VALUE!</v>
      </c>
      <c r="CD2362">
        <v>85</v>
      </c>
      <c r="CE2362">
        <v>0</v>
      </c>
      <c r="CH2362">
        <f t="shared" si="181"/>
        <v>1</v>
      </c>
      <c r="CI2362" t="s">
        <v>1402</v>
      </c>
      <c r="CJ2362">
        <v>4</v>
      </c>
      <c r="CK2362" t="s">
        <v>1399</v>
      </c>
      <c r="CL2362">
        <f t="shared" si="182"/>
        <v>0</v>
      </c>
      <c r="CM2362">
        <f t="shared" si="183"/>
        <v>1</v>
      </c>
      <c r="CN2362">
        <f t="shared" si="184"/>
        <v>1</v>
      </c>
    </row>
    <row r="2363" spans="1:92" x14ac:dyDescent="0.25">
      <c r="A2363">
        <v>101</v>
      </c>
      <c r="B2363" t="s">
        <v>564</v>
      </c>
      <c r="C2363" t="s">
        <v>87</v>
      </c>
      <c r="D2363">
        <v>2535294</v>
      </c>
      <c r="E2363" t="s">
        <v>1409</v>
      </c>
      <c r="F2363" s="107">
        <v>40913</v>
      </c>
      <c r="G2363" s="107"/>
      <c r="H2363">
        <v>2535294</v>
      </c>
      <c r="I2363" s="107">
        <v>40914</v>
      </c>
      <c r="J2363" s="107">
        <v>40916</v>
      </c>
      <c r="K2363">
        <v>40000</v>
      </c>
      <c r="L2363" t="s">
        <v>570</v>
      </c>
      <c r="M2363" s="107">
        <v>40916</v>
      </c>
      <c r="N2363" t="s">
        <v>87</v>
      </c>
      <c r="O2363" t="s">
        <v>75</v>
      </c>
      <c r="P2363" t="s">
        <v>591</v>
      </c>
      <c r="Q2363" t="s">
        <v>1311</v>
      </c>
      <c r="R2363" t="s">
        <v>1311</v>
      </c>
      <c r="S2363">
        <v>0</v>
      </c>
      <c r="T2363">
        <v>0</v>
      </c>
      <c r="AD2363" s="107">
        <v>29209</v>
      </c>
      <c r="AE2363" t="s">
        <v>31</v>
      </c>
      <c r="AF2363" t="s">
        <v>32</v>
      </c>
      <c r="AG2363" t="s">
        <v>868</v>
      </c>
      <c r="AH2363" t="s">
        <v>30</v>
      </c>
      <c r="AI2363" t="s">
        <v>61</v>
      </c>
      <c r="AJ2363" t="s">
        <v>30</v>
      </c>
      <c r="AP2363" t="s">
        <v>142</v>
      </c>
      <c r="AR2363" t="s">
        <v>49</v>
      </c>
      <c r="AS2363" t="s">
        <v>81</v>
      </c>
      <c r="AV2363" t="s">
        <v>87</v>
      </c>
      <c r="AW2363">
        <v>41207</v>
      </c>
      <c r="AY2363" t="s">
        <v>87</v>
      </c>
      <c r="BA2363" t="s">
        <v>1229</v>
      </c>
      <c r="BC2363" t="s">
        <v>51</v>
      </c>
      <c r="BF2363" t="s">
        <v>1311</v>
      </c>
      <c r="BG2363" t="s">
        <v>1311</v>
      </c>
      <c r="BH2363" t="s">
        <v>1311</v>
      </c>
      <c r="BI2363">
        <v>31.978142076502731</v>
      </c>
      <c r="BJ2363">
        <f t="shared" si="180"/>
        <v>32</v>
      </c>
      <c r="BK2363">
        <v>0</v>
      </c>
      <c r="BL2363">
        <v>40916</v>
      </c>
      <c r="BM2363">
        <v>0</v>
      </c>
      <c r="BN2363" t="s">
        <v>75</v>
      </c>
      <c r="BO2363" t="s">
        <v>87</v>
      </c>
      <c r="BQ2363" t="s">
        <v>1409</v>
      </c>
      <c r="BR2363" t="s">
        <v>87</v>
      </c>
      <c r="BS2363" t="s">
        <v>1311</v>
      </c>
      <c r="BT2363" t="s">
        <v>586</v>
      </c>
      <c r="BU2363" t="s">
        <v>564</v>
      </c>
      <c r="BV2363" t="s">
        <v>1311</v>
      </c>
      <c r="BW2363" t="s">
        <v>586</v>
      </c>
      <c r="BX2363">
        <v>0</v>
      </c>
      <c r="BY2363" t="e">
        <v>#VALUE!</v>
      </c>
      <c r="BZ2363">
        <v>-3</v>
      </c>
      <c r="CA2363" t="e">
        <v>#VALUE!</v>
      </c>
      <c r="CB2363" t="e">
        <v>#VALUE!</v>
      </c>
      <c r="CC2363" t="s">
        <v>1311</v>
      </c>
      <c r="CD2363" t="s">
        <v>586</v>
      </c>
      <c r="CH2363">
        <f t="shared" si="181"/>
        <v>0</v>
      </c>
      <c r="CI2363" t="s">
        <v>1410</v>
      </c>
      <c r="CJ2363">
        <v>9</v>
      </c>
      <c r="CK2363" t="s">
        <v>1399</v>
      </c>
      <c r="CL2363">
        <f t="shared" si="182"/>
        <v>1</v>
      </c>
      <c r="CM2363">
        <f t="shared" si="183"/>
        <v>0</v>
      </c>
      <c r="CN2363">
        <f t="shared" si="184"/>
        <v>0</v>
      </c>
    </row>
    <row r="2364" spans="1:92" x14ac:dyDescent="0.25">
      <c r="A2364">
        <v>2874</v>
      </c>
      <c r="B2364" t="s">
        <v>564</v>
      </c>
      <c r="C2364" t="s">
        <v>564</v>
      </c>
      <c r="D2364">
        <v>2535405</v>
      </c>
      <c r="E2364">
        <v>1</v>
      </c>
      <c r="F2364" s="107">
        <v>41015</v>
      </c>
      <c r="G2364" s="107">
        <v>41177</v>
      </c>
      <c r="H2364">
        <v>2535405</v>
      </c>
      <c r="I2364" s="107" t="s">
        <v>560</v>
      </c>
      <c r="J2364" s="107" t="s">
        <v>560</v>
      </c>
      <c r="K2364">
        <v>5000</v>
      </c>
      <c r="L2364" t="s">
        <v>567</v>
      </c>
      <c r="M2364" s="107">
        <v>41116</v>
      </c>
      <c r="N2364" t="s">
        <v>87</v>
      </c>
      <c r="O2364" t="s">
        <v>75</v>
      </c>
      <c r="P2364" t="s">
        <v>54</v>
      </c>
      <c r="Q2364">
        <v>0</v>
      </c>
      <c r="R2364">
        <v>163</v>
      </c>
      <c r="S2364">
        <v>0</v>
      </c>
      <c r="T2364">
        <v>0</v>
      </c>
      <c r="AD2364" s="107">
        <v>31868</v>
      </c>
      <c r="AE2364" t="s">
        <v>31</v>
      </c>
      <c r="AF2364" t="s">
        <v>68</v>
      </c>
      <c r="AG2364" t="s">
        <v>870</v>
      </c>
      <c r="AH2364" t="s">
        <v>30</v>
      </c>
      <c r="AI2364" t="s">
        <v>89</v>
      </c>
      <c r="AJ2364" t="s">
        <v>54</v>
      </c>
      <c r="AK2364">
        <v>5</v>
      </c>
      <c r="AL2364" t="s">
        <v>54</v>
      </c>
      <c r="AP2364" t="s">
        <v>107</v>
      </c>
      <c r="AR2364" t="s">
        <v>43</v>
      </c>
      <c r="AS2364" t="s">
        <v>60</v>
      </c>
      <c r="BC2364" t="s">
        <v>51</v>
      </c>
      <c r="BF2364">
        <v>0</v>
      </c>
      <c r="BG2364">
        <v>0</v>
      </c>
      <c r="BH2364">
        <v>163</v>
      </c>
      <c r="BI2364">
        <v>24.991803278688526</v>
      </c>
      <c r="BJ2364" t="e">
        <f t="shared" si="180"/>
        <v>#VALUE!</v>
      </c>
      <c r="BK2364" t="e">
        <v>#VALUE!</v>
      </c>
      <c r="BL2364" t="e">
        <v>#VALUE!</v>
      </c>
      <c r="BM2364" t="s">
        <v>1051</v>
      </c>
      <c r="BN2364" t="s">
        <v>75</v>
      </c>
      <c r="BO2364" t="s">
        <v>87</v>
      </c>
      <c r="BQ2364" t="s">
        <v>1051</v>
      </c>
      <c r="BR2364">
        <v>0</v>
      </c>
      <c r="BS2364" t="s">
        <v>573</v>
      </c>
      <c r="BT2364" t="s">
        <v>1252</v>
      </c>
      <c r="BU2364" t="s">
        <v>564</v>
      </c>
      <c r="BV2364">
        <v>0</v>
      </c>
      <c r="BW2364">
        <v>0</v>
      </c>
      <c r="BX2364">
        <v>0</v>
      </c>
      <c r="BY2364">
        <v>0</v>
      </c>
      <c r="BZ2364" t="e">
        <v>#VALUE!</v>
      </c>
      <c r="CA2364" t="e">
        <v>#VALUE!</v>
      </c>
      <c r="CB2364" t="e">
        <v>#VALUE!</v>
      </c>
      <c r="CC2364">
        <v>0</v>
      </c>
      <c r="CD2364">
        <v>0</v>
      </c>
      <c r="CE2364">
        <v>0</v>
      </c>
      <c r="CH2364">
        <f t="shared" si="181"/>
        <v>0</v>
      </c>
      <c r="CI2364" t="s">
        <v>1405</v>
      </c>
      <c r="CJ2364">
        <v>1</v>
      </c>
      <c r="CK2364" t="s">
        <v>1400</v>
      </c>
      <c r="CL2364">
        <f t="shared" si="182"/>
        <v>1</v>
      </c>
      <c r="CM2364">
        <f t="shared" si="183"/>
        <v>0</v>
      </c>
      <c r="CN2364">
        <f t="shared" si="184"/>
        <v>0</v>
      </c>
    </row>
    <row r="2365" spans="1:92" x14ac:dyDescent="0.25">
      <c r="A2365">
        <v>1106</v>
      </c>
      <c r="B2365" t="s">
        <v>564</v>
      </c>
      <c r="C2365" t="s">
        <v>564</v>
      </c>
      <c r="D2365">
        <v>2535423</v>
      </c>
      <c r="E2365">
        <v>4</v>
      </c>
      <c r="F2365" s="107">
        <v>40949</v>
      </c>
      <c r="G2365" s="107">
        <v>41108</v>
      </c>
      <c r="H2365">
        <v>2535423</v>
      </c>
      <c r="I2365" s="107">
        <v>40949</v>
      </c>
      <c r="J2365" s="107">
        <v>41108</v>
      </c>
      <c r="K2365">
        <v>5000</v>
      </c>
      <c r="L2365" t="s">
        <v>567</v>
      </c>
      <c r="N2365" t="s">
        <v>564</v>
      </c>
      <c r="O2365" t="s">
        <v>913</v>
      </c>
      <c r="P2365" t="s">
        <v>38</v>
      </c>
      <c r="Q2365">
        <v>160</v>
      </c>
      <c r="R2365">
        <v>160</v>
      </c>
      <c r="S2365">
        <v>1</v>
      </c>
      <c r="T2365">
        <v>1</v>
      </c>
      <c r="U2365">
        <v>1</v>
      </c>
      <c r="AD2365" s="107">
        <v>20412</v>
      </c>
      <c r="AE2365" t="s">
        <v>31</v>
      </c>
      <c r="AF2365" t="s">
        <v>68</v>
      </c>
      <c r="AG2365" t="s">
        <v>870</v>
      </c>
      <c r="AH2365" t="s">
        <v>30</v>
      </c>
      <c r="AI2365" t="s">
        <v>33</v>
      </c>
      <c r="AJ2365" t="s">
        <v>88</v>
      </c>
      <c r="AK2365">
        <v>7</v>
      </c>
      <c r="AL2365" t="s">
        <v>986</v>
      </c>
      <c r="AO2365">
        <v>365</v>
      </c>
      <c r="AP2365" t="s">
        <v>42</v>
      </c>
      <c r="AR2365" t="s">
        <v>43</v>
      </c>
      <c r="AS2365" t="s">
        <v>44</v>
      </c>
      <c r="BC2365" t="s">
        <v>37</v>
      </c>
      <c r="BF2365">
        <v>160</v>
      </c>
      <c r="BG2365">
        <v>160</v>
      </c>
      <c r="BH2365">
        <v>160</v>
      </c>
      <c r="BI2365">
        <v>56.112021857923494</v>
      </c>
      <c r="BJ2365">
        <f t="shared" si="180"/>
        <v>56</v>
      </c>
      <c r="BK2365">
        <v>0</v>
      </c>
      <c r="BL2365">
        <v>0</v>
      </c>
      <c r="BM2365" t="s">
        <v>1050</v>
      </c>
      <c r="BN2365" t="s">
        <v>913</v>
      </c>
      <c r="BO2365" t="s">
        <v>564</v>
      </c>
      <c r="BQ2365" t="s">
        <v>1050</v>
      </c>
      <c r="BR2365" t="s">
        <v>87</v>
      </c>
      <c r="BS2365" t="s">
        <v>572</v>
      </c>
      <c r="BT2365" t="s">
        <v>1252</v>
      </c>
      <c r="BU2365" t="s">
        <v>87</v>
      </c>
      <c r="BV2365">
        <v>1</v>
      </c>
      <c r="BW2365">
        <v>1</v>
      </c>
      <c r="BX2365">
        <v>0</v>
      </c>
      <c r="BY2365">
        <v>0</v>
      </c>
      <c r="BZ2365">
        <v>-160</v>
      </c>
      <c r="CA2365">
        <v>0</v>
      </c>
      <c r="CB2365">
        <v>160</v>
      </c>
      <c r="CC2365" t="e">
        <v>#VALUE!</v>
      </c>
      <c r="CD2365">
        <v>160</v>
      </c>
      <c r="CE2365">
        <v>0</v>
      </c>
      <c r="CH2365">
        <f t="shared" si="181"/>
        <v>1</v>
      </c>
      <c r="CI2365" t="s">
        <v>1403</v>
      </c>
      <c r="CJ2365">
        <v>6</v>
      </c>
      <c r="CK2365" t="s">
        <v>1399</v>
      </c>
      <c r="CL2365">
        <f t="shared" si="182"/>
        <v>0</v>
      </c>
      <c r="CM2365">
        <f t="shared" si="183"/>
        <v>1</v>
      </c>
      <c r="CN2365">
        <f t="shared" si="184"/>
        <v>1</v>
      </c>
    </row>
    <row r="2366" spans="1:92" x14ac:dyDescent="0.25">
      <c r="A2366">
        <v>842</v>
      </c>
      <c r="B2366" t="s">
        <v>564</v>
      </c>
      <c r="C2366" t="s">
        <v>564</v>
      </c>
      <c r="D2366">
        <v>2536340</v>
      </c>
      <c r="E2366">
        <v>2</v>
      </c>
      <c r="F2366" s="107">
        <v>40940</v>
      </c>
      <c r="G2366" s="107">
        <v>41061</v>
      </c>
      <c r="H2366">
        <v>2536340</v>
      </c>
      <c r="I2366" s="107">
        <v>40943</v>
      </c>
      <c r="J2366" s="107">
        <v>41061</v>
      </c>
      <c r="K2366" t="s">
        <v>562</v>
      </c>
      <c r="L2366" t="s">
        <v>562</v>
      </c>
      <c r="N2366" t="s">
        <v>564</v>
      </c>
      <c r="O2366" t="s">
        <v>913</v>
      </c>
      <c r="P2366" t="s">
        <v>587</v>
      </c>
      <c r="Q2366">
        <v>119</v>
      </c>
      <c r="R2366">
        <v>122</v>
      </c>
      <c r="S2366">
        <v>0</v>
      </c>
      <c r="T2366">
        <v>1</v>
      </c>
      <c r="AD2366" s="107">
        <v>34247</v>
      </c>
      <c r="AE2366" t="s">
        <v>31</v>
      </c>
      <c r="AF2366" t="s">
        <v>68</v>
      </c>
      <c r="AG2366" t="s">
        <v>870</v>
      </c>
      <c r="AH2366" t="s">
        <v>30</v>
      </c>
      <c r="AI2366" t="s">
        <v>33</v>
      </c>
      <c r="AJ2366" t="s">
        <v>47</v>
      </c>
      <c r="AK2366">
        <v>8</v>
      </c>
      <c r="AL2366" t="s">
        <v>47</v>
      </c>
      <c r="AP2366" t="s">
        <v>252</v>
      </c>
      <c r="AR2366" t="s">
        <v>43</v>
      </c>
      <c r="AS2366" t="s">
        <v>81</v>
      </c>
      <c r="BC2366" t="s">
        <v>51</v>
      </c>
      <c r="BF2366">
        <v>119</v>
      </c>
      <c r="BG2366">
        <v>119</v>
      </c>
      <c r="BH2366">
        <v>122</v>
      </c>
      <c r="BI2366">
        <v>18.28688524590164</v>
      </c>
      <c r="BJ2366">
        <f t="shared" si="180"/>
        <v>18</v>
      </c>
      <c r="BK2366">
        <v>0</v>
      </c>
      <c r="BL2366">
        <v>0</v>
      </c>
      <c r="BM2366" t="s">
        <v>47</v>
      </c>
      <c r="BN2366" t="s">
        <v>913</v>
      </c>
      <c r="BO2366" t="s">
        <v>564</v>
      </c>
      <c r="BQ2366" t="s">
        <v>47</v>
      </c>
      <c r="BR2366" t="s">
        <v>87</v>
      </c>
      <c r="BS2366" t="s">
        <v>572</v>
      </c>
      <c r="BT2366" t="s">
        <v>1252</v>
      </c>
      <c r="BU2366" t="s">
        <v>564</v>
      </c>
      <c r="BV2366">
        <v>0.97540983606557374</v>
      </c>
      <c r="BW2366">
        <v>1</v>
      </c>
      <c r="BX2366">
        <v>2.4590163934426257E-2</v>
      </c>
      <c r="BY2366">
        <v>0</v>
      </c>
      <c r="BZ2366">
        <v>-119</v>
      </c>
      <c r="CA2366">
        <v>0</v>
      </c>
      <c r="CB2366">
        <v>119</v>
      </c>
      <c r="CC2366" t="e">
        <v>#VALUE!</v>
      </c>
      <c r="CD2366">
        <v>119</v>
      </c>
      <c r="CE2366">
        <v>0</v>
      </c>
      <c r="CH2366">
        <f t="shared" si="181"/>
        <v>1</v>
      </c>
      <c r="CI2366" t="s">
        <v>1408</v>
      </c>
      <c r="CJ2366">
        <v>0</v>
      </c>
      <c r="CK2366" t="s">
        <v>1399</v>
      </c>
      <c r="CL2366">
        <f t="shared" si="182"/>
        <v>0</v>
      </c>
      <c r="CM2366">
        <f t="shared" si="183"/>
        <v>0</v>
      </c>
      <c r="CN2366">
        <f t="shared" si="184"/>
        <v>1</v>
      </c>
    </row>
    <row r="2367" spans="1:92" x14ac:dyDescent="0.25">
      <c r="A2367">
        <v>38</v>
      </c>
      <c r="B2367" t="s">
        <v>564</v>
      </c>
      <c r="C2367" t="s">
        <v>564</v>
      </c>
      <c r="D2367">
        <v>2537129</v>
      </c>
      <c r="E2367">
        <v>6</v>
      </c>
      <c r="F2367" s="107">
        <v>40911</v>
      </c>
      <c r="G2367" s="107">
        <v>41121</v>
      </c>
      <c r="H2367">
        <v>2537129</v>
      </c>
      <c r="I2367" s="107">
        <v>40922</v>
      </c>
      <c r="J2367" s="107">
        <v>41121</v>
      </c>
      <c r="K2367" t="s">
        <v>562</v>
      </c>
      <c r="L2367" t="s">
        <v>562</v>
      </c>
      <c r="N2367" t="s">
        <v>564</v>
      </c>
      <c r="O2367" t="s">
        <v>913</v>
      </c>
      <c r="P2367" t="s">
        <v>38</v>
      </c>
      <c r="Q2367">
        <v>200</v>
      </c>
      <c r="R2367">
        <v>211</v>
      </c>
      <c r="S2367">
        <v>2</v>
      </c>
      <c r="T2367">
        <v>0</v>
      </c>
      <c r="V2367">
        <v>2</v>
      </c>
      <c r="AD2367" s="107">
        <v>34070</v>
      </c>
      <c r="AE2367" t="s">
        <v>31</v>
      </c>
      <c r="AF2367" t="s">
        <v>32</v>
      </c>
      <c r="AG2367" t="s">
        <v>868</v>
      </c>
      <c r="AH2367" t="s">
        <v>30</v>
      </c>
      <c r="AI2367" t="s">
        <v>84</v>
      </c>
      <c r="AJ2367" t="s">
        <v>88</v>
      </c>
      <c r="AK2367">
        <v>8</v>
      </c>
      <c r="AL2367" t="s">
        <v>361</v>
      </c>
      <c r="AM2367">
        <v>10</v>
      </c>
      <c r="AP2367" t="s">
        <v>104</v>
      </c>
      <c r="AR2367" t="s">
        <v>91</v>
      </c>
      <c r="AS2367" t="s">
        <v>105</v>
      </c>
      <c r="BC2367" t="s">
        <v>98</v>
      </c>
      <c r="BF2367">
        <v>200</v>
      </c>
      <c r="BG2367">
        <v>200</v>
      </c>
      <c r="BH2367">
        <v>211</v>
      </c>
      <c r="BI2367">
        <v>18.691256830601095</v>
      </c>
      <c r="BJ2367">
        <f t="shared" si="180"/>
        <v>19</v>
      </c>
      <c r="BK2367">
        <v>0</v>
      </c>
      <c r="BL2367">
        <v>0</v>
      </c>
      <c r="BM2367" t="s">
        <v>1050</v>
      </c>
      <c r="BN2367" t="s">
        <v>913</v>
      </c>
      <c r="BO2367" t="s">
        <v>564</v>
      </c>
      <c r="BQ2367" t="s">
        <v>1050</v>
      </c>
      <c r="BR2367" t="s">
        <v>87</v>
      </c>
      <c r="BS2367" t="s">
        <v>572</v>
      </c>
      <c r="BT2367" t="s">
        <v>1252</v>
      </c>
      <c r="BU2367" t="s">
        <v>87</v>
      </c>
      <c r="BV2367">
        <v>0.94786729857819907</v>
      </c>
      <c r="BW2367">
        <v>1</v>
      </c>
      <c r="BX2367">
        <v>5.2132701421800931E-2</v>
      </c>
      <c r="BY2367">
        <v>0</v>
      </c>
      <c r="BZ2367">
        <v>-200</v>
      </c>
      <c r="CA2367">
        <v>0</v>
      </c>
      <c r="CB2367">
        <v>200</v>
      </c>
      <c r="CC2367" t="e">
        <v>#VALUE!</v>
      </c>
      <c r="CD2367">
        <v>200</v>
      </c>
      <c r="CE2367">
        <v>0</v>
      </c>
      <c r="CH2367">
        <f t="shared" si="181"/>
        <v>1</v>
      </c>
      <c r="CI2367" t="s">
        <v>1403</v>
      </c>
      <c r="CJ2367">
        <v>6</v>
      </c>
      <c r="CK2367" t="s">
        <v>1399</v>
      </c>
      <c r="CL2367">
        <f t="shared" si="182"/>
        <v>0</v>
      </c>
      <c r="CM2367">
        <f t="shared" si="183"/>
        <v>1</v>
      </c>
      <c r="CN2367">
        <f t="shared" si="184"/>
        <v>0</v>
      </c>
    </row>
    <row r="2368" spans="1:92" x14ac:dyDescent="0.25">
      <c r="A2368">
        <v>3189</v>
      </c>
      <c r="B2368" t="s">
        <v>564</v>
      </c>
      <c r="C2368" t="s">
        <v>564</v>
      </c>
      <c r="D2368">
        <v>2537533</v>
      </c>
      <c r="E2368">
        <v>6</v>
      </c>
      <c r="F2368" s="107">
        <v>41026</v>
      </c>
      <c r="G2368" s="107">
        <v>41239</v>
      </c>
      <c r="H2368">
        <v>2537533</v>
      </c>
      <c r="I2368" s="107">
        <v>41032</v>
      </c>
      <c r="J2368" s="107">
        <v>41239</v>
      </c>
      <c r="K2368">
        <v>75000</v>
      </c>
      <c r="L2368" t="s">
        <v>570</v>
      </c>
      <c r="N2368" t="s">
        <v>564</v>
      </c>
      <c r="O2368" t="s">
        <v>913</v>
      </c>
      <c r="P2368" t="s">
        <v>38</v>
      </c>
      <c r="Q2368">
        <v>208</v>
      </c>
      <c r="R2368">
        <v>214</v>
      </c>
      <c r="S2368">
        <v>1</v>
      </c>
      <c r="T2368">
        <v>0</v>
      </c>
      <c r="V2368">
        <v>1</v>
      </c>
      <c r="AD2368" s="107">
        <v>28181</v>
      </c>
      <c r="AE2368" t="s">
        <v>31</v>
      </c>
      <c r="AF2368" t="s">
        <v>68</v>
      </c>
      <c r="AG2368" t="s">
        <v>870</v>
      </c>
      <c r="AH2368" t="s">
        <v>30</v>
      </c>
      <c r="AI2368" t="s">
        <v>79</v>
      </c>
      <c r="AJ2368" t="s">
        <v>88</v>
      </c>
      <c r="AK2368">
        <v>13</v>
      </c>
      <c r="AL2368" t="s">
        <v>361</v>
      </c>
      <c r="AM2368">
        <v>7</v>
      </c>
      <c r="AP2368" t="s">
        <v>72</v>
      </c>
      <c r="AR2368" t="s">
        <v>49</v>
      </c>
      <c r="AS2368" t="s">
        <v>73</v>
      </c>
      <c r="BC2368" t="s">
        <v>51</v>
      </c>
      <c r="BF2368">
        <v>208</v>
      </c>
      <c r="BG2368">
        <v>208</v>
      </c>
      <c r="BH2368">
        <v>214</v>
      </c>
      <c r="BI2368">
        <v>35.095628415300546</v>
      </c>
      <c r="BJ2368">
        <f t="shared" si="180"/>
        <v>35</v>
      </c>
      <c r="BK2368">
        <v>0</v>
      </c>
      <c r="BL2368">
        <v>0</v>
      </c>
      <c r="BM2368" t="s">
        <v>1050</v>
      </c>
      <c r="BN2368" t="s">
        <v>913</v>
      </c>
      <c r="BO2368" t="s">
        <v>564</v>
      </c>
      <c r="BQ2368" t="s">
        <v>1050</v>
      </c>
      <c r="BR2368" t="s">
        <v>87</v>
      </c>
      <c r="BS2368" t="s">
        <v>572</v>
      </c>
      <c r="BT2368" t="s">
        <v>1252</v>
      </c>
      <c r="BU2368" t="s">
        <v>87</v>
      </c>
      <c r="BV2368">
        <v>0.9719626168224299</v>
      </c>
      <c r="BW2368">
        <v>1</v>
      </c>
      <c r="BX2368">
        <v>2.8037383177570097E-2</v>
      </c>
      <c r="BY2368">
        <v>0</v>
      </c>
      <c r="BZ2368">
        <v>-208</v>
      </c>
      <c r="CA2368">
        <v>0</v>
      </c>
      <c r="CB2368">
        <v>208</v>
      </c>
      <c r="CC2368" t="e">
        <v>#VALUE!</v>
      </c>
      <c r="CD2368">
        <v>208</v>
      </c>
      <c r="CE2368">
        <v>0</v>
      </c>
      <c r="CH2368">
        <f t="shared" si="181"/>
        <v>1</v>
      </c>
      <c r="CI2368" t="s">
        <v>1403</v>
      </c>
      <c r="CJ2368">
        <v>6</v>
      </c>
      <c r="CK2368" t="s">
        <v>1399</v>
      </c>
      <c r="CL2368">
        <f t="shared" si="182"/>
        <v>0</v>
      </c>
      <c r="CM2368">
        <f t="shared" si="183"/>
        <v>1</v>
      </c>
      <c r="CN2368">
        <f t="shared" si="184"/>
        <v>0</v>
      </c>
    </row>
    <row r="2369" spans="1:92" x14ac:dyDescent="0.25">
      <c r="A2369">
        <v>2765</v>
      </c>
      <c r="B2369" t="s">
        <v>87</v>
      </c>
      <c r="C2369" t="s">
        <v>564</v>
      </c>
      <c r="D2369">
        <v>2538060</v>
      </c>
      <c r="E2369">
        <v>4</v>
      </c>
      <c r="F2369" s="107">
        <v>41011</v>
      </c>
      <c r="G2369" s="107">
        <v>41165</v>
      </c>
      <c r="H2369">
        <v>2538060</v>
      </c>
      <c r="I2369" s="107">
        <v>41023</v>
      </c>
      <c r="J2369" s="107">
        <v>41165</v>
      </c>
      <c r="K2369" t="s">
        <v>562</v>
      </c>
      <c r="L2369" t="s">
        <v>562</v>
      </c>
      <c r="N2369" t="s">
        <v>564</v>
      </c>
      <c r="O2369" t="s">
        <v>913</v>
      </c>
      <c r="P2369" t="s">
        <v>38</v>
      </c>
      <c r="Q2369">
        <v>143</v>
      </c>
      <c r="R2369">
        <v>155</v>
      </c>
      <c r="S2369">
        <v>1</v>
      </c>
      <c r="T2369">
        <v>1</v>
      </c>
      <c r="V2369">
        <v>1</v>
      </c>
      <c r="AD2369" s="107">
        <v>34315</v>
      </c>
      <c r="AE2369" t="s">
        <v>31</v>
      </c>
      <c r="AF2369" t="s">
        <v>32</v>
      </c>
      <c r="AG2369" t="s">
        <v>868</v>
      </c>
      <c r="AH2369" t="s">
        <v>57</v>
      </c>
      <c r="AI2369" t="s">
        <v>33</v>
      </c>
      <c r="AJ2369" t="s">
        <v>88</v>
      </c>
      <c r="AK2369">
        <v>8</v>
      </c>
      <c r="AL2369" t="s">
        <v>986</v>
      </c>
      <c r="AO2369">
        <v>180</v>
      </c>
      <c r="AP2369" t="s">
        <v>104</v>
      </c>
      <c r="AR2369" t="s">
        <v>91</v>
      </c>
      <c r="AS2369" t="s">
        <v>105</v>
      </c>
      <c r="BC2369" t="s">
        <v>37</v>
      </c>
      <c r="BD2369" t="s">
        <v>1171</v>
      </c>
      <c r="BF2369">
        <v>143</v>
      </c>
      <c r="BG2369">
        <v>143</v>
      </c>
      <c r="BH2369">
        <v>155</v>
      </c>
      <c r="BI2369">
        <v>18.295081967213115</v>
      </c>
      <c r="BJ2369">
        <f t="shared" si="180"/>
        <v>18</v>
      </c>
      <c r="BK2369">
        <v>0</v>
      </c>
      <c r="BL2369">
        <v>0</v>
      </c>
      <c r="BM2369" t="s">
        <v>1050</v>
      </c>
      <c r="BN2369" t="s">
        <v>913</v>
      </c>
      <c r="BO2369" t="s">
        <v>564</v>
      </c>
      <c r="BQ2369" t="s">
        <v>1050</v>
      </c>
      <c r="BR2369" t="s">
        <v>87</v>
      </c>
      <c r="BS2369" t="s">
        <v>572</v>
      </c>
      <c r="BT2369" t="s">
        <v>1252</v>
      </c>
      <c r="BU2369" t="s">
        <v>87</v>
      </c>
      <c r="BV2369">
        <v>0.92258064516129035</v>
      </c>
      <c r="BW2369">
        <v>1</v>
      </c>
      <c r="BX2369">
        <v>7.7419354838709653E-2</v>
      </c>
      <c r="BY2369">
        <v>0</v>
      </c>
      <c r="BZ2369">
        <v>-143</v>
      </c>
      <c r="CA2369">
        <v>0</v>
      </c>
      <c r="CB2369">
        <v>143</v>
      </c>
      <c r="CC2369" t="e">
        <v>#VALUE!</v>
      </c>
      <c r="CD2369">
        <v>143</v>
      </c>
      <c r="CE2369">
        <v>0</v>
      </c>
      <c r="CH2369">
        <f t="shared" si="181"/>
        <v>1</v>
      </c>
      <c r="CI2369" t="s">
        <v>1403</v>
      </c>
      <c r="CJ2369">
        <v>6</v>
      </c>
      <c r="CK2369" t="s">
        <v>1399</v>
      </c>
      <c r="CL2369">
        <f t="shared" si="182"/>
        <v>0</v>
      </c>
      <c r="CM2369">
        <f t="shared" si="183"/>
        <v>1</v>
      </c>
      <c r="CN2369">
        <f t="shared" si="184"/>
        <v>1</v>
      </c>
    </row>
    <row r="2370" spans="1:92" x14ac:dyDescent="0.25">
      <c r="A2370">
        <v>102</v>
      </c>
      <c r="B2370" t="s">
        <v>564</v>
      </c>
      <c r="C2370" t="s">
        <v>564</v>
      </c>
      <c r="D2370">
        <v>2538121</v>
      </c>
      <c r="E2370">
        <v>2</v>
      </c>
      <c r="F2370" s="107">
        <v>40913</v>
      </c>
      <c r="G2370" s="107">
        <v>41323</v>
      </c>
      <c r="H2370">
        <v>2538121</v>
      </c>
      <c r="I2370" s="107">
        <v>40914</v>
      </c>
      <c r="J2370" s="107">
        <v>40934</v>
      </c>
      <c r="K2370">
        <v>20000</v>
      </c>
      <c r="L2370" t="s">
        <v>569</v>
      </c>
      <c r="M2370" s="107">
        <v>40934</v>
      </c>
      <c r="N2370" t="s">
        <v>87</v>
      </c>
      <c r="O2370" t="s">
        <v>75</v>
      </c>
      <c r="P2370" t="s">
        <v>587</v>
      </c>
      <c r="Q2370">
        <v>21</v>
      </c>
      <c r="R2370">
        <v>411</v>
      </c>
      <c r="S2370">
        <v>0</v>
      </c>
      <c r="T2370">
        <v>0</v>
      </c>
      <c r="AD2370" s="107">
        <v>33971</v>
      </c>
      <c r="AE2370" t="s">
        <v>31</v>
      </c>
      <c r="AF2370" t="s">
        <v>32</v>
      </c>
      <c r="AG2370" t="s">
        <v>868</v>
      </c>
      <c r="AH2370" t="s">
        <v>57</v>
      </c>
      <c r="AI2370" t="s">
        <v>94</v>
      </c>
      <c r="AJ2370" t="s">
        <v>47</v>
      </c>
      <c r="AK2370">
        <v>9</v>
      </c>
      <c r="AL2370" t="s">
        <v>47</v>
      </c>
      <c r="AP2370" t="s">
        <v>55</v>
      </c>
      <c r="AR2370" t="s">
        <v>49</v>
      </c>
      <c r="AS2370" t="s">
        <v>56</v>
      </c>
      <c r="BC2370" t="s">
        <v>37</v>
      </c>
      <c r="BF2370">
        <v>21</v>
      </c>
      <c r="BG2370">
        <v>410</v>
      </c>
      <c r="BH2370">
        <v>411</v>
      </c>
      <c r="BI2370">
        <v>18.967213114754099</v>
      </c>
      <c r="BJ2370">
        <f t="shared" si="180"/>
        <v>19</v>
      </c>
      <c r="BK2370">
        <v>0</v>
      </c>
      <c r="BL2370">
        <v>-389</v>
      </c>
      <c r="BM2370" t="s">
        <v>47</v>
      </c>
      <c r="BN2370" t="s">
        <v>75</v>
      </c>
      <c r="BO2370" t="s">
        <v>87</v>
      </c>
      <c r="BQ2370" t="s">
        <v>47</v>
      </c>
      <c r="BR2370" t="s">
        <v>87</v>
      </c>
      <c r="BS2370" t="s">
        <v>573</v>
      </c>
      <c r="BT2370" t="s">
        <v>1252</v>
      </c>
      <c r="BU2370" t="s">
        <v>564</v>
      </c>
      <c r="BV2370">
        <v>5.1094890510948905E-2</v>
      </c>
      <c r="BW2370">
        <v>5.1219512195121948E-2</v>
      </c>
      <c r="BX2370">
        <v>1.2462168417304298E-4</v>
      </c>
      <c r="BY2370">
        <v>0</v>
      </c>
      <c r="BZ2370">
        <v>-21</v>
      </c>
      <c r="CA2370">
        <v>0</v>
      </c>
      <c r="CB2370">
        <v>21</v>
      </c>
      <c r="CC2370" t="e">
        <v>#VALUE!</v>
      </c>
      <c r="CD2370">
        <v>21</v>
      </c>
      <c r="CE2370">
        <v>0</v>
      </c>
      <c r="CH2370">
        <f t="shared" si="181"/>
        <v>0</v>
      </c>
      <c r="CI2370" t="s">
        <v>1404</v>
      </c>
      <c r="CJ2370">
        <v>2</v>
      </c>
      <c r="CK2370" t="s">
        <v>1399</v>
      </c>
      <c r="CL2370">
        <f t="shared" si="182"/>
        <v>1</v>
      </c>
      <c r="CM2370">
        <f t="shared" si="183"/>
        <v>0</v>
      </c>
      <c r="CN2370">
        <f t="shared" si="184"/>
        <v>0</v>
      </c>
    </row>
    <row r="2371" spans="1:92" x14ac:dyDescent="0.25">
      <c r="A2371">
        <v>529</v>
      </c>
      <c r="B2371" t="s">
        <v>564</v>
      </c>
      <c r="C2371" t="s">
        <v>564</v>
      </c>
      <c r="D2371">
        <v>2538494</v>
      </c>
      <c r="E2371">
        <v>2</v>
      </c>
      <c r="F2371" s="107">
        <v>40929</v>
      </c>
      <c r="G2371" s="107">
        <v>40961</v>
      </c>
      <c r="H2371">
        <v>2538494</v>
      </c>
      <c r="I2371" s="107">
        <v>40930</v>
      </c>
      <c r="J2371" s="107">
        <v>40961</v>
      </c>
      <c r="K2371" t="s">
        <v>562</v>
      </c>
      <c r="L2371" t="s">
        <v>562</v>
      </c>
      <c r="N2371" t="s">
        <v>564</v>
      </c>
      <c r="O2371" t="s">
        <v>913</v>
      </c>
      <c r="P2371" t="s">
        <v>587</v>
      </c>
      <c r="Q2371">
        <v>32</v>
      </c>
      <c r="R2371">
        <v>33</v>
      </c>
      <c r="S2371">
        <v>1</v>
      </c>
      <c r="T2371">
        <v>0</v>
      </c>
      <c r="V2371">
        <v>1</v>
      </c>
      <c r="AB2371" t="s">
        <v>111</v>
      </c>
      <c r="AD2371" s="107">
        <v>32638</v>
      </c>
      <c r="AE2371" t="s">
        <v>45</v>
      </c>
      <c r="AF2371" t="s">
        <v>39</v>
      </c>
      <c r="AG2371" t="s">
        <v>40</v>
      </c>
      <c r="AH2371" t="s">
        <v>30</v>
      </c>
      <c r="AI2371" t="s">
        <v>70</v>
      </c>
      <c r="AJ2371" t="s">
        <v>47</v>
      </c>
      <c r="AK2371">
        <v>2</v>
      </c>
      <c r="AL2371" t="s">
        <v>47</v>
      </c>
      <c r="AP2371" t="s">
        <v>154</v>
      </c>
      <c r="AR2371" t="s">
        <v>43</v>
      </c>
      <c r="AS2371" t="s">
        <v>63</v>
      </c>
      <c r="BC2371" t="s">
        <v>37</v>
      </c>
      <c r="BF2371">
        <v>32</v>
      </c>
      <c r="BG2371">
        <v>32</v>
      </c>
      <c r="BH2371">
        <v>33</v>
      </c>
      <c r="BI2371">
        <v>22.653005464480874</v>
      </c>
      <c r="BJ2371">
        <f t="shared" ref="BJ2371:BJ2434" si="185">ROUND((I2371-AD2371)/365,0)</f>
        <v>23</v>
      </c>
      <c r="BK2371">
        <v>0</v>
      </c>
      <c r="BL2371">
        <v>0</v>
      </c>
      <c r="BM2371" t="s">
        <v>47</v>
      </c>
      <c r="BN2371" t="s">
        <v>913</v>
      </c>
      <c r="BO2371" t="s">
        <v>564</v>
      </c>
      <c r="BQ2371" t="s">
        <v>47</v>
      </c>
      <c r="BR2371" t="s">
        <v>87</v>
      </c>
      <c r="BS2371" t="s">
        <v>572</v>
      </c>
      <c r="BT2371" t="s">
        <v>1252</v>
      </c>
      <c r="BU2371" t="s">
        <v>87</v>
      </c>
      <c r="BV2371">
        <v>0.96969696969696972</v>
      </c>
      <c r="BW2371">
        <v>1</v>
      </c>
      <c r="BX2371">
        <v>3.0303030303030276E-2</v>
      </c>
      <c r="BY2371">
        <v>0</v>
      </c>
      <c r="BZ2371">
        <v>-32</v>
      </c>
      <c r="CA2371">
        <v>0</v>
      </c>
      <c r="CB2371">
        <v>32</v>
      </c>
      <c r="CC2371" t="e">
        <v>#VALUE!</v>
      </c>
      <c r="CD2371">
        <v>32</v>
      </c>
      <c r="CE2371">
        <v>0</v>
      </c>
      <c r="CH2371">
        <f t="shared" ref="CH2371:CH2434" si="186">IF(CM2371+CN2371&gt;0,1,0)</f>
        <v>1</v>
      </c>
      <c r="CI2371" t="s">
        <v>1401</v>
      </c>
      <c r="CJ2371">
        <v>3</v>
      </c>
      <c r="CK2371" t="s">
        <v>1399</v>
      </c>
      <c r="CL2371">
        <f t="shared" ref="CL2371:CL2434" si="187">IF(BN2371="None",0,1)</f>
        <v>0</v>
      </c>
      <c r="CM2371">
        <f t="shared" ref="CM2371:CM2434" si="188">IF(S2371&gt;0,1,0)</f>
        <v>1</v>
      </c>
      <c r="CN2371">
        <f t="shared" ref="CN2371:CN2434" si="189">IF(T2371&gt;0,1,0)</f>
        <v>0</v>
      </c>
    </row>
    <row r="2372" spans="1:92" x14ac:dyDescent="0.25">
      <c r="A2372">
        <v>2883</v>
      </c>
      <c r="B2372" t="s">
        <v>564</v>
      </c>
      <c r="C2372" t="s">
        <v>564</v>
      </c>
      <c r="D2372">
        <v>2538714</v>
      </c>
      <c r="E2372">
        <v>6</v>
      </c>
      <c r="F2372" s="107">
        <v>41016</v>
      </c>
      <c r="G2372" s="107">
        <v>41054</v>
      </c>
      <c r="H2372">
        <v>2538714</v>
      </c>
      <c r="I2372" s="107">
        <v>41016</v>
      </c>
      <c r="J2372" s="107">
        <v>41036</v>
      </c>
      <c r="K2372">
        <v>5000</v>
      </c>
      <c r="L2372" t="s">
        <v>567</v>
      </c>
      <c r="M2372" s="107">
        <v>41036</v>
      </c>
      <c r="N2372" t="s">
        <v>87</v>
      </c>
      <c r="O2372" t="s">
        <v>75</v>
      </c>
      <c r="P2372" t="s">
        <v>38</v>
      </c>
      <c r="Q2372">
        <v>21</v>
      </c>
      <c r="R2372">
        <v>39</v>
      </c>
      <c r="S2372">
        <v>0</v>
      </c>
      <c r="T2372">
        <v>1</v>
      </c>
      <c r="AB2372" t="s">
        <v>111</v>
      </c>
      <c r="AD2372" s="107">
        <v>34282</v>
      </c>
      <c r="AE2372" t="s">
        <v>31</v>
      </c>
      <c r="AF2372" t="s">
        <v>39</v>
      </c>
      <c r="AG2372" t="s">
        <v>40</v>
      </c>
      <c r="AH2372" t="s">
        <v>30</v>
      </c>
      <c r="AI2372" t="s">
        <v>94</v>
      </c>
      <c r="AJ2372" t="s">
        <v>88</v>
      </c>
      <c r="AK2372">
        <v>3</v>
      </c>
      <c r="AL2372" t="s">
        <v>361</v>
      </c>
      <c r="AM2372">
        <v>2</v>
      </c>
      <c r="AP2372" t="s">
        <v>226</v>
      </c>
      <c r="AR2372" t="s">
        <v>66</v>
      </c>
      <c r="AS2372" t="s">
        <v>63</v>
      </c>
      <c r="BC2372" t="s">
        <v>37</v>
      </c>
      <c r="BF2372">
        <v>21</v>
      </c>
      <c r="BG2372">
        <v>39</v>
      </c>
      <c r="BH2372">
        <v>39</v>
      </c>
      <c r="BI2372">
        <v>18.398907103825138</v>
      </c>
      <c r="BJ2372">
        <f t="shared" si="185"/>
        <v>18</v>
      </c>
      <c r="BK2372">
        <v>0</v>
      </c>
      <c r="BL2372">
        <v>-18</v>
      </c>
      <c r="BM2372" t="s">
        <v>1050</v>
      </c>
      <c r="BN2372" t="s">
        <v>75</v>
      </c>
      <c r="BO2372" t="s">
        <v>87</v>
      </c>
      <c r="BQ2372" t="s">
        <v>1050</v>
      </c>
      <c r="BR2372" t="s">
        <v>87</v>
      </c>
      <c r="BS2372" t="s">
        <v>573</v>
      </c>
      <c r="BT2372" t="s">
        <v>1252</v>
      </c>
      <c r="BU2372" t="s">
        <v>564</v>
      </c>
      <c r="BV2372">
        <v>0.53846153846153844</v>
      </c>
      <c r="BW2372">
        <v>0.53846153846153844</v>
      </c>
      <c r="BX2372">
        <v>0</v>
      </c>
      <c r="BY2372">
        <v>0</v>
      </c>
      <c r="BZ2372">
        <v>-21</v>
      </c>
      <c r="CA2372">
        <v>0</v>
      </c>
      <c r="CB2372">
        <v>21</v>
      </c>
      <c r="CC2372" t="e">
        <v>#VALUE!</v>
      </c>
      <c r="CD2372">
        <v>21</v>
      </c>
      <c r="CE2372">
        <v>0</v>
      </c>
      <c r="CH2372">
        <f t="shared" si="186"/>
        <v>1</v>
      </c>
      <c r="CI2372" t="s">
        <v>1404</v>
      </c>
      <c r="CJ2372">
        <v>2</v>
      </c>
      <c r="CK2372" t="s">
        <v>1399</v>
      </c>
      <c r="CL2372">
        <f t="shared" si="187"/>
        <v>1</v>
      </c>
      <c r="CM2372">
        <f t="shared" si="188"/>
        <v>0</v>
      </c>
      <c r="CN2372">
        <f t="shared" si="189"/>
        <v>1</v>
      </c>
    </row>
    <row r="2373" spans="1:92" x14ac:dyDescent="0.25">
      <c r="A2373">
        <v>1216</v>
      </c>
      <c r="B2373" t="s">
        <v>87</v>
      </c>
      <c r="C2373" t="s">
        <v>87</v>
      </c>
      <c r="D2373">
        <v>2538788</v>
      </c>
      <c r="E2373">
        <v>2</v>
      </c>
      <c r="F2373" s="107">
        <v>40953</v>
      </c>
      <c r="G2373" s="107">
        <v>41025</v>
      </c>
      <c r="H2373">
        <v>2538788</v>
      </c>
      <c r="I2373" s="107">
        <v>41017</v>
      </c>
      <c r="J2373" s="107">
        <v>41025</v>
      </c>
      <c r="K2373">
        <v>5000</v>
      </c>
      <c r="L2373" t="s">
        <v>567</v>
      </c>
      <c r="M2373" s="107">
        <v>40955</v>
      </c>
      <c r="N2373" t="s">
        <v>87</v>
      </c>
      <c r="O2373" t="s">
        <v>75</v>
      </c>
      <c r="P2373" t="s">
        <v>587</v>
      </c>
      <c r="Q2373">
        <v>9</v>
      </c>
      <c r="R2373">
        <v>73</v>
      </c>
      <c r="S2373">
        <v>0</v>
      </c>
      <c r="T2373">
        <v>1</v>
      </c>
      <c r="AD2373" s="107">
        <v>24404</v>
      </c>
      <c r="AE2373" t="s">
        <v>31</v>
      </c>
      <c r="AF2373" t="s">
        <v>39</v>
      </c>
      <c r="AG2373" t="s">
        <v>40</v>
      </c>
      <c r="AH2373" t="s">
        <v>40</v>
      </c>
      <c r="AI2373" t="s">
        <v>113</v>
      </c>
      <c r="AJ2373" t="s">
        <v>47</v>
      </c>
      <c r="AK2373">
        <v>4</v>
      </c>
      <c r="AL2373" t="s">
        <v>47</v>
      </c>
      <c r="AP2373" t="s">
        <v>92</v>
      </c>
      <c r="AR2373" t="s">
        <v>66</v>
      </c>
      <c r="AS2373" t="s">
        <v>44</v>
      </c>
      <c r="AT2373" t="s">
        <v>306</v>
      </c>
      <c r="AV2373" t="s">
        <v>87</v>
      </c>
      <c r="AW2373" t="s">
        <v>713</v>
      </c>
      <c r="BA2373">
        <v>41253</v>
      </c>
      <c r="BB2373">
        <v>241</v>
      </c>
      <c r="BC2373" t="s">
        <v>37</v>
      </c>
      <c r="BD2373" t="s">
        <v>1071</v>
      </c>
      <c r="BF2373">
        <v>9</v>
      </c>
      <c r="BG2373">
        <v>9</v>
      </c>
      <c r="BH2373">
        <v>73</v>
      </c>
      <c r="BI2373">
        <v>45.215846994535518</v>
      </c>
      <c r="BJ2373">
        <f t="shared" si="185"/>
        <v>46</v>
      </c>
      <c r="BK2373">
        <v>0</v>
      </c>
      <c r="BL2373">
        <v>0</v>
      </c>
      <c r="BM2373" t="s">
        <v>47</v>
      </c>
      <c r="BN2373" t="s">
        <v>75</v>
      </c>
      <c r="BO2373" t="s">
        <v>87</v>
      </c>
      <c r="BQ2373" t="s">
        <v>47</v>
      </c>
      <c r="BR2373" t="s">
        <v>87</v>
      </c>
      <c r="BS2373" t="s">
        <v>572</v>
      </c>
      <c r="BT2373" t="s">
        <v>1252</v>
      </c>
      <c r="BU2373" t="s">
        <v>564</v>
      </c>
      <c r="BV2373">
        <v>0.12328767123287671</v>
      </c>
      <c r="BW2373">
        <v>1</v>
      </c>
      <c r="BX2373">
        <v>0.87671232876712324</v>
      </c>
      <c r="BY2373">
        <v>0</v>
      </c>
      <c r="BZ2373">
        <v>-9</v>
      </c>
      <c r="CA2373">
        <v>0</v>
      </c>
      <c r="CB2373">
        <v>9</v>
      </c>
      <c r="CC2373" t="e">
        <v>#VALUE!</v>
      </c>
      <c r="CD2373">
        <v>9</v>
      </c>
      <c r="CE2373">
        <v>0</v>
      </c>
      <c r="CH2373">
        <f t="shared" si="186"/>
        <v>1</v>
      </c>
      <c r="CI2373" t="s">
        <v>1405</v>
      </c>
      <c r="CJ2373">
        <v>1</v>
      </c>
      <c r="CK2373" t="s">
        <v>1399</v>
      </c>
      <c r="CL2373">
        <f t="shared" si="187"/>
        <v>1</v>
      </c>
      <c r="CM2373">
        <f t="shared" si="188"/>
        <v>0</v>
      </c>
      <c r="CN2373">
        <f t="shared" si="189"/>
        <v>1</v>
      </c>
    </row>
    <row r="2374" spans="1:92" x14ac:dyDescent="0.25">
      <c r="A2374">
        <v>1541</v>
      </c>
      <c r="B2374" t="s">
        <v>564</v>
      </c>
      <c r="C2374" t="s">
        <v>87</v>
      </c>
      <c r="D2374">
        <v>2538803</v>
      </c>
      <c r="E2374">
        <v>6</v>
      </c>
      <c r="F2374" s="107">
        <v>40966</v>
      </c>
      <c r="G2374" s="107">
        <v>41122</v>
      </c>
      <c r="H2374">
        <v>2538803</v>
      </c>
      <c r="I2374" s="107">
        <v>40987</v>
      </c>
      <c r="J2374" s="107">
        <v>40990</v>
      </c>
      <c r="K2374">
        <v>30000</v>
      </c>
      <c r="L2374" t="s">
        <v>570</v>
      </c>
      <c r="M2374" s="107">
        <v>40990</v>
      </c>
      <c r="N2374" t="s">
        <v>87</v>
      </c>
      <c r="O2374" t="s">
        <v>75</v>
      </c>
      <c r="P2374" t="s">
        <v>38</v>
      </c>
      <c r="Q2374">
        <v>9</v>
      </c>
      <c r="R2374">
        <v>157</v>
      </c>
      <c r="S2374">
        <v>0</v>
      </c>
      <c r="T2374">
        <v>1</v>
      </c>
      <c r="AD2374" s="107">
        <v>25058</v>
      </c>
      <c r="AE2374" t="s">
        <v>31</v>
      </c>
      <c r="AF2374" t="s">
        <v>68</v>
      </c>
      <c r="AG2374" t="s">
        <v>870</v>
      </c>
      <c r="AH2374" t="s">
        <v>30</v>
      </c>
      <c r="AI2374" t="s">
        <v>94</v>
      </c>
      <c r="AJ2374" t="s">
        <v>88</v>
      </c>
      <c r="AK2374">
        <v>9</v>
      </c>
      <c r="AL2374" t="s">
        <v>361</v>
      </c>
      <c r="AM2374">
        <v>2</v>
      </c>
      <c r="AP2374" t="s">
        <v>109</v>
      </c>
      <c r="AR2374" t="s">
        <v>49</v>
      </c>
      <c r="AS2374" t="s">
        <v>73</v>
      </c>
      <c r="AT2374" t="s">
        <v>1074</v>
      </c>
      <c r="AV2374" t="s">
        <v>87</v>
      </c>
      <c r="AW2374" t="s">
        <v>726</v>
      </c>
      <c r="BA2374">
        <v>41323</v>
      </c>
      <c r="BB2374">
        <v>235</v>
      </c>
      <c r="BC2374" t="s">
        <v>51</v>
      </c>
      <c r="BF2374">
        <v>9</v>
      </c>
      <c r="BG2374">
        <v>136</v>
      </c>
      <c r="BH2374">
        <v>157</v>
      </c>
      <c r="BI2374">
        <v>43.464480874316941</v>
      </c>
      <c r="BJ2374">
        <f t="shared" si="185"/>
        <v>44</v>
      </c>
      <c r="BK2374">
        <v>0</v>
      </c>
      <c r="BL2374">
        <v>-132</v>
      </c>
      <c r="BM2374" t="s">
        <v>1050</v>
      </c>
      <c r="BN2374" t="s">
        <v>75</v>
      </c>
      <c r="BO2374" t="s">
        <v>87</v>
      </c>
      <c r="BQ2374" t="s">
        <v>1050</v>
      </c>
      <c r="BR2374" t="s">
        <v>87</v>
      </c>
      <c r="BS2374" t="s">
        <v>572</v>
      </c>
      <c r="BT2374" t="s">
        <v>1252</v>
      </c>
      <c r="BU2374" t="s">
        <v>564</v>
      </c>
      <c r="BV2374">
        <v>5.7324840764331211E-2</v>
      </c>
      <c r="BW2374">
        <v>2.9411764705882353E-2</v>
      </c>
      <c r="BX2374">
        <v>-2.7913076058448859E-2</v>
      </c>
      <c r="BY2374">
        <v>0</v>
      </c>
      <c r="BZ2374">
        <v>-4</v>
      </c>
      <c r="CA2374">
        <v>5</v>
      </c>
      <c r="CB2374">
        <v>136</v>
      </c>
      <c r="CC2374">
        <v>9</v>
      </c>
      <c r="CD2374">
        <v>136</v>
      </c>
      <c r="CE2374">
        <v>132</v>
      </c>
      <c r="CH2374">
        <f t="shared" si="186"/>
        <v>1</v>
      </c>
      <c r="CI2374" t="s">
        <v>1405</v>
      </c>
      <c r="CJ2374">
        <v>1</v>
      </c>
      <c r="CK2374" t="s">
        <v>1399</v>
      </c>
      <c r="CL2374">
        <f t="shared" si="187"/>
        <v>1</v>
      </c>
      <c r="CM2374">
        <f t="shared" si="188"/>
        <v>0</v>
      </c>
      <c r="CN2374">
        <f t="shared" si="189"/>
        <v>1</v>
      </c>
    </row>
    <row r="2375" spans="1:92" x14ac:dyDescent="0.25">
      <c r="A2375">
        <v>1490</v>
      </c>
      <c r="B2375" t="s">
        <v>564</v>
      </c>
      <c r="C2375" t="s">
        <v>564</v>
      </c>
      <c r="D2375">
        <v>2539410</v>
      </c>
      <c r="E2375">
        <v>2</v>
      </c>
      <c r="F2375" s="107">
        <v>40963</v>
      </c>
      <c r="G2375" s="107">
        <v>41102</v>
      </c>
      <c r="H2375">
        <v>2539410</v>
      </c>
      <c r="I2375" s="107">
        <v>40976</v>
      </c>
      <c r="J2375" s="107">
        <v>41102</v>
      </c>
      <c r="K2375">
        <v>10000</v>
      </c>
      <c r="L2375" t="s">
        <v>568</v>
      </c>
      <c r="N2375" t="s">
        <v>564</v>
      </c>
      <c r="O2375" t="s">
        <v>913</v>
      </c>
      <c r="P2375" t="s">
        <v>587</v>
      </c>
      <c r="Q2375">
        <v>127</v>
      </c>
      <c r="R2375">
        <v>140</v>
      </c>
      <c r="S2375">
        <v>0</v>
      </c>
      <c r="T2375">
        <v>1</v>
      </c>
      <c r="AD2375" s="107">
        <v>33524</v>
      </c>
      <c r="AE2375" t="s">
        <v>31</v>
      </c>
      <c r="AF2375" t="s">
        <v>32</v>
      </c>
      <c r="AG2375" t="s">
        <v>868</v>
      </c>
      <c r="AH2375" t="s">
        <v>30</v>
      </c>
      <c r="AI2375" t="s">
        <v>86</v>
      </c>
      <c r="AJ2375" t="s">
        <v>47</v>
      </c>
      <c r="AK2375">
        <v>6</v>
      </c>
      <c r="AL2375" t="s">
        <v>47</v>
      </c>
      <c r="AP2375" t="s">
        <v>55</v>
      </c>
      <c r="AR2375" t="s">
        <v>49</v>
      </c>
      <c r="AS2375" t="s">
        <v>56</v>
      </c>
      <c r="BC2375" t="s">
        <v>37</v>
      </c>
      <c r="BF2375">
        <v>127</v>
      </c>
      <c r="BG2375">
        <v>127</v>
      </c>
      <c r="BH2375">
        <v>140</v>
      </c>
      <c r="BI2375">
        <v>20.325136612021858</v>
      </c>
      <c r="BJ2375">
        <f t="shared" si="185"/>
        <v>20</v>
      </c>
      <c r="BK2375">
        <v>0</v>
      </c>
      <c r="BL2375">
        <v>0</v>
      </c>
      <c r="BM2375" t="s">
        <v>47</v>
      </c>
      <c r="BN2375" t="s">
        <v>913</v>
      </c>
      <c r="BO2375" t="s">
        <v>564</v>
      </c>
      <c r="BQ2375" t="s">
        <v>47</v>
      </c>
      <c r="BR2375" t="s">
        <v>87</v>
      </c>
      <c r="BS2375" t="s">
        <v>572</v>
      </c>
      <c r="BT2375" t="s">
        <v>1252</v>
      </c>
      <c r="BU2375" t="s">
        <v>564</v>
      </c>
      <c r="BV2375">
        <v>0.90714285714285714</v>
      </c>
      <c r="BW2375">
        <v>1</v>
      </c>
      <c r="BX2375">
        <v>9.285714285714286E-2</v>
      </c>
      <c r="BY2375">
        <v>0</v>
      </c>
      <c r="BZ2375">
        <v>-127</v>
      </c>
      <c r="CA2375">
        <v>0</v>
      </c>
      <c r="CB2375">
        <v>127</v>
      </c>
      <c r="CC2375" t="e">
        <v>#VALUE!</v>
      </c>
      <c r="CD2375">
        <v>127</v>
      </c>
      <c r="CE2375">
        <v>0</v>
      </c>
      <c r="CH2375">
        <f t="shared" si="186"/>
        <v>1</v>
      </c>
      <c r="CI2375" t="s">
        <v>1403</v>
      </c>
      <c r="CJ2375">
        <v>6</v>
      </c>
      <c r="CK2375" t="s">
        <v>1399</v>
      </c>
      <c r="CL2375">
        <f t="shared" si="187"/>
        <v>0</v>
      </c>
      <c r="CM2375">
        <f t="shared" si="188"/>
        <v>0</v>
      </c>
      <c r="CN2375">
        <f t="shared" si="189"/>
        <v>1</v>
      </c>
    </row>
    <row r="2376" spans="1:92" x14ac:dyDescent="0.25">
      <c r="A2376">
        <v>2733</v>
      </c>
      <c r="B2376" t="s">
        <v>564</v>
      </c>
      <c r="C2376" t="s">
        <v>564</v>
      </c>
      <c r="D2376">
        <v>2539750</v>
      </c>
      <c r="E2376">
        <v>1</v>
      </c>
      <c r="F2376" s="107">
        <v>41010</v>
      </c>
      <c r="G2376" s="107">
        <v>41086</v>
      </c>
      <c r="H2376">
        <v>2539750</v>
      </c>
      <c r="I2376" s="107">
        <v>41011</v>
      </c>
      <c r="J2376" s="107">
        <v>41086</v>
      </c>
      <c r="K2376">
        <v>150000</v>
      </c>
      <c r="L2376" t="s">
        <v>570</v>
      </c>
      <c r="N2376" t="s">
        <v>564</v>
      </c>
      <c r="O2376" t="s">
        <v>913</v>
      </c>
      <c r="P2376" t="s">
        <v>54</v>
      </c>
      <c r="Q2376">
        <v>76</v>
      </c>
      <c r="R2376">
        <v>77</v>
      </c>
      <c r="S2376">
        <v>0</v>
      </c>
      <c r="T2376">
        <v>1</v>
      </c>
      <c r="AD2376" s="107">
        <v>33555</v>
      </c>
      <c r="AE2376" t="s">
        <v>31</v>
      </c>
      <c r="AF2376" t="s">
        <v>39</v>
      </c>
      <c r="AG2376" t="s">
        <v>40</v>
      </c>
      <c r="AH2376" t="s">
        <v>40</v>
      </c>
      <c r="AI2376" t="s">
        <v>84</v>
      </c>
      <c r="AJ2376" t="s">
        <v>54</v>
      </c>
      <c r="AK2376">
        <v>3</v>
      </c>
      <c r="AL2376" t="s">
        <v>54</v>
      </c>
      <c r="AP2376" t="s">
        <v>55</v>
      </c>
      <c r="AR2376" t="s">
        <v>49</v>
      </c>
      <c r="AS2376" t="s">
        <v>56</v>
      </c>
      <c r="BC2376" t="s">
        <v>37</v>
      </c>
      <c r="BF2376">
        <v>76</v>
      </c>
      <c r="BG2376">
        <v>76</v>
      </c>
      <c r="BH2376">
        <v>77</v>
      </c>
      <c r="BI2376">
        <v>20.368852459016395</v>
      </c>
      <c r="BJ2376">
        <f t="shared" si="185"/>
        <v>20</v>
      </c>
      <c r="BK2376">
        <v>0</v>
      </c>
      <c r="BL2376">
        <v>0</v>
      </c>
      <c r="BM2376" t="s">
        <v>1051</v>
      </c>
      <c r="BN2376" t="s">
        <v>913</v>
      </c>
      <c r="BO2376" t="s">
        <v>564</v>
      </c>
      <c r="BQ2376" t="s">
        <v>1051</v>
      </c>
      <c r="BR2376" t="s">
        <v>87</v>
      </c>
      <c r="BS2376" t="s">
        <v>572</v>
      </c>
      <c r="BT2376" t="s">
        <v>1252</v>
      </c>
      <c r="BU2376" t="s">
        <v>564</v>
      </c>
      <c r="BV2376">
        <v>0.98701298701298701</v>
      </c>
      <c r="BW2376">
        <v>1</v>
      </c>
      <c r="BX2376">
        <v>1.2987012987012991E-2</v>
      </c>
      <c r="BY2376">
        <v>0</v>
      </c>
      <c r="BZ2376">
        <v>-76</v>
      </c>
      <c r="CA2376">
        <v>0</v>
      </c>
      <c r="CB2376">
        <v>76</v>
      </c>
      <c r="CC2376" t="e">
        <v>#VALUE!</v>
      </c>
      <c r="CD2376">
        <v>76</v>
      </c>
      <c r="CE2376">
        <v>0</v>
      </c>
      <c r="CH2376">
        <f t="shared" si="186"/>
        <v>1</v>
      </c>
      <c r="CI2376" t="s">
        <v>1402</v>
      </c>
      <c r="CJ2376">
        <v>4</v>
      </c>
      <c r="CK2376" t="s">
        <v>1399</v>
      </c>
      <c r="CL2376">
        <f t="shared" si="187"/>
        <v>0</v>
      </c>
      <c r="CM2376">
        <f t="shared" si="188"/>
        <v>0</v>
      </c>
      <c r="CN2376">
        <f t="shared" si="189"/>
        <v>1</v>
      </c>
    </row>
    <row r="2377" spans="1:92" x14ac:dyDescent="0.25">
      <c r="A2377">
        <v>1534</v>
      </c>
      <c r="B2377" t="s">
        <v>564</v>
      </c>
      <c r="C2377" t="s">
        <v>564</v>
      </c>
      <c r="D2377">
        <v>2539960</v>
      </c>
      <c r="E2377">
        <v>6</v>
      </c>
      <c r="F2377" s="107">
        <v>40966</v>
      </c>
      <c r="G2377" s="107">
        <v>40987</v>
      </c>
      <c r="H2377">
        <v>2539960</v>
      </c>
      <c r="I2377" s="107">
        <v>40966</v>
      </c>
      <c r="J2377" s="107">
        <v>40987</v>
      </c>
      <c r="K2377" t="s">
        <v>562</v>
      </c>
      <c r="L2377" t="s">
        <v>562</v>
      </c>
      <c r="N2377" t="s">
        <v>564</v>
      </c>
      <c r="O2377" t="s">
        <v>913</v>
      </c>
      <c r="P2377" t="s">
        <v>38</v>
      </c>
      <c r="Q2377">
        <v>22</v>
      </c>
      <c r="R2377">
        <v>22</v>
      </c>
      <c r="S2377">
        <v>1</v>
      </c>
      <c r="T2377">
        <v>1</v>
      </c>
      <c r="U2377">
        <v>1</v>
      </c>
      <c r="AD2377" s="107">
        <v>34294</v>
      </c>
      <c r="AE2377" t="s">
        <v>31</v>
      </c>
      <c r="AF2377" t="s">
        <v>39</v>
      </c>
      <c r="AG2377" t="s">
        <v>40</v>
      </c>
      <c r="AH2377" t="s">
        <v>40</v>
      </c>
      <c r="AI2377" t="s">
        <v>69</v>
      </c>
      <c r="AJ2377" t="s">
        <v>88</v>
      </c>
      <c r="AK2377">
        <v>2</v>
      </c>
      <c r="AL2377" t="s">
        <v>361</v>
      </c>
      <c r="AM2377">
        <v>3</v>
      </c>
      <c r="AP2377" t="s">
        <v>72</v>
      </c>
      <c r="AR2377" t="s">
        <v>49</v>
      </c>
      <c r="AS2377" t="s">
        <v>73</v>
      </c>
      <c r="BC2377" t="s">
        <v>37</v>
      </c>
      <c r="BF2377">
        <v>22</v>
      </c>
      <c r="BG2377">
        <v>22</v>
      </c>
      <c r="BH2377">
        <v>22</v>
      </c>
      <c r="BI2377">
        <v>18.229508196721312</v>
      </c>
      <c r="BJ2377">
        <f t="shared" si="185"/>
        <v>18</v>
      </c>
      <c r="BK2377">
        <v>0</v>
      </c>
      <c r="BL2377">
        <v>0</v>
      </c>
      <c r="BM2377" t="s">
        <v>1050</v>
      </c>
      <c r="BN2377" t="s">
        <v>913</v>
      </c>
      <c r="BO2377" t="s">
        <v>564</v>
      </c>
      <c r="BQ2377" t="s">
        <v>1050</v>
      </c>
      <c r="BR2377" t="s">
        <v>87</v>
      </c>
      <c r="BS2377" t="s">
        <v>572</v>
      </c>
      <c r="BT2377" t="s">
        <v>1252</v>
      </c>
      <c r="BU2377" t="s">
        <v>87</v>
      </c>
      <c r="BV2377">
        <v>1</v>
      </c>
      <c r="BW2377">
        <v>1</v>
      </c>
      <c r="BX2377">
        <v>0</v>
      </c>
      <c r="BY2377">
        <v>0</v>
      </c>
      <c r="BZ2377">
        <v>-22</v>
      </c>
      <c r="CA2377">
        <v>0</v>
      </c>
      <c r="CB2377">
        <v>22</v>
      </c>
      <c r="CC2377" t="e">
        <v>#VALUE!</v>
      </c>
      <c r="CD2377">
        <v>22</v>
      </c>
      <c r="CE2377">
        <v>0</v>
      </c>
      <c r="CH2377">
        <f t="shared" si="186"/>
        <v>1</v>
      </c>
      <c r="CI2377" t="s">
        <v>1404</v>
      </c>
      <c r="CJ2377">
        <v>2</v>
      </c>
      <c r="CK2377" t="s">
        <v>1399</v>
      </c>
      <c r="CL2377">
        <f t="shared" si="187"/>
        <v>0</v>
      </c>
      <c r="CM2377">
        <f t="shared" si="188"/>
        <v>1</v>
      </c>
      <c r="CN2377">
        <f t="shared" si="189"/>
        <v>1</v>
      </c>
    </row>
    <row r="2378" spans="1:92" x14ac:dyDescent="0.25">
      <c r="A2378">
        <v>1191</v>
      </c>
      <c r="B2378" t="s">
        <v>564</v>
      </c>
      <c r="C2378" t="s">
        <v>564</v>
      </c>
      <c r="D2378">
        <v>2540024</v>
      </c>
      <c r="E2378">
        <v>2</v>
      </c>
      <c r="F2378" s="107">
        <v>40952</v>
      </c>
      <c r="G2378" s="107">
        <v>40959</v>
      </c>
      <c r="H2378">
        <v>2540024</v>
      </c>
      <c r="I2378" s="107" t="s">
        <v>560</v>
      </c>
      <c r="J2378" s="107" t="s">
        <v>560</v>
      </c>
      <c r="K2378">
        <v>10000</v>
      </c>
      <c r="L2378" t="s">
        <v>568</v>
      </c>
      <c r="N2378" t="s">
        <v>1336</v>
      </c>
      <c r="O2378" t="s">
        <v>913</v>
      </c>
      <c r="P2378" t="s">
        <v>587</v>
      </c>
      <c r="Q2378">
        <v>0</v>
      </c>
      <c r="R2378">
        <v>8</v>
      </c>
      <c r="S2378">
        <v>0</v>
      </c>
      <c r="T2378">
        <v>1</v>
      </c>
      <c r="AB2378" t="s">
        <v>111</v>
      </c>
      <c r="AD2378" s="107">
        <v>34209</v>
      </c>
      <c r="AE2378" t="s">
        <v>31</v>
      </c>
      <c r="AF2378" t="s">
        <v>39</v>
      </c>
      <c r="AG2378" t="s">
        <v>40</v>
      </c>
      <c r="AH2378" t="s">
        <v>30</v>
      </c>
      <c r="AI2378" t="s">
        <v>69</v>
      </c>
      <c r="AJ2378" t="s">
        <v>47</v>
      </c>
      <c r="AK2378">
        <v>2</v>
      </c>
      <c r="AL2378" t="s">
        <v>47</v>
      </c>
      <c r="AP2378" t="s">
        <v>301</v>
      </c>
      <c r="AR2378" t="s">
        <v>66</v>
      </c>
      <c r="AS2378" t="s">
        <v>63</v>
      </c>
      <c r="AT2378" t="s">
        <v>615</v>
      </c>
      <c r="BC2378" t="s">
        <v>37</v>
      </c>
      <c r="BF2378">
        <v>0</v>
      </c>
      <c r="BG2378">
        <v>0</v>
      </c>
      <c r="BH2378">
        <v>8</v>
      </c>
      <c r="BI2378">
        <v>18.423497267759561</v>
      </c>
      <c r="BJ2378" t="e">
        <f t="shared" si="185"/>
        <v>#VALUE!</v>
      </c>
      <c r="BK2378" t="e">
        <v>#VALUE!</v>
      </c>
      <c r="BL2378" t="e">
        <v>#VALUE!</v>
      </c>
      <c r="BM2378" t="s">
        <v>47</v>
      </c>
      <c r="BN2378" t="s">
        <v>913</v>
      </c>
      <c r="BO2378" t="s">
        <v>564</v>
      </c>
      <c r="BQ2378" t="s">
        <v>47</v>
      </c>
      <c r="BR2378">
        <v>0</v>
      </c>
      <c r="BS2378" t="s">
        <v>1337</v>
      </c>
      <c r="BT2378" t="s">
        <v>1252</v>
      </c>
      <c r="BU2378" t="s">
        <v>564</v>
      </c>
      <c r="BV2378">
        <v>0</v>
      </c>
      <c r="BW2378">
        <v>0</v>
      </c>
      <c r="BX2378">
        <v>0</v>
      </c>
      <c r="BY2378">
        <v>0</v>
      </c>
      <c r="BZ2378" t="e">
        <v>#VALUE!</v>
      </c>
      <c r="CA2378" t="e">
        <v>#VALUE!</v>
      </c>
      <c r="CB2378" t="e">
        <v>#VALUE!</v>
      </c>
      <c r="CC2378">
        <v>0</v>
      </c>
      <c r="CD2378">
        <v>0</v>
      </c>
      <c r="CH2378">
        <f t="shared" si="186"/>
        <v>1</v>
      </c>
      <c r="CI2378" t="s">
        <v>1405</v>
      </c>
      <c r="CJ2378">
        <v>1</v>
      </c>
      <c r="CK2378" t="s">
        <v>1400</v>
      </c>
      <c r="CL2378">
        <f t="shared" si="187"/>
        <v>0</v>
      </c>
      <c r="CM2378">
        <f t="shared" si="188"/>
        <v>0</v>
      </c>
      <c r="CN2378">
        <f t="shared" si="189"/>
        <v>1</v>
      </c>
    </row>
    <row r="2379" spans="1:92" x14ac:dyDescent="0.25">
      <c r="A2379">
        <v>1033</v>
      </c>
      <c r="B2379" t="s">
        <v>87</v>
      </c>
      <c r="C2379" t="s">
        <v>87</v>
      </c>
      <c r="D2379">
        <v>2540337</v>
      </c>
      <c r="E2379">
        <v>6</v>
      </c>
      <c r="F2379" s="107">
        <v>40947</v>
      </c>
      <c r="G2379" s="107">
        <v>41684</v>
      </c>
      <c r="H2379">
        <v>2540337</v>
      </c>
      <c r="I2379" s="107">
        <v>40964</v>
      </c>
      <c r="J2379" s="107">
        <v>40983</v>
      </c>
      <c r="K2379">
        <v>30000</v>
      </c>
      <c r="L2379" t="s">
        <v>570</v>
      </c>
      <c r="M2379" s="107">
        <v>40983</v>
      </c>
      <c r="N2379" t="s">
        <v>87</v>
      </c>
      <c r="O2379" t="s">
        <v>75</v>
      </c>
      <c r="P2379" t="s">
        <v>38</v>
      </c>
      <c r="Q2379">
        <v>18</v>
      </c>
      <c r="R2379">
        <v>738</v>
      </c>
      <c r="S2379">
        <v>0</v>
      </c>
      <c r="T2379">
        <v>0</v>
      </c>
      <c r="AD2379" s="107">
        <v>34211</v>
      </c>
      <c r="AE2379" t="s">
        <v>31</v>
      </c>
      <c r="AF2379" t="s">
        <v>32</v>
      </c>
      <c r="AG2379" t="s">
        <v>868</v>
      </c>
      <c r="AH2379" t="s">
        <v>30</v>
      </c>
      <c r="AI2379" t="s">
        <v>96</v>
      </c>
      <c r="AJ2379" t="s">
        <v>88</v>
      </c>
      <c r="AK2379">
        <v>12</v>
      </c>
      <c r="AL2379" t="s">
        <v>361</v>
      </c>
      <c r="AM2379">
        <v>10</v>
      </c>
      <c r="AP2379" t="s">
        <v>104</v>
      </c>
      <c r="AR2379" t="s">
        <v>91</v>
      </c>
      <c r="AS2379" t="s">
        <v>105</v>
      </c>
      <c r="AT2379" t="s">
        <v>944</v>
      </c>
      <c r="AU2379" t="s">
        <v>943</v>
      </c>
      <c r="AX2379" t="s">
        <v>50</v>
      </c>
      <c r="BC2379" t="s">
        <v>98</v>
      </c>
      <c r="BD2379" t="s">
        <v>1269</v>
      </c>
      <c r="BF2379">
        <v>28</v>
      </c>
      <c r="BG2379">
        <v>721</v>
      </c>
      <c r="BH2379">
        <v>738</v>
      </c>
      <c r="BI2379">
        <v>18.404371584699454</v>
      </c>
      <c r="BJ2379">
        <f t="shared" si="185"/>
        <v>19</v>
      </c>
      <c r="BK2379">
        <v>0</v>
      </c>
      <c r="BL2379">
        <v>-701</v>
      </c>
      <c r="BM2379" t="s">
        <v>1050</v>
      </c>
      <c r="BN2379" t="s">
        <v>75</v>
      </c>
      <c r="BO2379" t="s">
        <v>564</v>
      </c>
      <c r="BQ2379" t="s">
        <v>1050</v>
      </c>
      <c r="BR2379" t="s">
        <v>87</v>
      </c>
      <c r="BS2379" t="s">
        <v>573</v>
      </c>
      <c r="BT2379" t="s">
        <v>1252</v>
      </c>
      <c r="BU2379" t="s">
        <v>564</v>
      </c>
      <c r="BV2379">
        <v>2.4390243902439025E-2</v>
      </c>
      <c r="BW2379">
        <v>2.4400000000000002E-2</v>
      </c>
      <c r="BX2379">
        <v>0</v>
      </c>
      <c r="BY2379">
        <v>-10</v>
      </c>
      <c r="BZ2379">
        <v>-20</v>
      </c>
      <c r="CA2379">
        <v>8</v>
      </c>
      <c r="CB2379">
        <v>20</v>
      </c>
      <c r="CC2379" t="e">
        <v>#VALUE!</v>
      </c>
      <c r="CD2379">
        <v>18</v>
      </c>
      <c r="CH2379">
        <f t="shared" si="186"/>
        <v>0</v>
      </c>
      <c r="CI2379" t="s">
        <v>1404</v>
      </c>
      <c r="CJ2379">
        <v>2</v>
      </c>
      <c r="CK2379" t="s">
        <v>1399</v>
      </c>
      <c r="CL2379">
        <f t="shared" si="187"/>
        <v>1</v>
      </c>
      <c r="CM2379">
        <f t="shared" si="188"/>
        <v>0</v>
      </c>
      <c r="CN2379">
        <f t="shared" si="189"/>
        <v>0</v>
      </c>
    </row>
    <row r="2380" spans="1:92" x14ac:dyDescent="0.25">
      <c r="A2380">
        <v>583</v>
      </c>
      <c r="B2380" t="s">
        <v>564</v>
      </c>
      <c r="C2380" t="s">
        <v>564</v>
      </c>
      <c r="D2380">
        <v>2540365</v>
      </c>
      <c r="E2380">
        <v>2</v>
      </c>
      <c r="F2380" s="107">
        <v>40932</v>
      </c>
      <c r="G2380" s="107">
        <v>41087</v>
      </c>
      <c r="H2380">
        <v>2540365</v>
      </c>
      <c r="I2380" s="107">
        <v>40933</v>
      </c>
      <c r="J2380" s="107">
        <v>41087</v>
      </c>
      <c r="K2380">
        <v>10000</v>
      </c>
      <c r="L2380" t="s">
        <v>568</v>
      </c>
      <c r="N2380" t="s">
        <v>564</v>
      </c>
      <c r="O2380" t="s">
        <v>913</v>
      </c>
      <c r="P2380" t="s">
        <v>587</v>
      </c>
      <c r="Q2380">
        <v>155</v>
      </c>
      <c r="R2380">
        <v>156</v>
      </c>
      <c r="S2380">
        <v>0</v>
      </c>
      <c r="T2380">
        <v>1</v>
      </c>
      <c r="AD2380" s="107">
        <v>34254</v>
      </c>
      <c r="AE2380" t="s">
        <v>31</v>
      </c>
      <c r="AF2380" t="s">
        <v>32</v>
      </c>
      <c r="AG2380" t="s">
        <v>868</v>
      </c>
      <c r="AH2380" t="s">
        <v>30</v>
      </c>
      <c r="AI2380" t="s">
        <v>33</v>
      </c>
      <c r="AJ2380" t="s">
        <v>47</v>
      </c>
      <c r="AK2380">
        <v>9</v>
      </c>
      <c r="AL2380" t="s">
        <v>47</v>
      </c>
      <c r="AP2380" t="s">
        <v>226</v>
      </c>
      <c r="AR2380" t="s">
        <v>66</v>
      </c>
      <c r="AS2380" t="s">
        <v>63</v>
      </c>
      <c r="BC2380" t="s">
        <v>37</v>
      </c>
      <c r="BF2380">
        <v>155</v>
      </c>
      <c r="BG2380">
        <v>155</v>
      </c>
      <c r="BH2380">
        <v>156</v>
      </c>
      <c r="BI2380">
        <v>18.245901639344261</v>
      </c>
      <c r="BJ2380">
        <f t="shared" si="185"/>
        <v>18</v>
      </c>
      <c r="BK2380">
        <v>0</v>
      </c>
      <c r="BL2380">
        <v>0</v>
      </c>
      <c r="BM2380" t="s">
        <v>47</v>
      </c>
      <c r="BN2380" t="s">
        <v>913</v>
      </c>
      <c r="BO2380" t="s">
        <v>564</v>
      </c>
      <c r="BQ2380" t="s">
        <v>47</v>
      </c>
      <c r="BR2380" t="s">
        <v>87</v>
      </c>
      <c r="BS2380" t="s">
        <v>572</v>
      </c>
      <c r="BT2380" t="s">
        <v>1252</v>
      </c>
      <c r="BU2380" t="s">
        <v>564</v>
      </c>
      <c r="BV2380">
        <v>0.99358974358974361</v>
      </c>
      <c r="BW2380">
        <v>1</v>
      </c>
      <c r="BX2380">
        <v>6.4102564102563875E-3</v>
      </c>
      <c r="BY2380">
        <v>0</v>
      </c>
      <c r="BZ2380">
        <v>-155</v>
      </c>
      <c r="CA2380">
        <v>0</v>
      </c>
      <c r="CB2380">
        <v>155</v>
      </c>
      <c r="CC2380" t="e">
        <v>#VALUE!</v>
      </c>
      <c r="CD2380">
        <v>155</v>
      </c>
      <c r="CE2380">
        <v>0</v>
      </c>
      <c r="CH2380">
        <f t="shared" si="186"/>
        <v>1</v>
      </c>
      <c r="CI2380" t="s">
        <v>1403</v>
      </c>
      <c r="CJ2380">
        <v>6</v>
      </c>
      <c r="CK2380" t="s">
        <v>1399</v>
      </c>
      <c r="CL2380">
        <f t="shared" si="187"/>
        <v>0</v>
      </c>
      <c r="CM2380">
        <f t="shared" si="188"/>
        <v>0</v>
      </c>
      <c r="CN2380">
        <f t="shared" si="189"/>
        <v>1</v>
      </c>
    </row>
    <row r="2381" spans="1:92" x14ac:dyDescent="0.25">
      <c r="A2381">
        <v>3096</v>
      </c>
      <c r="B2381" t="s">
        <v>564</v>
      </c>
      <c r="C2381" t="s">
        <v>564</v>
      </c>
      <c r="D2381">
        <v>2540898</v>
      </c>
      <c r="E2381">
        <v>2</v>
      </c>
      <c r="F2381" s="107">
        <v>41023</v>
      </c>
      <c r="G2381" s="107">
        <v>41025</v>
      </c>
      <c r="H2381">
        <v>2540898</v>
      </c>
      <c r="I2381" s="107">
        <v>41024</v>
      </c>
      <c r="J2381" s="107">
        <v>41025</v>
      </c>
      <c r="K2381">
        <v>5000</v>
      </c>
      <c r="L2381" t="s">
        <v>567</v>
      </c>
      <c r="N2381" t="s">
        <v>564</v>
      </c>
      <c r="O2381" t="s">
        <v>913</v>
      </c>
      <c r="P2381" t="s">
        <v>587</v>
      </c>
      <c r="Q2381">
        <v>2</v>
      </c>
      <c r="R2381">
        <v>3</v>
      </c>
      <c r="S2381">
        <v>0</v>
      </c>
      <c r="T2381">
        <v>1</v>
      </c>
      <c r="AD2381" s="107">
        <v>33979</v>
      </c>
      <c r="AE2381" t="s">
        <v>31</v>
      </c>
      <c r="AF2381" t="s">
        <v>32</v>
      </c>
      <c r="AG2381" t="s">
        <v>868</v>
      </c>
      <c r="AH2381" t="s">
        <v>30</v>
      </c>
      <c r="AI2381" t="s">
        <v>112</v>
      </c>
      <c r="AJ2381" t="s">
        <v>47</v>
      </c>
      <c r="AK2381">
        <v>1</v>
      </c>
      <c r="AL2381" t="s">
        <v>47</v>
      </c>
      <c r="AP2381" t="s">
        <v>143</v>
      </c>
      <c r="AR2381" t="s">
        <v>66</v>
      </c>
      <c r="AS2381" t="s">
        <v>73</v>
      </c>
      <c r="AT2381" t="s">
        <v>522</v>
      </c>
      <c r="BC2381" t="s">
        <v>37</v>
      </c>
      <c r="BF2381">
        <v>2</v>
      </c>
      <c r="BG2381">
        <v>2</v>
      </c>
      <c r="BH2381">
        <v>3</v>
      </c>
      <c r="BI2381">
        <v>19.245901639344261</v>
      </c>
      <c r="BJ2381">
        <f t="shared" si="185"/>
        <v>19</v>
      </c>
      <c r="BK2381">
        <v>0</v>
      </c>
      <c r="BL2381">
        <v>0</v>
      </c>
      <c r="BM2381" t="s">
        <v>47</v>
      </c>
      <c r="BN2381" t="s">
        <v>913</v>
      </c>
      <c r="BO2381" t="s">
        <v>564</v>
      </c>
      <c r="BQ2381" t="s">
        <v>47</v>
      </c>
      <c r="BR2381" t="s">
        <v>87</v>
      </c>
      <c r="BS2381" t="s">
        <v>572</v>
      </c>
      <c r="BT2381" t="s">
        <v>1252</v>
      </c>
      <c r="BU2381" t="s">
        <v>564</v>
      </c>
      <c r="BV2381">
        <v>0.66666666666666663</v>
      </c>
      <c r="BW2381">
        <v>1</v>
      </c>
      <c r="BX2381">
        <v>0.33333333333333337</v>
      </c>
      <c r="BY2381">
        <v>0</v>
      </c>
      <c r="BZ2381">
        <v>-2</v>
      </c>
      <c r="CA2381">
        <v>0</v>
      </c>
      <c r="CB2381">
        <v>2</v>
      </c>
      <c r="CC2381" t="e">
        <v>#VALUE!</v>
      </c>
      <c r="CD2381">
        <v>2</v>
      </c>
      <c r="CE2381">
        <v>0</v>
      </c>
      <c r="CH2381">
        <f t="shared" si="186"/>
        <v>1</v>
      </c>
      <c r="CI2381" t="s">
        <v>1405</v>
      </c>
      <c r="CJ2381">
        <v>1</v>
      </c>
      <c r="CK2381" t="s">
        <v>1399</v>
      </c>
      <c r="CL2381">
        <f t="shared" si="187"/>
        <v>0</v>
      </c>
      <c r="CM2381">
        <f t="shared" si="188"/>
        <v>0</v>
      </c>
      <c r="CN2381">
        <f t="shared" si="189"/>
        <v>1</v>
      </c>
    </row>
    <row r="2382" spans="1:92" x14ac:dyDescent="0.25">
      <c r="A2382">
        <v>245</v>
      </c>
      <c r="B2382" t="s">
        <v>564</v>
      </c>
      <c r="C2382" t="s">
        <v>564</v>
      </c>
      <c r="D2382">
        <v>2541588</v>
      </c>
      <c r="E2382">
        <v>6</v>
      </c>
      <c r="F2382" s="107">
        <v>40919</v>
      </c>
      <c r="G2382" s="107">
        <v>41319</v>
      </c>
      <c r="H2382">
        <v>2541588</v>
      </c>
      <c r="I2382" s="107">
        <v>40919</v>
      </c>
      <c r="J2382" s="107">
        <v>41319</v>
      </c>
      <c r="K2382" t="s">
        <v>562</v>
      </c>
      <c r="L2382" t="s">
        <v>562</v>
      </c>
      <c r="N2382" t="s">
        <v>564</v>
      </c>
      <c r="O2382" t="s">
        <v>913</v>
      </c>
      <c r="P2382" t="s">
        <v>38</v>
      </c>
      <c r="Q2382">
        <v>401</v>
      </c>
      <c r="R2382">
        <v>401</v>
      </c>
      <c r="S2382">
        <v>1</v>
      </c>
      <c r="T2382">
        <v>0</v>
      </c>
      <c r="V2382">
        <v>1</v>
      </c>
      <c r="AB2382" t="s">
        <v>111</v>
      </c>
      <c r="AD2382" s="107">
        <v>34280</v>
      </c>
      <c r="AE2382" t="s">
        <v>31</v>
      </c>
      <c r="AF2382" t="s">
        <v>39</v>
      </c>
      <c r="AG2382" t="s">
        <v>40</v>
      </c>
      <c r="AH2382" t="s">
        <v>30</v>
      </c>
      <c r="AI2382" t="s">
        <v>69</v>
      </c>
      <c r="AJ2382" t="s">
        <v>88</v>
      </c>
      <c r="AK2382">
        <v>12</v>
      </c>
      <c r="AL2382" t="s">
        <v>361</v>
      </c>
      <c r="AM2382">
        <v>30</v>
      </c>
      <c r="AP2382" t="s">
        <v>178</v>
      </c>
      <c r="AR2382" t="s">
        <v>91</v>
      </c>
      <c r="AS2382" t="s">
        <v>179</v>
      </c>
      <c r="BC2382" t="s">
        <v>37</v>
      </c>
      <c r="BF2382">
        <v>401</v>
      </c>
      <c r="BG2382">
        <v>401</v>
      </c>
      <c r="BH2382">
        <v>401</v>
      </c>
      <c r="BI2382">
        <v>18.139344262295083</v>
      </c>
      <c r="BJ2382">
        <f t="shared" si="185"/>
        <v>18</v>
      </c>
      <c r="BK2382">
        <v>0</v>
      </c>
      <c r="BL2382">
        <v>0</v>
      </c>
      <c r="BM2382" t="s">
        <v>1050</v>
      </c>
      <c r="BN2382" t="s">
        <v>913</v>
      </c>
      <c r="BO2382" t="s">
        <v>564</v>
      </c>
      <c r="BQ2382" t="s">
        <v>1050</v>
      </c>
      <c r="BR2382" t="s">
        <v>87</v>
      </c>
      <c r="BS2382" t="s">
        <v>572</v>
      </c>
      <c r="BT2382" t="s">
        <v>1252</v>
      </c>
      <c r="BU2382" t="s">
        <v>87</v>
      </c>
      <c r="BV2382">
        <v>1</v>
      </c>
      <c r="BW2382">
        <v>1</v>
      </c>
      <c r="BX2382">
        <v>0</v>
      </c>
      <c r="BY2382">
        <v>0</v>
      </c>
      <c r="BZ2382">
        <v>-401</v>
      </c>
      <c r="CA2382">
        <v>0</v>
      </c>
      <c r="CB2382">
        <v>401</v>
      </c>
      <c r="CC2382" t="e">
        <v>#VALUE!</v>
      </c>
      <c r="CD2382">
        <v>401</v>
      </c>
      <c r="CE2382">
        <v>0</v>
      </c>
      <c r="CH2382">
        <f t="shared" si="186"/>
        <v>1</v>
      </c>
      <c r="CI2382" t="s">
        <v>1406</v>
      </c>
      <c r="CJ2382">
        <v>0</v>
      </c>
      <c r="CK2382" t="s">
        <v>1399</v>
      </c>
      <c r="CL2382">
        <f t="shared" si="187"/>
        <v>0</v>
      </c>
      <c r="CM2382">
        <f t="shared" si="188"/>
        <v>1</v>
      </c>
      <c r="CN2382">
        <f t="shared" si="189"/>
        <v>0</v>
      </c>
    </row>
    <row r="2383" spans="1:92" x14ac:dyDescent="0.25">
      <c r="A2383">
        <v>295</v>
      </c>
      <c r="B2383" t="s">
        <v>564</v>
      </c>
      <c r="C2383" t="s">
        <v>564</v>
      </c>
      <c r="D2383">
        <v>2541594</v>
      </c>
      <c r="E2383">
        <v>2</v>
      </c>
      <c r="F2383" s="107">
        <v>40920</v>
      </c>
      <c r="G2383" s="107">
        <v>40925</v>
      </c>
      <c r="H2383">
        <v>2541594</v>
      </c>
      <c r="I2383" s="107">
        <v>40921</v>
      </c>
      <c r="J2383" s="107">
        <v>40925</v>
      </c>
      <c r="K2383">
        <v>5000</v>
      </c>
      <c r="L2383" t="s">
        <v>567</v>
      </c>
      <c r="N2383" t="s">
        <v>564</v>
      </c>
      <c r="O2383" t="s">
        <v>913</v>
      </c>
      <c r="P2383" t="s">
        <v>587</v>
      </c>
      <c r="Q2383">
        <v>5</v>
      </c>
      <c r="R2383">
        <v>6</v>
      </c>
      <c r="S2383">
        <v>0</v>
      </c>
      <c r="T2383">
        <v>0</v>
      </c>
      <c r="AD2383" s="107">
        <v>29158</v>
      </c>
      <c r="AE2383" t="s">
        <v>31</v>
      </c>
      <c r="AF2383" t="s">
        <v>32</v>
      </c>
      <c r="AG2383" t="s">
        <v>868</v>
      </c>
      <c r="AH2383" t="s">
        <v>30</v>
      </c>
      <c r="AI2383" t="s">
        <v>117</v>
      </c>
      <c r="AJ2383" t="s">
        <v>47</v>
      </c>
      <c r="AK2383">
        <v>1</v>
      </c>
      <c r="AL2383" t="s">
        <v>47</v>
      </c>
      <c r="AP2383" t="s">
        <v>42</v>
      </c>
      <c r="AR2383" t="s">
        <v>43</v>
      </c>
      <c r="AS2383" t="s">
        <v>44</v>
      </c>
      <c r="BC2383" t="s">
        <v>37</v>
      </c>
      <c r="BF2383">
        <v>5</v>
      </c>
      <c r="BG2383">
        <v>5</v>
      </c>
      <c r="BH2383">
        <v>6</v>
      </c>
      <c r="BI2383">
        <v>32.136612021857921</v>
      </c>
      <c r="BJ2383">
        <f t="shared" si="185"/>
        <v>32</v>
      </c>
      <c r="BK2383">
        <v>0</v>
      </c>
      <c r="BL2383">
        <v>0</v>
      </c>
      <c r="BM2383" t="s">
        <v>47</v>
      </c>
      <c r="BN2383" t="s">
        <v>913</v>
      </c>
      <c r="BO2383" t="s">
        <v>564</v>
      </c>
      <c r="BQ2383" t="s">
        <v>47</v>
      </c>
      <c r="BR2383" t="s">
        <v>87</v>
      </c>
      <c r="BS2383" t="s">
        <v>572</v>
      </c>
      <c r="BT2383" t="s">
        <v>1252</v>
      </c>
      <c r="BU2383" t="s">
        <v>564</v>
      </c>
      <c r="BV2383">
        <v>0.83333333333333337</v>
      </c>
      <c r="BW2383">
        <v>1</v>
      </c>
      <c r="BX2383">
        <v>0.16666666666666663</v>
      </c>
      <c r="BY2383">
        <v>0</v>
      </c>
      <c r="BZ2383">
        <v>-5</v>
      </c>
      <c r="CA2383">
        <v>0</v>
      </c>
      <c r="CB2383">
        <v>5</v>
      </c>
      <c r="CC2383" t="e">
        <v>#VALUE!</v>
      </c>
      <c r="CD2383">
        <v>5</v>
      </c>
      <c r="CE2383">
        <v>0</v>
      </c>
      <c r="CH2383">
        <f t="shared" si="186"/>
        <v>0</v>
      </c>
      <c r="CI2383" t="s">
        <v>1405</v>
      </c>
      <c r="CJ2383">
        <v>1</v>
      </c>
      <c r="CK2383" t="s">
        <v>1399</v>
      </c>
      <c r="CL2383">
        <f t="shared" si="187"/>
        <v>0</v>
      </c>
      <c r="CM2383">
        <f t="shared" si="188"/>
        <v>0</v>
      </c>
      <c r="CN2383">
        <f t="shared" si="189"/>
        <v>0</v>
      </c>
    </row>
    <row r="2384" spans="1:92" x14ac:dyDescent="0.25">
      <c r="A2384">
        <v>573</v>
      </c>
      <c r="B2384" t="s">
        <v>564</v>
      </c>
      <c r="C2384" t="s">
        <v>564</v>
      </c>
      <c r="D2384">
        <v>2541729</v>
      </c>
      <c r="E2384">
        <v>2</v>
      </c>
      <c r="F2384" s="107">
        <v>40931</v>
      </c>
      <c r="G2384" s="107">
        <v>40932</v>
      </c>
      <c r="H2384">
        <v>2541729</v>
      </c>
      <c r="I2384" s="107" t="s">
        <v>560</v>
      </c>
      <c r="J2384" s="107" t="s">
        <v>560</v>
      </c>
      <c r="K2384">
        <v>5000</v>
      </c>
      <c r="L2384" t="s">
        <v>567</v>
      </c>
      <c r="N2384" t="s">
        <v>1336</v>
      </c>
      <c r="O2384" t="s">
        <v>913</v>
      </c>
      <c r="P2384" t="s">
        <v>587</v>
      </c>
      <c r="Q2384">
        <v>0</v>
      </c>
      <c r="R2384">
        <v>2</v>
      </c>
      <c r="S2384">
        <v>0</v>
      </c>
      <c r="T2384">
        <v>0</v>
      </c>
      <c r="AD2384" s="107">
        <v>26117</v>
      </c>
      <c r="AE2384" t="s">
        <v>31</v>
      </c>
      <c r="AF2384" t="s">
        <v>68</v>
      </c>
      <c r="AG2384" t="s">
        <v>870</v>
      </c>
      <c r="AH2384" t="s">
        <v>30</v>
      </c>
      <c r="AI2384" t="s">
        <v>112</v>
      </c>
      <c r="AJ2384" t="s">
        <v>47</v>
      </c>
      <c r="AK2384">
        <v>1</v>
      </c>
      <c r="AL2384" t="s">
        <v>47</v>
      </c>
      <c r="AP2384" t="s">
        <v>223</v>
      </c>
      <c r="AR2384" t="s">
        <v>66</v>
      </c>
      <c r="AS2384" t="s">
        <v>63</v>
      </c>
      <c r="BC2384" t="s">
        <v>51</v>
      </c>
      <c r="BF2384">
        <v>0</v>
      </c>
      <c r="BG2384">
        <v>0</v>
      </c>
      <c r="BH2384">
        <v>2</v>
      </c>
      <c r="BI2384">
        <v>40.475409836065573</v>
      </c>
      <c r="BJ2384" t="e">
        <f t="shared" si="185"/>
        <v>#VALUE!</v>
      </c>
      <c r="BK2384" t="e">
        <v>#VALUE!</v>
      </c>
      <c r="BL2384" t="e">
        <v>#VALUE!</v>
      </c>
      <c r="BM2384" t="s">
        <v>47</v>
      </c>
      <c r="BN2384" t="s">
        <v>913</v>
      </c>
      <c r="BO2384" t="s">
        <v>564</v>
      </c>
      <c r="BQ2384" t="s">
        <v>47</v>
      </c>
      <c r="BR2384">
        <v>0</v>
      </c>
      <c r="BS2384" t="s">
        <v>1337</v>
      </c>
      <c r="BT2384" t="s">
        <v>1252</v>
      </c>
      <c r="BU2384" t="s">
        <v>564</v>
      </c>
      <c r="BV2384">
        <v>0</v>
      </c>
      <c r="BW2384">
        <v>0</v>
      </c>
      <c r="BX2384">
        <v>0</v>
      </c>
      <c r="BY2384">
        <v>0</v>
      </c>
      <c r="BZ2384" t="e">
        <v>#VALUE!</v>
      </c>
      <c r="CA2384" t="e">
        <v>#VALUE!</v>
      </c>
      <c r="CB2384" t="e">
        <v>#VALUE!</v>
      </c>
      <c r="CC2384">
        <v>0</v>
      </c>
      <c r="CD2384">
        <v>0</v>
      </c>
      <c r="CH2384">
        <f t="shared" si="186"/>
        <v>0</v>
      </c>
      <c r="CI2384" t="s">
        <v>1405</v>
      </c>
      <c r="CJ2384">
        <v>1</v>
      </c>
      <c r="CK2384" t="s">
        <v>1400</v>
      </c>
      <c r="CL2384">
        <f t="shared" si="187"/>
        <v>0</v>
      </c>
      <c r="CM2384">
        <f t="shared" si="188"/>
        <v>0</v>
      </c>
      <c r="CN2384">
        <f t="shared" si="189"/>
        <v>0</v>
      </c>
    </row>
    <row r="2385" spans="1:92" x14ac:dyDescent="0.25">
      <c r="A2385">
        <v>2360</v>
      </c>
      <c r="B2385" t="s">
        <v>564</v>
      </c>
      <c r="C2385" t="s">
        <v>564</v>
      </c>
      <c r="D2385">
        <v>2541803</v>
      </c>
      <c r="E2385">
        <v>2</v>
      </c>
      <c r="F2385" s="107">
        <v>40998</v>
      </c>
      <c r="G2385" s="107">
        <v>41065</v>
      </c>
      <c r="H2385">
        <v>2541803</v>
      </c>
      <c r="I2385" s="107">
        <v>40998</v>
      </c>
      <c r="J2385" s="107">
        <v>41005</v>
      </c>
      <c r="K2385">
        <v>30000</v>
      </c>
      <c r="L2385" t="s">
        <v>570</v>
      </c>
      <c r="M2385" s="107">
        <v>41005</v>
      </c>
      <c r="N2385" t="s">
        <v>87</v>
      </c>
      <c r="O2385" t="s">
        <v>75</v>
      </c>
      <c r="P2385" t="s">
        <v>587</v>
      </c>
      <c r="Q2385">
        <v>8</v>
      </c>
      <c r="R2385">
        <v>68</v>
      </c>
      <c r="S2385">
        <v>0</v>
      </c>
      <c r="T2385">
        <v>1</v>
      </c>
      <c r="AD2385" s="107">
        <v>33961</v>
      </c>
      <c r="AE2385" t="s">
        <v>31</v>
      </c>
      <c r="AF2385" t="s">
        <v>32</v>
      </c>
      <c r="AG2385" t="s">
        <v>868</v>
      </c>
      <c r="AH2385" t="s">
        <v>30</v>
      </c>
      <c r="AI2385" t="s">
        <v>113</v>
      </c>
      <c r="AJ2385" t="s">
        <v>47</v>
      </c>
      <c r="AK2385">
        <v>5</v>
      </c>
      <c r="AL2385" t="s">
        <v>47</v>
      </c>
      <c r="AP2385" t="s">
        <v>104</v>
      </c>
      <c r="AR2385" t="s">
        <v>91</v>
      </c>
      <c r="AS2385" t="s">
        <v>105</v>
      </c>
      <c r="BC2385" t="s">
        <v>51</v>
      </c>
      <c r="BF2385">
        <v>8</v>
      </c>
      <c r="BG2385">
        <v>68</v>
      </c>
      <c r="BH2385">
        <v>68</v>
      </c>
      <c r="BI2385">
        <v>19.226775956284154</v>
      </c>
      <c r="BJ2385">
        <f t="shared" si="185"/>
        <v>19</v>
      </c>
      <c r="BK2385">
        <v>0</v>
      </c>
      <c r="BL2385">
        <v>-60</v>
      </c>
      <c r="BM2385" t="s">
        <v>47</v>
      </c>
      <c r="BN2385" t="s">
        <v>75</v>
      </c>
      <c r="BO2385" t="s">
        <v>87</v>
      </c>
      <c r="BQ2385" t="s">
        <v>47</v>
      </c>
      <c r="BR2385" t="s">
        <v>87</v>
      </c>
      <c r="BS2385" t="s">
        <v>573</v>
      </c>
      <c r="BT2385" t="s">
        <v>1252</v>
      </c>
      <c r="BU2385" t="s">
        <v>564</v>
      </c>
      <c r="BV2385">
        <v>0.11764705882352941</v>
      </c>
      <c r="BW2385">
        <v>0.11764705882352941</v>
      </c>
      <c r="BX2385">
        <v>0</v>
      </c>
      <c r="BY2385">
        <v>0</v>
      </c>
      <c r="BZ2385">
        <v>-8</v>
      </c>
      <c r="CA2385">
        <v>0</v>
      </c>
      <c r="CB2385">
        <v>8</v>
      </c>
      <c r="CC2385" t="e">
        <v>#VALUE!</v>
      </c>
      <c r="CD2385">
        <v>8</v>
      </c>
      <c r="CE2385">
        <v>0</v>
      </c>
      <c r="CH2385">
        <f t="shared" si="186"/>
        <v>1</v>
      </c>
      <c r="CI2385" t="s">
        <v>1405</v>
      </c>
      <c r="CJ2385">
        <v>1</v>
      </c>
      <c r="CK2385" t="s">
        <v>1399</v>
      </c>
      <c r="CL2385">
        <f t="shared" si="187"/>
        <v>1</v>
      </c>
      <c r="CM2385">
        <f t="shared" si="188"/>
        <v>0</v>
      </c>
      <c r="CN2385">
        <f t="shared" si="189"/>
        <v>1</v>
      </c>
    </row>
    <row r="2386" spans="1:92" x14ac:dyDescent="0.25">
      <c r="A2386">
        <v>1705</v>
      </c>
      <c r="B2386" t="s">
        <v>564</v>
      </c>
      <c r="C2386" t="s">
        <v>564</v>
      </c>
      <c r="D2386">
        <v>2541993</v>
      </c>
      <c r="E2386">
        <v>6</v>
      </c>
      <c r="F2386" s="107">
        <v>40972</v>
      </c>
      <c r="G2386" s="107">
        <v>41016</v>
      </c>
      <c r="H2386">
        <v>2541993</v>
      </c>
      <c r="I2386" s="107">
        <v>40972</v>
      </c>
      <c r="J2386" s="107">
        <v>41016</v>
      </c>
      <c r="K2386">
        <v>10000</v>
      </c>
      <c r="L2386" t="s">
        <v>568</v>
      </c>
      <c r="N2386" t="s">
        <v>564</v>
      </c>
      <c r="O2386" t="s">
        <v>913</v>
      </c>
      <c r="P2386" t="s">
        <v>38</v>
      </c>
      <c r="Q2386">
        <v>45</v>
      </c>
      <c r="R2386">
        <v>45</v>
      </c>
      <c r="S2386">
        <v>2</v>
      </c>
      <c r="T2386">
        <v>0</v>
      </c>
      <c r="U2386">
        <v>1</v>
      </c>
      <c r="AD2386" s="107">
        <v>28317</v>
      </c>
      <c r="AE2386" t="s">
        <v>31</v>
      </c>
      <c r="AF2386" t="s">
        <v>68</v>
      </c>
      <c r="AG2386" t="s">
        <v>870</v>
      </c>
      <c r="AH2386" t="s">
        <v>30</v>
      </c>
      <c r="AI2386" t="s">
        <v>113</v>
      </c>
      <c r="AJ2386" t="s">
        <v>88</v>
      </c>
      <c r="AK2386">
        <v>4</v>
      </c>
      <c r="AL2386" t="s">
        <v>361</v>
      </c>
      <c r="AM2386">
        <v>10</v>
      </c>
      <c r="AP2386" t="s">
        <v>100</v>
      </c>
      <c r="AR2386" t="s">
        <v>66</v>
      </c>
      <c r="AS2386" t="s">
        <v>63</v>
      </c>
      <c r="BC2386" t="s">
        <v>37</v>
      </c>
      <c r="BF2386">
        <v>45</v>
      </c>
      <c r="BG2386">
        <v>45</v>
      </c>
      <c r="BH2386">
        <v>45</v>
      </c>
      <c r="BI2386">
        <v>34.576502732240435</v>
      </c>
      <c r="BJ2386">
        <f t="shared" si="185"/>
        <v>35</v>
      </c>
      <c r="BK2386">
        <v>0</v>
      </c>
      <c r="BL2386">
        <v>0</v>
      </c>
      <c r="BM2386" t="s">
        <v>1050</v>
      </c>
      <c r="BN2386" t="s">
        <v>913</v>
      </c>
      <c r="BO2386" t="s">
        <v>564</v>
      </c>
      <c r="BQ2386" t="s">
        <v>1050</v>
      </c>
      <c r="BR2386" t="s">
        <v>87</v>
      </c>
      <c r="BS2386" t="s">
        <v>572</v>
      </c>
      <c r="BT2386" t="s">
        <v>1252</v>
      </c>
      <c r="BU2386" t="s">
        <v>87</v>
      </c>
      <c r="BV2386">
        <v>1</v>
      </c>
      <c r="BW2386">
        <v>1</v>
      </c>
      <c r="BX2386">
        <v>0</v>
      </c>
      <c r="BY2386">
        <v>0</v>
      </c>
      <c r="BZ2386">
        <v>-45</v>
      </c>
      <c r="CA2386">
        <v>0</v>
      </c>
      <c r="CB2386">
        <v>45</v>
      </c>
      <c r="CC2386" t="e">
        <v>#VALUE!</v>
      </c>
      <c r="CD2386">
        <v>45</v>
      </c>
      <c r="CE2386">
        <v>0</v>
      </c>
      <c r="CH2386">
        <f t="shared" si="186"/>
        <v>1</v>
      </c>
      <c r="CI2386" t="s">
        <v>1401</v>
      </c>
      <c r="CJ2386">
        <v>3</v>
      </c>
      <c r="CK2386" t="s">
        <v>1399</v>
      </c>
      <c r="CL2386">
        <f t="shared" si="187"/>
        <v>0</v>
      </c>
      <c r="CM2386">
        <f t="shared" si="188"/>
        <v>1</v>
      </c>
      <c r="CN2386">
        <f t="shared" si="189"/>
        <v>0</v>
      </c>
    </row>
    <row r="2387" spans="1:92" x14ac:dyDescent="0.25">
      <c r="A2387">
        <v>1837</v>
      </c>
      <c r="B2387" t="s">
        <v>564</v>
      </c>
      <c r="C2387" t="s">
        <v>564</v>
      </c>
      <c r="D2387">
        <v>2542071</v>
      </c>
      <c r="E2387">
        <v>2</v>
      </c>
      <c r="F2387" s="107">
        <v>40977</v>
      </c>
      <c r="G2387" s="107">
        <v>41047</v>
      </c>
      <c r="H2387">
        <v>2542071</v>
      </c>
      <c r="I2387" s="107">
        <v>40982</v>
      </c>
      <c r="J2387" s="107">
        <v>41047</v>
      </c>
      <c r="K2387">
        <v>10000</v>
      </c>
      <c r="L2387" t="s">
        <v>568</v>
      </c>
      <c r="N2387" t="s">
        <v>564</v>
      </c>
      <c r="O2387" t="s">
        <v>913</v>
      </c>
      <c r="P2387" t="s">
        <v>587</v>
      </c>
      <c r="Q2387">
        <v>66</v>
      </c>
      <c r="R2387">
        <v>71</v>
      </c>
      <c r="S2387">
        <v>0</v>
      </c>
      <c r="T2387">
        <v>1</v>
      </c>
      <c r="AD2387" s="107">
        <v>33293</v>
      </c>
      <c r="AE2387" t="s">
        <v>31</v>
      </c>
      <c r="AF2387" t="s">
        <v>68</v>
      </c>
      <c r="AG2387" t="s">
        <v>870</v>
      </c>
      <c r="AH2387" t="s">
        <v>30</v>
      </c>
      <c r="AI2387" t="s">
        <v>52</v>
      </c>
      <c r="AJ2387" t="s">
        <v>47</v>
      </c>
      <c r="AK2387">
        <v>6</v>
      </c>
      <c r="AL2387" t="s">
        <v>47</v>
      </c>
      <c r="AP2387" t="s">
        <v>330</v>
      </c>
      <c r="AR2387" t="s">
        <v>49</v>
      </c>
      <c r="AS2387" t="s">
        <v>330</v>
      </c>
      <c r="BC2387" t="s">
        <v>98</v>
      </c>
      <c r="BF2387">
        <v>66</v>
      </c>
      <c r="BG2387">
        <v>66</v>
      </c>
      <c r="BH2387">
        <v>71</v>
      </c>
      <c r="BI2387">
        <v>20.994535519125684</v>
      </c>
      <c r="BJ2387">
        <f t="shared" si="185"/>
        <v>21</v>
      </c>
      <c r="BK2387">
        <v>0</v>
      </c>
      <c r="BL2387">
        <v>0</v>
      </c>
      <c r="BM2387" t="s">
        <v>47</v>
      </c>
      <c r="BN2387" t="s">
        <v>913</v>
      </c>
      <c r="BO2387" t="s">
        <v>564</v>
      </c>
      <c r="BQ2387" t="s">
        <v>47</v>
      </c>
      <c r="BR2387" t="s">
        <v>87</v>
      </c>
      <c r="BS2387" t="s">
        <v>572</v>
      </c>
      <c r="BT2387" t="s">
        <v>1252</v>
      </c>
      <c r="BU2387" t="s">
        <v>564</v>
      </c>
      <c r="BV2387">
        <v>0.92957746478873238</v>
      </c>
      <c r="BW2387">
        <v>1</v>
      </c>
      <c r="BX2387">
        <v>7.0422535211267623E-2</v>
      </c>
      <c r="BY2387">
        <v>0</v>
      </c>
      <c r="BZ2387">
        <v>-66</v>
      </c>
      <c r="CA2387">
        <v>0</v>
      </c>
      <c r="CB2387">
        <v>66</v>
      </c>
      <c r="CC2387" t="e">
        <v>#VALUE!</v>
      </c>
      <c r="CD2387">
        <v>66</v>
      </c>
      <c r="CE2387">
        <v>0</v>
      </c>
      <c r="CH2387">
        <f t="shared" si="186"/>
        <v>1</v>
      </c>
      <c r="CI2387" t="s">
        <v>1402</v>
      </c>
      <c r="CJ2387">
        <v>4</v>
      </c>
      <c r="CK2387" t="s">
        <v>1399</v>
      </c>
      <c r="CL2387">
        <f t="shared" si="187"/>
        <v>0</v>
      </c>
      <c r="CM2387">
        <f t="shared" si="188"/>
        <v>0</v>
      </c>
      <c r="CN2387">
        <f t="shared" si="189"/>
        <v>1</v>
      </c>
    </row>
    <row r="2388" spans="1:92" x14ac:dyDescent="0.25">
      <c r="A2388">
        <v>54</v>
      </c>
      <c r="B2388" t="s">
        <v>564</v>
      </c>
      <c r="C2388" t="s">
        <v>87</v>
      </c>
      <c r="D2388">
        <v>2542383</v>
      </c>
      <c r="E2388">
        <v>5</v>
      </c>
      <c r="F2388" s="107">
        <v>40911</v>
      </c>
      <c r="G2388" s="107">
        <v>41019</v>
      </c>
      <c r="H2388">
        <v>2542383</v>
      </c>
      <c r="I2388" s="107">
        <v>40912</v>
      </c>
      <c r="J2388" s="107">
        <v>40913</v>
      </c>
      <c r="K2388">
        <v>2000</v>
      </c>
      <c r="L2388" t="s">
        <v>566</v>
      </c>
      <c r="M2388" s="107">
        <v>40913</v>
      </c>
      <c r="N2388" t="s">
        <v>87</v>
      </c>
      <c r="O2388" t="s">
        <v>75</v>
      </c>
      <c r="P2388" t="s">
        <v>38</v>
      </c>
      <c r="Q2388">
        <v>44</v>
      </c>
      <c r="R2388">
        <v>109</v>
      </c>
      <c r="S2388">
        <v>0</v>
      </c>
      <c r="T2388">
        <v>1</v>
      </c>
      <c r="AB2388" t="s">
        <v>111</v>
      </c>
      <c r="AD2388" s="107">
        <v>34291</v>
      </c>
      <c r="AE2388" t="s">
        <v>31</v>
      </c>
      <c r="AF2388" t="s">
        <v>39</v>
      </c>
      <c r="AG2388" t="s">
        <v>40</v>
      </c>
      <c r="AH2388" t="s">
        <v>57</v>
      </c>
      <c r="AI2388" t="s">
        <v>71</v>
      </c>
      <c r="AJ2388" t="s">
        <v>88</v>
      </c>
      <c r="AK2388">
        <v>6</v>
      </c>
      <c r="AL2388" t="s">
        <v>987</v>
      </c>
      <c r="AN2388">
        <v>6</v>
      </c>
      <c r="AP2388" t="s">
        <v>106</v>
      </c>
      <c r="AR2388" t="s">
        <v>43</v>
      </c>
      <c r="AS2388" t="s">
        <v>56</v>
      </c>
      <c r="AT2388" t="s">
        <v>1083</v>
      </c>
      <c r="AV2388" t="s">
        <v>87</v>
      </c>
      <c r="AW2388" t="s">
        <v>673</v>
      </c>
      <c r="BA2388">
        <v>40998</v>
      </c>
      <c r="BB2388">
        <v>244</v>
      </c>
      <c r="BC2388" t="s">
        <v>37</v>
      </c>
      <c r="BF2388">
        <v>44</v>
      </c>
      <c r="BG2388">
        <v>108</v>
      </c>
      <c r="BH2388">
        <v>109</v>
      </c>
      <c r="BI2388">
        <v>18.087431693989071</v>
      </c>
      <c r="BJ2388">
        <f t="shared" si="185"/>
        <v>18</v>
      </c>
      <c r="BK2388">
        <v>0</v>
      </c>
      <c r="BL2388">
        <v>-106</v>
      </c>
      <c r="BM2388" t="s">
        <v>1050</v>
      </c>
      <c r="BN2388" t="s">
        <v>75</v>
      </c>
      <c r="BO2388" t="s">
        <v>564</v>
      </c>
      <c r="BQ2388" t="s">
        <v>1050</v>
      </c>
      <c r="BR2388" t="s">
        <v>87</v>
      </c>
      <c r="BS2388" t="s">
        <v>572</v>
      </c>
      <c r="BT2388" t="s">
        <v>1252</v>
      </c>
      <c r="BU2388" t="s">
        <v>564</v>
      </c>
      <c r="BV2388">
        <v>0.40366972477064222</v>
      </c>
      <c r="BW2388">
        <v>1.8518518518518517E-2</v>
      </c>
      <c r="BX2388">
        <v>-0.38515120625212373</v>
      </c>
      <c r="BY2388">
        <v>0</v>
      </c>
      <c r="BZ2388">
        <v>-2</v>
      </c>
      <c r="CA2388">
        <v>42</v>
      </c>
      <c r="CB2388">
        <v>108</v>
      </c>
      <c r="CC2388">
        <v>44</v>
      </c>
      <c r="CD2388">
        <v>108</v>
      </c>
      <c r="CE2388">
        <v>106</v>
      </c>
      <c r="CH2388">
        <f t="shared" si="186"/>
        <v>1</v>
      </c>
      <c r="CI2388" t="s">
        <v>1401</v>
      </c>
      <c r="CJ2388">
        <v>3</v>
      </c>
      <c r="CK2388" t="s">
        <v>1399</v>
      </c>
      <c r="CL2388">
        <f t="shared" si="187"/>
        <v>1</v>
      </c>
      <c r="CM2388">
        <f t="shared" si="188"/>
        <v>0</v>
      </c>
      <c r="CN2388">
        <f t="shared" si="189"/>
        <v>1</v>
      </c>
    </row>
    <row r="2389" spans="1:92" x14ac:dyDescent="0.25">
      <c r="A2389">
        <v>652</v>
      </c>
      <c r="B2389" t="s">
        <v>564</v>
      </c>
      <c r="C2389" t="s">
        <v>564</v>
      </c>
      <c r="D2389">
        <v>2542418</v>
      </c>
      <c r="E2389">
        <v>5</v>
      </c>
      <c r="F2389" s="107">
        <v>40934</v>
      </c>
      <c r="G2389" s="107">
        <v>40996</v>
      </c>
      <c r="H2389">
        <v>2542418</v>
      </c>
      <c r="I2389" s="107">
        <v>40935</v>
      </c>
      <c r="J2389" s="107">
        <v>40996</v>
      </c>
      <c r="K2389">
        <v>5000</v>
      </c>
      <c r="L2389" t="s">
        <v>567</v>
      </c>
      <c r="N2389" t="s">
        <v>564</v>
      </c>
      <c r="O2389" t="s">
        <v>913</v>
      </c>
      <c r="P2389" t="s">
        <v>38</v>
      </c>
      <c r="Q2389">
        <v>62</v>
      </c>
      <c r="R2389">
        <v>63</v>
      </c>
      <c r="S2389">
        <v>1</v>
      </c>
      <c r="T2389">
        <v>2</v>
      </c>
      <c r="AD2389" s="107">
        <v>26885</v>
      </c>
      <c r="AE2389" t="s">
        <v>45</v>
      </c>
      <c r="AF2389" t="s">
        <v>32</v>
      </c>
      <c r="AG2389" t="s">
        <v>868</v>
      </c>
      <c r="AH2389" t="s">
        <v>30</v>
      </c>
      <c r="AI2389" t="s">
        <v>70</v>
      </c>
      <c r="AJ2389" t="s">
        <v>88</v>
      </c>
      <c r="AK2389">
        <v>4</v>
      </c>
      <c r="AL2389" t="s">
        <v>987</v>
      </c>
      <c r="AN2389">
        <v>7</v>
      </c>
      <c r="AP2389" t="s">
        <v>126</v>
      </c>
      <c r="AR2389" t="s">
        <v>43</v>
      </c>
      <c r="AS2389" t="s">
        <v>81</v>
      </c>
      <c r="BC2389" t="s">
        <v>37</v>
      </c>
      <c r="BF2389">
        <v>62</v>
      </c>
      <c r="BG2389">
        <v>62</v>
      </c>
      <c r="BH2389">
        <v>63</v>
      </c>
      <c r="BI2389">
        <v>38.385245901639344</v>
      </c>
      <c r="BJ2389">
        <f t="shared" si="185"/>
        <v>38</v>
      </c>
      <c r="BK2389">
        <v>0</v>
      </c>
      <c r="BL2389">
        <v>0</v>
      </c>
      <c r="BM2389" t="s">
        <v>1050</v>
      </c>
      <c r="BN2389" t="s">
        <v>913</v>
      </c>
      <c r="BO2389" t="s">
        <v>564</v>
      </c>
      <c r="BQ2389" t="s">
        <v>1050</v>
      </c>
      <c r="BR2389" t="s">
        <v>87</v>
      </c>
      <c r="BS2389" t="s">
        <v>572</v>
      </c>
      <c r="BT2389" t="s">
        <v>1252</v>
      </c>
      <c r="BU2389" t="s">
        <v>87</v>
      </c>
      <c r="BV2389">
        <v>0.98412698412698407</v>
      </c>
      <c r="BW2389">
        <v>1</v>
      </c>
      <c r="BX2389">
        <v>1.5873015873015928E-2</v>
      </c>
      <c r="BY2389">
        <v>0</v>
      </c>
      <c r="BZ2389">
        <v>-62</v>
      </c>
      <c r="CA2389">
        <v>0</v>
      </c>
      <c r="CB2389">
        <v>62</v>
      </c>
      <c r="CC2389" t="e">
        <v>#VALUE!</v>
      </c>
      <c r="CD2389">
        <v>62</v>
      </c>
      <c r="CE2389">
        <v>0</v>
      </c>
      <c r="CH2389">
        <f t="shared" si="186"/>
        <v>1</v>
      </c>
      <c r="CI2389" t="s">
        <v>1402</v>
      </c>
      <c r="CJ2389">
        <v>4</v>
      </c>
      <c r="CK2389" t="s">
        <v>1399</v>
      </c>
      <c r="CL2389">
        <f t="shared" si="187"/>
        <v>0</v>
      </c>
      <c r="CM2389">
        <f t="shared" si="188"/>
        <v>1</v>
      </c>
      <c r="CN2389">
        <f t="shared" si="189"/>
        <v>1</v>
      </c>
    </row>
    <row r="2390" spans="1:92" x14ac:dyDescent="0.25">
      <c r="A2390">
        <v>2476</v>
      </c>
      <c r="B2390" t="s">
        <v>564</v>
      </c>
      <c r="C2390" t="s">
        <v>564</v>
      </c>
      <c r="D2390">
        <v>2542516</v>
      </c>
      <c r="E2390">
        <v>1</v>
      </c>
      <c r="F2390" s="107">
        <v>41002</v>
      </c>
      <c r="G2390" s="107">
        <v>41215</v>
      </c>
      <c r="H2390">
        <v>2542516</v>
      </c>
      <c r="I2390" s="107" t="s">
        <v>560</v>
      </c>
      <c r="J2390" s="107" t="s">
        <v>560</v>
      </c>
      <c r="K2390">
        <v>20000</v>
      </c>
      <c r="L2390" t="s">
        <v>569</v>
      </c>
      <c r="M2390" s="107">
        <v>41009</v>
      </c>
      <c r="N2390" t="s">
        <v>87</v>
      </c>
      <c r="O2390" t="s">
        <v>75</v>
      </c>
      <c r="P2390" t="s">
        <v>122</v>
      </c>
      <c r="Q2390">
        <v>0</v>
      </c>
      <c r="R2390">
        <v>214</v>
      </c>
      <c r="S2390">
        <v>0</v>
      </c>
      <c r="T2390">
        <v>1</v>
      </c>
      <c r="AD2390" s="107">
        <v>33022</v>
      </c>
      <c r="AE2390" t="s">
        <v>31</v>
      </c>
      <c r="AF2390" t="s">
        <v>68</v>
      </c>
      <c r="AG2390" t="s">
        <v>870</v>
      </c>
      <c r="AH2390" t="s">
        <v>30</v>
      </c>
      <c r="AI2390" t="s">
        <v>99</v>
      </c>
      <c r="AJ2390" t="s">
        <v>122</v>
      </c>
      <c r="AK2390">
        <v>8</v>
      </c>
      <c r="AL2390" t="s">
        <v>122</v>
      </c>
      <c r="AP2390" t="s">
        <v>104</v>
      </c>
      <c r="AR2390" t="s">
        <v>91</v>
      </c>
      <c r="AS2390" t="s">
        <v>105</v>
      </c>
      <c r="BC2390" t="s">
        <v>51</v>
      </c>
      <c r="BF2390">
        <v>0</v>
      </c>
      <c r="BG2390">
        <v>0</v>
      </c>
      <c r="BH2390">
        <v>214</v>
      </c>
      <c r="BI2390">
        <v>21.803278688524589</v>
      </c>
      <c r="BJ2390" t="e">
        <f t="shared" si="185"/>
        <v>#VALUE!</v>
      </c>
      <c r="BK2390" t="e">
        <v>#VALUE!</v>
      </c>
      <c r="BL2390" t="e">
        <v>#VALUE!</v>
      </c>
      <c r="BM2390" t="s">
        <v>1051</v>
      </c>
      <c r="BN2390" t="s">
        <v>75</v>
      </c>
      <c r="BO2390" t="s">
        <v>87</v>
      </c>
      <c r="BQ2390" t="s">
        <v>1051</v>
      </c>
      <c r="BR2390">
        <v>0</v>
      </c>
      <c r="BS2390" t="s">
        <v>573</v>
      </c>
      <c r="BT2390" t="s">
        <v>1252</v>
      </c>
      <c r="BU2390" t="s">
        <v>564</v>
      </c>
      <c r="BV2390">
        <v>0</v>
      </c>
      <c r="BW2390">
        <v>0</v>
      </c>
      <c r="BX2390">
        <v>0</v>
      </c>
      <c r="BY2390">
        <v>0</v>
      </c>
      <c r="BZ2390" t="e">
        <v>#VALUE!</v>
      </c>
      <c r="CA2390" t="e">
        <v>#VALUE!</v>
      </c>
      <c r="CB2390" t="e">
        <v>#VALUE!</v>
      </c>
      <c r="CC2390">
        <v>0</v>
      </c>
      <c r="CD2390">
        <v>0</v>
      </c>
      <c r="CE2390">
        <v>0</v>
      </c>
      <c r="CH2390">
        <f t="shared" si="186"/>
        <v>1</v>
      </c>
      <c r="CI2390" t="s">
        <v>1405</v>
      </c>
      <c r="CJ2390">
        <v>1</v>
      </c>
      <c r="CK2390" t="s">
        <v>1400</v>
      </c>
      <c r="CL2390">
        <f t="shared" si="187"/>
        <v>1</v>
      </c>
      <c r="CM2390">
        <f t="shared" si="188"/>
        <v>0</v>
      </c>
      <c r="CN2390">
        <f t="shared" si="189"/>
        <v>1</v>
      </c>
    </row>
    <row r="2391" spans="1:92" x14ac:dyDescent="0.25">
      <c r="A2391">
        <v>2675</v>
      </c>
      <c r="B2391" t="s">
        <v>564</v>
      </c>
      <c r="C2391" t="s">
        <v>564</v>
      </c>
      <c r="D2391">
        <v>2543175</v>
      </c>
      <c r="E2391">
        <v>1</v>
      </c>
      <c r="F2391" s="107">
        <v>41008</v>
      </c>
      <c r="G2391" s="107">
        <v>41101</v>
      </c>
      <c r="H2391">
        <v>2543175</v>
      </c>
      <c r="I2391" s="107">
        <v>41011</v>
      </c>
      <c r="J2391" s="107">
        <v>41101</v>
      </c>
      <c r="K2391">
        <v>20000</v>
      </c>
      <c r="L2391" t="s">
        <v>569</v>
      </c>
      <c r="N2391" t="s">
        <v>564</v>
      </c>
      <c r="O2391" t="s">
        <v>913</v>
      </c>
      <c r="P2391" t="s">
        <v>122</v>
      </c>
      <c r="Q2391">
        <v>91</v>
      </c>
      <c r="R2391">
        <v>94</v>
      </c>
      <c r="S2391">
        <v>0</v>
      </c>
      <c r="T2391">
        <v>0</v>
      </c>
      <c r="AB2391" t="s">
        <v>111</v>
      </c>
      <c r="AD2391" s="107">
        <v>34097</v>
      </c>
      <c r="AE2391" t="s">
        <v>31</v>
      </c>
      <c r="AF2391" t="s">
        <v>39</v>
      </c>
      <c r="AG2391" t="s">
        <v>40</v>
      </c>
      <c r="AH2391" t="s">
        <v>30</v>
      </c>
      <c r="AI2391" t="s">
        <v>69</v>
      </c>
      <c r="AJ2391" t="s">
        <v>122</v>
      </c>
      <c r="AK2391">
        <v>7</v>
      </c>
      <c r="AL2391" t="s">
        <v>122</v>
      </c>
      <c r="AP2391" t="s">
        <v>130</v>
      </c>
      <c r="AR2391" t="s">
        <v>49</v>
      </c>
      <c r="AS2391" t="s">
        <v>105</v>
      </c>
      <c r="BC2391" t="s">
        <v>51</v>
      </c>
      <c r="BF2391">
        <v>91</v>
      </c>
      <c r="BG2391">
        <v>91</v>
      </c>
      <c r="BH2391">
        <v>94</v>
      </c>
      <c r="BI2391">
        <v>18.882513661202186</v>
      </c>
      <c r="BJ2391">
        <f t="shared" si="185"/>
        <v>19</v>
      </c>
      <c r="BK2391">
        <v>0</v>
      </c>
      <c r="BL2391">
        <v>0</v>
      </c>
      <c r="BM2391" t="s">
        <v>1051</v>
      </c>
      <c r="BN2391" t="s">
        <v>913</v>
      </c>
      <c r="BO2391" t="s">
        <v>564</v>
      </c>
      <c r="BQ2391" t="s">
        <v>1051</v>
      </c>
      <c r="BR2391" t="s">
        <v>87</v>
      </c>
      <c r="BS2391" t="s">
        <v>572</v>
      </c>
      <c r="BT2391" t="s">
        <v>1252</v>
      </c>
      <c r="BU2391" t="s">
        <v>564</v>
      </c>
      <c r="BV2391">
        <v>0.96808510638297873</v>
      </c>
      <c r="BW2391">
        <v>1</v>
      </c>
      <c r="BX2391">
        <v>3.1914893617021267E-2</v>
      </c>
      <c r="BY2391">
        <v>0</v>
      </c>
      <c r="BZ2391">
        <v>-91</v>
      </c>
      <c r="CA2391">
        <v>0</v>
      </c>
      <c r="CB2391">
        <v>91</v>
      </c>
      <c r="CC2391" t="e">
        <v>#VALUE!</v>
      </c>
      <c r="CD2391">
        <v>91</v>
      </c>
      <c r="CE2391">
        <v>0</v>
      </c>
      <c r="CH2391">
        <f t="shared" si="186"/>
        <v>0</v>
      </c>
      <c r="CI2391" t="s">
        <v>1408</v>
      </c>
      <c r="CJ2391">
        <v>0</v>
      </c>
      <c r="CK2391" t="s">
        <v>1399</v>
      </c>
      <c r="CL2391">
        <f t="shared" si="187"/>
        <v>0</v>
      </c>
      <c r="CM2391">
        <f t="shared" si="188"/>
        <v>0</v>
      </c>
      <c r="CN2391">
        <f t="shared" si="189"/>
        <v>0</v>
      </c>
    </row>
    <row r="2392" spans="1:92" x14ac:dyDescent="0.25">
      <c r="A2392">
        <v>1815</v>
      </c>
      <c r="B2392" t="s">
        <v>564</v>
      </c>
      <c r="C2392" t="s">
        <v>87</v>
      </c>
      <c r="D2392">
        <v>2544051</v>
      </c>
      <c r="E2392">
        <v>4</v>
      </c>
      <c r="F2392" s="107">
        <v>40976</v>
      </c>
      <c r="G2392" s="107">
        <v>41306</v>
      </c>
      <c r="H2392">
        <v>2544051</v>
      </c>
      <c r="I2392" s="107">
        <v>41151</v>
      </c>
      <c r="J2392" s="107">
        <v>41156</v>
      </c>
      <c r="K2392">
        <v>5000</v>
      </c>
      <c r="L2392" t="s">
        <v>567</v>
      </c>
      <c r="M2392" s="107">
        <v>41156</v>
      </c>
      <c r="N2392" t="s">
        <v>87</v>
      </c>
      <c r="O2392" t="s">
        <v>75</v>
      </c>
      <c r="P2392" t="s">
        <v>38</v>
      </c>
      <c r="Q2392">
        <v>113</v>
      </c>
      <c r="R2392">
        <v>331</v>
      </c>
      <c r="S2392">
        <v>0</v>
      </c>
      <c r="T2392">
        <v>0</v>
      </c>
      <c r="AD2392" s="107">
        <v>27901</v>
      </c>
      <c r="AE2392" t="s">
        <v>31</v>
      </c>
      <c r="AF2392" t="s">
        <v>32</v>
      </c>
      <c r="AG2392" t="s">
        <v>868</v>
      </c>
      <c r="AH2392" t="s">
        <v>30</v>
      </c>
      <c r="AI2392" t="s">
        <v>41</v>
      </c>
      <c r="AJ2392" t="s">
        <v>88</v>
      </c>
      <c r="AK2392">
        <v>9</v>
      </c>
      <c r="AL2392" t="s">
        <v>986</v>
      </c>
      <c r="AO2392">
        <v>180</v>
      </c>
      <c r="AP2392" t="s">
        <v>107</v>
      </c>
      <c r="AR2392" t="s">
        <v>43</v>
      </c>
      <c r="AS2392" t="s">
        <v>60</v>
      </c>
      <c r="AT2392" t="s">
        <v>1427</v>
      </c>
      <c r="AV2392" t="s">
        <v>87</v>
      </c>
      <c r="AW2392">
        <v>41199</v>
      </c>
      <c r="BA2392">
        <v>41225</v>
      </c>
      <c r="BB2392">
        <v>235</v>
      </c>
      <c r="BC2392" t="s">
        <v>37</v>
      </c>
      <c r="BF2392">
        <v>113</v>
      </c>
      <c r="BG2392">
        <v>113</v>
      </c>
      <c r="BH2392">
        <v>331</v>
      </c>
      <c r="BI2392">
        <v>35.724043715846996</v>
      </c>
      <c r="BJ2392">
        <f t="shared" si="185"/>
        <v>36</v>
      </c>
      <c r="BK2392">
        <v>0</v>
      </c>
      <c r="BL2392">
        <v>-150</v>
      </c>
      <c r="BM2392" t="s">
        <v>1050</v>
      </c>
      <c r="BN2392" t="s">
        <v>75</v>
      </c>
      <c r="BO2392" t="s">
        <v>564</v>
      </c>
      <c r="BQ2392" t="s">
        <v>1050</v>
      </c>
      <c r="BR2392" t="s">
        <v>87</v>
      </c>
      <c r="BS2392" t="s">
        <v>572</v>
      </c>
      <c r="BT2392" t="s">
        <v>1252</v>
      </c>
      <c r="BU2392" t="s">
        <v>564</v>
      </c>
      <c r="BV2392">
        <v>0.34138972809667673</v>
      </c>
      <c r="BW2392">
        <v>3.8461538461538464E-2</v>
      </c>
      <c r="BX2392">
        <v>-0.30292818963513823</v>
      </c>
      <c r="BY2392">
        <v>0</v>
      </c>
      <c r="BZ2392">
        <v>-6</v>
      </c>
      <c r="CA2392">
        <v>107</v>
      </c>
      <c r="CB2392">
        <v>156</v>
      </c>
      <c r="CC2392">
        <v>113</v>
      </c>
      <c r="CD2392">
        <v>156</v>
      </c>
      <c r="CE2392">
        <v>150</v>
      </c>
      <c r="CH2392">
        <f t="shared" si="186"/>
        <v>0</v>
      </c>
      <c r="CI2392" t="s">
        <v>1408</v>
      </c>
      <c r="CJ2392">
        <v>0</v>
      </c>
      <c r="CK2392" t="s">
        <v>1399</v>
      </c>
      <c r="CL2392">
        <f t="shared" si="187"/>
        <v>1</v>
      </c>
      <c r="CM2392">
        <f t="shared" si="188"/>
        <v>0</v>
      </c>
      <c r="CN2392">
        <f t="shared" si="189"/>
        <v>0</v>
      </c>
    </row>
    <row r="2393" spans="1:92" x14ac:dyDescent="0.25">
      <c r="A2393">
        <v>1818</v>
      </c>
      <c r="B2393" t="s">
        <v>564</v>
      </c>
      <c r="C2393" t="s">
        <v>564</v>
      </c>
      <c r="D2393">
        <v>2544256</v>
      </c>
      <c r="E2393">
        <v>6</v>
      </c>
      <c r="F2393" s="107">
        <v>40976</v>
      </c>
      <c r="G2393" s="107">
        <v>41092</v>
      </c>
      <c r="H2393">
        <v>2544256</v>
      </c>
      <c r="I2393" s="107">
        <v>40987</v>
      </c>
      <c r="J2393" s="107">
        <v>41092</v>
      </c>
      <c r="K2393" t="s">
        <v>562</v>
      </c>
      <c r="L2393" t="s">
        <v>562</v>
      </c>
      <c r="N2393" t="s">
        <v>564</v>
      </c>
      <c r="O2393" t="s">
        <v>913</v>
      </c>
      <c r="P2393" t="s">
        <v>38</v>
      </c>
      <c r="Q2393">
        <v>106</v>
      </c>
      <c r="R2393">
        <v>117</v>
      </c>
      <c r="S2393">
        <v>1</v>
      </c>
      <c r="T2393">
        <v>0</v>
      </c>
      <c r="AD2393" s="107">
        <v>31025</v>
      </c>
      <c r="AE2393" t="s">
        <v>31</v>
      </c>
      <c r="AF2393" t="s">
        <v>32</v>
      </c>
      <c r="AG2393" t="s">
        <v>868</v>
      </c>
      <c r="AH2393" t="s">
        <v>57</v>
      </c>
      <c r="AI2393" t="s">
        <v>70</v>
      </c>
      <c r="AJ2393" t="s">
        <v>88</v>
      </c>
      <c r="AK2393">
        <v>6</v>
      </c>
      <c r="AL2393" t="s">
        <v>361</v>
      </c>
      <c r="AM2393">
        <v>3</v>
      </c>
      <c r="AP2393" t="s">
        <v>95</v>
      </c>
      <c r="AR2393" t="s">
        <v>66</v>
      </c>
      <c r="AS2393" t="s">
        <v>63</v>
      </c>
      <c r="BC2393" t="s">
        <v>51</v>
      </c>
      <c r="BF2393">
        <v>106</v>
      </c>
      <c r="BG2393">
        <v>106</v>
      </c>
      <c r="BH2393">
        <v>117</v>
      </c>
      <c r="BI2393">
        <v>27.188524590163933</v>
      </c>
      <c r="BJ2393">
        <f t="shared" si="185"/>
        <v>27</v>
      </c>
      <c r="BK2393">
        <v>0</v>
      </c>
      <c r="BL2393">
        <v>0</v>
      </c>
      <c r="BM2393" t="s">
        <v>1050</v>
      </c>
      <c r="BN2393" t="s">
        <v>913</v>
      </c>
      <c r="BO2393" t="s">
        <v>564</v>
      </c>
      <c r="BQ2393" t="s">
        <v>1050</v>
      </c>
      <c r="BR2393" t="s">
        <v>87</v>
      </c>
      <c r="BS2393" t="s">
        <v>572</v>
      </c>
      <c r="BT2393" t="s">
        <v>1252</v>
      </c>
      <c r="BU2393" t="s">
        <v>87</v>
      </c>
      <c r="BV2393">
        <v>0.90598290598290598</v>
      </c>
      <c r="BW2393">
        <v>1</v>
      </c>
      <c r="BX2393">
        <v>9.4017094017094016E-2</v>
      </c>
      <c r="BY2393">
        <v>0</v>
      </c>
      <c r="BZ2393">
        <v>-106</v>
      </c>
      <c r="CA2393">
        <v>0</v>
      </c>
      <c r="CB2393">
        <v>106</v>
      </c>
      <c r="CC2393" t="e">
        <v>#VALUE!</v>
      </c>
      <c r="CD2393">
        <v>106</v>
      </c>
      <c r="CE2393">
        <v>0</v>
      </c>
      <c r="CH2393">
        <f t="shared" si="186"/>
        <v>1</v>
      </c>
      <c r="CI2393" t="s">
        <v>1408</v>
      </c>
      <c r="CJ2393">
        <v>0</v>
      </c>
      <c r="CK2393" t="s">
        <v>1399</v>
      </c>
      <c r="CL2393">
        <f t="shared" si="187"/>
        <v>0</v>
      </c>
      <c r="CM2393">
        <f t="shared" si="188"/>
        <v>1</v>
      </c>
      <c r="CN2393">
        <f t="shared" si="189"/>
        <v>0</v>
      </c>
    </row>
    <row r="2394" spans="1:92" x14ac:dyDescent="0.25">
      <c r="A2394">
        <v>173</v>
      </c>
      <c r="B2394" t="s">
        <v>564</v>
      </c>
      <c r="C2394" t="s">
        <v>564</v>
      </c>
      <c r="D2394">
        <v>2544283</v>
      </c>
      <c r="E2394">
        <v>2</v>
      </c>
      <c r="F2394" s="107">
        <v>40916</v>
      </c>
      <c r="G2394" s="107">
        <v>40917</v>
      </c>
      <c r="H2394">
        <v>2544283</v>
      </c>
      <c r="I2394" s="107">
        <v>40916</v>
      </c>
      <c r="J2394" s="107">
        <v>40917</v>
      </c>
      <c r="K2394">
        <v>2000</v>
      </c>
      <c r="L2394" t="s">
        <v>566</v>
      </c>
      <c r="N2394" t="s">
        <v>564</v>
      </c>
      <c r="O2394" t="s">
        <v>913</v>
      </c>
      <c r="P2394" t="s">
        <v>587</v>
      </c>
      <c r="Q2394">
        <v>2</v>
      </c>
      <c r="R2394">
        <v>2</v>
      </c>
      <c r="S2394">
        <v>0</v>
      </c>
      <c r="T2394">
        <v>1</v>
      </c>
      <c r="AD2394" s="107">
        <v>25788</v>
      </c>
      <c r="AE2394" t="s">
        <v>31</v>
      </c>
      <c r="AF2394" t="s">
        <v>32</v>
      </c>
      <c r="AG2394" t="s">
        <v>868</v>
      </c>
      <c r="AH2394" t="s">
        <v>30</v>
      </c>
      <c r="AI2394" t="s">
        <v>84</v>
      </c>
      <c r="AJ2394" t="s">
        <v>47</v>
      </c>
      <c r="AK2394">
        <v>1</v>
      </c>
      <c r="AL2394" t="s">
        <v>47</v>
      </c>
      <c r="AP2394" t="s">
        <v>42</v>
      </c>
      <c r="AR2394" t="s">
        <v>43</v>
      </c>
      <c r="AS2394" t="s">
        <v>44</v>
      </c>
      <c r="BC2394" t="s">
        <v>37</v>
      </c>
      <c r="BF2394">
        <v>2</v>
      </c>
      <c r="BG2394">
        <v>2</v>
      </c>
      <c r="BH2394">
        <v>2</v>
      </c>
      <c r="BI2394">
        <v>41.333333333333336</v>
      </c>
      <c r="BJ2394">
        <f t="shared" si="185"/>
        <v>41</v>
      </c>
      <c r="BK2394">
        <v>0</v>
      </c>
      <c r="BL2394">
        <v>0</v>
      </c>
      <c r="BM2394" t="s">
        <v>47</v>
      </c>
      <c r="BN2394" t="s">
        <v>913</v>
      </c>
      <c r="BO2394" t="s">
        <v>564</v>
      </c>
      <c r="BQ2394" t="s">
        <v>47</v>
      </c>
      <c r="BR2394" t="s">
        <v>87</v>
      </c>
      <c r="BS2394" t="s">
        <v>572</v>
      </c>
      <c r="BT2394" t="s">
        <v>1252</v>
      </c>
      <c r="BU2394" t="s">
        <v>564</v>
      </c>
      <c r="BV2394">
        <v>1</v>
      </c>
      <c r="BW2394">
        <v>1</v>
      </c>
      <c r="BX2394">
        <v>0</v>
      </c>
      <c r="BY2394">
        <v>0</v>
      </c>
      <c r="BZ2394">
        <v>-2</v>
      </c>
      <c r="CA2394">
        <v>0</v>
      </c>
      <c r="CB2394">
        <v>2</v>
      </c>
      <c r="CC2394" t="e">
        <v>#VALUE!</v>
      </c>
      <c r="CD2394">
        <v>2</v>
      </c>
      <c r="CE2394">
        <v>0</v>
      </c>
      <c r="CH2394">
        <f t="shared" si="186"/>
        <v>1</v>
      </c>
      <c r="CI2394" t="s">
        <v>1405</v>
      </c>
      <c r="CJ2394">
        <v>1</v>
      </c>
      <c r="CK2394" t="s">
        <v>1399</v>
      </c>
      <c r="CL2394">
        <f t="shared" si="187"/>
        <v>0</v>
      </c>
      <c r="CM2394">
        <f t="shared" si="188"/>
        <v>0</v>
      </c>
      <c r="CN2394">
        <f t="shared" si="189"/>
        <v>1</v>
      </c>
    </row>
    <row r="2395" spans="1:92" x14ac:dyDescent="0.25">
      <c r="A2395">
        <v>192</v>
      </c>
      <c r="B2395" t="s">
        <v>564</v>
      </c>
      <c r="C2395" t="s">
        <v>564</v>
      </c>
      <c r="D2395">
        <v>2544368</v>
      </c>
      <c r="E2395">
        <v>3</v>
      </c>
      <c r="F2395" s="107">
        <v>40917</v>
      </c>
      <c r="G2395" s="107">
        <v>41208</v>
      </c>
      <c r="H2395">
        <v>2544368</v>
      </c>
      <c r="I2395" s="107">
        <v>40918</v>
      </c>
      <c r="J2395" s="107">
        <v>41208</v>
      </c>
      <c r="K2395">
        <v>80000</v>
      </c>
      <c r="L2395" t="s">
        <v>570</v>
      </c>
      <c r="N2395" t="s">
        <v>564</v>
      </c>
      <c r="O2395" t="s">
        <v>913</v>
      </c>
      <c r="P2395" t="s">
        <v>657</v>
      </c>
      <c r="Q2395">
        <v>291</v>
      </c>
      <c r="R2395">
        <v>292</v>
      </c>
      <c r="S2395">
        <v>0</v>
      </c>
      <c r="T2395">
        <v>1</v>
      </c>
      <c r="AB2395" t="s">
        <v>111</v>
      </c>
      <c r="AD2395" s="107">
        <v>32436</v>
      </c>
      <c r="AE2395" t="s">
        <v>31</v>
      </c>
      <c r="AF2395" t="s">
        <v>39</v>
      </c>
      <c r="AG2395" t="s">
        <v>40</v>
      </c>
      <c r="AH2395" t="s">
        <v>30</v>
      </c>
      <c r="AI2395" t="s">
        <v>82</v>
      </c>
      <c r="AJ2395" t="s">
        <v>88</v>
      </c>
      <c r="AK2395">
        <v>16</v>
      </c>
      <c r="AL2395" t="s">
        <v>184</v>
      </c>
      <c r="AP2395" t="s">
        <v>104</v>
      </c>
      <c r="AR2395" t="s">
        <v>91</v>
      </c>
      <c r="AS2395" t="s">
        <v>105</v>
      </c>
      <c r="AT2395" t="s">
        <v>167</v>
      </c>
      <c r="BC2395" t="s">
        <v>37</v>
      </c>
      <c r="BF2395">
        <v>291</v>
      </c>
      <c r="BG2395">
        <v>291</v>
      </c>
      <c r="BH2395">
        <v>292</v>
      </c>
      <c r="BI2395">
        <v>23.172131147540984</v>
      </c>
      <c r="BJ2395">
        <f t="shared" si="185"/>
        <v>23</v>
      </c>
      <c r="BK2395">
        <v>0</v>
      </c>
      <c r="BL2395">
        <v>0</v>
      </c>
      <c r="BM2395" t="s">
        <v>1050</v>
      </c>
      <c r="BN2395" t="s">
        <v>913</v>
      </c>
      <c r="BO2395" t="s">
        <v>564</v>
      </c>
      <c r="BQ2395" t="s">
        <v>1050</v>
      </c>
      <c r="BR2395" t="s">
        <v>87</v>
      </c>
      <c r="BS2395" t="s">
        <v>572</v>
      </c>
      <c r="BT2395" t="s">
        <v>1252</v>
      </c>
      <c r="BU2395" t="s">
        <v>564</v>
      </c>
      <c r="BV2395">
        <v>0.99657534246575341</v>
      </c>
      <c r="BW2395">
        <v>1</v>
      </c>
      <c r="BX2395">
        <v>3.424657534246589E-3</v>
      </c>
      <c r="BY2395">
        <v>0</v>
      </c>
      <c r="BZ2395">
        <v>-291</v>
      </c>
      <c r="CA2395">
        <v>0</v>
      </c>
      <c r="CB2395">
        <v>291</v>
      </c>
      <c r="CC2395" t="e">
        <v>#VALUE!</v>
      </c>
      <c r="CD2395">
        <v>291</v>
      </c>
      <c r="CE2395">
        <v>0</v>
      </c>
      <c r="CH2395">
        <f t="shared" si="186"/>
        <v>1</v>
      </c>
      <c r="CI2395" t="s">
        <v>1403</v>
      </c>
      <c r="CJ2395">
        <v>6</v>
      </c>
      <c r="CK2395" t="s">
        <v>1399</v>
      </c>
      <c r="CL2395">
        <f t="shared" si="187"/>
        <v>0</v>
      </c>
      <c r="CM2395">
        <f t="shared" si="188"/>
        <v>0</v>
      </c>
      <c r="CN2395">
        <f t="shared" si="189"/>
        <v>1</v>
      </c>
    </row>
    <row r="2396" spans="1:92" x14ac:dyDescent="0.25">
      <c r="A2396">
        <v>2346</v>
      </c>
      <c r="B2396" t="s">
        <v>564</v>
      </c>
      <c r="C2396" t="s">
        <v>564</v>
      </c>
      <c r="D2396">
        <v>2544463</v>
      </c>
      <c r="E2396">
        <v>2</v>
      </c>
      <c r="F2396" s="107">
        <v>40997</v>
      </c>
      <c r="G2396" s="107">
        <v>41073</v>
      </c>
      <c r="H2396">
        <v>2544463</v>
      </c>
      <c r="I2396" s="107">
        <v>40998</v>
      </c>
      <c r="J2396" s="107">
        <v>41073</v>
      </c>
      <c r="K2396">
        <v>30000</v>
      </c>
      <c r="L2396" t="s">
        <v>570</v>
      </c>
      <c r="N2396" t="s">
        <v>564</v>
      </c>
      <c r="O2396" t="s">
        <v>913</v>
      </c>
      <c r="P2396" t="s">
        <v>587</v>
      </c>
      <c r="Q2396">
        <v>76</v>
      </c>
      <c r="R2396">
        <v>77</v>
      </c>
      <c r="S2396">
        <v>0</v>
      </c>
      <c r="T2396">
        <v>2</v>
      </c>
      <c r="AD2396" s="107">
        <v>33937</v>
      </c>
      <c r="AE2396" t="s">
        <v>31</v>
      </c>
      <c r="AF2396" t="s">
        <v>32</v>
      </c>
      <c r="AG2396" t="s">
        <v>868</v>
      </c>
      <c r="AH2396" t="s">
        <v>30</v>
      </c>
      <c r="AI2396" t="s">
        <v>113</v>
      </c>
      <c r="AJ2396" t="s">
        <v>47</v>
      </c>
      <c r="AK2396">
        <v>4</v>
      </c>
      <c r="AL2396" t="s">
        <v>47</v>
      </c>
      <c r="AP2396" t="s">
        <v>104</v>
      </c>
      <c r="AR2396" t="s">
        <v>91</v>
      </c>
      <c r="AS2396" t="s">
        <v>105</v>
      </c>
      <c r="BC2396" t="s">
        <v>37</v>
      </c>
      <c r="BF2396">
        <v>76</v>
      </c>
      <c r="BG2396">
        <v>76</v>
      </c>
      <c r="BH2396">
        <v>77</v>
      </c>
      <c r="BI2396">
        <v>19.289617486338798</v>
      </c>
      <c r="BJ2396">
        <f t="shared" si="185"/>
        <v>19</v>
      </c>
      <c r="BK2396">
        <v>0</v>
      </c>
      <c r="BL2396">
        <v>0</v>
      </c>
      <c r="BM2396" t="s">
        <v>47</v>
      </c>
      <c r="BN2396" t="s">
        <v>913</v>
      </c>
      <c r="BO2396" t="s">
        <v>564</v>
      </c>
      <c r="BQ2396" t="s">
        <v>47</v>
      </c>
      <c r="BR2396" t="s">
        <v>87</v>
      </c>
      <c r="BS2396" t="s">
        <v>572</v>
      </c>
      <c r="BT2396" t="s">
        <v>1252</v>
      </c>
      <c r="BU2396" t="s">
        <v>564</v>
      </c>
      <c r="BV2396">
        <v>0.98701298701298701</v>
      </c>
      <c r="BW2396">
        <v>1</v>
      </c>
      <c r="BX2396">
        <v>1.2987012987012991E-2</v>
      </c>
      <c r="BY2396">
        <v>0</v>
      </c>
      <c r="BZ2396">
        <v>-76</v>
      </c>
      <c r="CA2396">
        <v>0</v>
      </c>
      <c r="CB2396">
        <v>76</v>
      </c>
      <c r="CC2396" t="e">
        <v>#VALUE!</v>
      </c>
      <c r="CD2396">
        <v>76</v>
      </c>
      <c r="CE2396">
        <v>0</v>
      </c>
      <c r="CH2396">
        <f t="shared" si="186"/>
        <v>1</v>
      </c>
      <c r="CI2396" t="s">
        <v>1402</v>
      </c>
      <c r="CJ2396">
        <v>4</v>
      </c>
      <c r="CK2396" t="s">
        <v>1399</v>
      </c>
      <c r="CL2396">
        <f t="shared" si="187"/>
        <v>0</v>
      </c>
      <c r="CM2396">
        <f t="shared" si="188"/>
        <v>0</v>
      </c>
      <c r="CN2396">
        <f t="shared" si="189"/>
        <v>1</v>
      </c>
    </row>
    <row r="2397" spans="1:92" x14ac:dyDescent="0.25">
      <c r="A2397">
        <v>2316</v>
      </c>
      <c r="B2397" t="s">
        <v>564</v>
      </c>
      <c r="C2397" t="s">
        <v>87</v>
      </c>
      <c r="D2397">
        <v>2544668</v>
      </c>
      <c r="E2397">
        <v>6</v>
      </c>
      <c r="F2397" s="107">
        <v>40996</v>
      </c>
      <c r="G2397" s="107">
        <v>41372</v>
      </c>
      <c r="H2397">
        <v>2544668</v>
      </c>
      <c r="I2397" s="107">
        <v>40996</v>
      </c>
      <c r="J2397" s="107">
        <v>41058</v>
      </c>
      <c r="K2397">
        <v>25000</v>
      </c>
      <c r="L2397" t="s">
        <v>570</v>
      </c>
      <c r="M2397" s="107">
        <v>41058</v>
      </c>
      <c r="N2397" t="s">
        <v>87</v>
      </c>
      <c r="O2397" t="s">
        <v>75</v>
      </c>
      <c r="P2397" t="s">
        <v>38</v>
      </c>
      <c r="Q2397">
        <v>235</v>
      </c>
      <c r="R2397">
        <v>377</v>
      </c>
      <c r="S2397">
        <v>0</v>
      </c>
      <c r="T2397">
        <v>0</v>
      </c>
      <c r="AD2397" s="107">
        <v>32950</v>
      </c>
      <c r="AE2397" t="s">
        <v>31</v>
      </c>
      <c r="AF2397" t="s">
        <v>32</v>
      </c>
      <c r="AG2397" t="s">
        <v>868</v>
      </c>
      <c r="AH2397" t="s">
        <v>30</v>
      </c>
      <c r="AI2397" t="s">
        <v>140</v>
      </c>
      <c r="AJ2397" t="s">
        <v>88</v>
      </c>
      <c r="AK2397">
        <v>13</v>
      </c>
      <c r="AL2397" t="s">
        <v>361</v>
      </c>
      <c r="AM2397">
        <v>2</v>
      </c>
      <c r="AP2397" t="s">
        <v>106</v>
      </c>
      <c r="AR2397" t="s">
        <v>43</v>
      </c>
      <c r="AS2397" t="s">
        <v>56</v>
      </c>
      <c r="AU2397" t="s">
        <v>954</v>
      </c>
      <c r="AX2397" t="s">
        <v>87</v>
      </c>
      <c r="BC2397" t="s">
        <v>51</v>
      </c>
      <c r="BF2397">
        <v>235</v>
      </c>
      <c r="BG2397">
        <v>377</v>
      </c>
      <c r="BH2397">
        <v>377</v>
      </c>
      <c r="BI2397">
        <v>21.983606557377048</v>
      </c>
      <c r="BJ2397">
        <f t="shared" si="185"/>
        <v>22</v>
      </c>
      <c r="BK2397">
        <v>0</v>
      </c>
      <c r="BL2397">
        <v>-314</v>
      </c>
      <c r="BM2397" t="s">
        <v>1050</v>
      </c>
      <c r="BN2397" t="s">
        <v>75</v>
      </c>
      <c r="BO2397" t="s">
        <v>87</v>
      </c>
      <c r="BQ2397" t="s">
        <v>1050</v>
      </c>
      <c r="BR2397" t="s">
        <v>87</v>
      </c>
      <c r="BS2397" t="s">
        <v>572</v>
      </c>
      <c r="BT2397" t="s">
        <v>1252</v>
      </c>
      <c r="BU2397" t="s">
        <v>564</v>
      </c>
      <c r="BV2397">
        <v>0.62334217506631295</v>
      </c>
      <c r="BW2397">
        <v>0.16710875331564987</v>
      </c>
      <c r="BX2397">
        <v>-0.45623342175066306</v>
      </c>
      <c r="BY2397">
        <v>0</v>
      </c>
      <c r="BZ2397">
        <v>-63</v>
      </c>
      <c r="CA2397">
        <v>172</v>
      </c>
      <c r="CB2397">
        <v>377</v>
      </c>
      <c r="CC2397">
        <v>235</v>
      </c>
      <c r="CD2397">
        <v>377</v>
      </c>
      <c r="CE2397">
        <v>314</v>
      </c>
      <c r="CH2397">
        <f t="shared" si="186"/>
        <v>0</v>
      </c>
      <c r="CI2397" t="s">
        <v>1403</v>
      </c>
      <c r="CJ2397">
        <v>6</v>
      </c>
      <c r="CK2397" t="s">
        <v>1399</v>
      </c>
      <c r="CL2397">
        <f t="shared" si="187"/>
        <v>1</v>
      </c>
      <c r="CM2397">
        <f t="shared" si="188"/>
        <v>0</v>
      </c>
      <c r="CN2397">
        <f t="shared" si="189"/>
        <v>0</v>
      </c>
    </row>
    <row r="2398" spans="1:92" x14ac:dyDescent="0.25">
      <c r="A2398">
        <v>3132</v>
      </c>
      <c r="B2398" t="s">
        <v>564</v>
      </c>
      <c r="C2398" t="s">
        <v>564</v>
      </c>
      <c r="D2398">
        <v>2544964</v>
      </c>
      <c r="E2398">
        <v>1</v>
      </c>
      <c r="F2398" s="107">
        <v>41024</v>
      </c>
      <c r="G2398" s="107">
        <v>41031</v>
      </c>
      <c r="H2398">
        <v>2544964</v>
      </c>
      <c r="I2398" s="107" t="s">
        <v>560</v>
      </c>
      <c r="J2398" s="107" t="s">
        <v>560</v>
      </c>
      <c r="K2398">
        <v>5000</v>
      </c>
      <c r="L2398" t="s">
        <v>567</v>
      </c>
      <c r="N2398" t="s">
        <v>1336</v>
      </c>
      <c r="O2398" t="s">
        <v>913</v>
      </c>
      <c r="P2398" t="s">
        <v>54</v>
      </c>
      <c r="Q2398">
        <v>0</v>
      </c>
      <c r="R2398">
        <v>8</v>
      </c>
      <c r="S2398">
        <v>2</v>
      </c>
      <c r="T2398">
        <v>0</v>
      </c>
      <c r="U2398">
        <v>2</v>
      </c>
      <c r="AD2398" s="107">
        <v>24126</v>
      </c>
      <c r="AE2398" t="s">
        <v>31</v>
      </c>
      <c r="AF2398" t="s">
        <v>68</v>
      </c>
      <c r="AG2398" t="s">
        <v>870</v>
      </c>
      <c r="AH2398" t="s">
        <v>57</v>
      </c>
      <c r="AI2398" t="s">
        <v>112</v>
      </c>
      <c r="AJ2398" t="s">
        <v>54</v>
      </c>
      <c r="AK2398">
        <v>2</v>
      </c>
      <c r="AL2398" t="s">
        <v>54</v>
      </c>
      <c r="AP2398" t="s">
        <v>157</v>
      </c>
      <c r="AR2398" t="s">
        <v>66</v>
      </c>
      <c r="AS2398" t="s">
        <v>63</v>
      </c>
      <c r="BC2398" t="s">
        <v>78</v>
      </c>
      <c r="BF2398">
        <v>0</v>
      </c>
      <c r="BG2398">
        <v>0</v>
      </c>
      <c r="BH2398">
        <v>8</v>
      </c>
      <c r="BI2398">
        <v>46.169398907103826</v>
      </c>
      <c r="BJ2398" t="e">
        <f t="shared" si="185"/>
        <v>#VALUE!</v>
      </c>
      <c r="BK2398" t="e">
        <v>#VALUE!</v>
      </c>
      <c r="BL2398" t="e">
        <v>#VALUE!</v>
      </c>
      <c r="BM2398" t="s">
        <v>1051</v>
      </c>
      <c r="BN2398" t="s">
        <v>913</v>
      </c>
      <c r="BO2398" t="s">
        <v>564</v>
      </c>
      <c r="BQ2398" t="s">
        <v>1051</v>
      </c>
      <c r="BR2398">
        <v>0</v>
      </c>
      <c r="BS2398" t="s">
        <v>1338</v>
      </c>
      <c r="BT2398" t="s">
        <v>1252</v>
      </c>
      <c r="BU2398" t="s">
        <v>87</v>
      </c>
      <c r="BV2398">
        <v>0</v>
      </c>
      <c r="BW2398">
        <v>0</v>
      </c>
      <c r="BX2398">
        <v>0</v>
      </c>
      <c r="BY2398">
        <v>0</v>
      </c>
      <c r="BZ2398" t="e">
        <v>#VALUE!</v>
      </c>
      <c r="CA2398" t="e">
        <v>#VALUE!</v>
      </c>
      <c r="CB2398" t="e">
        <v>#VALUE!</v>
      </c>
      <c r="CC2398">
        <v>0</v>
      </c>
      <c r="CD2398">
        <v>0</v>
      </c>
      <c r="CH2398">
        <f t="shared" si="186"/>
        <v>1</v>
      </c>
      <c r="CI2398" t="s">
        <v>1405</v>
      </c>
      <c r="CJ2398">
        <v>1</v>
      </c>
      <c r="CK2398" t="s">
        <v>1400</v>
      </c>
      <c r="CL2398">
        <f t="shared" si="187"/>
        <v>0</v>
      </c>
      <c r="CM2398">
        <f t="shared" si="188"/>
        <v>1</v>
      </c>
      <c r="CN2398">
        <f t="shared" si="189"/>
        <v>0</v>
      </c>
    </row>
    <row r="2399" spans="1:92" x14ac:dyDescent="0.25">
      <c r="A2399">
        <v>975</v>
      </c>
      <c r="B2399" t="s">
        <v>564</v>
      </c>
      <c r="C2399" t="s">
        <v>564</v>
      </c>
      <c r="D2399">
        <v>2544972</v>
      </c>
      <c r="E2399">
        <v>2</v>
      </c>
      <c r="F2399" s="107">
        <v>40945</v>
      </c>
      <c r="G2399" s="107">
        <v>40946</v>
      </c>
      <c r="H2399">
        <v>2544972</v>
      </c>
      <c r="I2399" s="107">
        <v>40945</v>
      </c>
      <c r="J2399" s="107">
        <v>40946</v>
      </c>
      <c r="K2399">
        <v>5000</v>
      </c>
      <c r="L2399" t="s">
        <v>567</v>
      </c>
      <c r="N2399" t="s">
        <v>564</v>
      </c>
      <c r="O2399" t="s">
        <v>913</v>
      </c>
      <c r="P2399" t="s">
        <v>587</v>
      </c>
      <c r="Q2399">
        <v>2</v>
      </c>
      <c r="R2399">
        <v>2</v>
      </c>
      <c r="S2399">
        <v>0</v>
      </c>
      <c r="T2399">
        <v>2</v>
      </c>
      <c r="AD2399" s="107">
        <v>28638</v>
      </c>
      <c r="AE2399" t="s">
        <v>31</v>
      </c>
      <c r="AF2399" t="s">
        <v>32</v>
      </c>
      <c r="AG2399" t="s">
        <v>868</v>
      </c>
      <c r="AH2399" t="s">
        <v>30</v>
      </c>
      <c r="AI2399" t="s">
        <v>70</v>
      </c>
      <c r="AJ2399" t="s">
        <v>47</v>
      </c>
      <c r="AK2399">
        <v>1</v>
      </c>
      <c r="AL2399" t="s">
        <v>47</v>
      </c>
      <c r="AP2399" t="s">
        <v>95</v>
      </c>
      <c r="AR2399" t="s">
        <v>66</v>
      </c>
      <c r="AS2399" t="s">
        <v>63</v>
      </c>
      <c r="BC2399" t="s">
        <v>37</v>
      </c>
      <c r="BF2399">
        <v>2</v>
      </c>
      <c r="BG2399">
        <v>2</v>
      </c>
      <c r="BH2399">
        <v>2</v>
      </c>
      <c r="BI2399">
        <v>33.625683060109289</v>
      </c>
      <c r="BJ2399">
        <f t="shared" si="185"/>
        <v>34</v>
      </c>
      <c r="BK2399">
        <v>0</v>
      </c>
      <c r="BL2399">
        <v>0</v>
      </c>
      <c r="BM2399" t="s">
        <v>47</v>
      </c>
      <c r="BN2399" t="s">
        <v>913</v>
      </c>
      <c r="BO2399" t="s">
        <v>564</v>
      </c>
      <c r="BQ2399" t="s">
        <v>47</v>
      </c>
      <c r="BR2399" t="s">
        <v>87</v>
      </c>
      <c r="BS2399" t="s">
        <v>572</v>
      </c>
      <c r="BT2399" t="s">
        <v>1252</v>
      </c>
      <c r="BU2399" t="s">
        <v>564</v>
      </c>
      <c r="BV2399">
        <v>1</v>
      </c>
      <c r="BW2399">
        <v>1</v>
      </c>
      <c r="BX2399">
        <v>0</v>
      </c>
      <c r="BY2399">
        <v>0</v>
      </c>
      <c r="BZ2399">
        <v>-2</v>
      </c>
      <c r="CA2399">
        <v>0</v>
      </c>
      <c r="CB2399">
        <v>2</v>
      </c>
      <c r="CC2399" t="e">
        <v>#VALUE!</v>
      </c>
      <c r="CD2399">
        <v>2</v>
      </c>
      <c r="CE2399">
        <v>0</v>
      </c>
      <c r="CH2399">
        <f t="shared" si="186"/>
        <v>1</v>
      </c>
      <c r="CI2399" t="s">
        <v>1405</v>
      </c>
      <c r="CJ2399">
        <v>1</v>
      </c>
      <c r="CK2399" t="s">
        <v>1399</v>
      </c>
      <c r="CL2399">
        <f t="shared" si="187"/>
        <v>0</v>
      </c>
      <c r="CM2399">
        <f t="shared" si="188"/>
        <v>0</v>
      </c>
      <c r="CN2399">
        <f t="shared" si="189"/>
        <v>1</v>
      </c>
    </row>
    <row r="2400" spans="1:92" x14ac:dyDescent="0.25">
      <c r="A2400">
        <v>894</v>
      </c>
      <c r="B2400" t="s">
        <v>564</v>
      </c>
      <c r="C2400" t="s">
        <v>564</v>
      </c>
      <c r="D2400">
        <v>2545576</v>
      </c>
      <c r="E2400">
        <v>1</v>
      </c>
      <c r="F2400" s="107">
        <v>40941</v>
      </c>
      <c r="G2400" s="107">
        <v>41086</v>
      </c>
      <c r="H2400">
        <v>2545576</v>
      </c>
      <c r="I2400" s="107">
        <v>40942</v>
      </c>
      <c r="J2400" s="107">
        <v>40950</v>
      </c>
      <c r="K2400">
        <v>5000</v>
      </c>
      <c r="L2400" t="s">
        <v>567</v>
      </c>
      <c r="M2400" s="107">
        <v>40950</v>
      </c>
      <c r="N2400" t="s">
        <v>87</v>
      </c>
      <c r="O2400" t="s">
        <v>583</v>
      </c>
      <c r="P2400" t="s">
        <v>54</v>
      </c>
      <c r="Q2400">
        <v>9</v>
      </c>
      <c r="R2400">
        <v>146</v>
      </c>
      <c r="S2400">
        <v>0</v>
      </c>
      <c r="T2400">
        <v>1</v>
      </c>
      <c r="AD2400" s="107">
        <v>33646</v>
      </c>
      <c r="AE2400" t="s">
        <v>31</v>
      </c>
      <c r="AF2400" t="s">
        <v>32</v>
      </c>
      <c r="AG2400" t="s">
        <v>868</v>
      </c>
      <c r="AH2400" t="s">
        <v>30</v>
      </c>
      <c r="AI2400" t="s">
        <v>70</v>
      </c>
      <c r="AJ2400" t="s">
        <v>54</v>
      </c>
      <c r="AK2400">
        <v>6</v>
      </c>
      <c r="AL2400" t="s">
        <v>54</v>
      </c>
      <c r="AP2400" t="s">
        <v>95</v>
      </c>
      <c r="AR2400" t="s">
        <v>66</v>
      </c>
      <c r="AS2400" t="s">
        <v>63</v>
      </c>
      <c r="AT2400" t="s">
        <v>260</v>
      </c>
      <c r="BC2400" t="s">
        <v>51</v>
      </c>
      <c r="BF2400">
        <v>9</v>
      </c>
      <c r="BG2400">
        <v>145</v>
      </c>
      <c r="BH2400">
        <v>146</v>
      </c>
      <c r="BI2400">
        <v>19.931693989071039</v>
      </c>
      <c r="BJ2400">
        <f t="shared" si="185"/>
        <v>20</v>
      </c>
      <c r="BK2400">
        <v>0</v>
      </c>
      <c r="BL2400">
        <v>-136</v>
      </c>
      <c r="BM2400" t="s">
        <v>1051</v>
      </c>
      <c r="BN2400" t="s">
        <v>75</v>
      </c>
      <c r="BO2400" t="s">
        <v>87</v>
      </c>
      <c r="BQ2400" t="s">
        <v>1051</v>
      </c>
      <c r="BR2400" t="s">
        <v>87</v>
      </c>
      <c r="BS2400" t="s">
        <v>573</v>
      </c>
      <c r="BT2400" t="s">
        <v>1252</v>
      </c>
      <c r="BU2400" t="s">
        <v>564</v>
      </c>
      <c r="BV2400">
        <v>6.1643835616438353E-2</v>
      </c>
      <c r="BW2400">
        <v>6.2068965517241378E-2</v>
      </c>
      <c r="BX2400">
        <v>4.2512990080302571E-4</v>
      </c>
      <c r="BY2400">
        <v>0</v>
      </c>
      <c r="BZ2400">
        <v>-9</v>
      </c>
      <c r="CA2400">
        <v>0</v>
      </c>
      <c r="CB2400">
        <v>9</v>
      </c>
      <c r="CC2400" t="e">
        <v>#VALUE!</v>
      </c>
      <c r="CD2400">
        <v>9</v>
      </c>
      <c r="CE2400">
        <v>0</v>
      </c>
      <c r="CH2400">
        <f t="shared" si="186"/>
        <v>1</v>
      </c>
      <c r="CI2400" t="s">
        <v>1405</v>
      </c>
      <c r="CJ2400">
        <v>1</v>
      </c>
      <c r="CK2400" t="s">
        <v>1399</v>
      </c>
      <c r="CL2400">
        <f t="shared" si="187"/>
        <v>1</v>
      </c>
      <c r="CM2400">
        <f t="shared" si="188"/>
        <v>0</v>
      </c>
      <c r="CN2400">
        <f t="shared" si="189"/>
        <v>1</v>
      </c>
    </row>
    <row r="2401" spans="1:92" x14ac:dyDescent="0.25">
      <c r="A2401">
        <v>211</v>
      </c>
      <c r="B2401" t="s">
        <v>564</v>
      </c>
      <c r="C2401" t="s">
        <v>564</v>
      </c>
      <c r="D2401">
        <v>2545951</v>
      </c>
      <c r="E2401">
        <v>6</v>
      </c>
      <c r="F2401" s="107">
        <v>40918</v>
      </c>
      <c r="G2401" s="107">
        <v>41009</v>
      </c>
      <c r="H2401">
        <v>2545951</v>
      </c>
      <c r="I2401" s="107">
        <v>40919</v>
      </c>
      <c r="J2401" s="107">
        <v>41009</v>
      </c>
      <c r="K2401" t="s">
        <v>562</v>
      </c>
      <c r="L2401" t="s">
        <v>562</v>
      </c>
      <c r="N2401" t="s">
        <v>564</v>
      </c>
      <c r="O2401" t="s">
        <v>913</v>
      </c>
      <c r="P2401" t="s">
        <v>38</v>
      </c>
      <c r="Q2401">
        <v>91</v>
      </c>
      <c r="R2401">
        <v>92</v>
      </c>
      <c r="S2401">
        <v>1</v>
      </c>
      <c r="T2401">
        <v>1</v>
      </c>
      <c r="U2401">
        <v>1</v>
      </c>
      <c r="AD2401" s="107">
        <v>34302</v>
      </c>
      <c r="AE2401" t="s">
        <v>31</v>
      </c>
      <c r="AF2401" t="s">
        <v>32</v>
      </c>
      <c r="AG2401" t="s">
        <v>868</v>
      </c>
      <c r="AH2401" t="s">
        <v>30</v>
      </c>
      <c r="AI2401" t="s">
        <v>61</v>
      </c>
      <c r="AJ2401" t="s">
        <v>88</v>
      </c>
      <c r="AK2401">
        <v>4</v>
      </c>
      <c r="AL2401" t="s">
        <v>361</v>
      </c>
      <c r="AM2401">
        <v>3</v>
      </c>
      <c r="AP2401" t="s">
        <v>55</v>
      </c>
      <c r="AR2401" t="s">
        <v>49</v>
      </c>
      <c r="AS2401" t="s">
        <v>56</v>
      </c>
      <c r="BC2401" t="s">
        <v>51</v>
      </c>
      <c r="BF2401">
        <v>91</v>
      </c>
      <c r="BG2401">
        <v>91</v>
      </c>
      <c r="BH2401">
        <v>92</v>
      </c>
      <c r="BI2401">
        <v>18.076502732240439</v>
      </c>
      <c r="BJ2401">
        <f t="shared" si="185"/>
        <v>18</v>
      </c>
      <c r="BK2401">
        <v>0</v>
      </c>
      <c r="BL2401">
        <v>0</v>
      </c>
      <c r="BM2401" t="s">
        <v>1050</v>
      </c>
      <c r="BN2401" t="s">
        <v>913</v>
      </c>
      <c r="BO2401" t="s">
        <v>564</v>
      </c>
      <c r="BQ2401" t="s">
        <v>1050</v>
      </c>
      <c r="BR2401" t="s">
        <v>87</v>
      </c>
      <c r="BS2401" t="s">
        <v>572</v>
      </c>
      <c r="BT2401" t="s">
        <v>1252</v>
      </c>
      <c r="BU2401" t="s">
        <v>87</v>
      </c>
      <c r="BV2401">
        <v>0.98913043478260865</v>
      </c>
      <c r="BW2401">
        <v>1</v>
      </c>
      <c r="BX2401">
        <v>1.0869565217391353E-2</v>
      </c>
      <c r="BY2401">
        <v>0</v>
      </c>
      <c r="BZ2401">
        <v>-91</v>
      </c>
      <c r="CA2401">
        <v>0</v>
      </c>
      <c r="CB2401">
        <v>91</v>
      </c>
      <c r="CC2401" t="e">
        <v>#VALUE!</v>
      </c>
      <c r="CD2401">
        <v>91</v>
      </c>
      <c r="CE2401">
        <v>0</v>
      </c>
      <c r="CH2401">
        <f t="shared" si="186"/>
        <v>1</v>
      </c>
      <c r="CI2401" t="s">
        <v>1408</v>
      </c>
      <c r="CJ2401">
        <v>0</v>
      </c>
      <c r="CK2401" t="s">
        <v>1399</v>
      </c>
      <c r="CL2401">
        <f t="shared" si="187"/>
        <v>0</v>
      </c>
      <c r="CM2401">
        <f t="shared" si="188"/>
        <v>1</v>
      </c>
      <c r="CN2401">
        <f t="shared" si="189"/>
        <v>1</v>
      </c>
    </row>
    <row r="2402" spans="1:92" x14ac:dyDescent="0.25">
      <c r="A2402">
        <v>37</v>
      </c>
      <c r="B2402" t="s">
        <v>564</v>
      </c>
      <c r="C2402" t="s">
        <v>564</v>
      </c>
      <c r="D2402">
        <v>2546191</v>
      </c>
      <c r="E2402">
        <v>2</v>
      </c>
      <c r="F2402" s="107">
        <v>40911</v>
      </c>
      <c r="G2402" s="107">
        <v>41044</v>
      </c>
      <c r="H2402">
        <v>2546191</v>
      </c>
      <c r="I2402" s="107">
        <v>40911</v>
      </c>
      <c r="J2402" s="107">
        <v>40915</v>
      </c>
      <c r="K2402">
        <v>10000</v>
      </c>
      <c r="L2402" t="s">
        <v>568</v>
      </c>
      <c r="M2402" s="107">
        <v>40915</v>
      </c>
      <c r="N2402" t="s">
        <v>87</v>
      </c>
      <c r="O2402" t="s">
        <v>75</v>
      </c>
      <c r="P2402" t="s">
        <v>587</v>
      </c>
      <c r="Q2402">
        <v>5</v>
      </c>
      <c r="R2402">
        <v>134</v>
      </c>
      <c r="S2402">
        <v>1</v>
      </c>
      <c r="T2402">
        <v>0</v>
      </c>
      <c r="V2402">
        <v>1</v>
      </c>
      <c r="AD2402" s="107">
        <v>34214</v>
      </c>
      <c r="AE2402" t="s">
        <v>31</v>
      </c>
      <c r="AF2402" t="s">
        <v>68</v>
      </c>
      <c r="AG2402" t="s">
        <v>870</v>
      </c>
      <c r="AH2402" t="s">
        <v>30</v>
      </c>
      <c r="AI2402" t="s">
        <v>86</v>
      </c>
      <c r="AJ2402" t="s">
        <v>47</v>
      </c>
      <c r="AK2402">
        <v>5</v>
      </c>
      <c r="AL2402" t="s">
        <v>47</v>
      </c>
      <c r="AP2402" t="s">
        <v>103</v>
      </c>
      <c r="AR2402" t="s">
        <v>43</v>
      </c>
      <c r="AS2402" t="s">
        <v>63</v>
      </c>
      <c r="BC2402" t="s">
        <v>51</v>
      </c>
      <c r="BF2402">
        <v>5</v>
      </c>
      <c r="BG2402">
        <v>134</v>
      </c>
      <c r="BH2402">
        <v>134</v>
      </c>
      <c r="BI2402">
        <v>18.297814207650273</v>
      </c>
      <c r="BJ2402">
        <f t="shared" si="185"/>
        <v>18</v>
      </c>
      <c r="BK2402">
        <v>0</v>
      </c>
      <c r="BL2402">
        <v>-129</v>
      </c>
      <c r="BM2402" t="s">
        <v>47</v>
      </c>
      <c r="BN2402" t="s">
        <v>75</v>
      </c>
      <c r="BO2402" t="s">
        <v>87</v>
      </c>
      <c r="BQ2402" t="s">
        <v>47</v>
      </c>
      <c r="BR2402" t="s">
        <v>87</v>
      </c>
      <c r="BS2402" t="s">
        <v>573</v>
      </c>
      <c r="BT2402" t="s">
        <v>1252</v>
      </c>
      <c r="BU2402" t="s">
        <v>87</v>
      </c>
      <c r="BV2402">
        <v>3.7313432835820892E-2</v>
      </c>
      <c r="BW2402">
        <v>3.7313432835820892E-2</v>
      </c>
      <c r="BX2402">
        <v>0</v>
      </c>
      <c r="BY2402">
        <v>0</v>
      </c>
      <c r="BZ2402">
        <v>-5</v>
      </c>
      <c r="CA2402">
        <v>0</v>
      </c>
      <c r="CB2402">
        <v>5</v>
      </c>
      <c r="CC2402" t="e">
        <v>#VALUE!</v>
      </c>
      <c r="CD2402">
        <v>5</v>
      </c>
      <c r="CE2402">
        <v>0</v>
      </c>
      <c r="CH2402">
        <f t="shared" si="186"/>
        <v>1</v>
      </c>
      <c r="CI2402" t="s">
        <v>1405</v>
      </c>
      <c r="CJ2402">
        <v>1</v>
      </c>
      <c r="CK2402" t="s">
        <v>1399</v>
      </c>
      <c r="CL2402">
        <f t="shared" si="187"/>
        <v>1</v>
      </c>
      <c r="CM2402">
        <f t="shared" si="188"/>
        <v>1</v>
      </c>
      <c r="CN2402">
        <f t="shared" si="189"/>
        <v>0</v>
      </c>
    </row>
    <row r="2403" spans="1:92" x14ac:dyDescent="0.25">
      <c r="A2403">
        <v>2421</v>
      </c>
      <c r="B2403" t="s">
        <v>564</v>
      </c>
      <c r="C2403" t="s">
        <v>564</v>
      </c>
      <c r="D2403">
        <v>2546455</v>
      </c>
      <c r="E2403">
        <v>2</v>
      </c>
      <c r="F2403" s="107">
        <v>41028</v>
      </c>
      <c r="G2403" s="107">
        <v>41134</v>
      </c>
      <c r="H2403">
        <v>2546455</v>
      </c>
      <c r="I2403" s="107">
        <v>41029</v>
      </c>
      <c r="J2403" s="107">
        <v>41134</v>
      </c>
      <c r="K2403" t="s">
        <v>562</v>
      </c>
      <c r="L2403" t="s">
        <v>562</v>
      </c>
      <c r="N2403" t="s">
        <v>564</v>
      </c>
      <c r="O2403" t="s">
        <v>913</v>
      </c>
      <c r="P2403" t="s">
        <v>587</v>
      </c>
      <c r="Q2403">
        <v>106</v>
      </c>
      <c r="R2403">
        <v>107</v>
      </c>
      <c r="S2403">
        <v>0</v>
      </c>
      <c r="T2403">
        <v>0</v>
      </c>
      <c r="AB2403" t="s">
        <v>111</v>
      </c>
      <c r="AD2403" s="107">
        <v>32880</v>
      </c>
      <c r="AE2403" t="s">
        <v>31</v>
      </c>
      <c r="AF2403" t="s">
        <v>39</v>
      </c>
      <c r="AG2403" t="s">
        <v>40</v>
      </c>
      <c r="AH2403" t="s">
        <v>30</v>
      </c>
      <c r="AI2403" t="s">
        <v>99</v>
      </c>
      <c r="AJ2403" t="s">
        <v>47</v>
      </c>
      <c r="AK2403">
        <v>4</v>
      </c>
      <c r="AL2403" t="s">
        <v>47</v>
      </c>
      <c r="AP2403" t="s">
        <v>42</v>
      </c>
      <c r="AR2403" t="s">
        <v>43</v>
      </c>
      <c r="AS2403" t="s">
        <v>44</v>
      </c>
      <c r="BC2403" t="s">
        <v>37</v>
      </c>
      <c r="BF2403">
        <v>106</v>
      </c>
      <c r="BG2403">
        <v>106</v>
      </c>
      <c r="BH2403">
        <v>107</v>
      </c>
      <c r="BI2403">
        <v>22.262295081967213</v>
      </c>
      <c r="BJ2403">
        <f t="shared" si="185"/>
        <v>22</v>
      </c>
      <c r="BK2403">
        <v>0</v>
      </c>
      <c r="BL2403">
        <v>0</v>
      </c>
      <c r="BM2403" t="s">
        <v>47</v>
      </c>
      <c r="BN2403" t="s">
        <v>913</v>
      </c>
      <c r="BO2403" t="s">
        <v>564</v>
      </c>
      <c r="BQ2403" t="s">
        <v>47</v>
      </c>
      <c r="BR2403" t="s">
        <v>87</v>
      </c>
      <c r="BS2403" t="s">
        <v>572</v>
      </c>
      <c r="BT2403" t="s">
        <v>1252</v>
      </c>
      <c r="BU2403" t="s">
        <v>564</v>
      </c>
      <c r="BV2403">
        <v>0.99065420560747663</v>
      </c>
      <c r="BW2403">
        <v>1</v>
      </c>
      <c r="BX2403">
        <v>9.3457943925233655E-3</v>
      </c>
      <c r="BY2403">
        <v>0</v>
      </c>
      <c r="BZ2403">
        <v>-106</v>
      </c>
      <c r="CA2403">
        <v>0</v>
      </c>
      <c r="CB2403">
        <v>106</v>
      </c>
      <c r="CC2403" t="e">
        <v>#VALUE!</v>
      </c>
      <c r="CD2403">
        <v>106</v>
      </c>
      <c r="CE2403">
        <v>0</v>
      </c>
      <c r="CH2403">
        <f t="shared" si="186"/>
        <v>0</v>
      </c>
      <c r="CI2403" t="s">
        <v>1408</v>
      </c>
      <c r="CJ2403">
        <v>0</v>
      </c>
      <c r="CK2403" t="s">
        <v>1399</v>
      </c>
      <c r="CL2403">
        <f t="shared" si="187"/>
        <v>0</v>
      </c>
      <c r="CM2403">
        <f t="shared" si="188"/>
        <v>0</v>
      </c>
      <c r="CN2403">
        <f t="shared" si="189"/>
        <v>0</v>
      </c>
    </row>
    <row r="2404" spans="1:92" x14ac:dyDescent="0.25">
      <c r="A2404">
        <v>2887</v>
      </c>
      <c r="B2404" t="s">
        <v>564</v>
      </c>
      <c r="C2404" t="s">
        <v>564</v>
      </c>
      <c r="D2404">
        <v>2546611</v>
      </c>
      <c r="E2404">
        <v>1</v>
      </c>
      <c r="F2404" s="107">
        <v>41016</v>
      </c>
      <c r="G2404" s="107">
        <v>41059</v>
      </c>
      <c r="H2404">
        <v>2546611</v>
      </c>
      <c r="I2404" s="107">
        <v>41018</v>
      </c>
      <c r="J2404" s="107">
        <v>41059</v>
      </c>
      <c r="K2404">
        <v>10000</v>
      </c>
      <c r="L2404" t="s">
        <v>568</v>
      </c>
      <c r="N2404" t="s">
        <v>564</v>
      </c>
      <c r="O2404" t="s">
        <v>913</v>
      </c>
      <c r="P2404" t="s">
        <v>122</v>
      </c>
      <c r="Q2404">
        <v>42</v>
      </c>
      <c r="R2404">
        <v>44</v>
      </c>
      <c r="S2404">
        <v>1</v>
      </c>
      <c r="T2404">
        <v>0</v>
      </c>
      <c r="AD2404" s="107">
        <v>34154</v>
      </c>
      <c r="AE2404" t="s">
        <v>31</v>
      </c>
      <c r="AF2404" t="s">
        <v>32</v>
      </c>
      <c r="AG2404" t="s">
        <v>868</v>
      </c>
      <c r="AH2404" t="s">
        <v>30</v>
      </c>
      <c r="AI2404" t="s">
        <v>89</v>
      </c>
      <c r="AJ2404" t="s">
        <v>122</v>
      </c>
      <c r="AK2404">
        <v>4</v>
      </c>
      <c r="AL2404" t="s">
        <v>122</v>
      </c>
      <c r="AP2404" t="s">
        <v>185</v>
      </c>
      <c r="AR2404" t="s">
        <v>49</v>
      </c>
      <c r="AS2404" t="s">
        <v>105</v>
      </c>
      <c r="BC2404" t="s">
        <v>37</v>
      </c>
      <c r="BF2404">
        <v>42</v>
      </c>
      <c r="BG2404">
        <v>42</v>
      </c>
      <c r="BH2404">
        <v>44</v>
      </c>
      <c r="BI2404">
        <v>18.748633879781419</v>
      </c>
      <c r="BJ2404">
        <f t="shared" si="185"/>
        <v>19</v>
      </c>
      <c r="BK2404">
        <v>0</v>
      </c>
      <c r="BL2404">
        <v>0</v>
      </c>
      <c r="BM2404" t="s">
        <v>1051</v>
      </c>
      <c r="BN2404" t="s">
        <v>913</v>
      </c>
      <c r="BO2404" t="s">
        <v>564</v>
      </c>
      <c r="BQ2404" t="s">
        <v>1051</v>
      </c>
      <c r="BR2404" t="s">
        <v>87</v>
      </c>
      <c r="BS2404" t="s">
        <v>572</v>
      </c>
      <c r="BT2404" t="s">
        <v>1252</v>
      </c>
      <c r="BU2404" t="s">
        <v>87</v>
      </c>
      <c r="BV2404">
        <v>0.95454545454545459</v>
      </c>
      <c r="BW2404">
        <v>1</v>
      </c>
      <c r="BX2404">
        <v>4.5454545454545414E-2</v>
      </c>
      <c r="BY2404">
        <v>0</v>
      </c>
      <c r="BZ2404">
        <v>-42</v>
      </c>
      <c r="CA2404">
        <v>0</v>
      </c>
      <c r="CB2404">
        <v>42</v>
      </c>
      <c r="CC2404" t="e">
        <v>#VALUE!</v>
      </c>
      <c r="CD2404">
        <v>42</v>
      </c>
      <c r="CE2404">
        <v>0</v>
      </c>
      <c r="CH2404">
        <f t="shared" si="186"/>
        <v>1</v>
      </c>
      <c r="CI2404" t="s">
        <v>1401</v>
      </c>
      <c r="CJ2404">
        <v>3</v>
      </c>
      <c r="CK2404" t="s">
        <v>1399</v>
      </c>
      <c r="CL2404">
        <f t="shared" si="187"/>
        <v>0</v>
      </c>
      <c r="CM2404">
        <f t="shared" si="188"/>
        <v>1</v>
      </c>
      <c r="CN2404">
        <f t="shared" si="189"/>
        <v>0</v>
      </c>
    </row>
    <row r="2405" spans="1:92" x14ac:dyDescent="0.25">
      <c r="A2405">
        <v>1590</v>
      </c>
      <c r="B2405" t="s">
        <v>564</v>
      </c>
      <c r="C2405" t="s">
        <v>564</v>
      </c>
      <c r="D2405">
        <v>2547881</v>
      </c>
      <c r="E2405">
        <v>1</v>
      </c>
      <c r="F2405" s="107">
        <v>40968</v>
      </c>
      <c r="G2405" s="107">
        <v>40969</v>
      </c>
      <c r="H2405">
        <v>2547881</v>
      </c>
      <c r="I2405" s="107">
        <v>40968</v>
      </c>
      <c r="J2405" s="107">
        <v>40969</v>
      </c>
      <c r="K2405">
        <v>5000</v>
      </c>
      <c r="L2405" t="s">
        <v>567</v>
      </c>
      <c r="N2405" t="s">
        <v>564</v>
      </c>
      <c r="O2405" t="s">
        <v>913</v>
      </c>
      <c r="P2405" t="s">
        <v>54</v>
      </c>
      <c r="Q2405">
        <v>2</v>
      </c>
      <c r="R2405">
        <v>2</v>
      </c>
      <c r="S2405">
        <v>1</v>
      </c>
      <c r="T2405">
        <v>0</v>
      </c>
      <c r="AD2405" s="107">
        <v>21342</v>
      </c>
      <c r="AE2405" t="s">
        <v>31</v>
      </c>
      <c r="AF2405" t="s">
        <v>32</v>
      </c>
      <c r="AG2405" t="s">
        <v>868</v>
      </c>
      <c r="AH2405" t="s">
        <v>30</v>
      </c>
      <c r="AI2405" t="s">
        <v>69</v>
      </c>
      <c r="AJ2405" t="s">
        <v>54</v>
      </c>
      <c r="AK2405">
        <v>1</v>
      </c>
      <c r="AL2405" t="s">
        <v>54</v>
      </c>
      <c r="AP2405" t="s">
        <v>42</v>
      </c>
      <c r="AR2405" t="s">
        <v>43</v>
      </c>
      <c r="AS2405" t="s">
        <v>44</v>
      </c>
      <c r="BC2405" t="s">
        <v>78</v>
      </c>
      <c r="BF2405">
        <v>2</v>
      </c>
      <c r="BG2405">
        <v>2</v>
      </c>
      <c r="BH2405">
        <v>2</v>
      </c>
      <c r="BI2405">
        <v>53.622950819672134</v>
      </c>
      <c r="BJ2405">
        <f t="shared" si="185"/>
        <v>54</v>
      </c>
      <c r="BK2405">
        <v>0</v>
      </c>
      <c r="BL2405">
        <v>0</v>
      </c>
      <c r="BM2405" t="s">
        <v>1051</v>
      </c>
      <c r="BN2405" t="s">
        <v>913</v>
      </c>
      <c r="BO2405" t="s">
        <v>564</v>
      </c>
      <c r="BQ2405" t="s">
        <v>1051</v>
      </c>
      <c r="BR2405" t="s">
        <v>87</v>
      </c>
      <c r="BS2405" t="s">
        <v>572</v>
      </c>
      <c r="BT2405" t="s">
        <v>1252</v>
      </c>
      <c r="BU2405" t="s">
        <v>87</v>
      </c>
      <c r="BV2405">
        <v>1</v>
      </c>
      <c r="BW2405">
        <v>1</v>
      </c>
      <c r="BX2405">
        <v>0</v>
      </c>
      <c r="BY2405">
        <v>0</v>
      </c>
      <c r="BZ2405">
        <v>-2</v>
      </c>
      <c r="CA2405">
        <v>0</v>
      </c>
      <c r="CB2405">
        <v>2</v>
      </c>
      <c r="CC2405" t="e">
        <v>#VALUE!</v>
      </c>
      <c r="CD2405">
        <v>2</v>
      </c>
      <c r="CE2405">
        <v>0</v>
      </c>
      <c r="CH2405">
        <f t="shared" si="186"/>
        <v>1</v>
      </c>
      <c r="CI2405" t="s">
        <v>1405</v>
      </c>
      <c r="CJ2405">
        <v>1</v>
      </c>
      <c r="CK2405" t="s">
        <v>1399</v>
      </c>
      <c r="CL2405">
        <f t="shared" si="187"/>
        <v>0</v>
      </c>
      <c r="CM2405">
        <f t="shared" si="188"/>
        <v>1</v>
      </c>
      <c r="CN2405">
        <f t="shared" si="189"/>
        <v>0</v>
      </c>
    </row>
    <row r="2406" spans="1:92" x14ac:dyDescent="0.25">
      <c r="A2406">
        <v>1780</v>
      </c>
      <c r="B2406" t="s">
        <v>564</v>
      </c>
      <c r="C2406" t="s">
        <v>564</v>
      </c>
      <c r="D2406">
        <v>2547883</v>
      </c>
      <c r="E2406">
        <v>1</v>
      </c>
      <c r="F2406" s="107">
        <v>40975</v>
      </c>
      <c r="G2406" s="107">
        <v>40977</v>
      </c>
      <c r="H2406">
        <v>2547883</v>
      </c>
      <c r="I2406" s="107">
        <v>40975</v>
      </c>
      <c r="J2406" s="107">
        <v>40977</v>
      </c>
      <c r="K2406">
        <v>100000</v>
      </c>
      <c r="L2406" t="s">
        <v>570</v>
      </c>
      <c r="N2406" t="s">
        <v>564</v>
      </c>
      <c r="O2406" t="s">
        <v>913</v>
      </c>
      <c r="P2406" t="s">
        <v>54</v>
      </c>
      <c r="Q2406">
        <v>3</v>
      </c>
      <c r="R2406">
        <v>3</v>
      </c>
      <c r="S2406">
        <v>0</v>
      </c>
      <c r="T2406">
        <v>3</v>
      </c>
      <c r="AD2406" s="107">
        <v>32257</v>
      </c>
      <c r="AE2406" t="s">
        <v>31</v>
      </c>
      <c r="AF2406" t="s">
        <v>32</v>
      </c>
      <c r="AG2406" t="s">
        <v>868</v>
      </c>
      <c r="AH2406" t="s">
        <v>30</v>
      </c>
      <c r="AI2406" t="s">
        <v>70</v>
      </c>
      <c r="AJ2406" t="s">
        <v>54</v>
      </c>
      <c r="AK2406">
        <v>1</v>
      </c>
      <c r="AL2406" t="s">
        <v>54</v>
      </c>
      <c r="AP2406" t="s">
        <v>104</v>
      </c>
      <c r="AR2406" t="s">
        <v>91</v>
      </c>
      <c r="AS2406" t="s">
        <v>105</v>
      </c>
      <c r="BC2406" t="s">
        <v>78</v>
      </c>
      <c r="BF2406">
        <v>3</v>
      </c>
      <c r="BG2406">
        <v>3</v>
      </c>
      <c r="BH2406">
        <v>3</v>
      </c>
      <c r="BI2406">
        <v>23.819672131147541</v>
      </c>
      <c r="BJ2406">
        <f t="shared" si="185"/>
        <v>24</v>
      </c>
      <c r="BK2406">
        <v>0</v>
      </c>
      <c r="BL2406">
        <v>0</v>
      </c>
      <c r="BM2406" t="s">
        <v>1051</v>
      </c>
      <c r="BN2406" t="s">
        <v>913</v>
      </c>
      <c r="BO2406" t="s">
        <v>564</v>
      </c>
      <c r="BQ2406" t="s">
        <v>1051</v>
      </c>
      <c r="BR2406" t="s">
        <v>87</v>
      </c>
      <c r="BS2406" t="s">
        <v>572</v>
      </c>
      <c r="BT2406" t="s">
        <v>1252</v>
      </c>
      <c r="BU2406" t="s">
        <v>564</v>
      </c>
      <c r="BV2406">
        <v>1</v>
      </c>
      <c r="BW2406">
        <v>1</v>
      </c>
      <c r="BX2406">
        <v>0</v>
      </c>
      <c r="BY2406">
        <v>0</v>
      </c>
      <c r="BZ2406">
        <v>-3</v>
      </c>
      <c r="CA2406">
        <v>0</v>
      </c>
      <c r="CB2406">
        <v>3</v>
      </c>
      <c r="CC2406" t="e">
        <v>#VALUE!</v>
      </c>
      <c r="CD2406">
        <v>3</v>
      </c>
      <c r="CE2406">
        <v>0</v>
      </c>
      <c r="CH2406">
        <f t="shared" si="186"/>
        <v>1</v>
      </c>
      <c r="CI2406" t="s">
        <v>1405</v>
      </c>
      <c r="CJ2406">
        <v>1</v>
      </c>
      <c r="CK2406" t="s">
        <v>1399</v>
      </c>
      <c r="CL2406">
        <f t="shared" si="187"/>
        <v>0</v>
      </c>
      <c r="CM2406">
        <f t="shared" si="188"/>
        <v>0</v>
      </c>
      <c r="CN2406">
        <f t="shared" si="189"/>
        <v>1</v>
      </c>
    </row>
    <row r="2407" spans="1:92" x14ac:dyDescent="0.25">
      <c r="A2407">
        <v>2724</v>
      </c>
      <c r="B2407" t="s">
        <v>564</v>
      </c>
      <c r="C2407" t="s">
        <v>564</v>
      </c>
      <c r="D2407">
        <v>2547970</v>
      </c>
      <c r="E2407">
        <v>2</v>
      </c>
      <c r="F2407" s="107">
        <v>41010</v>
      </c>
      <c r="G2407" s="107">
        <v>41142</v>
      </c>
      <c r="H2407">
        <v>2547970</v>
      </c>
      <c r="I2407" s="107">
        <v>41010</v>
      </c>
      <c r="J2407" s="107">
        <v>41013</v>
      </c>
      <c r="K2407">
        <v>5000</v>
      </c>
      <c r="L2407" t="s">
        <v>567</v>
      </c>
      <c r="M2407" s="107">
        <v>41013</v>
      </c>
      <c r="N2407" t="s">
        <v>87</v>
      </c>
      <c r="O2407" t="s">
        <v>583</v>
      </c>
      <c r="P2407" t="s">
        <v>587</v>
      </c>
      <c r="Q2407">
        <v>4</v>
      </c>
      <c r="R2407">
        <v>133</v>
      </c>
      <c r="S2407">
        <v>0</v>
      </c>
      <c r="T2407">
        <v>0</v>
      </c>
      <c r="AD2407" s="107">
        <v>33884</v>
      </c>
      <c r="AE2407" t="s">
        <v>31</v>
      </c>
      <c r="AF2407" t="s">
        <v>68</v>
      </c>
      <c r="AG2407" t="s">
        <v>870</v>
      </c>
      <c r="AH2407" t="s">
        <v>30</v>
      </c>
      <c r="AI2407" t="s">
        <v>69</v>
      </c>
      <c r="AJ2407" t="s">
        <v>47</v>
      </c>
      <c r="AK2407">
        <v>7</v>
      </c>
      <c r="AL2407" t="s">
        <v>47</v>
      </c>
      <c r="AP2407" t="s">
        <v>42</v>
      </c>
      <c r="AR2407" t="s">
        <v>43</v>
      </c>
      <c r="AS2407" t="s">
        <v>44</v>
      </c>
      <c r="BC2407" t="s">
        <v>51</v>
      </c>
      <c r="BF2407">
        <v>4</v>
      </c>
      <c r="BG2407">
        <v>133</v>
      </c>
      <c r="BH2407">
        <v>133</v>
      </c>
      <c r="BI2407">
        <v>19.469945355191257</v>
      </c>
      <c r="BJ2407">
        <f t="shared" si="185"/>
        <v>20</v>
      </c>
      <c r="BK2407">
        <v>0</v>
      </c>
      <c r="BL2407">
        <v>-129</v>
      </c>
      <c r="BM2407" t="s">
        <v>47</v>
      </c>
      <c r="BN2407" t="s">
        <v>75</v>
      </c>
      <c r="BO2407" t="s">
        <v>87</v>
      </c>
      <c r="BQ2407" t="s">
        <v>47</v>
      </c>
      <c r="BR2407" t="s">
        <v>87</v>
      </c>
      <c r="BS2407" t="s">
        <v>573</v>
      </c>
      <c r="BT2407" t="s">
        <v>1252</v>
      </c>
      <c r="BU2407" t="s">
        <v>564</v>
      </c>
      <c r="BV2407">
        <v>3.007518796992481E-2</v>
      </c>
      <c r="BW2407">
        <v>3.007518796992481E-2</v>
      </c>
      <c r="BX2407">
        <v>0</v>
      </c>
      <c r="BY2407">
        <v>0</v>
      </c>
      <c r="BZ2407">
        <v>-4</v>
      </c>
      <c r="CA2407">
        <v>0</v>
      </c>
      <c r="CB2407">
        <v>4</v>
      </c>
      <c r="CC2407" t="e">
        <v>#VALUE!</v>
      </c>
      <c r="CD2407">
        <v>4</v>
      </c>
      <c r="CE2407">
        <v>0</v>
      </c>
      <c r="CH2407">
        <f t="shared" si="186"/>
        <v>0</v>
      </c>
      <c r="CI2407" t="s">
        <v>1405</v>
      </c>
      <c r="CJ2407">
        <v>1</v>
      </c>
      <c r="CK2407" t="s">
        <v>1399</v>
      </c>
      <c r="CL2407">
        <f t="shared" si="187"/>
        <v>1</v>
      </c>
      <c r="CM2407">
        <f t="shared" si="188"/>
        <v>0</v>
      </c>
      <c r="CN2407">
        <f t="shared" si="189"/>
        <v>0</v>
      </c>
    </row>
    <row r="2408" spans="1:92" x14ac:dyDescent="0.25">
      <c r="A2408">
        <v>1081</v>
      </c>
      <c r="B2408" t="s">
        <v>564</v>
      </c>
      <c r="C2408" t="s">
        <v>564</v>
      </c>
      <c r="D2408">
        <v>2548409</v>
      </c>
      <c r="E2408">
        <v>2</v>
      </c>
      <c r="F2408" s="107">
        <v>40948</v>
      </c>
      <c r="G2408" s="107">
        <v>41394</v>
      </c>
      <c r="H2408">
        <v>2548409</v>
      </c>
      <c r="I2408" s="107">
        <v>40950</v>
      </c>
      <c r="J2408" s="107">
        <v>41394</v>
      </c>
      <c r="K2408">
        <v>450000</v>
      </c>
      <c r="L2408" t="s">
        <v>570</v>
      </c>
      <c r="N2408" t="s">
        <v>564</v>
      </c>
      <c r="O2408" t="s">
        <v>913</v>
      </c>
      <c r="P2408" t="s">
        <v>587</v>
      </c>
      <c r="Q2408">
        <v>445</v>
      </c>
      <c r="R2408">
        <v>447</v>
      </c>
      <c r="S2408">
        <v>1</v>
      </c>
      <c r="T2408">
        <v>1</v>
      </c>
      <c r="AD2408" s="107">
        <v>34277</v>
      </c>
      <c r="AE2408" t="s">
        <v>31</v>
      </c>
      <c r="AF2408" t="s">
        <v>32</v>
      </c>
      <c r="AG2408" t="s">
        <v>868</v>
      </c>
      <c r="AH2408" t="s">
        <v>30</v>
      </c>
      <c r="AI2408" t="s">
        <v>86</v>
      </c>
      <c r="AJ2408" t="s">
        <v>47</v>
      </c>
      <c r="AK2408">
        <v>18</v>
      </c>
      <c r="AL2408" t="s">
        <v>47</v>
      </c>
      <c r="AP2408" t="s">
        <v>104</v>
      </c>
      <c r="AR2408" t="s">
        <v>91</v>
      </c>
      <c r="AS2408" t="s">
        <v>105</v>
      </c>
      <c r="BC2408" t="s">
        <v>51</v>
      </c>
      <c r="BF2408">
        <v>445</v>
      </c>
      <c r="BG2408">
        <v>445</v>
      </c>
      <c r="BH2408">
        <v>447</v>
      </c>
      <c r="BI2408">
        <v>18.226775956284154</v>
      </c>
      <c r="BJ2408">
        <f t="shared" si="185"/>
        <v>18</v>
      </c>
      <c r="BK2408">
        <v>0</v>
      </c>
      <c r="BL2408">
        <v>0</v>
      </c>
      <c r="BM2408" t="s">
        <v>47</v>
      </c>
      <c r="BN2408" t="s">
        <v>913</v>
      </c>
      <c r="BO2408" t="s">
        <v>564</v>
      </c>
      <c r="BQ2408" t="s">
        <v>47</v>
      </c>
      <c r="BR2408" t="s">
        <v>87</v>
      </c>
      <c r="BS2408" t="s">
        <v>572</v>
      </c>
      <c r="BT2408" t="s">
        <v>1252</v>
      </c>
      <c r="BU2408" t="s">
        <v>87</v>
      </c>
      <c r="BV2408">
        <v>0.99552572706935127</v>
      </c>
      <c r="BW2408">
        <v>1</v>
      </c>
      <c r="BX2408">
        <v>4.4742729306487261E-3</v>
      </c>
      <c r="BY2408">
        <v>0</v>
      </c>
      <c r="BZ2408">
        <v>-445</v>
      </c>
      <c r="CA2408">
        <v>0</v>
      </c>
      <c r="CB2408">
        <v>445</v>
      </c>
      <c r="CC2408" t="e">
        <v>#VALUE!</v>
      </c>
      <c r="CD2408">
        <v>445</v>
      </c>
      <c r="CE2408">
        <v>0</v>
      </c>
      <c r="CH2408">
        <f t="shared" si="186"/>
        <v>1</v>
      </c>
      <c r="CI2408" t="s">
        <v>1406</v>
      </c>
      <c r="CJ2408">
        <v>0</v>
      </c>
      <c r="CK2408" t="s">
        <v>1399</v>
      </c>
      <c r="CL2408">
        <f t="shared" si="187"/>
        <v>0</v>
      </c>
      <c r="CM2408">
        <f t="shared" si="188"/>
        <v>1</v>
      </c>
      <c r="CN2408">
        <f t="shared" si="189"/>
        <v>1</v>
      </c>
    </row>
    <row r="2409" spans="1:92" x14ac:dyDescent="0.25">
      <c r="A2409">
        <v>12</v>
      </c>
      <c r="B2409" t="s">
        <v>564</v>
      </c>
      <c r="C2409" t="s">
        <v>564</v>
      </c>
      <c r="D2409">
        <v>2548619</v>
      </c>
      <c r="E2409">
        <v>2</v>
      </c>
      <c r="F2409" s="107">
        <v>40909</v>
      </c>
      <c r="G2409" s="107">
        <v>40912</v>
      </c>
      <c r="H2409">
        <v>2548619</v>
      </c>
      <c r="I2409" s="107">
        <v>40910</v>
      </c>
      <c r="J2409" s="107">
        <v>40912</v>
      </c>
      <c r="K2409">
        <v>10000</v>
      </c>
      <c r="L2409" t="s">
        <v>568</v>
      </c>
      <c r="N2409" t="s">
        <v>564</v>
      </c>
      <c r="O2409" t="s">
        <v>913</v>
      </c>
      <c r="P2409" t="s">
        <v>587</v>
      </c>
      <c r="Q2409">
        <v>3</v>
      </c>
      <c r="R2409">
        <v>4</v>
      </c>
      <c r="S2409">
        <v>0</v>
      </c>
      <c r="T2409">
        <v>0</v>
      </c>
      <c r="AD2409" s="107">
        <v>31498</v>
      </c>
      <c r="AE2409" t="s">
        <v>31</v>
      </c>
      <c r="AF2409" t="s">
        <v>68</v>
      </c>
      <c r="AG2409" t="s">
        <v>870</v>
      </c>
      <c r="AH2409" t="s">
        <v>30</v>
      </c>
      <c r="AI2409" t="s">
        <v>71</v>
      </c>
      <c r="AJ2409" t="s">
        <v>47</v>
      </c>
      <c r="AK2409">
        <v>1</v>
      </c>
      <c r="AL2409" t="s">
        <v>47</v>
      </c>
      <c r="AP2409" t="s">
        <v>72</v>
      </c>
      <c r="AR2409" t="s">
        <v>49</v>
      </c>
      <c r="AS2409" t="s">
        <v>73</v>
      </c>
      <c r="AT2409" t="s">
        <v>74</v>
      </c>
      <c r="BC2409" t="s">
        <v>37</v>
      </c>
      <c r="BF2409">
        <v>3</v>
      </c>
      <c r="BG2409">
        <v>3</v>
      </c>
      <c r="BH2409">
        <v>4</v>
      </c>
      <c r="BI2409">
        <v>25.71311475409836</v>
      </c>
      <c r="BJ2409">
        <f t="shared" si="185"/>
        <v>26</v>
      </c>
      <c r="BK2409">
        <v>0</v>
      </c>
      <c r="BL2409">
        <v>0</v>
      </c>
      <c r="BM2409" t="s">
        <v>47</v>
      </c>
      <c r="BN2409" t="s">
        <v>913</v>
      </c>
      <c r="BO2409" t="s">
        <v>564</v>
      </c>
      <c r="BQ2409" t="s">
        <v>47</v>
      </c>
      <c r="BR2409" t="s">
        <v>87</v>
      </c>
      <c r="BS2409" t="s">
        <v>572</v>
      </c>
      <c r="BT2409" t="s">
        <v>1252</v>
      </c>
      <c r="BU2409" t="s">
        <v>564</v>
      </c>
      <c r="BV2409">
        <v>0.75</v>
      </c>
      <c r="BW2409">
        <v>1</v>
      </c>
      <c r="BX2409">
        <v>0.25</v>
      </c>
      <c r="BY2409">
        <v>0</v>
      </c>
      <c r="BZ2409">
        <v>-3</v>
      </c>
      <c r="CA2409">
        <v>0</v>
      </c>
      <c r="CB2409">
        <v>3</v>
      </c>
      <c r="CC2409" t="e">
        <v>#VALUE!</v>
      </c>
      <c r="CD2409">
        <v>3</v>
      </c>
      <c r="CE2409">
        <v>0</v>
      </c>
      <c r="CH2409">
        <f t="shared" si="186"/>
        <v>0</v>
      </c>
      <c r="CI2409" t="s">
        <v>1405</v>
      </c>
      <c r="CJ2409">
        <v>1</v>
      </c>
      <c r="CK2409" t="s">
        <v>1399</v>
      </c>
      <c r="CL2409">
        <f t="shared" si="187"/>
        <v>0</v>
      </c>
      <c r="CM2409">
        <f t="shared" si="188"/>
        <v>0</v>
      </c>
      <c r="CN2409">
        <f t="shared" si="189"/>
        <v>0</v>
      </c>
    </row>
    <row r="2410" spans="1:92" x14ac:dyDescent="0.25">
      <c r="A2410">
        <v>1954</v>
      </c>
      <c r="B2410" t="s">
        <v>564</v>
      </c>
      <c r="C2410" t="s">
        <v>564</v>
      </c>
      <c r="D2410">
        <v>2548713</v>
      </c>
      <c r="E2410">
        <v>5</v>
      </c>
      <c r="F2410" s="107">
        <v>40982</v>
      </c>
      <c r="G2410" s="107">
        <v>41079</v>
      </c>
      <c r="H2410">
        <v>2548713</v>
      </c>
      <c r="I2410" s="107">
        <v>40982</v>
      </c>
      <c r="J2410" s="107">
        <v>41079</v>
      </c>
      <c r="K2410">
        <v>5000</v>
      </c>
      <c r="L2410" t="s">
        <v>567</v>
      </c>
      <c r="N2410" t="s">
        <v>564</v>
      </c>
      <c r="O2410" t="s">
        <v>913</v>
      </c>
      <c r="P2410" t="s">
        <v>38</v>
      </c>
      <c r="Q2410">
        <v>98</v>
      </c>
      <c r="R2410">
        <v>98</v>
      </c>
      <c r="S2410">
        <v>1</v>
      </c>
      <c r="T2410">
        <v>1</v>
      </c>
      <c r="AD2410" s="107">
        <v>33267</v>
      </c>
      <c r="AE2410" t="s">
        <v>31</v>
      </c>
      <c r="AF2410" t="s">
        <v>32</v>
      </c>
      <c r="AG2410" t="s">
        <v>868</v>
      </c>
      <c r="AH2410" t="s">
        <v>57</v>
      </c>
      <c r="AI2410" t="s">
        <v>140</v>
      </c>
      <c r="AJ2410" t="s">
        <v>88</v>
      </c>
      <c r="AK2410">
        <v>5</v>
      </c>
      <c r="AL2410" t="s">
        <v>987</v>
      </c>
      <c r="AN2410">
        <v>9</v>
      </c>
      <c r="AP2410" t="s">
        <v>42</v>
      </c>
      <c r="AR2410" t="s">
        <v>43</v>
      </c>
      <c r="AS2410" t="s">
        <v>44</v>
      </c>
      <c r="BC2410" t="s">
        <v>37</v>
      </c>
      <c r="BF2410">
        <v>98</v>
      </c>
      <c r="BG2410">
        <v>98</v>
      </c>
      <c r="BH2410">
        <v>98</v>
      </c>
      <c r="BI2410">
        <v>21.079234972677597</v>
      </c>
      <c r="BJ2410">
        <f t="shared" si="185"/>
        <v>21</v>
      </c>
      <c r="BK2410">
        <v>0</v>
      </c>
      <c r="BL2410">
        <v>0</v>
      </c>
      <c r="BM2410" t="s">
        <v>1050</v>
      </c>
      <c r="BN2410" t="s">
        <v>913</v>
      </c>
      <c r="BO2410" t="s">
        <v>564</v>
      </c>
      <c r="BQ2410" t="s">
        <v>1050</v>
      </c>
      <c r="BR2410" t="s">
        <v>87</v>
      </c>
      <c r="BS2410" t="s">
        <v>572</v>
      </c>
      <c r="BT2410" t="s">
        <v>1252</v>
      </c>
      <c r="BU2410" t="s">
        <v>87</v>
      </c>
      <c r="BV2410">
        <v>1</v>
      </c>
      <c r="BW2410">
        <v>1</v>
      </c>
      <c r="BX2410">
        <v>0</v>
      </c>
      <c r="BY2410">
        <v>0</v>
      </c>
      <c r="BZ2410">
        <v>-98</v>
      </c>
      <c r="CA2410">
        <v>0</v>
      </c>
      <c r="CB2410">
        <v>98</v>
      </c>
      <c r="CC2410" t="e">
        <v>#VALUE!</v>
      </c>
      <c r="CD2410">
        <v>98</v>
      </c>
      <c r="CE2410">
        <v>0</v>
      </c>
      <c r="CH2410">
        <f t="shared" si="186"/>
        <v>1</v>
      </c>
      <c r="CI2410" t="s">
        <v>1408</v>
      </c>
      <c r="CJ2410">
        <v>0</v>
      </c>
      <c r="CK2410" t="s">
        <v>1399</v>
      </c>
      <c r="CL2410">
        <f t="shared" si="187"/>
        <v>0</v>
      </c>
      <c r="CM2410">
        <f t="shared" si="188"/>
        <v>1</v>
      </c>
      <c r="CN2410">
        <f t="shared" si="189"/>
        <v>1</v>
      </c>
    </row>
    <row r="2411" spans="1:92" x14ac:dyDescent="0.25">
      <c r="A2411">
        <v>1087</v>
      </c>
      <c r="B2411" t="s">
        <v>564</v>
      </c>
      <c r="C2411" t="s">
        <v>564</v>
      </c>
      <c r="D2411">
        <v>2549079</v>
      </c>
      <c r="E2411">
        <v>5</v>
      </c>
      <c r="F2411" s="107">
        <v>40948</v>
      </c>
      <c r="G2411" s="107">
        <v>41103</v>
      </c>
      <c r="H2411">
        <v>2549079</v>
      </c>
      <c r="I2411" s="107">
        <v>40948</v>
      </c>
      <c r="J2411" s="107">
        <v>41103</v>
      </c>
      <c r="K2411">
        <v>20000</v>
      </c>
      <c r="L2411" t="s">
        <v>569</v>
      </c>
      <c r="N2411" t="s">
        <v>564</v>
      </c>
      <c r="O2411" t="s">
        <v>913</v>
      </c>
      <c r="P2411" t="s">
        <v>38</v>
      </c>
      <c r="Q2411">
        <v>156</v>
      </c>
      <c r="R2411">
        <v>156</v>
      </c>
      <c r="S2411">
        <v>0</v>
      </c>
      <c r="T2411">
        <v>0</v>
      </c>
      <c r="AD2411" s="107">
        <v>34345</v>
      </c>
      <c r="AE2411" t="s">
        <v>31</v>
      </c>
      <c r="AF2411" t="s">
        <v>32</v>
      </c>
      <c r="AG2411" t="s">
        <v>868</v>
      </c>
      <c r="AH2411" t="s">
        <v>57</v>
      </c>
      <c r="AI2411" t="s">
        <v>33</v>
      </c>
      <c r="AJ2411" t="s">
        <v>88</v>
      </c>
      <c r="AK2411">
        <v>8</v>
      </c>
      <c r="AL2411" t="s">
        <v>987</v>
      </c>
      <c r="AN2411">
        <v>10</v>
      </c>
      <c r="AP2411" t="s">
        <v>55</v>
      </c>
      <c r="AR2411" t="s">
        <v>49</v>
      </c>
      <c r="AS2411" t="s">
        <v>56</v>
      </c>
      <c r="BC2411" t="s">
        <v>37</v>
      </c>
      <c r="BF2411">
        <v>156</v>
      </c>
      <c r="BG2411">
        <v>156</v>
      </c>
      <c r="BH2411">
        <v>156</v>
      </c>
      <c r="BI2411">
        <v>18.040983606557376</v>
      </c>
      <c r="BJ2411">
        <f t="shared" si="185"/>
        <v>18</v>
      </c>
      <c r="BK2411">
        <v>0</v>
      </c>
      <c r="BL2411">
        <v>0</v>
      </c>
      <c r="BM2411" t="s">
        <v>1050</v>
      </c>
      <c r="BN2411" t="s">
        <v>913</v>
      </c>
      <c r="BO2411" t="s">
        <v>564</v>
      </c>
      <c r="BQ2411" t="s">
        <v>1050</v>
      </c>
      <c r="BR2411" t="s">
        <v>87</v>
      </c>
      <c r="BS2411" t="s">
        <v>572</v>
      </c>
      <c r="BT2411" t="s">
        <v>1252</v>
      </c>
      <c r="BU2411" t="s">
        <v>564</v>
      </c>
      <c r="BV2411">
        <v>1</v>
      </c>
      <c r="BW2411">
        <v>1</v>
      </c>
      <c r="BX2411">
        <v>0</v>
      </c>
      <c r="BY2411">
        <v>0</v>
      </c>
      <c r="BZ2411">
        <v>-156</v>
      </c>
      <c r="CA2411">
        <v>0</v>
      </c>
      <c r="CB2411">
        <v>156</v>
      </c>
      <c r="CC2411" t="e">
        <v>#VALUE!</v>
      </c>
      <c r="CD2411">
        <v>156</v>
      </c>
      <c r="CE2411">
        <v>0</v>
      </c>
      <c r="CH2411">
        <f t="shared" si="186"/>
        <v>0</v>
      </c>
      <c r="CI2411" t="s">
        <v>1403</v>
      </c>
      <c r="CJ2411">
        <v>6</v>
      </c>
      <c r="CK2411" t="s">
        <v>1399</v>
      </c>
      <c r="CL2411">
        <f t="shared" si="187"/>
        <v>0</v>
      </c>
      <c r="CM2411">
        <f t="shared" si="188"/>
        <v>0</v>
      </c>
      <c r="CN2411">
        <f t="shared" si="189"/>
        <v>0</v>
      </c>
    </row>
    <row r="2412" spans="1:92" x14ac:dyDescent="0.25">
      <c r="A2412">
        <v>1935</v>
      </c>
      <c r="B2412" t="s">
        <v>564</v>
      </c>
      <c r="C2412" t="s">
        <v>564</v>
      </c>
      <c r="D2412">
        <v>2549363</v>
      </c>
      <c r="E2412">
        <v>5</v>
      </c>
      <c r="F2412" s="107">
        <v>40981</v>
      </c>
      <c r="G2412" s="107">
        <v>40994</v>
      </c>
      <c r="H2412">
        <v>2549363</v>
      </c>
      <c r="I2412" s="107">
        <v>40981</v>
      </c>
      <c r="J2412" s="107">
        <v>40994</v>
      </c>
      <c r="K2412" t="s">
        <v>562</v>
      </c>
      <c r="L2412" t="s">
        <v>562</v>
      </c>
      <c r="N2412" t="s">
        <v>564</v>
      </c>
      <c r="O2412" t="s">
        <v>913</v>
      </c>
      <c r="P2412" t="s">
        <v>38</v>
      </c>
      <c r="Q2412">
        <v>14</v>
      </c>
      <c r="R2412">
        <v>14</v>
      </c>
      <c r="S2412">
        <v>2</v>
      </c>
      <c r="T2412">
        <v>1</v>
      </c>
      <c r="U2412">
        <v>1</v>
      </c>
      <c r="AB2412" t="s">
        <v>111</v>
      </c>
      <c r="AD2412" s="107">
        <v>33934</v>
      </c>
      <c r="AE2412" t="s">
        <v>31</v>
      </c>
      <c r="AF2412" t="s">
        <v>39</v>
      </c>
      <c r="AG2412" t="s">
        <v>40</v>
      </c>
      <c r="AH2412" t="s">
        <v>30</v>
      </c>
      <c r="AI2412" t="s">
        <v>58</v>
      </c>
      <c r="AJ2412" t="s">
        <v>88</v>
      </c>
      <c r="AK2412">
        <v>3</v>
      </c>
      <c r="AL2412" t="s">
        <v>987</v>
      </c>
      <c r="AN2412">
        <v>12</v>
      </c>
      <c r="AP2412" t="s">
        <v>120</v>
      </c>
      <c r="AR2412" t="s">
        <v>43</v>
      </c>
      <c r="AS2412" t="s">
        <v>121</v>
      </c>
      <c r="AT2412" t="s">
        <v>640</v>
      </c>
      <c r="BC2412" t="s">
        <v>37</v>
      </c>
      <c r="BF2412">
        <v>14</v>
      </c>
      <c r="BG2412">
        <v>14</v>
      </c>
      <c r="BH2412">
        <v>14</v>
      </c>
      <c r="BI2412">
        <v>19.254098360655739</v>
      </c>
      <c r="BJ2412">
        <f t="shared" si="185"/>
        <v>19</v>
      </c>
      <c r="BK2412">
        <v>0</v>
      </c>
      <c r="BL2412">
        <v>0</v>
      </c>
      <c r="BM2412" t="s">
        <v>1050</v>
      </c>
      <c r="BN2412" t="s">
        <v>913</v>
      </c>
      <c r="BO2412" t="s">
        <v>564</v>
      </c>
      <c r="BQ2412" t="s">
        <v>1050</v>
      </c>
      <c r="BR2412" t="s">
        <v>87</v>
      </c>
      <c r="BS2412" t="s">
        <v>572</v>
      </c>
      <c r="BT2412" t="s">
        <v>1252</v>
      </c>
      <c r="BU2412" t="s">
        <v>87</v>
      </c>
      <c r="BV2412">
        <v>1</v>
      </c>
      <c r="BW2412">
        <v>1</v>
      </c>
      <c r="BX2412">
        <v>0</v>
      </c>
      <c r="BY2412">
        <v>0</v>
      </c>
      <c r="BZ2412">
        <v>-14</v>
      </c>
      <c r="CA2412">
        <v>0</v>
      </c>
      <c r="CB2412">
        <v>14</v>
      </c>
      <c r="CC2412" t="e">
        <v>#VALUE!</v>
      </c>
      <c r="CD2412">
        <v>14</v>
      </c>
      <c r="CE2412">
        <v>0</v>
      </c>
      <c r="CH2412">
        <f t="shared" si="186"/>
        <v>1</v>
      </c>
      <c r="CI2412" t="s">
        <v>1404</v>
      </c>
      <c r="CJ2412">
        <v>2</v>
      </c>
      <c r="CK2412" t="s">
        <v>1399</v>
      </c>
      <c r="CL2412">
        <f t="shared" si="187"/>
        <v>0</v>
      </c>
      <c r="CM2412">
        <f t="shared" si="188"/>
        <v>1</v>
      </c>
      <c r="CN2412">
        <f t="shared" si="189"/>
        <v>1</v>
      </c>
    </row>
    <row r="2413" spans="1:92" x14ac:dyDescent="0.25">
      <c r="A2413">
        <v>218</v>
      </c>
      <c r="B2413" t="s">
        <v>564</v>
      </c>
      <c r="C2413" t="s">
        <v>564</v>
      </c>
      <c r="D2413">
        <v>2549405</v>
      </c>
      <c r="E2413">
        <v>5</v>
      </c>
      <c r="F2413" s="107">
        <v>40918</v>
      </c>
      <c r="G2413" s="107">
        <v>40931</v>
      </c>
      <c r="H2413">
        <v>2549405</v>
      </c>
      <c r="I2413" s="107">
        <v>40929</v>
      </c>
      <c r="J2413" s="107">
        <v>40931</v>
      </c>
      <c r="K2413">
        <v>15000</v>
      </c>
      <c r="L2413" t="s">
        <v>569</v>
      </c>
      <c r="N2413" t="s">
        <v>564</v>
      </c>
      <c r="O2413" t="s">
        <v>913</v>
      </c>
      <c r="P2413" t="s">
        <v>38</v>
      </c>
      <c r="Q2413">
        <v>3</v>
      </c>
      <c r="R2413">
        <v>14</v>
      </c>
      <c r="S2413">
        <v>0</v>
      </c>
      <c r="T2413">
        <v>0</v>
      </c>
      <c r="AD2413" s="107">
        <v>25099</v>
      </c>
      <c r="AE2413" t="s">
        <v>31</v>
      </c>
      <c r="AF2413" t="s">
        <v>32</v>
      </c>
      <c r="AG2413" t="s">
        <v>868</v>
      </c>
      <c r="AH2413" t="s">
        <v>57</v>
      </c>
      <c r="AI2413" t="s">
        <v>84</v>
      </c>
      <c r="AJ2413" t="s">
        <v>88</v>
      </c>
      <c r="AK2413">
        <v>2</v>
      </c>
      <c r="AL2413" t="s">
        <v>987</v>
      </c>
      <c r="AN2413">
        <v>9</v>
      </c>
      <c r="AP2413" t="s">
        <v>126</v>
      </c>
      <c r="AR2413" t="s">
        <v>43</v>
      </c>
      <c r="AS2413" t="s">
        <v>81</v>
      </c>
      <c r="BC2413" t="s">
        <v>37</v>
      </c>
      <c r="BF2413">
        <v>3</v>
      </c>
      <c r="BG2413">
        <v>3</v>
      </c>
      <c r="BH2413">
        <v>14</v>
      </c>
      <c r="BI2413">
        <v>43.221311475409834</v>
      </c>
      <c r="BJ2413">
        <f t="shared" si="185"/>
        <v>43</v>
      </c>
      <c r="BK2413">
        <v>0</v>
      </c>
      <c r="BL2413">
        <v>0</v>
      </c>
      <c r="BM2413" t="s">
        <v>1050</v>
      </c>
      <c r="BN2413" t="s">
        <v>913</v>
      </c>
      <c r="BO2413" t="s">
        <v>564</v>
      </c>
      <c r="BQ2413" t="s">
        <v>1050</v>
      </c>
      <c r="BR2413" t="s">
        <v>87</v>
      </c>
      <c r="BS2413" t="s">
        <v>572</v>
      </c>
      <c r="BT2413" t="s">
        <v>1252</v>
      </c>
      <c r="BU2413" t="s">
        <v>564</v>
      </c>
      <c r="BV2413">
        <v>0.21428571428571427</v>
      </c>
      <c r="BW2413">
        <v>1</v>
      </c>
      <c r="BX2413">
        <v>0.7857142857142857</v>
      </c>
      <c r="BY2413">
        <v>0</v>
      </c>
      <c r="BZ2413">
        <v>-3</v>
      </c>
      <c r="CA2413">
        <v>0</v>
      </c>
      <c r="CB2413">
        <v>3</v>
      </c>
      <c r="CC2413" t="e">
        <v>#VALUE!</v>
      </c>
      <c r="CD2413">
        <v>3</v>
      </c>
      <c r="CE2413">
        <v>0</v>
      </c>
      <c r="CH2413">
        <f t="shared" si="186"/>
        <v>0</v>
      </c>
      <c r="CI2413" t="s">
        <v>1405</v>
      </c>
      <c r="CJ2413">
        <v>1</v>
      </c>
      <c r="CK2413" t="s">
        <v>1399</v>
      </c>
      <c r="CL2413">
        <f t="shared" si="187"/>
        <v>0</v>
      </c>
      <c r="CM2413">
        <f t="shared" si="188"/>
        <v>0</v>
      </c>
      <c r="CN2413">
        <f t="shared" si="189"/>
        <v>0</v>
      </c>
    </row>
    <row r="2414" spans="1:92" x14ac:dyDescent="0.25">
      <c r="A2414">
        <v>2645</v>
      </c>
      <c r="B2414" t="s">
        <v>564</v>
      </c>
      <c r="C2414" t="s">
        <v>564</v>
      </c>
      <c r="D2414">
        <v>2549576</v>
      </c>
      <c r="E2414">
        <v>2</v>
      </c>
      <c r="F2414" s="107">
        <v>41007</v>
      </c>
      <c r="G2414" s="107">
        <v>41075</v>
      </c>
      <c r="H2414">
        <v>2549576</v>
      </c>
      <c r="I2414" s="107">
        <v>41007</v>
      </c>
      <c r="J2414" s="107">
        <v>41075</v>
      </c>
      <c r="K2414">
        <v>30000</v>
      </c>
      <c r="L2414" t="s">
        <v>570</v>
      </c>
      <c r="N2414" t="s">
        <v>564</v>
      </c>
      <c r="O2414" t="s">
        <v>913</v>
      </c>
      <c r="P2414" t="s">
        <v>587</v>
      </c>
      <c r="Q2414">
        <v>69</v>
      </c>
      <c r="R2414">
        <v>69</v>
      </c>
      <c r="S2414">
        <v>0</v>
      </c>
      <c r="T2414">
        <v>0</v>
      </c>
      <c r="AD2414" s="107">
        <v>34197</v>
      </c>
      <c r="AE2414" t="s">
        <v>45</v>
      </c>
      <c r="AF2414" t="s">
        <v>68</v>
      </c>
      <c r="AG2414" t="s">
        <v>870</v>
      </c>
      <c r="AH2414" t="s">
        <v>30</v>
      </c>
      <c r="AI2414" t="s">
        <v>70</v>
      </c>
      <c r="AJ2414" t="s">
        <v>47</v>
      </c>
      <c r="AK2414">
        <v>7</v>
      </c>
      <c r="AL2414" t="s">
        <v>47</v>
      </c>
      <c r="AP2414" t="s">
        <v>109</v>
      </c>
      <c r="AR2414" t="s">
        <v>49</v>
      </c>
      <c r="AS2414" t="s">
        <v>73</v>
      </c>
      <c r="BC2414" t="s">
        <v>37</v>
      </c>
      <c r="BF2414">
        <v>69</v>
      </c>
      <c r="BG2414">
        <v>69</v>
      </c>
      <c r="BH2414">
        <v>69</v>
      </c>
      <c r="BI2414">
        <v>18.606557377049182</v>
      </c>
      <c r="BJ2414">
        <f t="shared" si="185"/>
        <v>19</v>
      </c>
      <c r="BK2414">
        <v>0</v>
      </c>
      <c r="BL2414">
        <v>0</v>
      </c>
      <c r="BM2414" t="s">
        <v>47</v>
      </c>
      <c r="BN2414" t="s">
        <v>913</v>
      </c>
      <c r="BO2414" t="s">
        <v>564</v>
      </c>
      <c r="BQ2414" t="s">
        <v>47</v>
      </c>
      <c r="BR2414" t="s">
        <v>87</v>
      </c>
      <c r="BS2414" t="s">
        <v>572</v>
      </c>
      <c r="BT2414" t="s">
        <v>1252</v>
      </c>
      <c r="BU2414" t="s">
        <v>564</v>
      </c>
      <c r="BV2414">
        <v>1</v>
      </c>
      <c r="BW2414">
        <v>1</v>
      </c>
      <c r="BX2414">
        <v>0</v>
      </c>
      <c r="BY2414">
        <v>0</v>
      </c>
      <c r="BZ2414">
        <v>-69</v>
      </c>
      <c r="CA2414">
        <v>0</v>
      </c>
      <c r="CB2414">
        <v>69</v>
      </c>
      <c r="CC2414" t="e">
        <v>#VALUE!</v>
      </c>
      <c r="CD2414">
        <v>69</v>
      </c>
      <c r="CE2414">
        <v>0</v>
      </c>
      <c r="CH2414">
        <f t="shared" si="186"/>
        <v>0</v>
      </c>
      <c r="CI2414" t="s">
        <v>1402</v>
      </c>
      <c r="CJ2414">
        <v>4</v>
      </c>
      <c r="CK2414" t="s">
        <v>1399</v>
      </c>
      <c r="CL2414">
        <f t="shared" si="187"/>
        <v>0</v>
      </c>
      <c r="CM2414">
        <f t="shared" si="188"/>
        <v>0</v>
      </c>
      <c r="CN2414">
        <f t="shared" si="189"/>
        <v>0</v>
      </c>
    </row>
    <row r="2415" spans="1:92" x14ac:dyDescent="0.25">
      <c r="A2415">
        <v>648</v>
      </c>
      <c r="B2415" t="s">
        <v>564</v>
      </c>
      <c r="C2415" t="s">
        <v>564</v>
      </c>
      <c r="D2415">
        <v>2549734</v>
      </c>
      <c r="E2415">
        <v>2</v>
      </c>
      <c r="F2415" s="107">
        <v>40934</v>
      </c>
      <c r="G2415" s="107">
        <v>40991</v>
      </c>
      <c r="H2415">
        <v>2549734</v>
      </c>
      <c r="I2415" s="107">
        <v>40942</v>
      </c>
      <c r="J2415" s="107">
        <v>40991</v>
      </c>
      <c r="K2415" t="s">
        <v>562</v>
      </c>
      <c r="L2415" t="s">
        <v>562</v>
      </c>
      <c r="N2415" t="s">
        <v>564</v>
      </c>
      <c r="O2415" t="s">
        <v>913</v>
      </c>
      <c r="P2415" t="s">
        <v>587</v>
      </c>
      <c r="Q2415">
        <v>50</v>
      </c>
      <c r="R2415">
        <v>58</v>
      </c>
      <c r="S2415">
        <v>0</v>
      </c>
      <c r="T2415">
        <v>1</v>
      </c>
      <c r="AD2415" s="107">
        <v>33765</v>
      </c>
      <c r="AE2415" t="s">
        <v>31</v>
      </c>
      <c r="AF2415" t="s">
        <v>68</v>
      </c>
      <c r="AG2415" t="s">
        <v>870</v>
      </c>
      <c r="AH2415" t="s">
        <v>30</v>
      </c>
      <c r="AI2415" t="s">
        <v>46</v>
      </c>
      <c r="AJ2415" t="s">
        <v>47</v>
      </c>
      <c r="AK2415">
        <v>4</v>
      </c>
      <c r="AL2415" t="s">
        <v>47</v>
      </c>
      <c r="AP2415" t="s">
        <v>55</v>
      </c>
      <c r="AR2415" t="s">
        <v>49</v>
      </c>
      <c r="AS2415" t="s">
        <v>56</v>
      </c>
      <c r="BC2415" t="s">
        <v>37</v>
      </c>
      <c r="BF2415">
        <v>50</v>
      </c>
      <c r="BG2415">
        <v>50</v>
      </c>
      <c r="BH2415">
        <v>58</v>
      </c>
      <c r="BI2415">
        <v>19.587431693989071</v>
      </c>
      <c r="BJ2415">
        <f t="shared" si="185"/>
        <v>20</v>
      </c>
      <c r="BK2415">
        <v>0</v>
      </c>
      <c r="BL2415">
        <v>0</v>
      </c>
      <c r="BM2415" t="s">
        <v>47</v>
      </c>
      <c r="BN2415" t="s">
        <v>913</v>
      </c>
      <c r="BO2415" t="s">
        <v>564</v>
      </c>
      <c r="BQ2415" t="s">
        <v>47</v>
      </c>
      <c r="BR2415" t="s">
        <v>87</v>
      </c>
      <c r="BS2415" t="s">
        <v>572</v>
      </c>
      <c r="BT2415" t="s">
        <v>1252</v>
      </c>
      <c r="BU2415" t="s">
        <v>564</v>
      </c>
      <c r="BV2415">
        <v>0.86206896551724133</v>
      </c>
      <c r="BW2415">
        <v>1</v>
      </c>
      <c r="BX2415">
        <v>0.13793103448275867</v>
      </c>
      <c r="BY2415">
        <v>0</v>
      </c>
      <c r="BZ2415">
        <v>-50</v>
      </c>
      <c r="CA2415">
        <v>0</v>
      </c>
      <c r="CB2415">
        <v>50</v>
      </c>
      <c r="CC2415" t="e">
        <v>#VALUE!</v>
      </c>
      <c r="CD2415">
        <v>50</v>
      </c>
      <c r="CE2415">
        <v>0</v>
      </c>
      <c r="CH2415">
        <f t="shared" si="186"/>
        <v>1</v>
      </c>
      <c r="CI2415" t="s">
        <v>1401</v>
      </c>
      <c r="CJ2415">
        <v>3</v>
      </c>
      <c r="CK2415" t="s">
        <v>1399</v>
      </c>
      <c r="CL2415">
        <f t="shared" si="187"/>
        <v>0</v>
      </c>
      <c r="CM2415">
        <f t="shared" si="188"/>
        <v>0</v>
      </c>
      <c r="CN2415">
        <f t="shared" si="189"/>
        <v>1</v>
      </c>
    </row>
    <row r="2416" spans="1:92" x14ac:dyDescent="0.25">
      <c r="A2416">
        <v>1951</v>
      </c>
      <c r="B2416" t="s">
        <v>564</v>
      </c>
      <c r="C2416" t="s">
        <v>564</v>
      </c>
      <c r="D2416">
        <v>2551296</v>
      </c>
      <c r="E2416">
        <v>2</v>
      </c>
      <c r="F2416" s="107">
        <v>40982</v>
      </c>
      <c r="G2416" s="107">
        <v>40991</v>
      </c>
      <c r="H2416">
        <v>2551296</v>
      </c>
      <c r="I2416" s="107">
        <v>40987</v>
      </c>
      <c r="J2416" s="107">
        <v>40991</v>
      </c>
      <c r="K2416" t="s">
        <v>562</v>
      </c>
      <c r="L2416" t="s">
        <v>562</v>
      </c>
      <c r="N2416" t="s">
        <v>564</v>
      </c>
      <c r="O2416" t="s">
        <v>913</v>
      </c>
      <c r="P2416" t="s">
        <v>587</v>
      </c>
      <c r="Q2416">
        <v>5</v>
      </c>
      <c r="R2416">
        <v>10</v>
      </c>
      <c r="S2416">
        <v>0</v>
      </c>
      <c r="T2416">
        <v>0</v>
      </c>
      <c r="AD2416" s="107">
        <v>32046</v>
      </c>
      <c r="AE2416" t="s">
        <v>31</v>
      </c>
      <c r="AF2416" t="s">
        <v>32</v>
      </c>
      <c r="AG2416" t="s">
        <v>868</v>
      </c>
      <c r="AH2416" t="s">
        <v>57</v>
      </c>
      <c r="AI2416" t="s">
        <v>61</v>
      </c>
      <c r="AJ2416" t="s">
        <v>47</v>
      </c>
      <c r="AK2416">
        <v>2</v>
      </c>
      <c r="AL2416" t="s">
        <v>47</v>
      </c>
      <c r="AP2416" t="s">
        <v>103</v>
      </c>
      <c r="AR2416" t="s">
        <v>43</v>
      </c>
      <c r="AS2416" t="s">
        <v>63</v>
      </c>
      <c r="BC2416" t="s">
        <v>51</v>
      </c>
      <c r="BF2416">
        <v>5</v>
      </c>
      <c r="BG2416">
        <v>5</v>
      </c>
      <c r="BH2416">
        <v>10</v>
      </c>
      <c r="BI2416">
        <v>24.415300546448087</v>
      </c>
      <c r="BJ2416">
        <f t="shared" si="185"/>
        <v>24</v>
      </c>
      <c r="BK2416">
        <v>0</v>
      </c>
      <c r="BL2416">
        <v>0</v>
      </c>
      <c r="BM2416" t="s">
        <v>47</v>
      </c>
      <c r="BN2416" t="s">
        <v>913</v>
      </c>
      <c r="BO2416" t="s">
        <v>564</v>
      </c>
      <c r="BQ2416" t="s">
        <v>47</v>
      </c>
      <c r="BR2416" t="s">
        <v>87</v>
      </c>
      <c r="BS2416" t="s">
        <v>572</v>
      </c>
      <c r="BT2416" t="s">
        <v>1252</v>
      </c>
      <c r="BU2416" t="s">
        <v>564</v>
      </c>
      <c r="BV2416">
        <v>0.5</v>
      </c>
      <c r="BW2416">
        <v>1</v>
      </c>
      <c r="BX2416">
        <v>0.5</v>
      </c>
      <c r="BY2416">
        <v>0</v>
      </c>
      <c r="BZ2416">
        <v>-5</v>
      </c>
      <c r="CA2416">
        <v>0</v>
      </c>
      <c r="CB2416">
        <v>5</v>
      </c>
      <c r="CC2416" t="e">
        <v>#VALUE!</v>
      </c>
      <c r="CD2416">
        <v>5</v>
      </c>
      <c r="CE2416">
        <v>0</v>
      </c>
      <c r="CH2416">
        <f t="shared" si="186"/>
        <v>0</v>
      </c>
      <c r="CI2416" t="s">
        <v>1405</v>
      </c>
      <c r="CJ2416">
        <v>1</v>
      </c>
      <c r="CK2416" t="s">
        <v>1399</v>
      </c>
      <c r="CL2416">
        <f t="shared" si="187"/>
        <v>0</v>
      </c>
      <c r="CM2416">
        <f t="shared" si="188"/>
        <v>0</v>
      </c>
      <c r="CN2416">
        <f t="shared" si="189"/>
        <v>0</v>
      </c>
    </row>
    <row r="2417" spans="1:92" x14ac:dyDescent="0.25">
      <c r="A2417">
        <v>2559</v>
      </c>
      <c r="B2417" t="s">
        <v>564</v>
      </c>
      <c r="C2417" t="s">
        <v>564</v>
      </c>
      <c r="D2417">
        <v>2551411</v>
      </c>
      <c r="E2417">
        <v>2</v>
      </c>
      <c r="F2417" s="107">
        <v>41004</v>
      </c>
      <c r="G2417" s="107">
        <v>41424</v>
      </c>
      <c r="H2417">
        <v>2551411</v>
      </c>
      <c r="I2417" s="107" t="s">
        <v>560</v>
      </c>
      <c r="J2417" s="107" t="s">
        <v>560</v>
      </c>
      <c r="K2417">
        <v>2000</v>
      </c>
      <c r="L2417" t="s">
        <v>566</v>
      </c>
      <c r="M2417" s="107">
        <v>41005</v>
      </c>
      <c r="N2417" t="s">
        <v>87</v>
      </c>
      <c r="O2417" t="s">
        <v>75</v>
      </c>
      <c r="P2417" t="s">
        <v>587</v>
      </c>
      <c r="Q2417">
        <v>0</v>
      </c>
      <c r="R2417">
        <v>421</v>
      </c>
      <c r="S2417">
        <v>0</v>
      </c>
      <c r="T2417">
        <v>0</v>
      </c>
      <c r="AD2417" s="107">
        <v>32190</v>
      </c>
      <c r="AE2417" t="s">
        <v>31</v>
      </c>
      <c r="AF2417" t="s">
        <v>137</v>
      </c>
      <c r="AG2417" t="s">
        <v>869</v>
      </c>
      <c r="AH2417" t="s">
        <v>30</v>
      </c>
      <c r="AI2417" t="s">
        <v>33</v>
      </c>
      <c r="AJ2417" t="s">
        <v>47</v>
      </c>
      <c r="AK2417">
        <v>18</v>
      </c>
      <c r="AL2417" t="s">
        <v>47</v>
      </c>
      <c r="AP2417" t="s">
        <v>174</v>
      </c>
      <c r="AR2417" t="s">
        <v>43</v>
      </c>
      <c r="AS2417" t="s">
        <v>44</v>
      </c>
      <c r="BC2417" t="s">
        <v>51</v>
      </c>
      <c r="BF2417">
        <v>0</v>
      </c>
      <c r="BG2417" t="e">
        <v>#VALUE!</v>
      </c>
      <c r="BH2417">
        <v>421</v>
      </c>
      <c r="BI2417">
        <v>24.081967213114755</v>
      </c>
      <c r="BJ2417" t="e">
        <f t="shared" si="185"/>
        <v>#VALUE!</v>
      </c>
      <c r="BK2417" t="e">
        <v>#VALUE!</v>
      </c>
      <c r="BL2417" t="e">
        <v>#VALUE!</v>
      </c>
      <c r="BM2417" t="s">
        <v>47</v>
      </c>
      <c r="BN2417" t="s">
        <v>75</v>
      </c>
      <c r="BO2417" t="s">
        <v>87</v>
      </c>
      <c r="BQ2417" t="s">
        <v>47</v>
      </c>
      <c r="BR2417">
        <v>0</v>
      </c>
      <c r="BS2417" t="s">
        <v>573</v>
      </c>
      <c r="BT2417" t="s">
        <v>1252</v>
      </c>
      <c r="BU2417" t="s">
        <v>564</v>
      </c>
      <c r="BV2417">
        <v>0</v>
      </c>
      <c r="BW2417">
        <v>0</v>
      </c>
      <c r="BX2417">
        <v>0</v>
      </c>
      <c r="BY2417">
        <v>0</v>
      </c>
      <c r="BZ2417" t="e">
        <v>#VALUE!</v>
      </c>
      <c r="CA2417" t="e">
        <v>#VALUE!</v>
      </c>
      <c r="CB2417" t="e">
        <v>#VALUE!</v>
      </c>
      <c r="CC2417" t="s">
        <v>560</v>
      </c>
      <c r="CD2417">
        <v>0</v>
      </c>
      <c r="CE2417">
        <v>0</v>
      </c>
      <c r="CH2417">
        <f t="shared" si="186"/>
        <v>0</v>
      </c>
      <c r="CI2417" t="s">
        <v>1405</v>
      </c>
      <c r="CJ2417">
        <v>1</v>
      </c>
      <c r="CK2417" t="s">
        <v>1400</v>
      </c>
      <c r="CL2417">
        <f t="shared" si="187"/>
        <v>1</v>
      </c>
      <c r="CM2417">
        <f t="shared" si="188"/>
        <v>0</v>
      </c>
      <c r="CN2417">
        <f t="shared" si="189"/>
        <v>0</v>
      </c>
    </row>
    <row r="2418" spans="1:92" x14ac:dyDescent="0.25">
      <c r="A2418">
        <v>1012</v>
      </c>
      <c r="B2418" t="s">
        <v>564</v>
      </c>
      <c r="C2418" t="s">
        <v>564</v>
      </c>
      <c r="D2418">
        <v>2552581</v>
      </c>
      <c r="E2418">
        <v>4</v>
      </c>
      <c r="F2418" s="107">
        <v>40946</v>
      </c>
      <c r="G2418" s="107">
        <v>40948</v>
      </c>
      <c r="H2418">
        <v>2552581</v>
      </c>
      <c r="I2418" s="107">
        <v>40947</v>
      </c>
      <c r="J2418" s="107">
        <v>40948</v>
      </c>
      <c r="K2418">
        <v>2000</v>
      </c>
      <c r="L2418" t="s">
        <v>566</v>
      </c>
      <c r="N2418" t="s">
        <v>564</v>
      </c>
      <c r="O2418" t="s">
        <v>913</v>
      </c>
      <c r="P2418" t="s">
        <v>38</v>
      </c>
      <c r="Q2418">
        <v>2</v>
      </c>
      <c r="R2418">
        <v>3</v>
      </c>
      <c r="S2418">
        <v>0</v>
      </c>
      <c r="T2418">
        <v>2</v>
      </c>
      <c r="AD2418" s="107">
        <v>22348</v>
      </c>
      <c r="AE2418" t="s">
        <v>31</v>
      </c>
      <c r="AF2418" t="s">
        <v>32</v>
      </c>
      <c r="AG2418" t="s">
        <v>868</v>
      </c>
      <c r="AH2418" t="s">
        <v>57</v>
      </c>
      <c r="AI2418" t="s">
        <v>41</v>
      </c>
      <c r="AJ2418" t="s">
        <v>88</v>
      </c>
      <c r="AK2418">
        <v>1</v>
      </c>
      <c r="AL2418" t="s">
        <v>986</v>
      </c>
      <c r="AO2418">
        <v>90</v>
      </c>
      <c r="AP2418" t="s">
        <v>59</v>
      </c>
      <c r="AR2418" t="s">
        <v>43</v>
      </c>
      <c r="AS2418" t="s">
        <v>60</v>
      </c>
      <c r="AT2418" t="s">
        <v>275</v>
      </c>
      <c r="BC2418" t="s">
        <v>37</v>
      </c>
      <c r="BF2418">
        <v>2</v>
      </c>
      <c r="BG2418">
        <v>2</v>
      </c>
      <c r="BH2418">
        <v>3</v>
      </c>
      <c r="BI2418">
        <v>50.814207650273225</v>
      </c>
      <c r="BJ2418">
        <f t="shared" si="185"/>
        <v>51</v>
      </c>
      <c r="BK2418">
        <v>0</v>
      </c>
      <c r="BL2418">
        <v>0</v>
      </c>
      <c r="BM2418" t="s">
        <v>1050</v>
      </c>
      <c r="BN2418" t="s">
        <v>913</v>
      </c>
      <c r="BO2418" t="s">
        <v>564</v>
      </c>
      <c r="BQ2418" t="s">
        <v>1050</v>
      </c>
      <c r="BR2418" t="s">
        <v>87</v>
      </c>
      <c r="BS2418" t="s">
        <v>572</v>
      </c>
      <c r="BT2418" t="s">
        <v>1252</v>
      </c>
      <c r="BU2418" t="s">
        <v>564</v>
      </c>
      <c r="BV2418">
        <v>0.66666666666666663</v>
      </c>
      <c r="BW2418">
        <v>1</v>
      </c>
      <c r="BX2418">
        <v>0.33333333333333337</v>
      </c>
      <c r="BY2418">
        <v>0</v>
      </c>
      <c r="BZ2418">
        <v>-2</v>
      </c>
      <c r="CA2418">
        <v>0</v>
      </c>
      <c r="CB2418">
        <v>2</v>
      </c>
      <c r="CC2418" t="e">
        <v>#VALUE!</v>
      </c>
      <c r="CD2418">
        <v>2</v>
      </c>
      <c r="CE2418">
        <v>0</v>
      </c>
      <c r="CH2418">
        <f t="shared" si="186"/>
        <v>1</v>
      </c>
      <c r="CI2418" t="s">
        <v>1405</v>
      </c>
      <c r="CJ2418">
        <v>1</v>
      </c>
      <c r="CK2418" t="s">
        <v>1399</v>
      </c>
      <c r="CL2418">
        <f t="shared" si="187"/>
        <v>0</v>
      </c>
      <c r="CM2418">
        <f t="shared" si="188"/>
        <v>0</v>
      </c>
      <c r="CN2418">
        <f t="shared" si="189"/>
        <v>1</v>
      </c>
    </row>
    <row r="2419" spans="1:92" x14ac:dyDescent="0.25">
      <c r="A2419">
        <v>3088</v>
      </c>
      <c r="B2419" t="s">
        <v>564</v>
      </c>
      <c r="C2419" t="s">
        <v>87</v>
      </c>
      <c r="D2419">
        <v>2553143</v>
      </c>
      <c r="E2419">
        <v>6</v>
      </c>
      <c r="F2419" s="107">
        <v>41023</v>
      </c>
      <c r="G2419" s="107">
        <v>41558</v>
      </c>
      <c r="H2419">
        <v>2553143</v>
      </c>
      <c r="I2419" s="107">
        <v>41030</v>
      </c>
      <c r="J2419" s="107">
        <v>41031</v>
      </c>
      <c r="K2419">
        <v>10000</v>
      </c>
      <c r="L2419" t="s">
        <v>568</v>
      </c>
      <c r="M2419" s="107">
        <v>41031</v>
      </c>
      <c r="N2419" t="s">
        <v>87</v>
      </c>
      <c r="O2419" t="s">
        <v>75</v>
      </c>
      <c r="P2419" t="s">
        <v>38</v>
      </c>
      <c r="Q2419">
        <v>10</v>
      </c>
      <c r="R2419">
        <v>536</v>
      </c>
      <c r="S2419">
        <v>0</v>
      </c>
      <c r="T2419">
        <v>0</v>
      </c>
      <c r="AD2419" s="107">
        <v>32764</v>
      </c>
      <c r="AE2419" t="s">
        <v>31</v>
      </c>
      <c r="AF2419" t="s">
        <v>32</v>
      </c>
      <c r="AG2419" t="s">
        <v>868</v>
      </c>
      <c r="AH2419" t="s">
        <v>30</v>
      </c>
      <c r="AI2419" t="s">
        <v>58</v>
      </c>
      <c r="AJ2419" t="s">
        <v>88</v>
      </c>
      <c r="AK2419">
        <v>9</v>
      </c>
      <c r="AL2419" t="s">
        <v>361</v>
      </c>
      <c r="AM2419">
        <v>3</v>
      </c>
      <c r="AP2419" t="s">
        <v>55</v>
      </c>
      <c r="AR2419" t="s">
        <v>49</v>
      </c>
      <c r="AS2419" t="s">
        <v>56</v>
      </c>
      <c r="AT2419" t="s">
        <v>1428</v>
      </c>
      <c r="AU2419" t="s">
        <v>770</v>
      </c>
      <c r="AV2419" t="s">
        <v>87</v>
      </c>
      <c r="AW2419" t="s">
        <v>866</v>
      </c>
      <c r="BC2419" t="s">
        <v>51</v>
      </c>
      <c r="BF2419">
        <v>10</v>
      </c>
      <c r="BG2419">
        <v>529</v>
      </c>
      <c r="BH2419">
        <v>536</v>
      </c>
      <c r="BI2419">
        <v>22.565573770491802</v>
      </c>
      <c r="BJ2419">
        <f t="shared" si="185"/>
        <v>23</v>
      </c>
      <c r="BK2419">
        <v>0</v>
      </c>
      <c r="BL2419">
        <v>-527</v>
      </c>
      <c r="BM2419" t="s">
        <v>1050</v>
      </c>
      <c r="BN2419" t="s">
        <v>75</v>
      </c>
      <c r="BO2419" t="s">
        <v>564</v>
      </c>
      <c r="BQ2419" t="s">
        <v>1050</v>
      </c>
      <c r="BR2419" t="s">
        <v>87</v>
      </c>
      <c r="BS2419" t="s">
        <v>572</v>
      </c>
      <c r="BT2419" t="s">
        <v>1252</v>
      </c>
      <c r="BU2419" t="s">
        <v>564</v>
      </c>
      <c r="BV2419">
        <v>1.8656716417910446E-2</v>
      </c>
      <c r="BW2419">
        <v>3.780718336483932E-3</v>
      </c>
      <c r="BX2419">
        <v>-1.4875998081426514E-2</v>
      </c>
      <c r="BY2419">
        <v>0</v>
      </c>
      <c r="BZ2419">
        <v>-2</v>
      </c>
      <c r="CA2419">
        <v>8</v>
      </c>
      <c r="CB2419">
        <v>529</v>
      </c>
      <c r="CC2419">
        <v>10</v>
      </c>
      <c r="CD2419">
        <v>529</v>
      </c>
      <c r="CE2419">
        <v>527</v>
      </c>
      <c r="CH2419">
        <f t="shared" si="186"/>
        <v>0</v>
      </c>
      <c r="CI2419" t="s">
        <v>1405</v>
      </c>
      <c r="CJ2419">
        <v>1</v>
      </c>
      <c r="CK2419" t="s">
        <v>1399</v>
      </c>
      <c r="CL2419">
        <f t="shared" si="187"/>
        <v>1</v>
      </c>
      <c r="CM2419">
        <f t="shared" si="188"/>
        <v>0</v>
      </c>
      <c r="CN2419">
        <f t="shared" si="189"/>
        <v>0</v>
      </c>
    </row>
    <row r="2420" spans="1:92" x14ac:dyDescent="0.25">
      <c r="A2420">
        <v>433</v>
      </c>
      <c r="B2420" t="s">
        <v>564</v>
      </c>
      <c r="C2420" t="s">
        <v>564</v>
      </c>
      <c r="D2420">
        <v>2553231</v>
      </c>
      <c r="E2420">
        <v>2</v>
      </c>
      <c r="F2420" s="107">
        <v>40926</v>
      </c>
      <c r="G2420" s="107">
        <v>41059</v>
      </c>
      <c r="H2420">
        <v>2553231</v>
      </c>
      <c r="I2420" s="107" t="s">
        <v>560</v>
      </c>
      <c r="J2420" s="107" t="s">
        <v>560</v>
      </c>
      <c r="K2420">
        <v>2000</v>
      </c>
      <c r="L2420" t="s">
        <v>566</v>
      </c>
      <c r="M2420" s="107">
        <v>40927</v>
      </c>
      <c r="N2420" t="s">
        <v>87</v>
      </c>
      <c r="O2420" t="s">
        <v>75</v>
      </c>
      <c r="P2420" t="s">
        <v>587</v>
      </c>
      <c r="Q2420">
        <v>0</v>
      </c>
      <c r="R2420">
        <v>134</v>
      </c>
      <c r="S2420">
        <v>0</v>
      </c>
      <c r="T2420">
        <v>1</v>
      </c>
      <c r="AD2420" s="107">
        <v>34192</v>
      </c>
      <c r="AE2420" t="s">
        <v>31</v>
      </c>
      <c r="AF2420" t="s">
        <v>32</v>
      </c>
      <c r="AG2420" t="s">
        <v>868</v>
      </c>
      <c r="AH2420" t="s">
        <v>30</v>
      </c>
      <c r="AI2420" t="s">
        <v>33</v>
      </c>
      <c r="AJ2420" t="s">
        <v>47</v>
      </c>
      <c r="AK2420">
        <v>6</v>
      </c>
      <c r="AL2420" t="s">
        <v>47</v>
      </c>
      <c r="AP2420" t="s">
        <v>174</v>
      </c>
      <c r="AR2420" t="s">
        <v>43</v>
      </c>
      <c r="AS2420" t="s">
        <v>44</v>
      </c>
      <c r="BC2420" t="s">
        <v>37</v>
      </c>
      <c r="BF2420">
        <v>0</v>
      </c>
      <c r="BG2420">
        <v>0</v>
      </c>
      <c r="BH2420">
        <v>134</v>
      </c>
      <c r="BI2420">
        <v>18.398907103825138</v>
      </c>
      <c r="BJ2420" t="e">
        <f t="shared" si="185"/>
        <v>#VALUE!</v>
      </c>
      <c r="BK2420" t="e">
        <v>#VALUE!</v>
      </c>
      <c r="BL2420" t="e">
        <v>#VALUE!</v>
      </c>
      <c r="BM2420" t="s">
        <v>47</v>
      </c>
      <c r="BN2420" t="s">
        <v>75</v>
      </c>
      <c r="BO2420" t="s">
        <v>87</v>
      </c>
      <c r="BQ2420" t="s">
        <v>47</v>
      </c>
      <c r="BR2420">
        <v>0</v>
      </c>
      <c r="BS2420" t="s">
        <v>573</v>
      </c>
      <c r="BT2420" t="s">
        <v>1252</v>
      </c>
      <c r="BU2420" t="s">
        <v>564</v>
      </c>
      <c r="BV2420">
        <v>0</v>
      </c>
      <c r="BW2420">
        <v>0</v>
      </c>
      <c r="BX2420">
        <v>0</v>
      </c>
      <c r="BY2420">
        <v>0</v>
      </c>
      <c r="BZ2420" t="e">
        <v>#VALUE!</v>
      </c>
      <c r="CA2420" t="e">
        <v>#VALUE!</v>
      </c>
      <c r="CB2420" t="e">
        <v>#VALUE!</v>
      </c>
      <c r="CC2420">
        <v>0</v>
      </c>
      <c r="CD2420">
        <v>0</v>
      </c>
      <c r="CE2420">
        <v>0</v>
      </c>
      <c r="CH2420">
        <f t="shared" si="186"/>
        <v>1</v>
      </c>
      <c r="CI2420" t="s">
        <v>1405</v>
      </c>
      <c r="CJ2420">
        <v>1</v>
      </c>
      <c r="CK2420" t="s">
        <v>1400</v>
      </c>
      <c r="CL2420">
        <f t="shared" si="187"/>
        <v>1</v>
      </c>
      <c r="CM2420">
        <f t="shared" si="188"/>
        <v>0</v>
      </c>
      <c r="CN2420">
        <f t="shared" si="189"/>
        <v>1</v>
      </c>
    </row>
    <row r="2421" spans="1:92" x14ac:dyDescent="0.25">
      <c r="A2421">
        <v>2144</v>
      </c>
      <c r="B2421" t="s">
        <v>564</v>
      </c>
      <c r="C2421" t="s">
        <v>564</v>
      </c>
      <c r="D2421">
        <v>2553371</v>
      </c>
      <c r="E2421">
        <v>1</v>
      </c>
      <c r="F2421" s="107">
        <v>40989</v>
      </c>
      <c r="G2421" s="107">
        <v>40991</v>
      </c>
      <c r="H2421">
        <v>2553371</v>
      </c>
      <c r="I2421" s="107" t="s">
        <v>560</v>
      </c>
      <c r="J2421" s="107" t="s">
        <v>560</v>
      </c>
      <c r="K2421">
        <v>10000</v>
      </c>
      <c r="L2421" t="s">
        <v>568</v>
      </c>
      <c r="N2421" t="s">
        <v>1336</v>
      </c>
      <c r="O2421" t="s">
        <v>913</v>
      </c>
      <c r="P2421" t="s">
        <v>54</v>
      </c>
      <c r="Q2421">
        <v>0</v>
      </c>
      <c r="R2421">
        <v>3</v>
      </c>
      <c r="S2421">
        <v>0</v>
      </c>
      <c r="T2421">
        <v>0</v>
      </c>
      <c r="AD2421" s="107">
        <v>26477</v>
      </c>
      <c r="AE2421" t="s">
        <v>45</v>
      </c>
      <c r="AF2421" t="s">
        <v>32</v>
      </c>
      <c r="AG2421" t="s">
        <v>868</v>
      </c>
      <c r="AH2421" t="s">
        <v>30</v>
      </c>
      <c r="AI2421" t="s">
        <v>96</v>
      </c>
      <c r="AJ2421" t="s">
        <v>54</v>
      </c>
      <c r="AK2421">
        <v>1</v>
      </c>
      <c r="AL2421" t="s">
        <v>54</v>
      </c>
      <c r="AP2421" t="s">
        <v>405</v>
      </c>
      <c r="AR2421" t="s">
        <v>49</v>
      </c>
      <c r="AS2421" t="s">
        <v>63</v>
      </c>
      <c r="BC2421" t="s">
        <v>98</v>
      </c>
      <c r="BF2421">
        <v>0</v>
      </c>
      <c r="BG2421">
        <v>0</v>
      </c>
      <c r="BH2421">
        <v>3</v>
      </c>
      <c r="BI2421">
        <v>39.650273224043715</v>
      </c>
      <c r="BJ2421" t="e">
        <f t="shared" si="185"/>
        <v>#VALUE!</v>
      </c>
      <c r="BK2421" t="e">
        <v>#VALUE!</v>
      </c>
      <c r="BL2421" t="e">
        <v>#VALUE!</v>
      </c>
      <c r="BM2421" t="s">
        <v>1051</v>
      </c>
      <c r="BN2421" t="s">
        <v>913</v>
      </c>
      <c r="BO2421" t="s">
        <v>564</v>
      </c>
      <c r="BQ2421" t="s">
        <v>1051</v>
      </c>
      <c r="BR2421">
        <v>0</v>
      </c>
      <c r="BS2421" t="s">
        <v>1338</v>
      </c>
      <c r="BT2421" t="s">
        <v>1252</v>
      </c>
      <c r="BU2421" t="s">
        <v>564</v>
      </c>
      <c r="BV2421">
        <v>0</v>
      </c>
      <c r="BW2421">
        <v>0</v>
      </c>
      <c r="BX2421">
        <v>0</v>
      </c>
      <c r="BY2421">
        <v>0</v>
      </c>
      <c r="BZ2421" t="e">
        <v>#VALUE!</v>
      </c>
      <c r="CA2421" t="e">
        <v>#VALUE!</v>
      </c>
      <c r="CB2421" t="e">
        <v>#VALUE!</v>
      </c>
      <c r="CC2421">
        <v>0</v>
      </c>
      <c r="CD2421">
        <v>0</v>
      </c>
      <c r="CH2421">
        <f t="shared" si="186"/>
        <v>0</v>
      </c>
      <c r="CI2421" t="s">
        <v>1405</v>
      </c>
      <c r="CJ2421">
        <v>1</v>
      </c>
      <c r="CK2421" t="s">
        <v>1400</v>
      </c>
      <c r="CL2421">
        <f t="shared" si="187"/>
        <v>0</v>
      </c>
      <c r="CM2421">
        <f t="shared" si="188"/>
        <v>0</v>
      </c>
      <c r="CN2421">
        <f t="shared" si="189"/>
        <v>0</v>
      </c>
    </row>
    <row r="2422" spans="1:92" x14ac:dyDescent="0.25">
      <c r="A2422">
        <v>1069</v>
      </c>
      <c r="B2422" t="s">
        <v>564</v>
      </c>
      <c r="C2422" t="s">
        <v>564</v>
      </c>
      <c r="D2422">
        <v>2553966</v>
      </c>
      <c r="E2422">
        <v>4</v>
      </c>
      <c r="F2422" s="107">
        <v>40948</v>
      </c>
      <c r="G2422" s="107">
        <v>41493</v>
      </c>
      <c r="H2422">
        <v>2553966</v>
      </c>
      <c r="I2422" s="107">
        <v>40948</v>
      </c>
      <c r="J2422" s="107">
        <v>40950</v>
      </c>
      <c r="K2422">
        <v>30000</v>
      </c>
      <c r="L2422" t="s">
        <v>570</v>
      </c>
      <c r="M2422" s="107">
        <v>40950</v>
      </c>
      <c r="N2422" t="s">
        <v>87</v>
      </c>
      <c r="O2422" t="s">
        <v>75</v>
      </c>
      <c r="P2422" t="s">
        <v>38</v>
      </c>
      <c r="Q2422">
        <v>3</v>
      </c>
      <c r="R2422">
        <v>546</v>
      </c>
      <c r="S2422">
        <v>0</v>
      </c>
      <c r="T2422">
        <v>0</v>
      </c>
      <c r="AD2422" s="107">
        <v>29945</v>
      </c>
      <c r="AE2422" t="s">
        <v>31</v>
      </c>
      <c r="AF2422" t="s">
        <v>32</v>
      </c>
      <c r="AG2422" t="s">
        <v>868</v>
      </c>
      <c r="AH2422" t="s">
        <v>30</v>
      </c>
      <c r="AI2422" t="s">
        <v>79</v>
      </c>
      <c r="AJ2422" t="s">
        <v>54</v>
      </c>
      <c r="AK2422">
        <v>19</v>
      </c>
      <c r="AL2422" t="s">
        <v>986</v>
      </c>
      <c r="AO2422">
        <v>2</v>
      </c>
      <c r="AP2422" t="s">
        <v>233</v>
      </c>
      <c r="AR2422" t="s">
        <v>49</v>
      </c>
      <c r="AS2422" t="s">
        <v>44</v>
      </c>
      <c r="AT2422" t="s">
        <v>1067</v>
      </c>
      <c r="BC2422" t="s">
        <v>51</v>
      </c>
      <c r="BF2422">
        <v>3</v>
      </c>
      <c r="BG2422">
        <v>546</v>
      </c>
      <c r="BH2422">
        <v>546</v>
      </c>
      <c r="BI2422">
        <v>30.062841530054644</v>
      </c>
      <c r="BJ2422">
        <f t="shared" si="185"/>
        <v>30</v>
      </c>
      <c r="BK2422">
        <v>0</v>
      </c>
      <c r="BL2422">
        <v>-543</v>
      </c>
      <c r="BM2422" t="s">
        <v>1050</v>
      </c>
      <c r="BN2422" t="s">
        <v>75</v>
      </c>
      <c r="BO2422" t="s">
        <v>564</v>
      </c>
      <c r="BQ2422" t="s">
        <v>1050</v>
      </c>
      <c r="BR2422" t="s">
        <v>87</v>
      </c>
      <c r="BS2422" t="s">
        <v>573</v>
      </c>
      <c r="BT2422" t="s">
        <v>1252</v>
      </c>
      <c r="BU2422" t="s">
        <v>564</v>
      </c>
      <c r="BV2422">
        <v>5.4945054945054949E-3</v>
      </c>
      <c r="BW2422">
        <v>5.4945054945054949E-3</v>
      </c>
      <c r="BX2422">
        <v>0</v>
      </c>
      <c r="BY2422">
        <v>0</v>
      </c>
      <c r="BZ2422">
        <v>-3</v>
      </c>
      <c r="CA2422">
        <v>0</v>
      </c>
      <c r="CB2422">
        <v>3</v>
      </c>
      <c r="CC2422" t="e">
        <v>#VALUE!</v>
      </c>
      <c r="CE2422">
        <v>543</v>
      </c>
      <c r="CH2422">
        <f t="shared" si="186"/>
        <v>0</v>
      </c>
      <c r="CI2422" t="s">
        <v>1405</v>
      </c>
      <c r="CJ2422">
        <v>1</v>
      </c>
      <c r="CK2422" t="s">
        <v>1399</v>
      </c>
      <c r="CL2422">
        <f t="shared" si="187"/>
        <v>1</v>
      </c>
      <c r="CM2422">
        <f t="shared" si="188"/>
        <v>0</v>
      </c>
      <c r="CN2422">
        <f t="shared" si="189"/>
        <v>0</v>
      </c>
    </row>
    <row r="2423" spans="1:92" x14ac:dyDescent="0.25">
      <c r="A2423">
        <v>5</v>
      </c>
      <c r="B2423" t="s">
        <v>564</v>
      </c>
      <c r="C2423" t="s">
        <v>564</v>
      </c>
      <c r="D2423">
        <v>2554050</v>
      </c>
      <c r="E2423">
        <v>4</v>
      </c>
      <c r="F2423" s="107">
        <v>40909</v>
      </c>
      <c r="G2423" s="107">
        <v>40911</v>
      </c>
      <c r="H2423">
        <v>2554050</v>
      </c>
      <c r="I2423" s="107">
        <v>40909</v>
      </c>
      <c r="J2423" s="107">
        <v>40911</v>
      </c>
      <c r="K2423">
        <v>52000</v>
      </c>
      <c r="L2423" t="s">
        <v>570</v>
      </c>
      <c r="N2423" t="s">
        <v>564</v>
      </c>
      <c r="O2423" t="s">
        <v>913</v>
      </c>
      <c r="P2423" t="s">
        <v>38</v>
      </c>
      <c r="Q2423">
        <v>3</v>
      </c>
      <c r="R2423">
        <v>3</v>
      </c>
      <c r="S2423">
        <v>0</v>
      </c>
      <c r="T2423">
        <v>0</v>
      </c>
      <c r="AD2423" s="107">
        <v>29686</v>
      </c>
      <c r="AE2423" t="s">
        <v>31</v>
      </c>
      <c r="AF2423" t="s">
        <v>68</v>
      </c>
      <c r="AG2423" t="s">
        <v>870</v>
      </c>
      <c r="AH2423" t="s">
        <v>30</v>
      </c>
      <c r="AI2423" t="s">
        <v>52</v>
      </c>
      <c r="AJ2423" t="s">
        <v>88</v>
      </c>
      <c r="AK2423">
        <v>1</v>
      </c>
      <c r="AL2423" t="s">
        <v>986</v>
      </c>
      <c r="AO2423">
        <v>60</v>
      </c>
      <c r="AP2423" t="s">
        <v>42</v>
      </c>
      <c r="AR2423" t="s">
        <v>43</v>
      </c>
      <c r="AS2423" t="s">
        <v>44</v>
      </c>
      <c r="BC2423" t="s">
        <v>51</v>
      </c>
      <c r="BF2423">
        <v>3</v>
      </c>
      <c r="BG2423">
        <v>3</v>
      </c>
      <c r="BH2423">
        <v>3</v>
      </c>
      <c r="BI2423">
        <v>30.66393442622951</v>
      </c>
      <c r="BJ2423">
        <f t="shared" si="185"/>
        <v>31</v>
      </c>
      <c r="BK2423">
        <v>0</v>
      </c>
      <c r="BL2423">
        <v>0</v>
      </c>
      <c r="BM2423" t="s">
        <v>1050</v>
      </c>
      <c r="BN2423" t="s">
        <v>913</v>
      </c>
      <c r="BO2423" t="s">
        <v>564</v>
      </c>
      <c r="BQ2423" t="s">
        <v>1050</v>
      </c>
      <c r="BR2423" t="s">
        <v>87</v>
      </c>
      <c r="BS2423" t="s">
        <v>572</v>
      </c>
      <c r="BT2423" t="s">
        <v>1252</v>
      </c>
      <c r="BU2423" t="s">
        <v>564</v>
      </c>
      <c r="BV2423">
        <v>1</v>
      </c>
      <c r="BW2423">
        <v>1</v>
      </c>
      <c r="BX2423">
        <v>0</v>
      </c>
      <c r="BY2423">
        <v>0</v>
      </c>
      <c r="BZ2423">
        <v>-3</v>
      </c>
      <c r="CA2423">
        <v>0</v>
      </c>
      <c r="CB2423">
        <v>3</v>
      </c>
      <c r="CC2423" t="e">
        <v>#VALUE!</v>
      </c>
      <c r="CD2423">
        <v>3</v>
      </c>
      <c r="CE2423">
        <v>0</v>
      </c>
      <c r="CH2423">
        <f t="shared" si="186"/>
        <v>0</v>
      </c>
      <c r="CI2423" t="s">
        <v>1405</v>
      </c>
      <c r="CJ2423">
        <v>1</v>
      </c>
      <c r="CK2423" t="s">
        <v>1399</v>
      </c>
      <c r="CL2423">
        <f t="shared" si="187"/>
        <v>0</v>
      </c>
      <c r="CM2423">
        <f t="shared" si="188"/>
        <v>0</v>
      </c>
      <c r="CN2423">
        <f t="shared" si="189"/>
        <v>0</v>
      </c>
    </row>
    <row r="2424" spans="1:92" x14ac:dyDescent="0.25">
      <c r="A2424">
        <v>981</v>
      </c>
      <c r="B2424" t="s">
        <v>564</v>
      </c>
      <c r="C2424" t="s">
        <v>564</v>
      </c>
      <c r="D2424">
        <v>2554532</v>
      </c>
      <c r="E2424">
        <v>6</v>
      </c>
      <c r="F2424" s="107">
        <v>40945</v>
      </c>
      <c r="G2424" s="107">
        <v>41170</v>
      </c>
      <c r="H2424">
        <v>2554532</v>
      </c>
      <c r="I2424" s="107">
        <v>40946</v>
      </c>
      <c r="J2424" s="107">
        <v>41170</v>
      </c>
      <c r="K2424">
        <v>50000</v>
      </c>
      <c r="L2424" t="s">
        <v>570</v>
      </c>
      <c r="N2424" t="s">
        <v>564</v>
      </c>
      <c r="O2424" t="s">
        <v>913</v>
      </c>
      <c r="P2424" t="s">
        <v>38</v>
      </c>
      <c r="Q2424">
        <v>225</v>
      </c>
      <c r="R2424">
        <v>226</v>
      </c>
      <c r="S2424">
        <v>0</v>
      </c>
      <c r="T2424">
        <v>1</v>
      </c>
      <c r="AD2424" s="107">
        <v>33947</v>
      </c>
      <c r="AE2424" t="s">
        <v>31</v>
      </c>
      <c r="AF2424" t="s">
        <v>32</v>
      </c>
      <c r="AG2424" t="s">
        <v>868</v>
      </c>
      <c r="AH2424" t="s">
        <v>30</v>
      </c>
      <c r="AI2424" t="s">
        <v>70</v>
      </c>
      <c r="AJ2424" t="s">
        <v>88</v>
      </c>
      <c r="AK2424">
        <v>10</v>
      </c>
      <c r="AL2424" t="s">
        <v>361</v>
      </c>
      <c r="AM2424">
        <v>2</v>
      </c>
      <c r="AP2424" t="s">
        <v>104</v>
      </c>
      <c r="AR2424" t="s">
        <v>91</v>
      </c>
      <c r="AS2424" t="s">
        <v>105</v>
      </c>
      <c r="BC2424" t="s">
        <v>98</v>
      </c>
      <c r="BF2424">
        <v>225</v>
      </c>
      <c r="BG2424">
        <v>225</v>
      </c>
      <c r="BH2424">
        <v>226</v>
      </c>
      <c r="BI2424">
        <v>19.120218579234972</v>
      </c>
      <c r="BJ2424">
        <f t="shared" si="185"/>
        <v>19</v>
      </c>
      <c r="BK2424">
        <v>0</v>
      </c>
      <c r="BL2424">
        <v>0</v>
      </c>
      <c r="BM2424" t="s">
        <v>1050</v>
      </c>
      <c r="BN2424" t="s">
        <v>913</v>
      </c>
      <c r="BO2424" t="s">
        <v>564</v>
      </c>
      <c r="BQ2424" t="s">
        <v>1050</v>
      </c>
      <c r="BR2424" t="s">
        <v>87</v>
      </c>
      <c r="BS2424" t="s">
        <v>572</v>
      </c>
      <c r="BT2424" t="s">
        <v>1252</v>
      </c>
      <c r="BU2424" t="s">
        <v>564</v>
      </c>
      <c r="BV2424">
        <v>0.99557522123893805</v>
      </c>
      <c r="BW2424">
        <v>1</v>
      </c>
      <c r="BX2424">
        <v>4.4247787610619538E-3</v>
      </c>
      <c r="BY2424">
        <v>0</v>
      </c>
      <c r="BZ2424">
        <v>-225</v>
      </c>
      <c r="CA2424">
        <v>0</v>
      </c>
      <c r="CB2424">
        <v>225</v>
      </c>
      <c r="CC2424" t="e">
        <v>#VALUE!</v>
      </c>
      <c r="CD2424">
        <v>225</v>
      </c>
      <c r="CE2424">
        <v>0</v>
      </c>
      <c r="CH2424">
        <f t="shared" si="186"/>
        <v>1</v>
      </c>
      <c r="CI2424" t="s">
        <v>1403</v>
      </c>
      <c r="CJ2424">
        <v>6</v>
      </c>
      <c r="CK2424" t="s">
        <v>1399</v>
      </c>
      <c r="CL2424">
        <f t="shared" si="187"/>
        <v>0</v>
      </c>
      <c r="CM2424">
        <f t="shared" si="188"/>
        <v>0</v>
      </c>
      <c r="CN2424">
        <f t="shared" si="189"/>
        <v>1</v>
      </c>
    </row>
    <row r="2425" spans="1:92" x14ac:dyDescent="0.25">
      <c r="A2425">
        <v>2287</v>
      </c>
      <c r="B2425" t="s">
        <v>564</v>
      </c>
      <c r="C2425" t="s">
        <v>564</v>
      </c>
      <c r="D2425">
        <v>2554926</v>
      </c>
      <c r="E2425">
        <v>6</v>
      </c>
      <c r="F2425" s="107">
        <v>40995</v>
      </c>
      <c r="G2425" s="107">
        <v>41197</v>
      </c>
      <c r="H2425">
        <v>2554926</v>
      </c>
      <c r="I2425" s="107">
        <v>40996</v>
      </c>
      <c r="J2425" s="107">
        <v>40997</v>
      </c>
      <c r="K2425">
        <v>30000</v>
      </c>
      <c r="L2425" t="s">
        <v>570</v>
      </c>
      <c r="M2425" s="107">
        <v>40997</v>
      </c>
      <c r="N2425" t="s">
        <v>87</v>
      </c>
      <c r="O2425" t="s">
        <v>75</v>
      </c>
      <c r="P2425" t="s">
        <v>38</v>
      </c>
      <c r="Q2425">
        <v>2</v>
      </c>
      <c r="R2425">
        <v>203</v>
      </c>
      <c r="S2425">
        <v>0</v>
      </c>
      <c r="T2425">
        <v>0</v>
      </c>
      <c r="AB2425" t="s">
        <v>111</v>
      </c>
      <c r="AD2425" s="107">
        <v>33895</v>
      </c>
      <c r="AE2425" t="s">
        <v>31</v>
      </c>
      <c r="AF2425" t="s">
        <v>39</v>
      </c>
      <c r="AG2425" t="s">
        <v>40</v>
      </c>
      <c r="AH2425" t="s">
        <v>30</v>
      </c>
      <c r="AI2425" t="s">
        <v>64</v>
      </c>
      <c r="AJ2425" t="s">
        <v>88</v>
      </c>
      <c r="AK2425">
        <v>11</v>
      </c>
      <c r="AL2425" t="s">
        <v>361</v>
      </c>
      <c r="AM2425">
        <v>4</v>
      </c>
      <c r="AP2425" t="s">
        <v>55</v>
      </c>
      <c r="AR2425" t="s">
        <v>49</v>
      </c>
      <c r="AS2425" t="s">
        <v>56</v>
      </c>
      <c r="BC2425" t="s">
        <v>37</v>
      </c>
      <c r="BF2425">
        <v>2</v>
      </c>
      <c r="BG2425">
        <v>202</v>
      </c>
      <c r="BH2425">
        <v>203</v>
      </c>
      <c r="BI2425">
        <v>19.398907103825138</v>
      </c>
      <c r="BJ2425">
        <f t="shared" si="185"/>
        <v>19</v>
      </c>
      <c r="BK2425">
        <v>0</v>
      </c>
      <c r="BL2425">
        <v>-200</v>
      </c>
      <c r="BM2425" t="s">
        <v>1050</v>
      </c>
      <c r="BN2425" t="s">
        <v>75</v>
      </c>
      <c r="BO2425" t="s">
        <v>87</v>
      </c>
      <c r="BQ2425" t="s">
        <v>1050</v>
      </c>
      <c r="BR2425" t="s">
        <v>87</v>
      </c>
      <c r="BS2425" t="s">
        <v>573</v>
      </c>
      <c r="BT2425" t="s">
        <v>1252</v>
      </c>
      <c r="BU2425" t="s">
        <v>564</v>
      </c>
      <c r="BV2425">
        <v>9.852216748768473E-3</v>
      </c>
      <c r="BW2425">
        <v>9.9009900990099011E-3</v>
      </c>
      <c r="BX2425">
        <v>4.8773350241428093E-5</v>
      </c>
      <c r="BY2425">
        <v>0</v>
      </c>
      <c r="BZ2425">
        <v>-2</v>
      </c>
      <c r="CA2425">
        <v>0</v>
      </c>
      <c r="CB2425">
        <v>2</v>
      </c>
      <c r="CC2425" t="e">
        <v>#VALUE!</v>
      </c>
      <c r="CD2425">
        <v>2</v>
      </c>
      <c r="CE2425">
        <v>0</v>
      </c>
      <c r="CH2425">
        <f t="shared" si="186"/>
        <v>0</v>
      </c>
      <c r="CI2425" t="s">
        <v>1405</v>
      </c>
      <c r="CJ2425">
        <v>1</v>
      </c>
      <c r="CK2425" t="s">
        <v>1399</v>
      </c>
      <c r="CL2425">
        <f t="shared" si="187"/>
        <v>1</v>
      </c>
      <c r="CM2425">
        <f t="shared" si="188"/>
        <v>0</v>
      </c>
      <c r="CN2425">
        <f t="shared" si="189"/>
        <v>0</v>
      </c>
    </row>
    <row r="2426" spans="1:92" x14ac:dyDescent="0.25">
      <c r="A2426">
        <v>2090</v>
      </c>
      <c r="B2426" t="s">
        <v>564</v>
      </c>
      <c r="C2426" t="s">
        <v>564</v>
      </c>
      <c r="D2426">
        <v>2555885</v>
      </c>
      <c r="E2426">
        <v>6</v>
      </c>
      <c r="F2426" s="107">
        <v>40987</v>
      </c>
      <c r="G2426" s="107">
        <v>41248</v>
      </c>
      <c r="H2426">
        <v>2555885</v>
      </c>
      <c r="I2426" s="107">
        <v>40988</v>
      </c>
      <c r="J2426" s="107">
        <v>41248</v>
      </c>
      <c r="K2426">
        <v>42000</v>
      </c>
      <c r="L2426" t="s">
        <v>570</v>
      </c>
      <c r="N2426" t="s">
        <v>564</v>
      </c>
      <c r="O2426" t="s">
        <v>913</v>
      </c>
      <c r="P2426" t="s">
        <v>38</v>
      </c>
      <c r="Q2426">
        <v>261</v>
      </c>
      <c r="R2426">
        <v>262</v>
      </c>
      <c r="S2426">
        <v>0</v>
      </c>
      <c r="T2426">
        <v>3</v>
      </c>
      <c r="AD2426" s="107">
        <v>34422</v>
      </c>
      <c r="AE2426" t="s">
        <v>31</v>
      </c>
      <c r="AF2426" t="s">
        <v>32</v>
      </c>
      <c r="AG2426" t="s">
        <v>868</v>
      </c>
      <c r="AH2426" t="s">
        <v>57</v>
      </c>
      <c r="AI2426" t="s">
        <v>61</v>
      </c>
      <c r="AJ2426" t="s">
        <v>88</v>
      </c>
      <c r="AK2426">
        <v>9</v>
      </c>
      <c r="AL2426" t="s">
        <v>361</v>
      </c>
      <c r="AM2426">
        <v>5</v>
      </c>
      <c r="AP2426" t="s">
        <v>104</v>
      </c>
      <c r="AR2426" t="s">
        <v>91</v>
      </c>
      <c r="AS2426" t="s">
        <v>105</v>
      </c>
      <c r="BC2426" t="s">
        <v>37</v>
      </c>
      <c r="BF2426">
        <v>261</v>
      </c>
      <c r="BG2426">
        <v>261</v>
      </c>
      <c r="BH2426">
        <v>262</v>
      </c>
      <c r="BI2426">
        <v>17.937158469945356</v>
      </c>
      <c r="BJ2426">
        <f t="shared" si="185"/>
        <v>18</v>
      </c>
      <c r="BK2426">
        <v>0</v>
      </c>
      <c r="BL2426">
        <v>0</v>
      </c>
      <c r="BM2426" t="s">
        <v>1050</v>
      </c>
      <c r="BN2426" t="s">
        <v>913</v>
      </c>
      <c r="BO2426" t="s">
        <v>564</v>
      </c>
      <c r="BQ2426" t="s">
        <v>1050</v>
      </c>
      <c r="BR2426" t="s">
        <v>87</v>
      </c>
      <c r="BS2426" t="s">
        <v>572</v>
      </c>
      <c r="BT2426" t="s">
        <v>1252</v>
      </c>
      <c r="BU2426" t="s">
        <v>564</v>
      </c>
      <c r="BV2426">
        <v>0.99618320610687028</v>
      </c>
      <c r="BW2426">
        <v>1</v>
      </c>
      <c r="BX2426">
        <v>3.8167938931297218E-3</v>
      </c>
      <c r="BY2426">
        <v>0</v>
      </c>
      <c r="BZ2426">
        <v>-261</v>
      </c>
      <c r="CA2426">
        <v>0</v>
      </c>
      <c r="CB2426">
        <v>261</v>
      </c>
      <c r="CC2426" t="e">
        <v>#VALUE!</v>
      </c>
      <c r="CD2426">
        <v>261</v>
      </c>
      <c r="CE2426">
        <v>0</v>
      </c>
      <c r="CH2426">
        <f t="shared" si="186"/>
        <v>1</v>
      </c>
      <c r="CI2426" t="s">
        <v>1403</v>
      </c>
      <c r="CJ2426">
        <v>6</v>
      </c>
      <c r="CK2426" t="s">
        <v>1399</v>
      </c>
      <c r="CL2426">
        <f t="shared" si="187"/>
        <v>0</v>
      </c>
      <c r="CM2426">
        <f t="shared" si="188"/>
        <v>0</v>
      </c>
      <c r="CN2426">
        <f t="shared" si="189"/>
        <v>1</v>
      </c>
    </row>
    <row r="2427" spans="1:92" x14ac:dyDescent="0.25">
      <c r="A2427">
        <v>813</v>
      </c>
      <c r="B2427" t="s">
        <v>564</v>
      </c>
      <c r="C2427" t="s">
        <v>87</v>
      </c>
      <c r="D2427">
        <v>2555890</v>
      </c>
      <c r="E2427">
        <v>2</v>
      </c>
      <c r="F2427" s="107">
        <v>40940</v>
      </c>
      <c r="G2427" s="107">
        <v>41859</v>
      </c>
      <c r="H2427">
        <v>2555890</v>
      </c>
      <c r="I2427" s="107">
        <v>40940</v>
      </c>
      <c r="J2427" s="107">
        <v>40966</v>
      </c>
      <c r="K2427">
        <v>5000</v>
      </c>
      <c r="L2427" t="s">
        <v>567</v>
      </c>
      <c r="M2427" s="107">
        <v>40966</v>
      </c>
      <c r="N2427" t="s">
        <v>87</v>
      </c>
      <c r="O2427" t="s">
        <v>75</v>
      </c>
      <c r="P2427" t="s">
        <v>587</v>
      </c>
      <c r="Q2427">
        <v>391</v>
      </c>
      <c r="R2427">
        <v>920</v>
      </c>
      <c r="S2427">
        <v>0</v>
      </c>
      <c r="T2427">
        <v>0</v>
      </c>
      <c r="AD2427" s="107">
        <v>24152</v>
      </c>
      <c r="AE2427" t="s">
        <v>45</v>
      </c>
      <c r="AF2427" t="s">
        <v>32</v>
      </c>
      <c r="AG2427" t="s">
        <v>868</v>
      </c>
      <c r="AH2427" t="s">
        <v>57</v>
      </c>
      <c r="AI2427" t="s">
        <v>52</v>
      </c>
      <c r="AJ2427" t="s">
        <v>47</v>
      </c>
      <c r="AK2427">
        <v>18</v>
      </c>
      <c r="AL2427" t="s">
        <v>47</v>
      </c>
      <c r="AP2427" t="s">
        <v>83</v>
      </c>
      <c r="AR2427" t="s">
        <v>66</v>
      </c>
      <c r="AS2427" t="s">
        <v>73</v>
      </c>
      <c r="AT2427" t="s">
        <v>1429</v>
      </c>
      <c r="AV2427" t="s">
        <v>87</v>
      </c>
      <c r="AW2427">
        <v>41026</v>
      </c>
      <c r="BA2427">
        <v>41127</v>
      </c>
      <c r="BB2427">
        <v>269</v>
      </c>
      <c r="BC2427" t="s">
        <v>37</v>
      </c>
      <c r="BF2427">
        <v>391</v>
      </c>
      <c r="BG2427">
        <v>920</v>
      </c>
      <c r="BH2427">
        <v>920</v>
      </c>
      <c r="BI2427">
        <v>45.868852459016395</v>
      </c>
      <c r="BJ2427">
        <f t="shared" si="185"/>
        <v>46</v>
      </c>
      <c r="BK2427">
        <v>0</v>
      </c>
      <c r="BL2427">
        <v>-893</v>
      </c>
      <c r="BM2427" t="s">
        <v>47</v>
      </c>
      <c r="BN2427" t="s">
        <v>75</v>
      </c>
      <c r="BO2427" t="s">
        <v>87</v>
      </c>
      <c r="BQ2427" t="s">
        <v>47</v>
      </c>
      <c r="BR2427" t="s">
        <v>87</v>
      </c>
      <c r="BS2427" t="s">
        <v>573</v>
      </c>
      <c r="BT2427" t="s">
        <v>1252</v>
      </c>
      <c r="BU2427" t="s">
        <v>564</v>
      </c>
      <c r="BV2427">
        <v>0.42499999999999999</v>
      </c>
      <c r="BW2427">
        <v>0.42499999999999999</v>
      </c>
      <c r="BX2427">
        <v>0</v>
      </c>
      <c r="BY2427">
        <v>0</v>
      </c>
      <c r="BZ2427">
        <v>-27</v>
      </c>
      <c r="CA2427">
        <v>364</v>
      </c>
      <c r="CB2427">
        <v>27</v>
      </c>
      <c r="CC2427" t="e">
        <v>#VALUE!</v>
      </c>
      <c r="CD2427">
        <v>391</v>
      </c>
      <c r="CH2427">
        <f t="shared" si="186"/>
        <v>0</v>
      </c>
      <c r="CI2427" t="s">
        <v>1406</v>
      </c>
      <c r="CJ2427">
        <v>0</v>
      </c>
      <c r="CK2427" t="s">
        <v>1399</v>
      </c>
      <c r="CL2427">
        <f t="shared" si="187"/>
        <v>1</v>
      </c>
      <c r="CM2427">
        <f t="shared" si="188"/>
        <v>0</v>
      </c>
      <c r="CN2427">
        <f t="shared" si="189"/>
        <v>0</v>
      </c>
    </row>
    <row r="2428" spans="1:92" x14ac:dyDescent="0.25">
      <c r="A2428">
        <v>1905</v>
      </c>
      <c r="B2428" t="s">
        <v>564</v>
      </c>
      <c r="C2428" t="s">
        <v>564</v>
      </c>
      <c r="D2428">
        <v>2556208</v>
      </c>
      <c r="E2428">
        <v>3</v>
      </c>
      <c r="F2428" s="107">
        <v>40979</v>
      </c>
      <c r="G2428" s="107">
        <v>41074</v>
      </c>
      <c r="H2428">
        <v>2556208</v>
      </c>
      <c r="I2428" s="107">
        <v>40980</v>
      </c>
      <c r="J2428" s="107">
        <v>41074</v>
      </c>
      <c r="K2428">
        <v>30000</v>
      </c>
      <c r="L2428" t="s">
        <v>570</v>
      </c>
      <c r="N2428" t="s">
        <v>564</v>
      </c>
      <c r="O2428" t="s">
        <v>913</v>
      </c>
      <c r="P2428" t="s">
        <v>38</v>
      </c>
      <c r="Q2428">
        <v>95</v>
      </c>
      <c r="R2428">
        <v>96</v>
      </c>
      <c r="S2428">
        <v>0</v>
      </c>
      <c r="T2428">
        <v>1</v>
      </c>
      <c r="AB2428" t="s">
        <v>111</v>
      </c>
      <c r="AD2428" s="107">
        <v>34425</v>
      </c>
      <c r="AE2428" t="s">
        <v>31</v>
      </c>
      <c r="AF2428" t="s">
        <v>39</v>
      </c>
      <c r="AG2428" t="s">
        <v>40</v>
      </c>
      <c r="AH2428" t="s">
        <v>30</v>
      </c>
      <c r="AI2428" t="s">
        <v>58</v>
      </c>
      <c r="AJ2428" t="s">
        <v>88</v>
      </c>
      <c r="AK2428">
        <v>7</v>
      </c>
      <c r="AL2428" t="s">
        <v>184</v>
      </c>
      <c r="AP2428" t="s">
        <v>90</v>
      </c>
      <c r="AR2428" t="s">
        <v>91</v>
      </c>
      <c r="AS2428" t="s">
        <v>73</v>
      </c>
      <c r="AT2428" t="s">
        <v>637</v>
      </c>
      <c r="BC2428" t="s">
        <v>51</v>
      </c>
      <c r="BF2428">
        <v>95</v>
      </c>
      <c r="BG2428">
        <v>95</v>
      </c>
      <c r="BH2428">
        <v>96</v>
      </c>
      <c r="BI2428">
        <v>17.907103825136613</v>
      </c>
      <c r="BJ2428">
        <f t="shared" si="185"/>
        <v>18</v>
      </c>
      <c r="BK2428">
        <v>0</v>
      </c>
      <c r="BL2428">
        <v>0</v>
      </c>
      <c r="BM2428" t="s">
        <v>1050</v>
      </c>
      <c r="BN2428" t="s">
        <v>913</v>
      </c>
      <c r="BO2428" t="s">
        <v>564</v>
      </c>
      <c r="BQ2428" t="s">
        <v>1050</v>
      </c>
      <c r="BR2428" t="s">
        <v>87</v>
      </c>
      <c r="BS2428" t="s">
        <v>572</v>
      </c>
      <c r="BT2428" t="s">
        <v>1252</v>
      </c>
      <c r="BU2428" t="s">
        <v>564</v>
      </c>
      <c r="BV2428">
        <v>0.98958333333333337</v>
      </c>
      <c r="BW2428">
        <v>1</v>
      </c>
      <c r="BX2428">
        <v>1.041666666666663E-2</v>
      </c>
      <c r="BY2428">
        <v>0</v>
      </c>
      <c r="BZ2428">
        <v>-95</v>
      </c>
      <c r="CA2428">
        <v>0</v>
      </c>
      <c r="CB2428">
        <v>95</v>
      </c>
      <c r="CC2428" t="e">
        <v>#VALUE!</v>
      </c>
      <c r="CD2428">
        <v>95</v>
      </c>
      <c r="CE2428">
        <v>0</v>
      </c>
      <c r="CH2428">
        <f t="shared" si="186"/>
        <v>1</v>
      </c>
      <c r="CI2428" t="s">
        <v>1408</v>
      </c>
      <c r="CJ2428">
        <v>0</v>
      </c>
      <c r="CK2428" t="s">
        <v>1399</v>
      </c>
      <c r="CL2428">
        <f t="shared" si="187"/>
        <v>0</v>
      </c>
      <c r="CM2428">
        <f t="shared" si="188"/>
        <v>0</v>
      </c>
      <c r="CN2428">
        <f t="shared" si="189"/>
        <v>1</v>
      </c>
    </row>
    <row r="2429" spans="1:92" x14ac:dyDescent="0.25">
      <c r="A2429">
        <v>1156</v>
      </c>
      <c r="B2429" t="s">
        <v>87</v>
      </c>
      <c r="C2429" t="s">
        <v>87</v>
      </c>
      <c r="D2429">
        <v>2556229</v>
      </c>
      <c r="E2429">
        <v>5</v>
      </c>
      <c r="F2429" s="107">
        <v>40950</v>
      </c>
      <c r="G2429" s="107">
        <v>41169</v>
      </c>
      <c r="H2429">
        <v>2556229</v>
      </c>
      <c r="I2429" s="107">
        <v>40999</v>
      </c>
      <c r="J2429" s="107">
        <v>41013</v>
      </c>
      <c r="K2429">
        <v>10000</v>
      </c>
      <c r="L2429" t="s">
        <v>568</v>
      </c>
      <c r="M2429" s="107">
        <v>41013</v>
      </c>
      <c r="N2429" t="s">
        <v>87</v>
      </c>
      <c r="O2429" t="s">
        <v>75</v>
      </c>
      <c r="P2429" t="s">
        <v>38</v>
      </c>
      <c r="Q2429">
        <v>80</v>
      </c>
      <c r="R2429">
        <v>220</v>
      </c>
      <c r="S2429">
        <v>0</v>
      </c>
      <c r="T2429">
        <v>0</v>
      </c>
      <c r="AD2429" s="107">
        <v>25360</v>
      </c>
      <c r="AE2429" t="s">
        <v>31</v>
      </c>
      <c r="AF2429" t="s">
        <v>68</v>
      </c>
      <c r="AG2429" t="s">
        <v>870</v>
      </c>
      <c r="AH2429" t="s">
        <v>30</v>
      </c>
      <c r="AI2429" t="s">
        <v>117</v>
      </c>
      <c r="AJ2429" t="s">
        <v>88</v>
      </c>
      <c r="AK2429">
        <v>11</v>
      </c>
      <c r="AL2429" t="s">
        <v>987</v>
      </c>
      <c r="AN2429">
        <v>7</v>
      </c>
      <c r="AP2429" t="s">
        <v>123</v>
      </c>
      <c r="AR2429" t="s">
        <v>66</v>
      </c>
      <c r="AS2429" t="s">
        <v>44</v>
      </c>
      <c r="AU2429" t="s">
        <v>710</v>
      </c>
      <c r="AX2429" t="s">
        <v>87</v>
      </c>
      <c r="BC2429" t="s">
        <v>51</v>
      </c>
      <c r="BD2429" t="s">
        <v>1293</v>
      </c>
      <c r="BF2429">
        <v>80</v>
      </c>
      <c r="BG2429">
        <v>171</v>
      </c>
      <c r="BH2429">
        <v>220</v>
      </c>
      <c r="BI2429">
        <v>42.595628415300546</v>
      </c>
      <c r="BJ2429">
        <f t="shared" si="185"/>
        <v>43</v>
      </c>
      <c r="BK2429">
        <v>0</v>
      </c>
      <c r="BL2429">
        <v>-156</v>
      </c>
      <c r="BM2429" t="s">
        <v>1050</v>
      </c>
      <c r="BN2429" t="s">
        <v>75</v>
      </c>
      <c r="BO2429" t="s">
        <v>87</v>
      </c>
      <c r="BQ2429" t="s">
        <v>1050</v>
      </c>
      <c r="BR2429" t="s">
        <v>87</v>
      </c>
      <c r="BS2429" t="s">
        <v>572</v>
      </c>
      <c r="BT2429" t="s">
        <v>1252</v>
      </c>
      <c r="BU2429" t="s">
        <v>564</v>
      </c>
      <c r="BV2429">
        <v>0.36363636363636365</v>
      </c>
      <c r="BW2429">
        <v>8.771929824561403E-2</v>
      </c>
      <c r="BX2429">
        <v>-0.27591706539074962</v>
      </c>
      <c r="BY2429">
        <v>0</v>
      </c>
      <c r="BZ2429">
        <v>-15</v>
      </c>
      <c r="CA2429">
        <v>65</v>
      </c>
      <c r="CB2429">
        <v>171</v>
      </c>
      <c r="CC2429">
        <v>80</v>
      </c>
      <c r="CD2429">
        <v>171</v>
      </c>
      <c r="CE2429">
        <v>156</v>
      </c>
      <c r="CH2429">
        <f t="shared" si="186"/>
        <v>0</v>
      </c>
      <c r="CI2429" t="s">
        <v>1402</v>
      </c>
      <c r="CJ2429">
        <v>4</v>
      </c>
      <c r="CK2429" t="s">
        <v>1399</v>
      </c>
      <c r="CL2429">
        <f t="shared" si="187"/>
        <v>1</v>
      </c>
      <c r="CM2429">
        <f t="shared" si="188"/>
        <v>0</v>
      </c>
      <c r="CN2429">
        <f t="shared" si="189"/>
        <v>0</v>
      </c>
    </row>
    <row r="2430" spans="1:92" x14ac:dyDescent="0.25">
      <c r="A2430">
        <v>1341</v>
      </c>
      <c r="B2430" t="s">
        <v>564</v>
      </c>
      <c r="C2430" t="s">
        <v>564</v>
      </c>
      <c r="D2430">
        <v>2556373</v>
      </c>
      <c r="E2430">
        <v>1</v>
      </c>
      <c r="F2430" s="107">
        <v>40957</v>
      </c>
      <c r="G2430" s="107">
        <v>41093</v>
      </c>
      <c r="H2430">
        <v>2556373</v>
      </c>
      <c r="I2430" s="107">
        <v>40957</v>
      </c>
      <c r="J2430" s="107">
        <v>40958</v>
      </c>
      <c r="K2430">
        <v>5000</v>
      </c>
      <c r="L2430" t="s">
        <v>567</v>
      </c>
      <c r="M2430" s="107">
        <v>40958</v>
      </c>
      <c r="N2430" t="s">
        <v>87</v>
      </c>
      <c r="O2430" t="s">
        <v>75</v>
      </c>
      <c r="P2430" t="s">
        <v>54</v>
      </c>
      <c r="Q2430">
        <v>2</v>
      </c>
      <c r="R2430">
        <v>137</v>
      </c>
      <c r="S2430">
        <v>0</v>
      </c>
      <c r="T2430">
        <v>1</v>
      </c>
      <c r="AD2430" s="107">
        <v>32677</v>
      </c>
      <c r="AE2430" t="s">
        <v>31</v>
      </c>
      <c r="AF2430" t="s">
        <v>32</v>
      </c>
      <c r="AG2430" t="s">
        <v>868</v>
      </c>
      <c r="AH2430" t="s">
        <v>30</v>
      </c>
      <c r="AI2430" t="s">
        <v>89</v>
      </c>
      <c r="AJ2430" t="s">
        <v>54</v>
      </c>
      <c r="AK2430">
        <v>10</v>
      </c>
      <c r="AL2430" t="s">
        <v>54</v>
      </c>
      <c r="AP2430" t="s">
        <v>157</v>
      </c>
      <c r="AR2430" t="s">
        <v>66</v>
      </c>
      <c r="AS2430" t="s">
        <v>63</v>
      </c>
      <c r="AT2430" t="s">
        <v>320</v>
      </c>
      <c r="BC2430" t="s">
        <v>37</v>
      </c>
      <c r="BF2430">
        <v>2</v>
      </c>
      <c r="BG2430">
        <v>137</v>
      </c>
      <c r="BH2430">
        <v>137</v>
      </c>
      <c r="BI2430">
        <v>22.622950819672131</v>
      </c>
      <c r="BJ2430">
        <f t="shared" si="185"/>
        <v>23</v>
      </c>
      <c r="BK2430">
        <v>0</v>
      </c>
      <c r="BL2430">
        <v>-135</v>
      </c>
      <c r="BM2430" t="s">
        <v>1051</v>
      </c>
      <c r="BN2430" t="s">
        <v>75</v>
      </c>
      <c r="BO2430" t="s">
        <v>87</v>
      </c>
      <c r="BQ2430" t="s">
        <v>1051</v>
      </c>
      <c r="BR2430" t="s">
        <v>87</v>
      </c>
      <c r="BS2430" t="s">
        <v>573</v>
      </c>
      <c r="BT2430" t="s">
        <v>1252</v>
      </c>
      <c r="BU2430" t="s">
        <v>564</v>
      </c>
      <c r="BV2430">
        <v>1.4598540145985401E-2</v>
      </c>
      <c r="BW2430">
        <v>1.4598540145985401E-2</v>
      </c>
      <c r="BX2430">
        <v>0</v>
      </c>
      <c r="BY2430">
        <v>0</v>
      </c>
      <c r="BZ2430">
        <v>-2</v>
      </c>
      <c r="CA2430">
        <v>0</v>
      </c>
      <c r="CB2430">
        <v>2</v>
      </c>
      <c r="CC2430" t="e">
        <v>#VALUE!</v>
      </c>
      <c r="CD2430">
        <v>2</v>
      </c>
      <c r="CE2430">
        <v>0</v>
      </c>
      <c r="CH2430">
        <f t="shared" si="186"/>
        <v>1</v>
      </c>
      <c r="CI2430" t="s">
        <v>1405</v>
      </c>
      <c r="CJ2430">
        <v>1</v>
      </c>
      <c r="CK2430" t="s">
        <v>1399</v>
      </c>
      <c r="CL2430">
        <f t="shared" si="187"/>
        <v>1</v>
      </c>
      <c r="CM2430">
        <f t="shared" si="188"/>
        <v>0</v>
      </c>
      <c r="CN2430">
        <f t="shared" si="189"/>
        <v>1</v>
      </c>
    </row>
    <row r="2431" spans="1:92" x14ac:dyDescent="0.25">
      <c r="A2431">
        <v>247</v>
      </c>
      <c r="B2431" t="s">
        <v>564</v>
      </c>
      <c r="C2431" t="s">
        <v>564</v>
      </c>
      <c r="D2431">
        <v>2556661</v>
      </c>
      <c r="E2431">
        <v>6</v>
      </c>
      <c r="F2431" s="107">
        <v>40658</v>
      </c>
      <c r="G2431" s="107">
        <v>40967</v>
      </c>
      <c r="H2431">
        <v>2556661</v>
      </c>
      <c r="I2431" s="107">
        <v>40927</v>
      </c>
      <c r="J2431" s="107">
        <v>40967</v>
      </c>
      <c r="K2431">
        <v>20000</v>
      </c>
      <c r="L2431" t="s">
        <v>569</v>
      </c>
      <c r="N2431" t="s">
        <v>564</v>
      </c>
      <c r="O2431" t="s">
        <v>913</v>
      </c>
      <c r="P2431" t="s">
        <v>76</v>
      </c>
      <c r="Q2431">
        <v>41</v>
      </c>
      <c r="R2431">
        <v>310</v>
      </c>
      <c r="S2431">
        <v>1</v>
      </c>
      <c r="T2431">
        <v>0</v>
      </c>
      <c r="V2431">
        <v>1</v>
      </c>
      <c r="AD2431" s="107">
        <v>34175</v>
      </c>
      <c r="AE2431" t="s">
        <v>31</v>
      </c>
      <c r="AF2431" t="s">
        <v>68</v>
      </c>
      <c r="AG2431" t="s">
        <v>870</v>
      </c>
      <c r="AH2431" t="s">
        <v>57</v>
      </c>
      <c r="AI2431" t="s">
        <v>82</v>
      </c>
      <c r="AJ2431" t="s">
        <v>88</v>
      </c>
      <c r="AK2431">
        <v>9</v>
      </c>
      <c r="AL2431" t="s">
        <v>361</v>
      </c>
      <c r="AM2431">
        <v>4</v>
      </c>
      <c r="AP2431" t="s">
        <v>55</v>
      </c>
      <c r="AR2431" t="s">
        <v>49</v>
      </c>
      <c r="AS2431" t="s">
        <v>56</v>
      </c>
      <c r="BC2431" t="s">
        <v>98</v>
      </c>
      <c r="BF2431">
        <v>41</v>
      </c>
      <c r="BG2431">
        <v>41</v>
      </c>
      <c r="BH2431">
        <v>310</v>
      </c>
      <c r="BI2431">
        <v>17.71311475409836</v>
      </c>
      <c r="BJ2431">
        <f t="shared" si="185"/>
        <v>18</v>
      </c>
      <c r="BK2431">
        <v>0</v>
      </c>
      <c r="BL2431">
        <v>0</v>
      </c>
      <c r="BM2431" t="s">
        <v>1050</v>
      </c>
      <c r="BN2431" t="s">
        <v>913</v>
      </c>
      <c r="BO2431" t="s">
        <v>564</v>
      </c>
      <c r="BQ2431" t="s">
        <v>1050</v>
      </c>
      <c r="BR2431" t="s">
        <v>87</v>
      </c>
      <c r="BS2431" t="s">
        <v>572</v>
      </c>
      <c r="BT2431" t="s">
        <v>1252</v>
      </c>
      <c r="BU2431" t="s">
        <v>87</v>
      </c>
      <c r="BV2431">
        <v>0.13225806451612904</v>
      </c>
      <c r="BW2431">
        <v>1</v>
      </c>
      <c r="BX2431">
        <v>0.86774193548387091</v>
      </c>
      <c r="BY2431">
        <v>0</v>
      </c>
      <c r="BZ2431">
        <v>-41</v>
      </c>
      <c r="CA2431">
        <v>0</v>
      </c>
      <c r="CB2431">
        <v>41</v>
      </c>
      <c r="CC2431" t="e">
        <v>#VALUE!</v>
      </c>
      <c r="CD2431">
        <v>41</v>
      </c>
      <c r="CE2431">
        <v>0</v>
      </c>
      <c r="CH2431">
        <f t="shared" si="186"/>
        <v>1</v>
      </c>
      <c r="CI2431" t="s">
        <v>1401</v>
      </c>
      <c r="CJ2431">
        <v>3</v>
      </c>
      <c r="CK2431" t="s">
        <v>1399</v>
      </c>
      <c r="CL2431">
        <f t="shared" si="187"/>
        <v>0</v>
      </c>
      <c r="CM2431">
        <f t="shared" si="188"/>
        <v>1</v>
      </c>
      <c r="CN2431">
        <f t="shared" si="189"/>
        <v>0</v>
      </c>
    </row>
    <row r="2432" spans="1:92" x14ac:dyDescent="0.25">
      <c r="A2432">
        <v>702</v>
      </c>
      <c r="B2432" t="s">
        <v>564</v>
      </c>
      <c r="C2432" t="s">
        <v>564</v>
      </c>
      <c r="D2432">
        <v>2556732</v>
      </c>
      <c r="E2432">
        <v>1</v>
      </c>
      <c r="F2432" s="107">
        <v>40936</v>
      </c>
      <c r="G2432" s="107">
        <v>40952</v>
      </c>
      <c r="H2432">
        <v>2556732</v>
      </c>
      <c r="I2432" s="107">
        <v>40936</v>
      </c>
      <c r="J2432" s="107">
        <v>40952</v>
      </c>
      <c r="K2432">
        <v>5000</v>
      </c>
      <c r="L2432" t="s">
        <v>567</v>
      </c>
      <c r="N2432" t="s">
        <v>564</v>
      </c>
      <c r="O2432" t="s">
        <v>913</v>
      </c>
      <c r="P2432" t="s">
        <v>122</v>
      </c>
      <c r="Q2432">
        <v>17</v>
      </c>
      <c r="R2432">
        <v>17</v>
      </c>
      <c r="S2432">
        <v>0</v>
      </c>
      <c r="T2432">
        <v>0</v>
      </c>
      <c r="AD2432" s="107">
        <v>34118</v>
      </c>
      <c r="AE2432" t="s">
        <v>31</v>
      </c>
      <c r="AF2432" t="s">
        <v>68</v>
      </c>
      <c r="AG2432" t="s">
        <v>870</v>
      </c>
      <c r="AH2432" t="s">
        <v>30</v>
      </c>
      <c r="AI2432" t="s">
        <v>99</v>
      </c>
      <c r="AJ2432" t="s">
        <v>122</v>
      </c>
      <c r="AK2432">
        <v>2</v>
      </c>
      <c r="AL2432" t="s">
        <v>122</v>
      </c>
      <c r="AP2432" t="s">
        <v>83</v>
      </c>
      <c r="AR2432" t="s">
        <v>66</v>
      </c>
      <c r="AS2432" t="s">
        <v>73</v>
      </c>
      <c r="BC2432" t="s">
        <v>37</v>
      </c>
      <c r="BF2432">
        <v>17</v>
      </c>
      <c r="BG2432">
        <v>17</v>
      </c>
      <c r="BH2432">
        <v>17</v>
      </c>
      <c r="BI2432">
        <v>18.628415300546447</v>
      </c>
      <c r="BJ2432">
        <f t="shared" si="185"/>
        <v>19</v>
      </c>
      <c r="BK2432">
        <v>0</v>
      </c>
      <c r="BL2432">
        <v>0</v>
      </c>
      <c r="BM2432" t="s">
        <v>1051</v>
      </c>
      <c r="BN2432" t="s">
        <v>913</v>
      </c>
      <c r="BO2432" t="s">
        <v>564</v>
      </c>
      <c r="BQ2432" t="s">
        <v>1051</v>
      </c>
      <c r="BR2432" t="s">
        <v>87</v>
      </c>
      <c r="BS2432" t="s">
        <v>572</v>
      </c>
      <c r="BT2432" t="s">
        <v>1252</v>
      </c>
      <c r="BU2432" t="s">
        <v>564</v>
      </c>
      <c r="BV2432">
        <v>1</v>
      </c>
      <c r="BW2432">
        <v>1</v>
      </c>
      <c r="BX2432">
        <v>0</v>
      </c>
      <c r="BY2432">
        <v>0</v>
      </c>
      <c r="BZ2432">
        <v>-17</v>
      </c>
      <c r="CA2432">
        <v>0</v>
      </c>
      <c r="CB2432">
        <v>17</v>
      </c>
      <c r="CC2432" t="e">
        <v>#VALUE!</v>
      </c>
      <c r="CD2432">
        <v>17</v>
      </c>
      <c r="CE2432">
        <v>0</v>
      </c>
      <c r="CH2432">
        <f t="shared" si="186"/>
        <v>0</v>
      </c>
      <c r="CI2432" t="s">
        <v>1404</v>
      </c>
      <c r="CJ2432">
        <v>2</v>
      </c>
      <c r="CK2432" t="s">
        <v>1399</v>
      </c>
      <c r="CL2432">
        <f t="shared" si="187"/>
        <v>0</v>
      </c>
      <c r="CM2432">
        <f t="shared" si="188"/>
        <v>0</v>
      </c>
      <c r="CN2432">
        <f t="shared" si="189"/>
        <v>0</v>
      </c>
    </row>
    <row r="2433" spans="1:92" x14ac:dyDescent="0.25">
      <c r="A2433">
        <v>3231</v>
      </c>
      <c r="B2433" t="s">
        <v>564</v>
      </c>
      <c r="C2433" t="s">
        <v>564</v>
      </c>
      <c r="D2433">
        <v>2557440</v>
      </c>
      <c r="E2433">
        <v>2</v>
      </c>
      <c r="F2433" s="107">
        <v>41028</v>
      </c>
      <c r="G2433" s="107">
        <v>41030</v>
      </c>
      <c r="H2433">
        <v>2557440</v>
      </c>
      <c r="I2433" s="107">
        <v>41028</v>
      </c>
      <c r="J2433" s="107">
        <v>41030</v>
      </c>
      <c r="K2433">
        <v>5000</v>
      </c>
      <c r="L2433" t="s">
        <v>567</v>
      </c>
      <c r="N2433" t="s">
        <v>564</v>
      </c>
      <c r="O2433" t="s">
        <v>913</v>
      </c>
      <c r="P2433" t="s">
        <v>587</v>
      </c>
      <c r="Q2433">
        <v>3</v>
      </c>
      <c r="R2433">
        <v>3</v>
      </c>
      <c r="S2433">
        <v>0</v>
      </c>
      <c r="T2433">
        <v>1</v>
      </c>
      <c r="AD2433" s="107">
        <v>32665</v>
      </c>
      <c r="AE2433" t="s">
        <v>31</v>
      </c>
      <c r="AF2433" t="s">
        <v>32</v>
      </c>
      <c r="AG2433" t="s">
        <v>868</v>
      </c>
      <c r="AH2433" t="s">
        <v>30</v>
      </c>
      <c r="AI2433" t="s">
        <v>71</v>
      </c>
      <c r="AJ2433" t="s">
        <v>47</v>
      </c>
      <c r="AK2433">
        <v>3</v>
      </c>
      <c r="AL2433" t="s">
        <v>47</v>
      </c>
      <c r="AP2433" t="s">
        <v>106</v>
      </c>
      <c r="AR2433" t="s">
        <v>43</v>
      </c>
      <c r="AS2433" t="s">
        <v>56</v>
      </c>
      <c r="BC2433" t="s">
        <v>37</v>
      </c>
      <c r="BF2433">
        <v>3</v>
      </c>
      <c r="BG2433">
        <v>3</v>
      </c>
      <c r="BH2433">
        <v>3</v>
      </c>
      <c r="BI2433">
        <v>22.849726775956285</v>
      </c>
      <c r="BJ2433">
        <f t="shared" si="185"/>
        <v>23</v>
      </c>
      <c r="BK2433">
        <v>0</v>
      </c>
      <c r="BL2433">
        <v>0</v>
      </c>
      <c r="BM2433" t="s">
        <v>47</v>
      </c>
      <c r="BN2433" t="s">
        <v>913</v>
      </c>
      <c r="BO2433" t="s">
        <v>564</v>
      </c>
      <c r="BQ2433" t="s">
        <v>47</v>
      </c>
      <c r="BR2433" t="s">
        <v>87</v>
      </c>
      <c r="BS2433" t="s">
        <v>572</v>
      </c>
      <c r="BT2433" t="s">
        <v>1252</v>
      </c>
      <c r="BU2433" t="s">
        <v>564</v>
      </c>
      <c r="BV2433">
        <v>1</v>
      </c>
      <c r="BW2433">
        <v>1</v>
      </c>
      <c r="BX2433">
        <v>0</v>
      </c>
      <c r="BY2433">
        <v>0</v>
      </c>
      <c r="BZ2433">
        <v>-3</v>
      </c>
      <c r="CA2433">
        <v>0</v>
      </c>
      <c r="CB2433">
        <v>3</v>
      </c>
      <c r="CC2433" t="e">
        <v>#VALUE!</v>
      </c>
      <c r="CD2433">
        <v>3</v>
      </c>
      <c r="CE2433">
        <v>0</v>
      </c>
      <c r="CH2433">
        <f t="shared" si="186"/>
        <v>1</v>
      </c>
      <c r="CI2433" t="s">
        <v>1405</v>
      </c>
      <c r="CJ2433">
        <v>1</v>
      </c>
      <c r="CK2433" t="s">
        <v>1399</v>
      </c>
      <c r="CL2433">
        <f t="shared" si="187"/>
        <v>0</v>
      </c>
      <c r="CM2433">
        <f t="shared" si="188"/>
        <v>0</v>
      </c>
      <c r="CN2433">
        <f t="shared" si="189"/>
        <v>1</v>
      </c>
    </row>
    <row r="2434" spans="1:92" x14ac:dyDescent="0.25">
      <c r="A2434">
        <v>1144</v>
      </c>
      <c r="B2434" t="s">
        <v>564</v>
      </c>
      <c r="C2434" t="s">
        <v>564</v>
      </c>
      <c r="D2434">
        <v>2557585</v>
      </c>
      <c r="E2434">
        <v>6</v>
      </c>
      <c r="F2434" s="107">
        <v>40950</v>
      </c>
      <c r="G2434" s="107">
        <v>40976</v>
      </c>
      <c r="H2434">
        <v>2557585</v>
      </c>
      <c r="I2434" s="107">
        <v>40950</v>
      </c>
      <c r="J2434" s="107">
        <v>40976</v>
      </c>
      <c r="K2434" t="s">
        <v>562</v>
      </c>
      <c r="L2434" t="s">
        <v>562</v>
      </c>
      <c r="N2434" t="s">
        <v>564</v>
      </c>
      <c r="O2434" t="s">
        <v>913</v>
      </c>
      <c r="P2434" t="s">
        <v>38</v>
      </c>
      <c r="Q2434">
        <v>27</v>
      </c>
      <c r="R2434">
        <v>27</v>
      </c>
      <c r="S2434">
        <v>2</v>
      </c>
      <c r="T2434">
        <v>2</v>
      </c>
      <c r="U2434">
        <v>1</v>
      </c>
      <c r="AD2434" s="107">
        <v>29973</v>
      </c>
      <c r="AE2434" t="s">
        <v>31</v>
      </c>
      <c r="AF2434" t="s">
        <v>32</v>
      </c>
      <c r="AG2434" t="s">
        <v>868</v>
      </c>
      <c r="AH2434" t="s">
        <v>57</v>
      </c>
      <c r="AI2434" t="s">
        <v>69</v>
      </c>
      <c r="AJ2434" t="s">
        <v>88</v>
      </c>
      <c r="AK2434">
        <v>2</v>
      </c>
      <c r="AL2434" t="s">
        <v>361</v>
      </c>
      <c r="AM2434">
        <v>3</v>
      </c>
      <c r="AP2434" t="s">
        <v>92</v>
      </c>
      <c r="AR2434" t="s">
        <v>66</v>
      </c>
      <c r="AS2434" t="s">
        <v>44</v>
      </c>
      <c r="BC2434" t="s">
        <v>37</v>
      </c>
      <c r="BF2434">
        <v>27</v>
      </c>
      <c r="BG2434">
        <v>27</v>
      </c>
      <c r="BH2434">
        <v>27</v>
      </c>
      <c r="BI2434">
        <v>29.991803278688526</v>
      </c>
      <c r="BJ2434">
        <f t="shared" si="185"/>
        <v>30</v>
      </c>
      <c r="BK2434">
        <v>0</v>
      </c>
      <c r="BL2434">
        <v>0</v>
      </c>
      <c r="BM2434" t="s">
        <v>1050</v>
      </c>
      <c r="BN2434" t="s">
        <v>913</v>
      </c>
      <c r="BO2434" t="s">
        <v>564</v>
      </c>
      <c r="BQ2434" t="s">
        <v>1050</v>
      </c>
      <c r="BR2434" t="s">
        <v>87</v>
      </c>
      <c r="BS2434" t="s">
        <v>572</v>
      </c>
      <c r="BT2434" t="s">
        <v>1252</v>
      </c>
      <c r="BU2434" t="s">
        <v>87</v>
      </c>
      <c r="BV2434">
        <v>1</v>
      </c>
      <c r="BW2434">
        <v>1</v>
      </c>
      <c r="BX2434">
        <v>0</v>
      </c>
      <c r="BY2434">
        <v>0</v>
      </c>
      <c r="BZ2434">
        <v>-27</v>
      </c>
      <c r="CA2434">
        <v>0</v>
      </c>
      <c r="CB2434">
        <v>27</v>
      </c>
      <c r="CC2434" t="e">
        <v>#VALUE!</v>
      </c>
      <c r="CD2434">
        <v>27</v>
      </c>
      <c r="CE2434">
        <v>0</v>
      </c>
      <c r="CH2434">
        <f t="shared" si="186"/>
        <v>1</v>
      </c>
      <c r="CI2434" t="s">
        <v>1404</v>
      </c>
      <c r="CJ2434">
        <v>2</v>
      </c>
      <c r="CK2434" t="s">
        <v>1399</v>
      </c>
      <c r="CL2434">
        <f t="shared" si="187"/>
        <v>0</v>
      </c>
      <c r="CM2434">
        <f t="shared" si="188"/>
        <v>1</v>
      </c>
      <c r="CN2434">
        <f t="shared" si="189"/>
        <v>1</v>
      </c>
    </row>
    <row r="2435" spans="1:92" x14ac:dyDescent="0.25">
      <c r="A2435">
        <v>3187</v>
      </c>
      <c r="B2435" t="s">
        <v>564</v>
      </c>
      <c r="C2435" t="s">
        <v>564</v>
      </c>
      <c r="D2435">
        <v>2557898</v>
      </c>
      <c r="E2435">
        <v>4</v>
      </c>
      <c r="F2435" s="107">
        <v>41026</v>
      </c>
      <c r="G2435" s="107">
        <v>41124</v>
      </c>
      <c r="H2435">
        <v>2557898</v>
      </c>
      <c r="I2435" s="107">
        <v>41027</v>
      </c>
      <c r="J2435" s="107">
        <v>41031</v>
      </c>
      <c r="K2435">
        <v>10000</v>
      </c>
      <c r="L2435" t="s">
        <v>568</v>
      </c>
      <c r="M2435" s="107">
        <v>41031</v>
      </c>
      <c r="N2435" t="s">
        <v>87</v>
      </c>
      <c r="O2435" t="s">
        <v>75</v>
      </c>
      <c r="P2435" t="s">
        <v>38</v>
      </c>
      <c r="Q2435">
        <v>5</v>
      </c>
      <c r="R2435">
        <v>99</v>
      </c>
      <c r="S2435">
        <v>0</v>
      </c>
      <c r="T2435">
        <v>1</v>
      </c>
      <c r="AD2435" s="107">
        <v>33726</v>
      </c>
      <c r="AE2435" t="s">
        <v>31</v>
      </c>
      <c r="AF2435" t="s">
        <v>39</v>
      </c>
      <c r="AG2435" t="s">
        <v>40</v>
      </c>
      <c r="AH2435" t="s">
        <v>40</v>
      </c>
      <c r="AI2435" t="s">
        <v>46</v>
      </c>
      <c r="AJ2435" t="s">
        <v>88</v>
      </c>
      <c r="AK2435">
        <v>6</v>
      </c>
      <c r="AL2435" t="s">
        <v>986</v>
      </c>
      <c r="AO2435">
        <v>10</v>
      </c>
      <c r="AP2435" t="s">
        <v>83</v>
      </c>
      <c r="AR2435" t="s">
        <v>66</v>
      </c>
      <c r="AS2435" t="s">
        <v>73</v>
      </c>
      <c r="AT2435" t="s">
        <v>530</v>
      </c>
      <c r="BC2435" t="s">
        <v>51</v>
      </c>
      <c r="BF2435">
        <v>5</v>
      </c>
      <c r="BG2435">
        <v>98</v>
      </c>
      <c r="BH2435">
        <v>99</v>
      </c>
      <c r="BI2435">
        <v>19.94535519125683</v>
      </c>
      <c r="BJ2435">
        <f t="shared" ref="BJ2435:BJ2498" si="190">ROUND((I2435-AD2435)/365,0)</f>
        <v>20</v>
      </c>
      <c r="BK2435">
        <v>0</v>
      </c>
      <c r="BL2435">
        <v>-93</v>
      </c>
      <c r="BM2435" t="s">
        <v>1050</v>
      </c>
      <c r="BN2435" t="s">
        <v>75</v>
      </c>
      <c r="BO2435" t="s">
        <v>87</v>
      </c>
      <c r="BQ2435" t="s">
        <v>1050</v>
      </c>
      <c r="BR2435" t="s">
        <v>87</v>
      </c>
      <c r="BS2435" t="s">
        <v>573</v>
      </c>
      <c r="BT2435" t="s">
        <v>1252</v>
      </c>
      <c r="BU2435" t="s">
        <v>564</v>
      </c>
      <c r="BV2435">
        <v>5.0505050505050504E-2</v>
      </c>
      <c r="BW2435">
        <v>5.1020408163265307E-2</v>
      </c>
      <c r="BX2435">
        <v>5.1535765821480312E-4</v>
      </c>
      <c r="BY2435">
        <v>0</v>
      </c>
      <c r="BZ2435">
        <v>-5</v>
      </c>
      <c r="CA2435">
        <v>0</v>
      </c>
      <c r="CB2435">
        <v>5</v>
      </c>
      <c r="CC2435" t="e">
        <v>#VALUE!</v>
      </c>
      <c r="CD2435">
        <v>5</v>
      </c>
      <c r="CE2435">
        <v>0</v>
      </c>
      <c r="CH2435">
        <f t="shared" ref="CH2435:CH2498" si="191">IF(CM2435+CN2435&gt;0,1,0)</f>
        <v>1</v>
      </c>
      <c r="CI2435" t="s">
        <v>1405</v>
      </c>
      <c r="CJ2435">
        <v>1</v>
      </c>
      <c r="CK2435" t="s">
        <v>1399</v>
      </c>
      <c r="CL2435">
        <f t="shared" ref="CL2435:CL2498" si="192">IF(BN2435="None",0,1)</f>
        <v>1</v>
      </c>
      <c r="CM2435">
        <f t="shared" ref="CM2435:CM2498" si="193">IF(S2435&gt;0,1,0)</f>
        <v>0</v>
      </c>
      <c r="CN2435">
        <f t="shared" ref="CN2435:CN2498" si="194">IF(T2435&gt;0,1,0)</f>
        <v>1</v>
      </c>
    </row>
    <row r="2436" spans="1:92" x14ac:dyDescent="0.25">
      <c r="A2436">
        <v>220</v>
      </c>
      <c r="B2436" t="s">
        <v>564</v>
      </c>
      <c r="C2436" t="s">
        <v>564</v>
      </c>
      <c r="D2436">
        <v>2557962</v>
      </c>
      <c r="E2436">
        <v>4</v>
      </c>
      <c r="F2436" s="107">
        <v>40918</v>
      </c>
      <c r="G2436" s="107">
        <v>40921</v>
      </c>
      <c r="H2436">
        <v>2557962</v>
      </c>
      <c r="I2436" s="107">
        <v>40918</v>
      </c>
      <c r="J2436" s="107">
        <v>40921</v>
      </c>
      <c r="K2436">
        <v>2000</v>
      </c>
      <c r="L2436" t="s">
        <v>566</v>
      </c>
      <c r="N2436" t="s">
        <v>564</v>
      </c>
      <c r="O2436" t="s">
        <v>913</v>
      </c>
      <c r="P2436" t="s">
        <v>38</v>
      </c>
      <c r="Q2436">
        <v>4</v>
      </c>
      <c r="R2436">
        <v>4</v>
      </c>
      <c r="S2436">
        <v>0</v>
      </c>
      <c r="T2436">
        <v>3</v>
      </c>
      <c r="AD2436" s="107">
        <v>33490</v>
      </c>
      <c r="AE2436" t="s">
        <v>31</v>
      </c>
      <c r="AF2436" t="s">
        <v>32</v>
      </c>
      <c r="AG2436" t="s">
        <v>868</v>
      </c>
      <c r="AH2436" t="s">
        <v>30</v>
      </c>
      <c r="AI2436" t="s">
        <v>52</v>
      </c>
      <c r="AJ2436" t="s">
        <v>88</v>
      </c>
      <c r="AK2436">
        <v>2</v>
      </c>
      <c r="AL2436" t="s">
        <v>986</v>
      </c>
      <c r="AO2436">
        <v>120</v>
      </c>
      <c r="AP2436" t="s">
        <v>97</v>
      </c>
      <c r="AR2436" t="s">
        <v>43</v>
      </c>
      <c r="AS2436" t="s">
        <v>63</v>
      </c>
      <c r="BC2436" t="s">
        <v>37</v>
      </c>
      <c r="BF2436">
        <v>4</v>
      </c>
      <c r="BG2436">
        <v>4</v>
      </c>
      <c r="BH2436">
        <v>4</v>
      </c>
      <c r="BI2436">
        <v>20.295081967213115</v>
      </c>
      <c r="BJ2436">
        <f t="shared" si="190"/>
        <v>20</v>
      </c>
      <c r="BK2436">
        <v>0</v>
      </c>
      <c r="BL2436">
        <v>0</v>
      </c>
      <c r="BM2436" t="s">
        <v>1050</v>
      </c>
      <c r="BN2436" t="s">
        <v>913</v>
      </c>
      <c r="BO2436" t="s">
        <v>564</v>
      </c>
      <c r="BQ2436" t="s">
        <v>1050</v>
      </c>
      <c r="BR2436" t="s">
        <v>87</v>
      </c>
      <c r="BS2436" t="s">
        <v>572</v>
      </c>
      <c r="BT2436" t="s">
        <v>1252</v>
      </c>
      <c r="BU2436" t="s">
        <v>564</v>
      </c>
      <c r="BV2436">
        <v>1</v>
      </c>
      <c r="BW2436">
        <v>1</v>
      </c>
      <c r="BX2436">
        <v>0</v>
      </c>
      <c r="BY2436">
        <v>0</v>
      </c>
      <c r="BZ2436">
        <v>-4</v>
      </c>
      <c r="CA2436">
        <v>0</v>
      </c>
      <c r="CB2436">
        <v>4</v>
      </c>
      <c r="CC2436" t="e">
        <v>#VALUE!</v>
      </c>
      <c r="CD2436">
        <v>4</v>
      </c>
      <c r="CE2436">
        <v>0</v>
      </c>
      <c r="CH2436">
        <f t="shared" si="191"/>
        <v>1</v>
      </c>
      <c r="CI2436" t="s">
        <v>1405</v>
      </c>
      <c r="CJ2436">
        <v>1</v>
      </c>
      <c r="CK2436" t="s">
        <v>1399</v>
      </c>
      <c r="CL2436">
        <f t="shared" si="192"/>
        <v>0</v>
      </c>
      <c r="CM2436">
        <f t="shared" si="193"/>
        <v>0</v>
      </c>
      <c r="CN2436">
        <f t="shared" si="194"/>
        <v>1</v>
      </c>
    </row>
    <row r="2437" spans="1:92" x14ac:dyDescent="0.25">
      <c r="A2437">
        <v>18</v>
      </c>
      <c r="B2437" t="s">
        <v>564</v>
      </c>
      <c r="C2437" t="s">
        <v>564</v>
      </c>
      <c r="D2437">
        <v>2558328</v>
      </c>
      <c r="E2437">
        <v>5</v>
      </c>
      <c r="F2437" s="107">
        <v>40910</v>
      </c>
      <c r="G2437" s="107">
        <v>40981</v>
      </c>
      <c r="H2437">
        <v>2558328</v>
      </c>
      <c r="I2437" s="107">
        <v>40910</v>
      </c>
      <c r="J2437" s="107">
        <v>40981</v>
      </c>
      <c r="K2437">
        <v>15000</v>
      </c>
      <c r="L2437" t="s">
        <v>569</v>
      </c>
      <c r="N2437" t="s">
        <v>564</v>
      </c>
      <c r="O2437" t="s">
        <v>913</v>
      </c>
      <c r="P2437" t="s">
        <v>38</v>
      </c>
      <c r="Q2437">
        <v>72</v>
      </c>
      <c r="R2437">
        <v>72</v>
      </c>
      <c r="S2437">
        <v>1</v>
      </c>
      <c r="T2437">
        <v>1</v>
      </c>
      <c r="V2437">
        <v>1</v>
      </c>
      <c r="AD2437" s="107">
        <v>34377</v>
      </c>
      <c r="AE2437" t="s">
        <v>31</v>
      </c>
      <c r="AF2437" t="s">
        <v>68</v>
      </c>
      <c r="AG2437" t="s">
        <v>870</v>
      </c>
      <c r="AH2437" t="s">
        <v>57</v>
      </c>
      <c r="AI2437" t="s">
        <v>86</v>
      </c>
      <c r="AJ2437" t="s">
        <v>88</v>
      </c>
      <c r="AK2437">
        <v>3</v>
      </c>
      <c r="AL2437" t="s">
        <v>987</v>
      </c>
      <c r="AN2437">
        <v>6</v>
      </c>
      <c r="AP2437" t="s">
        <v>42</v>
      </c>
      <c r="AR2437" t="s">
        <v>43</v>
      </c>
      <c r="AS2437" t="s">
        <v>44</v>
      </c>
      <c r="BC2437" t="s">
        <v>51</v>
      </c>
      <c r="BF2437">
        <v>72</v>
      </c>
      <c r="BG2437">
        <v>72</v>
      </c>
      <c r="BH2437">
        <v>72</v>
      </c>
      <c r="BI2437">
        <v>17.849726775956285</v>
      </c>
      <c r="BJ2437">
        <f t="shared" si="190"/>
        <v>18</v>
      </c>
      <c r="BK2437">
        <v>0</v>
      </c>
      <c r="BL2437">
        <v>0</v>
      </c>
      <c r="BM2437" t="s">
        <v>1050</v>
      </c>
      <c r="BN2437" t="s">
        <v>913</v>
      </c>
      <c r="BO2437" t="s">
        <v>564</v>
      </c>
      <c r="BQ2437" t="s">
        <v>1050</v>
      </c>
      <c r="BR2437" t="s">
        <v>87</v>
      </c>
      <c r="BS2437" t="s">
        <v>572</v>
      </c>
      <c r="BT2437" t="s">
        <v>1252</v>
      </c>
      <c r="BU2437" t="s">
        <v>87</v>
      </c>
      <c r="BV2437">
        <v>1</v>
      </c>
      <c r="BW2437">
        <v>1</v>
      </c>
      <c r="BX2437">
        <v>0</v>
      </c>
      <c r="BY2437">
        <v>0</v>
      </c>
      <c r="BZ2437">
        <v>-72</v>
      </c>
      <c r="CA2437">
        <v>0</v>
      </c>
      <c r="CB2437">
        <v>72</v>
      </c>
      <c r="CC2437" t="e">
        <v>#VALUE!</v>
      </c>
      <c r="CD2437">
        <v>72</v>
      </c>
      <c r="CE2437">
        <v>0</v>
      </c>
      <c r="CH2437">
        <f t="shared" si="191"/>
        <v>1</v>
      </c>
      <c r="CI2437" t="s">
        <v>1402</v>
      </c>
      <c r="CJ2437">
        <v>4</v>
      </c>
      <c r="CK2437" t="s">
        <v>1399</v>
      </c>
      <c r="CL2437">
        <f t="shared" si="192"/>
        <v>0</v>
      </c>
      <c r="CM2437">
        <f t="shared" si="193"/>
        <v>1</v>
      </c>
      <c r="CN2437">
        <f t="shared" si="194"/>
        <v>1</v>
      </c>
    </row>
    <row r="2438" spans="1:92" x14ac:dyDescent="0.25">
      <c r="A2438">
        <v>3061</v>
      </c>
      <c r="B2438" t="s">
        <v>564</v>
      </c>
      <c r="C2438" t="s">
        <v>564</v>
      </c>
      <c r="D2438">
        <v>2558543</v>
      </c>
      <c r="E2438">
        <v>5</v>
      </c>
      <c r="F2438" s="107">
        <v>41022</v>
      </c>
      <c r="G2438" s="107">
        <v>41054</v>
      </c>
      <c r="H2438">
        <v>2558543</v>
      </c>
      <c r="I2438" s="107">
        <v>41023</v>
      </c>
      <c r="J2438" s="107">
        <v>41054</v>
      </c>
      <c r="K2438" t="s">
        <v>562</v>
      </c>
      <c r="L2438" t="s">
        <v>562</v>
      </c>
      <c r="N2438" t="s">
        <v>564</v>
      </c>
      <c r="O2438" t="s">
        <v>913</v>
      </c>
      <c r="P2438" t="s">
        <v>38</v>
      </c>
      <c r="Q2438">
        <v>32</v>
      </c>
      <c r="R2438">
        <v>33</v>
      </c>
      <c r="S2438">
        <v>0</v>
      </c>
      <c r="T2438">
        <v>0</v>
      </c>
      <c r="AD2438" s="107">
        <v>34279</v>
      </c>
      <c r="AE2438" t="s">
        <v>31</v>
      </c>
      <c r="AF2438" t="s">
        <v>68</v>
      </c>
      <c r="AG2438" t="s">
        <v>870</v>
      </c>
      <c r="AH2438" t="s">
        <v>30</v>
      </c>
      <c r="AI2438" t="s">
        <v>33</v>
      </c>
      <c r="AJ2438" t="s">
        <v>88</v>
      </c>
      <c r="AK2438">
        <v>2</v>
      </c>
      <c r="AL2438" t="s">
        <v>987</v>
      </c>
      <c r="AN2438">
        <v>8</v>
      </c>
      <c r="AP2438" t="s">
        <v>107</v>
      </c>
      <c r="AR2438" t="s">
        <v>43</v>
      </c>
      <c r="AS2438" t="s">
        <v>60</v>
      </c>
      <c r="BC2438" t="s">
        <v>37</v>
      </c>
      <c r="BF2438">
        <v>32</v>
      </c>
      <c r="BG2438">
        <v>32</v>
      </c>
      <c r="BH2438">
        <v>33</v>
      </c>
      <c r="BI2438">
        <v>18.423497267759561</v>
      </c>
      <c r="BJ2438">
        <f t="shared" si="190"/>
        <v>18</v>
      </c>
      <c r="BK2438">
        <v>0</v>
      </c>
      <c r="BL2438">
        <v>0</v>
      </c>
      <c r="BM2438" t="s">
        <v>1050</v>
      </c>
      <c r="BN2438" t="s">
        <v>913</v>
      </c>
      <c r="BO2438" t="s">
        <v>564</v>
      </c>
      <c r="BQ2438" t="s">
        <v>1050</v>
      </c>
      <c r="BR2438" t="s">
        <v>87</v>
      </c>
      <c r="BS2438" t="s">
        <v>572</v>
      </c>
      <c r="BT2438" t="s">
        <v>1252</v>
      </c>
      <c r="BU2438" t="s">
        <v>564</v>
      </c>
      <c r="BV2438">
        <v>0.96969696969696972</v>
      </c>
      <c r="BW2438">
        <v>1</v>
      </c>
      <c r="BX2438">
        <v>3.0303030303030276E-2</v>
      </c>
      <c r="BY2438">
        <v>0</v>
      </c>
      <c r="BZ2438">
        <v>-32</v>
      </c>
      <c r="CA2438">
        <v>0</v>
      </c>
      <c r="CB2438">
        <v>32</v>
      </c>
      <c r="CC2438" t="e">
        <v>#VALUE!</v>
      </c>
      <c r="CD2438">
        <v>32</v>
      </c>
      <c r="CE2438">
        <v>0</v>
      </c>
      <c r="CH2438">
        <f t="shared" si="191"/>
        <v>0</v>
      </c>
      <c r="CI2438" t="s">
        <v>1401</v>
      </c>
      <c r="CJ2438">
        <v>3</v>
      </c>
      <c r="CK2438" t="s">
        <v>1399</v>
      </c>
      <c r="CL2438">
        <f t="shared" si="192"/>
        <v>0</v>
      </c>
      <c r="CM2438">
        <f t="shared" si="193"/>
        <v>0</v>
      </c>
      <c r="CN2438">
        <f t="shared" si="194"/>
        <v>0</v>
      </c>
    </row>
    <row r="2439" spans="1:92" x14ac:dyDescent="0.25">
      <c r="A2439">
        <v>2717</v>
      </c>
      <c r="B2439" t="s">
        <v>564</v>
      </c>
      <c r="C2439" t="s">
        <v>564</v>
      </c>
      <c r="D2439">
        <v>2558688</v>
      </c>
      <c r="E2439">
        <v>2</v>
      </c>
      <c r="F2439" s="107">
        <v>41010</v>
      </c>
      <c r="G2439" s="107">
        <v>41037</v>
      </c>
      <c r="H2439">
        <v>2558688</v>
      </c>
      <c r="I2439" s="107">
        <v>41010</v>
      </c>
      <c r="J2439" s="107">
        <v>41037</v>
      </c>
      <c r="K2439">
        <v>5000</v>
      </c>
      <c r="L2439" t="s">
        <v>567</v>
      </c>
      <c r="N2439" t="s">
        <v>564</v>
      </c>
      <c r="O2439" t="s">
        <v>913</v>
      </c>
      <c r="P2439" t="s">
        <v>587</v>
      </c>
      <c r="Q2439">
        <v>28</v>
      </c>
      <c r="R2439">
        <v>28</v>
      </c>
      <c r="S2439">
        <v>1</v>
      </c>
      <c r="T2439">
        <v>0</v>
      </c>
      <c r="AD2439" s="107">
        <v>33089</v>
      </c>
      <c r="AE2439" t="s">
        <v>45</v>
      </c>
      <c r="AF2439" t="s">
        <v>32</v>
      </c>
      <c r="AG2439" t="s">
        <v>868</v>
      </c>
      <c r="AH2439" t="s">
        <v>57</v>
      </c>
      <c r="AI2439" t="s">
        <v>89</v>
      </c>
      <c r="AJ2439" t="s">
        <v>47</v>
      </c>
      <c r="AK2439">
        <v>4</v>
      </c>
      <c r="AL2439" t="s">
        <v>47</v>
      </c>
      <c r="AP2439" t="s">
        <v>126</v>
      </c>
      <c r="AR2439" t="s">
        <v>43</v>
      </c>
      <c r="AS2439" t="s">
        <v>81</v>
      </c>
      <c r="BC2439" t="s">
        <v>37</v>
      </c>
      <c r="BF2439">
        <v>28</v>
      </c>
      <c r="BG2439">
        <v>28</v>
      </c>
      <c r="BH2439">
        <v>28</v>
      </c>
      <c r="BI2439">
        <v>21.642076502732241</v>
      </c>
      <c r="BJ2439">
        <f t="shared" si="190"/>
        <v>22</v>
      </c>
      <c r="BK2439">
        <v>0</v>
      </c>
      <c r="BL2439">
        <v>0</v>
      </c>
      <c r="BM2439" t="s">
        <v>47</v>
      </c>
      <c r="BN2439" t="s">
        <v>913</v>
      </c>
      <c r="BO2439" t="s">
        <v>564</v>
      </c>
      <c r="BQ2439" t="s">
        <v>47</v>
      </c>
      <c r="BR2439" t="s">
        <v>87</v>
      </c>
      <c r="BS2439" t="s">
        <v>572</v>
      </c>
      <c r="BT2439" t="s">
        <v>1252</v>
      </c>
      <c r="BU2439" t="s">
        <v>87</v>
      </c>
      <c r="BV2439">
        <v>1</v>
      </c>
      <c r="BW2439">
        <v>1</v>
      </c>
      <c r="BX2439">
        <v>0</v>
      </c>
      <c r="BY2439">
        <v>0</v>
      </c>
      <c r="BZ2439">
        <v>-28</v>
      </c>
      <c r="CA2439">
        <v>0</v>
      </c>
      <c r="CB2439">
        <v>28</v>
      </c>
      <c r="CC2439" t="e">
        <v>#VALUE!</v>
      </c>
      <c r="CD2439">
        <v>28</v>
      </c>
      <c r="CE2439">
        <v>0</v>
      </c>
      <c r="CH2439">
        <f t="shared" si="191"/>
        <v>1</v>
      </c>
      <c r="CI2439" t="s">
        <v>1404</v>
      </c>
      <c r="CJ2439">
        <v>2</v>
      </c>
      <c r="CK2439" t="s">
        <v>1399</v>
      </c>
      <c r="CL2439">
        <f t="shared" si="192"/>
        <v>0</v>
      </c>
      <c r="CM2439">
        <f t="shared" si="193"/>
        <v>1</v>
      </c>
      <c r="CN2439">
        <f t="shared" si="194"/>
        <v>0</v>
      </c>
    </row>
    <row r="2440" spans="1:92" x14ac:dyDescent="0.25">
      <c r="A2440">
        <v>372</v>
      </c>
      <c r="B2440" t="s">
        <v>564</v>
      </c>
      <c r="C2440" t="s">
        <v>564</v>
      </c>
      <c r="D2440">
        <v>2559335</v>
      </c>
      <c r="E2440">
        <v>2</v>
      </c>
      <c r="F2440" s="107">
        <v>40924</v>
      </c>
      <c r="G2440" s="107">
        <v>41073</v>
      </c>
      <c r="H2440">
        <v>2559335</v>
      </c>
      <c r="I2440" s="107">
        <v>40924</v>
      </c>
      <c r="J2440" s="107">
        <v>40926</v>
      </c>
      <c r="K2440">
        <v>2000</v>
      </c>
      <c r="L2440" t="s">
        <v>566</v>
      </c>
      <c r="M2440" s="107">
        <v>40926</v>
      </c>
      <c r="N2440" t="s">
        <v>87</v>
      </c>
      <c r="O2440" t="s">
        <v>159</v>
      </c>
      <c r="P2440" t="s">
        <v>587</v>
      </c>
      <c r="Q2440">
        <v>3</v>
      </c>
      <c r="R2440">
        <v>150</v>
      </c>
      <c r="S2440">
        <v>0</v>
      </c>
      <c r="T2440">
        <v>2</v>
      </c>
      <c r="AD2440" s="107">
        <v>31645</v>
      </c>
      <c r="AE2440" t="s">
        <v>31</v>
      </c>
      <c r="AF2440" t="s">
        <v>39</v>
      </c>
      <c r="AG2440" t="s">
        <v>40</v>
      </c>
      <c r="AH2440" t="s">
        <v>40</v>
      </c>
      <c r="AI2440" t="s">
        <v>99</v>
      </c>
      <c r="AJ2440" t="s">
        <v>47</v>
      </c>
      <c r="AK2440">
        <v>9</v>
      </c>
      <c r="AL2440" t="s">
        <v>47</v>
      </c>
      <c r="AP2440" t="s">
        <v>42</v>
      </c>
      <c r="AR2440" t="s">
        <v>43</v>
      </c>
      <c r="AS2440" t="s">
        <v>44</v>
      </c>
      <c r="AT2440" t="s">
        <v>600</v>
      </c>
      <c r="BC2440" t="s">
        <v>51</v>
      </c>
      <c r="BF2440">
        <v>3</v>
      </c>
      <c r="BG2440">
        <v>150</v>
      </c>
      <c r="BH2440">
        <v>150</v>
      </c>
      <c r="BI2440">
        <v>25.352459016393443</v>
      </c>
      <c r="BJ2440">
        <f t="shared" si="190"/>
        <v>25</v>
      </c>
      <c r="BK2440">
        <v>0</v>
      </c>
      <c r="BL2440">
        <v>-147</v>
      </c>
      <c r="BM2440" t="s">
        <v>47</v>
      </c>
      <c r="BN2440" t="s">
        <v>159</v>
      </c>
      <c r="BO2440" t="s">
        <v>87</v>
      </c>
      <c r="BQ2440" t="s">
        <v>47</v>
      </c>
      <c r="BR2440" t="s">
        <v>87</v>
      </c>
      <c r="BS2440" t="s">
        <v>573</v>
      </c>
      <c r="BT2440" t="s">
        <v>1252</v>
      </c>
      <c r="BU2440" t="s">
        <v>564</v>
      </c>
      <c r="BV2440">
        <v>0.02</v>
      </c>
      <c r="BW2440">
        <v>0.02</v>
      </c>
      <c r="BX2440">
        <v>0</v>
      </c>
      <c r="BY2440">
        <v>0</v>
      </c>
      <c r="BZ2440">
        <v>-3</v>
      </c>
      <c r="CA2440">
        <v>0</v>
      </c>
      <c r="CB2440">
        <v>3</v>
      </c>
      <c r="CC2440" t="e">
        <v>#VALUE!</v>
      </c>
      <c r="CD2440">
        <v>3</v>
      </c>
      <c r="CE2440">
        <v>0</v>
      </c>
      <c r="CH2440">
        <f t="shared" si="191"/>
        <v>1</v>
      </c>
      <c r="CI2440" t="s">
        <v>1405</v>
      </c>
      <c r="CJ2440">
        <v>1</v>
      </c>
      <c r="CK2440" t="s">
        <v>1399</v>
      </c>
      <c r="CL2440">
        <f t="shared" si="192"/>
        <v>1</v>
      </c>
      <c r="CM2440">
        <f t="shared" si="193"/>
        <v>0</v>
      </c>
      <c r="CN2440">
        <f t="shared" si="194"/>
        <v>1</v>
      </c>
    </row>
    <row r="2441" spans="1:92" x14ac:dyDescent="0.25">
      <c r="A2441">
        <v>1045</v>
      </c>
      <c r="B2441" t="s">
        <v>564</v>
      </c>
      <c r="C2441" t="s">
        <v>564</v>
      </c>
      <c r="D2441">
        <v>2559487</v>
      </c>
      <c r="E2441">
        <v>5</v>
      </c>
      <c r="F2441" s="107">
        <v>40947</v>
      </c>
      <c r="G2441" s="107">
        <v>40952</v>
      </c>
      <c r="H2441">
        <v>2559487</v>
      </c>
      <c r="I2441" s="107">
        <v>40947</v>
      </c>
      <c r="J2441" s="107">
        <v>40952</v>
      </c>
      <c r="K2441">
        <v>5000</v>
      </c>
      <c r="L2441" t="s">
        <v>567</v>
      </c>
      <c r="N2441" t="s">
        <v>564</v>
      </c>
      <c r="O2441" t="s">
        <v>913</v>
      </c>
      <c r="P2441" t="s">
        <v>38</v>
      </c>
      <c r="Q2441">
        <v>6</v>
      </c>
      <c r="R2441">
        <v>6</v>
      </c>
      <c r="S2441">
        <v>0</v>
      </c>
      <c r="T2441">
        <v>0</v>
      </c>
      <c r="AD2441" s="107">
        <v>34148</v>
      </c>
      <c r="AE2441" t="s">
        <v>31</v>
      </c>
      <c r="AF2441" t="s">
        <v>68</v>
      </c>
      <c r="AG2441" t="s">
        <v>870</v>
      </c>
      <c r="AH2441" t="s">
        <v>30</v>
      </c>
      <c r="AI2441" t="s">
        <v>112</v>
      </c>
      <c r="AJ2441" t="s">
        <v>88</v>
      </c>
      <c r="AK2441">
        <v>2</v>
      </c>
      <c r="AL2441" t="s">
        <v>987</v>
      </c>
      <c r="AN2441">
        <v>6</v>
      </c>
      <c r="AP2441" t="s">
        <v>106</v>
      </c>
      <c r="AR2441" t="s">
        <v>43</v>
      </c>
      <c r="AS2441" t="s">
        <v>56</v>
      </c>
      <c r="BC2441" t="s">
        <v>37</v>
      </c>
      <c r="BF2441">
        <v>6</v>
      </c>
      <c r="BG2441">
        <v>6</v>
      </c>
      <c r="BH2441">
        <v>6</v>
      </c>
      <c r="BI2441">
        <v>18.576502732240439</v>
      </c>
      <c r="BJ2441">
        <f t="shared" si="190"/>
        <v>19</v>
      </c>
      <c r="BK2441">
        <v>0</v>
      </c>
      <c r="BL2441">
        <v>0</v>
      </c>
      <c r="BM2441" t="s">
        <v>1050</v>
      </c>
      <c r="BN2441" t="s">
        <v>913</v>
      </c>
      <c r="BO2441" t="s">
        <v>564</v>
      </c>
      <c r="BQ2441" t="s">
        <v>1050</v>
      </c>
      <c r="BR2441" t="s">
        <v>87</v>
      </c>
      <c r="BS2441" t="s">
        <v>572</v>
      </c>
      <c r="BT2441" t="s">
        <v>1252</v>
      </c>
      <c r="BU2441" t="s">
        <v>564</v>
      </c>
      <c r="BV2441">
        <v>1</v>
      </c>
      <c r="BW2441">
        <v>1</v>
      </c>
      <c r="BX2441">
        <v>0</v>
      </c>
      <c r="BY2441">
        <v>0</v>
      </c>
      <c r="BZ2441">
        <v>-6</v>
      </c>
      <c r="CA2441">
        <v>0</v>
      </c>
      <c r="CB2441">
        <v>6</v>
      </c>
      <c r="CC2441" t="e">
        <v>#VALUE!</v>
      </c>
      <c r="CD2441">
        <v>6</v>
      </c>
      <c r="CE2441">
        <v>0</v>
      </c>
      <c r="CH2441">
        <f t="shared" si="191"/>
        <v>0</v>
      </c>
      <c r="CI2441" t="s">
        <v>1405</v>
      </c>
      <c r="CJ2441">
        <v>1</v>
      </c>
      <c r="CK2441" t="s">
        <v>1399</v>
      </c>
      <c r="CL2441">
        <f t="shared" si="192"/>
        <v>0</v>
      </c>
      <c r="CM2441">
        <f t="shared" si="193"/>
        <v>0</v>
      </c>
      <c r="CN2441">
        <f t="shared" si="194"/>
        <v>0</v>
      </c>
    </row>
    <row r="2442" spans="1:92" x14ac:dyDescent="0.25">
      <c r="A2442">
        <v>39</v>
      </c>
      <c r="B2442" t="s">
        <v>564</v>
      </c>
      <c r="C2442" t="s">
        <v>564</v>
      </c>
      <c r="D2442">
        <v>2559919</v>
      </c>
      <c r="E2442">
        <v>6</v>
      </c>
      <c r="F2442" s="107">
        <v>40911</v>
      </c>
      <c r="G2442" s="107">
        <v>41081</v>
      </c>
      <c r="H2442">
        <v>2559919</v>
      </c>
      <c r="I2442" s="107">
        <v>40912</v>
      </c>
      <c r="J2442" s="107">
        <v>41081</v>
      </c>
      <c r="K2442">
        <v>30000</v>
      </c>
      <c r="L2442" t="s">
        <v>570</v>
      </c>
      <c r="N2442" t="s">
        <v>564</v>
      </c>
      <c r="O2442" t="s">
        <v>913</v>
      </c>
      <c r="P2442" t="s">
        <v>38</v>
      </c>
      <c r="Q2442">
        <v>170</v>
      </c>
      <c r="R2442">
        <v>171</v>
      </c>
      <c r="S2442">
        <v>0</v>
      </c>
      <c r="T2442">
        <v>2</v>
      </c>
      <c r="AD2442" s="107">
        <v>34315</v>
      </c>
      <c r="AE2442" t="s">
        <v>31</v>
      </c>
      <c r="AF2442" t="s">
        <v>32</v>
      </c>
      <c r="AG2442" t="s">
        <v>868</v>
      </c>
      <c r="AH2442" t="s">
        <v>30</v>
      </c>
      <c r="AI2442" t="s">
        <v>84</v>
      </c>
      <c r="AJ2442" t="s">
        <v>88</v>
      </c>
      <c r="AK2442">
        <v>6</v>
      </c>
      <c r="AL2442" t="s">
        <v>361</v>
      </c>
      <c r="AM2442">
        <v>5</v>
      </c>
      <c r="AP2442" t="s">
        <v>104</v>
      </c>
      <c r="AR2442" t="s">
        <v>91</v>
      </c>
      <c r="AS2442" t="s">
        <v>105</v>
      </c>
      <c r="BC2442" t="s">
        <v>51</v>
      </c>
      <c r="BF2442">
        <v>170</v>
      </c>
      <c r="BG2442">
        <v>170</v>
      </c>
      <c r="BH2442">
        <v>171</v>
      </c>
      <c r="BI2442">
        <v>18.021857923497269</v>
      </c>
      <c r="BJ2442">
        <f t="shared" si="190"/>
        <v>18</v>
      </c>
      <c r="BK2442">
        <v>0</v>
      </c>
      <c r="BL2442">
        <v>0</v>
      </c>
      <c r="BM2442" t="s">
        <v>1050</v>
      </c>
      <c r="BN2442" t="s">
        <v>913</v>
      </c>
      <c r="BO2442" t="s">
        <v>564</v>
      </c>
      <c r="BQ2442" t="s">
        <v>1050</v>
      </c>
      <c r="BR2442" t="s">
        <v>87</v>
      </c>
      <c r="BS2442" t="s">
        <v>572</v>
      </c>
      <c r="BT2442" t="s">
        <v>1252</v>
      </c>
      <c r="BU2442" t="s">
        <v>564</v>
      </c>
      <c r="BV2442">
        <v>0.99415204678362568</v>
      </c>
      <c r="BW2442">
        <v>1</v>
      </c>
      <c r="BX2442">
        <v>5.8479532163743242E-3</v>
      </c>
      <c r="BY2442">
        <v>0</v>
      </c>
      <c r="BZ2442">
        <v>-170</v>
      </c>
      <c r="CA2442">
        <v>0</v>
      </c>
      <c r="CB2442">
        <v>170</v>
      </c>
      <c r="CC2442" t="e">
        <v>#VALUE!</v>
      </c>
      <c r="CD2442">
        <v>170</v>
      </c>
      <c r="CE2442">
        <v>0</v>
      </c>
      <c r="CH2442">
        <f t="shared" si="191"/>
        <v>1</v>
      </c>
      <c r="CI2442" t="s">
        <v>1403</v>
      </c>
      <c r="CJ2442">
        <v>6</v>
      </c>
      <c r="CK2442" t="s">
        <v>1399</v>
      </c>
      <c r="CL2442">
        <f t="shared" si="192"/>
        <v>0</v>
      </c>
      <c r="CM2442">
        <f t="shared" si="193"/>
        <v>0</v>
      </c>
      <c r="CN2442">
        <f t="shared" si="194"/>
        <v>1</v>
      </c>
    </row>
    <row r="2443" spans="1:92" x14ac:dyDescent="0.25">
      <c r="A2443">
        <v>1575</v>
      </c>
      <c r="B2443" t="s">
        <v>564</v>
      </c>
      <c r="C2443" t="s">
        <v>564</v>
      </c>
      <c r="D2443">
        <v>2560422</v>
      </c>
      <c r="E2443">
        <v>5</v>
      </c>
      <c r="F2443" s="107">
        <v>40967</v>
      </c>
      <c r="G2443" s="107">
        <v>41085</v>
      </c>
      <c r="H2443">
        <v>2560422</v>
      </c>
      <c r="I2443" s="107">
        <v>40968</v>
      </c>
      <c r="J2443" s="107">
        <v>41085</v>
      </c>
      <c r="K2443" t="s">
        <v>562</v>
      </c>
      <c r="L2443" t="s">
        <v>562</v>
      </c>
      <c r="N2443" t="s">
        <v>564</v>
      </c>
      <c r="O2443" t="s">
        <v>913</v>
      </c>
      <c r="P2443" t="s">
        <v>38</v>
      </c>
      <c r="Q2443">
        <v>118</v>
      </c>
      <c r="R2443">
        <v>119</v>
      </c>
      <c r="S2443">
        <v>1</v>
      </c>
      <c r="T2443">
        <v>0</v>
      </c>
      <c r="U2443">
        <v>1</v>
      </c>
      <c r="AD2443" s="107">
        <v>23745</v>
      </c>
      <c r="AE2443" t="s">
        <v>31</v>
      </c>
      <c r="AF2443" t="s">
        <v>32</v>
      </c>
      <c r="AG2443" t="s">
        <v>868</v>
      </c>
      <c r="AH2443" t="s">
        <v>30</v>
      </c>
      <c r="AI2443" t="s">
        <v>94</v>
      </c>
      <c r="AJ2443" t="s">
        <v>88</v>
      </c>
      <c r="AK2443">
        <v>5</v>
      </c>
      <c r="AL2443" t="s">
        <v>987</v>
      </c>
      <c r="AN2443">
        <v>7</v>
      </c>
      <c r="AP2443" t="s">
        <v>92</v>
      </c>
      <c r="AR2443" t="s">
        <v>66</v>
      </c>
      <c r="AS2443" t="s">
        <v>44</v>
      </c>
      <c r="BC2443" t="s">
        <v>37</v>
      </c>
      <c r="BF2443">
        <v>118</v>
      </c>
      <c r="BG2443">
        <v>118</v>
      </c>
      <c r="BH2443">
        <v>119</v>
      </c>
      <c r="BI2443">
        <v>47.05464480874317</v>
      </c>
      <c r="BJ2443">
        <f t="shared" si="190"/>
        <v>47</v>
      </c>
      <c r="BK2443">
        <v>0</v>
      </c>
      <c r="BL2443">
        <v>0</v>
      </c>
      <c r="BM2443" t="s">
        <v>1050</v>
      </c>
      <c r="BN2443" t="s">
        <v>913</v>
      </c>
      <c r="BO2443" t="s">
        <v>564</v>
      </c>
      <c r="BQ2443" t="s">
        <v>1050</v>
      </c>
      <c r="BR2443" t="s">
        <v>87</v>
      </c>
      <c r="BS2443" t="s">
        <v>572</v>
      </c>
      <c r="BT2443" t="s">
        <v>1252</v>
      </c>
      <c r="BU2443" t="s">
        <v>87</v>
      </c>
      <c r="BV2443">
        <v>0.99159663865546221</v>
      </c>
      <c r="BW2443">
        <v>1</v>
      </c>
      <c r="BX2443">
        <v>8.4033613445377853E-3</v>
      </c>
      <c r="BY2443">
        <v>0</v>
      </c>
      <c r="BZ2443">
        <v>-118</v>
      </c>
      <c r="CA2443">
        <v>0</v>
      </c>
      <c r="CB2443">
        <v>118</v>
      </c>
      <c r="CC2443" t="e">
        <v>#VALUE!</v>
      </c>
      <c r="CD2443">
        <v>118</v>
      </c>
      <c r="CE2443">
        <v>0</v>
      </c>
      <c r="CH2443">
        <f t="shared" si="191"/>
        <v>1</v>
      </c>
      <c r="CI2443" t="s">
        <v>1408</v>
      </c>
      <c r="CJ2443">
        <v>0</v>
      </c>
      <c r="CK2443" t="s">
        <v>1399</v>
      </c>
      <c r="CL2443">
        <f t="shared" si="192"/>
        <v>0</v>
      </c>
      <c r="CM2443">
        <f t="shared" si="193"/>
        <v>1</v>
      </c>
      <c r="CN2443">
        <f t="shared" si="194"/>
        <v>0</v>
      </c>
    </row>
    <row r="2444" spans="1:92" x14ac:dyDescent="0.25">
      <c r="A2444">
        <v>1273</v>
      </c>
      <c r="B2444" t="s">
        <v>564</v>
      </c>
      <c r="C2444" t="s">
        <v>564</v>
      </c>
      <c r="D2444">
        <v>2561965</v>
      </c>
      <c r="E2444">
        <v>2</v>
      </c>
      <c r="F2444" s="107">
        <v>40955</v>
      </c>
      <c r="G2444" s="107">
        <v>41012</v>
      </c>
      <c r="H2444">
        <v>2561965</v>
      </c>
      <c r="I2444" s="107">
        <v>40955</v>
      </c>
      <c r="J2444" s="107">
        <v>41012</v>
      </c>
      <c r="K2444" t="s">
        <v>562</v>
      </c>
      <c r="L2444" t="s">
        <v>562</v>
      </c>
      <c r="N2444" t="s">
        <v>564</v>
      </c>
      <c r="O2444" t="s">
        <v>913</v>
      </c>
      <c r="P2444" t="s">
        <v>587</v>
      </c>
      <c r="Q2444">
        <v>58</v>
      </c>
      <c r="R2444">
        <v>58</v>
      </c>
      <c r="S2444">
        <v>0</v>
      </c>
      <c r="T2444">
        <v>2</v>
      </c>
      <c r="AD2444" s="107">
        <v>30613</v>
      </c>
      <c r="AE2444" t="s">
        <v>31</v>
      </c>
      <c r="AF2444" t="s">
        <v>32</v>
      </c>
      <c r="AG2444" t="s">
        <v>868</v>
      </c>
      <c r="AH2444" t="s">
        <v>30</v>
      </c>
      <c r="AI2444" t="s">
        <v>58</v>
      </c>
      <c r="AJ2444" t="s">
        <v>47</v>
      </c>
      <c r="AK2444">
        <v>4</v>
      </c>
      <c r="AL2444" t="s">
        <v>47</v>
      </c>
      <c r="AP2444" t="s">
        <v>149</v>
      </c>
      <c r="AR2444" t="s">
        <v>66</v>
      </c>
      <c r="AS2444" t="s">
        <v>73</v>
      </c>
      <c r="BC2444" t="s">
        <v>51</v>
      </c>
      <c r="BF2444">
        <v>58</v>
      </c>
      <c r="BG2444">
        <v>58</v>
      </c>
      <c r="BH2444">
        <v>58</v>
      </c>
      <c r="BI2444">
        <v>28.256830601092897</v>
      </c>
      <c r="BJ2444">
        <f t="shared" si="190"/>
        <v>28</v>
      </c>
      <c r="BK2444">
        <v>0</v>
      </c>
      <c r="BL2444">
        <v>0</v>
      </c>
      <c r="BM2444" t="s">
        <v>47</v>
      </c>
      <c r="BN2444" t="s">
        <v>913</v>
      </c>
      <c r="BO2444" t="s">
        <v>564</v>
      </c>
      <c r="BQ2444" t="s">
        <v>47</v>
      </c>
      <c r="BR2444" t="s">
        <v>87</v>
      </c>
      <c r="BS2444" t="s">
        <v>572</v>
      </c>
      <c r="BT2444" t="s">
        <v>1252</v>
      </c>
      <c r="BU2444" t="s">
        <v>564</v>
      </c>
      <c r="BV2444">
        <v>1</v>
      </c>
      <c r="BW2444">
        <v>1</v>
      </c>
      <c r="BX2444">
        <v>0</v>
      </c>
      <c r="BY2444">
        <v>0</v>
      </c>
      <c r="BZ2444">
        <v>-58</v>
      </c>
      <c r="CA2444">
        <v>0</v>
      </c>
      <c r="CB2444">
        <v>58</v>
      </c>
      <c r="CC2444" t="e">
        <v>#VALUE!</v>
      </c>
      <c r="CD2444">
        <v>58</v>
      </c>
      <c r="CE2444">
        <v>0</v>
      </c>
      <c r="CH2444">
        <f t="shared" si="191"/>
        <v>1</v>
      </c>
      <c r="CI2444" t="s">
        <v>1401</v>
      </c>
      <c r="CJ2444">
        <v>3</v>
      </c>
      <c r="CK2444" t="s">
        <v>1399</v>
      </c>
      <c r="CL2444">
        <f t="shared" si="192"/>
        <v>0</v>
      </c>
      <c r="CM2444">
        <f t="shared" si="193"/>
        <v>0</v>
      </c>
      <c r="CN2444">
        <f t="shared" si="194"/>
        <v>1</v>
      </c>
    </row>
    <row r="2445" spans="1:92" x14ac:dyDescent="0.25">
      <c r="A2445">
        <v>707</v>
      </c>
      <c r="B2445" t="s">
        <v>564</v>
      </c>
      <c r="C2445" t="s">
        <v>564</v>
      </c>
      <c r="D2445">
        <v>2562612</v>
      </c>
      <c r="E2445">
        <v>6</v>
      </c>
      <c r="F2445" s="107">
        <v>40936</v>
      </c>
      <c r="G2445" s="107">
        <v>41096</v>
      </c>
      <c r="H2445">
        <v>2562612</v>
      </c>
      <c r="I2445" s="107">
        <v>40937</v>
      </c>
      <c r="J2445" s="107">
        <v>41096</v>
      </c>
      <c r="K2445">
        <v>50000</v>
      </c>
      <c r="L2445" t="s">
        <v>570</v>
      </c>
      <c r="N2445" t="s">
        <v>564</v>
      </c>
      <c r="O2445" t="s">
        <v>913</v>
      </c>
      <c r="P2445" t="s">
        <v>38</v>
      </c>
      <c r="Q2445">
        <v>160</v>
      </c>
      <c r="R2445">
        <v>161</v>
      </c>
      <c r="S2445">
        <v>0</v>
      </c>
      <c r="T2445">
        <v>0</v>
      </c>
      <c r="AB2445" t="s">
        <v>111</v>
      </c>
      <c r="AD2445" s="107">
        <v>34180</v>
      </c>
      <c r="AE2445" t="s">
        <v>31</v>
      </c>
      <c r="AF2445" t="s">
        <v>39</v>
      </c>
      <c r="AG2445" t="s">
        <v>40</v>
      </c>
      <c r="AH2445" t="s">
        <v>30</v>
      </c>
      <c r="AI2445" t="s">
        <v>112</v>
      </c>
      <c r="AJ2445" t="s">
        <v>88</v>
      </c>
      <c r="AK2445">
        <v>6</v>
      </c>
      <c r="AL2445" t="s">
        <v>361</v>
      </c>
      <c r="AM2445">
        <v>12</v>
      </c>
      <c r="AP2445" t="s">
        <v>104</v>
      </c>
      <c r="AR2445" t="s">
        <v>91</v>
      </c>
      <c r="AS2445" t="s">
        <v>105</v>
      </c>
      <c r="BC2445" t="s">
        <v>37</v>
      </c>
      <c r="BF2445">
        <v>160</v>
      </c>
      <c r="BG2445">
        <v>160</v>
      </c>
      <c r="BH2445">
        <v>161</v>
      </c>
      <c r="BI2445">
        <v>18.459016393442624</v>
      </c>
      <c r="BJ2445">
        <f t="shared" si="190"/>
        <v>19</v>
      </c>
      <c r="BK2445">
        <v>0</v>
      </c>
      <c r="BL2445">
        <v>0</v>
      </c>
      <c r="BM2445" t="s">
        <v>1050</v>
      </c>
      <c r="BN2445" t="s">
        <v>913</v>
      </c>
      <c r="BO2445" t="s">
        <v>564</v>
      </c>
      <c r="BQ2445" t="s">
        <v>1050</v>
      </c>
      <c r="BR2445" t="s">
        <v>87</v>
      </c>
      <c r="BS2445" t="s">
        <v>572</v>
      </c>
      <c r="BT2445" t="s">
        <v>1252</v>
      </c>
      <c r="BU2445" t="s">
        <v>564</v>
      </c>
      <c r="BV2445">
        <v>0.99378881987577639</v>
      </c>
      <c r="BW2445">
        <v>1</v>
      </c>
      <c r="BX2445">
        <v>6.2111801242236142E-3</v>
      </c>
      <c r="BY2445">
        <v>0</v>
      </c>
      <c r="BZ2445">
        <v>-160</v>
      </c>
      <c r="CA2445">
        <v>0</v>
      </c>
      <c r="CB2445">
        <v>160</v>
      </c>
      <c r="CC2445" t="e">
        <v>#VALUE!</v>
      </c>
      <c r="CD2445">
        <v>160</v>
      </c>
      <c r="CE2445">
        <v>0</v>
      </c>
      <c r="CH2445">
        <f t="shared" si="191"/>
        <v>0</v>
      </c>
      <c r="CI2445" t="s">
        <v>1403</v>
      </c>
      <c r="CJ2445">
        <v>6</v>
      </c>
      <c r="CK2445" t="s">
        <v>1399</v>
      </c>
      <c r="CL2445">
        <f t="shared" si="192"/>
        <v>0</v>
      </c>
      <c r="CM2445">
        <f t="shared" si="193"/>
        <v>0</v>
      </c>
      <c r="CN2445">
        <f t="shared" si="194"/>
        <v>0</v>
      </c>
    </row>
    <row r="2446" spans="1:92" x14ac:dyDescent="0.25">
      <c r="A2446">
        <v>2151</v>
      </c>
      <c r="B2446" t="s">
        <v>564</v>
      </c>
      <c r="C2446" t="s">
        <v>564</v>
      </c>
      <c r="D2446">
        <v>2562897</v>
      </c>
      <c r="E2446">
        <v>2</v>
      </c>
      <c r="F2446" s="107">
        <v>40989</v>
      </c>
      <c r="G2446" s="107">
        <v>41009</v>
      </c>
      <c r="H2446">
        <v>2562897</v>
      </c>
      <c r="I2446" s="107">
        <v>40991</v>
      </c>
      <c r="J2446" s="107">
        <v>40993</v>
      </c>
      <c r="K2446">
        <v>2000</v>
      </c>
      <c r="L2446" t="s">
        <v>566</v>
      </c>
      <c r="M2446" s="107">
        <v>40993</v>
      </c>
      <c r="N2446" t="s">
        <v>87</v>
      </c>
      <c r="O2446" t="s">
        <v>75</v>
      </c>
      <c r="P2446" t="s">
        <v>587</v>
      </c>
      <c r="Q2446">
        <v>3</v>
      </c>
      <c r="R2446">
        <v>21</v>
      </c>
      <c r="S2446">
        <v>0</v>
      </c>
      <c r="T2446">
        <v>2</v>
      </c>
      <c r="AB2446" t="s">
        <v>111</v>
      </c>
      <c r="AD2446" s="107">
        <v>33347</v>
      </c>
      <c r="AE2446" t="s">
        <v>31</v>
      </c>
      <c r="AF2446" t="s">
        <v>39</v>
      </c>
      <c r="AG2446" t="s">
        <v>40</v>
      </c>
      <c r="AH2446" t="s">
        <v>30</v>
      </c>
      <c r="AI2446" t="s">
        <v>113</v>
      </c>
      <c r="AJ2446" t="s">
        <v>47</v>
      </c>
      <c r="AK2446">
        <v>3</v>
      </c>
      <c r="AL2446" t="s">
        <v>47</v>
      </c>
      <c r="AP2446" t="s">
        <v>107</v>
      </c>
      <c r="AR2446" t="s">
        <v>43</v>
      </c>
      <c r="AS2446" t="s">
        <v>60</v>
      </c>
      <c r="AT2446" t="s">
        <v>406</v>
      </c>
      <c r="BC2446" t="s">
        <v>37</v>
      </c>
      <c r="BF2446">
        <v>3</v>
      </c>
      <c r="BG2446">
        <v>19</v>
      </c>
      <c r="BH2446">
        <v>21</v>
      </c>
      <c r="BI2446">
        <v>20.879781420765028</v>
      </c>
      <c r="BJ2446">
        <f t="shared" si="190"/>
        <v>21</v>
      </c>
      <c r="BK2446">
        <v>0</v>
      </c>
      <c r="BL2446">
        <v>-16</v>
      </c>
      <c r="BM2446" t="s">
        <v>47</v>
      </c>
      <c r="BN2446" t="s">
        <v>75</v>
      </c>
      <c r="BO2446" t="s">
        <v>87</v>
      </c>
      <c r="BQ2446" t="s">
        <v>47</v>
      </c>
      <c r="BR2446" t="s">
        <v>87</v>
      </c>
      <c r="BS2446" t="s">
        <v>573</v>
      </c>
      <c r="BT2446" t="s">
        <v>1252</v>
      </c>
      <c r="BU2446" t="s">
        <v>564</v>
      </c>
      <c r="BV2446">
        <v>0.14285714285714285</v>
      </c>
      <c r="BW2446">
        <v>0.15789473684210525</v>
      </c>
      <c r="BX2446">
        <v>1.5037593984962405E-2</v>
      </c>
      <c r="BY2446">
        <v>0</v>
      </c>
      <c r="BZ2446">
        <v>-3</v>
      </c>
      <c r="CA2446">
        <v>0</v>
      </c>
      <c r="CB2446">
        <v>3</v>
      </c>
      <c r="CC2446" t="e">
        <v>#VALUE!</v>
      </c>
      <c r="CD2446">
        <v>3</v>
      </c>
      <c r="CE2446">
        <v>0</v>
      </c>
      <c r="CH2446">
        <f t="shared" si="191"/>
        <v>1</v>
      </c>
      <c r="CI2446" t="s">
        <v>1405</v>
      </c>
      <c r="CJ2446">
        <v>1</v>
      </c>
      <c r="CK2446" t="s">
        <v>1399</v>
      </c>
      <c r="CL2446">
        <f t="shared" si="192"/>
        <v>1</v>
      </c>
      <c r="CM2446">
        <f t="shared" si="193"/>
        <v>0</v>
      </c>
      <c r="CN2446">
        <f t="shared" si="194"/>
        <v>1</v>
      </c>
    </row>
    <row r="2447" spans="1:92" x14ac:dyDescent="0.25">
      <c r="A2447">
        <v>516</v>
      </c>
      <c r="B2447" t="s">
        <v>564</v>
      </c>
      <c r="C2447" t="s">
        <v>564</v>
      </c>
      <c r="D2447">
        <v>2563275</v>
      </c>
      <c r="E2447">
        <v>1</v>
      </c>
      <c r="F2447" s="107">
        <v>40929</v>
      </c>
      <c r="G2447" s="107">
        <v>41003</v>
      </c>
      <c r="H2447">
        <v>2563275</v>
      </c>
      <c r="I2447" s="107">
        <v>40929</v>
      </c>
      <c r="J2447" s="107">
        <v>40930</v>
      </c>
      <c r="K2447">
        <v>2000</v>
      </c>
      <c r="L2447" t="s">
        <v>566</v>
      </c>
      <c r="M2447" s="107">
        <v>40930</v>
      </c>
      <c r="N2447" t="s">
        <v>87</v>
      </c>
      <c r="O2447" t="s">
        <v>75</v>
      </c>
      <c r="P2447" t="s">
        <v>54</v>
      </c>
      <c r="Q2447">
        <v>2</v>
      </c>
      <c r="R2447">
        <v>75</v>
      </c>
      <c r="S2447">
        <v>0</v>
      </c>
      <c r="T2447">
        <v>0</v>
      </c>
      <c r="AD2447" s="107">
        <v>34292</v>
      </c>
      <c r="AE2447" t="s">
        <v>31</v>
      </c>
      <c r="AF2447" t="s">
        <v>68</v>
      </c>
      <c r="AG2447" t="s">
        <v>870</v>
      </c>
      <c r="AH2447" t="s">
        <v>30</v>
      </c>
      <c r="AI2447" t="s">
        <v>82</v>
      </c>
      <c r="AJ2447" t="s">
        <v>54</v>
      </c>
      <c r="AK2447">
        <v>5</v>
      </c>
      <c r="AL2447" t="s">
        <v>54</v>
      </c>
      <c r="AP2447" t="s">
        <v>136</v>
      </c>
      <c r="AR2447" t="s">
        <v>66</v>
      </c>
      <c r="AS2447" t="s">
        <v>63</v>
      </c>
      <c r="AT2447" t="s">
        <v>218</v>
      </c>
      <c r="BC2447" t="s">
        <v>51</v>
      </c>
      <c r="BF2447">
        <v>2</v>
      </c>
      <c r="BG2447">
        <v>75</v>
      </c>
      <c r="BH2447">
        <v>75</v>
      </c>
      <c r="BI2447">
        <v>18.133879781420767</v>
      </c>
      <c r="BJ2447">
        <f t="shared" si="190"/>
        <v>18</v>
      </c>
      <c r="BK2447">
        <v>0</v>
      </c>
      <c r="BL2447">
        <v>-73</v>
      </c>
      <c r="BM2447" t="s">
        <v>1051</v>
      </c>
      <c r="BN2447" t="s">
        <v>75</v>
      </c>
      <c r="BO2447" t="s">
        <v>87</v>
      </c>
      <c r="BQ2447" t="s">
        <v>1051</v>
      </c>
      <c r="BR2447" t="s">
        <v>87</v>
      </c>
      <c r="BS2447" t="s">
        <v>573</v>
      </c>
      <c r="BT2447" t="s">
        <v>1252</v>
      </c>
      <c r="BU2447" t="s">
        <v>564</v>
      </c>
      <c r="BV2447">
        <v>2.6666666666666668E-2</v>
      </c>
      <c r="BW2447">
        <v>2.6666666666666668E-2</v>
      </c>
      <c r="BX2447">
        <v>0</v>
      </c>
      <c r="BY2447">
        <v>0</v>
      </c>
      <c r="BZ2447">
        <v>-2</v>
      </c>
      <c r="CA2447">
        <v>0</v>
      </c>
      <c r="CB2447">
        <v>2</v>
      </c>
      <c r="CC2447" t="e">
        <v>#VALUE!</v>
      </c>
      <c r="CD2447">
        <v>2</v>
      </c>
      <c r="CE2447">
        <v>0</v>
      </c>
      <c r="CH2447">
        <f t="shared" si="191"/>
        <v>0</v>
      </c>
      <c r="CI2447" t="s">
        <v>1405</v>
      </c>
      <c r="CJ2447">
        <v>1</v>
      </c>
      <c r="CK2447" t="s">
        <v>1399</v>
      </c>
      <c r="CL2447">
        <f t="shared" si="192"/>
        <v>1</v>
      </c>
      <c r="CM2447">
        <f t="shared" si="193"/>
        <v>0</v>
      </c>
      <c r="CN2447">
        <f t="shared" si="194"/>
        <v>0</v>
      </c>
    </row>
    <row r="2448" spans="1:92" x14ac:dyDescent="0.25">
      <c r="A2448">
        <v>2509</v>
      </c>
      <c r="B2448" t="s">
        <v>564</v>
      </c>
      <c r="C2448" t="s">
        <v>564</v>
      </c>
      <c r="D2448">
        <v>2563389</v>
      </c>
      <c r="E2448">
        <v>4</v>
      </c>
      <c r="F2448" s="107">
        <v>41003</v>
      </c>
      <c r="G2448" s="107">
        <v>41403</v>
      </c>
      <c r="H2448">
        <v>2563389</v>
      </c>
      <c r="I2448" s="107">
        <v>41004</v>
      </c>
      <c r="J2448" s="107">
        <v>41088</v>
      </c>
      <c r="K2448">
        <v>30000</v>
      </c>
      <c r="L2448" t="s">
        <v>570</v>
      </c>
      <c r="M2448" s="107">
        <v>41088</v>
      </c>
      <c r="N2448" t="s">
        <v>87</v>
      </c>
      <c r="O2448" t="s">
        <v>75</v>
      </c>
      <c r="P2448" t="s">
        <v>38</v>
      </c>
      <c r="Q2448">
        <v>85</v>
      </c>
      <c r="R2448">
        <v>401</v>
      </c>
      <c r="S2448">
        <v>0</v>
      </c>
      <c r="T2448">
        <v>1</v>
      </c>
      <c r="AD2448" s="107">
        <v>33855</v>
      </c>
      <c r="AE2448" t="s">
        <v>45</v>
      </c>
      <c r="AF2448" t="s">
        <v>68</v>
      </c>
      <c r="AG2448" t="s">
        <v>870</v>
      </c>
      <c r="AH2448" t="s">
        <v>30</v>
      </c>
      <c r="AI2448" t="s">
        <v>64</v>
      </c>
      <c r="AJ2448" t="s">
        <v>88</v>
      </c>
      <c r="AK2448">
        <v>11</v>
      </c>
      <c r="AL2448" t="s">
        <v>986</v>
      </c>
      <c r="AO2448">
        <v>120</v>
      </c>
      <c r="AP2448" t="s">
        <v>104</v>
      </c>
      <c r="AR2448" t="s">
        <v>91</v>
      </c>
      <c r="AS2448" t="s">
        <v>105</v>
      </c>
      <c r="BC2448" t="s">
        <v>51</v>
      </c>
      <c r="BF2448">
        <v>85</v>
      </c>
      <c r="BG2448">
        <v>400</v>
      </c>
      <c r="BH2448">
        <v>401</v>
      </c>
      <c r="BI2448">
        <v>19.530054644808743</v>
      </c>
      <c r="BJ2448">
        <f t="shared" si="190"/>
        <v>20</v>
      </c>
      <c r="BK2448">
        <v>0</v>
      </c>
      <c r="BL2448">
        <v>-315</v>
      </c>
      <c r="BM2448" t="s">
        <v>1050</v>
      </c>
      <c r="BN2448" t="s">
        <v>75</v>
      </c>
      <c r="BO2448" t="s">
        <v>87</v>
      </c>
      <c r="BQ2448" t="s">
        <v>1050</v>
      </c>
      <c r="BR2448" t="s">
        <v>87</v>
      </c>
      <c r="BS2448" t="s">
        <v>573</v>
      </c>
      <c r="BT2448" t="s">
        <v>1252</v>
      </c>
      <c r="BU2448" t="s">
        <v>564</v>
      </c>
      <c r="BV2448">
        <v>0.21197007481296759</v>
      </c>
      <c r="BW2448">
        <v>0.21249999999999999</v>
      </c>
      <c r="BX2448">
        <v>5.2992518703240399E-4</v>
      </c>
      <c r="BY2448">
        <v>0</v>
      </c>
      <c r="BZ2448">
        <v>-85</v>
      </c>
      <c r="CA2448">
        <v>0</v>
      </c>
      <c r="CB2448">
        <v>85</v>
      </c>
      <c r="CC2448" t="e">
        <v>#VALUE!</v>
      </c>
      <c r="CD2448">
        <v>85</v>
      </c>
      <c r="CE2448">
        <v>0</v>
      </c>
      <c r="CH2448">
        <f t="shared" si="191"/>
        <v>1</v>
      </c>
      <c r="CI2448" t="s">
        <v>1402</v>
      </c>
      <c r="CJ2448">
        <v>4</v>
      </c>
      <c r="CK2448" t="s">
        <v>1399</v>
      </c>
      <c r="CL2448">
        <f t="shared" si="192"/>
        <v>1</v>
      </c>
      <c r="CM2448">
        <f t="shared" si="193"/>
        <v>0</v>
      </c>
      <c r="CN2448">
        <f t="shared" si="194"/>
        <v>1</v>
      </c>
    </row>
    <row r="2449" spans="1:92" x14ac:dyDescent="0.25">
      <c r="A2449">
        <v>2153</v>
      </c>
      <c r="B2449" t="s">
        <v>564</v>
      </c>
      <c r="C2449" t="s">
        <v>564</v>
      </c>
      <c r="D2449">
        <v>2563537</v>
      </c>
      <c r="E2449">
        <v>5</v>
      </c>
      <c r="F2449" s="107">
        <v>40989</v>
      </c>
      <c r="G2449" s="107">
        <v>41045</v>
      </c>
      <c r="H2449">
        <v>2563537</v>
      </c>
      <c r="I2449" s="107">
        <v>40990</v>
      </c>
      <c r="J2449" s="107">
        <v>41045</v>
      </c>
      <c r="K2449">
        <v>2000</v>
      </c>
      <c r="L2449" t="s">
        <v>566</v>
      </c>
      <c r="N2449" t="s">
        <v>564</v>
      </c>
      <c r="O2449" t="s">
        <v>913</v>
      </c>
      <c r="P2449" t="s">
        <v>38</v>
      </c>
      <c r="Q2449">
        <v>56</v>
      </c>
      <c r="R2449">
        <v>57</v>
      </c>
      <c r="S2449">
        <v>0</v>
      </c>
      <c r="T2449">
        <v>0</v>
      </c>
      <c r="AD2449" s="107">
        <v>34214</v>
      </c>
      <c r="AE2449" t="s">
        <v>31</v>
      </c>
      <c r="AF2449" t="s">
        <v>32</v>
      </c>
      <c r="AG2449" t="s">
        <v>868</v>
      </c>
      <c r="AH2449" t="s">
        <v>30</v>
      </c>
      <c r="AI2449" t="s">
        <v>140</v>
      </c>
      <c r="AJ2449" t="s">
        <v>88</v>
      </c>
      <c r="AK2449">
        <v>4</v>
      </c>
      <c r="AL2449" t="s">
        <v>987</v>
      </c>
      <c r="AN2449">
        <v>12</v>
      </c>
      <c r="AP2449" t="s">
        <v>120</v>
      </c>
      <c r="AR2449" t="s">
        <v>43</v>
      </c>
      <c r="AS2449" t="s">
        <v>121</v>
      </c>
      <c r="BC2449" t="s">
        <v>37</v>
      </c>
      <c r="BF2449">
        <v>56</v>
      </c>
      <c r="BG2449">
        <v>56</v>
      </c>
      <c r="BH2449">
        <v>57</v>
      </c>
      <c r="BI2449">
        <v>18.510928961748633</v>
      </c>
      <c r="BJ2449">
        <f t="shared" si="190"/>
        <v>19</v>
      </c>
      <c r="BK2449">
        <v>0</v>
      </c>
      <c r="BL2449">
        <v>0</v>
      </c>
      <c r="BM2449" t="s">
        <v>1050</v>
      </c>
      <c r="BN2449" t="s">
        <v>913</v>
      </c>
      <c r="BO2449" t="s">
        <v>564</v>
      </c>
      <c r="BQ2449" t="s">
        <v>1050</v>
      </c>
      <c r="BR2449" t="s">
        <v>87</v>
      </c>
      <c r="BS2449" t="s">
        <v>572</v>
      </c>
      <c r="BT2449" t="s">
        <v>1252</v>
      </c>
      <c r="BU2449" t="s">
        <v>564</v>
      </c>
      <c r="BV2449">
        <v>0.98245614035087714</v>
      </c>
      <c r="BW2449">
        <v>1</v>
      </c>
      <c r="BX2449">
        <v>1.7543859649122862E-2</v>
      </c>
      <c r="BY2449">
        <v>0</v>
      </c>
      <c r="BZ2449">
        <v>-56</v>
      </c>
      <c r="CA2449">
        <v>0</v>
      </c>
      <c r="CB2449">
        <v>56</v>
      </c>
      <c r="CC2449" t="e">
        <v>#VALUE!</v>
      </c>
      <c r="CD2449">
        <v>56</v>
      </c>
      <c r="CE2449">
        <v>0</v>
      </c>
      <c r="CH2449">
        <f t="shared" si="191"/>
        <v>0</v>
      </c>
      <c r="CI2449" t="s">
        <v>1401</v>
      </c>
      <c r="CJ2449">
        <v>3</v>
      </c>
      <c r="CK2449" t="s">
        <v>1399</v>
      </c>
      <c r="CL2449">
        <f t="shared" si="192"/>
        <v>0</v>
      </c>
      <c r="CM2449">
        <f t="shared" si="193"/>
        <v>0</v>
      </c>
      <c r="CN2449">
        <f t="shared" si="194"/>
        <v>0</v>
      </c>
    </row>
    <row r="2450" spans="1:92" x14ac:dyDescent="0.25">
      <c r="A2450">
        <v>359</v>
      </c>
      <c r="B2450" t="s">
        <v>564</v>
      </c>
      <c r="C2450" t="s">
        <v>564</v>
      </c>
      <c r="D2450">
        <v>2563540</v>
      </c>
      <c r="E2450">
        <v>6</v>
      </c>
      <c r="F2450" s="107">
        <v>40923</v>
      </c>
      <c r="G2450" s="107">
        <v>41019</v>
      </c>
      <c r="H2450">
        <v>2563540</v>
      </c>
      <c r="I2450" s="107">
        <v>40924</v>
      </c>
      <c r="J2450" s="107">
        <v>41019</v>
      </c>
      <c r="K2450">
        <v>35000</v>
      </c>
      <c r="L2450" t="s">
        <v>570</v>
      </c>
      <c r="N2450" t="s">
        <v>564</v>
      </c>
      <c r="O2450" t="s">
        <v>913</v>
      </c>
      <c r="P2450" t="s">
        <v>38</v>
      </c>
      <c r="Q2450">
        <v>96</v>
      </c>
      <c r="R2450">
        <v>97</v>
      </c>
      <c r="S2450">
        <v>0</v>
      </c>
      <c r="T2450">
        <v>1</v>
      </c>
      <c r="AB2450" t="s">
        <v>111</v>
      </c>
      <c r="AD2450" s="107">
        <v>30891</v>
      </c>
      <c r="AE2450" t="s">
        <v>31</v>
      </c>
      <c r="AF2450" t="s">
        <v>39</v>
      </c>
      <c r="AG2450" t="s">
        <v>40</v>
      </c>
      <c r="AH2450" t="s">
        <v>30</v>
      </c>
      <c r="AI2450" t="s">
        <v>41</v>
      </c>
      <c r="AJ2450" t="s">
        <v>88</v>
      </c>
      <c r="AK2450">
        <v>6</v>
      </c>
      <c r="AL2450" t="s">
        <v>361</v>
      </c>
      <c r="AM2450">
        <v>1</v>
      </c>
      <c r="AP2450" t="s">
        <v>197</v>
      </c>
      <c r="AR2450" t="s">
        <v>45</v>
      </c>
      <c r="AS2450" t="s">
        <v>44</v>
      </c>
      <c r="BC2450" t="s">
        <v>51</v>
      </c>
      <c r="BF2450">
        <v>96</v>
      </c>
      <c r="BG2450">
        <v>96</v>
      </c>
      <c r="BH2450">
        <v>97</v>
      </c>
      <c r="BI2450">
        <v>27.409836065573771</v>
      </c>
      <c r="BJ2450">
        <f t="shared" si="190"/>
        <v>27</v>
      </c>
      <c r="BK2450">
        <v>0</v>
      </c>
      <c r="BL2450">
        <v>0</v>
      </c>
      <c r="BM2450" t="s">
        <v>1050</v>
      </c>
      <c r="BN2450" t="s">
        <v>913</v>
      </c>
      <c r="BO2450" t="s">
        <v>564</v>
      </c>
      <c r="BQ2450" t="s">
        <v>1050</v>
      </c>
      <c r="BR2450" t="s">
        <v>87</v>
      </c>
      <c r="BS2450" t="s">
        <v>572</v>
      </c>
      <c r="BT2450" t="s">
        <v>1252</v>
      </c>
      <c r="BU2450" t="s">
        <v>564</v>
      </c>
      <c r="BV2450">
        <v>0.98969072164948457</v>
      </c>
      <c r="BW2450">
        <v>1</v>
      </c>
      <c r="BX2450">
        <v>1.0309278350515427E-2</v>
      </c>
      <c r="BY2450">
        <v>0</v>
      </c>
      <c r="BZ2450">
        <v>-96</v>
      </c>
      <c r="CA2450">
        <v>0</v>
      </c>
      <c r="CB2450">
        <v>96</v>
      </c>
      <c r="CC2450" t="e">
        <v>#VALUE!</v>
      </c>
      <c r="CD2450">
        <v>96</v>
      </c>
      <c r="CE2450">
        <v>0</v>
      </c>
      <c r="CH2450">
        <f t="shared" si="191"/>
        <v>1</v>
      </c>
      <c r="CI2450" t="s">
        <v>1408</v>
      </c>
      <c r="CJ2450">
        <v>0</v>
      </c>
      <c r="CK2450" t="s">
        <v>1399</v>
      </c>
      <c r="CL2450">
        <f t="shared" si="192"/>
        <v>0</v>
      </c>
      <c r="CM2450">
        <f t="shared" si="193"/>
        <v>0</v>
      </c>
      <c r="CN2450">
        <f t="shared" si="194"/>
        <v>1</v>
      </c>
    </row>
    <row r="2451" spans="1:92" x14ac:dyDescent="0.25">
      <c r="A2451">
        <v>188</v>
      </c>
      <c r="B2451" t="s">
        <v>564</v>
      </c>
      <c r="C2451" t="s">
        <v>564</v>
      </c>
      <c r="D2451">
        <v>2563977</v>
      </c>
      <c r="E2451">
        <v>4</v>
      </c>
      <c r="F2451" s="107">
        <v>40917</v>
      </c>
      <c r="G2451" s="107">
        <v>41072</v>
      </c>
      <c r="H2451">
        <v>2563977</v>
      </c>
      <c r="I2451" s="107">
        <v>40917</v>
      </c>
      <c r="J2451" s="107">
        <v>40918</v>
      </c>
      <c r="K2451">
        <v>5000</v>
      </c>
      <c r="L2451" t="s">
        <v>567</v>
      </c>
      <c r="M2451" s="107">
        <v>40918</v>
      </c>
      <c r="N2451" t="s">
        <v>87</v>
      </c>
      <c r="O2451" t="s">
        <v>75</v>
      </c>
      <c r="P2451" t="s">
        <v>38</v>
      </c>
      <c r="Q2451">
        <v>2</v>
      </c>
      <c r="R2451">
        <v>156</v>
      </c>
      <c r="S2451">
        <v>0</v>
      </c>
      <c r="T2451">
        <v>1</v>
      </c>
      <c r="AB2451" t="s">
        <v>111</v>
      </c>
      <c r="AD2451" s="107">
        <v>27027</v>
      </c>
      <c r="AE2451" t="s">
        <v>45</v>
      </c>
      <c r="AF2451" t="s">
        <v>39</v>
      </c>
      <c r="AG2451" t="s">
        <v>40</v>
      </c>
      <c r="AH2451" t="s">
        <v>30</v>
      </c>
      <c r="AI2451" t="s">
        <v>99</v>
      </c>
      <c r="AJ2451" t="s">
        <v>88</v>
      </c>
      <c r="AK2451">
        <v>8</v>
      </c>
      <c r="AL2451" t="s">
        <v>986</v>
      </c>
      <c r="AO2451">
        <v>30</v>
      </c>
      <c r="AP2451" t="s">
        <v>42</v>
      </c>
      <c r="AR2451" t="s">
        <v>43</v>
      </c>
      <c r="AS2451" t="s">
        <v>44</v>
      </c>
      <c r="BC2451" t="s">
        <v>51</v>
      </c>
      <c r="BF2451">
        <v>2</v>
      </c>
      <c r="BG2451">
        <v>156</v>
      </c>
      <c r="BH2451">
        <v>156</v>
      </c>
      <c r="BI2451">
        <v>37.950819672131146</v>
      </c>
      <c r="BJ2451">
        <f t="shared" si="190"/>
        <v>38</v>
      </c>
      <c r="BK2451">
        <v>0</v>
      </c>
      <c r="BL2451">
        <v>-154</v>
      </c>
      <c r="BM2451" t="s">
        <v>1050</v>
      </c>
      <c r="BN2451" t="s">
        <v>75</v>
      </c>
      <c r="BO2451" t="s">
        <v>87</v>
      </c>
      <c r="BQ2451" t="s">
        <v>1050</v>
      </c>
      <c r="BR2451" t="s">
        <v>87</v>
      </c>
      <c r="BS2451" t="s">
        <v>573</v>
      </c>
      <c r="BT2451" t="s">
        <v>1252</v>
      </c>
      <c r="BU2451" t="s">
        <v>564</v>
      </c>
      <c r="BV2451">
        <v>1.282051282051282E-2</v>
      </c>
      <c r="BW2451">
        <v>1.282051282051282E-2</v>
      </c>
      <c r="BX2451">
        <v>0</v>
      </c>
      <c r="BY2451">
        <v>0</v>
      </c>
      <c r="BZ2451">
        <v>-2</v>
      </c>
      <c r="CA2451">
        <v>0</v>
      </c>
      <c r="CB2451">
        <v>2</v>
      </c>
      <c r="CC2451" t="e">
        <v>#VALUE!</v>
      </c>
      <c r="CD2451">
        <v>2</v>
      </c>
      <c r="CE2451">
        <v>0</v>
      </c>
      <c r="CH2451">
        <f t="shared" si="191"/>
        <v>1</v>
      </c>
      <c r="CI2451" t="s">
        <v>1405</v>
      </c>
      <c r="CJ2451">
        <v>1</v>
      </c>
      <c r="CK2451" t="s">
        <v>1399</v>
      </c>
      <c r="CL2451">
        <f t="shared" si="192"/>
        <v>1</v>
      </c>
      <c r="CM2451">
        <f t="shared" si="193"/>
        <v>0</v>
      </c>
      <c r="CN2451">
        <f t="shared" si="194"/>
        <v>1</v>
      </c>
    </row>
    <row r="2452" spans="1:92" x14ac:dyDescent="0.25">
      <c r="A2452">
        <v>251</v>
      </c>
      <c r="B2452" t="s">
        <v>564</v>
      </c>
      <c r="C2452" t="s">
        <v>564</v>
      </c>
      <c r="D2452">
        <v>2564020</v>
      </c>
      <c r="E2452">
        <v>2</v>
      </c>
      <c r="F2452" s="107">
        <v>40919</v>
      </c>
      <c r="G2452" s="107">
        <v>40921</v>
      </c>
      <c r="H2452">
        <v>2564020</v>
      </c>
      <c r="I2452" s="107">
        <v>40921</v>
      </c>
      <c r="J2452" s="107">
        <v>40921</v>
      </c>
      <c r="K2452" t="s">
        <v>562</v>
      </c>
      <c r="L2452" t="s">
        <v>562</v>
      </c>
      <c r="N2452" t="s">
        <v>564</v>
      </c>
      <c r="O2452" t="s">
        <v>913</v>
      </c>
      <c r="P2452" t="s">
        <v>587</v>
      </c>
      <c r="Q2452">
        <v>1</v>
      </c>
      <c r="R2452">
        <v>3</v>
      </c>
      <c r="S2452">
        <v>1</v>
      </c>
      <c r="T2452">
        <v>1</v>
      </c>
      <c r="AD2452" s="107">
        <v>32923</v>
      </c>
      <c r="AE2452" t="s">
        <v>31</v>
      </c>
      <c r="AF2452" t="s">
        <v>32</v>
      </c>
      <c r="AG2452" t="s">
        <v>868</v>
      </c>
      <c r="AH2452" t="s">
        <v>30</v>
      </c>
      <c r="AI2452" t="s">
        <v>84</v>
      </c>
      <c r="AJ2452" t="s">
        <v>47</v>
      </c>
      <c r="AK2452">
        <v>2</v>
      </c>
      <c r="AL2452" t="s">
        <v>47</v>
      </c>
      <c r="AP2452" t="s">
        <v>103</v>
      </c>
      <c r="AR2452" t="s">
        <v>43</v>
      </c>
      <c r="AS2452" t="s">
        <v>63</v>
      </c>
      <c r="AT2452" t="s">
        <v>598</v>
      </c>
      <c r="BC2452" t="s">
        <v>37</v>
      </c>
      <c r="BF2452">
        <v>1</v>
      </c>
      <c r="BG2452">
        <v>1</v>
      </c>
      <c r="BH2452">
        <v>3</v>
      </c>
      <c r="BI2452">
        <v>21.846994535519126</v>
      </c>
      <c r="BJ2452">
        <f t="shared" si="190"/>
        <v>22</v>
      </c>
      <c r="BK2452">
        <v>0</v>
      </c>
      <c r="BL2452">
        <v>0</v>
      </c>
      <c r="BM2452" t="s">
        <v>47</v>
      </c>
      <c r="BN2452" t="s">
        <v>913</v>
      </c>
      <c r="BO2452" t="s">
        <v>564</v>
      </c>
      <c r="BQ2452" t="s">
        <v>47</v>
      </c>
      <c r="BR2452" t="s">
        <v>87</v>
      </c>
      <c r="BS2452" t="s">
        <v>572</v>
      </c>
      <c r="BT2452" t="s">
        <v>1252</v>
      </c>
      <c r="BU2452" t="s">
        <v>87</v>
      </c>
      <c r="BV2452">
        <v>0.33333333333333331</v>
      </c>
      <c r="BW2452">
        <v>1</v>
      </c>
      <c r="BX2452">
        <v>0.66666666666666674</v>
      </c>
      <c r="BY2452">
        <v>0</v>
      </c>
      <c r="BZ2452">
        <v>-1</v>
      </c>
      <c r="CA2452">
        <v>0</v>
      </c>
      <c r="CB2452">
        <v>1</v>
      </c>
      <c r="CC2452" t="e">
        <v>#VALUE!</v>
      </c>
      <c r="CD2452">
        <v>1</v>
      </c>
      <c r="CE2452">
        <v>0</v>
      </c>
      <c r="CH2452">
        <f t="shared" si="191"/>
        <v>1</v>
      </c>
      <c r="CI2452" t="s">
        <v>1405</v>
      </c>
      <c r="CJ2452">
        <v>1</v>
      </c>
      <c r="CK2452" t="s">
        <v>1399</v>
      </c>
      <c r="CL2452">
        <f t="shared" si="192"/>
        <v>0</v>
      </c>
      <c r="CM2452">
        <f t="shared" si="193"/>
        <v>1</v>
      </c>
      <c r="CN2452">
        <f t="shared" si="194"/>
        <v>1</v>
      </c>
    </row>
    <row r="2453" spans="1:92" x14ac:dyDescent="0.25">
      <c r="A2453">
        <v>2167</v>
      </c>
      <c r="B2453" t="s">
        <v>564</v>
      </c>
      <c r="C2453" t="s">
        <v>564</v>
      </c>
      <c r="D2453">
        <v>2564677</v>
      </c>
      <c r="E2453">
        <v>6</v>
      </c>
      <c r="F2453" s="107">
        <v>40990</v>
      </c>
      <c r="G2453" s="107">
        <v>41270</v>
      </c>
      <c r="H2453">
        <v>2564677</v>
      </c>
      <c r="I2453" s="107">
        <v>40991</v>
      </c>
      <c r="J2453" s="107">
        <v>40995</v>
      </c>
      <c r="K2453">
        <v>30000</v>
      </c>
      <c r="L2453" t="s">
        <v>570</v>
      </c>
      <c r="M2453" s="107">
        <v>40995</v>
      </c>
      <c r="N2453" t="s">
        <v>87</v>
      </c>
      <c r="O2453" t="s">
        <v>583</v>
      </c>
      <c r="P2453" t="s">
        <v>38</v>
      </c>
      <c r="Q2453">
        <v>5</v>
      </c>
      <c r="R2453">
        <v>281</v>
      </c>
      <c r="S2453">
        <v>0</v>
      </c>
      <c r="T2453">
        <v>2</v>
      </c>
      <c r="AD2453" s="107">
        <v>33666</v>
      </c>
      <c r="AE2453" t="s">
        <v>31</v>
      </c>
      <c r="AF2453" t="s">
        <v>32</v>
      </c>
      <c r="AG2453" t="s">
        <v>868</v>
      </c>
      <c r="AH2453" t="s">
        <v>30</v>
      </c>
      <c r="AI2453" t="s">
        <v>41</v>
      </c>
      <c r="AJ2453" t="s">
        <v>88</v>
      </c>
      <c r="AK2453">
        <v>12</v>
      </c>
      <c r="AL2453" t="s">
        <v>361</v>
      </c>
      <c r="AM2453">
        <v>6</v>
      </c>
      <c r="AP2453" t="s">
        <v>55</v>
      </c>
      <c r="AR2453" t="s">
        <v>49</v>
      </c>
      <c r="AS2453" t="s">
        <v>56</v>
      </c>
      <c r="BC2453" t="s">
        <v>37</v>
      </c>
      <c r="BF2453">
        <v>5</v>
      </c>
      <c r="BG2453">
        <v>280</v>
      </c>
      <c r="BH2453">
        <v>281</v>
      </c>
      <c r="BI2453">
        <v>20.010928961748633</v>
      </c>
      <c r="BJ2453">
        <f t="shared" si="190"/>
        <v>20</v>
      </c>
      <c r="BK2453">
        <v>0</v>
      </c>
      <c r="BL2453">
        <v>-275</v>
      </c>
      <c r="BM2453" t="s">
        <v>1050</v>
      </c>
      <c r="BN2453" t="s">
        <v>75</v>
      </c>
      <c r="BO2453" t="s">
        <v>87</v>
      </c>
      <c r="BQ2453" t="s">
        <v>1050</v>
      </c>
      <c r="BR2453" t="s">
        <v>87</v>
      </c>
      <c r="BS2453" t="s">
        <v>573</v>
      </c>
      <c r="BT2453" t="s">
        <v>1252</v>
      </c>
      <c r="BU2453" t="s">
        <v>564</v>
      </c>
      <c r="BV2453">
        <v>1.7793594306049824E-2</v>
      </c>
      <c r="BW2453">
        <v>1.7857142857142856E-2</v>
      </c>
      <c r="BX2453">
        <v>6.3548551093032396E-5</v>
      </c>
      <c r="BY2453">
        <v>0</v>
      </c>
      <c r="BZ2453">
        <v>-5</v>
      </c>
      <c r="CA2453">
        <v>0</v>
      </c>
      <c r="CB2453">
        <v>5</v>
      </c>
      <c r="CC2453" t="e">
        <v>#VALUE!</v>
      </c>
      <c r="CD2453">
        <v>5</v>
      </c>
      <c r="CE2453">
        <v>0</v>
      </c>
      <c r="CH2453">
        <f t="shared" si="191"/>
        <v>1</v>
      </c>
      <c r="CI2453" t="s">
        <v>1405</v>
      </c>
      <c r="CJ2453">
        <v>1</v>
      </c>
      <c r="CK2453" t="s">
        <v>1399</v>
      </c>
      <c r="CL2453">
        <f t="shared" si="192"/>
        <v>1</v>
      </c>
      <c r="CM2453">
        <f t="shared" si="193"/>
        <v>0</v>
      </c>
      <c r="CN2453">
        <f t="shared" si="194"/>
        <v>1</v>
      </c>
    </row>
    <row r="2454" spans="1:92" x14ac:dyDescent="0.25">
      <c r="A2454">
        <v>1731</v>
      </c>
      <c r="B2454" t="s">
        <v>564</v>
      </c>
      <c r="C2454" t="s">
        <v>564</v>
      </c>
      <c r="D2454">
        <v>2564774</v>
      </c>
      <c r="E2454">
        <v>6</v>
      </c>
      <c r="F2454" s="107">
        <v>40973</v>
      </c>
      <c r="G2454" s="107">
        <v>41073</v>
      </c>
      <c r="H2454">
        <v>2564774</v>
      </c>
      <c r="I2454" s="107">
        <v>40990</v>
      </c>
      <c r="J2454" s="107">
        <v>41073</v>
      </c>
      <c r="K2454" t="s">
        <v>562</v>
      </c>
      <c r="L2454" t="s">
        <v>562</v>
      </c>
      <c r="N2454" t="s">
        <v>564</v>
      </c>
      <c r="O2454" t="s">
        <v>913</v>
      </c>
      <c r="P2454" t="s">
        <v>38</v>
      </c>
      <c r="Q2454">
        <v>84</v>
      </c>
      <c r="R2454">
        <v>101</v>
      </c>
      <c r="S2454">
        <v>0</v>
      </c>
      <c r="T2454">
        <v>0</v>
      </c>
      <c r="AD2454" s="107">
        <v>22636</v>
      </c>
      <c r="AE2454" t="s">
        <v>31</v>
      </c>
      <c r="AF2454" t="s">
        <v>32</v>
      </c>
      <c r="AG2454" t="s">
        <v>868</v>
      </c>
      <c r="AH2454" t="s">
        <v>30</v>
      </c>
      <c r="AI2454" t="s">
        <v>64</v>
      </c>
      <c r="AJ2454" t="s">
        <v>88</v>
      </c>
      <c r="AK2454">
        <v>4</v>
      </c>
      <c r="AL2454" t="s">
        <v>361</v>
      </c>
      <c r="AM2454">
        <v>10</v>
      </c>
      <c r="AP2454" t="s">
        <v>169</v>
      </c>
      <c r="AR2454" t="s">
        <v>66</v>
      </c>
      <c r="AS2454" t="s">
        <v>63</v>
      </c>
      <c r="BC2454" t="s">
        <v>37</v>
      </c>
      <c r="BF2454">
        <v>84</v>
      </c>
      <c r="BG2454">
        <v>84</v>
      </c>
      <c r="BH2454">
        <v>101</v>
      </c>
      <c r="BI2454">
        <v>50.101092896174862</v>
      </c>
      <c r="BJ2454">
        <f t="shared" si="190"/>
        <v>50</v>
      </c>
      <c r="BK2454">
        <v>0</v>
      </c>
      <c r="BL2454">
        <v>0</v>
      </c>
      <c r="BM2454" t="s">
        <v>1050</v>
      </c>
      <c r="BN2454" t="s">
        <v>913</v>
      </c>
      <c r="BO2454" t="s">
        <v>564</v>
      </c>
      <c r="BQ2454" t="s">
        <v>1050</v>
      </c>
      <c r="BR2454" t="s">
        <v>87</v>
      </c>
      <c r="BS2454" t="s">
        <v>572</v>
      </c>
      <c r="BT2454" t="s">
        <v>1252</v>
      </c>
      <c r="BU2454" t="s">
        <v>564</v>
      </c>
      <c r="BV2454">
        <v>0.83168316831683164</v>
      </c>
      <c r="BW2454">
        <v>1</v>
      </c>
      <c r="BX2454">
        <v>0.16831683168316836</v>
      </c>
      <c r="BY2454">
        <v>0</v>
      </c>
      <c r="BZ2454">
        <v>-84</v>
      </c>
      <c r="CA2454">
        <v>0</v>
      </c>
      <c r="CB2454">
        <v>84</v>
      </c>
      <c r="CC2454" t="e">
        <v>#VALUE!</v>
      </c>
      <c r="CD2454">
        <v>84</v>
      </c>
      <c r="CE2454">
        <v>0</v>
      </c>
      <c r="CH2454">
        <f t="shared" si="191"/>
        <v>0</v>
      </c>
      <c r="CI2454" t="s">
        <v>1402</v>
      </c>
      <c r="CJ2454">
        <v>4</v>
      </c>
      <c r="CK2454" t="s">
        <v>1399</v>
      </c>
      <c r="CL2454">
        <f t="shared" si="192"/>
        <v>0</v>
      </c>
      <c r="CM2454">
        <f t="shared" si="193"/>
        <v>0</v>
      </c>
      <c r="CN2454">
        <f t="shared" si="194"/>
        <v>0</v>
      </c>
    </row>
    <row r="2455" spans="1:92" x14ac:dyDescent="0.25">
      <c r="A2455">
        <v>2131</v>
      </c>
      <c r="B2455" t="s">
        <v>564</v>
      </c>
      <c r="C2455" t="s">
        <v>564</v>
      </c>
      <c r="D2455">
        <v>2565790</v>
      </c>
      <c r="E2455">
        <v>6</v>
      </c>
      <c r="F2455" s="107">
        <v>40988</v>
      </c>
      <c r="G2455" s="107">
        <v>41165</v>
      </c>
      <c r="H2455">
        <v>2565790</v>
      </c>
      <c r="I2455" s="107">
        <v>40989</v>
      </c>
      <c r="J2455" s="107">
        <v>40992</v>
      </c>
      <c r="K2455">
        <v>25000</v>
      </c>
      <c r="L2455" t="s">
        <v>570</v>
      </c>
      <c r="M2455" s="107">
        <v>40992</v>
      </c>
      <c r="N2455" t="s">
        <v>87</v>
      </c>
      <c r="O2455" t="s">
        <v>75</v>
      </c>
      <c r="P2455" t="s">
        <v>38</v>
      </c>
      <c r="Q2455">
        <v>4</v>
      </c>
      <c r="R2455">
        <v>178</v>
      </c>
      <c r="S2455">
        <v>0</v>
      </c>
      <c r="T2455">
        <v>0</v>
      </c>
      <c r="AD2455" s="107">
        <v>30547</v>
      </c>
      <c r="AE2455" t="s">
        <v>31</v>
      </c>
      <c r="AF2455" t="s">
        <v>39</v>
      </c>
      <c r="AG2455" t="s">
        <v>40</v>
      </c>
      <c r="AH2455" t="s">
        <v>40</v>
      </c>
      <c r="AI2455" t="s">
        <v>64</v>
      </c>
      <c r="AJ2455" t="s">
        <v>88</v>
      </c>
      <c r="AK2455">
        <v>11</v>
      </c>
      <c r="AL2455" t="s">
        <v>361</v>
      </c>
      <c r="AM2455">
        <v>3</v>
      </c>
      <c r="AP2455" t="s">
        <v>92</v>
      </c>
      <c r="AR2455" t="s">
        <v>66</v>
      </c>
      <c r="AS2455" t="s">
        <v>44</v>
      </c>
      <c r="BC2455" t="s">
        <v>51</v>
      </c>
      <c r="BF2455">
        <v>4</v>
      </c>
      <c r="BG2455">
        <v>177</v>
      </c>
      <c r="BH2455">
        <v>178</v>
      </c>
      <c r="BI2455">
        <v>28.527322404371585</v>
      </c>
      <c r="BJ2455">
        <f t="shared" si="190"/>
        <v>29</v>
      </c>
      <c r="BK2455">
        <v>0</v>
      </c>
      <c r="BL2455">
        <v>-173</v>
      </c>
      <c r="BM2455" t="s">
        <v>1050</v>
      </c>
      <c r="BN2455" t="s">
        <v>75</v>
      </c>
      <c r="BO2455" t="s">
        <v>87</v>
      </c>
      <c r="BQ2455" t="s">
        <v>1050</v>
      </c>
      <c r="BR2455" t="s">
        <v>87</v>
      </c>
      <c r="BS2455" t="s">
        <v>573</v>
      </c>
      <c r="BT2455" t="s">
        <v>1252</v>
      </c>
      <c r="BU2455" t="s">
        <v>564</v>
      </c>
      <c r="BV2455">
        <v>2.247191011235955E-2</v>
      </c>
      <c r="BW2455">
        <v>2.2598870056497175E-2</v>
      </c>
      <c r="BX2455">
        <v>1.2695994413762512E-4</v>
      </c>
      <c r="BY2455">
        <v>0</v>
      </c>
      <c r="BZ2455">
        <v>-4</v>
      </c>
      <c r="CA2455">
        <v>0</v>
      </c>
      <c r="CB2455">
        <v>4</v>
      </c>
      <c r="CC2455" t="e">
        <v>#VALUE!</v>
      </c>
      <c r="CD2455">
        <v>4</v>
      </c>
      <c r="CE2455">
        <v>0</v>
      </c>
      <c r="CH2455">
        <f t="shared" si="191"/>
        <v>0</v>
      </c>
      <c r="CI2455" t="s">
        <v>1405</v>
      </c>
      <c r="CJ2455">
        <v>1</v>
      </c>
      <c r="CK2455" t="s">
        <v>1399</v>
      </c>
      <c r="CL2455">
        <f t="shared" si="192"/>
        <v>1</v>
      </c>
      <c r="CM2455">
        <f t="shared" si="193"/>
        <v>0</v>
      </c>
      <c r="CN2455">
        <f t="shared" si="194"/>
        <v>0</v>
      </c>
    </row>
    <row r="2456" spans="1:92" x14ac:dyDescent="0.25">
      <c r="A2456">
        <v>141</v>
      </c>
      <c r="B2456" t="s">
        <v>564</v>
      </c>
      <c r="C2456" t="s">
        <v>564</v>
      </c>
      <c r="D2456">
        <v>2566472</v>
      </c>
      <c r="E2456">
        <v>1</v>
      </c>
      <c r="F2456" s="107">
        <v>40915</v>
      </c>
      <c r="G2456" s="107">
        <v>40939</v>
      </c>
      <c r="H2456">
        <v>2566472</v>
      </c>
      <c r="I2456" s="107">
        <v>40915</v>
      </c>
      <c r="J2456" s="107">
        <v>40939</v>
      </c>
      <c r="K2456" t="s">
        <v>562</v>
      </c>
      <c r="L2456" t="s">
        <v>562</v>
      </c>
      <c r="N2456" t="s">
        <v>564</v>
      </c>
      <c r="O2456" t="s">
        <v>913</v>
      </c>
      <c r="P2456" t="s">
        <v>54</v>
      </c>
      <c r="Q2456">
        <v>25</v>
      </c>
      <c r="R2456">
        <v>25</v>
      </c>
      <c r="S2456">
        <v>0</v>
      </c>
      <c r="T2456">
        <v>0</v>
      </c>
      <c r="AD2456" s="107">
        <v>29607</v>
      </c>
      <c r="AE2456" t="s">
        <v>31</v>
      </c>
      <c r="AF2456" t="s">
        <v>32</v>
      </c>
      <c r="AG2456" t="s">
        <v>868</v>
      </c>
      <c r="AH2456" t="s">
        <v>57</v>
      </c>
      <c r="AI2456" t="s">
        <v>58</v>
      </c>
      <c r="AJ2456" t="s">
        <v>54</v>
      </c>
      <c r="AK2456">
        <v>4</v>
      </c>
      <c r="AL2456" t="s">
        <v>54</v>
      </c>
      <c r="AP2456" t="s">
        <v>152</v>
      </c>
      <c r="AR2456" t="s">
        <v>91</v>
      </c>
      <c r="AS2456" t="s">
        <v>44</v>
      </c>
      <c r="AT2456" t="s">
        <v>153</v>
      </c>
      <c r="BC2456" t="s">
        <v>37</v>
      </c>
      <c r="BF2456">
        <v>25</v>
      </c>
      <c r="BG2456">
        <v>25</v>
      </c>
      <c r="BH2456">
        <v>25</v>
      </c>
      <c r="BI2456">
        <v>30.896174863387976</v>
      </c>
      <c r="BJ2456">
        <f t="shared" si="190"/>
        <v>31</v>
      </c>
      <c r="BK2456">
        <v>0</v>
      </c>
      <c r="BL2456">
        <v>0</v>
      </c>
      <c r="BM2456" t="s">
        <v>1051</v>
      </c>
      <c r="BN2456" t="s">
        <v>913</v>
      </c>
      <c r="BO2456" t="s">
        <v>564</v>
      </c>
      <c r="BQ2456" t="s">
        <v>1051</v>
      </c>
      <c r="BR2456" t="s">
        <v>87</v>
      </c>
      <c r="BS2456" t="s">
        <v>572</v>
      </c>
      <c r="BT2456" t="s">
        <v>1252</v>
      </c>
      <c r="BU2456" t="s">
        <v>564</v>
      </c>
      <c r="BV2456">
        <v>1</v>
      </c>
      <c r="BW2456">
        <v>1</v>
      </c>
      <c r="BX2456">
        <v>0</v>
      </c>
      <c r="BY2456">
        <v>0</v>
      </c>
      <c r="BZ2456">
        <v>-25</v>
      </c>
      <c r="CA2456">
        <v>0</v>
      </c>
      <c r="CB2456">
        <v>25</v>
      </c>
      <c r="CC2456" t="e">
        <v>#VALUE!</v>
      </c>
      <c r="CD2456">
        <v>25</v>
      </c>
      <c r="CE2456">
        <v>0</v>
      </c>
      <c r="CH2456">
        <f t="shared" si="191"/>
        <v>0</v>
      </c>
      <c r="CI2456" t="s">
        <v>1404</v>
      </c>
      <c r="CJ2456">
        <v>2</v>
      </c>
      <c r="CK2456" t="s">
        <v>1399</v>
      </c>
      <c r="CL2456">
        <f t="shared" si="192"/>
        <v>0</v>
      </c>
      <c r="CM2456">
        <f t="shared" si="193"/>
        <v>0</v>
      </c>
      <c r="CN2456">
        <f t="shared" si="194"/>
        <v>0</v>
      </c>
    </row>
    <row r="2457" spans="1:92" x14ac:dyDescent="0.25">
      <c r="A2457">
        <v>228</v>
      </c>
      <c r="B2457" t="s">
        <v>564</v>
      </c>
      <c r="C2457" t="s">
        <v>564</v>
      </c>
      <c r="D2457">
        <v>2566514</v>
      </c>
      <c r="E2457">
        <v>6</v>
      </c>
      <c r="F2457" s="107">
        <v>40921</v>
      </c>
      <c r="G2457" s="107">
        <v>41206</v>
      </c>
      <c r="H2457">
        <v>2566514</v>
      </c>
      <c r="I2457" s="107">
        <v>41108</v>
      </c>
      <c r="J2457" s="107">
        <v>41206</v>
      </c>
      <c r="K2457">
        <v>10000</v>
      </c>
      <c r="L2457" t="s">
        <v>568</v>
      </c>
      <c r="N2457" t="s">
        <v>564</v>
      </c>
      <c r="O2457" t="s">
        <v>913</v>
      </c>
      <c r="P2457" t="s">
        <v>38</v>
      </c>
      <c r="Q2457">
        <v>99</v>
      </c>
      <c r="R2457">
        <v>286</v>
      </c>
      <c r="S2457">
        <v>1</v>
      </c>
      <c r="T2457">
        <v>0</v>
      </c>
      <c r="AD2457" s="107">
        <v>33519</v>
      </c>
      <c r="AE2457" t="s">
        <v>31</v>
      </c>
      <c r="AF2457" t="s">
        <v>68</v>
      </c>
      <c r="AG2457" t="s">
        <v>870</v>
      </c>
      <c r="AH2457" t="s">
        <v>30</v>
      </c>
      <c r="AI2457" t="s">
        <v>86</v>
      </c>
      <c r="AJ2457" t="s">
        <v>88</v>
      </c>
      <c r="AK2457">
        <v>6</v>
      </c>
      <c r="AL2457" t="s">
        <v>361</v>
      </c>
      <c r="AM2457">
        <v>2</v>
      </c>
      <c r="AP2457" t="s">
        <v>55</v>
      </c>
      <c r="AR2457" t="s">
        <v>49</v>
      </c>
      <c r="AS2457" t="s">
        <v>56</v>
      </c>
      <c r="BC2457" t="s">
        <v>37</v>
      </c>
      <c r="BF2457">
        <v>98</v>
      </c>
      <c r="BG2457">
        <v>98</v>
      </c>
      <c r="BH2457">
        <v>286</v>
      </c>
      <c r="BI2457">
        <v>20.224043715846996</v>
      </c>
      <c r="BJ2457">
        <f t="shared" si="190"/>
        <v>21</v>
      </c>
      <c r="BK2457">
        <v>0</v>
      </c>
      <c r="BL2457">
        <v>0</v>
      </c>
      <c r="BM2457" t="s">
        <v>1050</v>
      </c>
      <c r="BN2457" t="s">
        <v>913</v>
      </c>
      <c r="BO2457" t="s">
        <v>564</v>
      </c>
      <c r="BQ2457" t="s">
        <v>1050</v>
      </c>
      <c r="BR2457" t="s">
        <v>87</v>
      </c>
      <c r="BS2457" t="s">
        <v>572</v>
      </c>
      <c r="BT2457" t="s">
        <v>1252</v>
      </c>
      <c r="BU2457" t="s">
        <v>87</v>
      </c>
      <c r="BV2457">
        <v>0.34615384615384615</v>
      </c>
      <c r="BW2457">
        <v>1</v>
      </c>
      <c r="BX2457">
        <v>0.65384615384615385</v>
      </c>
      <c r="BY2457">
        <v>1</v>
      </c>
      <c r="BZ2457">
        <v>-99</v>
      </c>
      <c r="CA2457">
        <v>-1</v>
      </c>
      <c r="CB2457">
        <v>99</v>
      </c>
      <c r="CC2457">
        <v>98</v>
      </c>
      <c r="CD2457">
        <v>99</v>
      </c>
      <c r="CE2457">
        <v>0</v>
      </c>
      <c r="CH2457">
        <f t="shared" si="191"/>
        <v>1</v>
      </c>
      <c r="CI2457" t="s">
        <v>1408</v>
      </c>
      <c r="CJ2457">
        <v>0</v>
      </c>
      <c r="CK2457" t="s">
        <v>1399</v>
      </c>
      <c r="CL2457">
        <f t="shared" si="192"/>
        <v>0</v>
      </c>
      <c r="CM2457">
        <f t="shared" si="193"/>
        <v>1</v>
      </c>
      <c r="CN2457">
        <f t="shared" si="194"/>
        <v>0</v>
      </c>
    </row>
    <row r="2458" spans="1:92" x14ac:dyDescent="0.25">
      <c r="A2458">
        <v>2906</v>
      </c>
      <c r="B2458" t="s">
        <v>564</v>
      </c>
      <c r="C2458" t="s">
        <v>564</v>
      </c>
      <c r="D2458">
        <v>2566544</v>
      </c>
      <c r="E2458">
        <v>4</v>
      </c>
      <c r="F2458" s="107">
        <v>41015</v>
      </c>
      <c r="G2458" s="107">
        <v>41058</v>
      </c>
      <c r="H2458">
        <v>2566544</v>
      </c>
      <c r="I2458" s="107">
        <v>41022</v>
      </c>
      <c r="J2458" s="107">
        <v>41058</v>
      </c>
      <c r="K2458">
        <v>10000</v>
      </c>
      <c r="L2458" t="s">
        <v>568</v>
      </c>
      <c r="N2458" t="s">
        <v>564</v>
      </c>
      <c r="O2458" t="s">
        <v>913</v>
      </c>
      <c r="P2458" t="s">
        <v>38</v>
      </c>
      <c r="Q2458">
        <v>37</v>
      </c>
      <c r="R2458">
        <v>44</v>
      </c>
      <c r="S2458">
        <v>0</v>
      </c>
      <c r="T2458">
        <v>0</v>
      </c>
      <c r="AD2458" s="107">
        <v>34131</v>
      </c>
      <c r="AE2458" t="s">
        <v>45</v>
      </c>
      <c r="AF2458" t="s">
        <v>32</v>
      </c>
      <c r="AG2458" t="s">
        <v>868</v>
      </c>
      <c r="AH2458" t="s">
        <v>30</v>
      </c>
      <c r="AI2458" t="s">
        <v>79</v>
      </c>
      <c r="AJ2458" t="s">
        <v>88</v>
      </c>
      <c r="AK2458">
        <v>4</v>
      </c>
      <c r="AL2458" t="s">
        <v>986</v>
      </c>
      <c r="AO2458">
        <v>60</v>
      </c>
      <c r="AP2458" t="s">
        <v>55</v>
      </c>
      <c r="AR2458" t="s">
        <v>49</v>
      </c>
      <c r="AS2458" t="s">
        <v>56</v>
      </c>
      <c r="AT2458" t="s">
        <v>497</v>
      </c>
      <c r="BC2458" t="s">
        <v>37</v>
      </c>
      <c r="BF2458">
        <v>33</v>
      </c>
      <c r="BG2458">
        <v>37</v>
      </c>
      <c r="BH2458">
        <v>44</v>
      </c>
      <c r="BI2458">
        <v>18.808743169398905</v>
      </c>
      <c r="BJ2458">
        <f t="shared" si="190"/>
        <v>19</v>
      </c>
      <c r="BK2458">
        <v>0</v>
      </c>
      <c r="BL2458">
        <v>0</v>
      </c>
      <c r="BM2458" t="s">
        <v>1050</v>
      </c>
      <c r="BN2458" t="s">
        <v>913</v>
      </c>
      <c r="BO2458" t="s">
        <v>564</v>
      </c>
      <c r="BQ2458" t="s">
        <v>1050</v>
      </c>
      <c r="BR2458" t="s">
        <v>87</v>
      </c>
      <c r="BS2458" t="s">
        <v>572</v>
      </c>
      <c r="BT2458" t="s">
        <v>1252</v>
      </c>
      <c r="BU2458" t="s">
        <v>564</v>
      </c>
      <c r="BV2458">
        <v>0.84090909090909094</v>
      </c>
      <c r="BW2458">
        <v>1</v>
      </c>
      <c r="BX2458">
        <v>0.15909090909090906</v>
      </c>
      <c r="BY2458">
        <v>4</v>
      </c>
      <c r="BZ2458">
        <v>-37</v>
      </c>
      <c r="CA2458">
        <v>-4</v>
      </c>
      <c r="CB2458">
        <v>37</v>
      </c>
      <c r="CC2458">
        <v>33</v>
      </c>
      <c r="CD2458">
        <v>37</v>
      </c>
      <c r="CE2458">
        <v>0</v>
      </c>
      <c r="CH2458">
        <f t="shared" si="191"/>
        <v>0</v>
      </c>
      <c r="CI2458" t="s">
        <v>1401</v>
      </c>
      <c r="CJ2458">
        <v>3</v>
      </c>
      <c r="CK2458" t="s">
        <v>1399</v>
      </c>
      <c r="CL2458">
        <f t="shared" si="192"/>
        <v>0</v>
      </c>
      <c r="CM2458">
        <f t="shared" si="193"/>
        <v>0</v>
      </c>
      <c r="CN2458">
        <f t="shared" si="194"/>
        <v>0</v>
      </c>
    </row>
    <row r="2459" spans="1:92" x14ac:dyDescent="0.25">
      <c r="A2459">
        <v>2685</v>
      </c>
      <c r="B2459" t="s">
        <v>87</v>
      </c>
      <c r="C2459" t="s">
        <v>564</v>
      </c>
      <c r="D2459">
        <v>2566640</v>
      </c>
      <c r="E2459">
        <v>1</v>
      </c>
      <c r="F2459" s="107">
        <v>41008</v>
      </c>
      <c r="G2459" s="107">
        <v>41010</v>
      </c>
      <c r="H2459">
        <v>2566640</v>
      </c>
      <c r="I2459" s="107">
        <v>41009</v>
      </c>
      <c r="J2459" s="107">
        <v>41010</v>
      </c>
      <c r="K2459">
        <v>2000</v>
      </c>
      <c r="L2459" t="s">
        <v>566</v>
      </c>
      <c r="N2459" t="s">
        <v>564</v>
      </c>
      <c r="O2459" t="s">
        <v>913</v>
      </c>
      <c r="P2459" t="s">
        <v>54</v>
      </c>
      <c r="Q2459">
        <v>2</v>
      </c>
      <c r="R2459">
        <v>3</v>
      </c>
      <c r="S2459">
        <v>0</v>
      </c>
      <c r="T2459">
        <v>2</v>
      </c>
      <c r="AD2459" s="107">
        <v>34346</v>
      </c>
      <c r="AE2459" t="s">
        <v>31</v>
      </c>
      <c r="AF2459" t="s">
        <v>32</v>
      </c>
      <c r="AG2459" t="s">
        <v>868</v>
      </c>
      <c r="AH2459" t="s">
        <v>57</v>
      </c>
      <c r="AI2459" t="s">
        <v>71</v>
      </c>
      <c r="AJ2459" t="s">
        <v>54</v>
      </c>
      <c r="AK2459">
        <v>1</v>
      </c>
      <c r="AL2459" t="s">
        <v>54</v>
      </c>
      <c r="AP2459" t="s">
        <v>158</v>
      </c>
      <c r="AR2459" t="s">
        <v>43</v>
      </c>
      <c r="AS2459" t="s">
        <v>60</v>
      </c>
      <c r="BC2459" t="s">
        <v>78</v>
      </c>
      <c r="BD2459" t="s">
        <v>1230</v>
      </c>
      <c r="BF2459">
        <v>2</v>
      </c>
      <c r="BG2459">
        <v>2</v>
      </c>
      <c r="BH2459">
        <v>3</v>
      </c>
      <c r="BI2459">
        <v>18.202185792349727</v>
      </c>
      <c r="BJ2459">
        <f t="shared" si="190"/>
        <v>18</v>
      </c>
      <c r="BK2459">
        <v>0</v>
      </c>
      <c r="BL2459">
        <v>0</v>
      </c>
      <c r="BM2459" t="s">
        <v>1051</v>
      </c>
      <c r="BN2459" t="s">
        <v>913</v>
      </c>
      <c r="BO2459" t="s">
        <v>564</v>
      </c>
      <c r="BQ2459" t="s">
        <v>1051</v>
      </c>
      <c r="BR2459" t="s">
        <v>87</v>
      </c>
      <c r="BS2459" t="s">
        <v>572</v>
      </c>
      <c r="BT2459" t="s">
        <v>1252</v>
      </c>
      <c r="BU2459" t="s">
        <v>564</v>
      </c>
      <c r="BV2459">
        <v>0.66666666666666663</v>
      </c>
      <c r="BW2459">
        <v>1</v>
      </c>
      <c r="BX2459">
        <v>0.33333333333333337</v>
      </c>
      <c r="BY2459">
        <v>0</v>
      </c>
      <c r="BZ2459">
        <v>-2</v>
      </c>
      <c r="CA2459">
        <v>0</v>
      </c>
      <c r="CB2459">
        <v>2</v>
      </c>
      <c r="CC2459" t="e">
        <v>#VALUE!</v>
      </c>
      <c r="CD2459">
        <v>2</v>
      </c>
      <c r="CE2459">
        <v>0</v>
      </c>
      <c r="CH2459">
        <f t="shared" si="191"/>
        <v>1</v>
      </c>
      <c r="CI2459" t="s">
        <v>1405</v>
      </c>
      <c r="CJ2459">
        <v>1</v>
      </c>
      <c r="CK2459" t="s">
        <v>1399</v>
      </c>
      <c r="CL2459">
        <f t="shared" si="192"/>
        <v>0</v>
      </c>
      <c r="CM2459">
        <f t="shared" si="193"/>
        <v>0</v>
      </c>
      <c r="CN2459">
        <f t="shared" si="194"/>
        <v>1</v>
      </c>
    </row>
    <row r="2460" spans="1:92" x14ac:dyDescent="0.25">
      <c r="A2460">
        <v>2182</v>
      </c>
      <c r="B2460" t="s">
        <v>564</v>
      </c>
      <c r="C2460" t="s">
        <v>564</v>
      </c>
      <c r="D2460">
        <v>2567675</v>
      </c>
      <c r="E2460">
        <v>1</v>
      </c>
      <c r="F2460" s="107">
        <v>40990</v>
      </c>
      <c r="G2460" s="107">
        <v>41241</v>
      </c>
      <c r="H2460">
        <v>2567675</v>
      </c>
      <c r="I2460" s="107" t="s">
        <v>560</v>
      </c>
      <c r="J2460" s="107" t="s">
        <v>560</v>
      </c>
      <c r="K2460">
        <v>2000</v>
      </c>
      <c r="L2460" t="s">
        <v>566</v>
      </c>
      <c r="M2460" s="107">
        <v>41062</v>
      </c>
      <c r="N2460" t="s">
        <v>87</v>
      </c>
      <c r="O2460" t="s">
        <v>75</v>
      </c>
      <c r="P2460" t="s">
        <v>54</v>
      </c>
      <c r="Q2460">
        <v>0</v>
      </c>
      <c r="R2460">
        <v>252</v>
      </c>
      <c r="S2460">
        <v>0</v>
      </c>
      <c r="T2460">
        <v>0</v>
      </c>
      <c r="AD2460" s="107">
        <v>34420</v>
      </c>
      <c r="AE2460" t="s">
        <v>45</v>
      </c>
      <c r="AF2460" t="s">
        <v>32</v>
      </c>
      <c r="AG2460" t="s">
        <v>868</v>
      </c>
      <c r="AH2460" t="s">
        <v>30</v>
      </c>
      <c r="AI2460" t="s">
        <v>46</v>
      </c>
      <c r="AJ2460" t="s">
        <v>54</v>
      </c>
      <c r="AK2460">
        <v>8</v>
      </c>
      <c r="AL2460" t="s">
        <v>54</v>
      </c>
      <c r="AP2460" t="s">
        <v>107</v>
      </c>
      <c r="AR2460" t="s">
        <v>43</v>
      </c>
      <c r="AS2460" t="s">
        <v>60</v>
      </c>
      <c r="BC2460" t="s">
        <v>51</v>
      </c>
      <c r="BF2460">
        <v>0</v>
      </c>
      <c r="BG2460">
        <v>0</v>
      </c>
      <c r="BH2460">
        <v>252</v>
      </c>
      <c r="BI2460">
        <v>17.950819672131146</v>
      </c>
      <c r="BJ2460" t="e">
        <f t="shared" si="190"/>
        <v>#VALUE!</v>
      </c>
      <c r="BK2460" t="e">
        <v>#VALUE!</v>
      </c>
      <c r="BL2460" t="e">
        <v>#VALUE!</v>
      </c>
      <c r="BM2460" t="s">
        <v>1051</v>
      </c>
      <c r="BN2460" t="s">
        <v>75</v>
      </c>
      <c r="BO2460" t="s">
        <v>87</v>
      </c>
      <c r="BQ2460" t="s">
        <v>1051</v>
      </c>
      <c r="BR2460">
        <v>0</v>
      </c>
      <c r="BS2460" t="s">
        <v>573</v>
      </c>
      <c r="BT2460" t="s">
        <v>1252</v>
      </c>
      <c r="BU2460" t="s">
        <v>564</v>
      </c>
      <c r="BV2460">
        <v>0</v>
      </c>
      <c r="BW2460">
        <v>0</v>
      </c>
      <c r="BX2460">
        <v>0</v>
      </c>
      <c r="BY2460">
        <v>0</v>
      </c>
      <c r="BZ2460" t="e">
        <v>#VALUE!</v>
      </c>
      <c r="CA2460" t="e">
        <v>#VALUE!</v>
      </c>
      <c r="CB2460" t="e">
        <v>#VALUE!</v>
      </c>
      <c r="CC2460">
        <v>0</v>
      </c>
      <c r="CD2460">
        <v>0</v>
      </c>
      <c r="CE2460">
        <v>0</v>
      </c>
      <c r="CH2460">
        <f t="shared" si="191"/>
        <v>0</v>
      </c>
      <c r="CI2460" t="s">
        <v>1405</v>
      </c>
      <c r="CJ2460">
        <v>1</v>
      </c>
      <c r="CK2460" t="s">
        <v>1400</v>
      </c>
      <c r="CL2460">
        <f t="shared" si="192"/>
        <v>1</v>
      </c>
      <c r="CM2460">
        <f t="shared" si="193"/>
        <v>0</v>
      </c>
      <c r="CN2460">
        <f t="shared" si="194"/>
        <v>0</v>
      </c>
    </row>
    <row r="2461" spans="1:92" x14ac:dyDescent="0.25">
      <c r="A2461">
        <v>325</v>
      </c>
      <c r="B2461" t="s">
        <v>564</v>
      </c>
      <c r="C2461" t="s">
        <v>564</v>
      </c>
      <c r="D2461">
        <v>2568019</v>
      </c>
      <c r="E2461">
        <v>2</v>
      </c>
      <c r="F2461" s="107">
        <v>40921</v>
      </c>
      <c r="G2461" s="107">
        <v>41365</v>
      </c>
      <c r="H2461">
        <v>2568019</v>
      </c>
      <c r="I2461" s="107">
        <v>41108</v>
      </c>
      <c r="J2461" s="107">
        <v>41110</v>
      </c>
      <c r="K2461">
        <v>60000</v>
      </c>
      <c r="L2461" t="s">
        <v>570</v>
      </c>
      <c r="M2461" s="107">
        <v>41110</v>
      </c>
      <c r="N2461" t="s">
        <v>87</v>
      </c>
      <c r="O2461" t="s">
        <v>75</v>
      </c>
      <c r="P2461" t="s">
        <v>587</v>
      </c>
      <c r="Q2461">
        <v>3</v>
      </c>
      <c r="R2461">
        <v>445</v>
      </c>
      <c r="S2461">
        <v>0</v>
      </c>
      <c r="T2461">
        <v>0</v>
      </c>
      <c r="AD2461" s="107">
        <v>29416</v>
      </c>
      <c r="AE2461" t="s">
        <v>31</v>
      </c>
      <c r="AF2461" t="s">
        <v>68</v>
      </c>
      <c r="AG2461" t="s">
        <v>870</v>
      </c>
      <c r="AH2461" t="s">
        <v>30</v>
      </c>
      <c r="AI2461" t="s">
        <v>64</v>
      </c>
      <c r="AJ2461" t="s">
        <v>47</v>
      </c>
      <c r="AK2461">
        <v>10</v>
      </c>
      <c r="AL2461" t="s">
        <v>47</v>
      </c>
      <c r="AP2461" t="s">
        <v>108</v>
      </c>
      <c r="AR2461" t="s">
        <v>66</v>
      </c>
      <c r="AS2461" t="s">
        <v>60</v>
      </c>
      <c r="BC2461" t="s">
        <v>51</v>
      </c>
      <c r="BF2461">
        <v>4</v>
      </c>
      <c r="BG2461">
        <v>258</v>
      </c>
      <c r="BH2461">
        <v>445</v>
      </c>
      <c r="BI2461">
        <v>31.434426229508198</v>
      </c>
      <c r="BJ2461">
        <f t="shared" si="190"/>
        <v>32</v>
      </c>
      <c r="BK2461">
        <v>0</v>
      </c>
      <c r="BL2461">
        <v>-255</v>
      </c>
      <c r="BM2461" t="s">
        <v>47</v>
      </c>
      <c r="BN2461" t="s">
        <v>75</v>
      </c>
      <c r="BO2461" t="s">
        <v>564</v>
      </c>
      <c r="BQ2461" t="s">
        <v>47</v>
      </c>
      <c r="BR2461" t="s">
        <v>87</v>
      </c>
      <c r="BS2461" t="s">
        <v>573</v>
      </c>
      <c r="BT2461" t="s">
        <v>1252</v>
      </c>
      <c r="BU2461" t="s">
        <v>564</v>
      </c>
      <c r="BV2461">
        <v>6.7415730337078653E-3</v>
      </c>
      <c r="BW2461">
        <v>1.1627906976744186E-2</v>
      </c>
      <c r="BX2461">
        <v>4.8863339430363206E-3</v>
      </c>
      <c r="BY2461">
        <v>-1</v>
      </c>
      <c r="BZ2461">
        <v>-3</v>
      </c>
      <c r="CA2461">
        <v>0</v>
      </c>
      <c r="CB2461">
        <v>3</v>
      </c>
      <c r="CC2461">
        <v>4</v>
      </c>
      <c r="CD2461">
        <v>3</v>
      </c>
      <c r="CE2461">
        <v>-1</v>
      </c>
      <c r="CH2461">
        <f t="shared" si="191"/>
        <v>0</v>
      </c>
      <c r="CI2461" t="s">
        <v>1405</v>
      </c>
      <c r="CJ2461">
        <v>1</v>
      </c>
      <c r="CK2461" t="s">
        <v>1399</v>
      </c>
      <c r="CL2461">
        <f t="shared" si="192"/>
        <v>1</v>
      </c>
      <c r="CM2461">
        <f t="shared" si="193"/>
        <v>0</v>
      </c>
      <c r="CN2461">
        <f t="shared" si="194"/>
        <v>0</v>
      </c>
    </row>
    <row r="2462" spans="1:92" x14ac:dyDescent="0.25">
      <c r="A2462">
        <v>1926</v>
      </c>
      <c r="B2462" t="s">
        <v>564</v>
      </c>
      <c r="C2462" t="s">
        <v>564</v>
      </c>
      <c r="D2462">
        <v>2568021</v>
      </c>
      <c r="E2462">
        <v>5</v>
      </c>
      <c r="F2462" s="107">
        <v>40981</v>
      </c>
      <c r="G2462" s="107">
        <v>41002</v>
      </c>
      <c r="H2462">
        <v>2568021</v>
      </c>
      <c r="I2462" s="107">
        <v>40981</v>
      </c>
      <c r="J2462" s="107">
        <v>41002</v>
      </c>
      <c r="K2462" t="s">
        <v>562</v>
      </c>
      <c r="L2462" t="s">
        <v>562</v>
      </c>
      <c r="N2462" t="s">
        <v>564</v>
      </c>
      <c r="O2462" t="s">
        <v>913</v>
      </c>
      <c r="P2462" t="s">
        <v>38</v>
      </c>
      <c r="Q2462">
        <v>22</v>
      </c>
      <c r="R2462">
        <v>22</v>
      </c>
      <c r="S2462">
        <v>0</v>
      </c>
      <c r="T2462">
        <v>0</v>
      </c>
      <c r="AD2462" s="107">
        <v>31434</v>
      </c>
      <c r="AE2462" t="s">
        <v>31</v>
      </c>
      <c r="AF2462" t="s">
        <v>68</v>
      </c>
      <c r="AG2462" t="s">
        <v>870</v>
      </c>
      <c r="AH2462" t="s">
        <v>30</v>
      </c>
      <c r="AI2462" t="s">
        <v>112</v>
      </c>
      <c r="AJ2462" t="s">
        <v>88</v>
      </c>
      <c r="AK2462">
        <v>3</v>
      </c>
      <c r="AL2462" t="s">
        <v>987</v>
      </c>
      <c r="AN2462">
        <v>6</v>
      </c>
      <c r="AP2462" t="s">
        <v>42</v>
      </c>
      <c r="AR2462" t="s">
        <v>43</v>
      </c>
      <c r="AS2462" t="s">
        <v>44</v>
      </c>
      <c r="BC2462" t="s">
        <v>51</v>
      </c>
      <c r="BF2462">
        <v>22</v>
      </c>
      <c r="BG2462">
        <v>22</v>
      </c>
      <c r="BH2462">
        <v>22</v>
      </c>
      <c r="BI2462">
        <v>26.084699453551913</v>
      </c>
      <c r="BJ2462">
        <f t="shared" si="190"/>
        <v>26</v>
      </c>
      <c r="BK2462">
        <v>0</v>
      </c>
      <c r="BL2462">
        <v>0</v>
      </c>
      <c r="BM2462" t="s">
        <v>1050</v>
      </c>
      <c r="BN2462" t="s">
        <v>913</v>
      </c>
      <c r="BO2462" t="s">
        <v>564</v>
      </c>
      <c r="BQ2462" t="s">
        <v>1050</v>
      </c>
      <c r="BR2462" t="s">
        <v>87</v>
      </c>
      <c r="BS2462" t="s">
        <v>572</v>
      </c>
      <c r="BT2462" t="s">
        <v>1252</v>
      </c>
      <c r="BU2462" t="s">
        <v>564</v>
      </c>
      <c r="BV2462">
        <v>1</v>
      </c>
      <c r="BW2462">
        <v>1</v>
      </c>
      <c r="BX2462">
        <v>0</v>
      </c>
      <c r="BY2462">
        <v>0</v>
      </c>
      <c r="BZ2462">
        <v>-22</v>
      </c>
      <c r="CA2462">
        <v>0</v>
      </c>
      <c r="CB2462">
        <v>22</v>
      </c>
      <c r="CC2462" t="e">
        <v>#VALUE!</v>
      </c>
      <c r="CD2462">
        <v>22</v>
      </c>
      <c r="CE2462">
        <v>0</v>
      </c>
      <c r="CH2462">
        <f t="shared" si="191"/>
        <v>0</v>
      </c>
      <c r="CI2462" t="s">
        <v>1404</v>
      </c>
      <c r="CJ2462">
        <v>2</v>
      </c>
      <c r="CK2462" t="s">
        <v>1399</v>
      </c>
      <c r="CL2462">
        <f t="shared" si="192"/>
        <v>0</v>
      </c>
      <c r="CM2462">
        <f t="shared" si="193"/>
        <v>0</v>
      </c>
      <c r="CN2462">
        <f t="shared" si="194"/>
        <v>0</v>
      </c>
    </row>
    <row r="2463" spans="1:92" x14ac:dyDescent="0.25">
      <c r="A2463">
        <v>2766</v>
      </c>
      <c r="B2463" t="s">
        <v>564</v>
      </c>
      <c r="C2463" t="s">
        <v>564</v>
      </c>
      <c r="D2463">
        <v>2568181</v>
      </c>
      <c r="E2463">
        <v>2</v>
      </c>
      <c r="F2463" s="107">
        <v>41011</v>
      </c>
      <c r="G2463" s="107">
        <v>41129</v>
      </c>
      <c r="H2463">
        <v>2568181</v>
      </c>
      <c r="I2463" s="107">
        <v>41012</v>
      </c>
      <c r="J2463" s="107">
        <v>41075</v>
      </c>
      <c r="K2463">
        <v>20000</v>
      </c>
      <c r="L2463" t="s">
        <v>569</v>
      </c>
      <c r="M2463" s="107">
        <v>41075</v>
      </c>
      <c r="N2463" t="s">
        <v>87</v>
      </c>
      <c r="O2463" t="s">
        <v>75</v>
      </c>
      <c r="P2463" t="s">
        <v>587</v>
      </c>
      <c r="Q2463">
        <v>64</v>
      </c>
      <c r="R2463">
        <v>119</v>
      </c>
      <c r="S2463">
        <v>1</v>
      </c>
      <c r="T2463">
        <v>1</v>
      </c>
      <c r="V2463">
        <v>1</v>
      </c>
      <c r="AD2463" s="107">
        <v>33837</v>
      </c>
      <c r="AE2463" t="s">
        <v>31</v>
      </c>
      <c r="AF2463" t="s">
        <v>68</v>
      </c>
      <c r="AG2463" t="s">
        <v>870</v>
      </c>
      <c r="AH2463" t="s">
        <v>57</v>
      </c>
      <c r="AI2463" t="s">
        <v>33</v>
      </c>
      <c r="AJ2463" t="s">
        <v>47</v>
      </c>
      <c r="AK2463">
        <v>9</v>
      </c>
      <c r="AL2463" t="s">
        <v>47</v>
      </c>
      <c r="AP2463" t="s">
        <v>95</v>
      </c>
      <c r="AR2463" t="s">
        <v>66</v>
      </c>
      <c r="AS2463" t="s">
        <v>63</v>
      </c>
      <c r="AT2463" t="s">
        <v>485</v>
      </c>
      <c r="BC2463" t="s">
        <v>51</v>
      </c>
      <c r="BF2463">
        <v>64</v>
      </c>
      <c r="BG2463">
        <v>118</v>
      </c>
      <c r="BH2463">
        <v>119</v>
      </c>
      <c r="BI2463">
        <v>19.601092896174862</v>
      </c>
      <c r="BJ2463">
        <f t="shared" si="190"/>
        <v>20</v>
      </c>
      <c r="BK2463">
        <v>0</v>
      </c>
      <c r="BL2463">
        <v>-54</v>
      </c>
      <c r="BM2463" t="s">
        <v>47</v>
      </c>
      <c r="BN2463" t="s">
        <v>75</v>
      </c>
      <c r="BO2463" t="s">
        <v>87</v>
      </c>
      <c r="BQ2463" t="s">
        <v>47</v>
      </c>
      <c r="BR2463" t="s">
        <v>87</v>
      </c>
      <c r="BS2463" t="s">
        <v>573</v>
      </c>
      <c r="BT2463" t="s">
        <v>1252</v>
      </c>
      <c r="BU2463" t="s">
        <v>87</v>
      </c>
      <c r="BV2463">
        <v>0.53781512605042014</v>
      </c>
      <c r="BW2463">
        <v>0.5423728813559322</v>
      </c>
      <c r="BX2463">
        <v>4.5577553055120568E-3</v>
      </c>
      <c r="BY2463">
        <v>0</v>
      </c>
      <c r="BZ2463">
        <v>-64</v>
      </c>
      <c r="CA2463">
        <v>0</v>
      </c>
      <c r="CB2463">
        <v>64</v>
      </c>
      <c r="CC2463" t="e">
        <v>#VALUE!</v>
      </c>
      <c r="CD2463">
        <v>64</v>
      </c>
      <c r="CE2463">
        <v>0</v>
      </c>
      <c r="CH2463">
        <f t="shared" si="191"/>
        <v>1</v>
      </c>
      <c r="CI2463" t="s">
        <v>1402</v>
      </c>
      <c r="CJ2463">
        <v>4</v>
      </c>
      <c r="CK2463" t="s">
        <v>1399</v>
      </c>
      <c r="CL2463">
        <f t="shared" si="192"/>
        <v>1</v>
      </c>
      <c r="CM2463">
        <f t="shared" si="193"/>
        <v>1</v>
      </c>
      <c r="CN2463">
        <f t="shared" si="194"/>
        <v>1</v>
      </c>
    </row>
    <row r="2464" spans="1:92" x14ac:dyDescent="0.25">
      <c r="A2464">
        <v>534</v>
      </c>
      <c r="B2464" t="s">
        <v>564</v>
      </c>
      <c r="C2464" t="s">
        <v>564</v>
      </c>
      <c r="D2464">
        <v>2568226</v>
      </c>
      <c r="E2464">
        <v>4</v>
      </c>
      <c r="F2464" s="107">
        <v>40930</v>
      </c>
      <c r="G2464" s="107">
        <v>40932</v>
      </c>
      <c r="H2464">
        <v>2568226</v>
      </c>
      <c r="I2464" s="107">
        <v>40930</v>
      </c>
      <c r="J2464" s="107">
        <v>40932</v>
      </c>
      <c r="K2464">
        <v>2000</v>
      </c>
      <c r="L2464" t="s">
        <v>566</v>
      </c>
      <c r="N2464" t="s">
        <v>564</v>
      </c>
      <c r="O2464" t="s">
        <v>913</v>
      </c>
      <c r="P2464" t="s">
        <v>38</v>
      </c>
      <c r="Q2464">
        <v>3</v>
      </c>
      <c r="R2464">
        <v>3</v>
      </c>
      <c r="S2464">
        <v>0</v>
      </c>
      <c r="T2464">
        <v>1</v>
      </c>
      <c r="AD2464" s="107">
        <v>31762</v>
      </c>
      <c r="AE2464" t="s">
        <v>31</v>
      </c>
      <c r="AF2464" t="s">
        <v>68</v>
      </c>
      <c r="AG2464" t="s">
        <v>870</v>
      </c>
      <c r="AH2464" t="s">
        <v>30</v>
      </c>
      <c r="AI2464" t="s">
        <v>71</v>
      </c>
      <c r="AJ2464" t="s">
        <v>88</v>
      </c>
      <c r="AK2464">
        <v>2</v>
      </c>
      <c r="AL2464" t="s">
        <v>986</v>
      </c>
      <c r="AO2464">
        <v>90</v>
      </c>
      <c r="AP2464" t="s">
        <v>42</v>
      </c>
      <c r="AR2464" t="s">
        <v>43</v>
      </c>
      <c r="AS2464" t="s">
        <v>44</v>
      </c>
      <c r="BC2464" t="s">
        <v>37</v>
      </c>
      <c r="BF2464">
        <v>3</v>
      </c>
      <c r="BG2464">
        <v>3</v>
      </c>
      <c r="BH2464">
        <v>3</v>
      </c>
      <c r="BI2464">
        <v>25.049180327868854</v>
      </c>
      <c r="BJ2464">
        <f t="shared" si="190"/>
        <v>25</v>
      </c>
      <c r="BK2464">
        <v>0</v>
      </c>
      <c r="BL2464">
        <v>0</v>
      </c>
      <c r="BM2464" t="s">
        <v>1050</v>
      </c>
      <c r="BN2464" t="s">
        <v>913</v>
      </c>
      <c r="BO2464" t="s">
        <v>564</v>
      </c>
      <c r="BQ2464" t="s">
        <v>1050</v>
      </c>
      <c r="BR2464" t="s">
        <v>87</v>
      </c>
      <c r="BS2464" t="s">
        <v>572</v>
      </c>
      <c r="BT2464" t="s">
        <v>1252</v>
      </c>
      <c r="BU2464" t="s">
        <v>564</v>
      </c>
      <c r="BV2464">
        <v>1</v>
      </c>
      <c r="BW2464">
        <v>1</v>
      </c>
      <c r="BX2464">
        <v>0</v>
      </c>
      <c r="BY2464">
        <v>0</v>
      </c>
      <c r="BZ2464">
        <v>-3</v>
      </c>
      <c r="CA2464">
        <v>0</v>
      </c>
      <c r="CB2464">
        <v>3</v>
      </c>
      <c r="CC2464" t="e">
        <v>#VALUE!</v>
      </c>
      <c r="CD2464">
        <v>3</v>
      </c>
      <c r="CE2464">
        <v>0</v>
      </c>
      <c r="CH2464">
        <f t="shared" si="191"/>
        <v>1</v>
      </c>
      <c r="CI2464" t="s">
        <v>1405</v>
      </c>
      <c r="CJ2464">
        <v>1</v>
      </c>
      <c r="CK2464" t="s">
        <v>1399</v>
      </c>
      <c r="CL2464">
        <f t="shared" si="192"/>
        <v>0</v>
      </c>
      <c r="CM2464">
        <f t="shared" si="193"/>
        <v>0</v>
      </c>
      <c r="CN2464">
        <f t="shared" si="194"/>
        <v>1</v>
      </c>
    </row>
    <row r="2465" spans="1:92" x14ac:dyDescent="0.25">
      <c r="A2465">
        <v>380</v>
      </c>
      <c r="B2465" t="s">
        <v>564</v>
      </c>
      <c r="C2465" t="s">
        <v>564</v>
      </c>
      <c r="D2465">
        <v>2568527</v>
      </c>
      <c r="E2465">
        <v>1</v>
      </c>
      <c r="F2465" s="107">
        <v>40924</v>
      </c>
      <c r="G2465" s="107">
        <v>41158</v>
      </c>
      <c r="H2465">
        <v>2568527</v>
      </c>
      <c r="I2465" s="107">
        <v>40925</v>
      </c>
      <c r="J2465" s="107">
        <v>40931</v>
      </c>
      <c r="K2465">
        <v>5000</v>
      </c>
      <c r="L2465" t="s">
        <v>567</v>
      </c>
      <c r="M2465" s="107">
        <v>40931</v>
      </c>
      <c r="N2465" t="s">
        <v>87</v>
      </c>
      <c r="O2465" t="s">
        <v>75</v>
      </c>
      <c r="P2465" t="s">
        <v>54</v>
      </c>
      <c r="Q2465">
        <v>7</v>
      </c>
      <c r="R2465">
        <v>235</v>
      </c>
      <c r="S2465">
        <v>0</v>
      </c>
      <c r="T2465">
        <v>0</v>
      </c>
      <c r="AD2465" s="107">
        <v>33515</v>
      </c>
      <c r="AE2465" t="s">
        <v>45</v>
      </c>
      <c r="AF2465" t="s">
        <v>32</v>
      </c>
      <c r="AG2465" t="s">
        <v>868</v>
      </c>
      <c r="AH2465" t="s">
        <v>30</v>
      </c>
      <c r="AI2465" t="s">
        <v>33</v>
      </c>
      <c r="AJ2465" t="s">
        <v>54</v>
      </c>
      <c r="AK2465">
        <v>10</v>
      </c>
      <c r="AL2465" t="s">
        <v>54</v>
      </c>
      <c r="AP2465" t="s">
        <v>92</v>
      </c>
      <c r="AR2465" t="s">
        <v>66</v>
      </c>
      <c r="AS2465" t="s">
        <v>44</v>
      </c>
      <c r="BC2465" t="s">
        <v>98</v>
      </c>
      <c r="BF2465">
        <v>7</v>
      </c>
      <c r="BG2465">
        <v>234</v>
      </c>
      <c r="BH2465">
        <v>235</v>
      </c>
      <c r="BI2465">
        <v>20.243169398907103</v>
      </c>
      <c r="BJ2465">
        <f t="shared" si="190"/>
        <v>20</v>
      </c>
      <c r="BK2465">
        <v>0</v>
      </c>
      <c r="BL2465">
        <v>-227</v>
      </c>
      <c r="BM2465" t="s">
        <v>1051</v>
      </c>
      <c r="BN2465" t="s">
        <v>75</v>
      </c>
      <c r="BO2465" t="s">
        <v>87</v>
      </c>
      <c r="BQ2465" t="s">
        <v>1051</v>
      </c>
      <c r="BR2465" t="s">
        <v>87</v>
      </c>
      <c r="BS2465" t="s">
        <v>573</v>
      </c>
      <c r="BT2465" t="s">
        <v>1252</v>
      </c>
      <c r="BU2465" t="s">
        <v>564</v>
      </c>
      <c r="BV2465">
        <v>2.9787234042553193E-2</v>
      </c>
      <c r="BW2465">
        <v>2.9914529914529916E-2</v>
      </c>
      <c r="BX2465">
        <v>1.2729587197672296E-4</v>
      </c>
      <c r="BY2465">
        <v>0</v>
      </c>
      <c r="BZ2465">
        <v>-7</v>
      </c>
      <c r="CA2465">
        <v>0</v>
      </c>
      <c r="CB2465">
        <v>7</v>
      </c>
      <c r="CC2465" t="e">
        <v>#VALUE!</v>
      </c>
      <c r="CD2465">
        <v>7</v>
      </c>
      <c r="CE2465">
        <v>0</v>
      </c>
      <c r="CH2465">
        <f t="shared" si="191"/>
        <v>0</v>
      </c>
      <c r="CI2465" t="s">
        <v>1405</v>
      </c>
      <c r="CJ2465">
        <v>1</v>
      </c>
      <c r="CK2465" t="s">
        <v>1399</v>
      </c>
      <c r="CL2465">
        <f t="shared" si="192"/>
        <v>1</v>
      </c>
      <c r="CM2465">
        <f t="shared" si="193"/>
        <v>0</v>
      </c>
      <c r="CN2465">
        <f t="shared" si="194"/>
        <v>0</v>
      </c>
    </row>
    <row r="2466" spans="1:92" x14ac:dyDescent="0.25">
      <c r="A2466">
        <v>2896</v>
      </c>
      <c r="B2466" t="s">
        <v>564</v>
      </c>
      <c r="C2466" t="s">
        <v>564</v>
      </c>
      <c r="D2466">
        <v>2568795</v>
      </c>
      <c r="E2466">
        <v>2</v>
      </c>
      <c r="F2466" s="107">
        <v>41016</v>
      </c>
      <c r="G2466" s="107">
        <v>41109</v>
      </c>
      <c r="H2466">
        <v>2568795</v>
      </c>
      <c r="I2466" s="107">
        <v>41018</v>
      </c>
      <c r="J2466" s="107">
        <v>41019</v>
      </c>
      <c r="K2466">
        <v>10000</v>
      </c>
      <c r="L2466" t="s">
        <v>568</v>
      </c>
      <c r="M2466" s="107">
        <v>41019</v>
      </c>
      <c r="N2466" t="s">
        <v>87</v>
      </c>
      <c r="O2466" t="s">
        <v>75</v>
      </c>
      <c r="P2466" t="s">
        <v>587</v>
      </c>
      <c r="Q2466">
        <v>2</v>
      </c>
      <c r="R2466">
        <v>94</v>
      </c>
      <c r="S2466">
        <v>0</v>
      </c>
      <c r="T2466">
        <v>0</v>
      </c>
      <c r="AD2466" s="107">
        <v>27668</v>
      </c>
      <c r="AE2466" t="s">
        <v>31</v>
      </c>
      <c r="AF2466" t="s">
        <v>32</v>
      </c>
      <c r="AG2466" t="s">
        <v>868</v>
      </c>
      <c r="AH2466" t="s">
        <v>30</v>
      </c>
      <c r="AI2466" t="s">
        <v>58</v>
      </c>
      <c r="AJ2466" t="s">
        <v>47</v>
      </c>
      <c r="AK2466">
        <v>6</v>
      </c>
      <c r="AL2466" t="s">
        <v>47</v>
      </c>
      <c r="AP2466" t="s">
        <v>93</v>
      </c>
      <c r="AR2466" t="s">
        <v>66</v>
      </c>
      <c r="AS2466" t="s">
        <v>81</v>
      </c>
      <c r="BC2466" t="s">
        <v>51</v>
      </c>
      <c r="BF2466">
        <v>2</v>
      </c>
      <c r="BG2466">
        <v>92</v>
      </c>
      <c r="BH2466">
        <v>94</v>
      </c>
      <c r="BI2466">
        <v>36.469945355191257</v>
      </c>
      <c r="BJ2466">
        <f t="shared" si="190"/>
        <v>37</v>
      </c>
      <c r="BK2466">
        <v>0</v>
      </c>
      <c r="BL2466">
        <v>-90</v>
      </c>
      <c r="BM2466" t="s">
        <v>47</v>
      </c>
      <c r="BN2466" t="s">
        <v>75</v>
      </c>
      <c r="BO2466" t="s">
        <v>87</v>
      </c>
      <c r="BQ2466" t="s">
        <v>47</v>
      </c>
      <c r="BR2466" t="s">
        <v>87</v>
      </c>
      <c r="BS2466" t="s">
        <v>573</v>
      </c>
      <c r="BT2466" t="s">
        <v>1252</v>
      </c>
      <c r="BU2466" t="s">
        <v>564</v>
      </c>
      <c r="BV2466">
        <v>2.1276595744680851E-2</v>
      </c>
      <c r="BW2466">
        <v>2.1739130434782608E-2</v>
      </c>
      <c r="BX2466">
        <v>4.6253469010175755E-4</v>
      </c>
      <c r="BY2466">
        <v>0</v>
      </c>
      <c r="BZ2466">
        <v>-2</v>
      </c>
      <c r="CA2466">
        <v>0</v>
      </c>
      <c r="CB2466">
        <v>2</v>
      </c>
      <c r="CC2466" t="e">
        <v>#VALUE!</v>
      </c>
      <c r="CD2466">
        <v>2</v>
      </c>
      <c r="CE2466">
        <v>0</v>
      </c>
      <c r="CH2466">
        <f t="shared" si="191"/>
        <v>0</v>
      </c>
      <c r="CI2466" t="s">
        <v>1405</v>
      </c>
      <c r="CJ2466">
        <v>1</v>
      </c>
      <c r="CK2466" t="s">
        <v>1399</v>
      </c>
      <c r="CL2466">
        <f t="shared" si="192"/>
        <v>1</v>
      </c>
      <c r="CM2466">
        <f t="shared" si="193"/>
        <v>0</v>
      </c>
      <c r="CN2466">
        <f t="shared" si="194"/>
        <v>0</v>
      </c>
    </row>
    <row r="2467" spans="1:92" x14ac:dyDescent="0.25">
      <c r="A2467">
        <v>2778</v>
      </c>
      <c r="B2467" t="s">
        <v>564</v>
      </c>
      <c r="C2467" t="s">
        <v>564</v>
      </c>
      <c r="D2467">
        <v>2569108</v>
      </c>
      <c r="E2467">
        <v>1</v>
      </c>
      <c r="F2467" s="107">
        <v>41011</v>
      </c>
      <c r="G2467" s="107">
        <v>41150</v>
      </c>
      <c r="H2467">
        <v>2569108</v>
      </c>
      <c r="I2467" s="107">
        <v>41012</v>
      </c>
      <c r="J2467" s="107">
        <v>41150</v>
      </c>
      <c r="K2467">
        <v>5000</v>
      </c>
      <c r="L2467" t="s">
        <v>567</v>
      </c>
      <c r="N2467" t="s">
        <v>564</v>
      </c>
      <c r="O2467" t="s">
        <v>913</v>
      </c>
      <c r="P2467" t="s">
        <v>54</v>
      </c>
      <c r="Q2467">
        <v>139</v>
      </c>
      <c r="R2467">
        <v>140</v>
      </c>
      <c r="S2467">
        <v>0</v>
      </c>
      <c r="T2467">
        <v>2</v>
      </c>
      <c r="AD2467" s="107">
        <v>34488</v>
      </c>
      <c r="AE2467" t="s">
        <v>31</v>
      </c>
      <c r="AF2467" t="s">
        <v>32</v>
      </c>
      <c r="AG2467" t="s">
        <v>868</v>
      </c>
      <c r="AH2467" t="s">
        <v>30</v>
      </c>
      <c r="AI2467" t="s">
        <v>84</v>
      </c>
      <c r="AJ2467" t="s">
        <v>54</v>
      </c>
      <c r="AK2467">
        <v>3</v>
      </c>
      <c r="AL2467" t="s">
        <v>54</v>
      </c>
      <c r="AP2467" t="s">
        <v>92</v>
      </c>
      <c r="AR2467" t="s">
        <v>66</v>
      </c>
      <c r="AS2467" t="s">
        <v>44</v>
      </c>
      <c r="AT2467" t="s">
        <v>488</v>
      </c>
      <c r="BC2467" t="s">
        <v>37</v>
      </c>
      <c r="BF2467">
        <v>139</v>
      </c>
      <c r="BG2467">
        <v>139</v>
      </c>
      <c r="BH2467">
        <v>140</v>
      </c>
      <c r="BI2467">
        <v>17.8224043715847</v>
      </c>
      <c r="BJ2467">
        <f t="shared" si="190"/>
        <v>18</v>
      </c>
      <c r="BK2467">
        <v>0</v>
      </c>
      <c r="BL2467">
        <v>0</v>
      </c>
      <c r="BM2467" t="s">
        <v>1051</v>
      </c>
      <c r="BN2467" t="s">
        <v>913</v>
      </c>
      <c r="BO2467" t="s">
        <v>564</v>
      </c>
      <c r="BQ2467" t="s">
        <v>1051</v>
      </c>
      <c r="BR2467" t="s">
        <v>87</v>
      </c>
      <c r="BS2467" t="s">
        <v>572</v>
      </c>
      <c r="BT2467" t="s">
        <v>1252</v>
      </c>
      <c r="BU2467" t="s">
        <v>564</v>
      </c>
      <c r="BV2467">
        <v>0.99285714285714288</v>
      </c>
      <c r="BW2467">
        <v>1</v>
      </c>
      <c r="BX2467">
        <v>7.1428571428571175E-3</v>
      </c>
      <c r="BY2467">
        <v>0</v>
      </c>
      <c r="BZ2467">
        <v>-139</v>
      </c>
      <c r="CA2467">
        <v>0</v>
      </c>
      <c r="CB2467">
        <v>139</v>
      </c>
      <c r="CC2467" t="e">
        <v>#VALUE!</v>
      </c>
      <c r="CD2467">
        <v>139</v>
      </c>
      <c r="CE2467">
        <v>0</v>
      </c>
      <c r="CH2467">
        <f t="shared" si="191"/>
        <v>1</v>
      </c>
      <c r="CI2467" t="s">
        <v>1403</v>
      </c>
      <c r="CJ2467">
        <v>6</v>
      </c>
      <c r="CK2467" t="s">
        <v>1399</v>
      </c>
      <c r="CL2467">
        <f t="shared" si="192"/>
        <v>0</v>
      </c>
      <c r="CM2467">
        <f t="shared" si="193"/>
        <v>0</v>
      </c>
      <c r="CN2467">
        <f t="shared" si="194"/>
        <v>1</v>
      </c>
    </row>
    <row r="2468" spans="1:92" x14ac:dyDescent="0.25">
      <c r="A2468">
        <v>1886</v>
      </c>
      <c r="B2468" t="s">
        <v>564</v>
      </c>
      <c r="C2468" t="s">
        <v>564</v>
      </c>
      <c r="D2468">
        <v>2569461</v>
      </c>
      <c r="E2468">
        <v>4</v>
      </c>
      <c r="F2468" s="107">
        <v>40978</v>
      </c>
      <c r="G2468" s="107">
        <v>40980</v>
      </c>
      <c r="H2468">
        <v>2569461</v>
      </c>
      <c r="I2468" s="107">
        <v>40978</v>
      </c>
      <c r="J2468" s="107">
        <v>40980</v>
      </c>
      <c r="K2468">
        <v>15000</v>
      </c>
      <c r="L2468" t="s">
        <v>569</v>
      </c>
      <c r="N2468" t="s">
        <v>564</v>
      </c>
      <c r="O2468" t="s">
        <v>913</v>
      </c>
      <c r="P2468" t="s">
        <v>38</v>
      </c>
      <c r="Q2468">
        <v>3</v>
      </c>
      <c r="R2468">
        <v>3</v>
      </c>
      <c r="S2468">
        <v>0</v>
      </c>
      <c r="T2468">
        <v>3</v>
      </c>
      <c r="AD2468" s="107">
        <v>20461</v>
      </c>
      <c r="AE2468" t="s">
        <v>31</v>
      </c>
      <c r="AF2468" t="s">
        <v>32</v>
      </c>
      <c r="AG2468" t="s">
        <v>868</v>
      </c>
      <c r="AH2468" t="s">
        <v>57</v>
      </c>
      <c r="AI2468" t="s">
        <v>113</v>
      </c>
      <c r="AJ2468" t="s">
        <v>88</v>
      </c>
      <c r="AK2468">
        <v>1</v>
      </c>
      <c r="AL2468" t="s">
        <v>986</v>
      </c>
      <c r="AO2468">
        <v>60</v>
      </c>
      <c r="AP2468" t="s">
        <v>42</v>
      </c>
      <c r="AR2468" t="s">
        <v>43</v>
      </c>
      <c r="AS2468" t="s">
        <v>44</v>
      </c>
      <c r="BC2468" t="s">
        <v>37</v>
      </c>
      <c r="BF2468">
        <v>3</v>
      </c>
      <c r="BG2468">
        <v>3</v>
      </c>
      <c r="BH2468">
        <v>3</v>
      </c>
      <c r="BI2468">
        <v>56.057377049180324</v>
      </c>
      <c r="BJ2468">
        <f t="shared" si="190"/>
        <v>56</v>
      </c>
      <c r="BK2468">
        <v>0</v>
      </c>
      <c r="BL2468">
        <v>0</v>
      </c>
      <c r="BM2468" t="s">
        <v>1050</v>
      </c>
      <c r="BN2468" t="s">
        <v>913</v>
      </c>
      <c r="BO2468" t="s">
        <v>564</v>
      </c>
      <c r="BQ2468" t="s">
        <v>1050</v>
      </c>
      <c r="BR2468" t="s">
        <v>87</v>
      </c>
      <c r="BS2468" t="s">
        <v>572</v>
      </c>
      <c r="BT2468" t="s">
        <v>1252</v>
      </c>
      <c r="BU2468" t="s">
        <v>564</v>
      </c>
      <c r="BV2468">
        <v>1</v>
      </c>
      <c r="BW2468">
        <v>1</v>
      </c>
      <c r="BX2468">
        <v>0</v>
      </c>
      <c r="BY2468">
        <v>0</v>
      </c>
      <c r="BZ2468">
        <v>-3</v>
      </c>
      <c r="CA2468">
        <v>0</v>
      </c>
      <c r="CB2468">
        <v>3</v>
      </c>
      <c r="CC2468" t="e">
        <v>#VALUE!</v>
      </c>
      <c r="CD2468">
        <v>3</v>
      </c>
      <c r="CE2468">
        <v>0</v>
      </c>
      <c r="CH2468">
        <f t="shared" si="191"/>
        <v>1</v>
      </c>
      <c r="CI2468" t="s">
        <v>1405</v>
      </c>
      <c r="CJ2468">
        <v>1</v>
      </c>
      <c r="CK2468" t="s">
        <v>1399</v>
      </c>
      <c r="CL2468">
        <f t="shared" si="192"/>
        <v>0</v>
      </c>
      <c r="CM2468">
        <f t="shared" si="193"/>
        <v>0</v>
      </c>
      <c r="CN2468">
        <f t="shared" si="194"/>
        <v>1</v>
      </c>
    </row>
    <row r="2469" spans="1:92" x14ac:dyDescent="0.25">
      <c r="A2469">
        <v>2432</v>
      </c>
      <c r="B2469" t="s">
        <v>564</v>
      </c>
      <c r="C2469" t="s">
        <v>564</v>
      </c>
      <c r="D2469">
        <v>2569619</v>
      </c>
      <c r="E2469">
        <v>2</v>
      </c>
      <c r="F2469" s="107">
        <v>41000</v>
      </c>
      <c r="G2469" s="107">
        <v>41009</v>
      </c>
      <c r="H2469">
        <v>2569619</v>
      </c>
      <c r="I2469" s="107">
        <v>41000</v>
      </c>
      <c r="J2469" s="107">
        <v>41009</v>
      </c>
      <c r="K2469">
        <v>2000</v>
      </c>
      <c r="L2469" t="s">
        <v>566</v>
      </c>
      <c r="N2469" t="s">
        <v>564</v>
      </c>
      <c r="O2469" t="s">
        <v>913</v>
      </c>
      <c r="P2469" t="s">
        <v>587</v>
      </c>
      <c r="Q2469">
        <v>10</v>
      </c>
      <c r="R2469">
        <v>10</v>
      </c>
      <c r="S2469">
        <v>0</v>
      </c>
      <c r="T2469">
        <v>0</v>
      </c>
      <c r="AD2469" s="107">
        <v>34480</v>
      </c>
      <c r="AE2469" t="s">
        <v>31</v>
      </c>
      <c r="AF2469" t="s">
        <v>68</v>
      </c>
      <c r="AG2469" t="s">
        <v>870</v>
      </c>
      <c r="AH2469" t="s">
        <v>30</v>
      </c>
      <c r="AI2469" t="s">
        <v>113</v>
      </c>
      <c r="AJ2469" t="s">
        <v>47</v>
      </c>
      <c r="AK2469">
        <v>3</v>
      </c>
      <c r="AL2469" t="s">
        <v>47</v>
      </c>
      <c r="AP2469" t="s">
        <v>62</v>
      </c>
      <c r="AR2469" t="s">
        <v>43</v>
      </c>
      <c r="AS2469" t="s">
        <v>63</v>
      </c>
      <c r="BC2469" t="s">
        <v>37</v>
      </c>
      <c r="BF2469">
        <v>10</v>
      </c>
      <c r="BG2469">
        <v>10</v>
      </c>
      <c r="BH2469">
        <v>10</v>
      </c>
      <c r="BI2469">
        <v>17.814207650273225</v>
      </c>
      <c r="BJ2469">
        <f t="shared" si="190"/>
        <v>18</v>
      </c>
      <c r="BK2469">
        <v>0</v>
      </c>
      <c r="BL2469">
        <v>0</v>
      </c>
      <c r="BM2469" t="s">
        <v>47</v>
      </c>
      <c r="BN2469" t="s">
        <v>913</v>
      </c>
      <c r="BO2469" t="s">
        <v>564</v>
      </c>
      <c r="BQ2469" t="s">
        <v>47</v>
      </c>
      <c r="BR2469" t="s">
        <v>87</v>
      </c>
      <c r="BS2469" t="s">
        <v>572</v>
      </c>
      <c r="BT2469" t="s">
        <v>1252</v>
      </c>
      <c r="BU2469" t="s">
        <v>564</v>
      </c>
      <c r="BV2469">
        <v>1</v>
      </c>
      <c r="BW2469">
        <v>1</v>
      </c>
      <c r="BX2469">
        <v>0</v>
      </c>
      <c r="BY2469">
        <v>0</v>
      </c>
      <c r="BZ2469">
        <v>-10</v>
      </c>
      <c r="CA2469">
        <v>0</v>
      </c>
      <c r="CB2469">
        <v>10</v>
      </c>
      <c r="CC2469" t="e">
        <v>#VALUE!</v>
      </c>
      <c r="CD2469">
        <v>10</v>
      </c>
      <c r="CE2469">
        <v>0</v>
      </c>
      <c r="CH2469">
        <f t="shared" si="191"/>
        <v>0</v>
      </c>
      <c r="CI2469" t="s">
        <v>1405</v>
      </c>
      <c r="CJ2469">
        <v>1</v>
      </c>
      <c r="CK2469" t="s">
        <v>1399</v>
      </c>
      <c r="CL2469">
        <f t="shared" si="192"/>
        <v>0</v>
      </c>
      <c r="CM2469">
        <f t="shared" si="193"/>
        <v>0</v>
      </c>
      <c r="CN2469">
        <f t="shared" si="194"/>
        <v>0</v>
      </c>
    </row>
    <row r="2470" spans="1:92" x14ac:dyDescent="0.25">
      <c r="A2470">
        <v>1826</v>
      </c>
      <c r="B2470" t="s">
        <v>564</v>
      </c>
      <c r="C2470" t="s">
        <v>564</v>
      </c>
      <c r="D2470">
        <v>2570237</v>
      </c>
      <c r="E2470">
        <v>1</v>
      </c>
      <c r="F2470" s="107">
        <v>40976</v>
      </c>
      <c r="G2470" s="107">
        <v>41032</v>
      </c>
      <c r="H2470">
        <v>2570237</v>
      </c>
      <c r="I2470" s="107">
        <v>40977</v>
      </c>
      <c r="J2470" s="107">
        <v>41014</v>
      </c>
      <c r="K2470">
        <v>10000</v>
      </c>
      <c r="L2470" t="s">
        <v>568</v>
      </c>
      <c r="M2470" s="107">
        <v>41014</v>
      </c>
      <c r="N2470" t="s">
        <v>87</v>
      </c>
      <c r="O2470" t="s">
        <v>75</v>
      </c>
      <c r="P2470" t="s">
        <v>54</v>
      </c>
      <c r="Q2470">
        <v>38</v>
      </c>
      <c r="R2470">
        <v>57</v>
      </c>
      <c r="S2470">
        <v>0</v>
      </c>
      <c r="T2470">
        <v>0</v>
      </c>
      <c r="AD2470" s="107">
        <v>33232</v>
      </c>
      <c r="AE2470" t="s">
        <v>31</v>
      </c>
      <c r="AF2470" t="s">
        <v>32</v>
      </c>
      <c r="AG2470" t="s">
        <v>868</v>
      </c>
      <c r="AH2470" t="s">
        <v>57</v>
      </c>
      <c r="AI2470" t="s">
        <v>52</v>
      </c>
      <c r="AJ2470" t="s">
        <v>54</v>
      </c>
      <c r="AK2470">
        <v>4</v>
      </c>
      <c r="AL2470" t="s">
        <v>54</v>
      </c>
      <c r="AP2470" t="s">
        <v>130</v>
      </c>
      <c r="AR2470" t="s">
        <v>49</v>
      </c>
      <c r="AS2470" t="s">
        <v>105</v>
      </c>
      <c r="AT2470" t="s">
        <v>635</v>
      </c>
      <c r="BC2470" t="s">
        <v>51</v>
      </c>
      <c r="BF2470">
        <v>38</v>
      </c>
      <c r="BG2470">
        <v>56</v>
      </c>
      <c r="BH2470">
        <v>57</v>
      </c>
      <c r="BI2470">
        <v>21.15846994535519</v>
      </c>
      <c r="BJ2470">
        <f t="shared" si="190"/>
        <v>21</v>
      </c>
      <c r="BK2470">
        <v>0</v>
      </c>
      <c r="BL2470">
        <v>-18</v>
      </c>
      <c r="BM2470" t="s">
        <v>1051</v>
      </c>
      <c r="BN2470" t="s">
        <v>75</v>
      </c>
      <c r="BO2470" t="s">
        <v>87</v>
      </c>
      <c r="BQ2470" t="s">
        <v>1051</v>
      </c>
      <c r="BR2470" t="s">
        <v>87</v>
      </c>
      <c r="BS2470" t="s">
        <v>573</v>
      </c>
      <c r="BT2470" t="s">
        <v>1252</v>
      </c>
      <c r="BU2470" t="s">
        <v>564</v>
      </c>
      <c r="BV2470">
        <v>0.66666666666666663</v>
      </c>
      <c r="BW2470">
        <v>0.6785714285714286</v>
      </c>
      <c r="BX2470">
        <v>1.1904761904761973E-2</v>
      </c>
      <c r="BY2470">
        <v>0</v>
      </c>
      <c r="BZ2470">
        <v>-38</v>
      </c>
      <c r="CA2470">
        <v>0</v>
      </c>
      <c r="CB2470">
        <v>38</v>
      </c>
      <c r="CC2470" t="e">
        <v>#VALUE!</v>
      </c>
      <c r="CD2470">
        <v>38</v>
      </c>
      <c r="CE2470">
        <v>0</v>
      </c>
      <c r="CH2470">
        <f t="shared" si="191"/>
        <v>0</v>
      </c>
      <c r="CI2470" t="s">
        <v>1401</v>
      </c>
      <c r="CJ2470">
        <v>3</v>
      </c>
      <c r="CK2470" t="s">
        <v>1399</v>
      </c>
      <c r="CL2470">
        <f t="shared" si="192"/>
        <v>1</v>
      </c>
      <c r="CM2470">
        <f t="shared" si="193"/>
        <v>0</v>
      </c>
      <c r="CN2470">
        <f t="shared" si="194"/>
        <v>0</v>
      </c>
    </row>
    <row r="2471" spans="1:92" x14ac:dyDescent="0.25">
      <c r="A2471">
        <v>2451</v>
      </c>
      <c r="B2471" t="s">
        <v>564</v>
      </c>
      <c r="C2471" t="s">
        <v>564</v>
      </c>
      <c r="D2471">
        <v>2570301</v>
      </c>
      <c r="E2471">
        <v>2</v>
      </c>
      <c r="F2471" s="107">
        <v>41001</v>
      </c>
      <c r="G2471" s="107">
        <v>41067</v>
      </c>
      <c r="H2471">
        <v>2570301</v>
      </c>
      <c r="I2471" s="107" t="s">
        <v>560</v>
      </c>
      <c r="J2471" s="107" t="s">
        <v>560</v>
      </c>
      <c r="K2471">
        <v>2000</v>
      </c>
      <c r="L2471" t="s">
        <v>566</v>
      </c>
      <c r="M2471" s="107">
        <v>41003</v>
      </c>
      <c r="N2471" t="s">
        <v>87</v>
      </c>
      <c r="O2471" t="s">
        <v>75</v>
      </c>
      <c r="P2471" t="s">
        <v>587</v>
      </c>
      <c r="Q2471">
        <v>0</v>
      </c>
      <c r="R2471">
        <v>67</v>
      </c>
      <c r="S2471">
        <v>0</v>
      </c>
      <c r="T2471">
        <v>2</v>
      </c>
      <c r="AB2471" t="s">
        <v>111</v>
      </c>
      <c r="AD2471" s="107">
        <v>24839</v>
      </c>
      <c r="AE2471" t="s">
        <v>31</v>
      </c>
      <c r="AF2471" t="s">
        <v>39</v>
      </c>
      <c r="AG2471" t="s">
        <v>40</v>
      </c>
      <c r="AH2471" t="s">
        <v>30</v>
      </c>
      <c r="AI2471" t="s">
        <v>112</v>
      </c>
      <c r="AJ2471" t="s">
        <v>47</v>
      </c>
      <c r="AK2471">
        <v>5</v>
      </c>
      <c r="AL2471" t="s">
        <v>47</v>
      </c>
      <c r="AP2471" t="s">
        <v>42</v>
      </c>
      <c r="AR2471" t="s">
        <v>43</v>
      </c>
      <c r="AS2471" t="s">
        <v>44</v>
      </c>
      <c r="AT2471" t="s">
        <v>439</v>
      </c>
      <c r="BC2471" t="s">
        <v>51</v>
      </c>
      <c r="BF2471">
        <v>0</v>
      </c>
      <c r="BG2471">
        <v>0</v>
      </c>
      <c r="BH2471">
        <v>67</v>
      </c>
      <c r="BI2471">
        <v>44.158469945355193</v>
      </c>
      <c r="BJ2471" t="e">
        <f t="shared" si="190"/>
        <v>#VALUE!</v>
      </c>
      <c r="BK2471" t="e">
        <v>#VALUE!</v>
      </c>
      <c r="BL2471" t="e">
        <v>#VALUE!</v>
      </c>
      <c r="BM2471" t="s">
        <v>47</v>
      </c>
      <c r="BN2471" t="s">
        <v>75</v>
      </c>
      <c r="BO2471" t="s">
        <v>87</v>
      </c>
      <c r="BQ2471" t="s">
        <v>47</v>
      </c>
      <c r="BR2471">
        <v>0</v>
      </c>
      <c r="BS2471" t="s">
        <v>573</v>
      </c>
      <c r="BT2471" t="s">
        <v>1252</v>
      </c>
      <c r="BU2471" t="s">
        <v>564</v>
      </c>
      <c r="BV2471">
        <v>0</v>
      </c>
      <c r="BW2471">
        <v>0</v>
      </c>
      <c r="BX2471">
        <v>0</v>
      </c>
      <c r="BY2471">
        <v>0</v>
      </c>
      <c r="BZ2471" t="e">
        <v>#VALUE!</v>
      </c>
      <c r="CA2471" t="e">
        <v>#VALUE!</v>
      </c>
      <c r="CB2471" t="e">
        <v>#VALUE!</v>
      </c>
      <c r="CC2471">
        <v>0</v>
      </c>
      <c r="CD2471">
        <v>0</v>
      </c>
      <c r="CE2471">
        <v>0</v>
      </c>
      <c r="CH2471">
        <f t="shared" si="191"/>
        <v>1</v>
      </c>
      <c r="CI2471" t="s">
        <v>1405</v>
      </c>
      <c r="CJ2471">
        <v>1</v>
      </c>
      <c r="CK2471" t="s">
        <v>1400</v>
      </c>
      <c r="CL2471">
        <f t="shared" si="192"/>
        <v>1</v>
      </c>
      <c r="CM2471">
        <f t="shared" si="193"/>
        <v>0</v>
      </c>
      <c r="CN2471">
        <f t="shared" si="194"/>
        <v>1</v>
      </c>
    </row>
    <row r="2472" spans="1:92" x14ac:dyDescent="0.25">
      <c r="A2472">
        <v>750</v>
      </c>
      <c r="B2472" t="s">
        <v>564</v>
      </c>
      <c r="C2472" t="s">
        <v>564</v>
      </c>
      <c r="D2472">
        <v>2570352</v>
      </c>
      <c r="E2472">
        <v>2</v>
      </c>
      <c r="F2472" s="107">
        <v>40938</v>
      </c>
      <c r="G2472" s="107">
        <v>41169</v>
      </c>
      <c r="H2472">
        <v>2570352</v>
      </c>
      <c r="I2472" s="107">
        <v>40946</v>
      </c>
      <c r="J2472" s="107">
        <v>41169</v>
      </c>
      <c r="K2472">
        <v>10000</v>
      </c>
      <c r="L2472" t="s">
        <v>568</v>
      </c>
      <c r="N2472" t="s">
        <v>564</v>
      </c>
      <c r="O2472" t="s">
        <v>913</v>
      </c>
      <c r="P2472" t="s">
        <v>587</v>
      </c>
      <c r="Q2472">
        <v>224</v>
      </c>
      <c r="R2472">
        <v>232</v>
      </c>
      <c r="S2472">
        <v>0</v>
      </c>
      <c r="T2472">
        <v>1</v>
      </c>
      <c r="AD2472" s="107">
        <v>33596</v>
      </c>
      <c r="AE2472" t="s">
        <v>45</v>
      </c>
      <c r="AF2472" t="s">
        <v>68</v>
      </c>
      <c r="AG2472" t="s">
        <v>870</v>
      </c>
      <c r="AH2472" t="s">
        <v>30</v>
      </c>
      <c r="AI2472" t="s">
        <v>117</v>
      </c>
      <c r="AJ2472" t="s">
        <v>47</v>
      </c>
      <c r="AK2472">
        <v>12</v>
      </c>
      <c r="AL2472" t="s">
        <v>47</v>
      </c>
      <c r="AP2472" t="s">
        <v>72</v>
      </c>
      <c r="AR2472" t="s">
        <v>49</v>
      </c>
      <c r="AS2472" t="s">
        <v>73</v>
      </c>
      <c r="BC2472" t="s">
        <v>37</v>
      </c>
      <c r="BF2472">
        <v>224</v>
      </c>
      <c r="BG2472">
        <v>224</v>
      </c>
      <c r="BH2472">
        <v>232</v>
      </c>
      <c r="BI2472">
        <v>20.060109289617486</v>
      </c>
      <c r="BJ2472">
        <f t="shared" si="190"/>
        <v>20</v>
      </c>
      <c r="BK2472">
        <v>0</v>
      </c>
      <c r="BL2472">
        <v>0</v>
      </c>
      <c r="BM2472" t="s">
        <v>47</v>
      </c>
      <c r="BN2472" t="s">
        <v>913</v>
      </c>
      <c r="BO2472" t="s">
        <v>564</v>
      </c>
      <c r="BQ2472" t="s">
        <v>47</v>
      </c>
      <c r="BR2472" t="s">
        <v>87</v>
      </c>
      <c r="BS2472" t="s">
        <v>572</v>
      </c>
      <c r="BT2472" t="s">
        <v>1252</v>
      </c>
      <c r="BU2472" t="s">
        <v>564</v>
      </c>
      <c r="BV2472">
        <v>0.96551724137931039</v>
      </c>
      <c r="BW2472">
        <v>1</v>
      </c>
      <c r="BX2472">
        <v>3.4482758620689613E-2</v>
      </c>
      <c r="BY2472">
        <v>0</v>
      </c>
      <c r="BZ2472">
        <v>-224</v>
      </c>
      <c r="CA2472">
        <v>0</v>
      </c>
      <c r="CB2472">
        <v>224</v>
      </c>
      <c r="CC2472" t="e">
        <v>#VALUE!</v>
      </c>
      <c r="CD2472">
        <v>224</v>
      </c>
      <c r="CE2472">
        <v>0</v>
      </c>
      <c r="CH2472">
        <f t="shared" si="191"/>
        <v>1</v>
      </c>
      <c r="CI2472" t="s">
        <v>1403</v>
      </c>
      <c r="CJ2472">
        <v>6</v>
      </c>
      <c r="CK2472" t="s">
        <v>1399</v>
      </c>
      <c r="CL2472">
        <f t="shared" si="192"/>
        <v>0</v>
      </c>
      <c r="CM2472">
        <f t="shared" si="193"/>
        <v>0</v>
      </c>
      <c r="CN2472">
        <f t="shared" si="194"/>
        <v>1</v>
      </c>
    </row>
    <row r="2473" spans="1:92" x14ac:dyDescent="0.25">
      <c r="A2473">
        <v>2010</v>
      </c>
      <c r="B2473" t="s">
        <v>564</v>
      </c>
      <c r="C2473" t="s">
        <v>564</v>
      </c>
      <c r="D2473">
        <v>2571553</v>
      </c>
      <c r="E2473">
        <v>6</v>
      </c>
      <c r="F2473" s="107">
        <v>40984</v>
      </c>
      <c r="G2473" s="107">
        <v>41660</v>
      </c>
      <c r="H2473">
        <v>2571553</v>
      </c>
      <c r="I2473" s="107">
        <v>41250</v>
      </c>
      <c r="J2473" s="107">
        <v>41660</v>
      </c>
      <c r="K2473">
        <v>50000</v>
      </c>
      <c r="L2473" t="s">
        <v>570</v>
      </c>
      <c r="N2473" t="s">
        <v>564</v>
      </c>
      <c r="O2473" t="s">
        <v>913</v>
      </c>
      <c r="P2473" t="s">
        <v>38</v>
      </c>
      <c r="Q2473">
        <v>404</v>
      </c>
      <c r="R2473">
        <v>677</v>
      </c>
      <c r="S2473">
        <v>0</v>
      </c>
      <c r="T2473">
        <v>0</v>
      </c>
      <c r="AD2473" s="107">
        <v>27851</v>
      </c>
      <c r="AE2473" t="s">
        <v>31</v>
      </c>
      <c r="AF2473" t="s">
        <v>32</v>
      </c>
      <c r="AG2473" t="s">
        <v>868</v>
      </c>
      <c r="AH2473" t="s">
        <v>30</v>
      </c>
      <c r="AI2473" t="s">
        <v>113</v>
      </c>
      <c r="AJ2473" t="s">
        <v>88</v>
      </c>
      <c r="AK2473">
        <v>13</v>
      </c>
      <c r="AL2473" t="s">
        <v>361</v>
      </c>
      <c r="AM2473">
        <v>40</v>
      </c>
      <c r="AP2473" t="s">
        <v>128</v>
      </c>
      <c r="AR2473" t="s">
        <v>91</v>
      </c>
      <c r="AS2473" t="s">
        <v>125</v>
      </c>
      <c r="BC2473" t="s">
        <v>37</v>
      </c>
      <c r="BF2473">
        <v>404</v>
      </c>
      <c r="BG2473">
        <v>404</v>
      </c>
      <c r="BH2473">
        <v>677</v>
      </c>
      <c r="BI2473">
        <v>35.882513661202189</v>
      </c>
      <c r="BJ2473">
        <f t="shared" si="190"/>
        <v>37</v>
      </c>
      <c r="BK2473">
        <v>0</v>
      </c>
      <c r="BL2473">
        <v>0</v>
      </c>
      <c r="BM2473" t="s">
        <v>1050</v>
      </c>
      <c r="BN2473" t="s">
        <v>913</v>
      </c>
      <c r="BO2473" t="s">
        <v>564</v>
      </c>
      <c r="BQ2473" t="s">
        <v>1050</v>
      </c>
      <c r="BR2473" t="s">
        <v>87</v>
      </c>
      <c r="BS2473" t="s">
        <v>572</v>
      </c>
      <c r="BT2473" t="s">
        <v>1252</v>
      </c>
      <c r="BU2473" t="s">
        <v>564</v>
      </c>
      <c r="BV2473">
        <v>0.59675036927621861</v>
      </c>
      <c r="BW2473">
        <v>0.5968</v>
      </c>
      <c r="BX2473">
        <v>0</v>
      </c>
      <c r="BY2473">
        <v>0</v>
      </c>
      <c r="BZ2473">
        <v>-411</v>
      </c>
      <c r="CA2473">
        <v>-7</v>
      </c>
      <c r="CB2473">
        <v>411</v>
      </c>
      <c r="CC2473" t="e">
        <v>#VALUE!</v>
      </c>
      <c r="CD2473">
        <v>404</v>
      </c>
      <c r="CH2473">
        <f t="shared" si="191"/>
        <v>0</v>
      </c>
      <c r="CI2473" t="s">
        <v>1406</v>
      </c>
      <c r="CJ2473">
        <v>0</v>
      </c>
      <c r="CK2473" t="s">
        <v>1399</v>
      </c>
      <c r="CL2473">
        <f t="shared" si="192"/>
        <v>0</v>
      </c>
      <c r="CM2473">
        <f t="shared" si="193"/>
        <v>0</v>
      </c>
      <c r="CN2473">
        <f t="shared" si="194"/>
        <v>0</v>
      </c>
    </row>
    <row r="2474" spans="1:92" x14ac:dyDescent="0.25">
      <c r="A2474">
        <v>1342</v>
      </c>
      <c r="B2474" t="s">
        <v>564</v>
      </c>
      <c r="C2474" t="s">
        <v>564</v>
      </c>
      <c r="D2474">
        <v>2572117</v>
      </c>
      <c r="E2474">
        <v>4</v>
      </c>
      <c r="F2474" s="107">
        <v>40957</v>
      </c>
      <c r="G2474" s="107">
        <v>41124</v>
      </c>
      <c r="H2474">
        <v>2572117</v>
      </c>
      <c r="I2474" s="107">
        <v>40957</v>
      </c>
      <c r="J2474" s="107">
        <v>40965</v>
      </c>
      <c r="K2474">
        <v>10000</v>
      </c>
      <c r="L2474" t="s">
        <v>568</v>
      </c>
      <c r="M2474" s="107">
        <v>40965</v>
      </c>
      <c r="N2474" t="s">
        <v>87</v>
      </c>
      <c r="O2474" t="s">
        <v>75</v>
      </c>
      <c r="P2474" t="s">
        <v>38</v>
      </c>
      <c r="Q2474">
        <v>9</v>
      </c>
      <c r="R2474">
        <v>168</v>
      </c>
      <c r="S2474">
        <v>0</v>
      </c>
      <c r="T2474">
        <v>1</v>
      </c>
      <c r="AB2474" t="s">
        <v>111</v>
      </c>
      <c r="AD2474" s="107">
        <v>28078</v>
      </c>
      <c r="AE2474" t="s">
        <v>31</v>
      </c>
      <c r="AF2474" t="s">
        <v>39</v>
      </c>
      <c r="AG2474" t="s">
        <v>40</v>
      </c>
      <c r="AH2474" t="s">
        <v>30</v>
      </c>
      <c r="AI2474" t="s">
        <v>99</v>
      </c>
      <c r="AJ2474" t="s">
        <v>88</v>
      </c>
      <c r="AK2474">
        <v>8</v>
      </c>
      <c r="AL2474" t="s">
        <v>986</v>
      </c>
      <c r="AO2474">
        <v>365</v>
      </c>
      <c r="AP2474" t="s">
        <v>83</v>
      </c>
      <c r="AR2474" t="s">
        <v>66</v>
      </c>
      <c r="AS2474" t="s">
        <v>73</v>
      </c>
      <c r="BC2474" t="s">
        <v>51</v>
      </c>
      <c r="BF2474">
        <v>9</v>
      </c>
      <c r="BG2474">
        <v>168</v>
      </c>
      <c r="BH2474">
        <v>168</v>
      </c>
      <c r="BI2474">
        <v>35.188524590163937</v>
      </c>
      <c r="BJ2474">
        <f t="shared" si="190"/>
        <v>35</v>
      </c>
      <c r="BK2474">
        <v>0</v>
      </c>
      <c r="BL2474">
        <v>-159</v>
      </c>
      <c r="BM2474" t="s">
        <v>1050</v>
      </c>
      <c r="BN2474" t="s">
        <v>75</v>
      </c>
      <c r="BO2474" t="s">
        <v>87</v>
      </c>
      <c r="BQ2474" t="s">
        <v>1050</v>
      </c>
      <c r="BR2474" t="s">
        <v>87</v>
      </c>
      <c r="BS2474" t="s">
        <v>573</v>
      </c>
      <c r="BT2474" t="s">
        <v>1252</v>
      </c>
      <c r="BU2474" t="s">
        <v>564</v>
      </c>
      <c r="BV2474">
        <v>5.3571428571428568E-2</v>
      </c>
      <c r="BW2474">
        <v>5.3571428571428568E-2</v>
      </c>
      <c r="BX2474">
        <v>0</v>
      </c>
      <c r="BY2474">
        <v>0</v>
      </c>
      <c r="BZ2474">
        <v>-9</v>
      </c>
      <c r="CA2474">
        <v>0</v>
      </c>
      <c r="CB2474">
        <v>9</v>
      </c>
      <c r="CC2474" t="e">
        <v>#VALUE!</v>
      </c>
      <c r="CD2474">
        <v>9</v>
      </c>
      <c r="CE2474">
        <v>0</v>
      </c>
      <c r="CH2474">
        <f t="shared" si="191"/>
        <v>1</v>
      </c>
      <c r="CI2474" t="s">
        <v>1405</v>
      </c>
      <c r="CJ2474">
        <v>1</v>
      </c>
      <c r="CK2474" t="s">
        <v>1399</v>
      </c>
      <c r="CL2474">
        <f t="shared" si="192"/>
        <v>1</v>
      </c>
      <c r="CM2474">
        <f t="shared" si="193"/>
        <v>0</v>
      </c>
      <c r="CN2474">
        <f t="shared" si="194"/>
        <v>1</v>
      </c>
    </row>
    <row r="2475" spans="1:92" x14ac:dyDescent="0.25">
      <c r="A2475">
        <v>1512</v>
      </c>
      <c r="B2475" t="s">
        <v>564</v>
      </c>
      <c r="C2475" t="s">
        <v>564</v>
      </c>
      <c r="D2475">
        <v>2572673</v>
      </c>
      <c r="E2475">
        <v>6</v>
      </c>
      <c r="F2475" s="107">
        <v>40964</v>
      </c>
      <c r="G2475" s="107">
        <v>41192</v>
      </c>
      <c r="H2475">
        <v>2572673</v>
      </c>
      <c r="I2475" s="107">
        <v>40965</v>
      </c>
      <c r="J2475" s="107">
        <v>41192</v>
      </c>
      <c r="K2475">
        <v>5000</v>
      </c>
      <c r="L2475" t="s">
        <v>567</v>
      </c>
      <c r="N2475" t="s">
        <v>564</v>
      </c>
      <c r="O2475" t="s">
        <v>913</v>
      </c>
      <c r="P2475" t="s">
        <v>587</v>
      </c>
      <c r="Q2475">
        <v>228</v>
      </c>
      <c r="R2475">
        <v>229</v>
      </c>
      <c r="S2475">
        <v>1</v>
      </c>
      <c r="T2475">
        <v>0</v>
      </c>
      <c r="V2475">
        <v>1</v>
      </c>
      <c r="AD2475" s="107">
        <v>30476</v>
      </c>
      <c r="AE2475" t="s">
        <v>31</v>
      </c>
      <c r="AF2475" t="s">
        <v>32</v>
      </c>
      <c r="AG2475" t="s">
        <v>868</v>
      </c>
      <c r="AH2475" t="s">
        <v>30</v>
      </c>
      <c r="AI2475" t="s">
        <v>64</v>
      </c>
      <c r="AJ2475" t="s">
        <v>88</v>
      </c>
      <c r="AK2475">
        <v>7</v>
      </c>
      <c r="AL2475" t="s">
        <v>361</v>
      </c>
      <c r="AM2475">
        <v>8</v>
      </c>
      <c r="AP2475" t="s">
        <v>149</v>
      </c>
      <c r="AR2475" t="s">
        <v>66</v>
      </c>
      <c r="AS2475" t="s">
        <v>73</v>
      </c>
      <c r="BC2475" t="s">
        <v>37</v>
      </c>
      <c r="BF2475">
        <v>228</v>
      </c>
      <c r="BG2475">
        <v>228</v>
      </c>
      <c r="BH2475">
        <v>229</v>
      </c>
      <c r="BI2475">
        <v>28.655737704918032</v>
      </c>
      <c r="BJ2475">
        <f t="shared" si="190"/>
        <v>29</v>
      </c>
      <c r="BK2475">
        <v>0</v>
      </c>
      <c r="BL2475">
        <v>0</v>
      </c>
      <c r="BM2475" t="s">
        <v>1050</v>
      </c>
      <c r="BN2475" t="s">
        <v>913</v>
      </c>
      <c r="BO2475" t="s">
        <v>564</v>
      </c>
      <c r="BQ2475" t="s">
        <v>1050</v>
      </c>
      <c r="BR2475" t="s">
        <v>87</v>
      </c>
      <c r="BS2475" t="s">
        <v>572</v>
      </c>
      <c r="BT2475" t="s">
        <v>1252</v>
      </c>
      <c r="BU2475" t="s">
        <v>87</v>
      </c>
      <c r="BV2475">
        <v>0.99563318777292575</v>
      </c>
      <c r="BW2475">
        <v>1</v>
      </c>
      <c r="BX2475">
        <v>4.366812227074246E-3</v>
      </c>
      <c r="BY2475">
        <v>0</v>
      </c>
      <c r="BZ2475">
        <v>-228</v>
      </c>
      <c r="CA2475">
        <v>0</v>
      </c>
      <c r="CB2475">
        <v>228</v>
      </c>
      <c r="CC2475" t="e">
        <v>#VALUE!</v>
      </c>
      <c r="CD2475">
        <v>228</v>
      </c>
      <c r="CE2475">
        <v>0</v>
      </c>
      <c r="CH2475">
        <f t="shared" si="191"/>
        <v>1</v>
      </c>
      <c r="CI2475" t="s">
        <v>1403</v>
      </c>
      <c r="CJ2475">
        <v>6</v>
      </c>
      <c r="CK2475" t="s">
        <v>1399</v>
      </c>
      <c r="CL2475">
        <f t="shared" si="192"/>
        <v>0</v>
      </c>
      <c r="CM2475">
        <f t="shared" si="193"/>
        <v>1</v>
      </c>
      <c r="CN2475">
        <f t="shared" si="194"/>
        <v>0</v>
      </c>
    </row>
    <row r="2476" spans="1:92" x14ac:dyDescent="0.25">
      <c r="A2476">
        <v>336</v>
      </c>
      <c r="B2476" t="s">
        <v>564</v>
      </c>
      <c r="C2476" t="s">
        <v>564</v>
      </c>
      <c r="D2476">
        <v>2573204</v>
      </c>
      <c r="E2476">
        <v>1</v>
      </c>
      <c r="F2476" s="107">
        <v>40922</v>
      </c>
      <c r="G2476" s="107">
        <v>40973</v>
      </c>
      <c r="H2476">
        <v>2573204</v>
      </c>
      <c r="I2476" s="107">
        <v>40922</v>
      </c>
      <c r="J2476" s="107">
        <v>40973</v>
      </c>
      <c r="K2476">
        <v>5000</v>
      </c>
      <c r="L2476" t="s">
        <v>567</v>
      </c>
      <c r="N2476" t="s">
        <v>564</v>
      </c>
      <c r="O2476" t="s">
        <v>913</v>
      </c>
      <c r="P2476" t="s">
        <v>122</v>
      </c>
      <c r="Q2476">
        <v>52</v>
      </c>
      <c r="R2476">
        <v>52</v>
      </c>
      <c r="S2476">
        <v>1</v>
      </c>
      <c r="T2476">
        <v>1</v>
      </c>
      <c r="V2476">
        <v>1</v>
      </c>
      <c r="AD2476" s="107">
        <v>22416</v>
      </c>
      <c r="AE2476" t="s">
        <v>45</v>
      </c>
      <c r="AF2476" t="s">
        <v>32</v>
      </c>
      <c r="AG2476" t="s">
        <v>868</v>
      </c>
      <c r="AH2476" t="s">
        <v>30</v>
      </c>
      <c r="AI2476" t="s">
        <v>70</v>
      </c>
      <c r="AJ2476" t="s">
        <v>122</v>
      </c>
      <c r="AK2476">
        <v>7</v>
      </c>
      <c r="AL2476" t="s">
        <v>122</v>
      </c>
      <c r="AP2476" t="s">
        <v>136</v>
      </c>
      <c r="AR2476" t="s">
        <v>66</v>
      </c>
      <c r="AS2476" t="s">
        <v>63</v>
      </c>
      <c r="AT2476" t="s">
        <v>194</v>
      </c>
      <c r="BC2476" t="s">
        <v>98</v>
      </c>
      <c r="BF2476">
        <v>52</v>
      </c>
      <c r="BG2476">
        <v>52</v>
      </c>
      <c r="BH2476">
        <v>52</v>
      </c>
      <c r="BI2476">
        <v>50.562841530054648</v>
      </c>
      <c r="BJ2476">
        <f t="shared" si="190"/>
        <v>51</v>
      </c>
      <c r="BK2476">
        <v>0</v>
      </c>
      <c r="BL2476">
        <v>0</v>
      </c>
      <c r="BM2476" t="s">
        <v>1051</v>
      </c>
      <c r="BN2476" t="s">
        <v>913</v>
      </c>
      <c r="BO2476" t="s">
        <v>564</v>
      </c>
      <c r="BQ2476" t="s">
        <v>1051</v>
      </c>
      <c r="BR2476" t="s">
        <v>87</v>
      </c>
      <c r="BS2476" t="s">
        <v>572</v>
      </c>
      <c r="BT2476" t="s">
        <v>1252</v>
      </c>
      <c r="BU2476" t="s">
        <v>87</v>
      </c>
      <c r="BV2476">
        <v>1</v>
      </c>
      <c r="BW2476">
        <v>1</v>
      </c>
      <c r="BX2476">
        <v>0</v>
      </c>
      <c r="BY2476">
        <v>0</v>
      </c>
      <c r="BZ2476">
        <v>-52</v>
      </c>
      <c r="CA2476">
        <v>0</v>
      </c>
      <c r="CB2476">
        <v>52</v>
      </c>
      <c r="CC2476" t="e">
        <v>#VALUE!</v>
      </c>
      <c r="CD2476">
        <v>52</v>
      </c>
      <c r="CE2476">
        <v>0</v>
      </c>
      <c r="CH2476">
        <f t="shared" si="191"/>
        <v>1</v>
      </c>
      <c r="CI2476" t="s">
        <v>1401</v>
      </c>
      <c r="CJ2476">
        <v>3</v>
      </c>
      <c r="CK2476" t="s">
        <v>1399</v>
      </c>
      <c r="CL2476">
        <f t="shared" si="192"/>
        <v>0</v>
      </c>
      <c r="CM2476">
        <f t="shared" si="193"/>
        <v>1</v>
      </c>
      <c r="CN2476">
        <f t="shared" si="194"/>
        <v>1</v>
      </c>
    </row>
    <row r="2477" spans="1:92" x14ac:dyDescent="0.25">
      <c r="A2477">
        <v>546</v>
      </c>
      <c r="B2477" t="s">
        <v>564</v>
      </c>
      <c r="C2477" t="s">
        <v>564</v>
      </c>
      <c r="D2477">
        <v>2573211</v>
      </c>
      <c r="E2477">
        <v>2</v>
      </c>
      <c r="F2477" s="107">
        <v>40930</v>
      </c>
      <c r="G2477" s="107">
        <v>40932</v>
      </c>
      <c r="H2477">
        <v>2573211</v>
      </c>
      <c r="I2477" s="107">
        <v>40931</v>
      </c>
      <c r="J2477" s="107">
        <v>40932</v>
      </c>
      <c r="K2477">
        <v>2000</v>
      </c>
      <c r="L2477" t="s">
        <v>566</v>
      </c>
      <c r="N2477" t="s">
        <v>564</v>
      </c>
      <c r="O2477" t="s">
        <v>913</v>
      </c>
      <c r="P2477" t="s">
        <v>587</v>
      </c>
      <c r="Q2477">
        <v>2</v>
      </c>
      <c r="R2477">
        <v>3</v>
      </c>
      <c r="S2477">
        <v>0</v>
      </c>
      <c r="T2477">
        <v>3</v>
      </c>
      <c r="AD2477" s="107">
        <v>34498</v>
      </c>
      <c r="AE2477" t="s">
        <v>31</v>
      </c>
      <c r="AF2477" t="s">
        <v>39</v>
      </c>
      <c r="AG2477" t="s">
        <v>40</v>
      </c>
      <c r="AH2477" t="s">
        <v>40</v>
      </c>
      <c r="AI2477" t="s">
        <v>112</v>
      </c>
      <c r="AJ2477" t="s">
        <v>47</v>
      </c>
      <c r="AK2477">
        <v>1</v>
      </c>
      <c r="AL2477" t="s">
        <v>47</v>
      </c>
      <c r="AP2477" t="s">
        <v>120</v>
      </c>
      <c r="AR2477" t="s">
        <v>43</v>
      </c>
      <c r="AS2477" t="s">
        <v>121</v>
      </c>
      <c r="BC2477" t="s">
        <v>37</v>
      </c>
      <c r="BF2477">
        <v>2</v>
      </c>
      <c r="BG2477">
        <v>2</v>
      </c>
      <c r="BH2477">
        <v>3</v>
      </c>
      <c r="BI2477">
        <v>17.57377049180328</v>
      </c>
      <c r="BJ2477">
        <f t="shared" si="190"/>
        <v>18</v>
      </c>
      <c r="BK2477">
        <v>0</v>
      </c>
      <c r="BL2477">
        <v>0</v>
      </c>
      <c r="BM2477" t="s">
        <v>47</v>
      </c>
      <c r="BN2477" t="s">
        <v>913</v>
      </c>
      <c r="BO2477" t="s">
        <v>564</v>
      </c>
      <c r="BQ2477" t="s">
        <v>47</v>
      </c>
      <c r="BR2477" t="s">
        <v>87</v>
      </c>
      <c r="BS2477" t="s">
        <v>572</v>
      </c>
      <c r="BT2477" t="s">
        <v>1252</v>
      </c>
      <c r="BU2477" t="s">
        <v>564</v>
      </c>
      <c r="BV2477">
        <v>0.66666666666666663</v>
      </c>
      <c r="BW2477">
        <v>1</v>
      </c>
      <c r="BX2477">
        <v>0.33333333333333337</v>
      </c>
      <c r="BY2477">
        <v>0</v>
      </c>
      <c r="BZ2477">
        <v>-2</v>
      </c>
      <c r="CA2477">
        <v>0</v>
      </c>
      <c r="CB2477">
        <v>2</v>
      </c>
      <c r="CC2477" t="e">
        <v>#VALUE!</v>
      </c>
      <c r="CD2477">
        <v>2</v>
      </c>
      <c r="CE2477">
        <v>0</v>
      </c>
      <c r="CH2477">
        <f t="shared" si="191"/>
        <v>1</v>
      </c>
      <c r="CI2477" t="s">
        <v>1405</v>
      </c>
      <c r="CJ2477">
        <v>1</v>
      </c>
      <c r="CK2477" t="s">
        <v>1399</v>
      </c>
      <c r="CL2477">
        <f t="shared" si="192"/>
        <v>0</v>
      </c>
      <c r="CM2477">
        <f t="shared" si="193"/>
        <v>0</v>
      </c>
      <c r="CN2477">
        <f t="shared" si="194"/>
        <v>1</v>
      </c>
    </row>
    <row r="2478" spans="1:92" x14ac:dyDescent="0.25">
      <c r="A2478">
        <v>2120</v>
      </c>
      <c r="B2478" t="s">
        <v>564</v>
      </c>
      <c r="C2478" t="s">
        <v>564</v>
      </c>
      <c r="D2478">
        <v>2573700</v>
      </c>
      <c r="E2478">
        <v>5</v>
      </c>
      <c r="F2478" s="107">
        <v>40988</v>
      </c>
      <c r="G2478" s="107">
        <v>40990</v>
      </c>
      <c r="H2478">
        <v>2573700</v>
      </c>
      <c r="I2478" s="107">
        <v>40988</v>
      </c>
      <c r="J2478" s="107">
        <v>40990</v>
      </c>
      <c r="K2478">
        <v>2000</v>
      </c>
      <c r="L2478" t="s">
        <v>566</v>
      </c>
      <c r="N2478" t="s">
        <v>564</v>
      </c>
      <c r="O2478" t="s">
        <v>913</v>
      </c>
      <c r="P2478" t="s">
        <v>38</v>
      </c>
      <c r="Q2478">
        <v>3</v>
      </c>
      <c r="R2478">
        <v>3</v>
      </c>
      <c r="S2478">
        <v>0</v>
      </c>
      <c r="T2478">
        <v>1</v>
      </c>
      <c r="AB2478" t="s">
        <v>111</v>
      </c>
      <c r="AD2478" s="107">
        <v>33530</v>
      </c>
      <c r="AE2478" t="s">
        <v>31</v>
      </c>
      <c r="AF2478" t="s">
        <v>39</v>
      </c>
      <c r="AG2478" t="s">
        <v>40</v>
      </c>
      <c r="AH2478" t="s">
        <v>30</v>
      </c>
      <c r="AI2478" t="s">
        <v>89</v>
      </c>
      <c r="AJ2478" t="s">
        <v>88</v>
      </c>
      <c r="AK2478">
        <v>1</v>
      </c>
      <c r="AL2478" t="s">
        <v>987</v>
      </c>
      <c r="AN2478">
        <v>6</v>
      </c>
      <c r="AP2478" t="s">
        <v>106</v>
      </c>
      <c r="AR2478" t="s">
        <v>43</v>
      </c>
      <c r="AS2478" t="s">
        <v>56</v>
      </c>
      <c r="BC2478" t="s">
        <v>37</v>
      </c>
      <c r="BF2478">
        <v>3</v>
      </c>
      <c r="BG2478">
        <v>3</v>
      </c>
      <c r="BH2478">
        <v>3</v>
      </c>
      <c r="BI2478">
        <v>20.377049180327869</v>
      </c>
      <c r="BJ2478">
        <f t="shared" si="190"/>
        <v>20</v>
      </c>
      <c r="BK2478">
        <v>0</v>
      </c>
      <c r="BL2478">
        <v>0</v>
      </c>
      <c r="BM2478" t="s">
        <v>1050</v>
      </c>
      <c r="BN2478" t="s">
        <v>913</v>
      </c>
      <c r="BO2478" t="s">
        <v>564</v>
      </c>
      <c r="BQ2478" t="s">
        <v>1050</v>
      </c>
      <c r="BR2478" t="s">
        <v>87</v>
      </c>
      <c r="BS2478" t="s">
        <v>572</v>
      </c>
      <c r="BT2478" t="s">
        <v>1252</v>
      </c>
      <c r="BU2478" t="s">
        <v>564</v>
      </c>
      <c r="BV2478">
        <v>1</v>
      </c>
      <c r="BW2478">
        <v>1</v>
      </c>
      <c r="BX2478">
        <v>0</v>
      </c>
      <c r="BY2478">
        <v>0</v>
      </c>
      <c r="BZ2478">
        <v>-3</v>
      </c>
      <c r="CA2478">
        <v>0</v>
      </c>
      <c r="CB2478">
        <v>3</v>
      </c>
      <c r="CC2478" t="e">
        <v>#VALUE!</v>
      </c>
      <c r="CD2478">
        <v>3</v>
      </c>
      <c r="CE2478">
        <v>0</v>
      </c>
      <c r="CH2478">
        <f t="shared" si="191"/>
        <v>1</v>
      </c>
      <c r="CI2478" t="s">
        <v>1405</v>
      </c>
      <c r="CJ2478">
        <v>1</v>
      </c>
      <c r="CK2478" t="s">
        <v>1399</v>
      </c>
      <c r="CL2478">
        <f t="shared" si="192"/>
        <v>0</v>
      </c>
      <c r="CM2478">
        <f t="shared" si="193"/>
        <v>0</v>
      </c>
      <c r="CN2478">
        <f t="shared" si="194"/>
        <v>1</v>
      </c>
    </row>
    <row r="2479" spans="1:92" x14ac:dyDescent="0.25">
      <c r="A2479">
        <v>1506</v>
      </c>
      <c r="B2479" t="s">
        <v>564</v>
      </c>
      <c r="C2479" t="s">
        <v>564</v>
      </c>
      <c r="D2479">
        <v>2574501</v>
      </c>
      <c r="E2479">
        <v>2</v>
      </c>
      <c r="F2479" s="107">
        <v>40964</v>
      </c>
      <c r="G2479" s="107">
        <v>41100</v>
      </c>
      <c r="H2479">
        <v>2574501</v>
      </c>
      <c r="I2479" s="107">
        <v>40964</v>
      </c>
      <c r="J2479" s="107">
        <v>41100</v>
      </c>
      <c r="K2479">
        <v>5000</v>
      </c>
      <c r="L2479" t="s">
        <v>567</v>
      </c>
      <c r="N2479" t="s">
        <v>564</v>
      </c>
      <c r="O2479" t="s">
        <v>913</v>
      </c>
      <c r="P2479" t="s">
        <v>587</v>
      </c>
      <c r="Q2479">
        <v>137</v>
      </c>
      <c r="R2479">
        <v>137</v>
      </c>
      <c r="S2479">
        <v>0</v>
      </c>
      <c r="T2479">
        <v>1</v>
      </c>
      <c r="AD2479" s="107">
        <v>33445</v>
      </c>
      <c r="AE2479" t="s">
        <v>31</v>
      </c>
      <c r="AF2479" t="s">
        <v>32</v>
      </c>
      <c r="AG2479" t="s">
        <v>868</v>
      </c>
      <c r="AH2479" t="s">
        <v>57</v>
      </c>
      <c r="AI2479" t="s">
        <v>86</v>
      </c>
      <c r="AJ2479" t="s">
        <v>47</v>
      </c>
      <c r="AK2479">
        <v>6</v>
      </c>
      <c r="AL2479" t="s">
        <v>47</v>
      </c>
      <c r="AP2479" t="s">
        <v>157</v>
      </c>
      <c r="AR2479" t="s">
        <v>66</v>
      </c>
      <c r="AS2479" t="s">
        <v>63</v>
      </c>
      <c r="BC2479" t="s">
        <v>37</v>
      </c>
      <c r="BF2479">
        <v>137</v>
      </c>
      <c r="BG2479">
        <v>137</v>
      </c>
      <c r="BH2479">
        <v>137</v>
      </c>
      <c r="BI2479">
        <v>20.543715846994534</v>
      </c>
      <c r="BJ2479">
        <f t="shared" si="190"/>
        <v>21</v>
      </c>
      <c r="BK2479">
        <v>0</v>
      </c>
      <c r="BL2479">
        <v>0</v>
      </c>
      <c r="BM2479" t="s">
        <v>47</v>
      </c>
      <c r="BN2479" t="s">
        <v>913</v>
      </c>
      <c r="BO2479" t="s">
        <v>564</v>
      </c>
      <c r="BQ2479" t="s">
        <v>47</v>
      </c>
      <c r="BR2479" t="s">
        <v>87</v>
      </c>
      <c r="BS2479" t="s">
        <v>572</v>
      </c>
      <c r="BT2479" t="s">
        <v>1252</v>
      </c>
      <c r="BU2479" t="s">
        <v>564</v>
      </c>
      <c r="BV2479">
        <v>1</v>
      </c>
      <c r="BW2479">
        <v>1</v>
      </c>
      <c r="BX2479">
        <v>0</v>
      </c>
      <c r="BY2479">
        <v>0</v>
      </c>
      <c r="BZ2479">
        <v>-137</v>
      </c>
      <c r="CA2479">
        <v>0</v>
      </c>
      <c r="CB2479">
        <v>137</v>
      </c>
      <c r="CC2479" t="e">
        <v>#VALUE!</v>
      </c>
      <c r="CD2479">
        <v>137</v>
      </c>
      <c r="CE2479">
        <v>0</v>
      </c>
      <c r="CH2479">
        <f t="shared" si="191"/>
        <v>1</v>
      </c>
      <c r="CI2479" t="s">
        <v>1403</v>
      </c>
      <c r="CJ2479">
        <v>6</v>
      </c>
      <c r="CK2479" t="s">
        <v>1399</v>
      </c>
      <c r="CL2479">
        <f t="shared" si="192"/>
        <v>0</v>
      </c>
      <c r="CM2479">
        <f t="shared" si="193"/>
        <v>0</v>
      </c>
      <c r="CN2479">
        <f t="shared" si="194"/>
        <v>1</v>
      </c>
    </row>
    <row r="2480" spans="1:92" x14ac:dyDescent="0.25">
      <c r="A2480">
        <v>3012</v>
      </c>
      <c r="B2480" t="s">
        <v>564</v>
      </c>
      <c r="C2480" t="s">
        <v>564</v>
      </c>
      <c r="D2480">
        <v>2574873</v>
      </c>
      <c r="E2480">
        <v>4</v>
      </c>
      <c r="F2480" s="107">
        <v>41020</v>
      </c>
      <c r="G2480" s="107">
        <v>41117</v>
      </c>
      <c r="H2480">
        <v>2574873</v>
      </c>
      <c r="I2480" s="107">
        <v>41020</v>
      </c>
      <c r="J2480" s="107">
        <v>41117</v>
      </c>
      <c r="K2480">
        <v>5000</v>
      </c>
      <c r="L2480" t="s">
        <v>567</v>
      </c>
      <c r="N2480" t="s">
        <v>564</v>
      </c>
      <c r="O2480" t="s">
        <v>913</v>
      </c>
      <c r="P2480" t="s">
        <v>38</v>
      </c>
      <c r="Q2480">
        <v>98</v>
      </c>
      <c r="R2480">
        <v>98</v>
      </c>
      <c r="S2480">
        <v>0</v>
      </c>
      <c r="T2480">
        <v>2</v>
      </c>
      <c r="AD2480" s="107">
        <v>32225</v>
      </c>
      <c r="AE2480" t="s">
        <v>45</v>
      </c>
      <c r="AF2480" t="s">
        <v>32</v>
      </c>
      <c r="AG2480" t="s">
        <v>868</v>
      </c>
      <c r="AH2480" t="s">
        <v>57</v>
      </c>
      <c r="AI2480" t="s">
        <v>33</v>
      </c>
      <c r="AJ2480" t="s">
        <v>88</v>
      </c>
      <c r="AK2480">
        <v>5</v>
      </c>
      <c r="AL2480" t="s">
        <v>986</v>
      </c>
      <c r="AO2480">
        <v>180</v>
      </c>
      <c r="AP2480" t="s">
        <v>150</v>
      </c>
      <c r="AR2480" t="s">
        <v>66</v>
      </c>
      <c r="AS2480" t="s">
        <v>63</v>
      </c>
      <c r="AT2480" t="s">
        <v>510</v>
      </c>
      <c r="BC2480" t="s">
        <v>37</v>
      </c>
      <c r="BF2480">
        <v>98</v>
      </c>
      <c r="BG2480">
        <v>98</v>
      </c>
      <c r="BH2480">
        <v>98</v>
      </c>
      <c r="BI2480">
        <v>24.030054644808743</v>
      </c>
      <c r="BJ2480">
        <f t="shared" si="190"/>
        <v>24</v>
      </c>
      <c r="BK2480">
        <v>0</v>
      </c>
      <c r="BL2480">
        <v>0</v>
      </c>
      <c r="BM2480" t="s">
        <v>1050</v>
      </c>
      <c r="BN2480" t="s">
        <v>913</v>
      </c>
      <c r="BO2480" t="s">
        <v>564</v>
      </c>
      <c r="BQ2480" t="s">
        <v>1050</v>
      </c>
      <c r="BR2480" t="s">
        <v>87</v>
      </c>
      <c r="BS2480" t="s">
        <v>572</v>
      </c>
      <c r="BT2480" t="s">
        <v>1252</v>
      </c>
      <c r="BU2480" t="s">
        <v>564</v>
      </c>
      <c r="BV2480">
        <v>1</v>
      </c>
      <c r="BW2480">
        <v>1</v>
      </c>
      <c r="BX2480">
        <v>0</v>
      </c>
      <c r="BY2480">
        <v>0</v>
      </c>
      <c r="BZ2480">
        <v>-98</v>
      </c>
      <c r="CA2480">
        <v>0</v>
      </c>
      <c r="CB2480">
        <v>98</v>
      </c>
      <c r="CC2480" t="e">
        <v>#VALUE!</v>
      </c>
      <c r="CD2480">
        <v>98</v>
      </c>
      <c r="CE2480">
        <v>0</v>
      </c>
      <c r="CH2480">
        <f t="shared" si="191"/>
        <v>1</v>
      </c>
      <c r="CI2480" t="s">
        <v>1408</v>
      </c>
      <c r="CJ2480">
        <v>0</v>
      </c>
      <c r="CK2480" t="s">
        <v>1399</v>
      </c>
      <c r="CL2480">
        <f t="shared" si="192"/>
        <v>0</v>
      </c>
      <c r="CM2480">
        <f t="shared" si="193"/>
        <v>0</v>
      </c>
      <c r="CN2480">
        <f t="shared" si="194"/>
        <v>1</v>
      </c>
    </row>
    <row r="2481" spans="1:92" x14ac:dyDescent="0.25">
      <c r="A2481">
        <v>2026</v>
      </c>
      <c r="B2481" t="s">
        <v>564</v>
      </c>
      <c r="C2481" t="s">
        <v>564</v>
      </c>
      <c r="D2481">
        <v>2575116</v>
      </c>
      <c r="E2481">
        <v>4</v>
      </c>
      <c r="F2481" s="107">
        <v>40985</v>
      </c>
      <c r="G2481" s="107">
        <v>41045</v>
      </c>
      <c r="H2481">
        <v>2575116</v>
      </c>
      <c r="I2481" s="107">
        <v>40985</v>
      </c>
      <c r="J2481" s="107">
        <v>41045</v>
      </c>
      <c r="K2481">
        <v>5000</v>
      </c>
      <c r="L2481" t="s">
        <v>567</v>
      </c>
      <c r="N2481" t="s">
        <v>564</v>
      </c>
      <c r="O2481" t="s">
        <v>913</v>
      </c>
      <c r="P2481" t="s">
        <v>38</v>
      </c>
      <c r="Q2481">
        <v>61</v>
      </c>
      <c r="R2481">
        <v>61</v>
      </c>
      <c r="S2481">
        <v>0</v>
      </c>
      <c r="T2481">
        <v>0</v>
      </c>
      <c r="AD2481" s="107">
        <v>21879</v>
      </c>
      <c r="AE2481" t="s">
        <v>45</v>
      </c>
      <c r="AF2481" t="s">
        <v>32</v>
      </c>
      <c r="AG2481" t="s">
        <v>868</v>
      </c>
      <c r="AH2481" t="s">
        <v>30</v>
      </c>
      <c r="AI2481" t="s">
        <v>96</v>
      </c>
      <c r="AJ2481" t="s">
        <v>88</v>
      </c>
      <c r="AK2481">
        <v>3</v>
      </c>
      <c r="AL2481" t="s">
        <v>986</v>
      </c>
      <c r="AO2481">
        <v>300</v>
      </c>
      <c r="AP2481" t="s">
        <v>92</v>
      </c>
      <c r="AR2481" t="s">
        <v>66</v>
      </c>
      <c r="AS2481" t="s">
        <v>44</v>
      </c>
      <c r="BC2481" t="s">
        <v>37</v>
      </c>
      <c r="BF2481">
        <v>61</v>
      </c>
      <c r="BG2481">
        <v>61</v>
      </c>
      <c r="BH2481">
        <v>61</v>
      </c>
      <c r="BI2481">
        <v>52.202185792349724</v>
      </c>
      <c r="BJ2481">
        <f t="shared" si="190"/>
        <v>52</v>
      </c>
      <c r="BK2481">
        <v>0</v>
      </c>
      <c r="BL2481">
        <v>0</v>
      </c>
      <c r="BM2481" t="s">
        <v>1050</v>
      </c>
      <c r="BN2481" t="s">
        <v>913</v>
      </c>
      <c r="BO2481" t="s">
        <v>564</v>
      </c>
      <c r="BQ2481" t="s">
        <v>1050</v>
      </c>
      <c r="BR2481" t="s">
        <v>87</v>
      </c>
      <c r="BS2481" t="s">
        <v>572</v>
      </c>
      <c r="BT2481" t="s">
        <v>1252</v>
      </c>
      <c r="BU2481" t="s">
        <v>564</v>
      </c>
      <c r="BV2481">
        <v>1</v>
      </c>
      <c r="BW2481">
        <v>1</v>
      </c>
      <c r="BX2481">
        <v>0</v>
      </c>
      <c r="BY2481">
        <v>0</v>
      </c>
      <c r="BZ2481">
        <v>-61</v>
      </c>
      <c r="CA2481">
        <v>0</v>
      </c>
      <c r="CB2481">
        <v>61</v>
      </c>
      <c r="CC2481" t="e">
        <v>#VALUE!</v>
      </c>
      <c r="CD2481">
        <v>61</v>
      </c>
      <c r="CE2481">
        <v>0</v>
      </c>
      <c r="CH2481">
        <f t="shared" si="191"/>
        <v>0</v>
      </c>
      <c r="CI2481" t="s">
        <v>1402</v>
      </c>
      <c r="CJ2481">
        <v>4</v>
      </c>
      <c r="CK2481" t="s">
        <v>1399</v>
      </c>
      <c r="CL2481">
        <f t="shared" si="192"/>
        <v>0</v>
      </c>
      <c r="CM2481">
        <f t="shared" si="193"/>
        <v>0</v>
      </c>
      <c r="CN2481">
        <f t="shared" si="194"/>
        <v>0</v>
      </c>
    </row>
    <row r="2482" spans="1:92" x14ac:dyDescent="0.25">
      <c r="A2482">
        <v>1321</v>
      </c>
      <c r="B2482" t="s">
        <v>564</v>
      </c>
      <c r="C2482" t="s">
        <v>564</v>
      </c>
      <c r="D2482">
        <v>2575438</v>
      </c>
      <c r="E2482">
        <v>6</v>
      </c>
      <c r="F2482" s="107">
        <v>40956</v>
      </c>
      <c r="G2482" s="107">
        <v>41185</v>
      </c>
      <c r="H2482">
        <v>2575438</v>
      </c>
      <c r="I2482" s="107">
        <v>41086</v>
      </c>
      <c r="J2482" s="107">
        <v>41185</v>
      </c>
      <c r="K2482">
        <v>60000</v>
      </c>
      <c r="L2482" t="s">
        <v>570</v>
      </c>
      <c r="N2482" t="s">
        <v>564</v>
      </c>
      <c r="O2482" t="s">
        <v>913</v>
      </c>
      <c r="P2482" t="s">
        <v>38</v>
      </c>
      <c r="Q2482">
        <v>100</v>
      </c>
      <c r="R2482">
        <v>230</v>
      </c>
      <c r="S2482">
        <v>0</v>
      </c>
      <c r="T2482">
        <v>1</v>
      </c>
      <c r="AD2482" s="107">
        <v>34210</v>
      </c>
      <c r="AE2482" t="s">
        <v>31</v>
      </c>
      <c r="AF2482" t="s">
        <v>32</v>
      </c>
      <c r="AG2482" t="s">
        <v>868</v>
      </c>
      <c r="AH2482" t="s">
        <v>30</v>
      </c>
      <c r="AI2482" t="s">
        <v>41</v>
      </c>
      <c r="AJ2482" t="s">
        <v>88</v>
      </c>
      <c r="AK2482">
        <v>4</v>
      </c>
      <c r="AL2482" t="s">
        <v>361</v>
      </c>
      <c r="AM2482">
        <v>4</v>
      </c>
      <c r="AP2482" t="s">
        <v>104</v>
      </c>
      <c r="AR2482" t="s">
        <v>91</v>
      </c>
      <c r="AS2482" t="s">
        <v>105</v>
      </c>
      <c r="BC2482" t="s">
        <v>37</v>
      </c>
      <c r="BF2482">
        <v>100</v>
      </c>
      <c r="BG2482">
        <v>100</v>
      </c>
      <c r="BH2482">
        <v>230</v>
      </c>
      <c r="BI2482">
        <v>18.431693989071039</v>
      </c>
      <c r="BJ2482">
        <f t="shared" si="190"/>
        <v>19</v>
      </c>
      <c r="BK2482">
        <v>0</v>
      </c>
      <c r="BL2482">
        <v>0</v>
      </c>
      <c r="BM2482" t="s">
        <v>1050</v>
      </c>
      <c r="BN2482" t="s">
        <v>913</v>
      </c>
      <c r="BO2482" t="s">
        <v>564</v>
      </c>
      <c r="BQ2482" t="s">
        <v>1050</v>
      </c>
      <c r="BR2482" t="s">
        <v>87</v>
      </c>
      <c r="BS2482" t="s">
        <v>572</v>
      </c>
      <c r="BT2482" t="s">
        <v>1252</v>
      </c>
      <c r="BU2482" t="s">
        <v>564</v>
      </c>
      <c r="BV2482">
        <v>0.43478260869565216</v>
      </c>
      <c r="BW2482">
        <v>1</v>
      </c>
      <c r="BX2482">
        <v>0.56521739130434789</v>
      </c>
      <c r="BY2482">
        <v>0</v>
      </c>
      <c r="BZ2482">
        <v>-100</v>
      </c>
      <c r="CA2482">
        <v>0</v>
      </c>
      <c r="CB2482">
        <v>100</v>
      </c>
      <c r="CC2482" t="e">
        <v>#VALUE!</v>
      </c>
      <c r="CD2482">
        <v>100</v>
      </c>
      <c r="CE2482">
        <v>0</v>
      </c>
      <c r="CH2482">
        <f t="shared" si="191"/>
        <v>1</v>
      </c>
      <c r="CI2482" t="s">
        <v>1408</v>
      </c>
      <c r="CJ2482">
        <v>0</v>
      </c>
      <c r="CK2482" t="s">
        <v>1399</v>
      </c>
      <c r="CL2482">
        <f t="shared" si="192"/>
        <v>0</v>
      </c>
      <c r="CM2482">
        <f t="shared" si="193"/>
        <v>0</v>
      </c>
      <c r="CN2482">
        <f t="shared" si="194"/>
        <v>1</v>
      </c>
    </row>
    <row r="2483" spans="1:92" x14ac:dyDescent="0.25">
      <c r="A2483">
        <v>2255</v>
      </c>
      <c r="B2483" t="s">
        <v>564</v>
      </c>
      <c r="C2483" t="s">
        <v>564</v>
      </c>
      <c r="D2483">
        <v>2575470</v>
      </c>
      <c r="E2483">
        <v>6</v>
      </c>
      <c r="F2483" s="107">
        <v>40994</v>
      </c>
      <c r="G2483" s="107">
        <v>41177</v>
      </c>
      <c r="H2483">
        <v>2575470</v>
      </c>
      <c r="I2483" s="107">
        <v>40995</v>
      </c>
      <c r="J2483" s="107">
        <v>41177</v>
      </c>
      <c r="K2483">
        <v>30000</v>
      </c>
      <c r="L2483" t="s">
        <v>570</v>
      </c>
      <c r="N2483" t="s">
        <v>564</v>
      </c>
      <c r="O2483" t="s">
        <v>913</v>
      </c>
      <c r="P2483" t="s">
        <v>38</v>
      </c>
      <c r="Q2483">
        <v>183</v>
      </c>
      <c r="R2483">
        <v>184</v>
      </c>
      <c r="S2483">
        <v>0</v>
      </c>
      <c r="T2483">
        <v>1</v>
      </c>
      <c r="AB2483" t="s">
        <v>111</v>
      </c>
      <c r="AD2483" s="107">
        <v>33859</v>
      </c>
      <c r="AE2483" t="s">
        <v>31</v>
      </c>
      <c r="AF2483" t="s">
        <v>39</v>
      </c>
      <c r="AG2483" t="s">
        <v>40</v>
      </c>
      <c r="AH2483" t="s">
        <v>30</v>
      </c>
      <c r="AI2483" t="s">
        <v>96</v>
      </c>
      <c r="AJ2483" t="s">
        <v>88</v>
      </c>
      <c r="AK2483">
        <v>8</v>
      </c>
      <c r="AL2483" t="s">
        <v>361</v>
      </c>
      <c r="AM2483">
        <v>8</v>
      </c>
      <c r="AP2483" t="s">
        <v>128</v>
      </c>
      <c r="AR2483" t="s">
        <v>91</v>
      </c>
      <c r="AS2483" t="s">
        <v>125</v>
      </c>
      <c r="BC2483" t="s">
        <v>98</v>
      </c>
      <c r="BF2483">
        <v>183</v>
      </c>
      <c r="BG2483">
        <v>183</v>
      </c>
      <c r="BH2483">
        <v>184</v>
      </c>
      <c r="BI2483">
        <v>19.494535519125684</v>
      </c>
      <c r="BJ2483">
        <f t="shared" si="190"/>
        <v>20</v>
      </c>
      <c r="BK2483">
        <v>0</v>
      </c>
      <c r="BL2483">
        <v>0</v>
      </c>
      <c r="BM2483" t="s">
        <v>1050</v>
      </c>
      <c r="BN2483" t="s">
        <v>913</v>
      </c>
      <c r="BO2483" t="s">
        <v>564</v>
      </c>
      <c r="BQ2483" t="s">
        <v>1050</v>
      </c>
      <c r="BR2483" t="s">
        <v>87</v>
      </c>
      <c r="BS2483" t="s">
        <v>572</v>
      </c>
      <c r="BT2483" t="s">
        <v>1252</v>
      </c>
      <c r="BU2483" t="s">
        <v>564</v>
      </c>
      <c r="BV2483">
        <v>0.99456521739130432</v>
      </c>
      <c r="BW2483">
        <v>1</v>
      </c>
      <c r="BX2483">
        <v>5.4347826086956763E-3</v>
      </c>
      <c r="BY2483">
        <v>0</v>
      </c>
      <c r="BZ2483">
        <v>-183</v>
      </c>
      <c r="CA2483">
        <v>0</v>
      </c>
      <c r="CB2483">
        <v>183</v>
      </c>
      <c r="CC2483" t="e">
        <v>#VALUE!</v>
      </c>
      <c r="CD2483">
        <v>183</v>
      </c>
      <c r="CE2483">
        <v>0</v>
      </c>
      <c r="CH2483">
        <f t="shared" si="191"/>
        <v>1</v>
      </c>
      <c r="CI2483" t="s">
        <v>1403</v>
      </c>
      <c r="CJ2483">
        <v>6</v>
      </c>
      <c r="CK2483" t="s">
        <v>1399</v>
      </c>
      <c r="CL2483">
        <f t="shared" si="192"/>
        <v>0</v>
      </c>
      <c r="CM2483">
        <f t="shared" si="193"/>
        <v>0</v>
      </c>
      <c r="CN2483">
        <f t="shared" si="194"/>
        <v>1</v>
      </c>
    </row>
    <row r="2484" spans="1:92" x14ac:dyDescent="0.25">
      <c r="A2484">
        <v>1271</v>
      </c>
      <c r="B2484" t="s">
        <v>564</v>
      </c>
      <c r="C2484" t="s">
        <v>564</v>
      </c>
      <c r="D2484">
        <v>2576733</v>
      </c>
      <c r="E2484">
        <v>2</v>
      </c>
      <c r="F2484" s="107">
        <v>40955</v>
      </c>
      <c r="G2484" s="107">
        <v>41045</v>
      </c>
      <c r="H2484">
        <v>2576733</v>
      </c>
      <c r="I2484" s="107">
        <v>40967</v>
      </c>
      <c r="J2484" s="107">
        <v>41045</v>
      </c>
      <c r="K2484">
        <v>5000</v>
      </c>
      <c r="L2484" t="s">
        <v>567</v>
      </c>
      <c r="N2484" t="s">
        <v>564</v>
      </c>
      <c r="O2484" t="s">
        <v>913</v>
      </c>
      <c r="P2484" t="s">
        <v>587</v>
      </c>
      <c r="Q2484">
        <v>79</v>
      </c>
      <c r="R2484">
        <v>91</v>
      </c>
      <c r="S2484">
        <v>0</v>
      </c>
      <c r="T2484">
        <v>2</v>
      </c>
      <c r="AB2484" t="s">
        <v>111</v>
      </c>
      <c r="AD2484" s="107">
        <v>31319</v>
      </c>
      <c r="AE2484" t="s">
        <v>45</v>
      </c>
      <c r="AF2484" t="s">
        <v>39</v>
      </c>
      <c r="AG2484" t="s">
        <v>40</v>
      </c>
      <c r="AH2484" t="s">
        <v>30</v>
      </c>
      <c r="AI2484" t="s">
        <v>69</v>
      </c>
      <c r="AJ2484" t="s">
        <v>47</v>
      </c>
      <c r="AK2484">
        <v>10</v>
      </c>
      <c r="AL2484" t="s">
        <v>47</v>
      </c>
      <c r="AP2484" t="s">
        <v>107</v>
      </c>
      <c r="AR2484" t="s">
        <v>43</v>
      </c>
      <c r="AS2484" t="s">
        <v>60</v>
      </c>
      <c r="BC2484" t="s">
        <v>51</v>
      </c>
      <c r="BF2484">
        <v>79</v>
      </c>
      <c r="BG2484">
        <v>79</v>
      </c>
      <c r="BH2484">
        <v>91</v>
      </c>
      <c r="BI2484">
        <v>26.327868852459016</v>
      </c>
      <c r="BJ2484">
        <f t="shared" si="190"/>
        <v>26</v>
      </c>
      <c r="BK2484">
        <v>0</v>
      </c>
      <c r="BL2484">
        <v>0</v>
      </c>
      <c r="BM2484" t="s">
        <v>47</v>
      </c>
      <c r="BN2484" t="s">
        <v>913</v>
      </c>
      <c r="BO2484" t="s">
        <v>564</v>
      </c>
      <c r="BQ2484" t="s">
        <v>47</v>
      </c>
      <c r="BR2484" t="s">
        <v>87</v>
      </c>
      <c r="BS2484" t="s">
        <v>572</v>
      </c>
      <c r="BT2484" t="s">
        <v>1252</v>
      </c>
      <c r="BU2484" t="s">
        <v>564</v>
      </c>
      <c r="BV2484">
        <v>0.86813186813186816</v>
      </c>
      <c r="BW2484">
        <v>1</v>
      </c>
      <c r="BX2484">
        <v>0.13186813186813184</v>
      </c>
      <c r="BY2484">
        <v>0</v>
      </c>
      <c r="BZ2484">
        <v>-79</v>
      </c>
      <c r="CA2484">
        <v>0</v>
      </c>
      <c r="CB2484">
        <v>79</v>
      </c>
      <c r="CC2484" t="e">
        <v>#VALUE!</v>
      </c>
      <c r="CD2484">
        <v>79</v>
      </c>
      <c r="CE2484">
        <v>0</v>
      </c>
      <c r="CH2484">
        <f t="shared" si="191"/>
        <v>1</v>
      </c>
      <c r="CI2484" t="s">
        <v>1402</v>
      </c>
      <c r="CJ2484">
        <v>4</v>
      </c>
      <c r="CK2484" t="s">
        <v>1399</v>
      </c>
      <c r="CL2484">
        <f t="shared" si="192"/>
        <v>0</v>
      </c>
      <c r="CM2484">
        <f t="shared" si="193"/>
        <v>0</v>
      </c>
      <c r="CN2484">
        <f t="shared" si="194"/>
        <v>1</v>
      </c>
    </row>
    <row r="2485" spans="1:92" x14ac:dyDescent="0.25">
      <c r="A2485">
        <v>2605</v>
      </c>
      <c r="B2485" t="s">
        <v>564</v>
      </c>
      <c r="C2485" t="s">
        <v>564</v>
      </c>
      <c r="D2485">
        <v>2577332</v>
      </c>
      <c r="E2485">
        <v>1</v>
      </c>
      <c r="F2485" s="107">
        <v>41005</v>
      </c>
      <c r="G2485" s="107">
        <v>41080</v>
      </c>
      <c r="H2485">
        <v>2577332</v>
      </c>
      <c r="I2485" s="107">
        <v>41005</v>
      </c>
      <c r="J2485" s="107">
        <v>41011</v>
      </c>
      <c r="K2485">
        <v>5000</v>
      </c>
      <c r="L2485" t="s">
        <v>567</v>
      </c>
      <c r="M2485" s="107">
        <v>41011</v>
      </c>
      <c r="N2485" t="s">
        <v>87</v>
      </c>
      <c r="O2485" t="s">
        <v>75</v>
      </c>
      <c r="P2485" t="s">
        <v>122</v>
      </c>
      <c r="Q2485">
        <v>7</v>
      </c>
      <c r="R2485">
        <v>76</v>
      </c>
      <c r="S2485">
        <v>0</v>
      </c>
      <c r="T2485">
        <v>0</v>
      </c>
      <c r="AD2485" s="107">
        <v>23715</v>
      </c>
      <c r="AE2485" t="s">
        <v>31</v>
      </c>
      <c r="AF2485" t="s">
        <v>32</v>
      </c>
      <c r="AG2485" t="s">
        <v>868</v>
      </c>
      <c r="AH2485" t="s">
        <v>30</v>
      </c>
      <c r="AI2485" t="s">
        <v>71</v>
      </c>
      <c r="AJ2485" t="s">
        <v>122</v>
      </c>
      <c r="AK2485">
        <v>4</v>
      </c>
      <c r="AL2485" t="s">
        <v>122</v>
      </c>
      <c r="AP2485" t="s">
        <v>62</v>
      </c>
      <c r="AR2485" t="s">
        <v>43</v>
      </c>
      <c r="AS2485" t="s">
        <v>63</v>
      </c>
      <c r="BC2485" t="s">
        <v>37</v>
      </c>
      <c r="BF2485">
        <v>7</v>
      </c>
      <c r="BG2485">
        <v>76</v>
      </c>
      <c r="BH2485">
        <v>76</v>
      </c>
      <c r="BI2485">
        <v>47.240437158469945</v>
      </c>
      <c r="BJ2485">
        <f t="shared" si="190"/>
        <v>47</v>
      </c>
      <c r="BK2485">
        <v>0</v>
      </c>
      <c r="BL2485">
        <v>-69</v>
      </c>
      <c r="BM2485" t="s">
        <v>1051</v>
      </c>
      <c r="BN2485" t="s">
        <v>75</v>
      </c>
      <c r="BO2485" t="s">
        <v>87</v>
      </c>
      <c r="BQ2485" t="s">
        <v>1051</v>
      </c>
      <c r="BR2485" t="s">
        <v>87</v>
      </c>
      <c r="BS2485" t="s">
        <v>573</v>
      </c>
      <c r="BT2485" t="s">
        <v>1252</v>
      </c>
      <c r="BU2485" t="s">
        <v>564</v>
      </c>
      <c r="BV2485">
        <v>9.2105263157894732E-2</v>
      </c>
      <c r="BW2485">
        <v>9.2105263157894732E-2</v>
      </c>
      <c r="BX2485">
        <v>0</v>
      </c>
      <c r="BY2485">
        <v>0</v>
      </c>
      <c r="BZ2485">
        <v>-7</v>
      </c>
      <c r="CA2485">
        <v>0</v>
      </c>
      <c r="CB2485">
        <v>7</v>
      </c>
      <c r="CC2485" t="e">
        <v>#VALUE!</v>
      </c>
      <c r="CD2485">
        <v>7</v>
      </c>
      <c r="CE2485">
        <v>0</v>
      </c>
      <c r="CH2485">
        <f t="shared" si="191"/>
        <v>0</v>
      </c>
      <c r="CI2485" t="s">
        <v>1405</v>
      </c>
      <c r="CJ2485">
        <v>1</v>
      </c>
      <c r="CK2485" t="s">
        <v>1399</v>
      </c>
      <c r="CL2485">
        <f t="shared" si="192"/>
        <v>1</v>
      </c>
      <c r="CM2485">
        <f t="shared" si="193"/>
        <v>0</v>
      </c>
      <c r="CN2485">
        <f t="shared" si="194"/>
        <v>0</v>
      </c>
    </row>
    <row r="2486" spans="1:92" x14ac:dyDescent="0.25">
      <c r="A2486">
        <v>2215</v>
      </c>
      <c r="B2486" t="s">
        <v>564</v>
      </c>
      <c r="C2486" t="s">
        <v>564</v>
      </c>
      <c r="D2486">
        <v>2577956</v>
      </c>
      <c r="E2486">
        <v>6</v>
      </c>
      <c r="F2486" s="107">
        <v>40992</v>
      </c>
      <c r="G2486" s="107">
        <v>41011</v>
      </c>
      <c r="H2486">
        <v>2577956</v>
      </c>
      <c r="I2486" s="107">
        <v>40992</v>
      </c>
      <c r="J2486" s="107">
        <v>41011</v>
      </c>
      <c r="K2486" t="s">
        <v>562</v>
      </c>
      <c r="L2486" t="s">
        <v>562</v>
      </c>
      <c r="N2486" t="s">
        <v>564</v>
      </c>
      <c r="O2486" t="s">
        <v>913</v>
      </c>
      <c r="P2486" t="s">
        <v>38</v>
      </c>
      <c r="Q2486">
        <v>20</v>
      </c>
      <c r="R2486">
        <v>20</v>
      </c>
      <c r="S2486">
        <v>1</v>
      </c>
      <c r="T2486">
        <v>4</v>
      </c>
      <c r="U2486">
        <v>1</v>
      </c>
      <c r="AB2486" t="s">
        <v>111</v>
      </c>
      <c r="AD2486" s="107">
        <v>31744</v>
      </c>
      <c r="AE2486" t="s">
        <v>31</v>
      </c>
      <c r="AF2486" t="s">
        <v>39</v>
      </c>
      <c r="AG2486" t="s">
        <v>40</v>
      </c>
      <c r="AH2486" t="s">
        <v>30</v>
      </c>
      <c r="AI2486" t="s">
        <v>84</v>
      </c>
      <c r="AJ2486" t="s">
        <v>88</v>
      </c>
      <c r="AK2486">
        <v>2</v>
      </c>
      <c r="AL2486" t="s">
        <v>361</v>
      </c>
      <c r="AM2486">
        <v>2</v>
      </c>
      <c r="AP2486" t="s">
        <v>415</v>
      </c>
      <c r="AR2486" t="s">
        <v>66</v>
      </c>
      <c r="AS2486" t="s">
        <v>44</v>
      </c>
      <c r="BC2486" t="s">
        <v>37</v>
      </c>
      <c r="BF2486">
        <v>20</v>
      </c>
      <c r="BG2486">
        <v>20</v>
      </c>
      <c r="BH2486">
        <v>20</v>
      </c>
      <c r="BI2486">
        <v>25.26775956284153</v>
      </c>
      <c r="BJ2486">
        <f t="shared" si="190"/>
        <v>25</v>
      </c>
      <c r="BK2486">
        <v>0</v>
      </c>
      <c r="BL2486">
        <v>0</v>
      </c>
      <c r="BM2486" t="s">
        <v>1050</v>
      </c>
      <c r="BN2486" t="s">
        <v>913</v>
      </c>
      <c r="BO2486" t="s">
        <v>564</v>
      </c>
      <c r="BQ2486" t="s">
        <v>1050</v>
      </c>
      <c r="BR2486" t="s">
        <v>87</v>
      </c>
      <c r="BS2486" t="s">
        <v>572</v>
      </c>
      <c r="BT2486" t="s">
        <v>1252</v>
      </c>
      <c r="BU2486" t="s">
        <v>87</v>
      </c>
      <c r="BV2486">
        <v>1</v>
      </c>
      <c r="BW2486">
        <v>1</v>
      </c>
      <c r="BX2486">
        <v>0</v>
      </c>
      <c r="BY2486">
        <v>0</v>
      </c>
      <c r="BZ2486">
        <v>-20</v>
      </c>
      <c r="CA2486">
        <v>0</v>
      </c>
      <c r="CB2486">
        <v>20</v>
      </c>
      <c r="CC2486" t="e">
        <v>#VALUE!</v>
      </c>
      <c r="CD2486">
        <v>20</v>
      </c>
      <c r="CE2486">
        <v>0</v>
      </c>
      <c r="CH2486">
        <f t="shared" si="191"/>
        <v>1</v>
      </c>
      <c r="CI2486" t="s">
        <v>1404</v>
      </c>
      <c r="CJ2486">
        <v>2</v>
      </c>
      <c r="CK2486" t="s">
        <v>1399</v>
      </c>
      <c r="CL2486">
        <f t="shared" si="192"/>
        <v>0</v>
      </c>
      <c r="CM2486">
        <f t="shared" si="193"/>
        <v>1</v>
      </c>
      <c r="CN2486">
        <f t="shared" si="194"/>
        <v>1</v>
      </c>
    </row>
    <row r="2487" spans="1:92" x14ac:dyDescent="0.25">
      <c r="A2487">
        <v>1097</v>
      </c>
      <c r="B2487" t="s">
        <v>564</v>
      </c>
      <c r="C2487" t="s">
        <v>564</v>
      </c>
      <c r="D2487">
        <v>2578162</v>
      </c>
      <c r="E2487">
        <v>2</v>
      </c>
      <c r="F2487" s="107">
        <v>40948</v>
      </c>
      <c r="G2487" s="107">
        <v>40974</v>
      </c>
      <c r="H2487">
        <v>2578162</v>
      </c>
      <c r="I2487" s="107">
        <v>40949</v>
      </c>
      <c r="J2487" s="107">
        <v>40974</v>
      </c>
      <c r="K2487" t="s">
        <v>562</v>
      </c>
      <c r="L2487" t="s">
        <v>562</v>
      </c>
      <c r="N2487" t="s">
        <v>564</v>
      </c>
      <c r="O2487" t="s">
        <v>913</v>
      </c>
      <c r="P2487" t="s">
        <v>587</v>
      </c>
      <c r="Q2487">
        <v>26</v>
      </c>
      <c r="R2487">
        <v>27</v>
      </c>
      <c r="S2487">
        <v>0</v>
      </c>
      <c r="T2487">
        <v>0</v>
      </c>
      <c r="AD2487" s="107">
        <v>34543</v>
      </c>
      <c r="AE2487" t="s">
        <v>31</v>
      </c>
      <c r="AF2487" t="s">
        <v>32</v>
      </c>
      <c r="AG2487" t="s">
        <v>868</v>
      </c>
      <c r="AH2487" t="s">
        <v>30</v>
      </c>
      <c r="AI2487" t="s">
        <v>46</v>
      </c>
      <c r="AJ2487" t="s">
        <v>47</v>
      </c>
      <c r="AK2487">
        <v>3</v>
      </c>
      <c r="AL2487" t="s">
        <v>47</v>
      </c>
      <c r="AP2487" t="s">
        <v>55</v>
      </c>
      <c r="AR2487" t="s">
        <v>49</v>
      </c>
      <c r="AS2487" t="s">
        <v>56</v>
      </c>
      <c r="BC2487" t="s">
        <v>37</v>
      </c>
      <c r="BF2487">
        <v>26</v>
      </c>
      <c r="BG2487">
        <v>26</v>
      </c>
      <c r="BH2487">
        <v>27</v>
      </c>
      <c r="BI2487">
        <v>17.5</v>
      </c>
      <c r="BJ2487">
        <f t="shared" si="190"/>
        <v>18</v>
      </c>
      <c r="BK2487">
        <v>0</v>
      </c>
      <c r="BL2487">
        <v>0</v>
      </c>
      <c r="BM2487" t="s">
        <v>47</v>
      </c>
      <c r="BN2487" t="s">
        <v>913</v>
      </c>
      <c r="BO2487" t="s">
        <v>564</v>
      </c>
      <c r="BQ2487" t="s">
        <v>47</v>
      </c>
      <c r="BR2487" t="s">
        <v>87</v>
      </c>
      <c r="BS2487" t="s">
        <v>572</v>
      </c>
      <c r="BT2487" t="s">
        <v>1252</v>
      </c>
      <c r="BU2487" t="s">
        <v>564</v>
      </c>
      <c r="BV2487">
        <v>0.96296296296296291</v>
      </c>
      <c r="BW2487">
        <v>1</v>
      </c>
      <c r="BX2487">
        <v>3.703703703703709E-2</v>
      </c>
      <c r="BY2487">
        <v>0</v>
      </c>
      <c r="BZ2487">
        <v>-26</v>
      </c>
      <c r="CA2487">
        <v>0</v>
      </c>
      <c r="CB2487">
        <v>26</v>
      </c>
      <c r="CC2487" t="e">
        <v>#VALUE!</v>
      </c>
      <c r="CD2487">
        <v>26</v>
      </c>
      <c r="CE2487">
        <v>0</v>
      </c>
      <c r="CH2487">
        <f t="shared" si="191"/>
        <v>0</v>
      </c>
      <c r="CI2487" t="s">
        <v>1404</v>
      </c>
      <c r="CJ2487">
        <v>2</v>
      </c>
      <c r="CK2487" t="s">
        <v>1399</v>
      </c>
      <c r="CL2487">
        <f t="shared" si="192"/>
        <v>0</v>
      </c>
      <c r="CM2487">
        <f t="shared" si="193"/>
        <v>0</v>
      </c>
      <c r="CN2487">
        <f t="shared" si="194"/>
        <v>0</v>
      </c>
    </row>
    <row r="2488" spans="1:92" x14ac:dyDescent="0.25">
      <c r="A2488">
        <v>1587</v>
      </c>
      <c r="B2488" t="s">
        <v>564</v>
      </c>
      <c r="C2488" t="s">
        <v>564</v>
      </c>
      <c r="D2488">
        <v>2578476</v>
      </c>
      <c r="E2488">
        <v>2</v>
      </c>
      <c r="F2488" s="107">
        <v>40968</v>
      </c>
      <c r="G2488" s="107">
        <v>41142</v>
      </c>
      <c r="H2488">
        <v>2578476</v>
      </c>
      <c r="I2488" s="107">
        <v>40968</v>
      </c>
      <c r="J2488" s="107">
        <v>41142</v>
      </c>
      <c r="K2488">
        <v>5000</v>
      </c>
      <c r="L2488" t="s">
        <v>567</v>
      </c>
      <c r="N2488" t="s">
        <v>564</v>
      </c>
      <c r="O2488" t="s">
        <v>913</v>
      </c>
      <c r="P2488" t="s">
        <v>587</v>
      </c>
      <c r="Q2488">
        <v>175</v>
      </c>
      <c r="R2488">
        <v>175</v>
      </c>
      <c r="S2488">
        <v>0</v>
      </c>
      <c r="T2488">
        <v>1</v>
      </c>
      <c r="AD2488" s="107">
        <v>32348</v>
      </c>
      <c r="AE2488" t="s">
        <v>31</v>
      </c>
      <c r="AF2488" t="s">
        <v>32</v>
      </c>
      <c r="AG2488" t="s">
        <v>868</v>
      </c>
      <c r="AH2488" t="s">
        <v>30</v>
      </c>
      <c r="AI2488" t="s">
        <v>86</v>
      </c>
      <c r="AJ2488" t="s">
        <v>47</v>
      </c>
      <c r="AK2488">
        <v>8</v>
      </c>
      <c r="AL2488" t="s">
        <v>47</v>
      </c>
      <c r="AP2488" t="s">
        <v>42</v>
      </c>
      <c r="AR2488" t="s">
        <v>43</v>
      </c>
      <c r="AS2488" t="s">
        <v>44</v>
      </c>
      <c r="BC2488" t="s">
        <v>37</v>
      </c>
      <c r="BF2488">
        <v>175</v>
      </c>
      <c r="BG2488">
        <v>175</v>
      </c>
      <c r="BH2488">
        <v>175</v>
      </c>
      <c r="BI2488">
        <v>23.551912568306012</v>
      </c>
      <c r="BJ2488">
        <f t="shared" si="190"/>
        <v>24</v>
      </c>
      <c r="BK2488">
        <v>0</v>
      </c>
      <c r="BL2488">
        <v>0</v>
      </c>
      <c r="BM2488" t="s">
        <v>47</v>
      </c>
      <c r="BN2488" t="s">
        <v>913</v>
      </c>
      <c r="BO2488" t="s">
        <v>564</v>
      </c>
      <c r="BQ2488" t="s">
        <v>47</v>
      </c>
      <c r="BR2488" t="s">
        <v>87</v>
      </c>
      <c r="BS2488" t="s">
        <v>572</v>
      </c>
      <c r="BT2488" t="s">
        <v>1252</v>
      </c>
      <c r="BU2488" t="s">
        <v>564</v>
      </c>
      <c r="BV2488">
        <v>1</v>
      </c>
      <c r="BW2488">
        <v>1</v>
      </c>
      <c r="BX2488">
        <v>0</v>
      </c>
      <c r="BY2488">
        <v>0</v>
      </c>
      <c r="BZ2488">
        <v>-175</v>
      </c>
      <c r="CA2488">
        <v>0</v>
      </c>
      <c r="CB2488">
        <v>175</v>
      </c>
      <c r="CC2488" t="e">
        <v>#VALUE!</v>
      </c>
      <c r="CD2488">
        <v>175</v>
      </c>
      <c r="CE2488">
        <v>0</v>
      </c>
      <c r="CH2488">
        <f t="shared" si="191"/>
        <v>1</v>
      </c>
      <c r="CI2488" t="s">
        <v>1403</v>
      </c>
      <c r="CJ2488">
        <v>6</v>
      </c>
      <c r="CK2488" t="s">
        <v>1399</v>
      </c>
      <c r="CL2488">
        <f t="shared" si="192"/>
        <v>0</v>
      </c>
      <c r="CM2488">
        <f t="shared" si="193"/>
        <v>0</v>
      </c>
      <c r="CN2488">
        <f t="shared" si="194"/>
        <v>1</v>
      </c>
    </row>
    <row r="2489" spans="1:92" x14ac:dyDescent="0.25">
      <c r="A2489">
        <v>3262</v>
      </c>
      <c r="B2489" t="s">
        <v>564</v>
      </c>
      <c r="C2489" t="s">
        <v>564</v>
      </c>
      <c r="D2489">
        <v>2578514</v>
      </c>
      <c r="E2489">
        <v>2</v>
      </c>
      <c r="F2489" s="107">
        <v>41029</v>
      </c>
      <c r="G2489" s="107">
        <v>41086</v>
      </c>
      <c r="H2489">
        <v>2578514</v>
      </c>
      <c r="I2489" s="107">
        <v>41030</v>
      </c>
      <c r="J2489" s="107">
        <v>41086</v>
      </c>
      <c r="K2489">
        <v>10000</v>
      </c>
      <c r="L2489" t="s">
        <v>568</v>
      </c>
      <c r="N2489" t="s">
        <v>564</v>
      </c>
      <c r="O2489" t="s">
        <v>913</v>
      </c>
      <c r="P2489" t="s">
        <v>587</v>
      </c>
      <c r="Q2489">
        <v>57</v>
      </c>
      <c r="R2489">
        <v>58</v>
      </c>
      <c r="S2489">
        <v>0</v>
      </c>
      <c r="T2489">
        <v>1</v>
      </c>
      <c r="AD2489" s="107">
        <v>25211</v>
      </c>
      <c r="AE2489" t="s">
        <v>31</v>
      </c>
      <c r="AF2489" t="s">
        <v>68</v>
      </c>
      <c r="AG2489" t="s">
        <v>870</v>
      </c>
      <c r="AH2489" t="s">
        <v>30</v>
      </c>
      <c r="AI2489" t="s">
        <v>96</v>
      </c>
      <c r="AJ2489" t="s">
        <v>47</v>
      </c>
      <c r="AK2489">
        <v>4</v>
      </c>
      <c r="AL2489" t="s">
        <v>47</v>
      </c>
      <c r="AP2489" t="s">
        <v>149</v>
      </c>
      <c r="AR2489" t="s">
        <v>66</v>
      </c>
      <c r="AS2489" t="s">
        <v>73</v>
      </c>
      <c r="BC2489" t="s">
        <v>98</v>
      </c>
      <c r="BF2489">
        <v>57</v>
      </c>
      <c r="BG2489">
        <v>57</v>
      </c>
      <c r="BH2489">
        <v>58</v>
      </c>
      <c r="BI2489">
        <v>43.21857923497268</v>
      </c>
      <c r="BJ2489">
        <f t="shared" si="190"/>
        <v>43</v>
      </c>
      <c r="BK2489">
        <v>0</v>
      </c>
      <c r="BL2489">
        <v>0</v>
      </c>
      <c r="BM2489" t="s">
        <v>47</v>
      </c>
      <c r="BN2489" t="s">
        <v>913</v>
      </c>
      <c r="BO2489" t="s">
        <v>564</v>
      </c>
      <c r="BQ2489" t="s">
        <v>47</v>
      </c>
      <c r="BR2489" t="s">
        <v>87</v>
      </c>
      <c r="BS2489" t="s">
        <v>572</v>
      </c>
      <c r="BT2489" t="s">
        <v>1252</v>
      </c>
      <c r="BU2489" t="s">
        <v>564</v>
      </c>
      <c r="BV2489">
        <v>0.98275862068965514</v>
      </c>
      <c r="BW2489">
        <v>1</v>
      </c>
      <c r="BX2489">
        <v>1.7241379310344862E-2</v>
      </c>
      <c r="BY2489">
        <v>0</v>
      </c>
      <c r="BZ2489">
        <v>-57</v>
      </c>
      <c r="CA2489">
        <v>0</v>
      </c>
      <c r="CB2489">
        <v>57</v>
      </c>
      <c r="CC2489" t="e">
        <v>#VALUE!</v>
      </c>
      <c r="CD2489">
        <v>57</v>
      </c>
      <c r="CE2489">
        <v>0</v>
      </c>
      <c r="CH2489">
        <f t="shared" si="191"/>
        <v>1</v>
      </c>
      <c r="CI2489" t="s">
        <v>1401</v>
      </c>
      <c r="CJ2489">
        <v>3</v>
      </c>
      <c r="CK2489" t="s">
        <v>1399</v>
      </c>
      <c r="CL2489">
        <f t="shared" si="192"/>
        <v>0</v>
      </c>
      <c r="CM2489">
        <f t="shared" si="193"/>
        <v>0</v>
      </c>
      <c r="CN2489">
        <f t="shared" si="194"/>
        <v>1</v>
      </c>
    </row>
    <row r="2490" spans="1:92" x14ac:dyDescent="0.25">
      <c r="A2490">
        <v>1127</v>
      </c>
      <c r="B2490" t="s">
        <v>564</v>
      </c>
      <c r="C2490" t="s">
        <v>564</v>
      </c>
      <c r="D2490">
        <v>2578699</v>
      </c>
      <c r="E2490">
        <v>1</v>
      </c>
      <c r="F2490" s="107">
        <v>40949</v>
      </c>
      <c r="G2490" s="107">
        <v>40954</v>
      </c>
      <c r="H2490">
        <v>2578699</v>
      </c>
      <c r="I2490" s="107" t="s">
        <v>560</v>
      </c>
      <c r="J2490" s="107" t="s">
        <v>560</v>
      </c>
      <c r="K2490" t="s">
        <v>562</v>
      </c>
      <c r="L2490" t="s">
        <v>562</v>
      </c>
      <c r="N2490" t="s">
        <v>1335</v>
      </c>
      <c r="O2490" t="s">
        <v>913</v>
      </c>
      <c r="P2490" t="s">
        <v>54</v>
      </c>
      <c r="Q2490">
        <v>0</v>
      </c>
      <c r="R2490">
        <v>6</v>
      </c>
      <c r="S2490">
        <v>1</v>
      </c>
      <c r="T2490">
        <v>0</v>
      </c>
      <c r="V2490">
        <v>1</v>
      </c>
      <c r="AD2490" s="107">
        <v>23936</v>
      </c>
      <c r="AE2490" t="s">
        <v>31</v>
      </c>
      <c r="AF2490" t="s">
        <v>68</v>
      </c>
      <c r="AG2490" t="s">
        <v>870</v>
      </c>
      <c r="AH2490" t="s">
        <v>30</v>
      </c>
      <c r="AI2490" t="s">
        <v>94</v>
      </c>
      <c r="AJ2490" t="s">
        <v>54</v>
      </c>
      <c r="AK2490">
        <v>1</v>
      </c>
      <c r="AL2490" t="s">
        <v>54</v>
      </c>
      <c r="AP2490" t="s">
        <v>142</v>
      </c>
      <c r="AR2490" t="s">
        <v>49</v>
      </c>
      <c r="AS2490" t="s">
        <v>81</v>
      </c>
      <c r="BC2490" t="s">
        <v>78</v>
      </c>
      <c r="BF2490">
        <v>0</v>
      </c>
      <c r="BG2490">
        <v>0</v>
      </c>
      <c r="BH2490">
        <v>6</v>
      </c>
      <c r="BI2490">
        <v>46.483606557377051</v>
      </c>
      <c r="BJ2490" t="e">
        <f t="shared" si="190"/>
        <v>#VALUE!</v>
      </c>
      <c r="BK2490" t="e">
        <v>#VALUE!</v>
      </c>
      <c r="BL2490" t="e">
        <v>#VALUE!</v>
      </c>
      <c r="BM2490" t="s">
        <v>1051</v>
      </c>
      <c r="BN2490" t="s">
        <v>913</v>
      </c>
      <c r="BO2490" t="s">
        <v>564</v>
      </c>
      <c r="BQ2490" t="s">
        <v>1051</v>
      </c>
      <c r="BR2490">
        <v>0</v>
      </c>
      <c r="BS2490" t="s">
        <v>1338</v>
      </c>
      <c r="BT2490" t="s">
        <v>1252</v>
      </c>
      <c r="BU2490" t="s">
        <v>87</v>
      </c>
      <c r="BV2490">
        <v>0</v>
      </c>
      <c r="BW2490">
        <v>0</v>
      </c>
      <c r="BX2490">
        <v>0</v>
      </c>
      <c r="BY2490">
        <v>0</v>
      </c>
      <c r="BZ2490" t="e">
        <v>#VALUE!</v>
      </c>
      <c r="CA2490" t="e">
        <v>#VALUE!</v>
      </c>
      <c r="CB2490" t="e">
        <v>#VALUE!</v>
      </c>
      <c r="CC2490">
        <v>0</v>
      </c>
      <c r="CD2490">
        <v>0</v>
      </c>
      <c r="CH2490">
        <f t="shared" si="191"/>
        <v>1</v>
      </c>
      <c r="CI2490" t="s">
        <v>1405</v>
      </c>
      <c r="CJ2490">
        <v>1</v>
      </c>
      <c r="CK2490" t="s">
        <v>1400</v>
      </c>
      <c r="CL2490">
        <f t="shared" si="192"/>
        <v>0</v>
      </c>
      <c r="CM2490">
        <f t="shared" si="193"/>
        <v>1</v>
      </c>
      <c r="CN2490">
        <f t="shared" si="194"/>
        <v>0</v>
      </c>
    </row>
    <row r="2491" spans="1:92" x14ac:dyDescent="0.25">
      <c r="A2491">
        <v>2312</v>
      </c>
      <c r="B2491" t="s">
        <v>564</v>
      </c>
      <c r="C2491" t="s">
        <v>564</v>
      </c>
      <c r="D2491">
        <v>2578834</v>
      </c>
      <c r="E2491">
        <v>2</v>
      </c>
      <c r="F2491" s="107">
        <v>40996</v>
      </c>
      <c r="G2491" s="107">
        <v>41113</v>
      </c>
      <c r="H2491">
        <v>2578834</v>
      </c>
      <c r="I2491" s="107" t="s">
        <v>560</v>
      </c>
      <c r="J2491" s="107" t="s">
        <v>560</v>
      </c>
      <c r="K2491">
        <v>2000</v>
      </c>
      <c r="L2491" t="s">
        <v>566</v>
      </c>
      <c r="M2491" s="107">
        <v>40998</v>
      </c>
      <c r="N2491" t="s">
        <v>87</v>
      </c>
      <c r="O2491" t="s">
        <v>583</v>
      </c>
      <c r="P2491" t="s">
        <v>587</v>
      </c>
      <c r="Q2491">
        <v>0</v>
      </c>
      <c r="R2491">
        <v>118</v>
      </c>
      <c r="S2491">
        <v>0</v>
      </c>
      <c r="T2491">
        <v>0</v>
      </c>
      <c r="AD2491" s="107">
        <v>31494</v>
      </c>
      <c r="AE2491" t="s">
        <v>31</v>
      </c>
      <c r="AF2491" t="s">
        <v>137</v>
      </c>
      <c r="AG2491" t="s">
        <v>869</v>
      </c>
      <c r="AH2491" t="s">
        <v>30</v>
      </c>
      <c r="AI2491" t="s">
        <v>89</v>
      </c>
      <c r="AJ2491" t="s">
        <v>47</v>
      </c>
      <c r="AK2491">
        <v>7</v>
      </c>
      <c r="AL2491" t="s">
        <v>47</v>
      </c>
      <c r="AP2491" t="s">
        <v>42</v>
      </c>
      <c r="AR2491" t="s">
        <v>43</v>
      </c>
      <c r="AS2491" t="s">
        <v>44</v>
      </c>
      <c r="BC2491" t="s">
        <v>51</v>
      </c>
      <c r="BF2491">
        <v>0</v>
      </c>
      <c r="BG2491">
        <v>0</v>
      </c>
      <c r="BH2491">
        <v>118</v>
      </c>
      <c r="BI2491">
        <v>25.961748633879782</v>
      </c>
      <c r="BJ2491" t="e">
        <f t="shared" si="190"/>
        <v>#VALUE!</v>
      </c>
      <c r="BK2491" t="e">
        <v>#VALUE!</v>
      </c>
      <c r="BL2491" t="e">
        <v>#VALUE!</v>
      </c>
      <c r="BM2491" t="s">
        <v>47</v>
      </c>
      <c r="BN2491" t="s">
        <v>75</v>
      </c>
      <c r="BO2491" t="s">
        <v>87</v>
      </c>
      <c r="BQ2491" t="s">
        <v>47</v>
      </c>
      <c r="BR2491">
        <v>0</v>
      </c>
      <c r="BS2491" t="s">
        <v>573</v>
      </c>
      <c r="BT2491" t="s">
        <v>1252</v>
      </c>
      <c r="BU2491" t="s">
        <v>564</v>
      </c>
      <c r="BV2491">
        <v>0</v>
      </c>
      <c r="BW2491">
        <v>0</v>
      </c>
      <c r="BX2491">
        <v>0</v>
      </c>
      <c r="BY2491">
        <v>0</v>
      </c>
      <c r="BZ2491" t="e">
        <v>#VALUE!</v>
      </c>
      <c r="CA2491" t="e">
        <v>#VALUE!</v>
      </c>
      <c r="CB2491" t="e">
        <v>#VALUE!</v>
      </c>
      <c r="CC2491">
        <v>0</v>
      </c>
      <c r="CD2491">
        <v>0</v>
      </c>
      <c r="CE2491">
        <v>0</v>
      </c>
      <c r="CH2491">
        <f t="shared" si="191"/>
        <v>0</v>
      </c>
      <c r="CI2491" t="s">
        <v>1405</v>
      </c>
      <c r="CJ2491">
        <v>1</v>
      </c>
      <c r="CK2491" t="s">
        <v>1400</v>
      </c>
      <c r="CL2491">
        <f t="shared" si="192"/>
        <v>1</v>
      </c>
      <c r="CM2491">
        <f t="shared" si="193"/>
        <v>0</v>
      </c>
      <c r="CN2491">
        <f t="shared" si="194"/>
        <v>0</v>
      </c>
    </row>
    <row r="2492" spans="1:92" x14ac:dyDescent="0.25">
      <c r="A2492">
        <v>2241</v>
      </c>
      <c r="B2492" t="s">
        <v>564</v>
      </c>
      <c r="C2492" t="s">
        <v>564</v>
      </c>
      <c r="D2492">
        <v>2579944</v>
      </c>
      <c r="E2492">
        <v>6</v>
      </c>
      <c r="F2492" s="107">
        <v>40993</v>
      </c>
      <c r="G2492" s="107">
        <v>41466</v>
      </c>
      <c r="H2492">
        <v>2579944</v>
      </c>
      <c r="I2492" s="107">
        <v>40993</v>
      </c>
      <c r="J2492" s="107">
        <v>41217</v>
      </c>
      <c r="K2492">
        <v>20000</v>
      </c>
      <c r="L2492" t="s">
        <v>569</v>
      </c>
      <c r="M2492" s="107">
        <v>41217</v>
      </c>
      <c r="N2492" t="s">
        <v>50</v>
      </c>
      <c r="O2492" t="s">
        <v>75</v>
      </c>
      <c r="P2492" t="s">
        <v>38</v>
      </c>
      <c r="Q2492">
        <v>225</v>
      </c>
      <c r="R2492">
        <v>472</v>
      </c>
      <c r="S2492">
        <v>1</v>
      </c>
      <c r="T2492">
        <v>0</v>
      </c>
      <c r="V2492">
        <v>1</v>
      </c>
      <c r="AD2492" s="107">
        <v>34584</v>
      </c>
      <c r="AE2492" t="s">
        <v>31</v>
      </c>
      <c r="AF2492" t="s">
        <v>191</v>
      </c>
      <c r="AG2492" t="s">
        <v>869</v>
      </c>
      <c r="AH2492" t="s">
        <v>30</v>
      </c>
      <c r="AI2492" t="s">
        <v>61</v>
      </c>
      <c r="AJ2492" t="s">
        <v>88</v>
      </c>
      <c r="AK2492">
        <v>13</v>
      </c>
      <c r="AL2492" t="s">
        <v>361</v>
      </c>
      <c r="AM2492">
        <v>10</v>
      </c>
      <c r="AP2492" t="s">
        <v>104</v>
      </c>
      <c r="AR2492" t="s">
        <v>91</v>
      </c>
      <c r="AS2492" t="s">
        <v>105</v>
      </c>
      <c r="AT2492" t="s">
        <v>1159</v>
      </c>
      <c r="BC2492" t="s">
        <v>51</v>
      </c>
      <c r="BF2492">
        <v>213</v>
      </c>
      <c r="BG2492">
        <v>225</v>
      </c>
      <c r="BH2492">
        <v>472</v>
      </c>
      <c r="BI2492">
        <v>17.510928961748633</v>
      </c>
      <c r="BJ2492">
        <f t="shared" si="190"/>
        <v>18</v>
      </c>
      <c r="BK2492">
        <v>0</v>
      </c>
      <c r="BL2492" t="e">
        <v>#VALUE!</v>
      </c>
      <c r="BM2492" t="s">
        <v>1050</v>
      </c>
      <c r="BN2492" t="s">
        <v>75</v>
      </c>
      <c r="BO2492" t="s">
        <v>87</v>
      </c>
      <c r="BQ2492" t="s">
        <v>1050</v>
      </c>
      <c r="BR2492" t="s">
        <v>87</v>
      </c>
      <c r="BS2492" t="s">
        <v>573</v>
      </c>
      <c r="BT2492" t="s">
        <v>1252</v>
      </c>
      <c r="BU2492" t="s">
        <v>87</v>
      </c>
      <c r="BV2492">
        <v>0.47669491525423729</v>
      </c>
      <c r="BW2492">
        <v>0.47468354430379744</v>
      </c>
      <c r="BX2492">
        <v>-2.0113709504398503E-3</v>
      </c>
      <c r="BY2492">
        <v>12</v>
      </c>
      <c r="BZ2492">
        <v>-225</v>
      </c>
      <c r="CA2492">
        <v>-12</v>
      </c>
      <c r="CB2492">
        <v>225</v>
      </c>
      <c r="CC2492">
        <v>213</v>
      </c>
      <c r="CD2492">
        <v>225</v>
      </c>
      <c r="CE2492">
        <v>12</v>
      </c>
      <c r="CH2492">
        <f t="shared" si="191"/>
        <v>1</v>
      </c>
      <c r="CI2492" t="s">
        <v>1403</v>
      </c>
      <c r="CJ2492">
        <v>6</v>
      </c>
      <c r="CK2492" t="s">
        <v>1399</v>
      </c>
      <c r="CL2492">
        <f t="shared" si="192"/>
        <v>1</v>
      </c>
      <c r="CM2492">
        <f t="shared" si="193"/>
        <v>1</v>
      </c>
      <c r="CN2492">
        <f t="shared" si="194"/>
        <v>0</v>
      </c>
    </row>
    <row r="2493" spans="1:92" x14ac:dyDescent="0.25">
      <c r="A2493">
        <v>830</v>
      </c>
      <c r="B2493" t="s">
        <v>564</v>
      </c>
      <c r="C2493" t="s">
        <v>564</v>
      </c>
      <c r="D2493">
        <v>2580025</v>
      </c>
      <c r="E2493">
        <v>6</v>
      </c>
      <c r="F2493" s="107">
        <v>40940</v>
      </c>
      <c r="G2493" s="107">
        <v>41102</v>
      </c>
      <c r="H2493">
        <v>2580025</v>
      </c>
      <c r="I2493" s="107" t="s">
        <v>560</v>
      </c>
      <c r="J2493" s="107" t="s">
        <v>560</v>
      </c>
      <c r="K2493">
        <v>30000</v>
      </c>
      <c r="L2493" t="s">
        <v>570</v>
      </c>
      <c r="M2493" s="107">
        <v>40948</v>
      </c>
      <c r="N2493" t="s">
        <v>87</v>
      </c>
      <c r="O2493" t="s">
        <v>583</v>
      </c>
      <c r="P2493" t="s">
        <v>38</v>
      </c>
      <c r="Q2493">
        <v>0</v>
      </c>
      <c r="R2493">
        <v>163</v>
      </c>
      <c r="S2493">
        <v>0</v>
      </c>
      <c r="T2493">
        <v>0</v>
      </c>
      <c r="AD2493" s="107">
        <v>34275</v>
      </c>
      <c r="AE2493" t="s">
        <v>31</v>
      </c>
      <c r="AF2493" t="s">
        <v>32</v>
      </c>
      <c r="AG2493" t="s">
        <v>868</v>
      </c>
      <c r="AH2493" t="s">
        <v>30</v>
      </c>
      <c r="AI2493" t="s">
        <v>112</v>
      </c>
      <c r="AJ2493" t="s">
        <v>88</v>
      </c>
      <c r="AK2493">
        <v>7</v>
      </c>
      <c r="AL2493" t="s">
        <v>361</v>
      </c>
      <c r="AM2493">
        <v>10</v>
      </c>
      <c r="AP2493" t="s">
        <v>104</v>
      </c>
      <c r="AR2493" t="s">
        <v>91</v>
      </c>
      <c r="AS2493" t="s">
        <v>105</v>
      </c>
      <c r="BC2493" t="s">
        <v>51</v>
      </c>
      <c r="BF2493">
        <v>0</v>
      </c>
      <c r="BG2493">
        <v>0</v>
      </c>
      <c r="BH2493">
        <v>163</v>
      </c>
      <c r="BI2493">
        <v>18.210382513661202</v>
      </c>
      <c r="BJ2493" t="e">
        <f t="shared" si="190"/>
        <v>#VALUE!</v>
      </c>
      <c r="BK2493" t="e">
        <v>#VALUE!</v>
      </c>
      <c r="BL2493" t="e">
        <v>#VALUE!</v>
      </c>
      <c r="BM2493" t="s">
        <v>1050</v>
      </c>
      <c r="BN2493" t="s">
        <v>75</v>
      </c>
      <c r="BO2493" t="s">
        <v>87</v>
      </c>
      <c r="BQ2493" t="s">
        <v>1050</v>
      </c>
      <c r="BR2493">
        <v>0</v>
      </c>
      <c r="BS2493" t="s">
        <v>573</v>
      </c>
      <c r="BT2493" t="s">
        <v>1252</v>
      </c>
      <c r="BU2493" t="s">
        <v>564</v>
      </c>
      <c r="BV2493">
        <v>0</v>
      </c>
      <c r="BW2493">
        <v>0</v>
      </c>
      <c r="BX2493">
        <v>0</v>
      </c>
      <c r="BY2493">
        <v>0</v>
      </c>
      <c r="BZ2493" t="e">
        <v>#VALUE!</v>
      </c>
      <c r="CA2493" t="e">
        <v>#VALUE!</v>
      </c>
      <c r="CB2493" t="e">
        <v>#VALUE!</v>
      </c>
      <c r="CC2493">
        <v>0</v>
      </c>
      <c r="CD2493">
        <v>0</v>
      </c>
      <c r="CE2493">
        <v>0</v>
      </c>
      <c r="CH2493">
        <f t="shared" si="191"/>
        <v>0</v>
      </c>
      <c r="CI2493" t="s">
        <v>1405</v>
      </c>
      <c r="CJ2493">
        <v>1</v>
      </c>
      <c r="CK2493" t="s">
        <v>1400</v>
      </c>
      <c r="CL2493">
        <f t="shared" si="192"/>
        <v>1</v>
      </c>
      <c r="CM2493">
        <f t="shared" si="193"/>
        <v>0</v>
      </c>
      <c r="CN2493">
        <f t="shared" si="194"/>
        <v>0</v>
      </c>
    </row>
    <row r="2494" spans="1:92" x14ac:dyDescent="0.25">
      <c r="A2494">
        <v>115</v>
      </c>
      <c r="B2494" t="s">
        <v>564</v>
      </c>
      <c r="C2494" t="s">
        <v>564</v>
      </c>
      <c r="D2494">
        <v>2580360</v>
      </c>
      <c r="E2494">
        <v>4</v>
      </c>
      <c r="F2494" s="107">
        <v>40913</v>
      </c>
      <c r="G2494" s="107">
        <v>41225</v>
      </c>
      <c r="H2494">
        <v>2580360</v>
      </c>
      <c r="I2494" s="107">
        <v>40928</v>
      </c>
      <c r="J2494" s="107">
        <v>41225</v>
      </c>
      <c r="K2494">
        <v>30000</v>
      </c>
      <c r="L2494" t="s">
        <v>570</v>
      </c>
      <c r="N2494" t="s">
        <v>564</v>
      </c>
      <c r="O2494" t="s">
        <v>913</v>
      </c>
      <c r="P2494" t="s">
        <v>38</v>
      </c>
      <c r="Q2494">
        <v>298</v>
      </c>
      <c r="R2494">
        <v>313</v>
      </c>
      <c r="S2494">
        <v>0</v>
      </c>
      <c r="T2494">
        <v>2</v>
      </c>
      <c r="AD2494" s="107">
        <v>31475</v>
      </c>
      <c r="AE2494" t="s">
        <v>31</v>
      </c>
      <c r="AF2494" t="s">
        <v>32</v>
      </c>
      <c r="AG2494" t="s">
        <v>868</v>
      </c>
      <c r="AH2494" t="s">
        <v>30</v>
      </c>
      <c r="AI2494" t="s">
        <v>86</v>
      </c>
      <c r="AJ2494" t="s">
        <v>88</v>
      </c>
      <c r="AK2494">
        <v>11</v>
      </c>
      <c r="AL2494" t="s">
        <v>986</v>
      </c>
      <c r="AO2494">
        <v>365</v>
      </c>
      <c r="AP2494" t="s">
        <v>72</v>
      </c>
      <c r="AR2494" t="s">
        <v>49</v>
      </c>
      <c r="AS2494" t="s">
        <v>73</v>
      </c>
      <c r="BC2494" t="s">
        <v>37</v>
      </c>
      <c r="BF2494">
        <v>298</v>
      </c>
      <c r="BG2494">
        <v>298</v>
      </c>
      <c r="BH2494">
        <v>313</v>
      </c>
      <c r="BI2494">
        <v>25.78688524590164</v>
      </c>
      <c r="BJ2494">
        <f t="shared" si="190"/>
        <v>26</v>
      </c>
      <c r="BK2494">
        <v>0</v>
      </c>
      <c r="BL2494">
        <v>0</v>
      </c>
      <c r="BM2494" t="s">
        <v>1050</v>
      </c>
      <c r="BN2494" t="s">
        <v>913</v>
      </c>
      <c r="BO2494" t="s">
        <v>564</v>
      </c>
      <c r="BQ2494" t="s">
        <v>1050</v>
      </c>
      <c r="BR2494" t="s">
        <v>87</v>
      </c>
      <c r="BS2494" t="s">
        <v>572</v>
      </c>
      <c r="BT2494" t="s">
        <v>1252</v>
      </c>
      <c r="BU2494" t="s">
        <v>564</v>
      </c>
      <c r="BV2494">
        <v>0.95207667731629397</v>
      </c>
      <c r="BW2494">
        <v>1</v>
      </c>
      <c r="BX2494">
        <v>4.7923322683706027E-2</v>
      </c>
      <c r="BY2494">
        <v>0</v>
      </c>
      <c r="BZ2494">
        <v>-298</v>
      </c>
      <c r="CA2494">
        <v>0</v>
      </c>
      <c r="CB2494">
        <v>298</v>
      </c>
      <c r="CC2494" t="e">
        <v>#VALUE!</v>
      </c>
      <c r="CD2494">
        <v>298</v>
      </c>
      <c r="CE2494">
        <v>0</v>
      </c>
      <c r="CH2494">
        <f t="shared" si="191"/>
        <v>1</v>
      </c>
      <c r="CI2494" t="s">
        <v>1403</v>
      </c>
      <c r="CJ2494">
        <v>6</v>
      </c>
      <c r="CK2494" t="s">
        <v>1399</v>
      </c>
      <c r="CL2494">
        <f t="shared" si="192"/>
        <v>0</v>
      </c>
      <c r="CM2494">
        <f t="shared" si="193"/>
        <v>0</v>
      </c>
      <c r="CN2494">
        <f t="shared" si="194"/>
        <v>1</v>
      </c>
    </row>
    <row r="2495" spans="1:92" x14ac:dyDescent="0.25">
      <c r="A2495">
        <v>2911</v>
      </c>
      <c r="B2495" t="s">
        <v>564</v>
      </c>
      <c r="C2495" t="s">
        <v>564</v>
      </c>
      <c r="D2495">
        <v>2580433</v>
      </c>
      <c r="E2495">
        <v>2</v>
      </c>
      <c r="F2495" s="107">
        <v>41016</v>
      </c>
      <c r="G2495" s="107">
        <v>41288</v>
      </c>
      <c r="H2495">
        <v>2580433</v>
      </c>
      <c r="I2495" s="107">
        <v>41017</v>
      </c>
      <c r="J2495" s="107">
        <v>41018</v>
      </c>
      <c r="K2495">
        <v>2000</v>
      </c>
      <c r="L2495" t="s">
        <v>566</v>
      </c>
      <c r="M2495" s="107">
        <v>41018</v>
      </c>
      <c r="N2495" t="s">
        <v>87</v>
      </c>
      <c r="O2495" t="s">
        <v>75</v>
      </c>
      <c r="P2495" t="s">
        <v>587</v>
      </c>
      <c r="Q2495">
        <v>2</v>
      </c>
      <c r="R2495">
        <v>273</v>
      </c>
      <c r="S2495">
        <v>0</v>
      </c>
      <c r="T2495">
        <v>0</v>
      </c>
      <c r="AD2495" s="107">
        <v>32756</v>
      </c>
      <c r="AE2495" t="s">
        <v>31</v>
      </c>
      <c r="AF2495" t="s">
        <v>39</v>
      </c>
      <c r="AG2495" t="s">
        <v>40</v>
      </c>
      <c r="AH2495" t="s">
        <v>40</v>
      </c>
      <c r="AI2495" t="s">
        <v>46</v>
      </c>
      <c r="AJ2495" t="s">
        <v>47</v>
      </c>
      <c r="AK2495">
        <v>11</v>
      </c>
      <c r="AL2495" t="s">
        <v>47</v>
      </c>
      <c r="AP2495" t="s">
        <v>107</v>
      </c>
      <c r="AR2495" t="s">
        <v>43</v>
      </c>
      <c r="AS2495" t="s">
        <v>60</v>
      </c>
      <c r="BC2495" t="s">
        <v>51</v>
      </c>
      <c r="BF2495">
        <v>2</v>
      </c>
      <c r="BG2495">
        <v>272</v>
      </c>
      <c r="BH2495">
        <v>273</v>
      </c>
      <c r="BI2495">
        <v>22.568306010928961</v>
      </c>
      <c r="BJ2495">
        <f t="shared" si="190"/>
        <v>23</v>
      </c>
      <c r="BK2495">
        <v>0</v>
      </c>
      <c r="BL2495">
        <v>-270</v>
      </c>
      <c r="BM2495" t="s">
        <v>47</v>
      </c>
      <c r="BN2495" t="s">
        <v>75</v>
      </c>
      <c r="BO2495" t="s">
        <v>87</v>
      </c>
      <c r="BQ2495" t="s">
        <v>47</v>
      </c>
      <c r="BR2495" t="s">
        <v>87</v>
      </c>
      <c r="BS2495" t="s">
        <v>573</v>
      </c>
      <c r="BT2495" t="s">
        <v>1252</v>
      </c>
      <c r="BU2495" t="s">
        <v>564</v>
      </c>
      <c r="BV2495">
        <v>7.326007326007326E-3</v>
      </c>
      <c r="BW2495">
        <v>7.3529411764705881E-3</v>
      </c>
      <c r="BX2495">
        <v>2.6933850463262132E-5</v>
      </c>
      <c r="BY2495">
        <v>0</v>
      </c>
      <c r="BZ2495">
        <v>-2</v>
      </c>
      <c r="CA2495">
        <v>0</v>
      </c>
      <c r="CB2495">
        <v>2</v>
      </c>
      <c r="CC2495" t="e">
        <v>#VALUE!</v>
      </c>
      <c r="CD2495">
        <v>2</v>
      </c>
      <c r="CE2495">
        <v>0</v>
      </c>
      <c r="CH2495">
        <f t="shared" si="191"/>
        <v>0</v>
      </c>
      <c r="CI2495" t="s">
        <v>1405</v>
      </c>
      <c r="CJ2495">
        <v>1</v>
      </c>
      <c r="CK2495" t="s">
        <v>1399</v>
      </c>
      <c r="CL2495">
        <f t="shared" si="192"/>
        <v>1</v>
      </c>
      <c r="CM2495">
        <f t="shared" si="193"/>
        <v>0</v>
      </c>
      <c r="CN2495">
        <f t="shared" si="194"/>
        <v>0</v>
      </c>
    </row>
    <row r="2496" spans="1:92" x14ac:dyDescent="0.25">
      <c r="A2496">
        <v>2748</v>
      </c>
      <c r="B2496" t="s">
        <v>564</v>
      </c>
      <c r="C2496" t="s">
        <v>564</v>
      </c>
      <c r="D2496">
        <v>2580906</v>
      </c>
      <c r="E2496">
        <v>1</v>
      </c>
      <c r="F2496" s="107">
        <v>41011</v>
      </c>
      <c r="G2496" s="107">
        <v>41015</v>
      </c>
      <c r="H2496">
        <v>2580906</v>
      </c>
      <c r="I2496" s="107">
        <v>41011</v>
      </c>
      <c r="J2496" s="107">
        <v>41015</v>
      </c>
      <c r="K2496">
        <v>2000</v>
      </c>
      <c r="L2496" t="s">
        <v>566</v>
      </c>
      <c r="N2496" t="s">
        <v>564</v>
      </c>
      <c r="O2496" t="s">
        <v>913</v>
      </c>
      <c r="P2496" t="s">
        <v>54</v>
      </c>
      <c r="Q2496">
        <v>5</v>
      </c>
      <c r="R2496">
        <v>5</v>
      </c>
      <c r="S2496">
        <v>0</v>
      </c>
      <c r="T2496">
        <v>3</v>
      </c>
      <c r="AD2496" s="107">
        <v>34587</v>
      </c>
      <c r="AE2496" t="s">
        <v>31</v>
      </c>
      <c r="AF2496" t="s">
        <v>32</v>
      </c>
      <c r="AG2496" t="s">
        <v>868</v>
      </c>
      <c r="AH2496" t="s">
        <v>30</v>
      </c>
      <c r="AI2496" t="s">
        <v>33</v>
      </c>
      <c r="AJ2496" t="s">
        <v>54</v>
      </c>
      <c r="AK2496">
        <v>2</v>
      </c>
      <c r="AL2496" t="s">
        <v>54</v>
      </c>
      <c r="AP2496" t="s">
        <v>42</v>
      </c>
      <c r="AR2496" t="s">
        <v>43</v>
      </c>
      <c r="AS2496" t="s">
        <v>44</v>
      </c>
      <c r="BC2496" t="s">
        <v>37</v>
      </c>
      <c r="BF2496">
        <v>5</v>
      </c>
      <c r="BG2496">
        <v>5</v>
      </c>
      <c r="BH2496">
        <v>5</v>
      </c>
      <c r="BI2496">
        <v>17.551912568306012</v>
      </c>
      <c r="BJ2496">
        <f t="shared" si="190"/>
        <v>18</v>
      </c>
      <c r="BK2496">
        <v>0</v>
      </c>
      <c r="BL2496">
        <v>0</v>
      </c>
      <c r="BM2496" t="s">
        <v>1051</v>
      </c>
      <c r="BN2496" t="s">
        <v>913</v>
      </c>
      <c r="BO2496" t="s">
        <v>564</v>
      </c>
      <c r="BQ2496" t="s">
        <v>1051</v>
      </c>
      <c r="BR2496" t="s">
        <v>87</v>
      </c>
      <c r="BS2496" t="s">
        <v>572</v>
      </c>
      <c r="BT2496" t="s">
        <v>1252</v>
      </c>
      <c r="BU2496" t="s">
        <v>564</v>
      </c>
      <c r="BV2496">
        <v>1</v>
      </c>
      <c r="BW2496">
        <v>1</v>
      </c>
      <c r="BX2496">
        <v>0</v>
      </c>
      <c r="BY2496">
        <v>0</v>
      </c>
      <c r="BZ2496">
        <v>-5</v>
      </c>
      <c r="CA2496">
        <v>0</v>
      </c>
      <c r="CB2496">
        <v>5</v>
      </c>
      <c r="CC2496" t="e">
        <v>#VALUE!</v>
      </c>
      <c r="CD2496">
        <v>5</v>
      </c>
      <c r="CE2496">
        <v>0</v>
      </c>
      <c r="CH2496">
        <f t="shared" si="191"/>
        <v>1</v>
      </c>
      <c r="CI2496" t="s">
        <v>1405</v>
      </c>
      <c r="CJ2496">
        <v>1</v>
      </c>
      <c r="CK2496" t="s">
        <v>1399</v>
      </c>
      <c r="CL2496">
        <f t="shared" si="192"/>
        <v>0</v>
      </c>
      <c r="CM2496">
        <f t="shared" si="193"/>
        <v>0</v>
      </c>
      <c r="CN2496">
        <f t="shared" si="194"/>
        <v>1</v>
      </c>
    </row>
    <row r="2497" spans="1:92" x14ac:dyDescent="0.25">
      <c r="A2497">
        <v>1824</v>
      </c>
      <c r="B2497" t="s">
        <v>564</v>
      </c>
      <c r="C2497" t="s">
        <v>564</v>
      </c>
      <c r="D2497">
        <v>2580918</v>
      </c>
      <c r="E2497">
        <v>5</v>
      </c>
      <c r="F2497" s="107">
        <v>40976</v>
      </c>
      <c r="G2497" s="107">
        <v>41032</v>
      </c>
      <c r="H2497">
        <v>2580918</v>
      </c>
      <c r="I2497" s="107">
        <v>40977</v>
      </c>
      <c r="J2497" s="107">
        <v>41032</v>
      </c>
      <c r="K2497">
        <v>10000</v>
      </c>
      <c r="L2497" t="s">
        <v>568</v>
      </c>
      <c r="N2497" t="s">
        <v>564</v>
      </c>
      <c r="O2497" t="s">
        <v>913</v>
      </c>
      <c r="P2497" t="s">
        <v>38</v>
      </c>
      <c r="Q2497">
        <v>56</v>
      </c>
      <c r="R2497">
        <v>57</v>
      </c>
      <c r="S2497">
        <v>0</v>
      </c>
      <c r="T2497">
        <v>1</v>
      </c>
      <c r="AD2497" s="107">
        <v>34497</v>
      </c>
      <c r="AE2497" t="s">
        <v>31</v>
      </c>
      <c r="AF2497" t="s">
        <v>32</v>
      </c>
      <c r="AG2497" t="s">
        <v>868</v>
      </c>
      <c r="AH2497" t="s">
        <v>30</v>
      </c>
      <c r="AI2497" t="s">
        <v>52</v>
      </c>
      <c r="AJ2497" t="s">
        <v>88</v>
      </c>
      <c r="AK2497">
        <v>3</v>
      </c>
      <c r="AL2497" t="s">
        <v>987</v>
      </c>
      <c r="AN2497">
        <v>6</v>
      </c>
      <c r="AP2497" t="s">
        <v>196</v>
      </c>
      <c r="AR2497" t="s">
        <v>43</v>
      </c>
      <c r="AS2497" t="s">
        <v>60</v>
      </c>
      <c r="BC2497" t="s">
        <v>37</v>
      </c>
      <c r="BF2497">
        <v>56</v>
      </c>
      <c r="BG2497">
        <v>56</v>
      </c>
      <c r="BH2497">
        <v>57</v>
      </c>
      <c r="BI2497">
        <v>17.702185792349727</v>
      </c>
      <c r="BJ2497">
        <f t="shared" si="190"/>
        <v>18</v>
      </c>
      <c r="BK2497">
        <v>0</v>
      </c>
      <c r="BL2497">
        <v>0</v>
      </c>
      <c r="BM2497" t="s">
        <v>1050</v>
      </c>
      <c r="BN2497" t="s">
        <v>913</v>
      </c>
      <c r="BO2497" t="s">
        <v>564</v>
      </c>
      <c r="BQ2497" t="s">
        <v>1050</v>
      </c>
      <c r="BR2497" t="s">
        <v>87</v>
      </c>
      <c r="BS2497" t="s">
        <v>572</v>
      </c>
      <c r="BT2497" t="s">
        <v>1252</v>
      </c>
      <c r="BU2497" t="s">
        <v>564</v>
      </c>
      <c r="BV2497">
        <v>0.98245614035087714</v>
      </c>
      <c r="BW2497">
        <v>1</v>
      </c>
      <c r="BX2497">
        <v>1.7543859649122862E-2</v>
      </c>
      <c r="BY2497">
        <v>0</v>
      </c>
      <c r="BZ2497">
        <v>-56</v>
      </c>
      <c r="CA2497">
        <v>0</v>
      </c>
      <c r="CB2497">
        <v>56</v>
      </c>
      <c r="CC2497" t="e">
        <v>#VALUE!</v>
      </c>
      <c r="CD2497">
        <v>56</v>
      </c>
      <c r="CE2497">
        <v>0</v>
      </c>
      <c r="CH2497">
        <f t="shared" si="191"/>
        <v>1</v>
      </c>
      <c r="CI2497" t="s">
        <v>1401</v>
      </c>
      <c r="CJ2497">
        <v>3</v>
      </c>
      <c r="CK2497" t="s">
        <v>1399</v>
      </c>
      <c r="CL2497">
        <f t="shared" si="192"/>
        <v>0</v>
      </c>
      <c r="CM2497">
        <f t="shared" si="193"/>
        <v>0</v>
      </c>
      <c r="CN2497">
        <f t="shared" si="194"/>
        <v>1</v>
      </c>
    </row>
    <row r="2498" spans="1:92" x14ac:dyDescent="0.25">
      <c r="A2498">
        <v>1166</v>
      </c>
      <c r="B2498" t="s">
        <v>564</v>
      </c>
      <c r="C2498" t="s">
        <v>564</v>
      </c>
      <c r="D2498">
        <v>2581059</v>
      </c>
      <c r="E2498">
        <v>4</v>
      </c>
      <c r="F2498" s="107">
        <v>40950</v>
      </c>
      <c r="G2498" s="107">
        <v>40967</v>
      </c>
      <c r="H2498">
        <v>2581059</v>
      </c>
      <c r="I2498" s="107">
        <v>40951</v>
      </c>
      <c r="J2498" s="107">
        <v>40967</v>
      </c>
      <c r="K2498">
        <v>2000</v>
      </c>
      <c r="L2498" t="s">
        <v>566</v>
      </c>
      <c r="N2498" t="s">
        <v>564</v>
      </c>
      <c r="O2498" t="s">
        <v>913</v>
      </c>
      <c r="P2498" t="s">
        <v>38</v>
      </c>
      <c r="Q2498">
        <v>17</v>
      </c>
      <c r="R2498">
        <v>18</v>
      </c>
      <c r="S2498">
        <v>0</v>
      </c>
      <c r="T2498">
        <v>4</v>
      </c>
      <c r="AD2498" s="107">
        <v>28238</v>
      </c>
      <c r="AE2498" t="s">
        <v>45</v>
      </c>
      <c r="AF2498" t="s">
        <v>32</v>
      </c>
      <c r="AG2498" t="s">
        <v>868</v>
      </c>
      <c r="AH2498" t="s">
        <v>30</v>
      </c>
      <c r="AI2498" t="s">
        <v>94</v>
      </c>
      <c r="AJ2498" t="s">
        <v>88</v>
      </c>
      <c r="AK2498">
        <v>2</v>
      </c>
      <c r="AL2498" t="s">
        <v>986</v>
      </c>
      <c r="AO2498">
        <v>30</v>
      </c>
      <c r="AP2498" t="s">
        <v>42</v>
      </c>
      <c r="AR2498" t="s">
        <v>43</v>
      </c>
      <c r="AS2498" t="s">
        <v>44</v>
      </c>
      <c r="AT2498" t="s">
        <v>298</v>
      </c>
      <c r="BC2498" t="s">
        <v>37</v>
      </c>
      <c r="BF2498">
        <v>17</v>
      </c>
      <c r="BG2498">
        <v>17</v>
      </c>
      <c r="BH2498">
        <v>18</v>
      </c>
      <c r="BI2498">
        <v>34.732240437158467</v>
      </c>
      <c r="BJ2498">
        <f t="shared" si="190"/>
        <v>35</v>
      </c>
      <c r="BK2498">
        <v>0</v>
      </c>
      <c r="BL2498">
        <v>0</v>
      </c>
      <c r="BM2498" t="s">
        <v>1050</v>
      </c>
      <c r="BN2498" t="s">
        <v>913</v>
      </c>
      <c r="BO2498" t="s">
        <v>564</v>
      </c>
      <c r="BQ2498" t="s">
        <v>1050</v>
      </c>
      <c r="BR2498" t="s">
        <v>87</v>
      </c>
      <c r="BS2498" t="s">
        <v>572</v>
      </c>
      <c r="BT2498" t="s">
        <v>1252</v>
      </c>
      <c r="BU2498" t="s">
        <v>564</v>
      </c>
      <c r="BV2498">
        <v>0.94444444444444442</v>
      </c>
      <c r="BW2498">
        <v>1</v>
      </c>
      <c r="BX2498">
        <v>5.555555555555558E-2</v>
      </c>
      <c r="BY2498">
        <v>0</v>
      </c>
      <c r="BZ2498">
        <v>-17</v>
      </c>
      <c r="CA2498">
        <v>0</v>
      </c>
      <c r="CB2498">
        <v>17</v>
      </c>
      <c r="CC2498" t="e">
        <v>#VALUE!</v>
      </c>
      <c r="CD2498">
        <v>17</v>
      </c>
      <c r="CE2498">
        <v>0</v>
      </c>
      <c r="CH2498">
        <f t="shared" si="191"/>
        <v>1</v>
      </c>
      <c r="CI2498" t="s">
        <v>1404</v>
      </c>
      <c r="CJ2498">
        <v>2</v>
      </c>
      <c r="CK2498" t="s">
        <v>1399</v>
      </c>
      <c r="CL2498">
        <f t="shared" si="192"/>
        <v>0</v>
      </c>
      <c r="CM2498">
        <f t="shared" si="193"/>
        <v>0</v>
      </c>
      <c r="CN2498">
        <f t="shared" si="194"/>
        <v>1</v>
      </c>
    </row>
    <row r="2499" spans="1:92" x14ac:dyDescent="0.25">
      <c r="A2499">
        <v>2655</v>
      </c>
      <c r="B2499" t="s">
        <v>564</v>
      </c>
      <c r="C2499" t="s">
        <v>564</v>
      </c>
      <c r="D2499">
        <v>2581224</v>
      </c>
      <c r="E2499">
        <v>2</v>
      </c>
      <c r="F2499" s="107">
        <v>41007</v>
      </c>
      <c r="G2499" s="107">
        <v>41010</v>
      </c>
      <c r="H2499">
        <v>2581224</v>
      </c>
      <c r="I2499" s="107">
        <v>41007</v>
      </c>
      <c r="J2499" s="107">
        <v>41010</v>
      </c>
      <c r="K2499">
        <v>2000</v>
      </c>
      <c r="L2499" t="s">
        <v>566</v>
      </c>
      <c r="N2499" t="s">
        <v>564</v>
      </c>
      <c r="O2499" t="s">
        <v>913</v>
      </c>
      <c r="P2499" t="s">
        <v>587</v>
      </c>
      <c r="Q2499">
        <v>4</v>
      </c>
      <c r="R2499">
        <v>4</v>
      </c>
      <c r="S2499">
        <v>0</v>
      </c>
      <c r="T2499">
        <v>2</v>
      </c>
      <c r="AD2499" s="107">
        <v>33389</v>
      </c>
      <c r="AE2499" t="s">
        <v>45</v>
      </c>
      <c r="AF2499" t="s">
        <v>32</v>
      </c>
      <c r="AG2499" t="s">
        <v>868</v>
      </c>
      <c r="AH2499" t="s">
        <v>30</v>
      </c>
      <c r="AI2499" t="s">
        <v>58</v>
      </c>
      <c r="AJ2499" t="s">
        <v>47</v>
      </c>
      <c r="AK2499">
        <v>2</v>
      </c>
      <c r="AL2499" t="s">
        <v>47</v>
      </c>
      <c r="AP2499" t="s">
        <v>59</v>
      </c>
      <c r="AR2499" t="s">
        <v>43</v>
      </c>
      <c r="AS2499" t="s">
        <v>60</v>
      </c>
      <c r="BC2499" t="s">
        <v>37</v>
      </c>
      <c r="BF2499">
        <v>4</v>
      </c>
      <c r="BG2499">
        <v>4</v>
      </c>
      <c r="BH2499">
        <v>4</v>
      </c>
      <c r="BI2499">
        <v>20.814207650273225</v>
      </c>
      <c r="BJ2499">
        <f t="shared" ref="BJ2499:BJ2562" si="195">ROUND((I2499-AD2499)/365,0)</f>
        <v>21</v>
      </c>
      <c r="BK2499">
        <v>0</v>
      </c>
      <c r="BL2499">
        <v>0</v>
      </c>
      <c r="BM2499" t="s">
        <v>47</v>
      </c>
      <c r="BN2499" t="s">
        <v>913</v>
      </c>
      <c r="BO2499" t="s">
        <v>564</v>
      </c>
      <c r="BQ2499" t="s">
        <v>47</v>
      </c>
      <c r="BR2499" t="s">
        <v>87</v>
      </c>
      <c r="BS2499" t="s">
        <v>572</v>
      </c>
      <c r="BT2499" t="s">
        <v>1252</v>
      </c>
      <c r="BU2499" t="s">
        <v>564</v>
      </c>
      <c r="BV2499">
        <v>1</v>
      </c>
      <c r="BW2499">
        <v>1</v>
      </c>
      <c r="BX2499">
        <v>0</v>
      </c>
      <c r="BY2499">
        <v>0</v>
      </c>
      <c r="BZ2499">
        <v>-4</v>
      </c>
      <c r="CA2499">
        <v>0</v>
      </c>
      <c r="CB2499">
        <v>4</v>
      </c>
      <c r="CC2499" t="e">
        <v>#VALUE!</v>
      </c>
      <c r="CD2499">
        <v>4</v>
      </c>
      <c r="CE2499">
        <v>0</v>
      </c>
      <c r="CH2499">
        <f t="shared" ref="CH2499:CH2562" si="196">IF(CM2499+CN2499&gt;0,1,0)</f>
        <v>1</v>
      </c>
      <c r="CI2499" t="s">
        <v>1405</v>
      </c>
      <c r="CJ2499">
        <v>1</v>
      </c>
      <c r="CK2499" t="s">
        <v>1399</v>
      </c>
      <c r="CL2499">
        <f t="shared" ref="CL2499:CL2562" si="197">IF(BN2499="None",0,1)</f>
        <v>0</v>
      </c>
      <c r="CM2499">
        <f t="shared" ref="CM2499:CM2562" si="198">IF(S2499&gt;0,1,0)</f>
        <v>0</v>
      </c>
      <c r="CN2499">
        <f t="shared" ref="CN2499:CN2562" si="199">IF(T2499&gt;0,1,0)</f>
        <v>1</v>
      </c>
    </row>
    <row r="2500" spans="1:92" x14ac:dyDescent="0.25">
      <c r="A2500">
        <v>3166</v>
      </c>
      <c r="B2500" t="s">
        <v>564</v>
      </c>
      <c r="C2500" t="s">
        <v>564</v>
      </c>
      <c r="D2500">
        <v>2581411</v>
      </c>
      <c r="E2500">
        <v>1</v>
      </c>
      <c r="F2500" s="107">
        <v>41025</v>
      </c>
      <c r="G2500" s="107">
        <v>41068</v>
      </c>
      <c r="H2500">
        <v>2581411</v>
      </c>
      <c r="I2500" s="107">
        <v>41026</v>
      </c>
      <c r="J2500" s="107">
        <v>41068</v>
      </c>
      <c r="K2500">
        <v>30000</v>
      </c>
      <c r="L2500" t="s">
        <v>570</v>
      </c>
      <c r="N2500" t="s">
        <v>564</v>
      </c>
      <c r="O2500" t="s">
        <v>913</v>
      </c>
      <c r="P2500" t="s">
        <v>122</v>
      </c>
      <c r="Q2500">
        <v>43</v>
      </c>
      <c r="R2500">
        <v>44</v>
      </c>
      <c r="S2500">
        <v>0</v>
      </c>
      <c r="T2500">
        <v>2</v>
      </c>
      <c r="AD2500" s="107">
        <v>34452</v>
      </c>
      <c r="AE2500" t="s">
        <v>31</v>
      </c>
      <c r="AF2500" t="s">
        <v>39</v>
      </c>
      <c r="AG2500" t="s">
        <v>40</v>
      </c>
      <c r="AH2500" t="s">
        <v>40</v>
      </c>
      <c r="AI2500" t="s">
        <v>46</v>
      </c>
      <c r="AJ2500" t="s">
        <v>122</v>
      </c>
      <c r="AK2500">
        <v>3</v>
      </c>
      <c r="AL2500" t="s">
        <v>122</v>
      </c>
      <c r="AP2500" t="s">
        <v>72</v>
      </c>
      <c r="AR2500" t="s">
        <v>49</v>
      </c>
      <c r="AS2500" t="s">
        <v>73</v>
      </c>
      <c r="BC2500" t="s">
        <v>37</v>
      </c>
      <c r="BF2500">
        <v>43</v>
      </c>
      <c r="BG2500">
        <v>43</v>
      </c>
      <c r="BH2500">
        <v>44</v>
      </c>
      <c r="BI2500">
        <v>17.959016393442624</v>
      </c>
      <c r="BJ2500">
        <f t="shared" si="195"/>
        <v>18</v>
      </c>
      <c r="BK2500">
        <v>0</v>
      </c>
      <c r="BL2500">
        <v>0</v>
      </c>
      <c r="BM2500" t="s">
        <v>1051</v>
      </c>
      <c r="BN2500" t="s">
        <v>913</v>
      </c>
      <c r="BO2500" t="s">
        <v>564</v>
      </c>
      <c r="BQ2500" t="s">
        <v>1051</v>
      </c>
      <c r="BR2500" t="s">
        <v>87</v>
      </c>
      <c r="BS2500" t="s">
        <v>572</v>
      </c>
      <c r="BT2500" t="s">
        <v>1252</v>
      </c>
      <c r="BU2500" t="s">
        <v>564</v>
      </c>
      <c r="BV2500">
        <v>0.97727272727272729</v>
      </c>
      <c r="BW2500">
        <v>1</v>
      </c>
      <c r="BX2500">
        <v>2.2727272727272707E-2</v>
      </c>
      <c r="BY2500">
        <v>0</v>
      </c>
      <c r="BZ2500">
        <v>-43</v>
      </c>
      <c r="CA2500">
        <v>0</v>
      </c>
      <c r="CB2500">
        <v>43</v>
      </c>
      <c r="CC2500" t="e">
        <v>#VALUE!</v>
      </c>
      <c r="CD2500">
        <v>43</v>
      </c>
      <c r="CE2500">
        <v>0</v>
      </c>
      <c r="CH2500">
        <f t="shared" si="196"/>
        <v>1</v>
      </c>
      <c r="CI2500" t="s">
        <v>1401</v>
      </c>
      <c r="CJ2500">
        <v>3</v>
      </c>
      <c r="CK2500" t="s">
        <v>1399</v>
      </c>
      <c r="CL2500">
        <f t="shared" si="197"/>
        <v>0</v>
      </c>
      <c r="CM2500">
        <f t="shared" si="198"/>
        <v>0</v>
      </c>
      <c r="CN2500">
        <f t="shared" si="199"/>
        <v>1</v>
      </c>
    </row>
    <row r="2501" spans="1:92" x14ac:dyDescent="0.25">
      <c r="A2501">
        <v>3168</v>
      </c>
      <c r="B2501" t="s">
        <v>564</v>
      </c>
      <c r="C2501" t="s">
        <v>564</v>
      </c>
      <c r="D2501">
        <v>2582209</v>
      </c>
      <c r="E2501">
        <v>2</v>
      </c>
      <c r="F2501" s="107">
        <v>41025</v>
      </c>
      <c r="G2501" s="107">
        <v>41309</v>
      </c>
      <c r="H2501">
        <v>2582209</v>
      </c>
      <c r="I2501" s="107">
        <v>41193</v>
      </c>
      <c r="J2501" s="107">
        <v>41194</v>
      </c>
      <c r="K2501">
        <v>2000</v>
      </c>
      <c r="L2501" t="s">
        <v>566</v>
      </c>
      <c r="M2501" s="107">
        <v>41194</v>
      </c>
      <c r="N2501" t="s">
        <v>87</v>
      </c>
      <c r="O2501" t="s">
        <v>75</v>
      </c>
      <c r="P2501" t="s">
        <v>587</v>
      </c>
      <c r="Q2501">
        <v>2</v>
      </c>
      <c r="R2501">
        <v>285</v>
      </c>
      <c r="S2501">
        <v>0</v>
      </c>
      <c r="T2501">
        <v>0</v>
      </c>
      <c r="AD2501" s="107">
        <v>33469</v>
      </c>
      <c r="AE2501" t="s">
        <v>45</v>
      </c>
      <c r="AF2501" t="s">
        <v>32</v>
      </c>
      <c r="AG2501" t="s">
        <v>868</v>
      </c>
      <c r="AH2501" t="s">
        <v>30</v>
      </c>
      <c r="AI2501" t="s">
        <v>112</v>
      </c>
      <c r="AJ2501" t="s">
        <v>47</v>
      </c>
      <c r="AK2501">
        <v>10</v>
      </c>
      <c r="AL2501" t="s">
        <v>47</v>
      </c>
      <c r="AP2501" t="s">
        <v>62</v>
      </c>
      <c r="AR2501" t="s">
        <v>43</v>
      </c>
      <c r="AS2501" t="s">
        <v>63</v>
      </c>
      <c r="BC2501" t="s">
        <v>37</v>
      </c>
      <c r="BF2501">
        <v>2</v>
      </c>
      <c r="BG2501">
        <v>117</v>
      </c>
      <c r="BH2501">
        <v>285</v>
      </c>
      <c r="BI2501">
        <v>20.644808743169399</v>
      </c>
      <c r="BJ2501">
        <f t="shared" si="195"/>
        <v>21</v>
      </c>
      <c r="BK2501">
        <v>0</v>
      </c>
      <c r="BL2501">
        <v>-115</v>
      </c>
      <c r="BM2501" t="s">
        <v>47</v>
      </c>
      <c r="BN2501" t="s">
        <v>75</v>
      </c>
      <c r="BO2501" t="s">
        <v>87</v>
      </c>
      <c r="BQ2501" t="s">
        <v>47</v>
      </c>
      <c r="BR2501" t="s">
        <v>87</v>
      </c>
      <c r="BS2501" t="s">
        <v>573</v>
      </c>
      <c r="BT2501" t="s">
        <v>1252</v>
      </c>
      <c r="BU2501" t="s">
        <v>564</v>
      </c>
      <c r="BV2501">
        <v>7.0175438596491229E-3</v>
      </c>
      <c r="BW2501">
        <v>1.7094017094017096E-2</v>
      </c>
      <c r="BX2501">
        <v>1.0076473234367972E-2</v>
      </c>
      <c r="BY2501">
        <v>0</v>
      </c>
      <c r="BZ2501">
        <v>-2</v>
      </c>
      <c r="CA2501">
        <v>0</v>
      </c>
      <c r="CB2501">
        <v>2</v>
      </c>
      <c r="CC2501" t="e">
        <v>#VALUE!</v>
      </c>
      <c r="CD2501">
        <v>2</v>
      </c>
      <c r="CE2501">
        <v>0</v>
      </c>
      <c r="CH2501">
        <f t="shared" si="196"/>
        <v>0</v>
      </c>
      <c r="CI2501" t="s">
        <v>1405</v>
      </c>
      <c r="CJ2501">
        <v>1</v>
      </c>
      <c r="CK2501" t="s">
        <v>1399</v>
      </c>
      <c r="CL2501">
        <f t="shared" si="197"/>
        <v>1</v>
      </c>
      <c r="CM2501">
        <f t="shared" si="198"/>
        <v>0</v>
      </c>
      <c r="CN2501">
        <f t="shared" si="199"/>
        <v>0</v>
      </c>
    </row>
    <row r="2502" spans="1:92" x14ac:dyDescent="0.25">
      <c r="A2502">
        <v>1785</v>
      </c>
      <c r="B2502" t="s">
        <v>564</v>
      </c>
      <c r="C2502" t="s">
        <v>564</v>
      </c>
      <c r="D2502">
        <v>2582484</v>
      </c>
      <c r="E2502">
        <v>2</v>
      </c>
      <c r="F2502" s="107">
        <v>40975</v>
      </c>
      <c r="G2502" s="107">
        <v>41002</v>
      </c>
      <c r="H2502">
        <v>2582484</v>
      </c>
      <c r="I2502" s="107">
        <v>40976</v>
      </c>
      <c r="J2502" s="107">
        <v>41002</v>
      </c>
      <c r="K2502">
        <v>10000</v>
      </c>
      <c r="L2502" t="s">
        <v>568</v>
      </c>
      <c r="N2502" t="s">
        <v>564</v>
      </c>
      <c r="O2502" t="s">
        <v>913</v>
      </c>
      <c r="P2502" t="s">
        <v>587</v>
      </c>
      <c r="Q2502">
        <v>27</v>
      </c>
      <c r="R2502">
        <v>28</v>
      </c>
      <c r="S2502">
        <v>0</v>
      </c>
      <c r="T2502">
        <v>1</v>
      </c>
      <c r="AD2502" s="107">
        <v>31437</v>
      </c>
      <c r="AE2502" t="s">
        <v>31</v>
      </c>
      <c r="AF2502" t="s">
        <v>137</v>
      </c>
      <c r="AG2502" t="s">
        <v>869</v>
      </c>
      <c r="AH2502" t="s">
        <v>30</v>
      </c>
      <c r="AI2502" t="s">
        <v>61</v>
      </c>
      <c r="AJ2502" t="s">
        <v>47</v>
      </c>
      <c r="AK2502">
        <v>3</v>
      </c>
      <c r="AL2502" t="s">
        <v>47</v>
      </c>
      <c r="AP2502" t="s">
        <v>147</v>
      </c>
      <c r="AR2502" t="s">
        <v>66</v>
      </c>
      <c r="AS2502" t="s">
        <v>44</v>
      </c>
      <c r="BC2502" t="s">
        <v>37</v>
      </c>
      <c r="BF2502">
        <v>27</v>
      </c>
      <c r="BG2502">
        <v>27</v>
      </c>
      <c r="BH2502">
        <v>28</v>
      </c>
      <c r="BI2502">
        <v>26.060109289617486</v>
      </c>
      <c r="BJ2502">
        <f t="shared" si="195"/>
        <v>26</v>
      </c>
      <c r="BK2502">
        <v>0</v>
      </c>
      <c r="BL2502">
        <v>0</v>
      </c>
      <c r="BM2502" t="s">
        <v>47</v>
      </c>
      <c r="BN2502" t="s">
        <v>913</v>
      </c>
      <c r="BO2502" t="s">
        <v>564</v>
      </c>
      <c r="BQ2502" t="s">
        <v>47</v>
      </c>
      <c r="BR2502" t="s">
        <v>87</v>
      </c>
      <c r="BS2502" t="s">
        <v>572</v>
      </c>
      <c r="BT2502" t="s">
        <v>1252</v>
      </c>
      <c r="BU2502" t="s">
        <v>564</v>
      </c>
      <c r="BV2502">
        <v>0.9642857142857143</v>
      </c>
      <c r="BW2502">
        <v>1</v>
      </c>
      <c r="BX2502">
        <v>3.5714285714285698E-2</v>
      </c>
      <c r="BY2502">
        <v>0</v>
      </c>
      <c r="BZ2502">
        <v>-27</v>
      </c>
      <c r="CA2502">
        <v>0</v>
      </c>
      <c r="CB2502">
        <v>27</v>
      </c>
      <c r="CC2502" t="e">
        <v>#VALUE!</v>
      </c>
      <c r="CD2502">
        <v>27</v>
      </c>
      <c r="CE2502">
        <v>0</v>
      </c>
      <c r="CH2502">
        <f t="shared" si="196"/>
        <v>1</v>
      </c>
      <c r="CI2502" t="s">
        <v>1404</v>
      </c>
      <c r="CJ2502">
        <v>2</v>
      </c>
      <c r="CK2502" t="s">
        <v>1399</v>
      </c>
      <c r="CL2502">
        <f t="shared" si="197"/>
        <v>0</v>
      </c>
      <c r="CM2502">
        <f t="shared" si="198"/>
        <v>0</v>
      </c>
      <c r="CN2502">
        <f t="shared" si="199"/>
        <v>1</v>
      </c>
    </row>
    <row r="2503" spans="1:92" x14ac:dyDescent="0.25">
      <c r="A2503">
        <v>1591</v>
      </c>
      <c r="B2503" t="s">
        <v>564</v>
      </c>
      <c r="C2503" t="s">
        <v>564</v>
      </c>
      <c r="D2503">
        <v>2582491</v>
      </c>
      <c r="E2503">
        <v>2</v>
      </c>
      <c r="F2503" s="107">
        <v>40968</v>
      </c>
      <c r="G2503" s="107">
        <v>41263</v>
      </c>
      <c r="H2503">
        <v>2582491</v>
      </c>
      <c r="I2503" s="107">
        <v>40968</v>
      </c>
      <c r="J2503" s="107">
        <v>40970</v>
      </c>
      <c r="K2503">
        <v>10000</v>
      </c>
      <c r="L2503" t="s">
        <v>568</v>
      </c>
      <c r="M2503" s="107">
        <v>40970</v>
      </c>
      <c r="N2503" t="s">
        <v>87</v>
      </c>
      <c r="O2503" t="s">
        <v>75</v>
      </c>
      <c r="P2503" t="s">
        <v>587</v>
      </c>
      <c r="Q2503">
        <v>3</v>
      </c>
      <c r="R2503">
        <v>296</v>
      </c>
      <c r="S2503">
        <v>0</v>
      </c>
      <c r="T2503">
        <v>0</v>
      </c>
      <c r="AB2503" t="s">
        <v>111</v>
      </c>
      <c r="AD2503" s="107">
        <v>34427</v>
      </c>
      <c r="AE2503" t="s">
        <v>31</v>
      </c>
      <c r="AF2503" t="s">
        <v>39</v>
      </c>
      <c r="AG2503" t="s">
        <v>40</v>
      </c>
      <c r="AH2503" t="s">
        <v>30</v>
      </c>
      <c r="AI2503" t="s">
        <v>79</v>
      </c>
      <c r="AJ2503" t="s">
        <v>47</v>
      </c>
      <c r="AK2503">
        <v>9</v>
      </c>
      <c r="AL2503" t="s">
        <v>47</v>
      </c>
      <c r="AP2503" t="s">
        <v>55</v>
      </c>
      <c r="AR2503" t="s">
        <v>49</v>
      </c>
      <c r="AS2503" t="s">
        <v>56</v>
      </c>
      <c r="BC2503" t="s">
        <v>51</v>
      </c>
      <c r="BF2503">
        <v>3</v>
      </c>
      <c r="BG2503">
        <v>296</v>
      </c>
      <c r="BH2503">
        <v>296</v>
      </c>
      <c r="BI2503">
        <v>17.871584699453553</v>
      </c>
      <c r="BJ2503">
        <f t="shared" si="195"/>
        <v>18</v>
      </c>
      <c r="BK2503">
        <v>0</v>
      </c>
      <c r="BL2503">
        <v>-293</v>
      </c>
      <c r="BM2503" t="s">
        <v>47</v>
      </c>
      <c r="BN2503" t="s">
        <v>75</v>
      </c>
      <c r="BO2503" t="s">
        <v>87</v>
      </c>
      <c r="BQ2503" t="s">
        <v>47</v>
      </c>
      <c r="BR2503" t="s">
        <v>87</v>
      </c>
      <c r="BS2503" t="s">
        <v>573</v>
      </c>
      <c r="BT2503" t="s">
        <v>1252</v>
      </c>
      <c r="BU2503" t="s">
        <v>564</v>
      </c>
      <c r="BV2503">
        <v>1.0135135135135136E-2</v>
      </c>
      <c r="BW2503">
        <v>1.0135135135135136E-2</v>
      </c>
      <c r="BX2503">
        <v>0</v>
      </c>
      <c r="BY2503">
        <v>0</v>
      </c>
      <c r="BZ2503">
        <v>-3</v>
      </c>
      <c r="CA2503">
        <v>0</v>
      </c>
      <c r="CB2503">
        <v>3</v>
      </c>
      <c r="CC2503" t="e">
        <v>#VALUE!</v>
      </c>
      <c r="CD2503">
        <v>3</v>
      </c>
      <c r="CE2503">
        <v>0</v>
      </c>
      <c r="CH2503">
        <f t="shared" si="196"/>
        <v>0</v>
      </c>
      <c r="CI2503" t="s">
        <v>1405</v>
      </c>
      <c r="CJ2503">
        <v>1</v>
      </c>
      <c r="CK2503" t="s">
        <v>1399</v>
      </c>
      <c r="CL2503">
        <f t="shared" si="197"/>
        <v>1</v>
      </c>
      <c r="CM2503">
        <f t="shared" si="198"/>
        <v>0</v>
      </c>
      <c r="CN2503">
        <f t="shared" si="199"/>
        <v>0</v>
      </c>
    </row>
    <row r="2504" spans="1:92" x14ac:dyDescent="0.25">
      <c r="A2504">
        <v>3073</v>
      </c>
      <c r="B2504" t="s">
        <v>87</v>
      </c>
      <c r="C2504" t="s">
        <v>87</v>
      </c>
      <c r="D2504">
        <v>2582726</v>
      </c>
      <c r="E2504">
        <v>4</v>
      </c>
      <c r="F2504" s="107">
        <v>41023</v>
      </c>
      <c r="G2504" s="107">
        <v>41110</v>
      </c>
      <c r="H2504">
        <v>2582726</v>
      </c>
      <c r="I2504" s="107">
        <v>41023</v>
      </c>
      <c r="J2504" s="107">
        <v>41023</v>
      </c>
      <c r="K2504">
        <v>2000</v>
      </c>
      <c r="L2504" t="s">
        <v>566</v>
      </c>
      <c r="M2504" s="107">
        <v>41023</v>
      </c>
      <c r="N2504" t="s">
        <v>87</v>
      </c>
      <c r="O2504" t="s">
        <v>583</v>
      </c>
      <c r="P2504" t="s">
        <v>38</v>
      </c>
      <c r="Q2504">
        <v>41</v>
      </c>
      <c r="R2504">
        <v>88</v>
      </c>
      <c r="S2504">
        <v>0</v>
      </c>
      <c r="T2504">
        <v>0</v>
      </c>
      <c r="AD2504" s="107">
        <v>32499</v>
      </c>
      <c r="AE2504" t="s">
        <v>31</v>
      </c>
      <c r="AF2504" t="s">
        <v>32</v>
      </c>
      <c r="AG2504" t="s">
        <v>868</v>
      </c>
      <c r="AH2504" t="s">
        <v>30</v>
      </c>
      <c r="AI2504" t="s">
        <v>41</v>
      </c>
      <c r="AJ2504" t="s">
        <v>88</v>
      </c>
      <c r="AK2504">
        <v>5</v>
      </c>
      <c r="AL2504" t="s">
        <v>986</v>
      </c>
      <c r="AO2504">
        <v>80</v>
      </c>
      <c r="AP2504" t="s">
        <v>174</v>
      </c>
      <c r="AR2504" t="s">
        <v>43</v>
      </c>
      <c r="AS2504" t="s">
        <v>44</v>
      </c>
      <c r="AU2504" t="s">
        <v>789</v>
      </c>
      <c r="AX2504" t="s">
        <v>87</v>
      </c>
      <c r="BC2504" t="s">
        <v>51</v>
      </c>
      <c r="BD2504" t="s">
        <v>1294</v>
      </c>
      <c r="BF2504">
        <v>41</v>
      </c>
      <c r="BG2504">
        <v>88</v>
      </c>
      <c r="BH2504">
        <v>88</v>
      </c>
      <c r="BI2504">
        <v>23.289617486338798</v>
      </c>
      <c r="BJ2504">
        <f t="shared" si="195"/>
        <v>23</v>
      </c>
      <c r="BK2504">
        <v>0</v>
      </c>
      <c r="BL2504">
        <v>-87</v>
      </c>
      <c r="BM2504" t="s">
        <v>1050</v>
      </c>
      <c r="BN2504" t="s">
        <v>75</v>
      </c>
      <c r="BO2504" t="s">
        <v>87</v>
      </c>
      <c r="BQ2504" t="s">
        <v>1050</v>
      </c>
      <c r="BR2504" t="s">
        <v>87</v>
      </c>
      <c r="BS2504" t="s">
        <v>572</v>
      </c>
      <c r="BT2504" t="s">
        <v>1252</v>
      </c>
      <c r="BU2504" t="s">
        <v>564</v>
      </c>
      <c r="BV2504">
        <v>0.46590909090909088</v>
      </c>
      <c r="BW2504">
        <v>1.1363636363636364E-2</v>
      </c>
      <c r="BX2504">
        <v>-0.45454545454545453</v>
      </c>
      <c r="BY2504">
        <v>0</v>
      </c>
      <c r="BZ2504">
        <v>-1</v>
      </c>
      <c r="CA2504">
        <v>40</v>
      </c>
      <c r="CB2504">
        <v>88</v>
      </c>
      <c r="CC2504">
        <v>41</v>
      </c>
      <c r="CD2504">
        <v>88</v>
      </c>
      <c r="CE2504">
        <v>87</v>
      </c>
      <c r="CH2504">
        <f t="shared" si="196"/>
        <v>0</v>
      </c>
      <c r="CI2504" t="s">
        <v>1401</v>
      </c>
      <c r="CJ2504">
        <v>3</v>
      </c>
      <c r="CK2504" t="s">
        <v>1399</v>
      </c>
      <c r="CL2504">
        <f t="shared" si="197"/>
        <v>1</v>
      </c>
      <c r="CM2504">
        <f t="shared" si="198"/>
        <v>0</v>
      </c>
      <c r="CN2504">
        <f t="shared" si="199"/>
        <v>0</v>
      </c>
    </row>
    <row r="2505" spans="1:92" x14ac:dyDescent="0.25">
      <c r="A2505">
        <v>1942</v>
      </c>
      <c r="B2505" t="s">
        <v>564</v>
      </c>
      <c r="C2505" t="s">
        <v>564</v>
      </c>
      <c r="D2505">
        <v>2582799</v>
      </c>
      <c r="E2505">
        <v>4</v>
      </c>
      <c r="F2505" s="107">
        <v>40981</v>
      </c>
      <c r="G2505" s="107">
        <v>40983</v>
      </c>
      <c r="H2505">
        <v>2582799</v>
      </c>
      <c r="I2505" s="107">
        <v>40982</v>
      </c>
      <c r="J2505" s="107">
        <v>40983</v>
      </c>
      <c r="K2505">
        <v>15000</v>
      </c>
      <c r="L2505" t="s">
        <v>569</v>
      </c>
      <c r="N2505" t="s">
        <v>564</v>
      </c>
      <c r="O2505" t="s">
        <v>913</v>
      </c>
      <c r="P2505" t="s">
        <v>38</v>
      </c>
      <c r="Q2505">
        <v>2</v>
      </c>
      <c r="R2505">
        <v>3</v>
      </c>
      <c r="S2505">
        <v>0</v>
      </c>
      <c r="T2505">
        <v>2</v>
      </c>
      <c r="AD2505" s="107">
        <v>31975</v>
      </c>
      <c r="AE2505" t="s">
        <v>45</v>
      </c>
      <c r="AF2505" t="s">
        <v>39</v>
      </c>
      <c r="AG2505" t="s">
        <v>40</v>
      </c>
      <c r="AH2505" t="s">
        <v>40</v>
      </c>
      <c r="AI2505" t="s">
        <v>69</v>
      </c>
      <c r="AJ2505" t="s">
        <v>88</v>
      </c>
      <c r="AK2505">
        <v>1</v>
      </c>
      <c r="AL2505" t="s">
        <v>986</v>
      </c>
      <c r="AO2505">
        <v>100</v>
      </c>
      <c r="AP2505" t="s">
        <v>59</v>
      </c>
      <c r="AR2505" t="s">
        <v>43</v>
      </c>
      <c r="AS2505" t="s">
        <v>60</v>
      </c>
      <c r="BC2505" t="s">
        <v>37</v>
      </c>
      <c r="BF2505">
        <v>2</v>
      </c>
      <c r="BG2505">
        <v>2</v>
      </c>
      <c r="BH2505">
        <v>3</v>
      </c>
      <c r="BI2505">
        <v>24.606557377049182</v>
      </c>
      <c r="BJ2505">
        <f t="shared" si="195"/>
        <v>25</v>
      </c>
      <c r="BK2505">
        <v>0</v>
      </c>
      <c r="BL2505">
        <v>0</v>
      </c>
      <c r="BM2505" t="s">
        <v>1050</v>
      </c>
      <c r="BN2505" t="s">
        <v>913</v>
      </c>
      <c r="BO2505" t="s">
        <v>564</v>
      </c>
      <c r="BQ2505" t="s">
        <v>1050</v>
      </c>
      <c r="BR2505" t="s">
        <v>87</v>
      </c>
      <c r="BS2505" t="s">
        <v>572</v>
      </c>
      <c r="BT2505" t="s">
        <v>1252</v>
      </c>
      <c r="BU2505" t="s">
        <v>564</v>
      </c>
      <c r="BV2505">
        <v>0.66666666666666663</v>
      </c>
      <c r="BW2505">
        <v>1</v>
      </c>
      <c r="BX2505">
        <v>0.33333333333333337</v>
      </c>
      <c r="BY2505">
        <v>0</v>
      </c>
      <c r="BZ2505">
        <v>-2</v>
      </c>
      <c r="CA2505">
        <v>0</v>
      </c>
      <c r="CB2505">
        <v>2</v>
      </c>
      <c r="CC2505" t="e">
        <v>#VALUE!</v>
      </c>
      <c r="CD2505">
        <v>2</v>
      </c>
      <c r="CE2505">
        <v>0</v>
      </c>
      <c r="CH2505">
        <f t="shared" si="196"/>
        <v>1</v>
      </c>
      <c r="CI2505" t="s">
        <v>1405</v>
      </c>
      <c r="CJ2505">
        <v>1</v>
      </c>
      <c r="CK2505" t="s">
        <v>1399</v>
      </c>
      <c r="CL2505">
        <f t="shared" si="197"/>
        <v>0</v>
      </c>
      <c r="CM2505">
        <f t="shared" si="198"/>
        <v>0</v>
      </c>
      <c r="CN2505">
        <f t="shared" si="199"/>
        <v>1</v>
      </c>
    </row>
    <row r="2506" spans="1:92" x14ac:dyDescent="0.25">
      <c r="A2506">
        <v>1188</v>
      </c>
      <c r="B2506" t="s">
        <v>564</v>
      </c>
      <c r="C2506" t="s">
        <v>564</v>
      </c>
      <c r="D2506">
        <v>2582823</v>
      </c>
      <c r="E2506">
        <v>2</v>
      </c>
      <c r="F2506" s="107">
        <v>40952</v>
      </c>
      <c r="G2506" s="107">
        <v>40954</v>
      </c>
      <c r="H2506">
        <v>2582823</v>
      </c>
      <c r="I2506" s="107">
        <v>40952</v>
      </c>
      <c r="J2506" s="107">
        <v>40954</v>
      </c>
      <c r="K2506">
        <v>10000</v>
      </c>
      <c r="L2506" t="s">
        <v>568</v>
      </c>
      <c r="N2506" t="s">
        <v>564</v>
      </c>
      <c r="O2506" t="s">
        <v>913</v>
      </c>
      <c r="P2506" t="s">
        <v>587</v>
      </c>
      <c r="Q2506">
        <v>3</v>
      </c>
      <c r="R2506">
        <v>3</v>
      </c>
      <c r="S2506">
        <v>0</v>
      </c>
      <c r="T2506">
        <v>3</v>
      </c>
      <c r="AD2506" s="107">
        <v>34430</v>
      </c>
      <c r="AE2506" t="s">
        <v>31</v>
      </c>
      <c r="AF2506" t="s">
        <v>68</v>
      </c>
      <c r="AG2506" t="s">
        <v>870</v>
      </c>
      <c r="AH2506" t="s">
        <v>30</v>
      </c>
      <c r="AI2506" t="s">
        <v>82</v>
      </c>
      <c r="AJ2506" t="s">
        <v>47</v>
      </c>
      <c r="AK2506">
        <v>1</v>
      </c>
      <c r="AL2506" t="s">
        <v>47</v>
      </c>
      <c r="AP2506" t="s">
        <v>55</v>
      </c>
      <c r="AR2506" t="s">
        <v>49</v>
      </c>
      <c r="AS2506" t="s">
        <v>56</v>
      </c>
      <c r="BC2506" t="s">
        <v>37</v>
      </c>
      <c r="BF2506">
        <v>3</v>
      </c>
      <c r="BG2506">
        <v>3</v>
      </c>
      <c r="BH2506">
        <v>3</v>
      </c>
      <c r="BI2506">
        <v>17.819672131147541</v>
      </c>
      <c r="BJ2506">
        <f t="shared" si="195"/>
        <v>18</v>
      </c>
      <c r="BK2506">
        <v>0</v>
      </c>
      <c r="BL2506">
        <v>0</v>
      </c>
      <c r="BM2506" t="s">
        <v>47</v>
      </c>
      <c r="BN2506" t="s">
        <v>913</v>
      </c>
      <c r="BO2506" t="s">
        <v>564</v>
      </c>
      <c r="BQ2506" t="s">
        <v>47</v>
      </c>
      <c r="BR2506" t="s">
        <v>87</v>
      </c>
      <c r="BS2506" t="s">
        <v>572</v>
      </c>
      <c r="BT2506" t="s">
        <v>1252</v>
      </c>
      <c r="BU2506" t="s">
        <v>564</v>
      </c>
      <c r="BV2506">
        <v>1</v>
      </c>
      <c r="BW2506">
        <v>1</v>
      </c>
      <c r="BX2506">
        <v>0</v>
      </c>
      <c r="BY2506">
        <v>0</v>
      </c>
      <c r="BZ2506">
        <v>-3</v>
      </c>
      <c r="CA2506">
        <v>0</v>
      </c>
      <c r="CB2506">
        <v>3</v>
      </c>
      <c r="CC2506" t="e">
        <v>#VALUE!</v>
      </c>
      <c r="CD2506">
        <v>3</v>
      </c>
      <c r="CE2506">
        <v>0</v>
      </c>
      <c r="CH2506">
        <f t="shared" si="196"/>
        <v>1</v>
      </c>
      <c r="CI2506" t="s">
        <v>1405</v>
      </c>
      <c r="CJ2506">
        <v>1</v>
      </c>
      <c r="CK2506" t="s">
        <v>1399</v>
      </c>
      <c r="CL2506">
        <f t="shared" si="197"/>
        <v>0</v>
      </c>
      <c r="CM2506">
        <f t="shared" si="198"/>
        <v>0</v>
      </c>
      <c r="CN2506">
        <f t="shared" si="199"/>
        <v>1</v>
      </c>
    </row>
    <row r="2507" spans="1:92" x14ac:dyDescent="0.25">
      <c r="A2507">
        <v>1082</v>
      </c>
      <c r="B2507" t="s">
        <v>564</v>
      </c>
      <c r="C2507" t="s">
        <v>564</v>
      </c>
      <c r="D2507">
        <v>2582825</v>
      </c>
      <c r="E2507">
        <v>6</v>
      </c>
      <c r="F2507" s="107">
        <v>40948</v>
      </c>
      <c r="G2507" s="107">
        <v>41233</v>
      </c>
      <c r="H2507">
        <v>2582825</v>
      </c>
      <c r="I2507" s="107">
        <v>40950</v>
      </c>
      <c r="J2507" s="107">
        <v>41233</v>
      </c>
      <c r="K2507">
        <v>275000</v>
      </c>
      <c r="L2507" t="s">
        <v>570</v>
      </c>
      <c r="N2507" t="s">
        <v>564</v>
      </c>
      <c r="O2507" t="s">
        <v>913</v>
      </c>
      <c r="P2507" t="s">
        <v>38</v>
      </c>
      <c r="Q2507">
        <v>284</v>
      </c>
      <c r="R2507">
        <v>286</v>
      </c>
      <c r="S2507">
        <v>0</v>
      </c>
      <c r="T2507">
        <v>1</v>
      </c>
      <c r="AD2507" s="107">
        <v>34545</v>
      </c>
      <c r="AE2507" t="s">
        <v>31</v>
      </c>
      <c r="AF2507" t="s">
        <v>32</v>
      </c>
      <c r="AG2507" t="s">
        <v>868</v>
      </c>
      <c r="AH2507" t="s">
        <v>57</v>
      </c>
      <c r="AI2507" t="s">
        <v>86</v>
      </c>
      <c r="AJ2507" t="s">
        <v>88</v>
      </c>
      <c r="AK2507">
        <v>11</v>
      </c>
      <c r="AL2507" t="s">
        <v>361</v>
      </c>
      <c r="AM2507">
        <v>8</v>
      </c>
      <c r="AP2507" t="s">
        <v>104</v>
      </c>
      <c r="AR2507" t="s">
        <v>91</v>
      </c>
      <c r="AS2507" t="s">
        <v>105</v>
      </c>
      <c r="BC2507" t="s">
        <v>51</v>
      </c>
      <c r="BF2507">
        <v>284</v>
      </c>
      <c r="BG2507">
        <v>284</v>
      </c>
      <c r="BH2507">
        <v>286</v>
      </c>
      <c r="BI2507">
        <v>17.494535519125684</v>
      </c>
      <c r="BJ2507">
        <f t="shared" si="195"/>
        <v>18</v>
      </c>
      <c r="BK2507">
        <v>0</v>
      </c>
      <c r="BL2507">
        <v>0</v>
      </c>
      <c r="BM2507" t="s">
        <v>1050</v>
      </c>
      <c r="BN2507" t="s">
        <v>913</v>
      </c>
      <c r="BO2507" t="s">
        <v>564</v>
      </c>
      <c r="BQ2507" t="s">
        <v>1050</v>
      </c>
      <c r="BR2507" t="s">
        <v>87</v>
      </c>
      <c r="BS2507" t="s">
        <v>572</v>
      </c>
      <c r="BT2507" t="s">
        <v>1252</v>
      </c>
      <c r="BU2507" t="s">
        <v>564</v>
      </c>
      <c r="BV2507">
        <v>0.99300699300699302</v>
      </c>
      <c r="BW2507">
        <v>1</v>
      </c>
      <c r="BX2507">
        <v>6.9930069930069783E-3</v>
      </c>
      <c r="BY2507">
        <v>0</v>
      </c>
      <c r="BZ2507">
        <v>-284</v>
      </c>
      <c r="CA2507">
        <v>0</v>
      </c>
      <c r="CB2507">
        <v>284</v>
      </c>
      <c r="CC2507" t="e">
        <v>#VALUE!</v>
      </c>
      <c r="CD2507">
        <v>284</v>
      </c>
      <c r="CE2507">
        <v>0</v>
      </c>
      <c r="CH2507">
        <f t="shared" si="196"/>
        <v>1</v>
      </c>
      <c r="CI2507" t="s">
        <v>1403</v>
      </c>
      <c r="CJ2507">
        <v>6</v>
      </c>
      <c r="CK2507" t="s">
        <v>1399</v>
      </c>
      <c r="CL2507">
        <f t="shared" si="197"/>
        <v>0</v>
      </c>
      <c r="CM2507">
        <f t="shared" si="198"/>
        <v>0</v>
      </c>
      <c r="CN2507">
        <f t="shared" si="199"/>
        <v>1</v>
      </c>
    </row>
    <row r="2508" spans="1:92" x14ac:dyDescent="0.25">
      <c r="A2508">
        <v>1315</v>
      </c>
      <c r="B2508" t="s">
        <v>564</v>
      </c>
      <c r="C2508" t="s">
        <v>564</v>
      </c>
      <c r="D2508">
        <v>2583206</v>
      </c>
      <c r="E2508">
        <v>2</v>
      </c>
      <c r="F2508" s="107">
        <v>40956</v>
      </c>
      <c r="G2508" s="107">
        <v>41010</v>
      </c>
      <c r="H2508">
        <v>2583206</v>
      </c>
      <c r="I2508" s="107">
        <v>40960</v>
      </c>
      <c r="J2508" s="107">
        <v>41010</v>
      </c>
      <c r="K2508">
        <v>35000</v>
      </c>
      <c r="L2508" t="s">
        <v>570</v>
      </c>
      <c r="N2508" t="s">
        <v>564</v>
      </c>
      <c r="O2508" t="s">
        <v>913</v>
      </c>
      <c r="P2508" t="s">
        <v>587</v>
      </c>
      <c r="Q2508">
        <v>51</v>
      </c>
      <c r="R2508">
        <v>55</v>
      </c>
      <c r="S2508">
        <v>0</v>
      </c>
      <c r="T2508">
        <v>1</v>
      </c>
      <c r="AD2508" s="107">
        <v>33087</v>
      </c>
      <c r="AE2508" t="s">
        <v>45</v>
      </c>
      <c r="AF2508" t="s">
        <v>68</v>
      </c>
      <c r="AG2508" t="s">
        <v>870</v>
      </c>
      <c r="AH2508" t="s">
        <v>30</v>
      </c>
      <c r="AI2508" t="s">
        <v>89</v>
      </c>
      <c r="AJ2508" t="s">
        <v>47</v>
      </c>
      <c r="AK2508">
        <v>5</v>
      </c>
      <c r="AL2508" t="s">
        <v>47</v>
      </c>
      <c r="AP2508" t="s">
        <v>103</v>
      </c>
      <c r="AR2508" t="s">
        <v>43</v>
      </c>
      <c r="AS2508" t="s">
        <v>63</v>
      </c>
      <c r="AT2508" t="s">
        <v>316</v>
      </c>
      <c r="BC2508" t="s">
        <v>37</v>
      </c>
      <c r="BF2508">
        <v>51</v>
      </c>
      <c r="BG2508">
        <v>51</v>
      </c>
      <c r="BH2508">
        <v>55</v>
      </c>
      <c r="BI2508">
        <v>21.5</v>
      </c>
      <c r="BJ2508">
        <f t="shared" si="195"/>
        <v>22</v>
      </c>
      <c r="BK2508">
        <v>0</v>
      </c>
      <c r="BL2508">
        <v>0</v>
      </c>
      <c r="BM2508" t="s">
        <v>47</v>
      </c>
      <c r="BN2508" t="s">
        <v>913</v>
      </c>
      <c r="BO2508" t="s">
        <v>564</v>
      </c>
      <c r="BQ2508" t="s">
        <v>47</v>
      </c>
      <c r="BR2508" t="s">
        <v>87</v>
      </c>
      <c r="BS2508" t="s">
        <v>572</v>
      </c>
      <c r="BT2508" t="s">
        <v>1252</v>
      </c>
      <c r="BU2508" t="s">
        <v>564</v>
      </c>
      <c r="BV2508">
        <v>0.92727272727272725</v>
      </c>
      <c r="BW2508">
        <v>1</v>
      </c>
      <c r="BX2508">
        <v>7.2727272727272751E-2</v>
      </c>
      <c r="BY2508">
        <v>0</v>
      </c>
      <c r="BZ2508">
        <v>-51</v>
      </c>
      <c r="CA2508">
        <v>0</v>
      </c>
      <c r="CB2508">
        <v>51</v>
      </c>
      <c r="CC2508" t="e">
        <v>#VALUE!</v>
      </c>
      <c r="CD2508">
        <v>51</v>
      </c>
      <c r="CE2508">
        <v>0</v>
      </c>
      <c r="CH2508">
        <f t="shared" si="196"/>
        <v>1</v>
      </c>
      <c r="CI2508" t="s">
        <v>1401</v>
      </c>
      <c r="CJ2508">
        <v>3</v>
      </c>
      <c r="CK2508" t="s">
        <v>1399</v>
      </c>
      <c r="CL2508">
        <f t="shared" si="197"/>
        <v>0</v>
      </c>
      <c r="CM2508">
        <f t="shared" si="198"/>
        <v>0</v>
      </c>
      <c r="CN2508">
        <f t="shared" si="199"/>
        <v>1</v>
      </c>
    </row>
    <row r="2509" spans="1:92" x14ac:dyDescent="0.25">
      <c r="A2509">
        <v>2471</v>
      </c>
      <c r="B2509" t="s">
        <v>564</v>
      </c>
      <c r="C2509" t="s">
        <v>564</v>
      </c>
      <c r="D2509">
        <v>2583230</v>
      </c>
      <c r="E2509">
        <v>2</v>
      </c>
      <c r="F2509" s="107">
        <v>41002</v>
      </c>
      <c r="G2509" s="107">
        <v>41004</v>
      </c>
      <c r="H2509">
        <v>2583230</v>
      </c>
      <c r="I2509" s="107">
        <v>41002</v>
      </c>
      <c r="J2509" s="107">
        <v>41004</v>
      </c>
      <c r="K2509">
        <v>2000</v>
      </c>
      <c r="L2509" t="s">
        <v>566</v>
      </c>
      <c r="N2509" t="s">
        <v>564</v>
      </c>
      <c r="O2509" t="s">
        <v>913</v>
      </c>
      <c r="P2509" t="s">
        <v>587</v>
      </c>
      <c r="Q2509">
        <v>3</v>
      </c>
      <c r="R2509">
        <v>3</v>
      </c>
      <c r="S2509">
        <v>0</v>
      </c>
      <c r="T2509">
        <v>0</v>
      </c>
      <c r="AD2509" s="107">
        <v>31712</v>
      </c>
      <c r="AE2509" t="s">
        <v>31</v>
      </c>
      <c r="AF2509" t="s">
        <v>32</v>
      </c>
      <c r="AG2509" t="s">
        <v>868</v>
      </c>
      <c r="AH2509" t="s">
        <v>30</v>
      </c>
      <c r="AI2509" t="s">
        <v>112</v>
      </c>
      <c r="AJ2509" t="s">
        <v>47</v>
      </c>
      <c r="AK2509">
        <v>2</v>
      </c>
      <c r="AL2509" t="s">
        <v>47</v>
      </c>
      <c r="AP2509" t="s">
        <v>445</v>
      </c>
      <c r="AR2509" t="s">
        <v>43</v>
      </c>
      <c r="AS2509" t="s">
        <v>63</v>
      </c>
      <c r="BC2509" t="s">
        <v>37</v>
      </c>
      <c r="BF2509">
        <v>3</v>
      </c>
      <c r="BG2509">
        <v>3</v>
      </c>
      <c r="BH2509">
        <v>3</v>
      </c>
      <c r="BI2509">
        <v>25.382513661202186</v>
      </c>
      <c r="BJ2509">
        <f t="shared" si="195"/>
        <v>25</v>
      </c>
      <c r="BK2509">
        <v>0</v>
      </c>
      <c r="BL2509">
        <v>0</v>
      </c>
      <c r="BM2509" t="s">
        <v>47</v>
      </c>
      <c r="BN2509" t="s">
        <v>913</v>
      </c>
      <c r="BO2509" t="s">
        <v>564</v>
      </c>
      <c r="BQ2509" t="s">
        <v>47</v>
      </c>
      <c r="BR2509" t="s">
        <v>87</v>
      </c>
      <c r="BS2509" t="s">
        <v>572</v>
      </c>
      <c r="BT2509" t="s">
        <v>1252</v>
      </c>
      <c r="BU2509" t="s">
        <v>564</v>
      </c>
      <c r="BV2509">
        <v>1</v>
      </c>
      <c r="BW2509">
        <v>1</v>
      </c>
      <c r="BX2509">
        <v>0</v>
      </c>
      <c r="BY2509">
        <v>0</v>
      </c>
      <c r="BZ2509">
        <v>-3</v>
      </c>
      <c r="CA2509">
        <v>0</v>
      </c>
      <c r="CB2509">
        <v>3</v>
      </c>
      <c r="CC2509" t="e">
        <v>#VALUE!</v>
      </c>
      <c r="CD2509">
        <v>3</v>
      </c>
      <c r="CE2509">
        <v>0</v>
      </c>
      <c r="CH2509">
        <f t="shared" si="196"/>
        <v>0</v>
      </c>
      <c r="CI2509" t="s">
        <v>1405</v>
      </c>
      <c r="CJ2509">
        <v>1</v>
      </c>
      <c r="CK2509" t="s">
        <v>1399</v>
      </c>
      <c r="CL2509">
        <f t="shared" si="197"/>
        <v>0</v>
      </c>
      <c r="CM2509">
        <f t="shared" si="198"/>
        <v>0</v>
      </c>
      <c r="CN2509">
        <f t="shared" si="199"/>
        <v>0</v>
      </c>
    </row>
    <row r="2510" spans="1:92" x14ac:dyDescent="0.25">
      <c r="A2510">
        <v>715</v>
      </c>
      <c r="B2510" t="s">
        <v>564</v>
      </c>
      <c r="C2510" t="s">
        <v>564</v>
      </c>
      <c r="D2510">
        <v>2583906</v>
      </c>
      <c r="E2510">
        <v>2</v>
      </c>
      <c r="F2510" s="107">
        <v>40936</v>
      </c>
      <c r="G2510" s="107">
        <v>41024</v>
      </c>
      <c r="H2510">
        <v>2583906</v>
      </c>
      <c r="I2510" s="107">
        <v>40937</v>
      </c>
      <c r="J2510" s="107">
        <v>40940</v>
      </c>
      <c r="K2510">
        <v>2000</v>
      </c>
      <c r="L2510" t="s">
        <v>566</v>
      </c>
      <c r="M2510" s="107">
        <v>40940</v>
      </c>
      <c r="N2510" t="s">
        <v>87</v>
      </c>
      <c r="O2510" t="s">
        <v>75</v>
      </c>
      <c r="P2510" t="s">
        <v>587</v>
      </c>
      <c r="Q2510">
        <v>4</v>
      </c>
      <c r="R2510">
        <v>89</v>
      </c>
      <c r="S2510">
        <v>0</v>
      </c>
      <c r="T2510">
        <v>0</v>
      </c>
      <c r="AD2510" s="107">
        <v>33310</v>
      </c>
      <c r="AE2510" t="s">
        <v>45</v>
      </c>
      <c r="AF2510" t="s">
        <v>32</v>
      </c>
      <c r="AG2510" t="s">
        <v>868</v>
      </c>
      <c r="AH2510" t="s">
        <v>30</v>
      </c>
      <c r="AI2510" t="s">
        <v>82</v>
      </c>
      <c r="AJ2510" t="s">
        <v>47</v>
      </c>
      <c r="AK2510">
        <v>6</v>
      </c>
      <c r="AL2510" t="s">
        <v>47</v>
      </c>
      <c r="AP2510" t="s">
        <v>62</v>
      </c>
      <c r="AR2510" t="s">
        <v>43</v>
      </c>
      <c r="AS2510" t="s">
        <v>63</v>
      </c>
      <c r="AT2510" t="s">
        <v>242</v>
      </c>
      <c r="BC2510" t="s">
        <v>51</v>
      </c>
      <c r="BF2510">
        <v>4</v>
      </c>
      <c r="BG2510">
        <v>88</v>
      </c>
      <c r="BH2510">
        <v>89</v>
      </c>
      <c r="BI2510">
        <v>20.83606557377049</v>
      </c>
      <c r="BJ2510">
        <f t="shared" si="195"/>
        <v>21</v>
      </c>
      <c r="BK2510">
        <v>0</v>
      </c>
      <c r="BL2510">
        <v>-84</v>
      </c>
      <c r="BM2510" t="s">
        <v>47</v>
      </c>
      <c r="BN2510" t="s">
        <v>75</v>
      </c>
      <c r="BO2510" t="s">
        <v>87</v>
      </c>
      <c r="BQ2510" t="s">
        <v>47</v>
      </c>
      <c r="BR2510" t="s">
        <v>87</v>
      </c>
      <c r="BS2510" t="s">
        <v>573</v>
      </c>
      <c r="BT2510" t="s">
        <v>1252</v>
      </c>
      <c r="BU2510" t="s">
        <v>564</v>
      </c>
      <c r="BV2510">
        <v>4.49438202247191E-2</v>
      </c>
      <c r="BW2510">
        <v>4.5454545454545456E-2</v>
      </c>
      <c r="BX2510">
        <v>5.1072522982635593E-4</v>
      </c>
      <c r="BY2510">
        <v>0</v>
      </c>
      <c r="BZ2510">
        <v>-4</v>
      </c>
      <c r="CA2510">
        <v>0</v>
      </c>
      <c r="CB2510">
        <v>4</v>
      </c>
      <c r="CC2510" t="e">
        <v>#VALUE!</v>
      </c>
      <c r="CD2510">
        <v>4</v>
      </c>
      <c r="CE2510">
        <v>0</v>
      </c>
      <c r="CH2510">
        <f t="shared" si="196"/>
        <v>0</v>
      </c>
      <c r="CI2510" t="s">
        <v>1405</v>
      </c>
      <c r="CJ2510">
        <v>1</v>
      </c>
      <c r="CK2510" t="s">
        <v>1399</v>
      </c>
      <c r="CL2510">
        <f t="shared" si="197"/>
        <v>1</v>
      </c>
      <c r="CM2510">
        <f t="shared" si="198"/>
        <v>0</v>
      </c>
      <c r="CN2510">
        <f t="shared" si="199"/>
        <v>0</v>
      </c>
    </row>
    <row r="2511" spans="1:92" x14ac:dyDescent="0.25">
      <c r="A2511">
        <v>2257</v>
      </c>
      <c r="B2511" t="s">
        <v>564</v>
      </c>
      <c r="C2511" t="s">
        <v>564</v>
      </c>
      <c r="D2511">
        <v>2583964</v>
      </c>
      <c r="E2511">
        <v>2</v>
      </c>
      <c r="F2511" s="107">
        <v>40993</v>
      </c>
      <c r="G2511" s="107">
        <v>41012</v>
      </c>
      <c r="H2511">
        <v>2583964</v>
      </c>
      <c r="I2511" s="107">
        <v>40995</v>
      </c>
      <c r="J2511" s="107">
        <v>41012</v>
      </c>
      <c r="K2511">
        <v>2000</v>
      </c>
      <c r="L2511" t="s">
        <v>566</v>
      </c>
      <c r="N2511" t="s">
        <v>564</v>
      </c>
      <c r="O2511" t="s">
        <v>913</v>
      </c>
      <c r="P2511" t="s">
        <v>587</v>
      </c>
      <c r="Q2511">
        <v>18</v>
      </c>
      <c r="R2511">
        <v>20</v>
      </c>
      <c r="S2511">
        <v>0</v>
      </c>
      <c r="T2511">
        <v>0</v>
      </c>
      <c r="AD2511" s="107">
        <v>32802</v>
      </c>
      <c r="AE2511" t="s">
        <v>31</v>
      </c>
      <c r="AF2511" t="s">
        <v>68</v>
      </c>
      <c r="AG2511" t="s">
        <v>870</v>
      </c>
      <c r="AH2511" t="s">
        <v>30</v>
      </c>
      <c r="AI2511" t="s">
        <v>117</v>
      </c>
      <c r="AJ2511" t="s">
        <v>47</v>
      </c>
      <c r="AK2511">
        <v>4</v>
      </c>
      <c r="AL2511" t="s">
        <v>47</v>
      </c>
      <c r="AP2511" t="s">
        <v>107</v>
      </c>
      <c r="AR2511" t="s">
        <v>43</v>
      </c>
      <c r="AS2511" t="s">
        <v>60</v>
      </c>
      <c r="AT2511" t="s">
        <v>649</v>
      </c>
      <c r="BC2511" t="s">
        <v>37</v>
      </c>
      <c r="BF2511">
        <v>18</v>
      </c>
      <c r="BG2511">
        <v>18</v>
      </c>
      <c r="BH2511">
        <v>20</v>
      </c>
      <c r="BI2511">
        <v>22.379781420765028</v>
      </c>
      <c r="BJ2511">
        <f t="shared" si="195"/>
        <v>22</v>
      </c>
      <c r="BK2511">
        <v>0</v>
      </c>
      <c r="BL2511">
        <v>0</v>
      </c>
      <c r="BM2511" t="s">
        <v>47</v>
      </c>
      <c r="BN2511" t="s">
        <v>913</v>
      </c>
      <c r="BO2511" t="s">
        <v>564</v>
      </c>
      <c r="BQ2511" t="s">
        <v>47</v>
      </c>
      <c r="BR2511" t="s">
        <v>87</v>
      </c>
      <c r="BS2511" t="s">
        <v>572</v>
      </c>
      <c r="BT2511" t="s">
        <v>1252</v>
      </c>
      <c r="BU2511" t="s">
        <v>564</v>
      </c>
      <c r="BV2511">
        <v>0.9</v>
      </c>
      <c r="BW2511">
        <v>1</v>
      </c>
      <c r="BX2511">
        <v>9.9999999999999978E-2</v>
      </c>
      <c r="BY2511">
        <v>0</v>
      </c>
      <c r="BZ2511">
        <v>-18</v>
      </c>
      <c r="CA2511">
        <v>0</v>
      </c>
      <c r="CB2511">
        <v>18</v>
      </c>
      <c r="CC2511" t="e">
        <v>#VALUE!</v>
      </c>
      <c r="CD2511">
        <v>18</v>
      </c>
      <c r="CE2511">
        <v>0</v>
      </c>
      <c r="CH2511">
        <f t="shared" si="196"/>
        <v>0</v>
      </c>
      <c r="CI2511" t="s">
        <v>1404</v>
      </c>
      <c r="CJ2511">
        <v>2</v>
      </c>
      <c r="CK2511" t="s">
        <v>1399</v>
      </c>
      <c r="CL2511">
        <f t="shared" si="197"/>
        <v>0</v>
      </c>
      <c r="CM2511">
        <f t="shared" si="198"/>
        <v>0</v>
      </c>
      <c r="CN2511">
        <f t="shared" si="199"/>
        <v>0</v>
      </c>
    </row>
    <row r="2512" spans="1:92" x14ac:dyDescent="0.25">
      <c r="A2512">
        <v>278</v>
      </c>
      <c r="B2512" t="s">
        <v>564</v>
      </c>
      <c r="C2512" t="s">
        <v>564</v>
      </c>
      <c r="D2512">
        <v>2584002</v>
      </c>
      <c r="E2512">
        <v>1</v>
      </c>
      <c r="F2512" s="107">
        <v>40920</v>
      </c>
      <c r="G2512" s="107">
        <v>41022</v>
      </c>
      <c r="H2512">
        <v>2584002</v>
      </c>
      <c r="I2512" s="107">
        <v>41017</v>
      </c>
      <c r="J2512" s="107">
        <v>41022</v>
      </c>
      <c r="K2512">
        <v>10000</v>
      </c>
      <c r="L2512" t="s">
        <v>568</v>
      </c>
      <c r="N2512" t="s">
        <v>564</v>
      </c>
      <c r="O2512" t="s">
        <v>913</v>
      </c>
      <c r="P2512" t="s">
        <v>54</v>
      </c>
      <c r="Q2512">
        <v>6</v>
      </c>
      <c r="R2512">
        <v>103</v>
      </c>
      <c r="S2512">
        <v>0</v>
      </c>
      <c r="T2512">
        <v>1</v>
      </c>
      <c r="AB2512" t="s">
        <v>111</v>
      </c>
      <c r="AD2512" s="107">
        <v>34517</v>
      </c>
      <c r="AE2512" t="s">
        <v>31</v>
      </c>
      <c r="AF2512" t="s">
        <v>39</v>
      </c>
      <c r="AG2512" t="s">
        <v>40</v>
      </c>
      <c r="AH2512" t="s">
        <v>30</v>
      </c>
      <c r="AI2512" t="s">
        <v>82</v>
      </c>
      <c r="AJ2512" t="s">
        <v>54</v>
      </c>
      <c r="AK2512">
        <v>3</v>
      </c>
      <c r="AL2512" t="s">
        <v>54</v>
      </c>
      <c r="AP2512" t="s">
        <v>130</v>
      </c>
      <c r="AR2512" t="s">
        <v>49</v>
      </c>
      <c r="AS2512" t="s">
        <v>105</v>
      </c>
      <c r="BC2512" t="s">
        <v>37</v>
      </c>
      <c r="BF2512">
        <v>6</v>
      </c>
      <c r="BG2512">
        <v>6</v>
      </c>
      <c r="BH2512">
        <v>103</v>
      </c>
      <c r="BI2512">
        <v>17.494535519125684</v>
      </c>
      <c r="BJ2512">
        <f t="shared" si="195"/>
        <v>18</v>
      </c>
      <c r="BK2512">
        <v>0</v>
      </c>
      <c r="BL2512">
        <v>0</v>
      </c>
      <c r="BM2512" t="s">
        <v>1051</v>
      </c>
      <c r="BN2512" t="s">
        <v>913</v>
      </c>
      <c r="BO2512" t="s">
        <v>564</v>
      </c>
      <c r="BQ2512" t="s">
        <v>1051</v>
      </c>
      <c r="BR2512" t="s">
        <v>87</v>
      </c>
      <c r="BS2512" t="s">
        <v>572</v>
      </c>
      <c r="BT2512" t="s">
        <v>1252</v>
      </c>
      <c r="BU2512" t="s">
        <v>564</v>
      </c>
      <c r="BV2512">
        <v>5.8252427184466021E-2</v>
      </c>
      <c r="BW2512">
        <v>1</v>
      </c>
      <c r="BX2512">
        <v>0.94174757281553401</v>
      </c>
      <c r="BY2512">
        <v>0</v>
      </c>
      <c r="BZ2512">
        <v>-6</v>
      </c>
      <c r="CA2512">
        <v>0</v>
      </c>
      <c r="CB2512">
        <v>6</v>
      </c>
      <c r="CC2512" t="e">
        <v>#VALUE!</v>
      </c>
      <c r="CD2512">
        <v>6</v>
      </c>
      <c r="CE2512">
        <v>0</v>
      </c>
      <c r="CH2512">
        <f t="shared" si="196"/>
        <v>1</v>
      </c>
      <c r="CI2512" t="s">
        <v>1405</v>
      </c>
      <c r="CJ2512">
        <v>1</v>
      </c>
      <c r="CK2512" t="s">
        <v>1399</v>
      </c>
      <c r="CL2512">
        <f t="shared" si="197"/>
        <v>0</v>
      </c>
      <c r="CM2512">
        <f t="shared" si="198"/>
        <v>0</v>
      </c>
      <c r="CN2512">
        <f t="shared" si="199"/>
        <v>1</v>
      </c>
    </row>
    <row r="2513" spans="1:92" x14ac:dyDescent="0.25">
      <c r="A2513">
        <v>2543</v>
      </c>
      <c r="B2513" t="s">
        <v>564</v>
      </c>
      <c r="C2513" t="s">
        <v>564</v>
      </c>
      <c r="D2513">
        <v>2584811</v>
      </c>
      <c r="E2513">
        <v>2</v>
      </c>
      <c r="F2513" s="107">
        <v>41004</v>
      </c>
      <c r="G2513" s="107">
        <v>41008</v>
      </c>
      <c r="H2513">
        <v>2584811</v>
      </c>
      <c r="I2513" s="107">
        <v>41004</v>
      </c>
      <c r="J2513" s="107">
        <v>41008</v>
      </c>
      <c r="K2513">
        <v>2000</v>
      </c>
      <c r="L2513" t="s">
        <v>566</v>
      </c>
      <c r="N2513" t="s">
        <v>564</v>
      </c>
      <c r="O2513" t="s">
        <v>913</v>
      </c>
      <c r="P2513" t="s">
        <v>587</v>
      </c>
      <c r="Q2513">
        <v>5</v>
      </c>
      <c r="R2513">
        <v>5</v>
      </c>
      <c r="S2513">
        <v>0</v>
      </c>
      <c r="T2513">
        <v>0</v>
      </c>
      <c r="AD2513" s="107">
        <v>34267</v>
      </c>
      <c r="AE2513" t="s">
        <v>31</v>
      </c>
      <c r="AF2513" t="s">
        <v>32</v>
      </c>
      <c r="AG2513" t="s">
        <v>868</v>
      </c>
      <c r="AH2513" t="s">
        <v>30</v>
      </c>
      <c r="AI2513" t="s">
        <v>117</v>
      </c>
      <c r="AJ2513" t="s">
        <v>47</v>
      </c>
      <c r="AK2513">
        <v>3</v>
      </c>
      <c r="AL2513" t="s">
        <v>47</v>
      </c>
      <c r="AP2513" t="s">
        <v>42</v>
      </c>
      <c r="AR2513" t="s">
        <v>43</v>
      </c>
      <c r="AS2513" t="s">
        <v>44</v>
      </c>
      <c r="AT2513" t="s">
        <v>453</v>
      </c>
      <c r="BC2513" t="s">
        <v>37</v>
      </c>
      <c r="BF2513">
        <v>5</v>
      </c>
      <c r="BG2513">
        <v>5</v>
      </c>
      <c r="BH2513">
        <v>5</v>
      </c>
      <c r="BI2513">
        <v>18.407103825136613</v>
      </c>
      <c r="BJ2513">
        <f t="shared" si="195"/>
        <v>18</v>
      </c>
      <c r="BK2513">
        <v>0</v>
      </c>
      <c r="BL2513">
        <v>0</v>
      </c>
      <c r="BM2513" t="s">
        <v>47</v>
      </c>
      <c r="BN2513" t="s">
        <v>913</v>
      </c>
      <c r="BO2513" t="s">
        <v>564</v>
      </c>
      <c r="BQ2513" t="s">
        <v>47</v>
      </c>
      <c r="BR2513" t="s">
        <v>87</v>
      </c>
      <c r="BS2513" t="s">
        <v>572</v>
      </c>
      <c r="BT2513" t="s">
        <v>1252</v>
      </c>
      <c r="BU2513" t="s">
        <v>564</v>
      </c>
      <c r="BV2513">
        <v>1</v>
      </c>
      <c r="BW2513">
        <v>1</v>
      </c>
      <c r="BX2513">
        <v>0</v>
      </c>
      <c r="BY2513">
        <v>0</v>
      </c>
      <c r="BZ2513">
        <v>-5</v>
      </c>
      <c r="CA2513">
        <v>0</v>
      </c>
      <c r="CB2513">
        <v>5</v>
      </c>
      <c r="CC2513" t="e">
        <v>#VALUE!</v>
      </c>
      <c r="CD2513">
        <v>5</v>
      </c>
      <c r="CE2513">
        <v>0</v>
      </c>
      <c r="CH2513">
        <f t="shared" si="196"/>
        <v>0</v>
      </c>
      <c r="CI2513" t="s">
        <v>1405</v>
      </c>
      <c r="CJ2513">
        <v>1</v>
      </c>
      <c r="CK2513" t="s">
        <v>1399</v>
      </c>
      <c r="CL2513">
        <f t="shared" si="197"/>
        <v>0</v>
      </c>
      <c r="CM2513">
        <f t="shared" si="198"/>
        <v>0</v>
      </c>
      <c r="CN2513">
        <f t="shared" si="199"/>
        <v>0</v>
      </c>
    </row>
    <row r="2514" spans="1:92" x14ac:dyDescent="0.25">
      <c r="A2514">
        <v>356</v>
      </c>
      <c r="B2514" t="s">
        <v>564</v>
      </c>
      <c r="C2514" t="s">
        <v>564</v>
      </c>
      <c r="D2514">
        <v>2585750</v>
      </c>
      <c r="E2514">
        <v>2</v>
      </c>
      <c r="F2514" s="107">
        <v>40922</v>
      </c>
      <c r="G2514" s="107">
        <v>41051</v>
      </c>
      <c r="H2514">
        <v>2585750</v>
      </c>
      <c r="I2514" s="107">
        <v>40923</v>
      </c>
      <c r="J2514" s="107">
        <v>40923</v>
      </c>
      <c r="K2514">
        <v>2000</v>
      </c>
      <c r="L2514" t="s">
        <v>566</v>
      </c>
      <c r="M2514" s="107">
        <v>40923</v>
      </c>
      <c r="N2514" t="s">
        <v>87</v>
      </c>
      <c r="O2514" t="s">
        <v>75</v>
      </c>
      <c r="P2514" t="s">
        <v>587</v>
      </c>
      <c r="Q2514">
        <v>1</v>
      </c>
      <c r="R2514">
        <v>130</v>
      </c>
      <c r="S2514">
        <v>0</v>
      </c>
      <c r="T2514">
        <v>1</v>
      </c>
      <c r="AD2514" s="107">
        <v>33952</v>
      </c>
      <c r="AE2514" t="s">
        <v>45</v>
      </c>
      <c r="AF2514" t="s">
        <v>32</v>
      </c>
      <c r="AG2514" t="s">
        <v>868</v>
      </c>
      <c r="AH2514" t="s">
        <v>57</v>
      </c>
      <c r="AI2514" t="s">
        <v>99</v>
      </c>
      <c r="AJ2514" t="s">
        <v>47</v>
      </c>
      <c r="AK2514">
        <v>5</v>
      </c>
      <c r="AL2514" t="s">
        <v>47</v>
      </c>
      <c r="AP2514" t="s">
        <v>107</v>
      </c>
      <c r="AR2514" t="s">
        <v>43</v>
      </c>
      <c r="AS2514" t="s">
        <v>60</v>
      </c>
      <c r="BC2514" t="s">
        <v>51</v>
      </c>
      <c r="BF2514">
        <v>1</v>
      </c>
      <c r="BG2514">
        <v>129</v>
      </c>
      <c r="BH2514">
        <v>130</v>
      </c>
      <c r="BI2514">
        <v>19.043715846994534</v>
      </c>
      <c r="BJ2514">
        <f t="shared" si="195"/>
        <v>19</v>
      </c>
      <c r="BK2514">
        <v>0</v>
      </c>
      <c r="BL2514">
        <v>-128</v>
      </c>
      <c r="BM2514" t="s">
        <v>47</v>
      </c>
      <c r="BN2514" t="s">
        <v>75</v>
      </c>
      <c r="BO2514" t="s">
        <v>87</v>
      </c>
      <c r="BQ2514" t="s">
        <v>47</v>
      </c>
      <c r="BR2514" t="s">
        <v>87</v>
      </c>
      <c r="BS2514" t="s">
        <v>573</v>
      </c>
      <c r="BT2514" t="s">
        <v>1252</v>
      </c>
      <c r="BU2514" t="s">
        <v>564</v>
      </c>
      <c r="BV2514">
        <v>7.6923076923076927E-3</v>
      </c>
      <c r="BW2514">
        <v>7.7519379844961239E-3</v>
      </c>
      <c r="BX2514">
        <v>5.9630292188431189E-5</v>
      </c>
      <c r="BY2514">
        <v>0</v>
      </c>
      <c r="BZ2514">
        <v>-1</v>
      </c>
      <c r="CA2514">
        <v>0</v>
      </c>
      <c r="CB2514">
        <v>1</v>
      </c>
      <c r="CC2514" t="e">
        <v>#VALUE!</v>
      </c>
      <c r="CD2514">
        <v>1</v>
      </c>
      <c r="CE2514">
        <v>0</v>
      </c>
      <c r="CH2514">
        <f t="shared" si="196"/>
        <v>1</v>
      </c>
      <c r="CI2514" t="s">
        <v>1405</v>
      </c>
      <c r="CJ2514">
        <v>1</v>
      </c>
      <c r="CK2514" t="s">
        <v>1399</v>
      </c>
      <c r="CL2514">
        <f t="shared" si="197"/>
        <v>1</v>
      </c>
      <c r="CM2514">
        <f t="shared" si="198"/>
        <v>0</v>
      </c>
      <c r="CN2514">
        <f t="shared" si="199"/>
        <v>1</v>
      </c>
    </row>
    <row r="2515" spans="1:92" x14ac:dyDescent="0.25">
      <c r="A2515">
        <v>1158</v>
      </c>
      <c r="B2515" t="s">
        <v>564</v>
      </c>
      <c r="C2515" t="s">
        <v>564</v>
      </c>
      <c r="D2515">
        <v>2585794</v>
      </c>
      <c r="E2515">
        <v>2</v>
      </c>
      <c r="F2515" s="107">
        <v>40950</v>
      </c>
      <c r="G2515" s="107">
        <v>41060</v>
      </c>
      <c r="H2515">
        <v>2585794</v>
      </c>
      <c r="I2515" s="107">
        <v>40950</v>
      </c>
      <c r="J2515" s="107">
        <v>41060</v>
      </c>
      <c r="K2515">
        <v>30000</v>
      </c>
      <c r="L2515" t="s">
        <v>570</v>
      </c>
      <c r="N2515" t="s">
        <v>564</v>
      </c>
      <c r="O2515" t="s">
        <v>913</v>
      </c>
      <c r="P2515" t="s">
        <v>587</v>
      </c>
      <c r="Q2515">
        <v>111</v>
      </c>
      <c r="R2515">
        <v>111</v>
      </c>
      <c r="S2515">
        <v>0</v>
      </c>
      <c r="T2515">
        <v>2</v>
      </c>
      <c r="AD2515" s="107">
        <v>33967</v>
      </c>
      <c r="AE2515" t="s">
        <v>31</v>
      </c>
      <c r="AF2515" t="s">
        <v>32</v>
      </c>
      <c r="AG2515" t="s">
        <v>868</v>
      </c>
      <c r="AH2515" t="s">
        <v>30</v>
      </c>
      <c r="AI2515" t="s">
        <v>94</v>
      </c>
      <c r="AJ2515" t="s">
        <v>47</v>
      </c>
      <c r="AK2515">
        <v>7</v>
      </c>
      <c r="AL2515" t="s">
        <v>47</v>
      </c>
      <c r="AP2515" t="s">
        <v>104</v>
      </c>
      <c r="AR2515" t="s">
        <v>91</v>
      </c>
      <c r="AS2515" t="s">
        <v>105</v>
      </c>
      <c r="BC2515" t="s">
        <v>37</v>
      </c>
      <c r="BF2515">
        <v>111</v>
      </c>
      <c r="BG2515">
        <v>111</v>
      </c>
      <c r="BH2515">
        <v>111</v>
      </c>
      <c r="BI2515">
        <v>19.079234972677597</v>
      </c>
      <c r="BJ2515">
        <f t="shared" si="195"/>
        <v>19</v>
      </c>
      <c r="BK2515">
        <v>0</v>
      </c>
      <c r="BL2515">
        <v>0</v>
      </c>
      <c r="BM2515" t="s">
        <v>47</v>
      </c>
      <c r="BN2515" t="s">
        <v>913</v>
      </c>
      <c r="BO2515" t="s">
        <v>564</v>
      </c>
      <c r="BQ2515" t="s">
        <v>47</v>
      </c>
      <c r="BR2515" t="s">
        <v>87</v>
      </c>
      <c r="BS2515" t="s">
        <v>572</v>
      </c>
      <c r="BT2515" t="s">
        <v>1252</v>
      </c>
      <c r="BU2515" t="s">
        <v>564</v>
      </c>
      <c r="BV2515">
        <v>1</v>
      </c>
      <c r="BW2515">
        <v>1</v>
      </c>
      <c r="BX2515">
        <v>0</v>
      </c>
      <c r="BY2515">
        <v>0</v>
      </c>
      <c r="BZ2515">
        <v>-111</v>
      </c>
      <c r="CA2515">
        <v>0</v>
      </c>
      <c r="CB2515">
        <v>111</v>
      </c>
      <c r="CC2515" t="e">
        <v>#VALUE!</v>
      </c>
      <c r="CD2515">
        <v>111</v>
      </c>
      <c r="CE2515">
        <v>0</v>
      </c>
      <c r="CH2515">
        <f t="shared" si="196"/>
        <v>1</v>
      </c>
      <c r="CI2515" t="s">
        <v>1408</v>
      </c>
      <c r="CJ2515">
        <v>0</v>
      </c>
      <c r="CK2515" t="s">
        <v>1399</v>
      </c>
      <c r="CL2515">
        <f t="shared" si="197"/>
        <v>0</v>
      </c>
      <c r="CM2515">
        <f t="shared" si="198"/>
        <v>0</v>
      </c>
      <c r="CN2515">
        <f t="shared" si="199"/>
        <v>1</v>
      </c>
    </row>
    <row r="2516" spans="1:92" x14ac:dyDescent="0.25">
      <c r="A2516">
        <v>1920</v>
      </c>
      <c r="B2516" t="s">
        <v>564</v>
      </c>
      <c r="C2516" t="s">
        <v>564</v>
      </c>
      <c r="D2516">
        <v>2586060</v>
      </c>
      <c r="E2516">
        <v>5</v>
      </c>
      <c r="F2516" s="107">
        <v>40980</v>
      </c>
      <c r="G2516" s="107">
        <v>40998</v>
      </c>
      <c r="H2516">
        <v>2586060</v>
      </c>
      <c r="I2516" s="107">
        <v>40981</v>
      </c>
      <c r="J2516" s="107">
        <v>40998</v>
      </c>
      <c r="K2516">
        <v>2000</v>
      </c>
      <c r="L2516" t="s">
        <v>566</v>
      </c>
      <c r="N2516" t="s">
        <v>564</v>
      </c>
      <c r="O2516" t="s">
        <v>913</v>
      </c>
      <c r="P2516" t="s">
        <v>38</v>
      </c>
      <c r="Q2516">
        <v>18</v>
      </c>
      <c r="R2516">
        <v>19</v>
      </c>
      <c r="S2516">
        <v>0</v>
      </c>
      <c r="T2516">
        <v>1</v>
      </c>
      <c r="AD2516" s="107">
        <v>34400</v>
      </c>
      <c r="AE2516" t="s">
        <v>31</v>
      </c>
      <c r="AF2516" t="s">
        <v>191</v>
      </c>
      <c r="AG2516" t="s">
        <v>869</v>
      </c>
      <c r="AH2516" t="s">
        <v>30</v>
      </c>
      <c r="AI2516" t="s">
        <v>96</v>
      </c>
      <c r="AJ2516" t="s">
        <v>88</v>
      </c>
      <c r="AK2516">
        <v>2</v>
      </c>
      <c r="AL2516" t="s">
        <v>987</v>
      </c>
      <c r="AN2516">
        <v>6</v>
      </c>
      <c r="AP2516" t="s">
        <v>120</v>
      </c>
      <c r="AR2516" t="s">
        <v>43</v>
      </c>
      <c r="AS2516" t="s">
        <v>121</v>
      </c>
      <c r="BC2516" t="s">
        <v>98</v>
      </c>
      <c r="BF2516">
        <v>18</v>
      </c>
      <c r="BG2516">
        <v>18</v>
      </c>
      <c r="BH2516">
        <v>19</v>
      </c>
      <c r="BI2516">
        <v>17.978142076502731</v>
      </c>
      <c r="BJ2516">
        <f t="shared" si="195"/>
        <v>18</v>
      </c>
      <c r="BK2516">
        <v>0</v>
      </c>
      <c r="BL2516">
        <v>0</v>
      </c>
      <c r="BM2516" t="s">
        <v>1050</v>
      </c>
      <c r="BN2516" t="s">
        <v>913</v>
      </c>
      <c r="BO2516" t="s">
        <v>564</v>
      </c>
      <c r="BQ2516" t="s">
        <v>1050</v>
      </c>
      <c r="BR2516" t="s">
        <v>87</v>
      </c>
      <c r="BS2516" t="s">
        <v>572</v>
      </c>
      <c r="BT2516" t="s">
        <v>1252</v>
      </c>
      <c r="BU2516" t="s">
        <v>564</v>
      </c>
      <c r="BV2516">
        <v>0.94736842105263153</v>
      </c>
      <c r="BW2516">
        <v>1</v>
      </c>
      <c r="BX2516">
        <v>5.2631578947368474E-2</v>
      </c>
      <c r="BY2516">
        <v>0</v>
      </c>
      <c r="BZ2516">
        <v>-18</v>
      </c>
      <c r="CA2516">
        <v>0</v>
      </c>
      <c r="CB2516">
        <v>18</v>
      </c>
      <c r="CC2516" t="e">
        <v>#VALUE!</v>
      </c>
      <c r="CD2516">
        <v>18</v>
      </c>
      <c r="CE2516">
        <v>0</v>
      </c>
      <c r="CH2516">
        <f t="shared" si="196"/>
        <v>1</v>
      </c>
      <c r="CI2516" t="s">
        <v>1404</v>
      </c>
      <c r="CJ2516">
        <v>2</v>
      </c>
      <c r="CK2516" t="s">
        <v>1399</v>
      </c>
      <c r="CL2516">
        <f t="shared" si="197"/>
        <v>0</v>
      </c>
      <c r="CM2516">
        <f t="shared" si="198"/>
        <v>0</v>
      </c>
      <c r="CN2516">
        <f t="shared" si="199"/>
        <v>1</v>
      </c>
    </row>
    <row r="2517" spans="1:92" x14ac:dyDescent="0.25">
      <c r="A2517">
        <v>2236</v>
      </c>
      <c r="B2517" t="s">
        <v>564</v>
      </c>
      <c r="C2517" t="s">
        <v>564</v>
      </c>
      <c r="D2517">
        <v>2586462</v>
      </c>
      <c r="E2517">
        <v>6</v>
      </c>
      <c r="F2517" s="107">
        <v>40993</v>
      </c>
      <c r="G2517" s="107">
        <v>41128</v>
      </c>
      <c r="H2517">
        <v>2586462</v>
      </c>
      <c r="I2517" s="107">
        <v>40993</v>
      </c>
      <c r="J2517" s="107">
        <v>41128</v>
      </c>
      <c r="K2517" t="s">
        <v>562</v>
      </c>
      <c r="L2517" t="s">
        <v>562</v>
      </c>
      <c r="N2517" t="s">
        <v>564</v>
      </c>
      <c r="O2517" t="s">
        <v>913</v>
      </c>
      <c r="P2517" t="s">
        <v>38</v>
      </c>
      <c r="Q2517">
        <v>136</v>
      </c>
      <c r="R2517">
        <v>136</v>
      </c>
      <c r="S2517">
        <v>0</v>
      </c>
      <c r="T2517">
        <v>0</v>
      </c>
      <c r="AD2517" s="107">
        <v>33418</v>
      </c>
      <c r="AE2517" t="s">
        <v>31</v>
      </c>
      <c r="AF2517" t="s">
        <v>32</v>
      </c>
      <c r="AG2517" t="s">
        <v>868</v>
      </c>
      <c r="AH2517" t="s">
        <v>30</v>
      </c>
      <c r="AI2517" t="s">
        <v>82</v>
      </c>
      <c r="AJ2517" t="s">
        <v>88</v>
      </c>
      <c r="AK2517">
        <v>5</v>
      </c>
      <c r="AL2517" t="s">
        <v>361</v>
      </c>
      <c r="AM2517">
        <v>5</v>
      </c>
      <c r="AP2517" t="s">
        <v>104</v>
      </c>
      <c r="AR2517" t="s">
        <v>91</v>
      </c>
      <c r="AS2517" t="s">
        <v>105</v>
      </c>
      <c r="BC2517" t="s">
        <v>37</v>
      </c>
      <c r="BF2517">
        <v>136</v>
      </c>
      <c r="BG2517">
        <v>136</v>
      </c>
      <c r="BH2517">
        <v>136</v>
      </c>
      <c r="BI2517">
        <v>20.696721311475411</v>
      </c>
      <c r="BJ2517">
        <f t="shared" si="195"/>
        <v>21</v>
      </c>
      <c r="BK2517">
        <v>0</v>
      </c>
      <c r="BL2517">
        <v>0</v>
      </c>
      <c r="BM2517" t="s">
        <v>1050</v>
      </c>
      <c r="BN2517" t="s">
        <v>913</v>
      </c>
      <c r="BO2517" t="s">
        <v>564</v>
      </c>
      <c r="BQ2517" t="s">
        <v>1050</v>
      </c>
      <c r="BR2517" t="s">
        <v>87</v>
      </c>
      <c r="BS2517" t="s">
        <v>572</v>
      </c>
      <c r="BT2517" t="s">
        <v>1252</v>
      </c>
      <c r="BU2517" t="s">
        <v>564</v>
      </c>
      <c r="BV2517">
        <v>1</v>
      </c>
      <c r="BW2517">
        <v>1</v>
      </c>
      <c r="BX2517">
        <v>0</v>
      </c>
      <c r="BY2517">
        <v>0</v>
      </c>
      <c r="BZ2517">
        <v>-136</v>
      </c>
      <c r="CA2517">
        <v>0</v>
      </c>
      <c r="CB2517">
        <v>136</v>
      </c>
      <c r="CC2517" t="e">
        <v>#VALUE!</v>
      </c>
      <c r="CD2517">
        <v>136</v>
      </c>
      <c r="CE2517">
        <v>0</v>
      </c>
      <c r="CH2517">
        <f t="shared" si="196"/>
        <v>0</v>
      </c>
      <c r="CI2517" t="s">
        <v>1403</v>
      </c>
      <c r="CJ2517">
        <v>6</v>
      </c>
      <c r="CK2517" t="s">
        <v>1399</v>
      </c>
      <c r="CL2517">
        <f t="shared" si="197"/>
        <v>0</v>
      </c>
      <c r="CM2517">
        <f t="shared" si="198"/>
        <v>0</v>
      </c>
      <c r="CN2517">
        <f t="shared" si="199"/>
        <v>0</v>
      </c>
    </row>
    <row r="2518" spans="1:92" x14ac:dyDescent="0.25">
      <c r="A2518">
        <v>2921</v>
      </c>
      <c r="B2518" t="s">
        <v>564</v>
      </c>
      <c r="C2518" t="s">
        <v>564</v>
      </c>
      <c r="D2518">
        <v>2587532</v>
      </c>
      <c r="E2518">
        <v>4</v>
      </c>
      <c r="F2518" s="107">
        <v>41017</v>
      </c>
      <c r="G2518" s="107">
        <v>41088</v>
      </c>
      <c r="H2518">
        <v>2587532</v>
      </c>
      <c r="I2518" s="107">
        <v>41017</v>
      </c>
      <c r="J2518" s="107">
        <v>41088</v>
      </c>
      <c r="K2518" t="s">
        <v>562</v>
      </c>
      <c r="L2518" t="s">
        <v>562</v>
      </c>
      <c r="N2518" t="s">
        <v>564</v>
      </c>
      <c r="O2518" t="s">
        <v>913</v>
      </c>
      <c r="P2518" t="s">
        <v>38</v>
      </c>
      <c r="Q2518">
        <v>72</v>
      </c>
      <c r="R2518">
        <v>72</v>
      </c>
      <c r="S2518">
        <v>0</v>
      </c>
      <c r="T2518">
        <v>0</v>
      </c>
      <c r="AD2518" s="107">
        <v>32608</v>
      </c>
      <c r="AE2518" t="s">
        <v>31</v>
      </c>
      <c r="AF2518" t="s">
        <v>32</v>
      </c>
      <c r="AG2518" t="s">
        <v>868</v>
      </c>
      <c r="AH2518" t="s">
        <v>57</v>
      </c>
      <c r="AI2518" t="s">
        <v>117</v>
      </c>
      <c r="AJ2518" t="s">
        <v>88</v>
      </c>
      <c r="AK2518">
        <v>3</v>
      </c>
      <c r="AL2518" t="s">
        <v>986</v>
      </c>
      <c r="AO2518">
        <v>180</v>
      </c>
      <c r="AP2518" t="s">
        <v>109</v>
      </c>
      <c r="AR2518" t="s">
        <v>49</v>
      </c>
      <c r="AS2518" t="s">
        <v>73</v>
      </c>
      <c r="BC2518" t="s">
        <v>37</v>
      </c>
      <c r="BF2518">
        <v>72</v>
      </c>
      <c r="BG2518">
        <v>72</v>
      </c>
      <c r="BH2518">
        <v>72</v>
      </c>
      <c r="BI2518">
        <v>22.975409836065573</v>
      </c>
      <c r="BJ2518">
        <f t="shared" si="195"/>
        <v>23</v>
      </c>
      <c r="BK2518">
        <v>0</v>
      </c>
      <c r="BL2518">
        <v>0</v>
      </c>
      <c r="BM2518" t="s">
        <v>1050</v>
      </c>
      <c r="BN2518" t="s">
        <v>913</v>
      </c>
      <c r="BO2518" t="s">
        <v>564</v>
      </c>
      <c r="BQ2518" t="s">
        <v>1050</v>
      </c>
      <c r="BR2518" t="s">
        <v>87</v>
      </c>
      <c r="BS2518" t="s">
        <v>572</v>
      </c>
      <c r="BT2518" t="s">
        <v>1252</v>
      </c>
      <c r="BU2518" t="s">
        <v>564</v>
      </c>
      <c r="BV2518">
        <v>1</v>
      </c>
      <c r="BW2518">
        <v>1</v>
      </c>
      <c r="BX2518">
        <v>0</v>
      </c>
      <c r="BY2518">
        <v>0</v>
      </c>
      <c r="BZ2518">
        <v>-72</v>
      </c>
      <c r="CA2518">
        <v>0</v>
      </c>
      <c r="CB2518">
        <v>72</v>
      </c>
      <c r="CC2518" t="e">
        <v>#VALUE!</v>
      </c>
      <c r="CD2518">
        <v>72</v>
      </c>
      <c r="CE2518">
        <v>0</v>
      </c>
      <c r="CH2518">
        <f t="shared" si="196"/>
        <v>0</v>
      </c>
      <c r="CI2518" t="s">
        <v>1402</v>
      </c>
      <c r="CJ2518">
        <v>4</v>
      </c>
      <c r="CK2518" t="s">
        <v>1399</v>
      </c>
      <c r="CL2518">
        <f t="shared" si="197"/>
        <v>0</v>
      </c>
      <c r="CM2518">
        <f t="shared" si="198"/>
        <v>0</v>
      </c>
      <c r="CN2518">
        <f t="shared" si="199"/>
        <v>0</v>
      </c>
    </row>
    <row r="2519" spans="1:92" x14ac:dyDescent="0.25">
      <c r="A2519">
        <v>1420</v>
      </c>
      <c r="B2519" t="s">
        <v>564</v>
      </c>
      <c r="C2519" t="s">
        <v>564</v>
      </c>
      <c r="D2519">
        <v>2587540</v>
      </c>
      <c r="E2519">
        <v>2</v>
      </c>
      <c r="F2519" s="107">
        <v>40961</v>
      </c>
      <c r="G2519" s="107">
        <v>41242</v>
      </c>
      <c r="H2519">
        <v>2587540</v>
      </c>
      <c r="I2519" s="107">
        <v>40962</v>
      </c>
      <c r="J2519" s="107">
        <v>40964</v>
      </c>
      <c r="K2519">
        <v>2000</v>
      </c>
      <c r="L2519" t="s">
        <v>566</v>
      </c>
      <c r="M2519" s="107">
        <v>40964</v>
      </c>
      <c r="N2519" t="s">
        <v>87</v>
      </c>
      <c r="O2519" t="s">
        <v>75</v>
      </c>
      <c r="P2519" t="s">
        <v>587</v>
      </c>
      <c r="Q2519">
        <v>3</v>
      </c>
      <c r="R2519">
        <v>282</v>
      </c>
      <c r="S2519">
        <v>0</v>
      </c>
      <c r="T2519">
        <v>0</v>
      </c>
      <c r="AD2519" s="107">
        <v>34214</v>
      </c>
      <c r="AE2519" t="s">
        <v>45</v>
      </c>
      <c r="AF2519" t="s">
        <v>32</v>
      </c>
      <c r="AG2519" t="s">
        <v>868</v>
      </c>
      <c r="AH2519" t="s">
        <v>30</v>
      </c>
      <c r="AI2519" t="s">
        <v>46</v>
      </c>
      <c r="AJ2519" t="s">
        <v>47</v>
      </c>
      <c r="AK2519">
        <v>11</v>
      </c>
      <c r="AL2519" t="s">
        <v>47</v>
      </c>
      <c r="AP2519" t="s">
        <v>196</v>
      </c>
      <c r="AR2519" t="s">
        <v>43</v>
      </c>
      <c r="AS2519" t="s">
        <v>60</v>
      </c>
      <c r="BC2519" t="s">
        <v>51</v>
      </c>
      <c r="BF2519">
        <v>3</v>
      </c>
      <c r="BG2519">
        <v>281</v>
      </c>
      <c r="BH2519">
        <v>282</v>
      </c>
      <c r="BI2519">
        <v>18.434426229508198</v>
      </c>
      <c r="BJ2519">
        <f t="shared" si="195"/>
        <v>18</v>
      </c>
      <c r="BK2519">
        <v>0</v>
      </c>
      <c r="BL2519">
        <v>-278</v>
      </c>
      <c r="BM2519" t="s">
        <v>47</v>
      </c>
      <c r="BN2519" t="s">
        <v>75</v>
      </c>
      <c r="BO2519" t="s">
        <v>87</v>
      </c>
      <c r="BQ2519" t="s">
        <v>47</v>
      </c>
      <c r="BR2519" t="s">
        <v>87</v>
      </c>
      <c r="BS2519" t="s">
        <v>573</v>
      </c>
      <c r="BT2519" t="s">
        <v>1252</v>
      </c>
      <c r="BU2519" t="s">
        <v>564</v>
      </c>
      <c r="BV2519">
        <v>1.0638297872340425E-2</v>
      </c>
      <c r="BW2519">
        <v>1.0676156583629894E-2</v>
      </c>
      <c r="BX2519">
        <v>3.7858711289468286E-5</v>
      </c>
      <c r="BY2519">
        <v>0</v>
      </c>
      <c r="BZ2519">
        <v>-3</v>
      </c>
      <c r="CA2519">
        <v>0</v>
      </c>
      <c r="CB2519">
        <v>3</v>
      </c>
      <c r="CC2519" t="e">
        <v>#VALUE!</v>
      </c>
      <c r="CD2519">
        <v>3</v>
      </c>
      <c r="CE2519">
        <v>0</v>
      </c>
      <c r="CH2519">
        <f t="shared" si="196"/>
        <v>0</v>
      </c>
      <c r="CI2519" t="s">
        <v>1405</v>
      </c>
      <c r="CJ2519">
        <v>1</v>
      </c>
      <c r="CK2519" t="s">
        <v>1399</v>
      </c>
      <c r="CL2519">
        <f t="shared" si="197"/>
        <v>1</v>
      </c>
      <c r="CM2519">
        <f t="shared" si="198"/>
        <v>0</v>
      </c>
      <c r="CN2519">
        <f t="shared" si="199"/>
        <v>0</v>
      </c>
    </row>
    <row r="2520" spans="1:92" x14ac:dyDescent="0.25">
      <c r="A2520">
        <v>2015</v>
      </c>
      <c r="B2520" t="s">
        <v>564</v>
      </c>
      <c r="C2520" t="s">
        <v>564</v>
      </c>
      <c r="D2520">
        <v>2588145</v>
      </c>
      <c r="E2520">
        <v>5</v>
      </c>
      <c r="F2520" s="107">
        <v>40984</v>
      </c>
      <c r="G2520" s="107">
        <v>40987</v>
      </c>
      <c r="H2520">
        <v>2588145</v>
      </c>
      <c r="I2520" s="107">
        <v>40984</v>
      </c>
      <c r="J2520" s="107">
        <v>40987</v>
      </c>
      <c r="K2520">
        <v>15000</v>
      </c>
      <c r="L2520" t="s">
        <v>569</v>
      </c>
      <c r="N2520" t="s">
        <v>564</v>
      </c>
      <c r="O2520" t="s">
        <v>913</v>
      </c>
      <c r="P2520" t="s">
        <v>38</v>
      </c>
      <c r="Q2520">
        <v>4</v>
      </c>
      <c r="R2520">
        <v>4</v>
      </c>
      <c r="S2520">
        <v>0</v>
      </c>
      <c r="T2520">
        <v>1</v>
      </c>
      <c r="AD2520" s="107">
        <v>25404</v>
      </c>
      <c r="AE2520" t="s">
        <v>31</v>
      </c>
      <c r="AF2520" t="s">
        <v>68</v>
      </c>
      <c r="AG2520" t="s">
        <v>870</v>
      </c>
      <c r="AH2520" t="s">
        <v>57</v>
      </c>
      <c r="AI2520" t="s">
        <v>112</v>
      </c>
      <c r="AJ2520" t="s">
        <v>88</v>
      </c>
      <c r="AK2520">
        <v>1</v>
      </c>
      <c r="AL2520" t="s">
        <v>987</v>
      </c>
      <c r="AN2520">
        <v>6</v>
      </c>
      <c r="AP2520" t="s">
        <v>62</v>
      </c>
      <c r="AR2520" t="s">
        <v>43</v>
      </c>
      <c r="AS2520" t="s">
        <v>63</v>
      </c>
      <c r="BC2520" t="s">
        <v>37</v>
      </c>
      <c r="BF2520">
        <v>4</v>
      </c>
      <c r="BG2520">
        <v>4</v>
      </c>
      <c r="BH2520">
        <v>4</v>
      </c>
      <c r="BI2520">
        <v>42.568306010928964</v>
      </c>
      <c r="BJ2520">
        <f t="shared" si="195"/>
        <v>43</v>
      </c>
      <c r="BK2520">
        <v>0</v>
      </c>
      <c r="BL2520">
        <v>0</v>
      </c>
      <c r="BM2520" t="s">
        <v>1050</v>
      </c>
      <c r="BN2520" t="s">
        <v>913</v>
      </c>
      <c r="BO2520" t="s">
        <v>564</v>
      </c>
      <c r="BQ2520" t="s">
        <v>1050</v>
      </c>
      <c r="BR2520" t="s">
        <v>87</v>
      </c>
      <c r="BS2520" t="s">
        <v>572</v>
      </c>
      <c r="BT2520" t="s">
        <v>1252</v>
      </c>
      <c r="BU2520" t="s">
        <v>564</v>
      </c>
      <c r="BV2520">
        <v>1</v>
      </c>
      <c r="BW2520">
        <v>1</v>
      </c>
      <c r="BX2520">
        <v>0</v>
      </c>
      <c r="BY2520">
        <v>0</v>
      </c>
      <c r="BZ2520">
        <v>-4</v>
      </c>
      <c r="CA2520">
        <v>0</v>
      </c>
      <c r="CB2520">
        <v>4</v>
      </c>
      <c r="CC2520" t="e">
        <v>#VALUE!</v>
      </c>
      <c r="CD2520">
        <v>4</v>
      </c>
      <c r="CE2520">
        <v>0</v>
      </c>
      <c r="CH2520">
        <f t="shared" si="196"/>
        <v>1</v>
      </c>
      <c r="CI2520" t="s">
        <v>1405</v>
      </c>
      <c r="CJ2520">
        <v>1</v>
      </c>
      <c r="CK2520" t="s">
        <v>1399</v>
      </c>
      <c r="CL2520">
        <f t="shared" si="197"/>
        <v>0</v>
      </c>
      <c r="CM2520">
        <f t="shared" si="198"/>
        <v>0</v>
      </c>
      <c r="CN2520">
        <f t="shared" si="199"/>
        <v>1</v>
      </c>
    </row>
    <row r="2521" spans="1:92" x14ac:dyDescent="0.25">
      <c r="A2521">
        <v>779</v>
      </c>
      <c r="B2521" t="s">
        <v>564</v>
      </c>
      <c r="C2521" t="s">
        <v>564</v>
      </c>
      <c r="D2521">
        <v>2588432</v>
      </c>
      <c r="E2521">
        <v>2</v>
      </c>
      <c r="F2521" s="107">
        <v>40939</v>
      </c>
      <c r="G2521" s="107">
        <v>40970</v>
      </c>
      <c r="H2521">
        <v>2588432</v>
      </c>
      <c r="I2521" s="107">
        <v>40943</v>
      </c>
      <c r="J2521" s="107">
        <v>40970</v>
      </c>
      <c r="K2521" t="s">
        <v>562</v>
      </c>
      <c r="L2521" t="s">
        <v>562</v>
      </c>
      <c r="N2521" t="s">
        <v>564</v>
      </c>
      <c r="O2521" t="s">
        <v>913</v>
      </c>
      <c r="P2521" t="s">
        <v>587</v>
      </c>
      <c r="Q2521">
        <v>28</v>
      </c>
      <c r="R2521">
        <v>32</v>
      </c>
      <c r="S2521">
        <v>0</v>
      </c>
      <c r="T2521">
        <v>1</v>
      </c>
      <c r="AD2521" s="107">
        <v>33473</v>
      </c>
      <c r="AE2521" t="s">
        <v>31</v>
      </c>
      <c r="AF2521" t="s">
        <v>32</v>
      </c>
      <c r="AG2521" t="s">
        <v>868</v>
      </c>
      <c r="AH2521" t="s">
        <v>57</v>
      </c>
      <c r="AI2521" t="s">
        <v>96</v>
      </c>
      <c r="AJ2521" t="s">
        <v>47</v>
      </c>
      <c r="AK2521">
        <v>4</v>
      </c>
      <c r="AL2521" t="s">
        <v>47</v>
      </c>
      <c r="AP2521" t="s">
        <v>149</v>
      </c>
      <c r="AR2521" t="s">
        <v>66</v>
      </c>
      <c r="AS2521" t="s">
        <v>73</v>
      </c>
      <c r="BC2521" t="s">
        <v>98</v>
      </c>
      <c r="BF2521">
        <v>28</v>
      </c>
      <c r="BG2521">
        <v>28</v>
      </c>
      <c r="BH2521">
        <v>32</v>
      </c>
      <c r="BI2521">
        <v>20.398907103825138</v>
      </c>
      <c r="BJ2521">
        <f t="shared" si="195"/>
        <v>20</v>
      </c>
      <c r="BK2521">
        <v>0</v>
      </c>
      <c r="BL2521">
        <v>0</v>
      </c>
      <c r="BM2521" t="s">
        <v>47</v>
      </c>
      <c r="BN2521" t="s">
        <v>913</v>
      </c>
      <c r="BO2521" t="s">
        <v>564</v>
      </c>
      <c r="BQ2521" t="s">
        <v>47</v>
      </c>
      <c r="BR2521" t="s">
        <v>87</v>
      </c>
      <c r="BS2521" t="s">
        <v>572</v>
      </c>
      <c r="BT2521" t="s">
        <v>1252</v>
      </c>
      <c r="BU2521" t="s">
        <v>564</v>
      </c>
      <c r="BV2521">
        <v>0.875</v>
      </c>
      <c r="BW2521">
        <v>1</v>
      </c>
      <c r="BX2521">
        <v>0.125</v>
      </c>
      <c r="BY2521">
        <v>0</v>
      </c>
      <c r="BZ2521">
        <v>-28</v>
      </c>
      <c r="CA2521">
        <v>0</v>
      </c>
      <c r="CB2521">
        <v>28</v>
      </c>
      <c r="CC2521" t="e">
        <v>#VALUE!</v>
      </c>
      <c r="CD2521">
        <v>28</v>
      </c>
      <c r="CE2521">
        <v>0</v>
      </c>
      <c r="CH2521">
        <f t="shared" si="196"/>
        <v>1</v>
      </c>
      <c r="CI2521" t="s">
        <v>1404</v>
      </c>
      <c r="CJ2521">
        <v>2</v>
      </c>
      <c r="CK2521" t="s">
        <v>1399</v>
      </c>
      <c r="CL2521">
        <f t="shared" si="197"/>
        <v>0</v>
      </c>
      <c r="CM2521">
        <f t="shared" si="198"/>
        <v>0</v>
      </c>
      <c r="CN2521">
        <f t="shared" si="199"/>
        <v>1</v>
      </c>
    </row>
    <row r="2522" spans="1:92" x14ac:dyDescent="0.25">
      <c r="A2522">
        <v>131</v>
      </c>
      <c r="B2522" t="s">
        <v>564</v>
      </c>
      <c r="C2522" t="s">
        <v>564</v>
      </c>
      <c r="D2522">
        <v>2588605</v>
      </c>
      <c r="E2522">
        <v>2</v>
      </c>
      <c r="F2522" s="107">
        <v>40914</v>
      </c>
      <c r="G2522" s="107">
        <v>40980</v>
      </c>
      <c r="H2522">
        <v>2588605</v>
      </c>
      <c r="I2522" s="107">
        <v>40917</v>
      </c>
      <c r="J2522" s="107">
        <v>40918</v>
      </c>
      <c r="K2522">
        <v>10000</v>
      </c>
      <c r="L2522" t="s">
        <v>568</v>
      </c>
      <c r="M2522" s="107">
        <v>40918</v>
      </c>
      <c r="N2522" t="s">
        <v>87</v>
      </c>
      <c r="O2522" t="s">
        <v>75</v>
      </c>
      <c r="P2522" t="s">
        <v>587</v>
      </c>
      <c r="Q2522">
        <v>2</v>
      </c>
      <c r="R2522">
        <v>67</v>
      </c>
      <c r="S2522">
        <v>0</v>
      </c>
      <c r="T2522">
        <v>0</v>
      </c>
      <c r="AD2522" s="107">
        <v>34174</v>
      </c>
      <c r="AE2522" t="s">
        <v>31</v>
      </c>
      <c r="AF2522" t="s">
        <v>39</v>
      </c>
      <c r="AG2522" t="s">
        <v>40</v>
      </c>
      <c r="AH2522" t="s">
        <v>40</v>
      </c>
      <c r="AI2522" t="s">
        <v>84</v>
      </c>
      <c r="AJ2522" t="s">
        <v>47</v>
      </c>
      <c r="AK2522">
        <v>5</v>
      </c>
      <c r="AL2522" t="s">
        <v>47</v>
      </c>
      <c r="AP2522" t="s">
        <v>55</v>
      </c>
      <c r="AR2522" t="s">
        <v>49</v>
      </c>
      <c r="AS2522" t="s">
        <v>56</v>
      </c>
      <c r="BC2522" t="s">
        <v>51</v>
      </c>
      <c r="BF2522">
        <v>2</v>
      </c>
      <c r="BG2522">
        <v>64</v>
      </c>
      <c r="BH2522">
        <v>67</v>
      </c>
      <c r="BI2522">
        <v>18.415300546448087</v>
      </c>
      <c r="BJ2522">
        <f t="shared" si="195"/>
        <v>18</v>
      </c>
      <c r="BK2522">
        <v>0</v>
      </c>
      <c r="BL2522">
        <v>-62</v>
      </c>
      <c r="BM2522" t="s">
        <v>47</v>
      </c>
      <c r="BN2522" t="s">
        <v>75</v>
      </c>
      <c r="BO2522" t="s">
        <v>87</v>
      </c>
      <c r="BQ2522" t="s">
        <v>47</v>
      </c>
      <c r="BR2522" t="s">
        <v>87</v>
      </c>
      <c r="BS2522" t="s">
        <v>573</v>
      </c>
      <c r="BT2522" t="s">
        <v>1252</v>
      </c>
      <c r="BU2522" t="s">
        <v>564</v>
      </c>
      <c r="BV2522">
        <v>2.9850746268656716E-2</v>
      </c>
      <c r="BW2522">
        <v>3.125E-2</v>
      </c>
      <c r="BX2522">
        <v>1.3992537313432842E-3</v>
      </c>
      <c r="BY2522">
        <v>0</v>
      </c>
      <c r="BZ2522">
        <v>-2</v>
      </c>
      <c r="CA2522">
        <v>0</v>
      </c>
      <c r="CB2522">
        <v>2</v>
      </c>
      <c r="CC2522" t="e">
        <v>#VALUE!</v>
      </c>
      <c r="CD2522">
        <v>2</v>
      </c>
      <c r="CE2522">
        <v>0</v>
      </c>
      <c r="CH2522">
        <f t="shared" si="196"/>
        <v>0</v>
      </c>
      <c r="CI2522" t="s">
        <v>1405</v>
      </c>
      <c r="CJ2522">
        <v>1</v>
      </c>
      <c r="CK2522" t="s">
        <v>1399</v>
      </c>
      <c r="CL2522">
        <f t="shared" si="197"/>
        <v>1</v>
      </c>
      <c r="CM2522">
        <f t="shared" si="198"/>
        <v>0</v>
      </c>
      <c r="CN2522">
        <f t="shared" si="199"/>
        <v>0</v>
      </c>
    </row>
    <row r="2523" spans="1:92" x14ac:dyDescent="0.25">
      <c r="A2523">
        <v>2104</v>
      </c>
      <c r="B2523" t="s">
        <v>564</v>
      </c>
      <c r="C2523" t="s">
        <v>564</v>
      </c>
      <c r="D2523">
        <v>2589233</v>
      </c>
      <c r="E2523">
        <v>5</v>
      </c>
      <c r="F2523" s="107">
        <v>40988</v>
      </c>
      <c r="G2523" s="107">
        <v>41004</v>
      </c>
      <c r="H2523">
        <v>2589233</v>
      </c>
      <c r="I2523" s="107">
        <v>40988</v>
      </c>
      <c r="J2523" s="107">
        <v>41004</v>
      </c>
      <c r="K2523" t="s">
        <v>562</v>
      </c>
      <c r="L2523" t="s">
        <v>562</v>
      </c>
      <c r="N2523" t="s">
        <v>564</v>
      </c>
      <c r="O2523" t="s">
        <v>913</v>
      </c>
      <c r="P2523" t="s">
        <v>38</v>
      </c>
      <c r="Q2523">
        <v>17</v>
      </c>
      <c r="R2523">
        <v>17</v>
      </c>
      <c r="S2523">
        <v>0</v>
      </c>
      <c r="T2523">
        <v>1</v>
      </c>
      <c r="AD2523" s="107">
        <v>32981</v>
      </c>
      <c r="AE2523" t="s">
        <v>31</v>
      </c>
      <c r="AF2523" t="s">
        <v>191</v>
      </c>
      <c r="AG2523" t="s">
        <v>869</v>
      </c>
      <c r="AH2523" t="s">
        <v>30</v>
      </c>
      <c r="AI2523" t="s">
        <v>140</v>
      </c>
      <c r="AJ2523" t="s">
        <v>88</v>
      </c>
      <c r="AK2523">
        <v>3</v>
      </c>
      <c r="AL2523" t="s">
        <v>987</v>
      </c>
      <c r="AN2523">
        <v>10</v>
      </c>
      <c r="AP2523" t="s">
        <v>42</v>
      </c>
      <c r="AR2523" t="s">
        <v>43</v>
      </c>
      <c r="AS2523" t="s">
        <v>44</v>
      </c>
      <c r="BC2523" t="s">
        <v>37</v>
      </c>
      <c r="BF2523">
        <v>17</v>
      </c>
      <c r="BG2523">
        <v>17</v>
      </c>
      <c r="BH2523">
        <v>17</v>
      </c>
      <c r="BI2523">
        <v>21.877049180327869</v>
      </c>
      <c r="BJ2523">
        <f t="shared" si="195"/>
        <v>22</v>
      </c>
      <c r="BK2523">
        <v>0</v>
      </c>
      <c r="BL2523">
        <v>0</v>
      </c>
      <c r="BM2523" t="s">
        <v>1050</v>
      </c>
      <c r="BN2523" t="s">
        <v>913</v>
      </c>
      <c r="BO2523" t="s">
        <v>564</v>
      </c>
      <c r="BQ2523" t="s">
        <v>1050</v>
      </c>
      <c r="BR2523" t="s">
        <v>87</v>
      </c>
      <c r="BS2523" t="s">
        <v>572</v>
      </c>
      <c r="BT2523" t="s">
        <v>1252</v>
      </c>
      <c r="BU2523" t="s">
        <v>564</v>
      </c>
      <c r="BV2523">
        <v>1</v>
      </c>
      <c r="BW2523">
        <v>1</v>
      </c>
      <c r="BX2523">
        <v>0</v>
      </c>
      <c r="BY2523">
        <v>0</v>
      </c>
      <c r="BZ2523">
        <v>-17</v>
      </c>
      <c r="CA2523">
        <v>0</v>
      </c>
      <c r="CB2523">
        <v>17</v>
      </c>
      <c r="CC2523" t="e">
        <v>#VALUE!</v>
      </c>
      <c r="CD2523">
        <v>17</v>
      </c>
      <c r="CE2523">
        <v>0</v>
      </c>
      <c r="CH2523">
        <f t="shared" si="196"/>
        <v>1</v>
      </c>
      <c r="CI2523" t="s">
        <v>1404</v>
      </c>
      <c r="CJ2523">
        <v>2</v>
      </c>
      <c r="CK2523" t="s">
        <v>1399</v>
      </c>
      <c r="CL2523">
        <f t="shared" si="197"/>
        <v>0</v>
      </c>
      <c r="CM2523">
        <f t="shared" si="198"/>
        <v>0</v>
      </c>
      <c r="CN2523">
        <f t="shared" si="199"/>
        <v>1</v>
      </c>
    </row>
    <row r="2524" spans="1:92" x14ac:dyDescent="0.25">
      <c r="A2524">
        <v>1678</v>
      </c>
      <c r="B2524" t="s">
        <v>87</v>
      </c>
      <c r="C2524" t="s">
        <v>564</v>
      </c>
      <c r="D2524">
        <v>2589299</v>
      </c>
      <c r="E2524">
        <v>6</v>
      </c>
      <c r="F2524" s="107">
        <v>40929</v>
      </c>
      <c r="G2524" s="107">
        <v>41781</v>
      </c>
      <c r="H2524">
        <v>2589299</v>
      </c>
      <c r="I2524" s="107">
        <v>40971</v>
      </c>
      <c r="J2524" s="107">
        <v>40934</v>
      </c>
      <c r="K2524">
        <v>100000</v>
      </c>
      <c r="L2524" t="s">
        <v>570</v>
      </c>
      <c r="M2524" s="107">
        <v>40934</v>
      </c>
      <c r="N2524" t="s">
        <v>87</v>
      </c>
      <c r="O2524" t="s">
        <v>75</v>
      </c>
      <c r="P2524" t="s">
        <v>38</v>
      </c>
      <c r="Q2524">
        <v>812</v>
      </c>
      <c r="R2524">
        <v>853</v>
      </c>
      <c r="S2524">
        <v>0</v>
      </c>
      <c r="T2524">
        <v>0</v>
      </c>
      <c r="AD2524" s="107">
        <v>34007</v>
      </c>
      <c r="AE2524" t="s">
        <v>31</v>
      </c>
      <c r="AF2524" t="s">
        <v>32</v>
      </c>
      <c r="AG2524" t="s">
        <v>868</v>
      </c>
      <c r="AH2524" t="s">
        <v>30</v>
      </c>
      <c r="AI2524" t="s">
        <v>117</v>
      </c>
      <c r="AJ2524" t="s">
        <v>88</v>
      </c>
      <c r="AK2524">
        <v>20</v>
      </c>
      <c r="AL2524" t="s">
        <v>361</v>
      </c>
      <c r="AM2524">
        <v>15</v>
      </c>
      <c r="AP2524" t="s">
        <v>104</v>
      </c>
      <c r="AR2524" t="s">
        <v>91</v>
      </c>
      <c r="AS2524" t="s">
        <v>105</v>
      </c>
      <c r="AT2524" t="s">
        <v>1385</v>
      </c>
      <c r="BC2524" t="s">
        <v>51</v>
      </c>
      <c r="BD2524" t="s">
        <v>1386</v>
      </c>
      <c r="BF2524">
        <v>41</v>
      </c>
      <c r="BG2524">
        <v>811</v>
      </c>
      <c r="BH2524">
        <v>853</v>
      </c>
      <c r="BI2524">
        <v>18.912568306010929</v>
      </c>
      <c r="BJ2524">
        <f t="shared" si="195"/>
        <v>19</v>
      </c>
      <c r="BK2524">
        <v>-40087</v>
      </c>
      <c r="BL2524">
        <v>-847</v>
      </c>
      <c r="BM2524" t="s">
        <v>1050</v>
      </c>
      <c r="BN2524" t="s">
        <v>75</v>
      </c>
      <c r="BO2524" t="s">
        <v>87</v>
      </c>
      <c r="BQ2524" t="s">
        <v>1050</v>
      </c>
      <c r="BR2524" t="s">
        <v>87</v>
      </c>
      <c r="BS2524" t="s">
        <v>572</v>
      </c>
      <c r="BT2524" t="s">
        <v>1252</v>
      </c>
      <c r="BU2524" t="s">
        <v>564</v>
      </c>
      <c r="BV2524">
        <v>0.95193434935521692</v>
      </c>
      <c r="BW2524">
        <v>0.95189999999999997</v>
      </c>
      <c r="BX2524">
        <v>0</v>
      </c>
      <c r="BY2524">
        <v>771</v>
      </c>
      <c r="BZ2524">
        <v>36</v>
      </c>
      <c r="CA2524">
        <v>77</v>
      </c>
      <c r="CB2524">
        <v>811</v>
      </c>
      <c r="CC2524" t="e">
        <v>#VALUE!</v>
      </c>
      <c r="CD2524">
        <v>812</v>
      </c>
      <c r="CH2524">
        <f t="shared" si="196"/>
        <v>0</v>
      </c>
      <c r="CI2524" t="s">
        <v>1401</v>
      </c>
      <c r="CJ2524">
        <v>3</v>
      </c>
      <c r="CK2524" t="s">
        <v>1399</v>
      </c>
      <c r="CL2524">
        <f t="shared" si="197"/>
        <v>1</v>
      </c>
      <c r="CM2524">
        <f t="shared" si="198"/>
        <v>0</v>
      </c>
      <c r="CN2524">
        <f t="shared" si="199"/>
        <v>0</v>
      </c>
    </row>
    <row r="2525" spans="1:92" x14ac:dyDescent="0.25">
      <c r="A2525">
        <v>523</v>
      </c>
      <c r="B2525" t="s">
        <v>564</v>
      </c>
      <c r="C2525" t="s">
        <v>564</v>
      </c>
      <c r="D2525">
        <v>2589301</v>
      </c>
      <c r="E2525">
        <v>6</v>
      </c>
      <c r="F2525" s="107">
        <v>40929</v>
      </c>
      <c r="G2525" s="107">
        <v>41780</v>
      </c>
      <c r="H2525">
        <v>2589301</v>
      </c>
      <c r="I2525" s="107">
        <v>40930</v>
      </c>
      <c r="J2525" s="107"/>
      <c r="K2525">
        <v>50000</v>
      </c>
      <c r="L2525" t="s">
        <v>570</v>
      </c>
      <c r="N2525" t="s">
        <v>564</v>
      </c>
      <c r="O2525" t="s">
        <v>913</v>
      </c>
      <c r="P2525" t="s">
        <v>38</v>
      </c>
      <c r="Q2525">
        <v>851</v>
      </c>
      <c r="R2525">
        <v>852</v>
      </c>
      <c r="S2525">
        <v>0</v>
      </c>
      <c r="T2525">
        <v>1</v>
      </c>
      <c r="AD2525" s="107">
        <v>31789</v>
      </c>
      <c r="AE2525" t="s">
        <v>31</v>
      </c>
      <c r="AF2525" t="s">
        <v>32</v>
      </c>
      <c r="AG2525" t="s">
        <v>868</v>
      </c>
      <c r="AH2525" t="s">
        <v>30</v>
      </c>
      <c r="AI2525" t="s">
        <v>117</v>
      </c>
      <c r="AJ2525" t="s">
        <v>88</v>
      </c>
      <c r="AK2525">
        <v>26</v>
      </c>
      <c r="AL2525" t="s">
        <v>361</v>
      </c>
      <c r="AM2525">
        <v>20</v>
      </c>
      <c r="AP2525" t="s">
        <v>104</v>
      </c>
      <c r="AR2525" t="s">
        <v>91</v>
      </c>
      <c r="AS2525" t="s">
        <v>105</v>
      </c>
      <c r="AT2525" t="s">
        <v>1387</v>
      </c>
      <c r="BC2525" t="s">
        <v>51</v>
      </c>
      <c r="BF2525">
        <v>851</v>
      </c>
      <c r="BG2525">
        <v>851</v>
      </c>
      <c r="BH2525">
        <v>852</v>
      </c>
      <c r="BI2525">
        <v>24.972677595628415</v>
      </c>
      <c r="BJ2525">
        <f t="shared" si="195"/>
        <v>25</v>
      </c>
      <c r="BK2525">
        <v>41780</v>
      </c>
      <c r="BL2525">
        <v>-41780</v>
      </c>
      <c r="BM2525" t="s">
        <v>1050</v>
      </c>
      <c r="BN2525" t="s">
        <v>913</v>
      </c>
      <c r="BO2525" t="s">
        <v>564</v>
      </c>
      <c r="BQ2525" t="s">
        <v>1050</v>
      </c>
      <c r="BR2525" t="s">
        <v>87</v>
      </c>
      <c r="BS2525" t="s">
        <v>572</v>
      </c>
      <c r="BT2525" t="s">
        <v>1252</v>
      </c>
      <c r="BU2525" t="s">
        <v>564</v>
      </c>
      <c r="BV2525">
        <v>0.99882629107981225</v>
      </c>
      <c r="BW2525">
        <v>0.99880000000000002</v>
      </c>
      <c r="BX2525">
        <v>0</v>
      </c>
      <c r="BY2525">
        <v>0</v>
      </c>
      <c r="BZ2525">
        <v>40929</v>
      </c>
      <c r="CA2525">
        <v>41780</v>
      </c>
      <c r="CB2525">
        <v>851</v>
      </c>
      <c r="CC2525" t="e">
        <v>#VALUE!</v>
      </c>
      <c r="CD2525">
        <v>851</v>
      </c>
      <c r="CH2525">
        <f t="shared" si="196"/>
        <v>1</v>
      </c>
      <c r="CI2525" t="s">
        <v>1407</v>
      </c>
      <c r="CJ2525">
        <v>8</v>
      </c>
      <c r="CK2525" t="s">
        <v>1399</v>
      </c>
      <c r="CL2525">
        <f t="shared" si="197"/>
        <v>0</v>
      </c>
      <c r="CM2525">
        <f t="shared" si="198"/>
        <v>0</v>
      </c>
      <c r="CN2525">
        <f t="shared" si="199"/>
        <v>1</v>
      </c>
    </row>
    <row r="2526" spans="1:92" x14ac:dyDescent="0.25">
      <c r="A2526">
        <v>75</v>
      </c>
      <c r="B2526" t="s">
        <v>564</v>
      </c>
      <c r="C2526" t="s">
        <v>564</v>
      </c>
      <c r="D2526">
        <v>2589740</v>
      </c>
      <c r="E2526">
        <v>6</v>
      </c>
      <c r="F2526" s="107">
        <v>40912</v>
      </c>
      <c r="G2526" s="107">
        <v>41507</v>
      </c>
      <c r="H2526">
        <v>2589740</v>
      </c>
      <c r="I2526" s="107">
        <v>40913</v>
      </c>
      <c r="J2526" s="107">
        <v>41507</v>
      </c>
      <c r="K2526" t="s">
        <v>562</v>
      </c>
      <c r="L2526" t="s">
        <v>562</v>
      </c>
      <c r="N2526" t="s">
        <v>564</v>
      </c>
      <c r="O2526" t="s">
        <v>913</v>
      </c>
      <c r="P2526" t="s">
        <v>38</v>
      </c>
      <c r="Q2526">
        <v>595</v>
      </c>
      <c r="R2526">
        <v>596</v>
      </c>
      <c r="S2526">
        <v>0</v>
      </c>
      <c r="T2526">
        <v>0</v>
      </c>
      <c r="AD2526" s="107">
        <v>34584</v>
      </c>
      <c r="AE2526" t="s">
        <v>31</v>
      </c>
      <c r="AF2526" t="s">
        <v>32</v>
      </c>
      <c r="AG2526" t="s">
        <v>868</v>
      </c>
      <c r="AH2526" t="s">
        <v>57</v>
      </c>
      <c r="AI2526" t="s">
        <v>64</v>
      </c>
      <c r="AJ2526" t="s">
        <v>88</v>
      </c>
      <c r="AK2526">
        <v>12</v>
      </c>
      <c r="AL2526" t="s">
        <v>361</v>
      </c>
      <c r="AM2526">
        <v>30</v>
      </c>
      <c r="AP2526" t="s">
        <v>104</v>
      </c>
      <c r="AR2526" t="s">
        <v>91</v>
      </c>
      <c r="AS2526" t="s">
        <v>105</v>
      </c>
      <c r="BC2526" t="s">
        <v>37</v>
      </c>
      <c r="BF2526">
        <v>595</v>
      </c>
      <c r="BG2526">
        <v>595</v>
      </c>
      <c r="BH2526">
        <v>596</v>
      </c>
      <c r="BI2526">
        <v>17.289617486338798</v>
      </c>
      <c r="BJ2526">
        <f t="shared" si="195"/>
        <v>17</v>
      </c>
      <c r="BK2526">
        <v>0</v>
      </c>
      <c r="BL2526">
        <v>0</v>
      </c>
      <c r="BM2526" t="s">
        <v>1050</v>
      </c>
      <c r="BN2526" t="s">
        <v>913</v>
      </c>
      <c r="BO2526" t="s">
        <v>564</v>
      </c>
      <c r="BQ2526" t="s">
        <v>1050</v>
      </c>
      <c r="BR2526" t="s">
        <v>87</v>
      </c>
      <c r="BS2526" t="s">
        <v>572</v>
      </c>
      <c r="BT2526" t="s">
        <v>1252</v>
      </c>
      <c r="BU2526" t="s">
        <v>564</v>
      </c>
      <c r="BV2526">
        <v>0.99832214765100669</v>
      </c>
      <c r="BW2526">
        <v>1</v>
      </c>
      <c r="BX2526">
        <v>1.6778523489933139E-3</v>
      </c>
      <c r="BY2526">
        <v>0</v>
      </c>
      <c r="BZ2526">
        <v>-595</v>
      </c>
      <c r="CA2526">
        <v>0</v>
      </c>
      <c r="CB2526">
        <v>595</v>
      </c>
      <c r="CC2526" t="e">
        <v>#VALUE!</v>
      </c>
      <c r="CD2526">
        <v>595</v>
      </c>
      <c r="CE2526">
        <v>0</v>
      </c>
      <c r="CH2526">
        <f t="shared" si="196"/>
        <v>0</v>
      </c>
      <c r="CI2526" t="s">
        <v>1406</v>
      </c>
      <c r="CJ2526">
        <v>0</v>
      </c>
      <c r="CK2526" t="s">
        <v>1399</v>
      </c>
      <c r="CL2526">
        <f t="shared" si="197"/>
        <v>0</v>
      </c>
      <c r="CM2526">
        <f t="shared" si="198"/>
        <v>0</v>
      </c>
      <c r="CN2526">
        <f t="shared" si="199"/>
        <v>0</v>
      </c>
    </row>
    <row r="2527" spans="1:92" x14ac:dyDescent="0.25">
      <c r="A2527">
        <v>2069</v>
      </c>
      <c r="B2527" t="s">
        <v>564</v>
      </c>
      <c r="C2527" t="s">
        <v>564</v>
      </c>
      <c r="D2527">
        <v>2589910</v>
      </c>
      <c r="E2527">
        <v>1</v>
      </c>
      <c r="F2527" s="107">
        <v>40987</v>
      </c>
      <c r="G2527" s="107">
        <v>41075</v>
      </c>
      <c r="H2527">
        <v>2589910</v>
      </c>
      <c r="I2527" s="107">
        <v>40987</v>
      </c>
      <c r="J2527" s="107">
        <v>41053</v>
      </c>
      <c r="K2527">
        <v>20000</v>
      </c>
      <c r="L2527" t="s">
        <v>569</v>
      </c>
      <c r="M2527" s="107">
        <v>41053</v>
      </c>
      <c r="N2527" t="s">
        <v>87</v>
      </c>
      <c r="O2527" t="s">
        <v>75</v>
      </c>
      <c r="P2527" t="s">
        <v>54</v>
      </c>
      <c r="Q2527">
        <v>67</v>
      </c>
      <c r="R2527">
        <v>89</v>
      </c>
      <c r="S2527">
        <v>0</v>
      </c>
      <c r="T2527">
        <v>0</v>
      </c>
      <c r="AD2527" s="107">
        <v>33116</v>
      </c>
      <c r="AE2527" t="s">
        <v>45</v>
      </c>
      <c r="AF2527" t="s">
        <v>32</v>
      </c>
      <c r="AG2527" t="s">
        <v>868</v>
      </c>
      <c r="AH2527" t="s">
        <v>30</v>
      </c>
      <c r="AI2527" t="s">
        <v>96</v>
      </c>
      <c r="AJ2527" t="s">
        <v>54</v>
      </c>
      <c r="AK2527">
        <v>5</v>
      </c>
      <c r="AL2527" t="s">
        <v>54</v>
      </c>
      <c r="AP2527" t="s">
        <v>72</v>
      </c>
      <c r="AR2527" t="s">
        <v>49</v>
      </c>
      <c r="AS2527" t="s">
        <v>73</v>
      </c>
      <c r="BC2527" t="s">
        <v>37</v>
      </c>
      <c r="BF2527">
        <v>67</v>
      </c>
      <c r="BG2527">
        <v>89</v>
      </c>
      <c r="BH2527">
        <v>89</v>
      </c>
      <c r="BI2527">
        <v>21.505464480874316</v>
      </c>
      <c r="BJ2527">
        <f t="shared" si="195"/>
        <v>22</v>
      </c>
      <c r="BK2527">
        <v>0</v>
      </c>
      <c r="BL2527">
        <v>-22</v>
      </c>
      <c r="BM2527" t="s">
        <v>1051</v>
      </c>
      <c r="BN2527" t="s">
        <v>75</v>
      </c>
      <c r="BO2527" t="s">
        <v>87</v>
      </c>
      <c r="BQ2527" t="s">
        <v>1051</v>
      </c>
      <c r="BR2527" t="s">
        <v>87</v>
      </c>
      <c r="BS2527" t="s">
        <v>573</v>
      </c>
      <c r="BT2527" t="s">
        <v>1252</v>
      </c>
      <c r="BU2527" t="s">
        <v>564</v>
      </c>
      <c r="BV2527">
        <v>0.7528089887640449</v>
      </c>
      <c r="BW2527">
        <v>0.7528089887640449</v>
      </c>
      <c r="BX2527">
        <v>0</v>
      </c>
      <c r="BY2527">
        <v>0</v>
      </c>
      <c r="BZ2527">
        <v>-67</v>
      </c>
      <c r="CA2527">
        <v>0</v>
      </c>
      <c r="CB2527">
        <v>67</v>
      </c>
      <c r="CC2527" t="e">
        <v>#VALUE!</v>
      </c>
      <c r="CD2527">
        <v>67</v>
      </c>
      <c r="CE2527">
        <v>0</v>
      </c>
      <c r="CH2527">
        <f t="shared" si="196"/>
        <v>0</v>
      </c>
      <c r="CI2527" t="s">
        <v>1402</v>
      </c>
      <c r="CJ2527">
        <v>4</v>
      </c>
      <c r="CK2527" t="s">
        <v>1399</v>
      </c>
      <c r="CL2527">
        <f t="shared" si="197"/>
        <v>1</v>
      </c>
      <c r="CM2527">
        <f t="shared" si="198"/>
        <v>0</v>
      </c>
      <c r="CN2527">
        <f t="shared" si="199"/>
        <v>0</v>
      </c>
    </row>
    <row r="2528" spans="1:92" x14ac:dyDescent="0.25">
      <c r="A2528">
        <v>1400</v>
      </c>
      <c r="B2528" t="s">
        <v>564</v>
      </c>
      <c r="C2528" t="s">
        <v>564</v>
      </c>
      <c r="D2528">
        <v>2590070</v>
      </c>
      <c r="E2528">
        <v>6</v>
      </c>
      <c r="F2528" s="107">
        <v>40956</v>
      </c>
      <c r="G2528" s="107">
        <v>41926</v>
      </c>
      <c r="H2528">
        <v>2590070</v>
      </c>
      <c r="I2528" s="107">
        <v>40962</v>
      </c>
      <c r="J2528" s="107"/>
      <c r="K2528" t="s">
        <v>562</v>
      </c>
      <c r="L2528" t="s">
        <v>562</v>
      </c>
      <c r="N2528" t="s">
        <v>564</v>
      </c>
      <c r="O2528" t="s">
        <v>913</v>
      </c>
      <c r="P2528" t="s">
        <v>38</v>
      </c>
      <c r="Q2528">
        <v>965</v>
      </c>
      <c r="R2528">
        <v>971</v>
      </c>
      <c r="S2528">
        <v>0</v>
      </c>
      <c r="T2528">
        <v>0</v>
      </c>
      <c r="AD2528" s="107">
        <v>29391</v>
      </c>
      <c r="AE2528" t="s">
        <v>31</v>
      </c>
      <c r="AF2528" t="s">
        <v>68</v>
      </c>
      <c r="AG2528" t="s">
        <v>870</v>
      </c>
      <c r="AH2528" t="s">
        <v>57</v>
      </c>
      <c r="AI2528" t="s">
        <v>99</v>
      </c>
      <c r="AJ2528" t="s">
        <v>88</v>
      </c>
      <c r="AK2528">
        <v>20</v>
      </c>
      <c r="AL2528" t="s">
        <v>361</v>
      </c>
      <c r="AM2528">
        <v>30</v>
      </c>
      <c r="AP2528" t="s">
        <v>128</v>
      </c>
      <c r="AR2528" t="s">
        <v>91</v>
      </c>
      <c r="AS2528" t="s">
        <v>125</v>
      </c>
      <c r="AT2528" t="s">
        <v>1388</v>
      </c>
      <c r="BC2528" t="s">
        <v>51</v>
      </c>
      <c r="BF2528">
        <v>965</v>
      </c>
      <c r="BG2528">
        <v>965</v>
      </c>
      <c r="BH2528">
        <v>971</v>
      </c>
      <c r="BI2528">
        <v>31.598360655737704</v>
      </c>
      <c r="BJ2528">
        <f t="shared" si="195"/>
        <v>32</v>
      </c>
      <c r="BK2528">
        <v>41926</v>
      </c>
      <c r="BL2528">
        <v>-41926</v>
      </c>
      <c r="BM2528" t="s">
        <v>1050</v>
      </c>
      <c r="BN2528" t="s">
        <v>913</v>
      </c>
      <c r="BO2528" t="s">
        <v>50</v>
      </c>
      <c r="BQ2528" t="s">
        <v>1050</v>
      </c>
      <c r="BR2528" t="s">
        <v>87</v>
      </c>
      <c r="BS2528" t="s">
        <v>572</v>
      </c>
      <c r="BT2528" t="s">
        <v>1252</v>
      </c>
      <c r="BU2528" t="s">
        <v>564</v>
      </c>
      <c r="BV2528">
        <v>0.99382080329557154</v>
      </c>
      <c r="BW2528">
        <v>0.99380000000000002</v>
      </c>
      <c r="BX2528">
        <v>0</v>
      </c>
      <c r="BY2528">
        <v>0</v>
      </c>
      <c r="BZ2528">
        <v>40961</v>
      </c>
      <c r="CA2528">
        <v>41926</v>
      </c>
      <c r="CB2528">
        <v>965</v>
      </c>
      <c r="CC2528" t="e">
        <v>#VALUE!</v>
      </c>
      <c r="CD2528">
        <v>965</v>
      </c>
      <c r="CH2528">
        <f t="shared" si="196"/>
        <v>0</v>
      </c>
      <c r="CI2528" t="s">
        <v>1407</v>
      </c>
      <c r="CJ2528">
        <v>8</v>
      </c>
      <c r="CK2528" t="s">
        <v>1399</v>
      </c>
      <c r="CL2528">
        <f t="shared" si="197"/>
        <v>0</v>
      </c>
      <c r="CM2528">
        <f t="shared" si="198"/>
        <v>0</v>
      </c>
      <c r="CN2528">
        <f t="shared" si="199"/>
        <v>0</v>
      </c>
    </row>
    <row r="2529" spans="1:92" x14ac:dyDescent="0.25">
      <c r="A2529">
        <v>1937</v>
      </c>
      <c r="B2529" t="s">
        <v>564</v>
      </c>
      <c r="C2529" t="s">
        <v>564</v>
      </c>
      <c r="D2529">
        <v>2590173</v>
      </c>
      <c r="E2529">
        <v>4</v>
      </c>
      <c r="F2529" s="107">
        <v>40980</v>
      </c>
      <c r="G2529" s="107">
        <v>41121</v>
      </c>
      <c r="H2529">
        <v>2590173</v>
      </c>
      <c r="I2529" s="107">
        <v>40982</v>
      </c>
      <c r="J2529" s="107">
        <v>41121</v>
      </c>
      <c r="K2529">
        <v>30000</v>
      </c>
      <c r="L2529" t="s">
        <v>570</v>
      </c>
      <c r="N2529" t="s">
        <v>564</v>
      </c>
      <c r="O2529" t="s">
        <v>913</v>
      </c>
      <c r="P2529" t="s">
        <v>38</v>
      </c>
      <c r="Q2529">
        <v>140</v>
      </c>
      <c r="R2529">
        <v>142</v>
      </c>
      <c r="S2529">
        <v>0</v>
      </c>
      <c r="T2529">
        <v>0</v>
      </c>
      <c r="AD2529" s="107">
        <v>25920</v>
      </c>
      <c r="AE2529" t="s">
        <v>31</v>
      </c>
      <c r="AF2529" t="s">
        <v>32</v>
      </c>
      <c r="AG2529" t="s">
        <v>868</v>
      </c>
      <c r="AH2529" t="s">
        <v>57</v>
      </c>
      <c r="AI2529" t="s">
        <v>71</v>
      </c>
      <c r="AJ2529" t="s">
        <v>88</v>
      </c>
      <c r="AK2529">
        <v>6</v>
      </c>
      <c r="AL2529" t="s">
        <v>986</v>
      </c>
      <c r="AO2529">
        <v>180</v>
      </c>
      <c r="AP2529" t="s">
        <v>130</v>
      </c>
      <c r="AR2529" t="s">
        <v>49</v>
      </c>
      <c r="AS2529" t="s">
        <v>105</v>
      </c>
      <c r="BC2529" t="s">
        <v>37</v>
      </c>
      <c r="BF2529">
        <v>140</v>
      </c>
      <c r="BG2529">
        <v>140</v>
      </c>
      <c r="BH2529">
        <v>142</v>
      </c>
      <c r="BI2529">
        <v>41.147540983606561</v>
      </c>
      <c r="BJ2529">
        <f t="shared" si="195"/>
        <v>41</v>
      </c>
      <c r="BK2529">
        <v>0</v>
      </c>
      <c r="BL2529">
        <v>0</v>
      </c>
      <c r="BM2529" t="s">
        <v>1050</v>
      </c>
      <c r="BN2529" t="s">
        <v>913</v>
      </c>
      <c r="BO2529" t="s">
        <v>564</v>
      </c>
      <c r="BQ2529" t="s">
        <v>1050</v>
      </c>
      <c r="BR2529" t="s">
        <v>87</v>
      </c>
      <c r="BS2529" t="s">
        <v>572</v>
      </c>
      <c r="BT2529" t="s">
        <v>1252</v>
      </c>
      <c r="BU2529" t="s">
        <v>564</v>
      </c>
      <c r="BV2529">
        <v>0.9859154929577465</v>
      </c>
      <c r="BW2529">
        <v>1</v>
      </c>
      <c r="BX2529">
        <v>1.4084507042253502E-2</v>
      </c>
      <c r="BY2529">
        <v>0</v>
      </c>
      <c r="BZ2529">
        <v>-140</v>
      </c>
      <c r="CA2529">
        <v>0</v>
      </c>
      <c r="CB2529">
        <v>140</v>
      </c>
      <c r="CC2529" t="e">
        <v>#VALUE!</v>
      </c>
      <c r="CD2529">
        <v>140</v>
      </c>
      <c r="CE2529">
        <v>0</v>
      </c>
      <c r="CH2529">
        <f t="shared" si="196"/>
        <v>0</v>
      </c>
      <c r="CI2529" t="s">
        <v>1403</v>
      </c>
      <c r="CJ2529">
        <v>6</v>
      </c>
      <c r="CK2529" t="s">
        <v>1399</v>
      </c>
      <c r="CL2529">
        <f t="shared" si="197"/>
        <v>0</v>
      </c>
      <c r="CM2529">
        <f t="shared" si="198"/>
        <v>0</v>
      </c>
      <c r="CN2529">
        <f t="shared" si="199"/>
        <v>0</v>
      </c>
    </row>
    <row r="2530" spans="1:92" x14ac:dyDescent="0.25">
      <c r="A2530">
        <v>3058</v>
      </c>
      <c r="B2530" t="s">
        <v>564</v>
      </c>
      <c r="C2530" t="s">
        <v>564</v>
      </c>
      <c r="D2530">
        <v>2590439</v>
      </c>
      <c r="E2530">
        <v>6</v>
      </c>
      <c r="F2530" s="107">
        <v>41022</v>
      </c>
      <c r="G2530" s="107">
        <v>41024</v>
      </c>
      <c r="H2530">
        <v>2590439</v>
      </c>
      <c r="I2530" s="107">
        <v>41022</v>
      </c>
      <c r="J2530" s="107">
        <v>41024</v>
      </c>
      <c r="K2530" t="s">
        <v>562</v>
      </c>
      <c r="L2530" t="s">
        <v>562</v>
      </c>
      <c r="N2530" t="s">
        <v>564</v>
      </c>
      <c r="O2530" t="s">
        <v>913</v>
      </c>
      <c r="P2530" t="s">
        <v>38</v>
      </c>
      <c r="Q2530">
        <v>3</v>
      </c>
      <c r="R2530">
        <v>3</v>
      </c>
      <c r="S2530">
        <v>1</v>
      </c>
      <c r="T2530">
        <v>0</v>
      </c>
      <c r="U2530">
        <v>1</v>
      </c>
      <c r="AB2530" t="s">
        <v>111</v>
      </c>
      <c r="AD2530" s="107">
        <v>34267</v>
      </c>
      <c r="AE2530" t="s">
        <v>31</v>
      </c>
      <c r="AF2530" t="s">
        <v>39</v>
      </c>
      <c r="AG2530" t="s">
        <v>40</v>
      </c>
      <c r="AH2530" t="s">
        <v>30</v>
      </c>
      <c r="AI2530" t="s">
        <v>140</v>
      </c>
      <c r="AJ2530" t="s">
        <v>88</v>
      </c>
      <c r="AK2530">
        <v>1</v>
      </c>
      <c r="AL2530" t="s">
        <v>361</v>
      </c>
      <c r="AM2530">
        <v>3</v>
      </c>
      <c r="AP2530" t="s">
        <v>149</v>
      </c>
      <c r="AR2530" t="s">
        <v>66</v>
      </c>
      <c r="AS2530" t="s">
        <v>73</v>
      </c>
      <c r="AT2530" t="s">
        <v>1231</v>
      </c>
      <c r="BC2530" t="s">
        <v>37</v>
      </c>
      <c r="BF2530">
        <v>3</v>
      </c>
      <c r="BG2530">
        <v>3</v>
      </c>
      <c r="BH2530">
        <v>3</v>
      </c>
      <c r="BI2530">
        <v>18.456284153005466</v>
      </c>
      <c r="BJ2530">
        <f t="shared" si="195"/>
        <v>19</v>
      </c>
      <c r="BK2530">
        <v>0</v>
      </c>
      <c r="BL2530">
        <v>0</v>
      </c>
      <c r="BM2530" t="s">
        <v>1050</v>
      </c>
      <c r="BN2530" t="s">
        <v>913</v>
      </c>
      <c r="BO2530" t="s">
        <v>564</v>
      </c>
      <c r="BQ2530" t="s">
        <v>1050</v>
      </c>
      <c r="BR2530" t="s">
        <v>87</v>
      </c>
      <c r="BS2530" t="s">
        <v>572</v>
      </c>
      <c r="BT2530" t="s">
        <v>1252</v>
      </c>
      <c r="BU2530" t="s">
        <v>87</v>
      </c>
      <c r="BV2530">
        <v>1</v>
      </c>
      <c r="BW2530">
        <v>1</v>
      </c>
      <c r="BX2530">
        <v>0</v>
      </c>
      <c r="BY2530">
        <v>0</v>
      </c>
      <c r="BZ2530">
        <v>-3</v>
      </c>
      <c r="CA2530">
        <v>0</v>
      </c>
      <c r="CB2530">
        <v>3</v>
      </c>
      <c r="CC2530" t="e">
        <v>#VALUE!</v>
      </c>
      <c r="CD2530">
        <v>3</v>
      </c>
      <c r="CE2530">
        <v>0</v>
      </c>
      <c r="CH2530">
        <f t="shared" si="196"/>
        <v>1</v>
      </c>
      <c r="CI2530" t="s">
        <v>1405</v>
      </c>
      <c r="CJ2530">
        <v>1</v>
      </c>
      <c r="CK2530" t="s">
        <v>1399</v>
      </c>
      <c r="CL2530">
        <f t="shared" si="197"/>
        <v>0</v>
      </c>
      <c r="CM2530">
        <f t="shared" si="198"/>
        <v>1</v>
      </c>
      <c r="CN2530">
        <f t="shared" si="199"/>
        <v>0</v>
      </c>
    </row>
    <row r="2531" spans="1:92" x14ac:dyDescent="0.25">
      <c r="A2531">
        <v>834</v>
      </c>
      <c r="B2531" t="s">
        <v>564</v>
      </c>
      <c r="C2531" t="s">
        <v>564</v>
      </c>
      <c r="D2531">
        <v>2590584</v>
      </c>
      <c r="E2531">
        <v>2</v>
      </c>
      <c r="F2531" s="107">
        <v>40940</v>
      </c>
      <c r="G2531" s="107">
        <v>41004</v>
      </c>
      <c r="H2531">
        <v>2590584</v>
      </c>
      <c r="I2531" s="107">
        <v>40953</v>
      </c>
      <c r="J2531" s="107">
        <v>41004</v>
      </c>
      <c r="K2531">
        <v>10000</v>
      </c>
      <c r="L2531" t="s">
        <v>568</v>
      </c>
      <c r="N2531" t="s">
        <v>564</v>
      </c>
      <c r="O2531" t="s">
        <v>913</v>
      </c>
      <c r="P2531" t="s">
        <v>587</v>
      </c>
      <c r="Q2531">
        <v>52</v>
      </c>
      <c r="R2531">
        <v>65</v>
      </c>
      <c r="S2531">
        <v>0</v>
      </c>
      <c r="T2531">
        <v>0</v>
      </c>
      <c r="AD2531" s="107">
        <v>34074</v>
      </c>
      <c r="AE2531" t="s">
        <v>31</v>
      </c>
      <c r="AF2531" t="s">
        <v>32</v>
      </c>
      <c r="AG2531" t="s">
        <v>868</v>
      </c>
      <c r="AH2531" t="s">
        <v>57</v>
      </c>
      <c r="AI2531" t="s">
        <v>113</v>
      </c>
      <c r="AJ2531" t="s">
        <v>47</v>
      </c>
      <c r="AK2531">
        <v>6</v>
      </c>
      <c r="AL2531" t="s">
        <v>47</v>
      </c>
      <c r="AP2531" t="s">
        <v>55</v>
      </c>
      <c r="AR2531" t="s">
        <v>49</v>
      </c>
      <c r="AS2531" t="s">
        <v>56</v>
      </c>
      <c r="BC2531" t="s">
        <v>98</v>
      </c>
      <c r="BF2531">
        <v>52</v>
      </c>
      <c r="BG2531">
        <v>52</v>
      </c>
      <c r="BH2531">
        <v>65</v>
      </c>
      <c r="BI2531">
        <v>18.759562841530055</v>
      </c>
      <c r="BJ2531">
        <f t="shared" si="195"/>
        <v>19</v>
      </c>
      <c r="BK2531">
        <v>0</v>
      </c>
      <c r="BL2531">
        <v>0</v>
      </c>
      <c r="BM2531" t="s">
        <v>47</v>
      </c>
      <c r="BN2531" t="s">
        <v>913</v>
      </c>
      <c r="BO2531" t="s">
        <v>564</v>
      </c>
      <c r="BQ2531" t="s">
        <v>47</v>
      </c>
      <c r="BR2531" t="s">
        <v>87</v>
      </c>
      <c r="BS2531" t="s">
        <v>572</v>
      </c>
      <c r="BT2531" t="s">
        <v>1252</v>
      </c>
      <c r="BU2531" t="s">
        <v>564</v>
      </c>
      <c r="BV2531">
        <v>0.8</v>
      </c>
      <c r="BW2531">
        <v>1</v>
      </c>
      <c r="BX2531">
        <v>0.19999999999999996</v>
      </c>
      <c r="BY2531">
        <v>0</v>
      </c>
      <c r="BZ2531">
        <v>-52</v>
      </c>
      <c r="CA2531">
        <v>0</v>
      </c>
      <c r="CB2531">
        <v>52</v>
      </c>
      <c r="CC2531" t="e">
        <v>#VALUE!</v>
      </c>
      <c r="CD2531">
        <v>52</v>
      </c>
      <c r="CE2531">
        <v>0</v>
      </c>
      <c r="CH2531">
        <f t="shared" si="196"/>
        <v>0</v>
      </c>
      <c r="CI2531" t="s">
        <v>1401</v>
      </c>
      <c r="CJ2531">
        <v>3</v>
      </c>
      <c r="CK2531" t="s">
        <v>1399</v>
      </c>
      <c r="CL2531">
        <f t="shared" si="197"/>
        <v>0</v>
      </c>
      <c r="CM2531">
        <f t="shared" si="198"/>
        <v>0</v>
      </c>
      <c r="CN2531">
        <f t="shared" si="199"/>
        <v>0</v>
      </c>
    </row>
    <row r="2532" spans="1:92" x14ac:dyDescent="0.25">
      <c r="A2532">
        <v>1244</v>
      </c>
      <c r="B2532" t="s">
        <v>87</v>
      </c>
      <c r="C2532" t="s">
        <v>87</v>
      </c>
      <c r="D2532">
        <v>2590620</v>
      </c>
      <c r="E2532">
        <v>4</v>
      </c>
      <c r="F2532" s="107">
        <v>40954</v>
      </c>
      <c r="G2532" s="107">
        <v>41159</v>
      </c>
      <c r="H2532">
        <v>2590620</v>
      </c>
      <c r="I2532" s="107">
        <v>41059</v>
      </c>
      <c r="J2532" s="107">
        <v>41065</v>
      </c>
      <c r="K2532">
        <v>30000</v>
      </c>
      <c r="L2532" t="s">
        <v>570</v>
      </c>
      <c r="M2532" s="107">
        <v>41065</v>
      </c>
      <c r="N2532" t="s">
        <v>87</v>
      </c>
      <c r="O2532" t="s">
        <v>583</v>
      </c>
      <c r="P2532" t="s">
        <v>38</v>
      </c>
      <c r="Q2532">
        <v>35</v>
      </c>
      <c r="R2532">
        <v>206</v>
      </c>
      <c r="S2532">
        <v>0</v>
      </c>
      <c r="T2532">
        <v>0</v>
      </c>
      <c r="AB2532" t="s">
        <v>111</v>
      </c>
      <c r="AD2532" s="107">
        <v>33088</v>
      </c>
      <c r="AE2532" t="s">
        <v>31</v>
      </c>
      <c r="AF2532" t="s">
        <v>39</v>
      </c>
      <c r="AG2532" t="s">
        <v>40</v>
      </c>
      <c r="AH2532" t="s">
        <v>40</v>
      </c>
      <c r="AI2532" t="s">
        <v>69</v>
      </c>
      <c r="AJ2532" t="s">
        <v>88</v>
      </c>
      <c r="AK2532">
        <v>8</v>
      </c>
      <c r="AL2532" t="s">
        <v>986</v>
      </c>
      <c r="AO2532">
        <v>90</v>
      </c>
      <c r="AP2532" t="s">
        <v>185</v>
      </c>
      <c r="AR2532" t="s">
        <v>49</v>
      </c>
      <c r="AS2532" t="s">
        <v>105</v>
      </c>
      <c r="AT2532" t="s">
        <v>620</v>
      </c>
      <c r="AU2532" t="s">
        <v>822</v>
      </c>
      <c r="AV2532" t="s">
        <v>87</v>
      </c>
      <c r="AW2532">
        <v>41012</v>
      </c>
      <c r="AX2532" t="s">
        <v>87</v>
      </c>
      <c r="BA2532">
        <v>41164</v>
      </c>
      <c r="BB2532">
        <v>293</v>
      </c>
      <c r="BC2532" t="s">
        <v>51</v>
      </c>
      <c r="BD2532" t="s">
        <v>1072</v>
      </c>
      <c r="BF2532">
        <v>35</v>
      </c>
      <c r="BG2532">
        <v>101</v>
      </c>
      <c r="BH2532">
        <v>206</v>
      </c>
      <c r="BI2532">
        <v>21.491803278688526</v>
      </c>
      <c r="BJ2532">
        <f t="shared" si="195"/>
        <v>22</v>
      </c>
      <c r="BK2532">
        <v>0</v>
      </c>
      <c r="BL2532">
        <v>-94</v>
      </c>
      <c r="BM2532" t="s">
        <v>1050</v>
      </c>
      <c r="BN2532" t="s">
        <v>75</v>
      </c>
      <c r="BO2532" t="s">
        <v>87</v>
      </c>
      <c r="BQ2532" t="s">
        <v>1050</v>
      </c>
      <c r="BR2532" t="s">
        <v>87</v>
      </c>
      <c r="BS2532" t="s">
        <v>572</v>
      </c>
      <c r="BT2532" t="s">
        <v>1252</v>
      </c>
      <c r="BU2532" t="s">
        <v>564</v>
      </c>
      <c r="BV2532">
        <v>0.16990291262135923</v>
      </c>
      <c r="BW2532">
        <v>6.9306930693069313E-2</v>
      </c>
      <c r="BX2532">
        <v>-0.10059598192828992</v>
      </c>
      <c r="BY2532">
        <v>0</v>
      </c>
      <c r="BZ2532">
        <v>-7</v>
      </c>
      <c r="CA2532">
        <v>28</v>
      </c>
      <c r="CB2532">
        <v>101</v>
      </c>
      <c r="CC2532">
        <v>35</v>
      </c>
      <c r="CD2532">
        <v>101</v>
      </c>
      <c r="CE2532">
        <v>94</v>
      </c>
      <c r="CH2532">
        <f t="shared" si="196"/>
        <v>0</v>
      </c>
      <c r="CI2532" t="s">
        <v>1401</v>
      </c>
      <c r="CJ2532">
        <v>3</v>
      </c>
      <c r="CK2532" t="s">
        <v>1399</v>
      </c>
      <c r="CL2532">
        <f t="shared" si="197"/>
        <v>1</v>
      </c>
      <c r="CM2532">
        <f t="shared" si="198"/>
        <v>0</v>
      </c>
      <c r="CN2532">
        <f t="shared" si="199"/>
        <v>0</v>
      </c>
    </row>
    <row r="2533" spans="1:92" x14ac:dyDescent="0.25">
      <c r="A2533">
        <v>2006</v>
      </c>
      <c r="B2533" t="s">
        <v>564</v>
      </c>
      <c r="C2533" t="s">
        <v>564</v>
      </c>
      <c r="D2533">
        <v>2591267</v>
      </c>
      <c r="E2533">
        <v>5</v>
      </c>
      <c r="F2533" s="107">
        <v>40984</v>
      </c>
      <c r="G2533" s="107">
        <v>41221</v>
      </c>
      <c r="H2533">
        <v>2591267</v>
      </c>
      <c r="I2533" s="107">
        <v>40984</v>
      </c>
      <c r="J2533" s="107">
        <v>40990</v>
      </c>
      <c r="K2533">
        <v>5000</v>
      </c>
      <c r="L2533" t="s">
        <v>567</v>
      </c>
      <c r="M2533" s="107">
        <v>40990</v>
      </c>
      <c r="N2533" t="s">
        <v>87</v>
      </c>
      <c r="O2533" t="s">
        <v>75</v>
      </c>
      <c r="P2533" t="s">
        <v>38</v>
      </c>
      <c r="Q2533">
        <v>7</v>
      </c>
      <c r="R2533">
        <v>238</v>
      </c>
      <c r="S2533">
        <v>0</v>
      </c>
      <c r="T2533">
        <v>1</v>
      </c>
      <c r="AB2533" t="s">
        <v>111</v>
      </c>
      <c r="AD2533" s="107">
        <v>31688</v>
      </c>
      <c r="AE2533" t="s">
        <v>31</v>
      </c>
      <c r="AF2533" t="s">
        <v>39</v>
      </c>
      <c r="AG2533" t="s">
        <v>40</v>
      </c>
      <c r="AH2533" t="s">
        <v>30</v>
      </c>
      <c r="AI2533" t="s">
        <v>99</v>
      </c>
      <c r="AJ2533" t="s">
        <v>88</v>
      </c>
      <c r="AK2533">
        <v>11</v>
      </c>
      <c r="AL2533" t="s">
        <v>987</v>
      </c>
      <c r="AN2533">
        <v>6</v>
      </c>
      <c r="AP2533" t="s">
        <v>154</v>
      </c>
      <c r="AR2533" t="s">
        <v>43</v>
      </c>
      <c r="AS2533" t="s">
        <v>63</v>
      </c>
      <c r="BC2533" t="s">
        <v>51</v>
      </c>
      <c r="BF2533">
        <v>7</v>
      </c>
      <c r="BG2533">
        <v>238</v>
      </c>
      <c r="BH2533">
        <v>238</v>
      </c>
      <c r="BI2533">
        <v>25.398907103825138</v>
      </c>
      <c r="BJ2533">
        <f t="shared" si="195"/>
        <v>25</v>
      </c>
      <c r="BK2533">
        <v>0</v>
      </c>
      <c r="BL2533">
        <v>-231</v>
      </c>
      <c r="BM2533" t="s">
        <v>1050</v>
      </c>
      <c r="BN2533" t="s">
        <v>75</v>
      </c>
      <c r="BO2533" t="s">
        <v>87</v>
      </c>
      <c r="BQ2533" t="s">
        <v>1050</v>
      </c>
      <c r="BR2533" t="s">
        <v>87</v>
      </c>
      <c r="BS2533" t="s">
        <v>573</v>
      </c>
      <c r="BT2533" t="s">
        <v>1252</v>
      </c>
      <c r="BU2533" t="s">
        <v>564</v>
      </c>
      <c r="BV2533">
        <v>2.9411764705882353E-2</v>
      </c>
      <c r="BW2533">
        <v>2.9411764705882353E-2</v>
      </c>
      <c r="BX2533">
        <v>0</v>
      </c>
      <c r="BY2533">
        <v>0</v>
      </c>
      <c r="BZ2533">
        <v>-7</v>
      </c>
      <c r="CA2533">
        <v>0</v>
      </c>
      <c r="CB2533">
        <v>7</v>
      </c>
      <c r="CC2533" t="e">
        <v>#VALUE!</v>
      </c>
      <c r="CD2533">
        <v>7</v>
      </c>
      <c r="CE2533">
        <v>0</v>
      </c>
      <c r="CH2533">
        <f t="shared" si="196"/>
        <v>1</v>
      </c>
      <c r="CI2533" t="s">
        <v>1405</v>
      </c>
      <c r="CJ2533">
        <v>1</v>
      </c>
      <c r="CK2533" t="s">
        <v>1399</v>
      </c>
      <c r="CL2533">
        <f t="shared" si="197"/>
        <v>1</v>
      </c>
      <c r="CM2533">
        <f t="shared" si="198"/>
        <v>0</v>
      </c>
      <c r="CN2533">
        <f t="shared" si="199"/>
        <v>1</v>
      </c>
    </row>
    <row r="2534" spans="1:92" x14ac:dyDescent="0.25">
      <c r="A2534">
        <v>1125</v>
      </c>
      <c r="B2534" t="s">
        <v>564</v>
      </c>
      <c r="C2534" t="s">
        <v>564</v>
      </c>
      <c r="D2534">
        <v>2591317</v>
      </c>
      <c r="E2534">
        <v>1</v>
      </c>
      <c r="F2534" s="107">
        <v>40949</v>
      </c>
      <c r="G2534" s="107">
        <v>40953</v>
      </c>
      <c r="H2534">
        <v>2591317</v>
      </c>
      <c r="I2534" s="107" t="s">
        <v>560</v>
      </c>
      <c r="J2534" s="107" t="s">
        <v>560</v>
      </c>
      <c r="K2534" t="s">
        <v>562</v>
      </c>
      <c r="L2534" t="s">
        <v>562</v>
      </c>
      <c r="N2534" t="s">
        <v>1335</v>
      </c>
      <c r="O2534" t="s">
        <v>913</v>
      </c>
      <c r="P2534" t="s">
        <v>54</v>
      </c>
      <c r="Q2534">
        <v>0</v>
      </c>
      <c r="R2534">
        <v>5</v>
      </c>
      <c r="S2534">
        <v>1</v>
      </c>
      <c r="T2534">
        <v>0</v>
      </c>
      <c r="V2534">
        <v>1</v>
      </c>
      <c r="AB2534" t="s">
        <v>111</v>
      </c>
      <c r="AD2534" s="107">
        <v>25247</v>
      </c>
      <c r="AE2534" t="s">
        <v>31</v>
      </c>
      <c r="AF2534" t="s">
        <v>39</v>
      </c>
      <c r="AG2534" t="s">
        <v>40</v>
      </c>
      <c r="AH2534" t="s">
        <v>30</v>
      </c>
      <c r="AI2534" t="s">
        <v>112</v>
      </c>
      <c r="AJ2534" t="s">
        <v>54</v>
      </c>
      <c r="AK2534">
        <v>2</v>
      </c>
      <c r="AL2534" t="s">
        <v>54</v>
      </c>
      <c r="AP2534" t="s">
        <v>178</v>
      </c>
      <c r="AR2534" t="s">
        <v>91</v>
      </c>
      <c r="AS2534" t="s">
        <v>179</v>
      </c>
      <c r="BC2534" t="s">
        <v>78</v>
      </c>
      <c r="BF2534">
        <v>0</v>
      </c>
      <c r="BG2534">
        <v>0</v>
      </c>
      <c r="BH2534">
        <v>5</v>
      </c>
      <c r="BI2534">
        <v>42.901639344262293</v>
      </c>
      <c r="BJ2534" t="e">
        <f t="shared" si="195"/>
        <v>#VALUE!</v>
      </c>
      <c r="BK2534" t="e">
        <v>#VALUE!</v>
      </c>
      <c r="BL2534" t="e">
        <v>#VALUE!</v>
      </c>
      <c r="BM2534" t="s">
        <v>1051</v>
      </c>
      <c r="BN2534" t="s">
        <v>913</v>
      </c>
      <c r="BO2534" t="s">
        <v>564</v>
      </c>
      <c r="BQ2534" t="s">
        <v>1051</v>
      </c>
      <c r="BR2534">
        <v>0</v>
      </c>
      <c r="BS2534" t="s">
        <v>1338</v>
      </c>
      <c r="BT2534" t="s">
        <v>1252</v>
      </c>
      <c r="BU2534" t="s">
        <v>87</v>
      </c>
      <c r="BV2534">
        <v>0</v>
      </c>
      <c r="BW2534">
        <v>0</v>
      </c>
      <c r="BX2534">
        <v>0</v>
      </c>
      <c r="BY2534">
        <v>0</v>
      </c>
      <c r="BZ2534" t="e">
        <v>#VALUE!</v>
      </c>
      <c r="CA2534" t="e">
        <v>#VALUE!</v>
      </c>
      <c r="CB2534" t="e">
        <v>#VALUE!</v>
      </c>
      <c r="CC2534">
        <v>0</v>
      </c>
      <c r="CD2534">
        <v>0</v>
      </c>
      <c r="CH2534">
        <f t="shared" si="196"/>
        <v>1</v>
      </c>
      <c r="CI2534" t="s">
        <v>1405</v>
      </c>
      <c r="CJ2534">
        <v>1</v>
      </c>
      <c r="CK2534" t="s">
        <v>1400</v>
      </c>
      <c r="CL2534">
        <f t="shared" si="197"/>
        <v>0</v>
      </c>
      <c r="CM2534">
        <f t="shared" si="198"/>
        <v>1</v>
      </c>
      <c r="CN2534">
        <f t="shared" si="199"/>
        <v>0</v>
      </c>
    </row>
    <row r="2535" spans="1:92" x14ac:dyDescent="0.25">
      <c r="A2535">
        <v>424</v>
      </c>
      <c r="B2535" t="s">
        <v>564</v>
      </c>
      <c r="C2535" t="s">
        <v>564</v>
      </c>
      <c r="D2535">
        <v>2591634</v>
      </c>
      <c r="E2535">
        <v>2</v>
      </c>
      <c r="F2535" s="107">
        <v>40926</v>
      </c>
      <c r="G2535" s="107">
        <v>41074</v>
      </c>
      <c r="H2535">
        <v>2591634</v>
      </c>
      <c r="I2535" s="107" t="s">
        <v>560</v>
      </c>
      <c r="J2535" s="107" t="s">
        <v>560</v>
      </c>
      <c r="K2535">
        <v>15000</v>
      </c>
      <c r="L2535" t="s">
        <v>569</v>
      </c>
      <c r="M2535" s="107">
        <v>40930</v>
      </c>
      <c r="N2535" t="s">
        <v>87</v>
      </c>
      <c r="O2535" t="s">
        <v>75</v>
      </c>
      <c r="P2535" t="s">
        <v>587</v>
      </c>
      <c r="Q2535">
        <v>0</v>
      </c>
      <c r="R2535">
        <v>149</v>
      </c>
      <c r="S2535">
        <v>0</v>
      </c>
      <c r="T2535">
        <v>0</v>
      </c>
      <c r="AD2535" s="107">
        <v>32141</v>
      </c>
      <c r="AE2535" t="s">
        <v>31</v>
      </c>
      <c r="AF2535" t="s">
        <v>68</v>
      </c>
      <c r="AG2535" t="s">
        <v>870</v>
      </c>
      <c r="AH2535" t="s">
        <v>30</v>
      </c>
      <c r="AI2535" t="s">
        <v>117</v>
      </c>
      <c r="AJ2535" t="s">
        <v>47</v>
      </c>
      <c r="AK2535">
        <v>6</v>
      </c>
      <c r="AL2535" t="s">
        <v>47</v>
      </c>
      <c r="AP2535" t="s">
        <v>151</v>
      </c>
      <c r="AR2535" t="s">
        <v>66</v>
      </c>
      <c r="AS2535" t="s">
        <v>125</v>
      </c>
      <c r="BC2535" t="s">
        <v>51</v>
      </c>
      <c r="BF2535">
        <v>0</v>
      </c>
      <c r="BG2535">
        <v>0</v>
      </c>
      <c r="BH2535">
        <v>149</v>
      </c>
      <c r="BI2535">
        <v>24.002732240437158</v>
      </c>
      <c r="BJ2535" t="e">
        <f t="shared" si="195"/>
        <v>#VALUE!</v>
      </c>
      <c r="BK2535" t="e">
        <v>#VALUE!</v>
      </c>
      <c r="BL2535" t="e">
        <v>#VALUE!</v>
      </c>
      <c r="BM2535" t="s">
        <v>47</v>
      </c>
      <c r="BN2535" t="s">
        <v>75</v>
      </c>
      <c r="BO2535" t="s">
        <v>87</v>
      </c>
      <c r="BQ2535" t="s">
        <v>47</v>
      </c>
      <c r="BR2535">
        <v>0</v>
      </c>
      <c r="BS2535" t="s">
        <v>573</v>
      </c>
      <c r="BT2535" t="s">
        <v>1252</v>
      </c>
      <c r="BU2535" t="s">
        <v>564</v>
      </c>
      <c r="BV2535">
        <v>0</v>
      </c>
      <c r="BW2535">
        <v>0</v>
      </c>
      <c r="BX2535">
        <v>0</v>
      </c>
      <c r="BY2535">
        <v>0</v>
      </c>
      <c r="BZ2535" t="e">
        <v>#VALUE!</v>
      </c>
      <c r="CA2535" t="e">
        <v>#VALUE!</v>
      </c>
      <c r="CB2535" t="e">
        <v>#VALUE!</v>
      </c>
      <c r="CC2535">
        <v>0</v>
      </c>
      <c r="CD2535">
        <v>0</v>
      </c>
      <c r="CE2535">
        <v>0</v>
      </c>
      <c r="CH2535">
        <f t="shared" si="196"/>
        <v>0</v>
      </c>
      <c r="CI2535" t="s">
        <v>1405</v>
      </c>
      <c r="CJ2535">
        <v>1</v>
      </c>
      <c r="CK2535" t="s">
        <v>1400</v>
      </c>
      <c r="CL2535">
        <f t="shared" si="197"/>
        <v>1</v>
      </c>
      <c r="CM2535">
        <f t="shared" si="198"/>
        <v>0</v>
      </c>
      <c r="CN2535">
        <f t="shared" si="199"/>
        <v>0</v>
      </c>
    </row>
    <row r="2536" spans="1:92" x14ac:dyDescent="0.25">
      <c r="A2536">
        <v>1866</v>
      </c>
      <c r="B2536" t="s">
        <v>564</v>
      </c>
      <c r="C2536" t="s">
        <v>564</v>
      </c>
      <c r="D2536">
        <v>2591915</v>
      </c>
      <c r="E2536">
        <v>2</v>
      </c>
      <c r="F2536" s="107">
        <v>40978</v>
      </c>
      <c r="G2536" s="107">
        <v>41192</v>
      </c>
      <c r="H2536">
        <v>2591915</v>
      </c>
      <c r="I2536" s="107">
        <v>40977</v>
      </c>
      <c r="J2536" s="107">
        <v>40979</v>
      </c>
      <c r="K2536">
        <v>10000</v>
      </c>
      <c r="L2536" t="s">
        <v>568</v>
      </c>
      <c r="M2536" s="107">
        <v>40979</v>
      </c>
      <c r="N2536" t="s">
        <v>87</v>
      </c>
      <c r="O2536" t="s">
        <v>75</v>
      </c>
      <c r="P2536" t="s">
        <v>587</v>
      </c>
      <c r="Q2536">
        <v>3</v>
      </c>
      <c r="R2536">
        <v>215</v>
      </c>
      <c r="S2536">
        <v>0</v>
      </c>
      <c r="T2536">
        <v>0</v>
      </c>
      <c r="AD2536" s="107">
        <v>20908</v>
      </c>
      <c r="AE2536" t="s">
        <v>31</v>
      </c>
      <c r="AF2536" t="s">
        <v>32</v>
      </c>
      <c r="AG2536" t="s">
        <v>868</v>
      </c>
      <c r="AH2536" t="s">
        <v>30</v>
      </c>
      <c r="AI2536" t="s">
        <v>96</v>
      </c>
      <c r="AJ2536" t="s">
        <v>47</v>
      </c>
      <c r="AK2536">
        <v>9</v>
      </c>
      <c r="AL2536" t="s">
        <v>47</v>
      </c>
      <c r="AP2536" t="s">
        <v>133</v>
      </c>
      <c r="AR2536" t="s">
        <v>49</v>
      </c>
      <c r="AS2536" t="s">
        <v>63</v>
      </c>
      <c r="BC2536" t="s">
        <v>51</v>
      </c>
      <c r="BF2536">
        <v>3</v>
      </c>
      <c r="BG2536">
        <v>216</v>
      </c>
      <c r="BH2536">
        <v>215</v>
      </c>
      <c r="BI2536">
        <v>54.83606557377049</v>
      </c>
      <c r="BJ2536">
        <f t="shared" si="195"/>
        <v>55</v>
      </c>
      <c r="BK2536">
        <v>0</v>
      </c>
      <c r="BL2536">
        <v>-213</v>
      </c>
      <c r="BM2536" t="s">
        <v>47</v>
      </c>
      <c r="BN2536" t="s">
        <v>75</v>
      </c>
      <c r="BO2536" t="s">
        <v>87</v>
      </c>
      <c r="BQ2536" t="s">
        <v>47</v>
      </c>
      <c r="BR2536" t="s">
        <v>87</v>
      </c>
      <c r="BS2536" t="s">
        <v>573</v>
      </c>
      <c r="BT2536" t="s">
        <v>1252</v>
      </c>
      <c r="BU2536" t="s">
        <v>564</v>
      </c>
      <c r="BV2536">
        <v>1.3953488372093023E-2</v>
      </c>
      <c r="BW2536">
        <v>1.3953488372093023E-2</v>
      </c>
      <c r="BX2536">
        <v>0</v>
      </c>
      <c r="BY2536">
        <v>0</v>
      </c>
      <c r="BZ2536">
        <v>-3</v>
      </c>
      <c r="CA2536">
        <v>0</v>
      </c>
      <c r="CB2536">
        <v>3</v>
      </c>
      <c r="CC2536" t="e">
        <v>#VALUE!</v>
      </c>
      <c r="CD2536">
        <v>3</v>
      </c>
      <c r="CE2536">
        <v>0</v>
      </c>
      <c r="CH2536">
        <f t="shared" si="196"/>
        <v>0</v>
      </c>
      <c r="CI2536" t="s">
        <v>1405</v>
      </c>
      <c r="CJ2536">
        <v>1</v>
      </c>
      <c r="CK2536" t="s">
        <v>1399</v>
      </c>
      <c r="CL2536">
        <f t="shared" si="197"/>
        <v>1</v>
      </c>
      <c r="CM2536">
        <f t="shared" si="198"/>
        <v>0</v>
      </c>
      <c r="CN2536">
        <f t="shared" si="199"/>
        <v>0</v>
      </c>
    </row>
    <row r="2537" spans="1:92" x14ac:dyDescent="0.25">
      <c r="A2537">
        <v>2678</v>
      </c>
      <c r="B2537" t="s">
        <v>564</v>
      </c>
      <c r="C2537" t="s">
        <v>87</v>
      </c>
      <c r="D2537">
        <v>2592432</v>
      </c>
      <c r="E2537">
        <v>4</v>
      </c>
      <c r="F2537" s="107">
        <v>41008</v>
      </c>
      <c r="G2537" s="107">
        <v>41311</v>
      </c>
      <c r="H2537">
        <v>2592432</v>
      </c>
      <c r="I2537" s="107">
        <v>41009</v>
      </c>
      <c r="J2537" s="107">
        <v>41011</v>
      </c>
      <c r="K2537">
        <v>2000</v>
      </c>
      <c r="L2537" t="s">
        <v>566</v>
      </c>
      <c r="M2537" s="107">
        <v>41011</v>
      </c>
      <c r="N2537" t="s">
        <v>87</v>
      </c>
      <c r="O2537" t="s">
        <v>75</v>
      </c>
      <c r="P2537" t="s">
        <v>38</v>
      </c>
      <c r="Q2537">
        <v>11</v>
      </c>
      <c r="R2537">
        <v>304</v>
      </c>
      <c r="S2537">
        <v>0</v>
      </c>
      <c r="T2537">
        <v>0</v>
      </c>
      <c r="AB2537" t="s">
        <v>111</v>
      </c>
      <c r="AD2537" s="107">
        <v>34655</v>
      </c>
      <c r="AE2537" t="s">
        <v>31</v>
      </c>
      <c r="AF2537" t="s">
        <v>39</v>
      </c>
      <c r="AG2537" t="s">
        <v>40</v>
      </c>
      <c r="AH2537" t="s">
        <v>30</v>
      </c>
      <c r="AI2537" t="s">
        <v>79</v>
      </c>
      <c r="AJ2537" t="s">
        <v>88</v>
      </c>
      <c r="AK2537">
        <v>5</v>
      </c>
      <c r="AL2537" t="s">
        <v>986</v>
      </c>
      <c r="AO2537">
        <v>30</v>
      </c>
      <c r="AP2537" t="s">
        <v>42</v>
      </c>
      <c r="AR2537" t="s">
        <v>43</v>
      </c>
      <c r="AS2537" t="s">
        <v>44</v>
      </c>
      <c r="AT2537" t="s">
        <v>1095</v>
      </c>
      <c r="AV2537" t="s">
        <v>87</v>
      </c>
      <c r="AW2537" t="s">
        <v>774</v>
      </c>
      <c r="BA2537">
        <v>41296</v>
      </c>
      <c r="BB2537">
        <v>339</v>
      </c>
      <c r="BC2537" t="s">
        <v>51</v>
      </c>
      <c r="BF2537">
        <v>11</v>
      </c>
      <c r="BG2537">
        <v>303</v>
      </c>
      <c r="BH2537">
        <v>304</v>
      </c>
      <c r="BI2537">
        <v>17.357923497267759</v>
      </c>
      <c r="BJ2537">
        <f t="shared" si="195"/>
        <v>17</v>
      </c>
      <c r="BK2537">
        <v>0</v>
      </c>
      <c r="BL2537">
        <v>-300</v>
      </c>
      <c r="BM2537" t="s">
        <v>1050</v>
      </c>
      <c r="BN2537" t="s">
        <v>75</v>
      </c>
      <c r="BO2537" t="s">
        <v>87</v>
      </c>
      <c r="BQ2537" t="s">
        <v>1050</v>
      </c>
      <c r="BR2537" t="s">
        <v>87</v>
      </c>
      <c r="BS2537" t="s">
        <v>572</v>
      </c>
      <c r="BT2537" t="s">
        <v>1252</v>
      </c>
      <c r="BU2537" t="s">
        <v>564</v>
      </c>
      <c r="BV2537">
        <v>3.6184210526315791E-2</v>
      </c>
      <c r="BW2537">
        <v>9.9009900990099011E-3</v>
      </c>
      <c r="BX2537">
        <v>-2.6283220427305888E-2</v>
      </c>
      <c r="BY2537">
        <v>0</v>
      </c>
      <c r="BZ2537">
        <v>-3</v>
      </c>
      <c r="CA2537">
        <v>8</v>
      </c>
      <c r="CB2537">
        <v>303</v>
      </c>
      <c r="CC2537">
        <v>11</v>
      </c>
      <c r="CD2537">
        <v>303</v>
      </c>
      <c r="CE2537">
        <v>300</v>
      </c>
      <c r="CH2537">
        <f t="shared" si="196"/>
        <v>0</v>
      </c>
      <c r="CI2537" t="s">
        <v>1404</v>
      </c>
      <c r="CJ2537">
        <v>2</v>
      </c>
      <c r="CK2537" t="s">
        <v>1399</v>
      </c>
      <c r="CL2537">
        <f t="shared" si="197"/>
        <v>1</v>
      </c>
      <c r="CM2537">
        <f t="shared" si="198"/>
        <v>0</v>
      </c>
      <c r="CN2537">
        <f t="shared" si="199"/>
        <v>0</v>
      </c>
    </row>
    <row r="2538" spans="1:92" x14ac:dyDescent="0.25">
      <c r="A2538">
        <v>1855</v>
      </c>
      <c r="B2538" t="s">
        <v>564</v>
      </c>
      <c r="C2538" t="s">
        <v>564</v>
      </c>
      <c r="D2538">
        <v>2592502</v>
      </c>
      <c r="E2538">
        <v>1</v>
      </c>
      <c r="F2538" s="107">
        <v>40977</v>
      </c>
      <c r="G2538" s="107">
        <v>41107</v>
      </c>
      <c r="H2538">
        <v>2592502</v>
      </c>
      <c r="I2538" s="107">
        <v>40939</v>
      </c>
      <c r="J2538" s="107">
        <v>41107</v>
      </c>
      <c r="K2538">
        <v>75000</v>
      </c>
      <c r="L2538" t="s">
        <v>570</v>
      </c>
      <c r="N2538" t="s">
        <v>564</v>
      </c>
      <c r="O2538" t="s">
        <v>913</v>
      </c>
      <c r="P2538" t="s">
        <v>54</v>
      </c>
      <c r="Q2538">
        <v>169</v>
      </c>
      <c r="R2538">
        <v>131</v>
      </c>
      <c r="S2538">
        <v>0</v>
      </c>
      <c r="T2538">
        <v>1</v>
      </c>
      <c r="AD2538" s="107">
        <v>24604</v>
      </c>
      <c r="AE2538" t="s">
        <v>45</v>
      </c>
      <c r="AF2538" t="s">
        <v>68</v>
      </c>
      <c r="AG2538" t="s">
        <v>870</v>
      </c>
      <c r="AH2538" t="s">
        <v>30</v>
      </c>
      <c r="AI2538" t="s">
        <v>71</v>
      </c>
      <c r="AJ2538" t="s">
        <v>54</v>
      </c>
      <c r="AK2538">
        <v>5</v>
      </c>
      <c r="AL2538" t="s">
        <v>54</v>
      </c>
      <c r="AP2538" t="s">
        <v>231</v>
      </c>
      <c r="AR2538" t="s">
        <v>66</v>
      </c>
      <c r="AS2538" t="s">
        <v>60</v>
      </c>
      <c r="BC2538" t="s">
        <v>37</v>
      </c>
      <c r="BF2538">
        <v>169</v>
      </c>
      <c r="BG2538">
        <v>169</v>
      </c>
      <c r="BH2538">
        <v>131</v>
      </c>
      <c r="BI2538">
        <v>44.734972677595628</v>
      </c>
      <c r="BJ2538">
        <f t="shared" si="195"/>
        <v>45</v>
      </c>
      <c r="BK2538">
        <v>0</v>
      </c>
      <c r="BL2538">
        <v>0</v>
      </c>
      <c r="BM2538" t="s">
        <v>1051</v>
      </c>
      <c r="BN2538" t="s">
        <v>913</v>
      </c>
      <c r="BO2538" t="s">
        <v>564</v>
      </c>
      <c r="BQ2538" t="s">
        <v>1051</v>
      </c>
      <c r="BR2538" t="s">
        <v>87</v>
      </c>
      <c r="BS2538" t="s">
        <v>572</v>
      </c>
      <c r="BT2538" t="s">
        <v>1252</v>
      </c>
      <c r="BU2538" t="s">
        <v>564</v>
      </c>
      <c r="BV2538">
        <v>1.2900763358778626</v>
      </c>
      <c r="BW2538">
        <v>1.2900763358778626</v>
      </c>
      <c r="BX2538">
        <v>0</v>
      </c>
      <c r="BY2538">
        <v>0</v>
      </c>
      <c r="BZ2538">
        <v>-169</v>
      </c>
      <c r="CA2538">
        <v>0</v>
      </c>
      <c r="CB2538">
        <v>169</v>
      </c>
      <c r="CC2538" t="e">
        <v>#VALUE!</v>
      </c>
      <c r="CD2538">
        <v>169</v>
      </c>
      <c r="CE2538">
        <v>0</v>
      </c>
      <c r="CH2538">
        <f t="shared" si="196"/>
        <v>1</v>
      </c>
      <c r="CI2538" t="s">
        <v>1403</v>
      </c>
      <c r="CJ2538">
        <v>6</v>
      </c>
      <c r="CK2538" t="s">
        <v>1399</v>
      </c>
      <c r="CL2538">
        <f t="shared" si="197"/>
        <v>0</v>
      </c>
      <c r="CM2538">
        <f t="shared" si="198"/>
        <v>0</v>
      </c>
      <c r="CN2538">
        <f t="shared" si="199"/>
        <v>1</v>
      </c>
    </row>
    <row r="2539" spans="1:92" x14ac:dyDescent="0.25">
      <c r="A2539">
        <v>701</v>
      </c>
      <c r="B2539" t="s">
        <v>564</v>
      </c>
      <c r="C2539" t="s">
        <v>564</v>
      </c>
      <c r="D2539">
        <v>2592693</v>
      </c>
      <c r="E2539">
        <v>2</v>
      </c>
      <c r="F2539" s="107">
        <v>40936</v>
      </c>
      <c r="G2539" s="107">
        <v>40938</v>
      </c>
      <c r="H2539">
        <v>2592693</v>
      </c>
      <c r="I2539" s="107" t="s">
        <v>560</v>
      </c>
      <c r="J2539" s="107" t="s">
        <v>560</v>
      </c>
      <c r="K2539">
        <v>2000</v>
      </c>
      <c r="L2539" t="s">
        <v>566</v>
      </c>
      <c r="N2539" t="s">
        <v>1336</v>
      </c>
      <c r="O2539" t="s">
        <v>913</v>
      </c>
      <c r="P2539" t="s">
        <v>587</v>
      </c>
      <c r="Q2539">
        <v>0</v>
      </c>
      <c r="R2539">
        <v>3</v>
      </c>
      <c r="S2539">
        <v>0</v>
      </c>
      <c r="T2539">
        <v>3</v>
      </c>
      <c r="AD2539" s="107">
        <v>33210</v>
      </c>
      <c r="AE2539" t="s">
        <v>31</v>
      </c>
      <c r="AF2539" t="s">
        <v>39</v>
      </c>
      <c r="AG2539" t="s">
        <v>40</v>
      </c>
      <c r="AH2539" t="s">
        <v>40</v>
      </c>
      <c r="AI2539" t="s">
        <v>113</v>
      </c>
      <c r="AJ2539" t="s">
        <v>47</v>
      </c>
      <c r="AK2539">
        <v>1</v>
      </c>
      <c r="AL2539" t="s">
        <v>47</v>
      </c>
      <c r="AP2539" t="s">
        <v>42</v>
      </c>
      <c r="AR2539" t="s">
        <v>43</v>
      </c>
      <c r="AS2539" t="s">
        <v>44</v>
      </c>
      <c r="AT2539" t="s">
        <v>239</v>
      </c>
      <c r="BC2539" t="s">
        <v>37</v>
      </c>
      <c r="BF2539">
        <v>0</v>
      </c>
      <c r="BG2539">
        <v>0</v>
      </c>
      <c r="BH2539">
        <v>3</v>
      </c>
      <c r="BI2539">
        <v>21.10928961748634</v>
      </c>
      <c r="BJ2539" t="e">
        <f t="shared" si="195"/>
        <v>#VALUE!</v>
      </c>
      <c r="BK2539" t="e">
        <v>#VALUE!</v>
      </c>
      <c r="BL2539" t="e">
        <v>#VALUE!</v>
      </c>
      <c r="BM2539" t="s">
        <v>47</v>
      </c>
      <c r="BN2539" t="s">
        <v>913</v>
      </c>
      <c r="BO2539" t="s">
        <v>564</v>
      </c>
      <c r="BQ2539" t="s">
        <v>47</v>
      </c>
      <c r="BR2539">
        <v>0</v>
      </c>
      <c r="BS2539" t="s">
        <v>1337</v>
      </c>
      <c r="BT2539" t="s">
        <v>1252</v>
      </c>
      <c r="BU2539" t="s">
        <v>564</v>
      </c>
      <c r="BV2539">
        <v>0</v>
      </c>
      <c r="BW2539">
        <v>0</v>
      </c>
      <c r="BX2539">
        <v>0</v>
      </c>
      <c r="BY2539">
        <v>0</v>
      </c>
      <c r="BZ2539" t="e">
        <v>#VALUE!</v>
      </c>
      <c r="CA2539" t="e">
        <v>#VALUE!</v>
      </c>
      <c r="CB2539" t="e">
        <v>#VALUE!</v>
      </c>
      <c r="CC2539">
        <v>0</v>
      </c>
      <c r="CD2539">
        <v>0</v>
      </c>
      <c r="CH2539">
        <f t="shared" si="196"/>
        <v>1</v>
      </c>
      <c r="CI2539" t="s">
        <v>1405</v>
      </c>
      <c r="CJ2539">
        <v>1</v>
      </c>
      <c r="CK2539" t="s">
        <v>1400</v>
      </c>
      <c r="CL2539">
        <f t="shared" si="197"/>
        <v>0</v>
      </c>
      <c r="CM2539">
        <f t="shared" si="198"/>
        <v>0</v>
      </c>
      <c r="CN2539">
        <f t="shared" si="199"/>
        <v>1</v>
      </c>
    </row>
    <row r="2540" spans="1:92" x14ac:dyDescent="0.25">
      <c r="A2540">
        <v>1697</v>
      </c>
      <c r="B2540" t="s">
        <v>564</v>
      </c>
      <c r="C2540" t="s">
        <v>564</v>
      </c>
      <c r="D2540">
        <v>2592878</v>
      </c>
      <c r="E2540">
        <v>2</v>
      </c>
      <c r="F2540" s="107">
        <v>40971</v>
      </c>
      <c r="G2540" s="107">
        <v>40973</v>
      </c>
      <c r="H2540">
        <v>2592878</v>
      </c>
      <c r="I2540" s="107">
        <v>40972</v>
      </c>
      <c r="J2540" s="107">
        <v>40973</v>
      </c>
      <c r="K2540">
        <v>50000</v>
      </c>
      <c r="L2540" t="s">
        <v>570</v>
      </c>
      <c r="N2540" t="s">
        <v>564</v>
      </c>
      <c r="O2540" t="s">
        <v>913</v>
      </c>
      <c r="P2540" t="s">
        <v>587</v>
      </c>
      <c r="Q2540">
        <v>2</v>
      </c>
      <c r="R2540">
        <v>3</v>
      </c>
      <c r="S2540">
        <v>0</v>
      </c>
      <c r="T2540">
        <v>0</v>
      </c>
      <c r="AB2540" t="s">
        <v>111</v>
      </c>
      <c r="AD2540" s="107">
        <v>27976</v>
      </c>
      <c r="AE2540" t="s">
        <v>31</v>
      </c>
      <c r="AF2540" t="s">
        <v>39</v>
      </c>
      <c r="AG2540" t="s">
        <v>40</v>
      </c>
      <c r="AH2540" t="s">
        <v>40</v>
      </c>
      <c r="AI2540" t="s">
        <v>84</v>
      </c>
      <c r="AJ2540" t="s">
        <v>47</v>
      </c>
      <c r="AK2540">
        <v>1</v>
      </c>
      <c r="AL2540" t="s">
        <v>47</v>
      </c>
      <c r="AP2540" t="s">
        <v>149</v>
      </c>
      <c r="AR2540" t="s">
        <v>66</v>
      </c>
      <c r="AS2540" t="s">
        <v>73</v>
      </c>
      <c r="BC2540" t="s">
        <v>37</v>
      </c>
      <c r="BF2540">
        <v>2</v>
      </c>
      <c r="BG2540">
        <v>2</v>
      </c>
      <c r="BH2540">
        <v>3</v>
      </c>
      <c r="BI2540">
        <v>35.505464480874316</v>
      </c>
      <c r="BJ2540">
        <f t="shared" si="195"/>
        <v>36</v>
      </c>
      <c r="BK2540">
        <v>0</v>
      </c>
      <c r="BL2540">
        <v>0</v>
      </c>
      <c r="BM2540" t="s">
        <v>47</v>
      </c>
      <c r="BN2540" t="s">
        <v>913</v>
      </c>
      <c r="BO2540" t="s">
        <v>564</v>
      </c>
      <c r="BQ2540" t="s">
        <v>47</v>
      </c>
      <c r="BR2540" t="s">
        <v>87</v>
      </c>
      <c r="BS2540" t="s">
        <v>572</v>
      </c>
      <c r="BT2540" t="s">
        <v>1252</v>
      </c>
      <c r="BU2540" t="s">
        <v>564</v>
      </c>
      <c r="BV2540">
        <v>0.66666666666666663</v>
      </c>
      <c r="BW2540">
        <v>1</v>
      </c>
      <c r="BX2540">
        <v>0.33333333333333337</v>
      </c>
      <c r="BY2540">
        <v>0</v>
      </c>
      <c r="BZ2540">
        <v>-2</v>
      </c>
      <c r="CA2540">
        <v>0</v>
      </c>
      <c r="CB2540">
        <v>2</v>
      </c>
      <c r="CC2540" t="e">
        <v>#VALUE!</v>
      </c>
      <c r="CD2540">
        <v>2</v>
      </c>
      <c r="CE2540">
        <v>0</v>
      </c>
      <c r="CH2540">
        <f t="shared" si="196"/>
        <v>0</v>
      </c>
      <c r="CI2540" t="s">
        <v>1405</v>
      </c>
      <c r="CJ2540">
        <v>1</v>
      </c>
      <c r="CK2540" t="s">
        <v>1399</v>
      </c>
      <c r="CL2540">
        <f t="shared" si="197"/>
        <v>0</v>
      </c>
      <c r="CM2540">
        <f t="shared" si="198"/>
        <v>0</v>
      </c>
      <c r="CN2540">
        <f t="shared" si="199"/>
        <v>0</v>
      </c>
    </row>
    <row r="2541" spans="1:92" x14ac:dyDescent="0.25">
      <c r="A2541">
        <v>619</v>
      </c>
      <c r="B2541" t="s">
        <v>564</v>
      </c>
      <c r="C2541" t="s">
        <v>564</v>
      </c>
      <c r="D2541">
        <v>2593166</v>
      </c>
      <c r="E2541">
        <v>3</v>
      </c>
      <c r="F2541" s="107">
        <v>40933</v>
      </c>
      <c r="G2541" s="107">
        <v>41015</v>
      </c>
      <c r="H2541">
        <v>2593166</v>
      </c>
      <c r="I2541" s="107">
        <v>40933</v>
      </c>
      <c r="J2541" s="107">
        <v>41015</v>
      </c>
      <c r="K2541">
        <v>2500</v>
      </c>
      <c r="L2541" t="s">
        <v>567</v>
      </c>
      <c r="N2541" t="s">
        <v>564</v>
      </c>
      <c r="O2541" t="s">
        <v>913</v>
      </c>
      <c r="P2541" t="s">
        <v>38</v>
      </c>
      <c r="Q2541">
        <v>83</v>
      </c>
      <c r="R2541">
        <v>83</v>
      </c>
      <c r="S2541">
        <v>0</v>
      </c>
      <c r="T2541">
        <v>0</v>
      </c>
      <c r="AB2541" t="s">
        <v>111</v>
      </c>
      <c r="AD2541" s="107">
        <v>30333</v>
      </c>
      <c r="AE2541" t="s">
        <v>45</v>
      </c>
      <c r="AF2541" t="s">
        <v>39</v>
      </c>
      <c r="AG2541" t="s">
        <v>40</v>
      </c>
      <c r="AH2541" t="s">
        <v>30</v>
      </c>
      <c r="AI2541" t="s">
        <v>96</v>
      </c>
      <c r="AJ2541" t="s">
        <v>88</v>
      </c>
      <c r="AK2541">
        <v>5</v>
      </c>
      <c r="AL2541" t="s">
        <v>184</v>
      </c>
      <c r="AP2541" t="s">
        <v>230</v>
      </c>
      <c r="AR2541" t="s">
        <v>43</v>
      </c>
      <c r="AS2541" t="s">
        <v>63</v>
      </c>
      <c r="BC2541" t="s">
        <v>51</v>
      </c>
      <c r="BF2541">
        <v>83</v>
      </c>
      <c r="BG2541">
        <v>83</v>
      </c>
      <c r="BH2541">
        <v>83</v>
      </c>
      <c r="BI2541">
        <v>28.961748633879782</v>
      </c>
      <c r="BJ2541">
        <f t="shared" si="195"/>
        <v>29</v>
      </c>
      <c r="BK2541">
        <v>0</v>
      </c>
      <c r="BL2541">
        <v>0</v>
      </c>
      <c r="BM2541" t="s">
        <v>1050</v>
      </c>
      <c r="BN2541" t="s">
        <v>913</v>
      </c>
      <c r="BO2541" t="s">
        <v>564</v>
      </c>
      <c r="BQ2541" t="s">
        <v>1050</v>
      </c>
      <c r="BR2541" t="s">
        <v>87</v>
      </c>
      <c r="BS2541" t="s">
        <v>572</v>
      </c>
      <c r="BT2541" t="s">
        <v>1252</v>
      </c>
      <c r="BU2541" t="s">
        <v>564</v>
      </c>
      <c r="BV2541">
        <v>1</v>
      </c>
      <c r="BW2541">
        <v>1</v>
      </c>
      <c r="BX2541">
        <v>0</v>
      </c>
      <c r="BY2541">
        <v>0</v>
      </c>
      <c r="BZ2541">
        <v>-83</v>
      </c>
      <c r="CA2541">
        <v>0</v>
      </c>
      <c r="CB2541">
        <v>83</v>
      </c>
      <c r="CC2541" t="e">
        <v>#VALUE!</v>
      </c>
      <c r="CD2541">
        <v>83</v>
      </c>
      <c r="CE2541">
        <v>0</v>
      </c>
      <c r="CH2541">
        <f t="shared" si="196"/>
        <v>0</v>
      </c>
      <c r="CI2541" t="s">
        <v>1402</v>
      </c>
      <c r="CJ2541">
        <v>4</v>
      </c>
      <c r="CK2541" t="s">
        <v>1399</v>
      </c>
      <c r="CL2541">
        <f t="shared" si="197"/>
        <v>0</v>
      </c>
      <c r="CM2541">
        <f t="shared" si="198"/>
        <v>0</v>
      </c>
      <c r="CN2541">
        <f t="shared" si="199"/>
        <v>0</v>
      </c>
    </row>
    <row r="2542" spans="1:92" x14ac:dyDescent="0.25">
      <c r="A2542">
        <v>1299</v>
      </c>
      <c r="B2542" t="s">
        <v>87</v>
      </c>
      <c r="C2542" t="s">
        <v>87</v>
      </c>
      <c r="D2542">
        <v>2593616</v>
      </c>
      <c r="E2542">
        <v>2</v>
      </c>
      <c r="F2542" s="107">
        <v>40956</v>
      </c>
      <c r="G2542" s="107">
        <v>41123</v>
      </c>
      <c r="H2542">
        <v>2593616</v>
      </c>
      <c r="I2542" s="107">
        <v>40961</v>
      </c>
      <c r="J2542" s="107">
        <v>41003</v>
      </c>
      <c r="K2542">
        <v>2000</v>
      </c>
      <c r="L2542" t="s">
        <v>566</v>
      </c>
      <c r="M2542" s="107">
        <v>41003</v>
      </c>
      <c r="N2542" t="s">
        <v>87</v>
      </c>
      <c r="O2542" t="s">
        <v>75</v>
      </c>
      <c r="P2542" t="s">
        <v>587</v>
      </c>
      <c r="Q2542">
        <v>77</v>
      </c>
      <c r="R2542">
        <v>168</v>
      </c>
      <c r="S2542">
        <v>0</v>
      </c>
      <c r="T2542">
        <v>2</v>
      </c>
      <c r="AD2542" s="107">
        <v>34669</v>
      </c>
      <c r="AE2542" t="s">
        <v>31</v>
      </c>
      <c r="AF2542" t="s">
        <v>32</v>
      </c>
      <c r="AG2542" t="s">
        <v>868</v>
      </c>
      <c r="AH2542" t="s">
        <v>57</v>
      </c>
      <c r="AI2542" t="s">
        <v>84</v>
      </c>
      <c r="AJ2542" t="s">
        <v>47</v>
      </c>
      <c r="AK2542">
        <v>9</v>
      </c>
      <c r="AL2542" t="s">
        <v>47</v>
      </c>
      <c r="AP2542" t="s">
        <v>103</v>
      </c>
      <c r="AR2542" t="s">
        <v>43</v>
      </c>
      <c r="AS2542" t="s">
        <v>63</v>
      </c>
      <c r="AT2542" t="s">
        <v>313</v>
      </c>
      <c r="AU2542" t="s">
        <v>718</v>
      </c>
      <c r="AX2542" t="s">
        <v>87</v>
      </c>
      <c r="BC2542" t="s">
        <v>51</v>
      </c>
      <c r="BD2542" t="s">
        <v>1295</v>
      </c>
      <c r="BF2542">
        <v>77</v>
      </c>
      <c r="BG2542">
        <v>163</v>
      </c>
      <c r="BH2542">
        <v>168</v>
      </c>
      <c r="BI2542">
        <v>17.1775956284153</v>
      </c>
      <c r="BJ2542">
        <f t="shared" si="195"/>
        <v>17</v>
      </c>
      <c r="BK2542">
        <v>0</v>
      </c>
      <c r="BL2542">
        <v>-120</v>
      </c>
      <c r="BM2542" t="s">
        <v>47</v>
      </c>
      <c r="BN2542" t="s">
        <v>75</v>
      </c>
      <c r="BO2542" t="s">
        <v>87</v>
      </c>
      <c r="BQ2542" t="s">
        <v>47</v>
      </c>
      <c r="BR2542" t="s">
        <v>87</v>
      </c>
      <c r="BS2542" t="s">
        <v>572</v>
      </c>
      <c r="BT2542" t="s">
        <v>1252</v>
      </c>
      <c r="BU2542" t="s">
        <v>564</v>
      </c>
      <c r="BV2542">
        <v>0.45833333333333331</v>
      </c>
      <c r="BW2542">
        <v>0.26380368098159507</v>
      </c>
      <c r="BX2542">
        <v>-0.19452965235173825</v>
      </c>
      <c r="BY2542">
        <v>0</v>
      </c>
      <c r="BZ2542">
        <v>-43</v>
      </c>
      <c r="CA2542">
        <v>34</v>
      </c>
      <c r="CB2542">
        <v>163</v>
      </c>
      <c r="CC2542">
        <v>77</v>
      </c>
      <c r="CD2542">
        <v>163</v>
      </c>
      <c r="CE2542">
        <v>120</v>
      </c>
      <c r="CH2542">
        <f t="shared" si="196"/>
        <v>1</v>
      </c>
      <c r="CI2542" t="s">
        <v>1402</v>
      </c>
      <c r="CJ2542">
        <v>4</v>
      </c>
      <c r="CK2542" t="s">
        <v>1399</v>
      </c>
      <c r="CL2542">
        <f t="shared" si="197"/>
        <v>1</v>
      </c>
      <c r="CM2542">
        <f t="shared" si="198"/>
        <v>0</v>
      </c>
      <c r="CN2542">
        <f t="shared" si="199"/>
        <v>1</v>
      </c>
    </row>
    <row r="2543" spans="1:92" x14ac:dyDescent="0.25">
      <c r="A2543">
        <v>43</v>
      </c>
      <c r="B2543" t="s">
        <v>564</v>
      </c>
      <c r="C2543" t="s">
        <v>564</v>
      </c>
      <c r="D2543">
        <v>2593770</v>
      </c>
      <c r="E2543">
        <v>4</v>
      </c>
      <c r="F2543" s="107">
        <v>40911</v>
      </c>
      <c r="G2543" s="107">
        <v>40970</v>
      </c>
      <c r="H2543">
        <v>2593770</v>
      </c>
      <c r="I2543" s="107">
        <v>40911</v>
      </c>
      <c r="J2543" s="107">
        <v>40970</v>
      </c>
      <c r="K2543">
        <v>5000</v>
      </c>
      <c r="L2543" t="s">
        <v>567</v>
      </c>
      <c r="N2543" t="s">
        <v>564</v>
      </c>
      <c r="O2543" t="s">
        <v>913</v>
      </c>
      <c r="P2543" t="s">
        <v>38</v>
      </c>
      <c r="Q2543">
        <v>60</v>
      </c>
      <c r="R2543">
        <v>60</v>
      </c>
      <c r="S2543">
        <v>0</v>
      </c>
      <c r="T2543">
        <v>2</v>
      </c>
      <c r="AD2543" s="107">
        <v>29262</v>
      </c>
      <c r="AE2543" t="s">
        <v>31</v>
      </c>
      <c r="AF2543" t="s">
        <v>68</v>
      </c>
      <c r="AG2543" t="s">
        <v>870</v>
      </c>
      <c r="AH2543" t="s">
        <v>57</v>
      </c>
      <c r="AI2543" t="s">
        <v>96</v>
      </c>
      <c r="AJ2543" t="s">
        <v>88</v>
      </c>
      <c r="AK2543">
        <v>4</v>
      </c>
      <c r="AL2543" t="s">
        <v>986</v>
      </c>
      <c r="AO2543">
        <v>180</v>
      </c>
      <c r="AP2543" t="s">
        <v>42</v>
      </c>
      <c r="AR2543" t="s">
        <v>43</v>
      </c>
      <c r="AS2543" t="s">
        <v>44</v>
      </c>
      <c r="BC2543" t="s">
        <v>98</v>
      </c>
      <c r="BF2543">
        <v>60</v>
      </c>
      <c r="BG2543">
        <v>60</v>
      </c>
      <c r="BH2543">
        <v>60</v>
      </c>
      <c r="BI2543">
        <v>31.827868852459016</v>
      </c>
      <c r="BJ2543">
        <f t="shared" si="195"/>
        <v>32</v>
      </c>
      <c r="BK2543">
        <v>0</v>
      </c>
      <c r="BL2543">
        <v>0</v>
      </c>
      <c r="BM2543" t="s">
        <v>1050</v>
      </c>
      <c r="BN2543" t="s">
        <v>913</v>
      </c>
      <c r="BO2543" t="s">
        <v>564</v>
      </c>
      <c r="BQ2543" t="s">
        <v>1050</v>
      </c>
      <c r="BR2543" t="s">
        <v>87</v>
      </c>
      <c r="BS2543" t="s">
        <v>572</v>
      </c>
      <c r="BT2543" t="s">
        <v>1252</v>
      </c>
      <c r="BU2543" t="s">
        <v>564</v>
      </c>
      <c r="BV2543">
        <v>1</v>
      </c>
      <c r="BW2543">
        <v>1</v>
      </c>
      <c r="BX2543">
        <v>0</v>
      </c>
      <c r="BY2543">
        <v>0</v>
      </c>
      <c r="BZ2543">
        <v>-60</v>
      </c>
      <c r="CA2543">
        <v>0</v>
      </c>
      <c r="CB2543">
        <v>60</v>
      </c>
      <c r="CC2543" t="e">
        <v>#VALUE!</v>
      </c>
      <c r="CD2543">
        <v>60</v>
      </c>
      <c r="CE2543">
        <v>0</v>
      </c>
      <c r="CH2543">
        <f t="shared" si="196"/>
        <v>1</v>
      </c>
      <c r="CI2543" t="s">
        <v>1401</v>
      </c>
      <c r="CJ2543">
        <v>3</v>
      </c>
      <c r="CK2543" t="s">
        <v>1399</v>
      </c>
      <c r="CL2543">
        <f t="shared" si="197"/>
        <v>0</v>
      </c>
      <c r="CM2543">
        <f t="shared" si="198"/>
        <v>0</v>
      </c>
      <c r="CN2543">
        <f t="shared" si="199"/>
        <v>1</v>
      </c>
    </row>
    <row r="2544" spans="1:92" x14ac:dyDescent="0.25">
      <c r="A2544">
        <v>1042</v>
      </c>
      <c r="B2544" t="s">
        <v>564</v>
      </c>
      <c r="C2544" t="s">
        <v>564</v>
      </c>
      <c r="D2544">
        <v>2594163</v>
      </c>
      <c r="E2544">
        <v>5</v>
      </c>
      <c r="F2544" s="107">
        <v>40947</v>
      </c>
      <c r="G2544" s="107">
        <v>41029</v>
      </c>
      <c r="H2544">
        <v>2594163</v>
      </c>
      <c r="I2544" s="107">
        <v>40947</v>
      </c>
      <c r="J2544" s="107">
        <v>41029</v>
      </c>
      <c r="K2544" t="s">
        <v>562</v>
      </c>
      <c r="L2544" t="s">
        <v>562</v>
      </c>
      <c r="N2544" t="s">
        <v>564</v>
      </c>
      <c r="O2544" t="s">
        <v>913</v>
      </c>
      <c r="P2544" t="s">
        <v>38</v>
      </c>
      <c r="Q2544">
        <v>83</v>
      </c>
      <c r="R2544">
        <v>83</v>
      </c>
      <c r="S2544">
        <v>1</v>
      </c>
      <c r="T2544">
        <v>0</v>
      </c>
      <c r="AD2544" s="107">
        <v>31111</v>
      </c>
      <c r="AE2544" t="s">
        <v>31</v>
      </c>
      <c r="AF2544" t="s">
        <v>32</v>
      </c>
      <c r="AG2544" t="s">
        <v>868</v>
      </c>
      <c r="AH2544" t="s">
        <v>57</v>
      </c>
      <c r="AI2544" t="s">
        <v>79</v>
      </c>
      <c r="AJ2544" t="s">
        <v>88</v>
      </c>
      <c r="AK2544">
        <v>5</v>
      </c>
      <c r="AL2544" t="s">
        <v>987</v>
      </c>
      <c r="AN2544">
        <v>6</v>
      </c>
      <c r="AP2544" t="s">
        <v>107</v>
      </c>
      <c r="AR2544" t="s">
        <v>43</v>
      </c>
      <c r="AS2544" t="s">
        <v>60</v>
      </c>
      <c r="BC2544" t="s">
        <v>37</v>
      </c>
      <c r="BF2544">
        <v>83</v>
      </c>
      <c r="BG2544">
        <v>83</v>
      </c>
      <c r="BH2544">
        <v>83</v>
      </c>
      <c r="BI2544">
        <v>26.874316939890711</v>
      </c>
      <c r="BJ2544">
        <f t="shared" si="195"/>
        <v>27</v>
      </c>
      <c r="BK2544">
        <v>0</v>
      </c>
      <c r="BL2544">
        <v>0</v>
      </c>
      <c r="BM2544" t="s">
        <v>1050</v>
      </c>
      <c r="BN2544" t="s">
        <v>913</v>
      </c>
      <c r="BO2544" t="s">
        <v>564</v>
      </c>
      <c r="BQ2544" t="s">
        <v>1050</v>
      </c>
      <c r="BR2544" t="s">
        <v>87</v>
      </c>
      <c r="BS2544" t="s">
        <v>572</v>
      </c>
      <c r="BT2544" t="s">
        <v>1252</v>
      </c>
      <c r="BU2544" t="s">
        <v>87</v>
      </c>
      <c r="BV2544">
        <v>1</v>
      </c>
      <c r="BW2544">
        <v>1</v>
      </c>
      <c r="BX2544">
        <v>0</v>
      </c>
      <c r="BY2544">
        <v>0</v>
      </c>
      <c r="BZ2544">
        <v>-83</v>
      </c>
      <c r="CA2544">
        <v>0</v>
      </c>
      <c r="CB2544">
        <v>83</v>
      </c>
      <c r="CC2544" t="e">
        <v>#VALUE!</v>
      </c>
      <c r="CD2544">
        <v>83</v>
      </c>
      <c r="CE2544">
        <v>0</v>
      </c>
      <c r="CH2544">
        <f t="shared" si="196"/>
        <v>1</v>
      </c>
      <c r="CI2544" t="s">
        <v>1402</v>
      </c>
      <c r="CJ2544">
        <v>4</v>
      </c>
      <c r="CK2544" t="s">
        <v>1399</v>
      </c>
      <c r="CL2544">
        <f t="shared" si="197"/>
        <v>0</v>
      </c>
      <c r="CM2544">
        <f t="shared" si="198"/>
        <v>1</v>
      </c>
      <c r="CN2544">
        <f t="shared" si="199"/>
        <v>0</v>
      </c>
    </row>
    <row r="2545" spans="1:92" x14ac:dyDescent="0.25">
      <c r="A2545">
        <v>600</v>
      </c>
      <c r="B2545" t="s">
        <v>564</v>
      </c>
      <c r="C2545" t="s">
        <v>564</v>
      </c>
      <c r="D2545">
        <v>2594332</v>
      </c>
      <c r="E2545">
        <v>6</v>
      </c>
      <c r="F2545" s="107">
        <v>40932</v>
      </c>
      <c r="G2545" s="107">
        <v>41053</v>
      </c>
      <c r="H2545">
        <v>2594332</v>
      </c>
      <c r="I2545" s="107">
        <v>40932</v>
      </c>
      <c r="J2545" s="107">
        <v>40972</v>
      </c>
      <c r="K2545">
        <v>30000</v>
      </c>
      <c r="L2545" t="s">
        <v>570</v>
      </c>
      <c r="M2545" s="107">
        <v>40972</v>
      </c>
      <c r="N2545" t="s">
        <v>87</v>
      </c>
      <c r="O2545" t="s">
        <v>75</v>
      </c>
      <c r="P2545" t="s">
        <v>76</v>
      </c>
      <c r="Q2545">
        <v>41</v>
      </c>
      <c r="R2545">
        <v>122</v>
      </c>
      <c r="S2545">
        <v>0</v>
      </c>
      <c r="T2545">
        <v>1</v>
      </c>
      <c r="AD2545" s="107">
        <v>34421</v>
      </c>
      <c r="AE2545" t="s">
        <v>45</v>
      </c>
      <c r="AF2545" t="s">
        <v>39</v>
      </c>
      <c r="AG2545" t="s">
        <v>40</v>
      </c>
      <c r="AH2545" t="s">
        <v>40</v>
      </c>
      <c r="AI2545" t="s">
        <v>94</v>
      </c>
      <c r="AJ2545" t="s">
        <v>88</v>
      </c>
      <c r="AK2545">
        <v>6</v>
      </c>
      <c r="AL2545" t="s">
        <v>361</v>
      </c>
      <c r="AM2545">
        <v>2</v>
      </c>
      <c r="AP2545" t="s">
        <v>55</v>
      </c>
      <c r="AR2545" t="s">
        <v>49</v>
      </c>
      <c r="AS2545" t="s">
        <v>56</v>
      </c>
      <c r="BC2545" t="s">
        <v>51</v>
      </c>
      <c r="BF2545">
        <v>41</v>
      </c>
      <c r="BG2545">
        <v>122</v>
      </c>
      <c r="BH2545">
        <v>122</v>
      </c>
      <c r="BI2545">
        <v>17.789617486338798</v>
      </c>
      <c r="BJ2545">
        <f t="shared" si="195"/>
        <v>18</v>
      </c>
      <c r="BK2545">
        <v>0</v>
      </c>
      <c r="BL2545">
        <v>-81</v>
      </c>
      <c r="BM2545" t="s">
        <v>1050</v>
      </c>
      <c r="BN2545" t="s">
        <v>75</v>
      </c>
      <c r="BO2545" t="s">
        <v>87</v>
      </c>
      <c r="BQ2545" t="s">
        <v>1050</v>
      </c>
      <c r="BR2545" t="s">
        <v>87</v>
      </c>
      <c r="BS2545" t="s">
        <v>573</v>
      </c>
      <c r="BT2545" t="s">
        <v>1252</v>
      </c>
      <c r="BU2545" t="s">
        <v>564</v>
      </c>
      <c r="BV2545">
        <v>0.33606557377049179</v>
      </c>
      <c r="BW2545">
        <v>0.33606557377049179</v>
      </c>
      <c r="BX2545">
        <v>0</v>
      </c>
      <c r="BY2545">
        <v>0</v>
      </c>
      <c r="BZ2545">
        <v>-41</v>
      </c>
      <c r="CA2545">
        <v>0</v>
      </c>
      <c r="CB2545">
        <v>41</v>
      </c>
      <c r="CC2545" t="e">
        <v>#VALUE!</v>
      </c>
      <c r="CD2545">
        <v>41</v>
      </c>
      <c r="CE2545">
        <v>0</v>
      </c>
      <c r="CH2545">
        <f t="shared" si="196"/>
        <v>1</v>
      </c>
      <c r="CI2545" t="s">
        <v>1401</v>
      </c>
      <c r="CJ2545">
        <v>3</v>
      </c>
      <c r="CK2545" t="s">
        <v>1399</v>
      </c>
      <c r="CL2545">
        <f t="shared" si="197"/>
        <v>1</v>
      </c>
      <c r="CM2545">
        <f t="shared" si="198"/>
        <v>0</v>
      </c>
      <c r="CN2545">
        <f t="shared" si="199"/>
        <v>1</v>
      </c>
    </row>
    <row r="2546" spans="1:92" x14ac:dyDescent="0.25">
      <c r="A2546">
        <v>2901</v>
      </c>
      <c r="B2546" t="s">
        <v>564</v>
      </c>
      <c r="C2546" t="s">
        <v>564</v>
      </c>
      <c r="D2546">
        <v>2596728</v>
      </c>
      <c r="E2546">
        <v>2</v>
      </c>
      <c r="F2546" s="107">
        <v>41016</v>
      </c>
      <c r="G2546" s="107">
        <v>41026</v>
      </c>
      <c r="H2546">
        <v>2596728</v>
      </c>
      <c r="I2546" s="107">
        <v>41025</v>
      </c>
      <c r="J2546" s="107">
        <v>41026</v>
      </c>
      <c r="K2546">
        <v>5000</v>
      </c>
      <c r="L2546" t="s">
        <v>567</v>
      </c>
      <c r="N2546" t="s">
        <v>564</v>
      </c>
      <c r="O2546" t="s">
        <v>913</v>
      </c>
      <c r="P2546" t="s">
        <v>587</v>
      </c>
      <c r="Q2546">
        <v>2</v>
      </c>
      <c r="R2546">
        <v>11</v>
      </c>
      <c r="S2546">
        <v>0</v>
      </c>
      <c r="T2546">
        <v>0</v>
      </c>
      <c r="AD2546" s="107">
        <v>33204</v>
      </c>
      <c r="AE2546" t="s">
        <v>31</v>
      </c>
      <c r="AF2546" t="s">
        <v>32</v>
      </c>
      <c r="AG2546" t="s">
        <v>868</v>
      </c>
      <c r="AH2546" t="s">
        <v>30</v>
      </c>
      <c r="AI2546" t="s">
        <v>64</v>
      </c>
      <c r="AJ2546" t="s">
        <v>47</v>
      </c>
      <c r="AK2546">
        <v>2</v>
      </c>
      <c r="AL2546" t="s">
        <v>47</v>
      </c>
      <c r="AP2546" t="s">
        <v>188</v>
      </c>
      <c r="AR2546" t="s">
        <v>66</v>
      </c>
      <c r="AS2546" t="s">
        <v>63</v>
      </c>
      <c r="BC2546" t="s">
        <v>37</v>
      </c>
      <c r="BF2546">
        <v>2</v>
      </c>
      <c r="BG2546">
        <v>2</v>
      </c>
      <c r="BH2546">
        <v>11</v>
      </c>
      <c r="BI2546">
        <v>21.344262295081968</v>
      </c>
      <c r="BJ2546">
        <f t="shared" si="195"/>
        <v>21</v>
      </c>
      <c r="BK2546">
        <v>0</v>
      </c>
      <c r="BL2546">
        <v>0</v>
      </c>
      <c r="BM2546" t="s">
        <v>47</v>
      </c>
      <c r="BN2546" t="s">
        <v>913</v>
      </c>
      <c r="BO2546" t="s">
        <v>564</v>
      </c>
      <c r="BQ2546" t="s">
        <v>47</v>
      </c>
      <c r="BR2546" t="s">
        <v>87</v>
      </c>
      <c r="BS2546" t="s">
        <v>572</v>
      </c>
      <c r="BT2546" t="s">
        <v>1252</v>
      </c>
      <c r="BU2546" t="s">
        <v>564</v>
      </c>
      <c r="BV2546">
        <v>0.18181818181818182</v>
      </c>
      <c r="BW2546">
        <v>1</v>
      </c>
      <c r="BX2546">
        <v>0.81818181818181812</v>
      </c>
      <c r="BY2546">
        <v>0</v>
      </c>
      <c r="BZ2546">
        <v>-2</v>
      </c>
      <c r="CA2546">
        <v>0</v>
      </c>
      <c r="CB2546">
        <v>2</v>
      </c>
      <c r="CC2546" t="e">
        <v>#VALUE!</v>
      </c>
      <c r="CD2546">
        <v>2</v>
      </c>
      <c r="CE2546">
        <v>0</v>
      </c>
      <c r="CH2546">
        <f t="shared" si="196"/>
        <v>0</v>
      </c>
      <c r="CI2546" t="s">
        <v>1405</v>
      </c>
      <c r="CJ2546">
        <v>1</v>
      </c>
      <c r="CK2546" t="s">
        <v>1399</v>
      </c>
      <c r="CL2546">
        <f t="shared" si="197"/>
        <v>0</v>
      </c>
      <c r="CM2546">
        <f t="shared" si="198"/>
        <v>0</v>
      </c>
      <c r="CN2546">
        <f t="shared" si="199"/>
        <v>0</v>
      </c>
    </row>
    <row r="2547" spans="1:92" x14ac:dyDescent="0.25">
      <c r="A2547">
        <v>1884</v>
      </c>
      <c r="B2547" t="s">
        <v>564</v>
      </c>
      <c r="C2547" t="s">
        <v>87</v>
      </c>
      <c r="D2547">
        <v>2596819</v>
      </c>
      <c r="E2547">
        <v>1</v>
      </c>
      <c r="F2547" s="107">
        <v>40978</v>
      </c>
      <c r="G2547" s="107">
        <v>41194</v>
      </c>
      <c r="H2547">
        <v>2596819</v>
      </c>
      <c r="I2547" s="107">
        <v>40979</v>
      </c>
      <c r="J2547" s="107">
        <v>40981</v>
      </c>
      <c r="K2547">
        <v>10000</v>
      </c>
      <c r="L2547" t="s">
        <v>568</v>
      </c>
      <c r="M2547" s="107">
        <v>40981</v>
      </c>
      <c r="N2547" t="s">
        <v>87</v>
      </c>
      <c r="O2547" t="s">
        <v>75</v>
      </c>
      <c r="P2547" t="s">
        <v>54</v>
      </c>
      <c r="Q2547">
        <v>210</v>
      </c>
      <c r="R2547">
        <v>217</v>
      </c>
      <c r="S2547">
        <v>0</v>
      </c>
      <c r="T2547">
        <v>0</v>
      </c>
      <c r="AD2547" s="107">
        <v>33564</v>
      </c>
      <c r="AE2547" t="s">
        <v>31</v>
      </c>
      <c r="AF2547" t="s">
        <v>39</v>
      </c>
      <c r="AG2547" t="s">
        <v>40</v>
      </c>
      <c r="AH2547" t="s">
        <v>40</v>
      </c>
      <c r="AI2547" t="s">
        <v>69</v>
      </c>
      <c r="AJ2547" t="s">
        <v>54</v>
      </c>
      <c r="AK2547">
        <v>12</v>
      </c>
      <c r="AL2547" t="s">
        <v>54</v>
      </c>
      <c r="AP2547" t="s">
        <v>130</v>
      </c>
      <c r="AR2547" t="s">
        <v>49</v>
      </c>
      <c r="AS2547" t="s">
        <v>105</v>
      </c>
      <c r="AU2547" t="s">
        <v>743</v>
      </c>
      <c r="AX2547" t="s">
        <v>87</v>
      </c>
      <c r="BC2547" t="s">
        <v>51</v>
      </c>
      <c r="BF2547">
        <v>210</v>
      </c>
      <c r="BG2547">
        <v>216</v>
      </c>
      <c r="BH2547">
        <v>217</v>
      </c>
      <c r="BI2547">
        <v>20.256830601092897</v>
      </c>
      <c r="BJ2547">
        <f t="shared" si="195"/>
        <v>20</v>
      </c>
      <c r="BK2547">
        <v>0</v>
      </c>
      <c r="BL2547">
        <v>-213</v>
      </c>
      <c r="BM2547" t="s">
        <v>1051</v>
      </c>
      <c r="BN2547" t="s">
        <v>75</v>
      </c>
      <c r="BO2547" t="s">
        <v>87</v>
      </c>
      <c r="BQ2547" t="s">
        <v>1051</v>
      </c>
      <c r="BR2547" t="s">
        <v>87</v>
      </c>
      <c r="BS2547" t="s">
        <v>572</v>
      </c>
      <c r="BT2547" t="s">
        <v>1252</v>
      </c>
      <c r="BU2547" t="s">
        <v>564</v>
      </c>
      <c r="BV2547">
        <v>0.967741935483871</v>
      </c>
      <c r="BW2547">
        <v>1.3888888888888888E-2</v>
      </c>
      <c r="BX2547">
        <v>-0.95385304659498216</v>
      </c>
      <c r="BY2547">
        <v>0</v>
      </c>
      <c r="BZ2547">
        <v>-3</v>
      </c>
      <c r="CA2547">
        <v>207</v>
      </c>
      <c r="CB2547">
        <v>216</v>
      </c>
      <c r="CC2547">
        <v>210</v>
      </c>
      <c r="CD2547">
        <v>216</v>
      </c>
      <c r="CE2547">
        <v>213</v>
      </c>
      <c r="CH2547">
        <f t="shared" si="196"/>
        <v>0</v>
      </c>
      <c r="CI2547" t="s">
        <v>1403</v>
      </c>
      <c r="CJ2547">
        <v>6</v>
      </c>
      <c r="CK2547" t="s">
        <v>1399</v>
      </c>
      <c r="CL2547">
        <f t="shared" si="197"/>
        <v>1</v>
      </c>
      <c r="CM2547">
        <f t="shared" si="198"/>
        <v>0</v>
      </c>
      <c r="CN2547">
        <f t="shared" si="199"/>
        <v>0</v>
      </c>
    </row>
    <row r="2548" spans="1:92" x14ac:dyDescent="0.25">
      <c r="A2548">
        <v>2667</v>
      </c>
      <c r="B2548" t="s">
        <v>564</v>
      </c>
      <c r="C2548" t="s">
        <v>564</v>
      </c>
      <c r="D2548">
        <v>2597245</v>
      </c>
      <c r="E2548">
        <v>2</v>
      </c>
      <c r="F2548" s="107">
        <v>41008</v>
      </c>
      <c r="G2548" s="107">
        <v>41277</v>
      </c>
      <c r="H2548">
        <v>2597245</v>
      </c>
      <c r="I2548" s="107">
        <v>41008</v>
      </c>
      <c r="J2548" s="107">
        <v>41031</v>
      </c>
      <c r="K2548">
        <v>30000</v>
      </c>
      <c r="L2548" t="s">
        <v>570</v>
      </c>
      <c r="M2548" s="107">
        <v>41031</v>
      </c>
      <c r="N2548" t="s">
        <v>87</v>
      </c>
      <c r="O2548" t="s">
        <v>583</v>
      </c>
      <c r="P2548" t="s">
        <v>587</v>
      </c>
      <c r="Q2548">
        <v>24</v>
      </c>
      <c r="R2548">
        <v>270</v>
      </c>
      <c r="S2548">
        <v>0</v>
      </c>
      <c r="T2548">
        <v>1</v>
      </c>
      <c r="AD2548" s="107">
        <v>30315</v>
      </c>
      <c r="AE2548" t="s">
        <v>31</v>
      </c>
      <c r="AF2548" t="s">
        <v>68</v>
      </c>
      <c r="AG2548" t="s">
        <v>870</v>
      </c>
      <c r="AH2548" t="s">
        <v>30</v>
      </c>
      <c r="AI2548" t="s">
        <v>69</v>
      </c>
      <c r="AJ2548" t="s">
        <v>47</v>
      </c>
      <c r="AK2548">
        <v>14</v>
      </c>
      <c r="AL2548" t="s">
        <v>47</v>
      </c>
      <c r="AP2548" t="s">
        <v>72</v>
      </c>
      <c r="AR2548" t="s">
        <v>49</v>
      </c>
      <c r="AS2548" t="s">
        <v>73</v>
      </c>
      <c r="BC2548" t="s">
        <v>51</v>
      </c>
      <c r="BF2548">
        <v>24</v>
      </c>
      <c r="BG2548">
        <v>270</v>
      </c>
      <c r="BH2548">
        <v>270</v>
      </c>
      <c r="BI2548">
        <v>29.215846994535518</v>
      </c>
      <c r="BJ2548">
        <f t="shared" si="195"/>
        <v>29</v>
      </c>
      <c r="BK2548">
        <v>0</v>
      </c>
      <c r="BL2548">
        <v>-246</v>
      </c>
      <c r="BM2548" t="s">
        <v>47</v>
      </c>
      <c r="BN2548" t="s">
        <v>75</v>
      </c>
      <c r="BO2548" t="s">
        <v>87</v>
      </c>
      <c r="BQ2548" t="s">
        <v>47</v>
      </c>
      <c r="BR2548" t="s">
        <v>87</v>
      </c>
      <c r="BS2548" t="s">
        <v>573</v>
      </c>
      <c r="BT2548" t="s">
        <v>1252</v>
      </c>
      <c r="BU2548" t="s">
        <v>564</v>
      </c>
      <c r="BV2548">
        <v>8.8888888888888892E-2</v>
      </c>
      <c r="BW2548">
        <v>8.8888888888888892E-2</v>
      </c>
      <c r="BX2548">
        <v>0</v>
      </c>
      <c r="BY2548">
        <v>0</v>
      </c>
      <c r="BZ2548">
        <v>-24</v>
      </c>
      <c r="CA2548">
        <v>0</v>
      </c>
      <c r="CB2548">
        <v>24</v>
      </c>
      <c r="CC2548" t="e">
        <v>#VALUE!</v>
      </c>
      <c r="CD2548">
        <v>24</v>
      </c>
      <c r="CE2548">
        <v>0</v>
      </c>
      <c r="CH2548">
        <f t="shared" si="196"/>
        <v>1</v>
      </c>
      <c r="CI2548" t="s">
        <v>1404</v>
      </c>
      <c r="CJ2548">
        <v>2</v>
      </c>
      <c r="CK2548" t="s">
        <v>1399</v>
      </c>
      <c r="CL2548">
        <f t="shared" si="197"/>
        <v>1</v>
      </c>
      <c r="CM2548">
        <f t="shared" si="198"/>
        <v>0</v>
      </c>
      <c r="CN2548">
        <f t="shared" si="199"/>
        <v>1</v>
      </c>
    </row>
    <row r="2549" spans="1:92" x14ac:dyDescent="0.25">
      <c r="A2549">
        <v>2148</v>
      </c>
      <c r="B2549" t="s">
        <v>564</v>
      </c>
      <c r="C2549" t="s">
        <v>564</v>
      </c>
      <c r="D2549">
        <v>2597432</v>
      </c>
      <c r="E2549">
        <v>6</v>
      </c>
      <c r="F2549" s="107">
        <v>40989</v>
      </c>
      <c r="G2549" s="107">
        <v>41572</v>
      </c>
      <c r="H2549">
        <v>2597432</v>
      </c>
      <c r="I2549" s="107">
        <v>40990</v>
      </c>
      <c r="J2549" s="107">
        <v>41572</v>
      </c>
      <c r="K2549">
        <v>50000</v>
      </c>
      <c r="L2549" t="s">
        <v>570</v>
      </c>
      <c r="N2549" t="s">
        <v>564</v>
      </c>
      <c r="O2549" t="s">
        <v>913</v>
      </c>
      <c r="P2549" t="s">
        <v>38</v>
      </c>
      <c r="Q2549">
        <v>583</v>
      </c>
      <c r="R2549">
        <v>584</v>
      </c>
      <c r="S2549">
        <v>2</v>
      </c>
      <c r="T2549">
        <v>0</v>
      </c>
      <c r="V2549">
        <v>2</v>
      </c>
      <c r="AB2549" t="s">
        <v>111</v>
      </c>
      <c r="AD2549" s="107">
        <v>34332</v>
      </c>
      <c r="AE2549" t="s">
        <v>31</v>
      </c>
      <c r="AF2549" t="s">
        <v>39</v>
      </c>
      <c r="AG2549" t="s">
        <v>40</v>
      </c>
      <c r="AH2549" t="s">
        <v>30</v>
      </c>
      <c r="AI2549" t="s">
        <v>99</v>
      </c>
      <c r="AJ2549" t="s">
        <v>88</v>
      </c>
      <c r="AK2549">
        <v>13</v>
      </c>
      <c r="AL2549" t="s">
        <v>361</v>
      </c>
      <c r="AM2549">
        <v>10</v>
      </c>
      <c r="AP2549" t="s">
        <v>72</v>
      </c>
      <c r="AR2549" t="s">
        <v>49</v>
      </c>
      <c r="AS2549" t="s">
        <v>73</v>
      </c>
      <c r="AT2549" t="s">
        <v>1157</v>
      </c>
      <c r="BC2549" t="s">
        <v>98</v>
      </c>
      <c r="BF2549">
        <v>583</v>
      </c>
      <c r="BG2549">
        <v>583</v>
      </c>
      <c r="BH2549">
        <v>584</v>
      </c>
      <c r="BI2549">
        <v>18.188524590163933</v>
      </c>
      <c r="BJ2549">
        <f t="shared" si="195"/>
        <v>18</v>
      </c>
      <c r="BK2549">
        <v>0</v>
      </c>
      <c r="BL2549">
        <v>0</v>
      </c>
      <c r="BM2549" t="s">
        <v>1050</v>
      </c>
      <c r="BN2549" t="s">
        <v>913</v>
      </c>
      <c r="BO2549" t="s">
        <v>564</v>
      </c>
      <c r="BQ2549" t="s">
        <v>1050</v>
      </c>
      <c r="BR2549" t="s">
        <v>87</v>
      </c>
      <c r="BS2549" t="s">
        <v>572</v>
      </c>
      <c r="BT2549" t="s">
        <v>1252</v>
      </c>
      <c r="BU2549" t="s">
        <v>87</v>
      </c>
      <c r="BV2549">
        <v>0.99828767123287676</v>
      </c>
      <c r="BW2549">
        <v>1</v>
      </c>
      <c r="BX2549">
        <v>1.712328767123239E-3</v>
      </c>
      <c r="BY2549">
        <v>0</v>
      </c>
      <c r="BZ2549">
        <v>-583</v>
      </c>
      <c r="CA2549">
        <v>0</v>
      </c>
      <c r="CB2549">
        <v>583</v>
      </c>
      <c r="CC2549" t="e">
        <v>#VALUE!</v>
      </c>
      <c r="CD2549">
        <v>583</v>
      </c>
      <c r="CE2549">
        <v>0</v>
      </c>
      <c r="CH2549">
        <f t="shared" si="196"/>
        <v>1</v>
      </c>
      <c r="CI2549" t="s">
        <v>1406</v>
      </c>
      <c r="CJ2549">
        <v>0</v>
      </c>
      <c r="CK2549" t="s">
        <v>1399</v>
      </c>
      <c r="CL2549">
        <f t="shared" si="197"/>
        <v>0</v>
      </c>
      <c r="CM2549">
        <f t="shared" si="198"/>
        <v>1</v>
      </c>
      <c r="CN2549">
        <f t="shared" si="199"/>
        <v>0</v>
      </c>
    </row>
    <row r="2550" spans="1:92" x14ac:dyDescent="0.25">
      <c r="A2550">
        <v>1340</v>
      </c>
      <c r="B2550" t="s">
        <v>564</v>
      </c>
      <c r="C2550" t="s">
        <v>564</v>
      </c>
      <c r="D2550">
        <v>2597491</v>
      </c>
      <c r="E2550">
        <v>1</v>
      </c>
      <c r="F2550" s="107">
        <v>40957</v>
      </c>
      <c r="G2550" s="107">
        <v>41043</v>
      </c>
      <c r="H2550">
        <v>2597491</v>
      </c>
      <c r="I2550" s="107">
        <v>40957</v>
      </c>
      <c r="J2550" s="107">
        <v>41043</v>
      </c>
      <c r="K2550" t="s">
        <v>562</v>
      </c>
      <c r="L2550" t="s">
        <v>562</v>
      </c>
      <c r="N2550" t="s">
        <v>564</v>
      </c>
      <c r="O2550" t="s">
        <v>913</v>
      </c>
      <c r="P2550" t="s">
        <v>54</v>
      </c>
      <c r="Q2550">
        <v>87</v>
      </c>
      <c r="R2550">
        <v>87</v>
      </c>
      <c r="S2550">
        <v>0</v>
      </c>
      <c r="T2550">
        <v>1</v>
      </c>
      <c r="AB2550" t="s">
        <v>111</v>
      </c>
      <c r="AD2550" s="107">
        <v>34332</v>
      </c>
      <c r="AE2550" t="s">
        <v>31</v>
      </c>
      <c r="AF2550" t="s">
        <v>39</v>
      </c>
      <c r="AG2550" t="s">
        <v>40</v>
      </c>
      <c r="AH2550" t="s">
        <v>30</v>
      </c>
      <c r="AI2550" t="s">
        <v>79</v>
      </c>
      <c r="AJ2550" t="s">
        <v>54</v>
      </c>
      <c r="AK2550">
        <v>4</v>
      </c>
      <c r="AL2550" t="s">
        <v>54</v>
      </c>
      <c r="AP2550" t="s">
        <v>227</v>
      </c>
      <c r="AR2550" t="s">
        <v>91</v>
      </c>
      <c r="AS2550" t="s">
        <v>381</v>
      </c>
      <c r="BC2550" t="s">
        <v>51</v>
      </c>
      <c r="BF2550">
        <v>87</v>
      </c>
      <c r="BG2550">
        <v>87</v>
      </c>
      <c r="BH2550">
        <v>87</v>
      </c>
      <c r="BI2550">
        <v>18.101092896174862</v>
      </c>
      <c r="BJ2550">
        <f t="shared" si="195"/>
        <v>18</v>
      </c>
      <c r="BK2550">
        <v>0</v>
      </c>
      <c r="BL2550">
        <v>0</v>
      </c>
      <c r="BM2550" t="s">
        <v>1051</v>
      </c>
      <c r="BN2550" t="s">
        <v>913</v>
      </c>
      <c r="BO2550" t="s">
        <v>564</v>
      </c>
      <c r="BQ2550" t="s">
        <v>1051</v>
      </c>
      <c r="BR2550" t="s">
        <v>87</v>
      </c>
      <c r="BS2550" t="s">
        <v>572</v>
      </c>
      <c r="BT2550" t="s">
        <v>1252</v>
      </c>
      <c r="BU2550" t="s">
        <v>564</v>
      </c>
      <c r="BV2550">
        <v>1</v>
      </c>
      <c r="BW2550">
        <v>1</v>
      </c>
      <c r="BX2550">
        <v>0</v>
      </c>
      <c r="BY2550">
        <v>0</v>
      </c>
      <c r="BZ2550">
        <v>-87</v>
      </c>
      <c r="CA2550">
        <v>0</v>
      </c>
      <c r="CB2550">
        <v>87</v>
      </c>
      <c r="CC2550" t="e">
        <v>#VALUE!</v>
      </c>
      <c r="CD2550">
        <v>87</v>
      </c>
      <c r="CE2550">
        <v>0</v>
      </c>
      <c r="CH2550">
        <f t="shared" si="196"/>
        <v>1</v>
      </c>
      <c r="CI2550" t="s">
        <v>1402</v>
      </c>
      <c r="CJ2550">
        <v>4</v>
      </c>
      <c r="CK2550" t="s">
        <v>1399</v>
      </c>
      <c r="CL2550">
        <f t="shared" si="197"/>
        <v>0</v>
      </c>
      <c r="CM2550">
        <f t="shared" si="198"/>
        <v>0</v>
      </c>
      <c r="CN2550">
        <f t="shared" si="199"/>
        <v>1</v>
      </c>
    </row>
    <row r="2551" spans="1:92" x14ac:dyDescent="0.25">
      <c r="A2551">
        <v>2285</v>
      </c>
      <c r="B2551" t="s">
        <v>564</v>
      </c>
      <c r="C2551" t="s">
        <v>564</v>
      </c>
      <c r="D2551">
        <v>2597532</v>
      </c>
      <c r="E2551">
        <v>4</v>
      </c>
      <c r="F2551" s="107">
        <v>40995</v>
      </c>
      <c r="G2551" s="107">
        <v>41064</v>
      </c>
      <c r="H2551">
        <v>2597532</v>
      </c>
      <c r="I2551" s="107">
        <v>40996</v>
      </c>
      <c r="J2551" s="107">
        <v>40998</v>
      </c>
      <c r="K2551">
        <v>2000</v>
      </c>
      <c r="L2551" t="s">
        <v>566</v>
      </c>
      <c r="M2551" s="107">
        <v>40998</v>
      </c>
      <c r="N2551" t="s">
        <v>87</v>
      </c>
      <c r="O2551" t="s">
        <v>75</v>
      </c>
      <c r="P2551" t="s">
        <v>38</v>
      </c>
      <c r="Q2551">
        <v>3</v>
      </c>
      <c r="R2551">
        <v>70</v>
      </c>
      <c r="S2551">
        <v>0</v>
      </c>
      <c r="T2551">
        <v>1</v>
      </c>
      <c r="AD2551" s="107">
        <v>34480</v>
      </c>
      <c r="AE2551" t="s">
        <v>31</v>
      </c>
      <c r="AF2551" t="s">
        <v>191</v>
      </c>
      <c r="AG2551" t="s">
        <v>869</v>
      </c>
      <c r="AH2551" t="s">
        <v>30</v>
      </c>
      <c r="AI2551" t="s">
        <v>96</v>
      </c>
      <c r="AJ2551" t="s">
        <v>88</v>
      </c>
      <c r="AK2551">
        <v>4</v>
      </c>
      <c r="AL2551" t="s">
        <v>986</v>
      </c>
      <c r="AO2551">
        <v>60</v>
      </c>
      <c r="AP2551" t="s">
        <v>42</v>
      </c>
      <c r="AR2551" t="s">
        <v>43</v>
      </c>
      <c r="AS2551" t="s">
        <v>44</v>
      </c>
      <c r="BC2551" t="s">
        <v>37</v>
      </c>
      <c r="BF2551">
        <v>3</v>
      </c>
      <c r="BG2551">
        <v>69</v>
      </c>
      <c r="BH2551">
        <v>70</v>
      </c>
      <c r="BI2551">
        <v>17.800546448087431</v>
      </c>
      <c r="BJ2551">
        <f t="shared" si="195"/>
        <v>18</v>
      </c>
      <c r="BK2551">
        <v>0</v>
      </c>
      <c r="BL2551">
        <v>-66</v>
      </c>
      <c r="BM2551" t="s">
        <v>1050</v>
      </c>
      <c r="BN2551" t="s">
        <v>75</v>
      </c>
      <c r="BO2551" t="s">
        <v>87</v>
      </c>
      <c r="BQ2551" t="s">
        <v>1050</v>
      </c>
      <c r="BR2551" t="s">
        <v>87</v>
      </c>
      <c r="BS2551" t="s">
        <v>573</v>
      </c>
      <c r="BT2551" t="s">
        <v>1252</v>
      </c>
      <c r="BU2551" t="s">
        <v>564</v>
      </c>
      <c r="BV2551">
        <v>4.2857142857142858E-2</v>
      </c>
      <c r="BW2551">
        <v>4.3478260869565216E-2</v>
      </c>
      <c r="BX2551">
        <v>6.2111801242235865E-4</v>
      </c>
      <c r="BY2551">
        <v>0</v>
      </c>
      <c r="BZ2551">
        <v>-3</v>
      </c>
      <c r="CA2551">
        <v>0</v>
      </c>
      <c r="CB2551">
        <v>3</v>
      </c>
      <c r="CC2551" t="e">
        <v>#VALUE!</v>
      </c>
      <c r="CD2551">
        <v>3</v>
      </c>
      <c r="CE2551">
        <v>0</v>
      </c>
      <c r="CH2551">
        <f t="shared" si="196"/>
        <v>1</v>
      </c>
      <c r="CI2551" t="s">
        <v>1405</v>
      </c>
      <c r="CJ2551">
        <v>1</v>
      </c>
      <c r="CK2551" t="s">
        <v>1399</v>
      </c>
      <c r="CL2551">
        <f t="shared" si="197"/>
        <v>1</v>
      </c>
      <c r="CM2551">
        <f t="shared" si="198"/>
        <v>0</v>
      </c>
      <c r="CN2551">
        <f t="shared" si="199"/>
        <v>1</v>
      </c>
    </row>
    <row r="2552" spans="1:92" x14ac:dyDescent="0.25">
      <c r="A2552">
        <v>431</v>
      </c>
      <c r="B2552" t="s">
        <v>564</v>
      </c>
      <c r="C2552" t="s">
        <v>564</v>
      </c>
      <c r="D2552">
        <v>2597538</v>
      </c>
      <c r="E2552">
        <v>2</v>
      </c>
      <c r="F2552" s="107">
        <v>40926</v>
      </c>
      <c r="G2552" s="107">
        <v>40962</v>
      </c>
      <c r="H2552">
        <v>2597538</v>
      </c>
      <c r="I2552" s="107">
        <v>40927</v>
      </c>
      <c r="J2552" s="107">
        <v>40962</v>
      </c>
      <c r="K2552">
        <v>3000</v>
      </c>
      <c r="L2552" t="s">
        <v>567</v>
      </c>
      <c r="N2552" t="s">
        <v>564</v>
      </c>
      <c r="O2552" t="s">
        <v>913</v>
      </c>
      <c r="P2552" t="s">
        <v>587</v>
      </c>
      <c r="Q2552">
        <v>36</v>
      </c>
      <c r="R2552">
        <v>37</v>
      </c>
      <c r="S2552">
        <v>0</v>
      </c>
      <c r="T2552">
        <v>1</v>
      </c>
      <c r="AD2552" s="107">
        <v>34032</v>
      </c>
      <c r="AE2552" t="s">
        <v>31</v>
      </c>
      <c r="AF2552" t="s">
        <v>68</v>
      </c>
      <c r="AG2552" t="s">
        <v>870</v>
      </c>
      <c r="AH2552" t="s">
        <v>30</v>
      </c>
      <c r="AI2552" t="s">
        <v>89</v>
      </c>
      <c r="AJ2552" t="s">
        <v>47</v>
      </c>
      <c r="AK2552">
        <v>5</v>
      </c>
      <c r="AL2552" t="s">
        <v>47</v>
      </c>
      <c r="AP2552" t="s">
        <v>131</v>
      </c>
      <c r="AR2552" t="s">
        <v>91</v>
      </c>
      <c r="AS2552" t="s">
        <v>81</v>
      </c>
      <c r="BC2552" t="s">
        <v>37</v>
      </c>
      <c r="BF2552">
        <v>36</v>
      </c>
      <c r="BG2552">
        <v>36</v>
      </c>
      <c r="BH2552">
        <v>37</v>
      </c>
      <c r="BI2552">
        <v>18.83606557377049</v>
      </c>
      <c r="BJ2552">
        <f t="shared" si="195"/>
        <v>19</v>
      </c>
      <c r="BK2552">
        <v>0</v>
      </c>
      <c r="BL2552">
        <v>0</v>
      </c>
      <c r="BM2552" t="s">
        <v>47</v>
      </c>
      <c r="BN2552" t="s">
        <v>913</v>
      </c>
      <c r="BO2552" t="s">
        <v>564</v>
      </c>
      <c r="BQ2552" t="s">
        <v>47</v>
      </c>
      <c r="BR2552" t="s">
        <v>87</v>
      </c>
      <c r="BS2552" t="s">
        <v>572</v>
      </c>
      <c r="BT2552" t="s">
        <v>1252</v>
      </c>
      <c r="BU2552" t="s">
        <v>564</v>
      </c>
      <c r="BV2552">
        <v>0.97297297297297303</v>
      </c>
      <c r="BW2552">
        <v>1</v>
      </c>
      <c r="BX2552">
        <v>2.7027027027026973E-2</v>
      </c>
      <c r="BY2552">
        <v>0</v>
      </c>
      <c r="BZ2552">
        <v>-36</v>
      </c>
      <c r="CA2552">
        <v>0</v>
      </c>
      <c r="CB2552">
        <v>36</v>
      </c>
      <c r="CC2552" t="e">
        <v>#VALUE!</v>
      </c>
      <c r="CD2552">
        <v>36</v>
      </c>
      <c r="CE2552">
        <v>0</v>
      </c>
      <c r="CH2552">
        <f t="shared" si="196"/>
        <v>1</v>
      </c>
      <c r="CI2552" t="s">
        <v>1401</v>
      </c>
      <c r="CJ2552">
        <v>3</v>
      </c>
      <c r="CK2552" t="s">
        <v>1399</v>
      </c>
      <c r="CL2552">
        <f t="shared" si="197"/>
        <v>0</v>
      </c>
      <c r="CM2552">
        <f t="shared" si="198"/>
        <v>0</v>
      </c>
      <c r="CN2552">
        <f t="shared" si="199"/>
        <v>1</v>
      </c>
    </row>
    <row r="2553" spans="1:92" x14ac:dyDescent="0.25">
      <c r="A2553">
        <v>1878</v>
      </c>
      <c r="B2553" t="s">
        <v>564</v>
      </c>
      <c r="C2553" t="s">
        <v>564</v>
      </c>
      <c r="D2553">
        <v>2597726</v>
      </c>
      <c r="E2553">
        <v>2</v>
      </c>
      <c r="F2553" s="107">
        <v>40978</v>
      </c>
      <c r="G2553" s="107">
        <v>41009</v>
      </c>
      <c r="H2553">
        <v>2597726</v>
      </c>
      <c r="I2553" s="107">
        <v>40978</v>
      </c>
      <c r="J2553" s="107">
        <v>41009</v>
      </c>
      <c r="K2553">
        <v>2000</v>
      </c>
      <c r="L2553" t="s">
        <v>566</v>
      </c>
      <c r="N2553" t="s">
        <v>564</v>
      </c>
      <c r="O2553" t="s">
        <v>913</v>
      </c>
      <c r="P2553" t="s">
        <v>587</v>
      </c>
      <c r="Q2553">
        <v>32</v>
      </c>
      <c r="R2553">
        <v>32</v>
      </c>
      <c r="S2553">
        <v>0</v>
      </c>
      <c r="T2553">
        <v>1</v>
      </c>
      <c r="AD2553" s="107">
        <v>32458</v>
      </c>
      <c r="AE2553" t="s">
        <v>31</v>
      </c>
      <c r="AF2553" t="s">
        <v>68</v>
      </c>
      <c r="AG2553" t="s">
        <v>870</v>
      </c>
      <c r="AH2553" t="s">
        <v>30</v>
      </c>
      <c r="AI2553" t="s">
        <v>113</v>
      </c>
      <c r="AJ2553" t="s">
        <v>47</v>
      </c>
      <c r="AK2553">
        <v>2</v>
      </c>
      <c r="AL2553" t="s">
        <v>47</v>
      </c>
      <c r="AP2553" t="s">
        <v>42</v>
      </c>
      <c r="AR2553" t="s">
        <v>43</v>
      </c>
      <c r="AS2553" t="s">
        <v>44</v>
      </c>
      <c r="BC2553" t="s">
        <v>37</v>
      </c>
      <c r="BF2553">
        <v>32</v>
      </c>
      <c r="BG2553">
        <v>32</v>
      </c>
      <c r="BH2553">
        <v>32</v>
      </c>
      <c r="BI2553">
        <v>23.278688524590162</v>
      </c>
      <c r="BJ2553">
        <f t="shared" si="195"/>
        <v>23</v>
      </c>
      <c r="BK2553">
        <v>0</v>
      </c>
      <c r="BL2553">
        <v>0</v>
      </c>
      <c r="BM2553" t="s">
        <v>47</v>
      </c>
      <c r="BN2553" t="s">
        <v>913</v>
      </c>
      <c r="BO2553" t="s">
        <v>564</v>
      </c>
      <c r="BQ2553" t="s">
        <v>47</v>
      </c>
      <c r="BR2553" t="s">
        <v>87</v>
      </c>
      <c r="BS2553" t="s">
        <v>572</v>
      </c>
      <c r="BT2553" t="s">
        <v>1252</v>
      </c>
      <c r="BU2553" t="s">
        <v>564</v>
      </c>
      <c r="BV2553">
        <v>1</v>
      </c>
      <c r="BW2553">
        <v>1</v>
      </c>
      <c r="BX2553">
        <v>0</v>
      </c>
      <c r="BY2553">
        <v>0</v>
      </c>
      <c r="BZ2553">
        <v>-32</v>
      </c>
      <c r="CA2553">
        <v>0</v>
      </c>
      <c r="CB2553">
        <v>32</v>
      </c>
      <c r="CC2553" t="e">
        <v>#VALUE!</v>
      </c>
      <c r="CD2553">
        <v>32</v>
      </c>
      <c r="CE2553">
        <v>0</v>
      </c>
      <c r="CH2553">
        <f t="shared" si="196"/>
        <v>1</v>
      </c>
      <c r="CI2553" t="s">
        <v>1401</v>
      </c>
      <c r="CJ2553">
        <v>3</v>
      </c>
      <c r="CK2553" t="s">
        <v>1399</v>
      </c>
      <c r="CL2553">
        <f t="shared" si="197"/>
        <v>0</v>
      </c>
      <c r="CM2553">
        <f t="shared" si="198"/>
        <v>0</v>
      </c>
      <c r="CN2553">
        <f t="shared" si="199"/>
        <v>1</v>
      </c>
    </row>
    <row r="2554" spans="1:92" x14ac:dyDescent="0.25">
      <c r="A2554">
        <v>6</v>
      </c>
      <c r="B2554" t="s">
        <v>564</v>
      </c>
      <c r="C2554" t="s">
        <v>564</v>
      </c>
      <c r="D2554">
        <v>2597773</v>
      </c>
      <c r="E2554">
        <v>1</v>
      </c>
      <c r="F2554" s="107">
        <v>40909</v>
      </c>
      <c r="G2554" s="107">
        <v>40962</v>
      </c>
      <c r="H2554">
        <v>2597773</v>
      </c>
      <c r="I2554" s="107">
        <v>40909</v>
      </c>
      <c r="J2554" s="107">
        <v>40911</v>
      </c>
      <c r="K2554">
        <v>10000</v>
      </c>
      <c r="L2554" t="s">
        <v>568</v>
      </c>
      <c r="M2554" s="107">
        <v>40911</v>
      </c>
      <c r="N2554" t="s">
        <v>87</v>
      </c>
      <c r="O2554" t="s">
        <v>53</v>
      </c>
      <c r="P2554" t="s">
        <v>54</v>
      </c>
      <c r="Q2554">
        <v>3</v>
      </c>
      <c r="R2554">
        <v>54</v>
      </c>
      <c r="S2554">
        <v>0</v>
      </c>
      <c r="T2554">
        <v>0</v>
      </c>
      <c r="AD2554" s="107">
        <v>30908</v>
      </c>
      <c r="AE2554" t="s">
        <v>45</v>
      </c>
      <c r="AF2554" t="s">
        <v>32</v>
      </c>
      <c r="AG2554" t="s">
        <v>868</v>
      </c>
      <c r="AH2554" t="s">
        <v>30</v>
      </c>
      <c r="AI2554" t="s">
        <v>33</v>
      </c>
      <c r="AJ2554" t="s">
        <v>54</v>
      </c>
      <c r="AK2554">
        <v>3</v>
      </c>
      <c r="AL2554" t="s">
        <v>54</v>
      </c>
      <c r="AP2554" t="s">
        <v>55</v>
      </c>
      <c r="AR2554" t="s">
        <v>49</v>
      </c>
      <c r="AS2554" t="s">
        <v>56</v>
      </c>
      <c r="BC2554" t="s">
        <v>37</v>
      </c>
      <c r="BF2554">
        <v>3</v>
      </c>
      <c r="BG2554">
        <v>54</v>
      </c>
      <c r="BH2554">
        <v>54</v>
      </c>
      <c r="BI2554">
        <v>27.325136612021858</v>
      </c>
      <c r="BJ2554">
        <f t="shared" si="195"/>
        <v>27</v>
      </c>
      <c r="BK2554">
        <v>0</v>
      </c>
      <c r="BL2554">
        <v>-51</v>
      </c>
      <c r="BM2554" t="s">
        <v>1051</v>
      </c>
      <c r="BN2554" t="s">
        <v>159</v>
      </c>
      <c r="BO2554" t="s">
        <v>87</v>
      </c>
      <c r="BQ2554" t="s">
        <v>1051</v>
      </c>
      <c r="BR2554" t="s">
        <v>87</v>
      </c>
      <c r="BS2554" t="s">
        <v>573</v>
      </c>
      <c r="BT2554" t="s">
        <v>1252</v>
      </c>
      <c r="BU2554" t="s">
        <v>564</v>
      </c>
      <c r="BV2554">
        <v>5.5555555555555552E-2</v>
      </c>
      <c r="BW2554">
        <v>5.5555555555555552E-2</v>
      </c>
      <c r="BX2554">
        <v>0</v>
      </c>
      <c r="BY2554">
        <v>0</v>
      </c>
      <c r="BZ2554">
        <v>-3</v>
      </c>
      <c r="CA2554">
        <v>0</v>
      </c>
      <c r="CB2554">
        <v>3</v>
      </c>
      <c r="CC2554" t="e">
        <v>#VALUE!</v>
      </c>
      <c r="CD2554">
        <v>3</v>
      </c>
      <c r="CE2554">
        <v>0</v>
      </c>
      <c r="CH2554">
        <f t="shared" si="196"/>
        <v>0</v>
      </c>
      <c r="CI2554" t="s">
        <v>1405</v>
      </c>
      <c r="CJ2554">
        <v>1</v>
      </c>
      <c r="CK2554" t="s">
        <v>1399</v>
      </c>
      <c r="CL2554">
        <f t="shared" si="197"/>
        <v>1</v>
      </c>
      <c r="CM2554">
        <f t="shared" si="198"/>
        <v>0</v>
      </c>
      <c r="CN2554">
        <f t="shared" si="199"/>
        <v>0</v>
      </c>
    </row>
    <row r="2555" spans="1:92" x14ac:dyDescent="0.25">
      <c r="A2555">
        <v>10</v>
      </c>
      <c r="B2555" t="s">
        <v>564</v>
      </c>
      <c r="C2555" t="s">
        <v>564</v>
      </c>
      <c r="D2555">
        <v>2597790</v>
      </c>
      <c r="E2555">
        <v>2</v>
      </c>
      <c r="F2555" s="107">
        <v>40909</v>
      </c>
      <c r="G2555" s="107">
        <v>41173</v>
      </c>
      <c r="H2555">
        <v>2597790</v>
      </c>
      <c r="I2555" s="107">
        <v>40909</v>
      </c>
      <c r="J2555" s="107">
        <v>40910</v>
      </c>
      <c r="K2555">
        <v>10000</v>
      </c>
      <c r="L2555" t="s">
        <v>568</v>
      </c>
      <c r="M2555" s="107">
        <v>40910</v>
      </c>
      <c r="N2555" t="s">
        <v>87</v>
      </c>
      <c r="O2555" t="s">
        <v>583</v>
      </c>
      <c r="P2555" t="s">
        <v>587</v>
      </c>
      <c r="Q2555">
        <v>2</v>
      </c>
      <c r="R2555">
        <v>265</v>
      </c>
      <c r="S2555">
        <v>0</v>
      </c>
      <c r="T2555">
        <v>0</v>
      </c>
      <c r="AD2555" s="107">
        <v>33904</v>
      </c>
      <c r="AE2555" t="s">
        <v>31</v>
      </c>
      <c r="AF2555" t="s">
        <v>68</v>
      </c>
      <c r="AG2555" t="s">
        <v>870</v>
      </c>
      <c r="AH2555" t="s">
        <v>30</v>
      </c>
      <c r="AI2555" t="s">
        <v>69</v>
      </c>
      <c r="AJ2555" t="s">
        <v>47</v>
      </c>
      <c r="AK2555">
        <v>11</v>
      </c>
      <c r="AL2555" t="s">
        <v>47</v>
      </c>
      <c r="AP2555" t="s">
        <v>55</v>
      </c>
      <c r="AR2555" t="s">
        <v>49</v>
      </c>
      <c r="AS2555" t="s">
        <v>56</v>
      </c>
      <c r="BC2555" t="s">
        <v>51</v>
      </c>
      <c r="BF2555">
        <v>2</v>
      </c>
      <c r="BG2555">
        <v>265</v>
      </c>
      <c r="BH2555">
        <v>265</v>
      </c>
      <c r="BI2555">
        <v>19.139344262295083</v>
      </c>
      <c r="BJ2555">
        <f t="shared" si="195"/>
        <v>19</v>
      </c>
      <c r="BK2555">
        <v>0</v>
      </c>
      <c r="BL2555">
        <v>-263</v>
      </c>
      <c r="BM2555" t="s">
        <v>47</v>
      </c>
      <c r="BN2555" t="s">
        <v>75</v>
      </c>
      <c r="BO2555" t="s">
        <v>87</v>
      </c>
      <c r="BQ2555" t="s">
        <v>47</v>
      </c>
      <c r="BR2555" t="s">
        <v>87</v>
      </c>
      <c r="BS2555" t="s">
        <v>573</v>
      </c>
      <c r="BT2555" t="s">
        <v>1252</v>
      </c>
      <c r="BU2555" t="s">
        <v>564</v>
      </c>
      <c r="BV2555">
        <v>7.5471698113207548E-3</v>
      </c>
      <c r="BW2555">
        <v>7.5471698113207548E-3</v>
      </c>
      <c r="BX2555">
        <v>0</v>
      </c>
      <c r="BY2555">
        <v>0</v>
      </c>
      <c r="BZ2555">
        <v>-2</v>
      </c>
      <c r="CA2555">
        <v>0</v>
      </c>
      <c r="CB2555">
        <v>2</v>
      </c>
      <c r="CC2555" t="e">
        <v>#VALUE!</v>
      </c>
      <c r="CD2555">
        <v>2</v>
      </c>
      <c r="CE2555">
        <v>0</v>
      </c>
      <c r="CH2555">
        <f t="shared" si="196"/>
        <v>0</v>
      </c>
      <c r="CI2555" t="s">
        <v>1405</v>
      </c>
      <c r="CJ2555">
        <v>1</v>
      </c>
      <c r="CK2555" t="s">
        <v>1399</v>
      </c>
      <c r="CL2555">
        <f t="shared" si="197"/>
        <v>1</v>
      </c>
      <c r="CM2555">
        <f t="shared" si="198"/>
        <v>0</v>
      </c>
      <c r="CN2555">
        <f t="shared" si="199"/>
        <v>0</v>
      </c>
    </row>
    <row r="2556" spans="1:92" x14ac:dyDescent="0.25">
      <c r="A2556">
        <v>13</v>
      </c>
      <c r="B2556" t="s">
        <v>564</v>
      </c>
      <c r="C2556" t="s">
        <v>564</v>
      </c>
      <c r="D2556">
        <v>2597817</v>
      </c>
      <c r="E2556">
        <v>2</v>
      </c>
      <c r="F2556" s="107">
        <v>40910</v>
      </c>
      <c r="G2556" s="107">
        <v>40947</v>
      </c>
      <c r="H2556">
        <v>2597817</v>
      </c>
      <c r="I2556" s="107" t="s">
        <v>560</v>
      </c>
      <c r="J2556" s="107" t="s">
        <v>560</v>
      </c>
      <c r="K2556">
        <v>10000</v>
      </c>
      <c r="L2556" t="s">
        <v>568</v>
      </c>
      <c r="M2556" s="107">
        <v>40910</v>
      </c>
      <c r="N2556" t="s">
        <v>87</v>
      </c>
      <c r="O2556" t="s">
        <v>75</v>
      </c>
      <c r="P2556" t="s">
        <v>76</v>
      </c>
      <c r="Q2556">
        <v>0</v>
      </c>
      <c r="R2556">
        <v>38</v>
      </c>
      <c r="S2556">
        <v>0</v>
      </c>
      <c r="T2556">
        <v>0</v>
      </c>
      <c r="AD2556" s="107">
        <v>27676</v>
      </c>
      <c r="AE2556" t="s">
        <v>31</v>
      </c>
      <c r="AF2556" t="s">
        <v>68</v>
      </c>
      <c r="AG2556" t="s">
        <v>870</v>
      </c>
      <c r="AH2556" t="s">
        <v>30</v>
      </c>
      <c r="AI2556" t="s">
        <v>70</v>
      </c>
      <c r="AJ2556" t="s">
        <v>47</v>
      </c>
      <c r="AK2556">
        <v>2</v>
      </c>
      <c r="AL2556" t="s">
        <v>47</v>
      </c>
      <c r="AP2556" t="s">
        <v>77</v>
      </c>
      <c r="AR2556" t="s">
        <v>43</v>
      </c>
      <c r="AS2556" t="s">
        <v>63</v>
      </c>
      <c r="AT2556" t="s">
        <v>1301</v>
      </c>
      <c r="BC2556" t="s">
        <v>78</v>
      </c>
      <c r="BF2556">
        <v>0</v>
      </c>
      <c r="BG2556">
        <v>0</v>
      </c>
      <c r="BH2556">
        <v>38</v>
      </c>
      <c r="BI2556">
        <v>36.158469945355193</v>
      </c>
      <c r="BJ2556" t="e">
        <f t="shared" si="195"/>
        <v>#VALUE!</v>
      </c>
      <c r="BK2556" t="e">
        <v>#VALUE!</v>
      </c>
      <c r="BL2556" t="e">
        <v>#VALUE!</v>
      </c>
      <c r="BM2556" t="s">
        <v>47</v>
      </c>
      <c r="BN2556" t="s">
        <v>75</v>
      </c>
      <c r="BO2556" t="s">
        <v>87</v>
      </c>
      <c r="BQ2556" t="s">
        <v>47</v>
      </c>
      <c r="BR2556">
        <v>0</v>
      </c>
      <c r="BS2556" t="s">
        <v>573</v>
      </c>
      <c r="BT2556" t="s">
        <v>1252</v>
      </c>
      <c r="BU2556" t="s">
        <v>564</v>
      </c>
      <c r="BV2556">
        <v>0</v>
      </c>
      <c r="BW2556">
        <v>0</v>
      </c>
      <c r="BX2556">
        <v>0</v>
      </c>
      <c r="BY2556">
        <v>0</v>
      </c>
      <c r="BZ2556" t="e">
        <v>#VALUE!</v>
      </c>
      <c r="CA2556" t="e">
        <v>#VALUE!</v>
      </c>
      <c r="CB2556" t="e">
        <v>#VALUE!</v>
      </c>
      <c r="CC2556">
        <v>0</v>
      </c>
      <c r="CD2556">
        <v>0</v>
      </c>
      <c r="CE2556">
        <v>0</v>
      </c>
      <c r="CH2556">
        <f t="shared" si="196"/>
        <v>0</v>
      </c>
      <c r="CI2556" t="s">
        <v>1405</v>
      </c>
      <c r="CJ2556">
        <v>1</v>
      </c>
      <c r="CK2556" t="s">
        <v>1400</v>
      </c>
      <c r="CL2556">
        <f t="shared" si="197"/>
        <v>1</v>
      </c>
      <c r="CM2556">
        <f t="shared" si="198"/>
        <v>0</v>
      </c>
      <c r="CN2556">
        <f t="shared" si="199"/>
        <v>0</v>
      </c>
    </row>
    <row r="2557" spans="1:92" x14ac:dyDescent="0.25">
      <c r="A2557">
        <v>26</v>
      </c>
      <c r="B2557" t="s">
        <v>564</v>
      </c>
      <c r="C2557" t="s">
        <v>564</v>
      </c>
      <c r="D2557">
        <v>2597859</v>
      </c>
      <c r="E2557">
        <v>1</v>
      </c>
      <c r="F2557" s="107">
        <v>40910</v>
      </c>
      <c r="G2557" s="107">
        <v>40913</v>
      </c>
      <c r="H2557">
        <v>2597859</v>
      </c>
      <c r="I2557" s="107">
        <v>40911</v>
      </c>
      <c r="J2557" s="107">
        <v>40913</v>
      </c>
      <c r="K2557">
        <v>5000</v>
      </c>
      <c r="L2557" t="s">
        <v>567</v>
      </c>
      <c r="N2557" t="s">
        <v>564</v>
      </c>
      <c r="O2557" t="s">
        <v>913</v>
      </c>
      <c r="P2557" t="s">
        <v>54</v>
      </c>
      <c r="Q2557">
        <v>3</v>
      </c>
      <c r="R2557">
        <v>4</v>
      </c>
      <c r="S2557">
        <v>0</v>
      </c>
      <c r="T2557">
        <v>0</v>
      </c>
      <c r="AD2557" s="107">
        <v>33436</v>
      </c>
      <c r="AE2557" t="s">
        <v>31</v>
      </c>
      <c r="AF2557" t="s">
        <v>68</v>
      </c>
      <c r="AG2557" t="s">
        <v>870</v>
      </c>
      <c r="AH2557" t="s">
        <v>30</v>
      </c>
      <c r="AI2557" t="s">
        <v>69</v>
      </c>
      <c r="AJ2557" t="s">
        <v>54</v>
      </c>
      <c r="AK2557">
        <v>2</v>
      </c>
      <c r="AL2557" t="s">
        <v>54</v>
      </c>
      <c r="AP2557" t="s">
        <v>92</v>
      </c>
      <c r="AR2557" t="s">
        <v>66</v>
      </c>
      <c r="AS2557" t="s">
        <v>44</v>
      </c>
      <c r="BC2557" t="s">
        <v>78</v>
      </c>
      <c r="BF2557">
        <v>3</v>
      </c>
      <c r="BG2557">
        <v>3</v>
      </c>
      <c r="BH2557">
        <v>4</v>
      </c>
      <c r="BI2557">
        <v>20.420765027322403</v>
      </c>
      <c r="BJ2557">
        <f t="shared" si="195"/>
        <v>20</v>
      </c>
      <c r="BK2557">
        <v>0</v>
      </c>
      <c r="BL2557">
        <v>0</v>
      </c>
      <c r="BM2557" t="s">
        <v>1051</v>
      </c>
      <c r="BN2557" t="s">
        <v>913</v>
      </c>
      <c r="BO2557" t="s">
        <v>564</v>
      </c>
      <c r="BQ2557" t="s">
        <v>1051</v>
      </c>
      <c r="BR2557" t="s">
        <v>87</v>
      </c>
      <c r="BS2557" t="s">
        <v>572</v>
      </c>
      <c r="BT2557" t="s">
        <v>1252</v>
      </c>
      <c r="BU2557" t="s">
        <v>564</v>
      </c>
      <c r="BV2557">
        <v>0.75</v>
      </c>
      <c r="BW2557">
        <v>1</v>
      </c>
      <c r="BX2557">
        <v>0.25</v>
      </c>
      <c r="BY2557">
        <v>0</v>
      </c>
      <c r="BZ2557">
        <v>-3</v>
      </c>
      <c r="CA2557">
        <v>0</v>
      </c>
      <c r="CB2557">
        <v>3</v>
      </c>
      <c r="CC2557" t="e">
        <v>#VALUE!</v>
      </c>
      <c r="CD2557">
        <v>3</v>
      </c>
      <c r="CE2557">
        <v>0</v>
      </c>
      <c r="CH2557">
        <f t="shared" si="196"/>
        <v>0</v>
      </c>
      <c r="CI2557" t="s">
        <v>1405</v>
      </c>
      <c r="CJ2557">
        <v>1</v>
      </c>
      <c r="CK2557" t="s">
        <v>1399</v>
      </c>
      <c r="CL2557">
        <f t="shared" si="197"/>
        <v>0</v>
      </c>
      <c r="CM2557">
        <f t="shared" si="198"/>
        <v>0</v>
      </c>
      <c r="CN2557">
        <f t="shared" si="199"/>
        <v>0</v>
      </c>
    </row>
    <row r="2558" spans="1:92" x14ac:dyDescent="0.25">
      <c r="A2558">
        <v>2680</v>
      </c>
      <c r="B2558" t="s">
        <v>564</v>
      </c>
      <c r="C2558" t="s">
        <v>87</v>
      </c>
      <c r="D2558">
        <v>2597860</v>
      </c>
      <c r="E2558">
        <v>2</v>
      </c>
      <c r="F2558" s="107">
        <v>41008</v>
      </c>
      <c r="G2558" s="107">
        <v>41067</v>
      </c>
      <c r="H2558">
        <v>2597860</v>
      </c>
      <c r="I2558" s="107">
        <v>41043</v>
      </c>
      <c r="J2558" s="107">
        <v>41067</v>
      </c>
      <c r="K2558">
        <v>10000</v>
      </c>
      <c r="L2558" t="s">
        <v>568</v>
      </c>
      <c r="M2558" s="107">
        <v>41010</v>
      </c>
      <c r="N2558" t="s">
        <v>87</v>
      </c>
      <c r="O2558" t="s">
        <v>75</v>
      </c>
      <c r="P2558" t="s">
        <v>587</v>
      </c>
      <c r="Q2558">
        <v>22</v>
      </c>
      <c r="R2558">
        <v>60</v>
      </c>
      <c r="S2558">
        <v>0</v>
      </c>
      <c r="T2558">
        <v>0</v>
      </c>
      <c r="AD2558" s="107">
        <v>30983</v>
      </c>
      <c r="AE2558" t="s">
        <v>31</v>
      </c>
      <c r="AF2558" t="s">
        <v>68</v>
      </c>
      <c r="AG2558" t="s">
        <v>870</v>
      </c>
      <c r="AH2558" t="s">
        <v>30</v>
      </c>
      <c r="AI2558" t="s">
        <v>84</v>
      </c>
      <c r="AJ2558" t="s">
        <v>47</v>
      </c>
      <c r="AK2558">
        <v>3</v>
      </c>
      <c r="AL2558" t="s">
        <v>47</v>
      </c>
      <c r="AP2558" t="s">
        <v>48</v>
      </c>
      <c r="AR2558" t="s">
        <v>49</v>
      </c>
      <c r="AS2558" t="s">
        <v>44</v>
      </c>
      <c r="AT2558" t="s">
        <v>1306</v>
      </c>
      <c r="AU2558" t="s">
        <v>775</v>
      </c>
      <c r="AX2558" t="s">
        <v>87</v>
      </c>
      <c r="BC2558" t="s">
        <v>98</v>
      </c>
      <c r="BF2558">
        <v>22</v>
      </c>
      <c r="BG2558">
        <v>25</v>
      </c>
      <c r="BH2558">
        <v>60</v>
      </c>
      <c r="BI2558">
        <v>27.39071038251366</v>
      </c>
      <c r="BJ2558">
        <f t="shared" si="195"/>
        <v>28</v>
      </c>
      <c r="BK2558">
        <v>0</v>
      </c>
      <c r="BL2558">
        <v>0</v>
      </c>
      <c r="BM2558" t="s">
        <v>47</v>
      </c>
      <c r="BN2558" t="s">
        <v>75</v>
      </c>
      <c r="BO2558" t="s">
        <v>87</v>
      </c>
      <c r="BQ2558" t="s">
        <v>47</v>
      </c>
      <c r="BR2558" t="s">
        <v>87</v>
      </c>
      <c r="BS2558" t="s">
        <v>572</v>
      </c>
      <c r="BT2558" t="s">
        <v>1252</v>
      </c>
      <c r="BU2558" t="s">
        <v>564</v>
      </c>
      <c r="BV2558">
        <v>0.36666666666666664</v>
      </c>
      <c r="BW2558">
        <v>1</v>
      </c>
      <c r="BX2558">
        <v>0.6333333333333333</v>
      </c>
      <c r="BY2558">
        <v>0</v>
      </c>
      <c r="BZ2558">
        <v>-25</v>
      </c>
      <c r="CA2558">
        <v>-3</v>
      </c>
      <c r="CB2558">
        <v>25</v>
      </c>
      <c r="CC2558">
        <v>22</v>
      </c>
      <c r="CD2558">
        <v>25</v>
      </c>
      <c r="CE2558">
        <v>0</v>
      </c>
      <c r="CH2558">
        <f t="shared" si="196"/>
        <v>0</v>
      </c>
      <c r="CI2558" t="s">
        <v>1404</v>
      </c>
      <c r="CJ2558">
        <v>2</v>
      </c>
      <c r="CK2558" t="s">
        <v>1399</v>
      </c>
      <c r="CL2558">
        <f t="shared" si="197"/>
        <v>1</v>
      </c>
      <c r="CM2558">
        <f t="shared" si="198"/>
        <v>0</v>
      </c>
      <c r="CN2558">
        <f t="shared" si="199"/>
        <v>0</v>
      </c>
    </row>
    <row r="2559" spans="1:92" x14ac:dyDescent="0.25">
      <c r="A2559">
        <v>29</v>
      </c>
      <c r="B2559" t="s">
        <v>564</v>
      </c>
      <c r="C2559" t="s">
        <v>564</v>
      </c>
      <c r="D2559">
        <v>2597872</v>
      </c>
      <c r="E2559">
        <v>2</v>
      </c>
      <c r="F2559" s="107">
        <v>40911</v>
      </c>
      <c r="G2559" s="107">
        <v>41212</v>
      </c>
      <c r="H2559">
        <v>2597872</v>
      </c>
      <c r="I2559" s="107">
        <v>40918</v>
      </c>
      <c r="J2559" s="107">
        <v>40918</v>
      </c>
      <c r="K2559">
        <v>10000</v>
      </c>
      <c r="L2559" t="s">
        <v>568</v>
      </c>
      <c r="M2559" s="107">
        <v>40922</v>
      </c>
      <c r="N2559" t="s">
        <v>87</v>
      </c>
      <c r="O2559" t="s">
        <v>75</v>
      </c>
      <c r="P2559" t="s">
        <v>587</v>
      </c>
      <c r="Q2559">
        <v>1</v>
      </c>
      <c r="R2559">
        <v>302</v>
      </c>
      <c r="S2559">
        <v>0</v>
      </c>
      <c r="T2559">
        <v>1</v>
      </c>
      <c r="AD2559" s="107">
        <v>32796</v>
      </c>
      <c r="AE2559" t="s">
        <v>31</v>
      </c>
      <c r="AF2559" t="s">
        <v>32</v>
      </c>
      <c r="AG2559" t="s">
        <v>868</v>
      </c>
      <c r="AH2559" t="s">
        <v>30</v>
      </c>
      <c r="AI2559" t="s">
        <v>94</v>
      </c>
      <c r="AJ2559" t="s">
        <v>47</v>
      </c>
      <c r="AK2559">
        <v>14</v>
      </c>
      <c r="AL2559" t="s">
        <v>47</v>
      </c>
      <c r="AP2559" t="s">
        <v>95</v>
      </c>
      <c r="AR2559" t="s">
        <v>66</v>
      </c>
      <c r="AS2559" t="s">
        <v>63</v>
      </c>
      <c r="BC2559" t="s">
        <v>51</v>
      </c>
      <c r="BF2559">
        <v>1</v>
      </c>
      <c r="BG2559">
        <v>295</v>
      </c>
      <c r="BH2559">
        <v>302</v>
      </c>
      <c r="BI2559">
        <v>22.172131147540984</v>
      </c>
      <c r="BJ2559">
        <f t="shared" si="195"/>
        <v>22</v>
      </c>
      <c r="BK2559">
        <v>4</v>
      </c>
      <c r="BL2559">
        <v>-294</v>
      </c>
      <c r="BM2559" t="s">
        <v>47</v>
      </c>
      <c r="BN2559" t="s">
        <v>75</v>
      </c>
      <c r="BO2559" t="s">
        <v>87</v>
      </c>
      <c r="BQ2559" t="s">
        <v>47</v>
      </c>
      <c r="BR2559" t="s">
        <v>87</v>
      </c>
      <c r="BS2559" t="s">
        <v>573</v>
      </c>
      <c r="BT2559" t="s">
        <v>1252</v>
      </c>
      <c r="BU2559" t="s">
        <v>564</v>
      </c>
      <c r="BV2559">
        <v>3.3112582781456954E-3</v>
      </c>
      <c r="BW2559">
        <v>3.3898305084745762E-3</v>
      </c>
      <c r="BX2559">
        <v>7.8572230328880811E-5</v>
      </c>
      <c r="BY2559">
        <v>0</v>
      </c>
      <c r="BZ2559">
        <v>-1</v>
      </c>
      <c r="CA2559">
        <v>0</v>
      </c>
      <c r="CB2559">
        <v>5</v>
      </c>
      <c r="CC2559" t="e">
        <v>#VALUE!</v>
      </c>
      <c r="CD2559">
        <v>5</v>
      </c>
      <c r="CE2559">
        <v>4</v>
      </c>
      <c r="CH2559">
        <f t="shared" si="196"/>
        <v>1</v>
      </c>
      <c r="CI2559" t="s">
        <v>1405</v>
      </c>
      <c r="CJ2559">
        <v>1</v>
      </c>
      <c r="CK2559" t="s">
        <v>1399</v>
      </c>
      <c r="CL2559">
        <f t="shared" si="197"/>
        <v>1</v>
      </c>
      <c r="CM2559">
        <f t="shared" si="198"/>
        <v>0</v>
      </c>
      <c r="CN2559">
        <f t="shared" si="199"/>
        <v>1</v>
      </c>
    </row>
    <row r="2560" spans="1:92" x14ac:dyDescent="0.25">
      <c r="A2560">
        <v>2554</v>
      </c>
      <c r="B2560" t="s">
        <v>564</v>
      </c>
      <c r="C2560" t="s">
        <v>564</v>
      </c>
      <c r="D2560">
        <v>2597893</v>
      </c>
      <c r="E2560">
        <v>6</v>
      </c>
      <c r="F2560" s="107">
        <v>41004</v>
      </c>
      <c r="G2560" s="107">
        <v>41116</v>
      </c>
      <c r="H2560">
        <v>2597893</v>
      </c>
      <c r="I2560" s="107">
        <v>41004</v>
      </c>
      <c r="J2560" s="107">
        <v>41116</v>
      </c>
      <c r="K2560" t="s">
        <v>562</v>
      </c>
      <c r="L2560" t="s">
        <v>562</v>
      </c>
      <c r="N2560" t="s">
        <v>564</v>
      </c>
      <c r="O2560" t="s">
        <v>913</v>
      </c>
      <c r="P2560" t="s">
        <v>38</v>
      </c>
      <c r="Q2560">
        <v>113</v>
      </c>
      <c r="R2560">
        <v>113</v>
      </c>
      <c r="S2560">
        <v>0</v>
      </c>
      <c r="T2560">
        <v>0</v>
      </c>
      <c r="AD2560" s="107">
        <v>31395</v>
      </c>
      <c r="AE2560" t="s">
        <v>31</v>
      </c>
      <c r="AF2560" t="s">
        <v>32</v>
      </c>
      <c r="AG2560" t="s">
        <v>868</v>
      </c>
      <c r="AH2560" t="s">
        <v>30</v>
      </c>
      <c r="AI2560" t="s">
        <v>71</v>
      </c>
      <c r="AJ2560" t="s">
        <v>88</v>
      </c>
      <c r="AK2560">
        <v>4</v>
      </c>
      <c r="AL2560" t="s">
        <v>361</v>
      </c>
      <c r="AM2560">
        <v>5</v>
      </c>
      <c r="AP2560" t="s">
        <v>42</v>
      </c>
      <c r="AR2560" t="s">
        <v>43</v>
      </c>
      <c r="AS2560" t="s">
        <v>44</v>
      </c>
      <c r="AU2560" t="s">
        <v>670</v>
      </c>
      <c r="BC2560" t="s">
        <v>51</v>
      </c>
      <c r="BF2560">
        <v>113</v>
      </c>
      <c r="BG2560">
        <v>113</v>
      </c>
      <c r="BH2560">
        <v>113</v>
      </c>
      <c r="BI2560">
        <v>26.254098360655739</v>
      </c>
      <c r="BJ2560">
        <f t="shared" si="195"/>
        <v>26</v>
      </c>
      <c r="BK2560">
        <v>0</v>
      </c>
      <c r="BL2560">
        <v>0</v>
      </c>
      <c r="BM2560" t="s">
        <v>1050</v>
      </c>
      <c r="BN2560" t="s">
        <v>913</v>
      </c>
      <c r="BO2560" t="s">
        <v>564</v>
      </c>
      <c r="BQ2560" t="s">
        <v>1050</v>
      </c>
      <c r="BR2560" t="s">
        <v>87</v>
      </c>
      <c r="BS2560" t="s">
        <v>572</v>
      </c>
      <c r="BT2560" t="s">
        <v>1252</v>
      </c>
      <c r="BU2560" t="s">
        <v>564</v>
      </c>
      <c r="BV2560">
        <v>1</v>
      </c>
      <c r="BW2560">
        <v>1</v>
      </c>
      <c r="BX2560">
        <v>0</v>
      </c>
      <c r="BY2560">
        <v>0</v>
      </c>
      <c r="BZ2560">
        <v>-113</v>
      </c>
      <c r="CA2560">
        <v>0</v>
      </c>
      <c r="CB2560">
        <v>113</v>
      </c>
      <c r="CC2560" t="e">
        <v>#VALUE!</v>
      </c>
      <c r="CD2560">
        <v>113</v>
      </c>
      <c r="CE2560">
        <v>0</v>
      </c>
      <c r="CH2560">
        <f t="shared" si="196"/>
        <v>0</v>
      </c>
      <c r="CI2560" t="s">
        <v>1408</v>
      </c>
      <c r="CJ2560">
        <v>0</v>
      </c>
      <c r="CK2560" t="s">
        <v>1399</v>
      </c>
      <c r="CL2560">
        <f t="shared" si="197"/>
        <v>0</v>
      </c>
      <c r="CM2560">
        <f t="shared" si="198"/>
        <v>0</v>
      </c>
      <c r="CN2560">
        <f t="shared" si="199"/>
        <v>0</v>
      </c>
    </row>
    <row r="2561" spans="1:92" x14ac:dyDescent="0.25">
      <c r="A2561">
        <v>451</v>
      </c>
      <c r="B2561" t="s">
        <v>564</v>
      </c>
      <c r="C2561" t="s">
        <v>564</v>
      </c>
      <c r="D2561">
        <v>2597942</v>
      </c>
      <c r="E2561">
        <v>2</v>
      </c>
      <c r="F2561" s="107">
        <v>40927</v>
      </c>
      <c r="G2561" s="107">
        <v>40948</v>
      </c>
      <c r="H2561">
        <v>2597942</v>
      </c>
      <c r="I2561" s="107">
        <v>40927</v>
      </c>
      <c r="J2561" s="107">
        <v>40948</v>
      </c>
      <c r="K2561" t="s">
        <v>562</v>
      </c>
      <c r="L2561" t="s">
        <v>562</v>
      </c>
      <c r="N2561" t="s">
        <v>564</v>
      </c>
      <c r="O2561" t="s">
        <v>913</v>
      </c>
      <c r="P2561" t="s">
        <v>587</v>
      </c>
      <c r="Q2561">
        <v>22</v>
      </c>
      <c r="R2561">
        <v>22</v>
      </c>
      <c r="S2561">
        <v>0</v>
      </c>
      <c r="T2561">
        <v>0</v>
      </c>
      <c r="AD2561" s="107">
        <v>34345</v>
      </c>
      <c r="AE2561" t="s">
        <v>31</v>
      </c>
      <c r="AF2561" t="s">
        <v>32</v>
      </c>
      <c r="AG2561" t="s">
        <v>868</v>
      </c>
      <c r="AH2561" t="s">
        <v>57</v>
      </c>
      <c r="AI2561" t="s">
        <v>70</v>
      </c>
      <c r="AJ2561" t="s">
        <v>47</v>
      </c>
      <c r="AK2561">
        <v>3</v>
      </c>
      <c r="AL2561" t="s">
        <v>47</v>
      </c>
      <c r="AP2561" t="s">
        <v>107</v>
      </c>
      <c r="AR2561" t="s">
        <v>43</v>
      </c>
      <c r="AS2561" t="s">
        <v>60</v>
      </c>
      <c r="BC2561" t="s">
        <v>98</v>
      </c>
      <c r="BF2561">
        <v>22</v>
      </c>
      <c r="BG2561">
        <v>22</v>
      </c>
      <c r="BH2561">
        <v>22</v>
      </c>
      <c r="BI2561">
        <v>17.983606557377048</v>
      </c>
      <c r="BJ2561">
        <f t="shared" si="195"/>
        <v>18</v>
      </c>
      <c r="BK2561">
        <v>0</v>
      </c>
      <c r="BL2561">
        <v>0</v>
      </c>
      <c r="BM2561" t="s">
        <v>47</v>
      </c>
      <c r="BN2561" t="s">
        <v>913</v>
      </c>
      <c r="BO2561" t="s">
        <v>564</v>
      </c>
      <c r="BQ2561" t="s">
        <v>47</v>
      </c>
      <c r="BR2561" t="s">
        <v>87</v>
      </c>
      <c r="BS2561" t="s">
        <v>572</v>
      </c>
      <c r="BT2561" t="s">
        <v>1252</v>
      </c>
      <c r="BU2561" t="s">
        <v>564</v>
      </c>
      <c r="BV2561">
        <v>1</v>
      </c>
      <c r="BW2561">
        <v>1</v>
      </c>
      <c r="BX2561">
        <v>0</v>
      </c>
      <c r="BY2561">
        <v>0</v>
      </c>
      <c r="BZ2561">
        <v>-22</v>
      </c>
      <c r="CA2561">
        <v>0</v>
      </c>
      <c r="CB2561">
        <v>22</v>
      </c>
      <c r="CC2561" t="e">
        <v>#VALUE!</v>
      </c>
      <c r="CD2561">
        <v>22</v>
      </c>
      <c r="CE2561">
        <v>0</v>
      </c>
      <c r="CH2561">
        <f t="shared" si="196"/>
        <v>0</v>
      </c>
      <c r="CI2561" t="s">
        <v>1404</v>
      </c>
      <c r="CJ2561">
        <v>2</v>
      </c>
      <c r="CK2561" t="s">
        <v>1399</v>
      </c>
      <c r="CL2561">
        <f t="shared" si="197"/>
        <v>0</v>
      </c>
      <c r="CM2561">
        <f t="shared" si="198"/>
        <v>0</v>
      </c>
      <c r="CN2561">
        <f t="shared" si="199"/>
        <v>0</v>
      </c>
    </row>
    <row r="2562" spans="1:92" x14ac:dyDescent="0.25">
      <c r="A2562">
        <v>55</v>
      </c>
      <c r="B2562" t="s">
        <v>564</v>
      </c>
      <c r="C2562" t="s">
        <v>564</v>
      </c>
      <c r="D2562">
        <v>2597963</v>
      </c>
      <c r="E2562">
        <v>2</v>
      </c>
      <c r="F2562" s="107">
        <v>40911</v>
      </c>
      <c r="G2562" s="107">
        <v>41136</v>
      </c>
      <c r="H2562">
        <v>2597963</v>
      </c>
      <c r="I2562" s="107">
        <v>40912</v>
      </c>
      <c r="J2562" s="107">
        <v>40913</v>
      </c>
      <c r="K2562">
        <v>5000</v>
      </c>
      <c r="L2562" t="s">
        <v>567</v>
      </c>
      <c r="M2562" s="107">
        <v>40913</v>
      </c>
      <c r="N2562" t="s">
        <v>87</v>
      </c>
      <c r="O2562" t="s">
        <v>75</v>
      </c>
      <c r="P2562" t="s">
        <v>587</v>
      </c>
      <c r="Q2562">
        <v>2</v>
      </c>
      <c r="R2562">
        <v>226</v>
      </c>
      <c r="S2562">
        <v>0</v>
      </c>
      <c r="T2562">
        <v>0</v>
      </c>
      <c r="AD2562" s="107">
        <v>25755</v>
      </c>
      <c r="AE2562" t="s">
        <v>45</v>
      </c>
      <c r="AF2562" t="s">
        <v>68</v>
      </c>
      <c r="AG2562" t="s">
        <v>870</v>
      </c>
      <c r="AH2562" t="s">
        <v>30</v>
      </c>
      <c r="AI2562" t="s">
        <v>61</v>
      </c>
      <c r="AJ2562" t="s">
        <v>47</v>
      </c>
      <c r="AK2562">
        <v>10</v>
      </c>
      <c r="AL2562" t="s">
        <v>47</v>
      </c>
      <c r="AP2562" t="s">
        <v>116</v>
      </c>
      <c r="AR2562" t="s">
        <v>66</v>
      </c>
      <c r="AS2562" t="s">
        <v>44</v>
      </c>
      <c r="BC2562" t="s">
        <v>51</v>
      </c>
      <c r="BF2562">
        <v>2</v>
      </c>
      <c r="BG2562">
        <v>225</v>
      </c>
      <c r="BH2562">
        <v>226</v>
      </c>
      <c r="BI2562">
        <v>41.409836065573771</v>
      </c>
      <c r="BJ2562">
        <f t="shared" si="195"/>
        <v>42</v>
      </c>
      <c r="BK2562">
        <v>0</v>
      </c>
      <c r="BL2562">
        <v>-223</v>
      </c>
      <c r="BM2562" t="s">
        <v>47</v>
      </c>
      <c r="BN2562" t="s">
        <v>75</v>
      </c>
      <c r="BO2562" t="s">
        <v>87</v>
      </c>
      <c r="BQ2562" t="s">
        <v>47</v>
      </c>
      <c r="BR2562" t="s">
        <v>87</v>
      </c>
      <c r="BS2562" t="s">
        <v>573</v>
      </c>
      <c r="BT2562" t="s">
        <v>1252</v>
      </c>
      <c r="BU2562" t="s">
        <v>564</v>
      </c>
      <c r="BV2562">
        <v>8.8495575221238937E-3</v>
      </c>
      <c r="BW2562">
        <v>8.8888888888888889E-3</v>
      </c>
      <c r="BX2562">
        <v>3.9331366764995199E-5</v>
      </c>
      <c r="BY2562">
        <v>0</v>
      </c>
      <c r="BZ2562">
        <v>-2</v>
      </c>
      <c r="CA2562">
        <v>0</v>
      </c>
      <c r="CB2562">
        <v>2</v>
      </c>
      <c r="CC2562" t="e">
        <v>#VALUE!</v>
      </c>
      <c r="CD2562">
        <v>2</v>
      </c>
      <c r="CE2562">
        <v>0</v>
      </c>
      <c r="CH2562">
        <f t="shared" si="196"/>
        <v>0</v>
      </c>
      <c r="CI2562" t="s">
        <v>1405</v>
      </c>
      <c r="CJ2562">
        <v>1</v>
      </c>
      <c r="CK2562" t="s">
        <v>1399</v>
      </c>
      <c r="CL2562">
        <f t="shared" si="197"/>
        <v>1</v>
      </c>
      <c r="CM2562">
        <f t="shared" si="198"/>
        <v>0</v>
      </c>
      <c r="CN2562">
        <f t="shared" si="199"/>
        <v>0</v>
      </c>
    </row>
    <row r="2563" spans="1:92" x14ac:dyDescent="0.25">
      <c r="A2563">
        <v>56</v>
      </c>
      <c r="B2563" t="s">
        <v>564</v>
      </c>
      <c r="C2563" t="s">
        <v>564</v>
      </c>
      <c r="D2563">
        <v>2597964</v>
      </c>
      <c r="E2563">
        <v>1</v>
      </c>
      <c r="F2563" s="107">
        <v>40911</v>
      </c>
      <c r="G2563" s="107">
        <v>40947</v>
      </c>
      <c r="H2563">
        <v>2597964</v>
      </c>
      <c r="I2563" s="107">
        <v>40912</v>
      </c>
      <c r="J2563" s="107">
        <v>40913</v>
      </c>
      <c r="K2563">
        <v>5000</v>
      </c>
      <c r="L2563" t="s">
        <v>567</v>
      </c>
      <c r="M2563" s="107">
        <v>40913</v>
      </c>
      <c r="N2563" t="s">
        <v>87</v>
      </c>
      <c r="O2563" t="s">
        <v>75</v>
      </c>
      <c r="P2563" t="s">
        <v>54</v>
      </c>
      <c r="Q2563">
        <v>2</v>
      </c>
      <c r="R2563">
        <v>37</v>
      </c>
      <c r="S2563">
        <v>0</v>
      </c>
      <c r="T2563">
        <v>0</v>
      </c>
      <c r="AD2563" s="107">
        <v>19525</v>
      </c>
      <c r="AE2563" t="s">
        <v>31</v>
      </c>
      <c r="AF2563" t="s">
        <v>68</v>
      </c>
      <c r="AG2563" t="s">
        <v>870</v>
      </c>
      <c r="AH2563" t="s">
        <v>30</v>
      </c>
      <c r="AI2563" t="s">
        <v>117</v>
      </c>
      <c r="AJ2563" t="s">
        <v>54</v>
      </c>
      <c r="AK2563">
        <v>2</v>
      </c>
      <c r="AL2563" t="s">
        <v>54</v>
      </c>
      <c r="AP2563" t="s">
        <v>83</v>
      </c>
      <c r="AR2563" t="s">
        <v>66</v>
      </c>
      <c r="AS2563" t="s">
        <v>73</v>
      </c>
      <c r="AT2563" t="s">
        <v>118</v>
      </c>
      <c r="BC2563" t="s">
        <v>51</v>
      </c>
      <c r="BF2563">
        <v>2</v>
      </c>
      <c r="BG2563">
        <v>36</v>
      </c>
      <c r="BH2563">
        <v>37</v>
      </c>
      <c r="BI2563">
        <v>58.431693989071036</v>
      </c>
      <c r="BJ2563">
        <f t="shared" ref="BJ2563:BJ2626" si="200">ROUND((I2563-AD2563)/365,0)</f>
        <v>59</v>
      </c>
      <c r="BK2563">
        <v>0</v>
      </c>
      <c r="BL2563">
        <v>-34</v>
      </c>
      <c r="BM2563" t="s">
        <v>1051</v>
      </c>
      <c r="BN2563" t="s">
        <v>75</v>
      </c>
      <c r="BO2563" t="s">
        <v>87</v>
      </c>
      <c r="BQ2563" t="s">
        <v>1051</v>
      </c>
      <c r="BR2563" t="s">
        <v>87</v>
      </c>
      <c r="BS2563" t="s">
        <v>573</v>
      </c>
      <c r="BT2563" t="s">
        <v>1252</v>
      </c>
      <c r="BU2563" t="s">
        <v>564</v>
      </c>
      <c r="BV2563">
        <v>5.4054054054054057E-2</v>
      </c>
      <c r="BW2563">
        <v>5.5555555555555552E-2</v>
      </c>
      <c r="BX2563">
        <v>1.5015015015014954E-3</v>
      </c>
      <c r="BY2563">
        <v>0</v>
      </c>
      <c r="BZ2563">
        <v>-2</v>
      </c>
      <c r="CA2563">
        <v>0</v>
      </c>
      <c r="CB2563">
        <v>2</v>
      </c>
      <c r="CC2563" t="e">
        <v>#VALUE!</v>
      </c>
      <c r="CD2563">
        <v>2</v>
      </c>
      <c r="CE2563">
        <v>0</v>
      </c>
      <c r="CH2563">
        <f t="shared" ref="CH2563:CH2626" si="201">IF(CM2563+CN2563&gt;0,1,0)</f>
        <v>0</v>
      </c>
      <c r="CI2563" t="s">
        <v>1405</v>
      </c>
      <c r="CJ2563">
        <v>1</v>
      </c>
      <c r="CK2563" t="s">
        <v>1399</v>
      </c>
      <c r="CL2563">
        <f t="shared" ref="CL2563:CL2626" si="202">IF(BN2563="None",0,1)</f>
        <v>1</v>
      </c>
      <c r="CM2563">
        <f t="shared" ref="CM2563:CM2626" si="203">IF(S2563&gt;0,1,0)</f>
        <v>0</v>
      </c>
      <c r="CN2563">
        <f t="shared" ref="CN2563:CN2626" si="204">IF(T2563&gt;0,1,0)</f>
        <v>0</v>
      </c>
    </row>
    <row r="2564" spans="1:92" x14ac:dyDescent="0.25">
      <c r="A2564">
        <v>62</v>
      </c>
      <c r="B2564" t="s">
        <v>564</v>
      </c>
      <c r="C2564" t="s">
        <v>564</v>
      </c>
      <c r="D2564">
        <v>2597975</v>
      </c>
      <c r="E2564">
        <v>1</v>
      </c>
      <c r="F2564" s="107">
        <v>40912</v>
      </c>
      <c r="G2564" s="107">
        <v>41024</v>
      </c>
      <c r="H2564">
        <v>2597975</v>
      </c>
      <c r="I2564" s="107">
        <v>40912</v>
      </c>
      <c r="J2564" s="107">
        <v>40915</v>
      </c>
      <c r="K2564">
        <v>20000</v>
      </c>
      <c r="L2564" t="s">
        <v>569</v>
      </c>
      <c r="M2564" s="107">
        <v>40915</v>
      </c>
      <c r="N2564" t="s">
        <v>87</v>
      </c>
      <c r="O2564" t="s">
        <v>75</v>
      </c>
      <c r="P2564" t="s">
        <v>122</v>
      </c>
      <c r="Q2564">
        <v>4</v>
      </c>
      <c r="R2564">
        <v>113</v>
      </c>
      <c r="S2564">
        <v>0</v>
      </c>
      <c r="T2564">
        <v>0</v>
      </c>
      <c r="AD2564" s="107">
        <v>27255</v>
      </c>
      <c r="AE2564" t="s">
        <v>31</v>
      </c>
      <c r="AF2564" t="s">
        <v>32</v>
      </c>
      <c r="AG2564" t="s">
        <v>868</v>
      </c>
      <c r="AH2564" t="s">
        <v>30</v>
      </c>
      <c r="AI2564" t="s">
        <v>64</v>
      </c>
      <c r="AJ2564" t="s">
        <v>122</v>
      </c>
      <c r="AK2564">
        <v>7</v>
      </c>
      <c r="AL2564" t="s">
        <v>122</v>
      </c>
      <c r="AP2564" t="s">
        <v>100</v>
      </c>
      <c r="AR2564" t="s">
        <v>66</v>
      </c>
      <c r="AS2564" t="s">
        <v>63</v>
      </c>
      <c r="BC2564" t="s">
        <v>51</v>
      </c>
      <c r="BF2564">
        <v>4</v>
      </c>
      <c r="BG2564">
        <v>113</v>
      </c>
      <c r="BH2564">
        <v>113</v>
      </c>
      <c r="BI2564">
        <v>37.314207650273225</v>
      </c>
      <c r="BJ2564">
        <f t="shared" si="200"/>
        <v>37</v>
      </c>
      <c r="BK2564">
        <v>0</v>
      </c>
      <c r="BL2564">
        <v>-109</v>
      </c>
      <c r="BM2564" t="s">
        <v>1051</v>
      </c>
      <c r="BN2564" t="s">
        <v>75</v>
      </c>
      <c r="BO2564" t="s">
        <v>87</v>
      </c>
      <c r="BQ2564" t="s">
        <v>1051</v>
      </c>
      <c r="BR2564" t="s">
        <v>87</v>
      </c>
      <c r="BS2564" t="s">
        <v>573</v>
      </c>
      <c r="BT2564" t="s">
        <v>1252</v>
      </c>
      <c r="BU2564" t="s">
        <v>564</v>
      </c>
      <c r="BV2564">
        <v>3.5398230088495575E-2</v>
      </c>
      <c r="BW2564">
        <v>3.5398230088495575E-2</v>
      </c>
      <c r="BX2564">
        <v>0</v>
      </c>
      <c r="BY2564">
        <v>0</v>
      </c>
      <c r="BZ2564">
        <v>-4</v>
      </c>
      <c r="CA2564">
        <v>0</v>
      </c>
      <c r="CB2564">
        <v>4</v>
      </c>
      <c r="CC2564" t="e">
        <v>#VALUE!</v>
      </c>
      <c r="CD2564">
        <v>4</v>
      </c>
      <c r="CE2564">
        <v>0</v>
      </c>
      <c r="CH2564">
        <f t="shared" si="201"/>
        <v>0</v>
      </c>
      <c r="CI2564" t="s">
        <v>1405</v>
      </c>
      <c r="CJ2564">
        <v>1</v>
      </c>
      <c r="CK2564" t="s">
        <v>1399</v>
      </c>
      <c r="CL2564">
        <f t="shared" si="202"/>
        <v>1</v>
      </c>
      <c r="CM2564">
        <f t="shared" si="203"/>
        <v>0</v>
      </c>
      <c r="CN2564">
        <f t="shared" si="204"/>
        <v>0</v>
      </c>
    </row>
    <row r="2565" spans="1:92" x14ac:dyDescent="0.25">
      <c r="A2565">
        <v>63</v>
      </c>
      <c r="B2565" t="s">
        <v>564</v>
      </c>
      <c r="C2565" t="s">
        <v>564</v>
      </c>
      <c r="D2565">
        <v>2597977</v>
      </c>
      <c r="E2565">
        <v>1</v>
      </c>
      <c r="F2565" s="107">
        <v>40912</v>
      </c>
      <c r="G2565" s="107">
        <v>41071</v>
      </c>
      <c r="H2565">
        <v>2597977</v>
      </c>
      <c r="I2565" s="107">
        <v>40912</v>
      </c>
      <c r="J2565" s="107">
        <v>40914</v>
      </c>
      <c r="K2565">
        <v>5000</v>
      </c>
      <c r="L2565" t="s">
        <v>567</v>
      </c>
      <c r="M2565" s="107">
        <v>40914</v>
      </c>
      <c r="N2565" t="s">
        <v>87</v>
      </c>
      <c r="O2565" t="s">
        <v>75</v>
      </c>
      <c r="P2565" t="s">
        <v>54</v>
      </c>
      <c r="Q2565">
        <v>3</v>
      </c>
      <c r="R2565">
        <v>160</v>
      </c>
      <c r="S2565">
        <v>0</v>
      </c>
      <c r="T2565">
        <v>0</v>
      </c>
      <c r="AD2565" s="107">
        <v>24734</v>
      </c>
      <c r="AE2565" t="s">
        <v>31</v>
      </c>
      <c r="AF2565" t="s">
        <v>68</v>
      </c>
      <c r="AG2565" t="s">
        <v>870</v>
      </c>
      <c r="AH2565" t="s">
        <v>30</v>
      </c>
      <c r="AI2565" t="s">
        <v>46</v>
      </c>
      <c r="AJ2565" t="s">
        <v>54</v>
      </c>
      <c r="AK2565">
        <v>6</v>
      </c>
      <c r="AL2565" t="s">
        <v>54</v>
      </c>
      <c r="AP2565" t="s">
        <v>123</v>
      </c>
      <c r="AR2565" t="s">
        <v>66</v>
      </c>
      <c r="AS2565" t="s">
        <v>44</v>
      </c>
      <c r="BC2565" t="s">
        <v>51</v>
      </c>
      <c r="BF2565">
        <v>3</v>
      </c>
      <c r="BG2565">
        <v>160</v>
      </c>
      <c r="BH2565">
        <v>160</v>
      </c>
      <c r="BI2565">
        <v>44.202185792349724</v>
      </c>
      <c r="BJ2565">
        <f t="shared" si="200"/>
        <v>44</v>
      </c>
      <c r="BK2565">
        <v>0</v>
      </c>
      <c r="BL2565">
        <v>-157</v>
      </c>
      <c r="BM2565" t="s">
        <v>1051</v>
      </c>
      <c r="BN2565" t="s">
        <v>75</v>
      </c>
      <c r="BO2565" t="s">
        <v>87</v>
      </c>
      <c r="BQ2565" t="s">
        <v>1051</v>
      </c>
      <c r="BR2565" t="s">
        <v>87</v>
      </c>
      <c r="BS2565" t="s">
        <v>573</v>
      </c>
      <c r="BT2565" t="s">
        <v>1252</v>
      </c>
      <c r="BU2565" t="s">
        <v>564</v>
      </c>
      <c r="BV2565">
        <v>1.8749999999999999E-2</v>
      </c>
      <c r="BW2565">
        <v>1.8749999999999999E-2</v>
      </c>
      <c r="BX2565">
        <v>0</v>
      </c>
      <c r="BY2565">
        <v>0</v>
      </c>
      <c r="BZ2565">
        <v>-3</v>
      </c>
      <c r="CA2565">
        <v>0</v>
      </c>
      <c r="CB2565">
        <v>3</v>
      </c>
      <c r="CC2565" t="e">
        <v>#VALUE!</v>
      </c>
      <c r="CD2565">
        <v>3</v>
      </c>
      <c r="CE2565">
        <v>0</v>
      </c>
      <c r="CH2565">
        <f t="shared" si="201"/>
        <v>0</v>
      </c>
      <c r="CI2565" t="s">
        <v>1405</v>
      </c>
      <c r="CJ2565">
        <v>1</v>
      </c>
      <c r="CK2565" t="s">
        <v>1399</v>
      </c>
      <c r="CL2565">
        <f t="shared" si="202"/>
        <v>1</v>
      </c>
      <c r="CM2565">
        <f t="shared" si="203"/>
        <v>0</v>
      </c>
      <c r="CN2565">
        <f t="shared" si="204"/>
        <v>0</v>
      </c>
    </row>
    <row r="2566" spans="1:92" x14ac:dyDescent="0.25">
      <c r="A2566">
        <v>66</v>
      </c>
      <c r="B2566" t="s">
        <v>564</v>
      </c>
      <c r="C2566" t="s">
        <v>564</v>
      </c>
      <c r="D2566">
        <v>2597991</v>
      </c>
      <c r="E2566">
        <v>2</v>
      </c>
      <c r="F2566" s="107">
        <v>40912</v>
      </c>
      <c r="G2566" s="107">
        <v>40919</v>
      </c>
      <c r="H2566">
        <v>2597991</v>
      </c>
      <c r="I2566" s="107">
        <v>40918</v>
      </c>
      <c r="J2566" s="107">
        <v>40919</v>
      </c>
      <c r="K2566">
        <v>10000</v>
      </c>
      <c r="L2566" t="s">
        <v>568</v>
      </c>
      <c r="N2566" t="s">
        <v>564</v>
      </c>
      <c r="O2566" t="s">
        <v>913</v>
      </c>
      <c r="P2566" t="s">
        <v>587</v>
      </c>
      <c r="Q2566">
        <v>2</v>
      </c>
      <c r="R2566">
        <v>8</v>
      </c>
      <c r="S2566">
        <v>0</v>
      </c>
      <c r="T2566">
        <v>0</v>
      </c>
      <c r="AD2566" s="107">
        <v>30329</v>
      </c>
      <c r="AE2566" t="s">
        <v>45</v>
      </c>
      <c r="AF2566" t="s">
        <v>32</v>
      </c>
      <c r="AG2566" t="s">
        <v>868</v>
      </c>
      <c r="AH2566" t="s">
        <v>30</v>
      </c>
      <c r="AI2566" t="s">
        <v>52</v>
      </c>
      <c r="AJ2566" t="s">
        <v>47</v>
      </c>
      <c r="AK2566">
        <v>2</v>
      </c>
      <c r="AL2566" t="s">
        <v>47</v>
      </c>
      <c r="AP2566" t="s">
        <v>55</v>
      </c>
      <c r="AR2566" t="s">
        <v>49</v>
      </c>
      <c r="AS2566" t="s">
        <v>56</v>
      </c>
      <c r="BC2566" t="s">
        <v>37</v>
      </c>
      <c r="BF2566">
        <v>2</v>
      </c>
      <c r="BG2566">
        <v>2</v>
      </c>
      <c r="BH2566">
        <v>8</v>
      </c>
      <c r="BI2566">
        <v>28.915300546448087</v>
      </c>
      <c r="BJ2566">
        <f t="shared" si="200"/>
        <v>29</v>
      </c>
      <c r="BK2566">
        <v>0</v>
      </c>
      <c r="BL2566">
        <v>0</v>
      </c>
      <c r="BM2566" t="s">
        <v>47</v>
      </c>
      <c r="BN2566" t="s">
        <v>913</v>
      </c>
      <c r="BO2566" t="s">
        <v>564</v>
      </c>
      <c r="BQ2566" t="s">
        <v>47</v>
      </c>
      <c r="BR2566" t="s">
        <v>87</v>
      </c>
      <c r="BS2566" t="s">
        <v>572</v>
      </c>
      <c r="BT2566" t="s">
        <v>1252</v>
      </c>
      <c r="BU2566" t="s">
        <v>564</v>
      </c>
      <c r="BV2566">
        <v>0.25</v>
      </c>
      <c r="BW2566">
        <v>1</v>
      </c>
      <c r="BX2566">
        <v>0.75</v>
      </c>
      <c r="BY2566">
        <v>0</v>
      </c>
      <c r="BZ2566">
        <v>-2</v>
      </c>
      <c r="CA2566">
        <v>0</v>
      </c>
      <c r="CB2566">
        <v>2</v>
      </c>
      <c r="CC2566" t="e">
        <v>#VALUE!</v>
      </c>
      <c r="CD2566">
        <v>2</v>
      </c>
      <c r="CE2566">
        <v>0</v>
      </c>
      <c r="CH2566">
        <f t="shared" si="201"/>
        <v>0</v>
      </c>
      <c r="CI2566" t="s">
        <v>1405</v>
      </c>
      <c r="CJ2566">
        <v>1</v>
      </c>
      <c r="CK2566" t="s">
        <v>1399</v>
      </c>
      <c r="CL2566">
        <f t="shared" si="202"/>
        <v>0</v>
      </c>
      <c r="CM2566">
        <f t="shared" si="203"/>
        <v>0</v>
      </c>
      <c r="CN2566">
        <f t="shared" si="204"/>
        <v>0</v>
      </c>
    </row>
    <row r="2567" spans="1:92" x14ac:dyDescent="0.25">
      <c r="A2567">
        <v>68</v>
      </c>
      <c r="B2567" t="s">
        <v>564</v>
      </c>
      <c r="C2567" t="s">
        <v>564</v>
      </c>
      <c r="D2567">
        <v>2598066</v>
      </c>
      <c r="E2567">
        <v>6</v>
      </c>
      <c r="F2567" s="107">
        <v>40912</v>
      </c>
      <c r="G2567" s="107">
        <v>41171</v>
      </c>
      <c r="H2567">
        <v>2598066</v>
      </c>
      <c r="I2567" s="107">
        <v>40913</v>
      </c>
      <c r="J2567" s="107">
        <v>41171</v>
      </c>
      <c r="K2567">
        <v>90000</v>
      </c>
      <c r="L2567" t="s">
        <v>570</v>
      </c>
      <c r="N2567" t="s">
        <v>564</v>
      </c>
      <c r="O2567" t="s">
        <v>913</v>
      </c>
      <c r="P2567" t="s">
        <v>38</v>
      </c>
      <c r="Q2567">
        <v>259</v>
      </c>
      <c r="R2567">
        <v>260</v>
      </c>
      <c r="S2567">
        <v>0</v>
      </c>
      <c r="T2567">
        <v>0</v>
      </c>
      <c r="AD2567" s="107">
        <v>28764</v>
      </c>
      <c r="AE2567" t="s">
        <v>31</v>
      </c>
      <c r="AF2567" t="s">
        <v>68</v>
      </c>
      <c r="AG2567" t="s">
        <v>870</v>
      </c>
      <c r="AH2567" t="s">
        <v>30</v>
      </c>
      <c r="AI2567" t="s">
        <v>70</v>
      </c>
      <c r="AJ2567" t="s">
        <v>88</v>
      </c>
      <c r="AK2567">
        <v>11</v>
      </c>
      <c r="AL2567" t="s">
        <v>361</v>
      </c>
      <c r="AM2567">
        <v>2</v>
      </c>
      <c r="AP2567" t="s">
        <v>128</v>
      </c>
      <c r="AR2567" t="s">
        <v>91</v>
      </c>
      <c r="AS2567" t="s">
        <v>125</v>
      </c>
      <c r="BC2567" t="s">
        <v>98</v>
      </c>
      <c r="BF2567">
        <v>259</v>
      </c>
      <c r="BG2567">
        <v>259</v>
      </c>
      <c r="BH2567">
        <v>260</v>
      </c>
      <c r="BI2567">
        <v>33.191256830601091</v>
      </c>
      <c r="BJ2567">
        <f t="shared" si="200"/>
        <v>33</v>
      </c>
      <c r="BK2567">
        <v>0</v>
      </c>
      <c r="BL2567">
        <v>0</v>
      </c>
      <c r="BM2567" t="s">
        <v>1050</v>
      </c>
      <c r="BN2567" t="s">
        <v>913</v>
      </c>
      <c r="BO2567" t="s">
        <v>564</v>
      </c>
      <c r="BQ2567" t="s">
        <v>1050</v>
      </c>
      <c r="BR2567" t="s">
        <v>87</v>
      </c>
      <c r="BS2567" t="s">
        <v>572</v>
      </c>
      <c r="BT2567" t="s">
        <v>1252</v>
      </c>
      <c r="BU2567" t="s">
        <v>564</v>
      </c>
      <c r="BV2567">
        <v>0.99615384615384617</v>
      </c>
      <c r="BW2567">
        <v>1</v>
      </c>
      <c r="BX2567">
        <v>3.8461538461538325E-3</v>
      </c>
      <c r="BY2567">
        <v>0</v>
      </c>
      <c r="BZ2567">
        <v>-259</v>
      </c>
      <c r="CA2567">
        <v>0</v>
      </c>
      <c r="CB2567">
        <v>259</v>
      </c>
      <c r="CC2567" t="e">
        <v>#VALUE!</v>
      </c>
      <c r="CD2567">
        <v>259</v>
      </c>
      <c r="CE2567">
        <v>0</v>
      </c>
      <c r="CH2567">
        <f t="shared" si="201"/>
        <v>0</v>
      </c>
      <c r="CI2567" t="s">
        <v>1403</v>
      </c>
      <c r="CJ2567">
        <v>6</v>
      </c>
      <c r="CK2567" t="s">
        <v>1399</v>
      </c>
      <c r="CL2567">
        <f t="shared" si="202"/>
        <v>0</v>
      </c>
      <c r="CM2567">
        <f t="shared" si="203"/>
        <v>0</v>
      </c>
      <c r="CN2567">
        <f t="shared" si="204"/>
        <v>0</v>
      </c>
    </row>
    <row r="2568" spans="1:92" x14ac:dyDescent="0.25">
      <c r="A2568">
        <v>76</v>
      </c>
      <c r="B2568" t="s">
        <v>564</v>
      </c>
      <c r="C2568" t="s">
        <v>564</v>
      </c>
      <c r="D2568">
        <v>2598108</v>
      </c>
      <c r="E2568">
        <v>6</v>
      </c>
      <c r="F2568" s="107">
        <v>40912</v>
      </c>
      <c r="G2568" s="107">
        <v>41403</v>
      </c>
      <c r="H2568">
        <v>2598108</v>
      </c>
      <c r="I2568" s="107">
        <v>40913</v>
      </c>
      <c r="J2568" s="107">
        <v>41403</v>
      </c>
      <c r="K2568">
        <v>90000</v>
      </c>
      <c r="L2568" t="s">
        <v>570</v>
      </c>
      <c r="N2568" t="s">
        <v>564</v>
      </c>
      <c r="O2568" t="s">
        <v>913</v>
      </c>
      <c r="P2568" t="s">
        <v>38</v>
      </c>
      <c r="Q2568">
        <v>491</v>
      </c>
      <c r="R2568">
        <v>492</v>
      </c>
      <c r="S2568">
        <v>0</v>
      </c>
      <c r="T2568">
        <v>0</v>
      </c>
      <c r="AD2568" s="107">
        <v>34347</v>
      </c>
      <c r="AE2568" t="s">
        <v>31</v>
      </c>
      <c r="AF2568" t="s">
        <v>32</v>
      </c>
      <c r="AG2568" t="s">
        <v>868</v>
      </c>
      <c r="AH2568" t="s">
        <v>30</v>
      </c>
      <c r="AI2568" t="s">
        <v>64</v>
      </c>
      <c r="AJ2568" t="s">
        <v>88</v>
      </c>
      <c r="AK2568">
        <v>11</v>
      </c>
      <c r="AL2568" t="s">
        <v>361</v>
      </c>
      <c r="AM2568">
        <v>45</v>
      </c>
      <c r="AP2568" t="s">
        <v>104</v>
      </c>
      <c r="AR2568" t="s">
        <v>91</v>
      </c>
      <c r="AS2568" t="s">
        <v>105</v>
      </c>
      <c r="AT2568" t="s">
        <v>1112</v>
      </c>
      <c r="BC2568" t="s">
        <v>51</v>
      </c>
      <c r="BF2568">
        <v>491</v>
      </c>
      <c r="BG2568">
        <v>491</v>
      </c>
      <c r="BH2568">
        <v>492</v>
      </c>
      <c r="BI2568">
        <v>17.937158469945356</v>
      </c>
      <c r="BJ2568">
        <f t="shared" si="200"/>
        <v>18</v>
      </c>
      <c r="BK2568">
        <v>0</v>
      </c>
      <c r="BL2568">
        <v>0</v>
      </c>
      <c r="BM2568" t="s">
        <v>1050</v>
      </c>
      <c r="BN2568" t="s">
        <v>913</v>
      </c>
      <c r="BO2568" t="s">
        <v>564</v>
      </c>
      <c r="BQ2568" t="s">
        <v>1050</v>
      </c>
      <c r="BR2568" t="s">
        <v>87</v>
      </c>
      <c r="BS2568" t="s">
        <v>572</v>
      </c>
      <c r="BT2568" t="s">
        <v>1252</v>
      </c>
      <c r="BU2568" t="s">
        <v>564</v>
      </c>
      <c r="BV2568">
        <v>0.99796747967479671</v>
      </c>
      <c r="BW2568">
        <v>1</v>
      </c>
      <c r="BX2568">
        <v>2.0325203252032908E-3</v>
      </c>
      <c r="BY2568">
        <v>0</v>
      </c>
      <c r="BZ2568">
        <v>-491</v>
      </c>
      <c r="CA2568">
        <v>0</v>
      </c>
      <c r="CB2568">
        <v>491</v>
      </c>
      <c r="CC2568" t="e">
        <v>#VALUE!</v>
      </c>
      <c r="CD2568">
        <v>491</v>
      </c>
      <c r="CE2568">
        <v>0</v>
      </c>
      <c r="CH2568">
        <f t="shared" si="201"/>
        <v>0</v>
      </c>
      <c r="CI2568" t="s">
        <v>1406</v>
      </c>
      <c r="CJ2568">
        <v>0</v>
      </c>
      <c r="CK2568" t="s">
        <v>1399</v>
      </c>
      <c r="CL2568">
        <f t="shared" si="202"/>
        <v>0</v>
      </c>
      <c r="CM2568">
        <f t="shared" si="203"/>
        <v>0</v>
      </c>
      <c r="CN2568">
        <f t="shared" si="204"/>
        <v>0</v>
      </c>
    </row>
    <row r="2569" spans="1:92" x14ac:dyDescent="0.25">
      <c r="A2569">
        <v>1142</v>
      </c>
      <c r="B2569" t="s">
        <v>564</v>
      </c>
      <c r="C2569" t="s">
        <v>564</v>
      </c>
      <c r="D2569">
        <v>2598112</v>
      </c>
      <c r="E2569">
        <v>6</v>
      </c>
      <c r="F2569" s="107">
        <v>40950</v>
      </c>
      <c r="G2569" s="107">
        <v>41138</v>
      </c>
      <c r="H2569">
        <v>2598112</v>
      </c>
      <c r="I2569" s="107">
        <v>40960</v>
      </c>
      <c r="J2569" s="107">
        <v>41138</v>
      </c>
      <c r="K2569">
        <v>30000</v>
      </c>
      <c r="L2569" t="s">
        <v>570</v>
      </c>
      <c r="N2569" t="s">
        <v>564</v>
      </c>
      <c r="O2569" t="s">
        <v>913</v>
      </c>
      <c r="P2569" t="s">
        <v>38</v>
      </c>
      <c r="Q2569">
        <v>179</v>
      </c>
      <c r="R2569">
        <v>189</v>
      </c>
      <c r="S2569">
        <v>0</v>
      </c>
      <c r="T2569">
        <v>0</v>
      </c>
      <c r="AD2569" s="107">
        <v>33018</v>
      </c>
      <c r="AE2569" t="s">
        <v>31</v>
      </c>
      <c r="AF2569" t="s">
        <v>32</v>
      </c>
      <c r="AG2569" t="s">
        <v>868</v>
      </c>
      <c r="AH2569" t="s">
        <v>30</v>
      </c>
      <c r="AI2569" t="s">
        <v>117</v>
      </c>
      <c r="AJ2569" t="s">
        <v>88</v>
      </c>
      <c r="AK2569">
        <v>6</v>
      </c>
      <c r="AL2569" t="s">
        <v>361</v>
      </c>
      <c r="AM2569">
        <v>5</v>
      </c>
      <c r="AP2569" t="s">
        <v>104</v>
      </c>
      <c r="AR2569" t="s">
        <v>91</v>
      </c>
      <c r="AS2569" t="s">
        <v>105</v>
      </c>
      <c r="BC2569" t="s">
        <v>37</v>
      </c>
      <c r="BF2569">
        <v>179</v>
      </c>
      <c r="BG2569">
        <v>179</v>
      </c>
      <c r="BH2569">
        <v>189</v>
      </c>
      <c r="BI2569">
        <v>21.672131147540984</v>
      </c>
      <c r="BJ2569">
        <f t="shared" si="200"/>
        <v>22</v>
      </c>
      <c r="BK2569">
        <v>0</v>
      </c>
      <c r="BL2569">
        <v>0</v>
      </c>
      <c r="BM2569" t="s">
        <v>1050</v>
      </c>
      <c r="BN2569" t="s">
        <v>913</v>
      </c>
      <c r="BO2569" t="s">
        <v>564</v>
      </c>
      <c r="BQ2569" t="s">
        <v>1050</v>
      </c>
      <c r="BR2569" t="s">
        <v>87</v>
      </c>
      <c r="BS2569" t="s">
        <v>572</v>
      </c>
      <c r="BT2569" t="s">
        <v>1252</v>
      </c>
      <c r="BU2569" t="s">
        <v>564</v>
      </c>
      <c r="BV2569">
        <v>0.94708994708994709</v>
      </c>
      <c r="BW2569">
        <v>1</v>
      </c>
      <c r="BX2569">
        <v>5.2910052910052907E-2</v>
      </c>
      <c r="BY2569">
        <v>0</v>
      </c>
      <c r="BZ2569">
        <v>-179</v>
      </c>
      <c r="CA2569">
        <v>0</v>
      </c>
      <c r="CB2569">
        <v>179</v>
      </c>
      <c r="CC2569" t="e">
        <v>#VALUE!</v>
      </c>
      <c r="CD2569">
        <v>179</v>
      </c>
      <c r="CE2569">
        <v>0</v>
      </c>
      <c r="CH2569">
        <f t="shared" si="201"/>
        <v>0</v>
      </c>
      <c r="CI2569" t="s">
        <v>1403</v>
      </c>
      <c r="CJ2569">
        <v>6</v>
      </c>
      <c r="CK2569" t="s">
        <v>1399</v>
      </c>
      <c r="CL2569">
        <f t="shared" si="202"/>
        <v>0</v>
      </c>
      <c r="CM2569">
        <f t="shared" si="203"/>
        <v>0</v>
      </c>
      <c r="CN2569">
        <f t="shared" si="204"/>
        <v>0</v>
      </c>
    </row>
    <row r="2570" spans="1:92" x14ac:dyDescent="0.25">
      <c r="A2570">
        <v>82</v>
      </c>
      <c r="B2570" t="s">
        <v>564</v>
      </c>
      <c r="C2570" t="s">
        <v>564</v>
      </c>
      <c r="D2570">
        <v>2598136</v>
      </c>
      <c r="E2570">
        <v>1</v>
      </c>
      <c r="F2570" s="107">
        <v>40913</v>
      </c>
      <c r="G2570" s="107">
        <v>41061</v>
      </c>
      <c r="H2570">
        <v>2598136</v>
      </c>
      <c r="I2570" s="107">
        <v>40914</v>
      </c>
      <c r="J2570" s="107">
        <v>40914</v>
      </c>
      <c r="K2570">
        <v>2000</v>
      </c>
      <c r="L2570" t="s">
        <v>566</v>
      </c>
      <c r="M2570" s="107">
        <v>40914</v>
      </c>
      <c r="N2570" t="s">
        <v>87</v>
      </c>
      <c r="O2570" t="s">
        <v>75</v>
      </c>
      <c r="P2570" t="s">
        <v>54</v>
      </c>
      <c r="Q2570">
        <v>1</v>
      </c>
      <c r="R2570">
        <v>149</v>
      </c>
      <c r="S2570">
        <v>0</v>
      </c>
      <c r="T2570">
        <v>0</v>
      </c>
      <c r="AD2570" s="107">
        <v>27825</v>
      </c>
      <c r="AE2570" t="s">
        <v>45</v>
      </c>
      <c r="AF2570" t="s">
        <v>137</v>
      </c>
      <c r="AG2570" t="s">
        <v>869</v>
      </c>
      <c r="AH2570" t="s">
        <v>30</v>
      </c>
      <c r="AI2570" t="s">
        <v>71</v>
      </c>
      <c r="AJ2570" t="s">
        <v>54</v>
      </c>
      <c r="AK2570">
        <v>5</v>
      </c>
      <c r="AL2570" t="s">
        <v>54</v>
      </c>
      <c r="AP2570" t="s">
        <v>138</v>
      </c>
      <c r="AR2570" t="s">
        <v>43</v>
      </c>
      <c r="AS2570" t="s">
        <v>63</v>
      </c>
      <c r="BC2570" t="s">
        <v>51</v>
      </c>
      <c r="BF2570">
        <v>1</v>
      </c>
      <c r="BG2570">
        <v>148</v>
      </c>
      <c r="BH2570">
        <v>149</v>
      </c>
      <c r="BI2570">
        <v>35.759562841530055</v>
      </c>
      <c r="BJ2570">
        <f t="shared" si="200"/>
        <v>36</v>
      </c>
      <c r="BK2570">
        <v>0</v>
      </c>
      <c r="BL2570">
        <v>-147</v>
      </c>
      <c r="BM2570" t="s">
        <v>1051</v>
      </c>
      <c r="BN2570" t="s">
        <v>75</v>
      </c>
      <c r="BO2570" t="s">
        <v>87</v>
      </c>
      <c r="BQ2570" t="s">
        <v>1051</v>
      </c>
      <c r="BR2570" t="s">
        <v>87</v>
      </c>
      <c r="BS2570" t="s">
        <v>573</v>
      </c>
      <c r="BT2570" t="s">
        <v>1252</v>
      </c>
      <c r="BU2570" t="s">
        <v>564</v>
      </c>
      <c r="BV2570">
        <v>6.7114093959731542E-3</v>
      </c>
      <c r="BW2570">
        <v>6.7567567567567571E-3</v>
      </c>
      <c r="BX2570">
        <v>4.5347360783602915E-5</v>
      </c>
      <c r="BY2570">
        <v>0</v>
      </c>
      <c r="BZ2570">
        <v>-1</v>
      </c>
      <c r="CA2570">
        <v>0</v>
      </c>
      <c r="CB2570">
        <v>1</v>
      </c>
      <c r="CC2570" t="e">
        <v>#VALUE!</v>
      </c>
      <c r="CD2570">
        <v>1</v>
      </c>
      <c r="CE2570">
        <v>0</v>
      </c>
      <c r="CH2570">
        <f t="shared" si="201"/>
        <v>0</v>
      </c>
      <c r="CI2570" t="s">
        <v>1405</v>
      </c>
      <c r="CJ2570">
        <v>1</v>
      </c>
      <c r="CK2570" t="s">
        <v>1399</v>
      </c>
      <c r="CL2570">
        <f t="shared" si="202"/>
        <v>1</v>
      </c>
      <c r="CM2570">
        <f t="shared" si="203"/>
        <v>0</v>
      </c>
      <c r="CN2570">
        <f t="shared" si="204"/>
        <v>0</v>
      </c>
    </row>
    <row r="2571" spans="1:92" x14ac:dyDescent="0.25">
      <c r="A2571">
        <v>93</v>
      </c>
      <c r="B2571" t="s">
        <v>564</v>
      </c>
      <c r="C2571" t="s">
        <v>564</v>
      </c>
      <c r="D2571">
        <v>2598241</v>
      </c>
      <c r="E2571">
        <v>1</v>
      </c>
      <c r="F2571" s="107">
        <v>40913</v>
      </c>
      <c r="G2571" s="107">
        <v>41103</v>
      </c>
      <c r="H2571">
        <v>2598241</v>
      </c>
      <c r="I2571" s="107">
        <v>41026</v>
      </c>
      <c r="J2571" s="107">
        <v>41028</v>
      </c>
      <c r="K2571">
        <v>30000</v>
      </c>
      <c r="L2571" t="s">
        <v>570</v>
      </c>
      <c r="M2571" s="107">
        <v>41028</v>
      </c>
      <c r="N2571" t="s">
        <v>87</v>
      </c>
      <c r="O2571" t="s">
        <v>75</v>
      </c>
      <c r="P2571" t="s">
        <v>122</v>
      </c>
      <c r="Q2571">
        <v>3</v>
      </c>
      <c r="R2571">
        <v>191</v>
      </c>
      <c r="S2571">
        <v>0</v>
      </c>
      <c r="T2571">
        <v>0</v>
      </c>
      <c r="AD2571" s="107">
        <v>34032</v>
      </c>
      <c r="AE2571" t="s">
        <v>31</v>
      </c>
      <c r="AF2571" t="s">
        <v>68</v>
      </c>
      <c r="AG2571" t="s">
        <v>870</v>
      </c>
      <c r="AH2571" t="s">
        <v>30</v>
      </c>
      <c r="AI2571" t="s">
        <v>58</v>
      </c>
      <c r="AJ2571" t="s">
        <v>122</v>
      </c>
      <c r="AK2571">
        <v>6</v>
      </c>
      <c r="AL2571" t="s">
        <v>122</v>
      </c>
      <c r="AP2571" t="s">
        <v>128</v>
      </c>
      <c r="AR2571" t="s">
        <v>91</v>
      </c>
      <c r="AS2571" t="s">
        <v>125</v>
      </c>
      <c r="BC2571" t="s">
        <v>51</v>
      </c>
      <c r="BF2571">
        <v>3</v>
      </c>
      <c r="BG2571">
        <v>78</v>
      </c>
      <c r="BH2571">
        <v>191</v>
      </c>
      <c r="BI2571">
        <v>18.800546448087431</v>
      </c>
      <c r="BJ2571">
        <f t="shared" si="200"/>
        <v>19</v>
      </c>
      <c r="BK2571">
        <v>0</v>
      </c>
      <c r="BL2571">
        <v>-75</v>
      </c>
      <c r="BM2571" t="s">
        <v>1051</v>
      </c>
      <c r="BN2571" t="s">
        <v>75</v>
      </c>
      <c r="BO2571" t="s">
        <v>87</v>
      </c>
      <c r="BQ2571" t="s">
        <v>1051</v>
      </c>
      <c r="BR2571" t="s">
        <v>87</v>
      </c>
      <c r="BS2571" t="s">
        <v>573</v>
      </c>
      <c r="BT2571" t="s">
        <v>1252</v>
      </c>
      <c r="BU2571" t="s">
        <v>564</v>
      </c>
      <c r="BV2571">
        <v>1.5706806282722512E-2</v>
      </c>
      <c r="BW2571">
        <v>3.8461538461538464E-2</v>
      </c>
      <c r="BX2571">
        <v>2.2754732178815951E-2</v>
      </c>
      <c r="BY2571">
        <v>0</v>
      </c>
      <c r="BZ2571">
        <v>-3</v>
      </c>
      <c r="CA2571">
        <v>0</v>
      </c>
      <c r="CB2571">
        <v>3</v>
      </c>
      <c r="CC2571" t="e">
        <v>#VALUE!</v>
      </c>
      <c r="CD2571">
        <v>3</v>
      </c>
      <c r="CE2571">
        <v>0</v>
      </c>
      <c r="CH2571">
        <f t="shared" si="201"/>
        <v>0</v>
      </c>
      <c r="CI2571" t="s">
        <v>1405</v>
      </c>
      <c r="CJ2571">
        <v>1</v>
      </c>
      <c r="CK2571" t="s">
        <v>1399</v>
      </c>
      <c r="CL2571">
        <f t="shared" si="202"/>
        <v>1</v>
      </c>
      <c r="CM2571">
        <f t="shared" si="203"/>
        <v>0</v>
      </c>
      <c r="CN2571">
        <f t="shared" si="204"/>
        <v>0</v>
      </c>
    </row>
    <row r="2572" spans="1:92" x14ac:dyDescent="0.25">
      <c r="A2572">
        <v>94</v>
      </c>
      <c r="B2572" t="s">
        <v>87</v>
      </c>
      <c r="C2572" t="s">
        <v>87</v>
      </c>
      <c r="D2572">
        <v>2598246</v>
      </c>
      <c r="E2572">
        <v>2</v>
      </c>
      <c r="F2572" s="107">
        <v>40913</v>
      </c>
      <c r="G2572" s="107">
        <v>41082</v>
      </c>
      <c r="H2572">
        <v>2598246</v>
      </c>
      <c r="I2572" s="107">
        <v>40927</v>
      </c>
      <c r="J2572" s="107">
        <v>41002</v>
      </c>
      <c r="K2572">
        <v>10000</v>
      </c>
      <c r="L2572" t="s">
        <v>568</v>
      </c>
      <c r="M2572" s="107">
        <v>41002</v>
      </c>
      <c r="N2572" t="s">
        <v>87</v>
      </c>
      <c r="O2572" t="s">
        <v>583</v>
      </c>
      <c r="P2572" t="s">
        <v>587</v>
      </c>
      <c r="Q2572">
        <v>101</v>
      </c>
      <c r="R2572">
        <v>170</v>
      </c>
      <c r="S2572">
        <v>0</v>
      </c>
      <c r="T2572">
        <v>0</v>
      </c>
      <c r="AD2572" s="107">
        <v>34115</v>
      </c>
      <c r="AE2572" t="s">
        <v>31</v>
      </c>
      <c r="AF2572" t="s">
        <v>32</v>
      </c>
      <c r="AG2572" t="s">
        <v>868</v>
      </c>
      <c r="AH2572" t="s">
        <v>30</v>
      </c>
      <c r="AI2572" t="s">
        <v>71</v>
      </c>
      <c r="AJ2572" t="s">
        <v>47</v>
      </c>
      <c r="AK2572">
        <v>6</v>
      </c>
      <c r="AL2572" t="s">
        <v>47</v>
      </c>
      <c r="AP2572" t="s">
        <v>55</v>
      </c>
      <c r="AR2572" t="s">
        <v>49</v>
      </c>
      <c r="AS2572" t="s">
        <v>56</v>
      </c>
      <c r="AU2572" t="s">
        <v>681</v>
      </c>
      <c r="AX2572" t="s">
        <v>87</v>
      </c>
      <c r="BC2572" t="s">
        <v>37</v>
      </c>
      <c r="BD2572" t="s">
        <v>1296</v>
      </c>
      <c r="BF2572">
        <v>101</v>
      </c>
      <c r="BG2572">
        <v>156</v>
      </c>
      <c r="BH2572">
        <v>170</v>
      </c>
      <c r="BI2572">
        <v>18.57377049180328</v>
      </c>
      <c r="BJ2572">
        <f t="shared" si="200"/>
        <v>19</v>
      </c>
      <c r="BK2572">
        <v>0</v>
      </c>
      <c r="BL2572">
        <v>-80</v>
      </c>
      <c r="BM2572" t="s">
        <v>47</v>
      </c>
      <c r="BN2572" t="s">
        <v>75</v>
      </c>
      <c r="BO2572" t="s">
        <v>87</v>
      </c>
      <c r="BQ2572" t="s">
        <v>47</v>
      </c>
      <c r="BR2572" t="s">
        <v>87</v>
      </c>
      <c r="BS2572" t="s">
        <v>572</v>
      </c>
      <c r="BT2572" t="s">
        <v>1252</v>
      </c>
      <c r="BU2572" t="s">
        <v>564</v>
      </c>
      <c r="BV2572">
        <v>0.59411764705882353</v>
      </c>
      <c r="BW2572">
        <v>0.48717948717948717</v>
      </c>
      <c r="BX2572">
        <v>-0.10693815987933636</v>
      </c>
      <c r="BY2572">
        <v>0</v>
      </c>
      <c r="BZ2572">
        <v>-76</v>
      </c>
      <c r="CA2572">
        <v>25</v>
      </c>
      <c r="CB2572">
        <v>156</v>
      </c>
      <c r="CC2572">
        <v>101</v>
      </c>
      <c r="CD2572">
        <v>156</v>
      </c>
      <c r="CE2572">
        <v>80</v>
      </c>
      <c r="CH2572">
        <f t="shared" si="201"/>
        <v>0</v>
      </c>
      <c r="CI2572" t="s">
        <v>1408</v>
      </c>
      <c r="CJ2572">
        <v>0</v>
      </c>
      <c r="CK2572" t="s">
        <v>1399</v>
      </c>
      <c r="CL2572">
        <f t="shared" si="202"/>
        <v>1</v>
      </c>
      <c r="CM2572">
        <f t="shared" si="203"/>
        <v>0</v>
      </c>
      <c r="CN2572">
        <f t="shared" si="204"/>
        <v>0</v>
      </c>
    </row>
    <row r="2573" spans="1:92" x14ac:dyDescent="0.25">
      <c r="A2573">
        <v>105</v>
      </c>
      <c r="B2573" t="s">
        <v>564</v>
      </c>
      <c r="C2573" t="s">
        <v>564</v>
      </c>
      <c r="D2573">
        <v>2598309</v>
      </c>
      <c r="E2573">
        <v>4</v>
      </c>
      <c r="F2573" s="107">
        <v>40914</v>
      </c>
      <c r="G2573" s="107">
        <v>41135</v>
      </c>
      <c r="H2573">
        <v>2598309</v>
      </c>
      <c r="I2573" s="107">
        <v>41057</v>
      </c>
      <c r="J2573" s="107">
        <v>41059</v>
      </c>
      <c r="K2573">
        <v>19200</v>
      </c>
      <c r="L2573" t="s">
        <v>569</v>
      </c>
      <c r="M2573" s="107">
        <v>41059</v>
      </c>
      <c r="N2573" t="s">
        <v>87</v>
      </c>
      <c r="O2573" t="s">
        <v>75</v>
      </c>
      <c r="P2573" t="s">
        <v>38</v>
      </c>
      <c r="Q2573">
        <v>3</v>
      </c>
      <c r="R2573">
        <v>222</v>
      </c>
      <c r="S2573">
        <v>0</v>
      </c>
      <c r="T2573">
        <v>0</v>
      </c>
      <c r="AD2573" s="107">
        <v>25392</v>
      </c>
      <c r="AE2573" t="s">
        <v>45</v>
      </c>
      <c r="AF2573" t="s">
        <v>68</v>
      </c>
      <c r="AG2573" t="s">
        <v>870</v>
      </c>
      <c r="AH2573" t="s">
        <v>30</v>
      </c>
      <c r="AI2573" t="s">
        <v>46</v>
      </c>
      <c r="AJ2573" t="s">
        <v>88</v>
      </c>
      <c r="AK2573">
        <v>4</v>
      </c>
      <c r="AL2573" t="s">
        <v>986</v>
      </c>
      <c r="AO2573">
        <v>20</v>
      </c>
      <c r="AP2573" t="s">
        <v>107</v>
      </c>
      <c r="AR2573" t="s">
        <v>43</v>
      </c>
      <c r="AS2573" t="s">
        <v>60</v>
      </c>
      <c r="BC2573" t="s">
        <v>51</v>
      </c>
      <c r="BF2573">
        <v>3</v>
      </c>
      <c r="BG2573">
        <v>79</v>
      </c>
      <c r="BH2573">
        <v>222</v>
      </c>
      <c r="BI2573">
        <v>42.409836065573771</v>
      </c>
      <c r="BJ2573">
        <f t="shared" si="200"/>
        <v>43</v>
      </c>
      <c r="BK2573">
        <v>0</v>
      </c>
      <c r="BL2573">
        <v>-76</v>
      </c>
      <c r="BM2573" t="s">
        <v>1050</v>
      </c>
      <c r="BN2573" t="s">
        <v>75</v>
      </c>
      <c r="BO2573" t="s">
        <v>87</v>
      </c>
      <c r="BQ2573" t="s">
        <v>1050</v>
      </c>
      <c r="BR2573" t="s">
        <v>87</v>
      </c>
      <c r="BS2573" t="s">
        <v>573</v>
      </c>
      <c r="BT2573" t="s">
        <v>1252</v>
      </c>
      <c r="BU2573" t="s">
        <v>564</v>
      </c>
      <c r="BV2573">
        <v>1.3513513513513514E-2</v>
      </c>
      <c r="BW2573">
        <v>3.7974683544303799E-2</v>
      </c>
      <c r="BX2573">
        <v>2.4461170030790284E-2</v>
      </c>
      <c r="BY2573">
        <v>0</v>
      </c>
      <c r="BZ2573">
        <v>-3</v>
      </c>
      <c r="CA2573">
        <v>0</v>
      </c>
      <c r="CB2573">
        <v>3</v>
      </c>
      <c r="CC2573" t="e">
        <v>#VALUE!</v>
      </c>
      <c r="CD2573">
        <v>3</v>
      </c>
      <c r="CE2573">
        <v>0</v>
      </c>
      <c r="CH2573">
        <f t="shared" si="201"/>
        <v>0</v>
      </c>
      <c r="CI2573" t="s">
        <v>1405</v>
      </c>
      <c r="CJ2573">
        <v>1</v>
      </c>
      <c r="CK2573" t="s">
        <v>1399</v>
      </c>
      <c r="CL2573">
        <f t="shared" si="202"/>
        <v>1</v>
      </c>
      <c r="CM2573">
        <f t="shared" si="203"/>
        <v>0</v>
      </c>
      <c r="CN2573">
        <f t="shared" si="204"/>
        <v>0</v>
      </c>
    </row>
    <row r="2574" spans="1:92" x14ac:dyDescent="0.25">
      <c r="A2574">
        <v>120</v>
      </c>
      <c r="B2574" t="s">
        <v>564</v>
      </c>
      <c r="C2574" t="s">
        <v>564</v>
      </c>
      <c r="D2574">
        <v>2598338</v>
      </c>
      <c r="E2574">
        <v>1</v>
      </c>
      <c r="F2574" s="107">
        <v>40914</v>
      </c>
      <c r="G2574" s="107">
        <v>40934</v>
      </c>
      <c r="H2574">
        <v>2598338</v>
      </c>
      <c r="I2574" s="107">
        <v>40914</v>
      </c>
      <c r="J2574" s="107">
        <v>40915</v>
      </c>
      <c r="K2574">
        <v>2000</v>
      </c>
      <c r="L2574" t="s">
        <v>566</v>
      </c>
      <c r="M2574" s="107">
        <v>40915</v>
      </c>
      <c r="N2574" t="s">
        <v>87</v>
      </c>
      <c r="O2574" t="s">
        <v>75</v>
      </c>
      <c r="P2574" t="s">
        <v>54</v>
      </c>
      <c r="Q2574">
        <v>2</v>
      </c>
      <c r="R2574">
        <v>21</v>
      </c>
      <c r="S2574">
        <v>0</v>
      </c>
      <c r="T2574">
        <v>0</v>
      </c>
      <c r="AD2574" s="107">
        <v>23475</v>
      </c>
      <c r="AE2574" t="s">
        <v>31</v>
      </c>
      <c r="AF2574" t="s">
        <v>68</v>
      </c>
      <c r="AG2574" t="s">
        <v>870</v>
      </c>
      <c r="AH2574" t="s">
        <v>30</v>
      </c>
      <c r="AI2574" t="s">
        <v>79</v>
      </c>
      <c r="AJ2574" t="s">
        <v>54</v>
      </c>
      <c r="AK2574">
        <v>3</v>
      </c>
      <c r="AL2574" t="s">
        <v>54</v>
      </c>
      <c r="AP2574" t="s">
        <v>120</v>
      </c>
      <c r="AR2574" t="s">
        <v>43</v>
      </c>
      <c r="AS2574" t="s">
        <v>121</v>
      </c>
      <c r="BC2574" t="s">
        <v>51</v>
      </c>
      <c r="BF2574">
        <v>2</v>
      </c>
      <c r="BG2574">
        <v>21</v>
      </c>
      <c r="BH2574">
        <v>21</v>
      </c>
      <c r="BI2574">
        <v>47.647540983606561</v>
      </c>
      <c r="BJ2574">
        <f t="shared" si="200"/>
        <v>48</v>
      </c>
      <c r="BK2574">
        <v>0</v>
      </c>
      <c r="BL2574">
        <v>-19</v>
      </c>
      <c r="BM2574" t="s">
        <v>1051</v>
      </c>
      <c r="BN2574" t="s">
        <v>75</v>
      </c>
      <c r="BO2574" t="s">
        <v>87</v>
      </c>
      <c r="BQ2574" t="s">
        <v>1051</v>
      </c>
      <c r="BR2574" t="s">
        <v>87</v>
      </c>
      <c r="BS2574" t="s">
        <v>573</v>
      </c>
      <c r="BT2574" t="s">
        <v>1252</v>
      </c>
      <c r="BU2574" t="s">
        <v>564</v>
      </c>
      <c r="BV2574">
        <v>9.5238095238095233E-2</v>
      </c>
      <c r="BW2574">
        <v>9.5238095238095233E-2</v>
      </c>
      <c r="BX2574">
        <v>0</v>
      </c>
      <c r="BY2574">
        <v>0</v>
      </c>
      <c r="BZ2574">
        <v>-2</v>
      </c>
      <c r="CA2574">
        <v>0</v>
      </c>
      <c r="CB2574">
        <v>2</v>
      </c>
      <c r="CC2574" t="e">
        <v>#VALUE!</v>
      </c>
      <c r="CD2574">
        <v>2</v>
      </c>
      <c r="CE2574">
        <v>0</v>
      </c>
      <c r="CH2574">
        <f t="shared" si="201"/>
        <v>0</v>
      </c>
      <c r="CI2574" t="s">
        <v>1405</v>
      </c>
      <c r="CJ2574">
        <v>1</v>
      </c>
      <c r="CK2574" t="s">
        <v>1399</v>
      </c>
      <c r="CL2574">
        <f t="shared" si="202"/>
        <v>1</v>
      </c>
      <c r="CM2574">
        <f t="shared" si="203"/>
        <v>0</v>
      </c>
      <c r="CN2574">
        <f t="shared" si="204"/>
        <v>0</v>
      </c>
    </row>
    <row r="2575" spans="1:92" x14ac:dyDescent="0.25">
      <c r="A2575">
        <v>130</v>
      </c>
      <c r="B2575" t="s">
        <v>564</v>
      </c>
      <c r="C2575" t="s">
        <v>564</v>
      </c>
      <c r="D2575">
        <v>2598430</v>
      </c>
      <c r="E2575">
        <v>1</v>
      </c>
      <c r="F2575" s="107">
        <v>40914</v>
      </c>
      <c r="G2575" s="107">
        <v>41414</v>
      </c>
      <c r="H2575">
        <v>2598430</v>
      </c>
      <c r="I2575" s="107">
        <v>40919</v>
      </c>
      <c r="J2575" s="107">
        <v>40920</v>
      </c>
      <c r="K2575">
        <v>30000</v>
      </c>
      <c r="L2575" t="s">
        <v>570</v>
      </c>
      <c r="M2575" s="107">
        <v>40920</v>
      </c>
      <c r="N2575" t="s">
        <v>87</v>
      </c>
      <c r="O2575" t="s">
        <v>75</v>
      </c>
      <c r="P2575" t="s">
        <v>54</v>
      </c>
      <c r="Q2575">
        <v>2</v>
      </c>
      <c r="R2575">
        <v>501</v>
      </c>
      <c r="S2575">
        <v>0</v>
      </c>
      <c r="T2575">
        <v>0</v>
      </c>
      <c r="AB2575" t="s">
        <v>111</v>
      </c>
      <c r="AD2575" s="107">
        <v>27949</v>
      </c>
      <c r="AE2575" t="s">
        <v>31</v>
      </c>
      <c r="AF2575" t="s">
        <v>39</v>
      </c>
      <c r="AG2575" t="s">
        <v>40</v>
      </c>
      <c r="AH2575" t="s">
        <v>30</v>
      </c>
      <c r="AI2575" t="s">
        <v>70</v>
      </c>
      <c r="AJ2575" t="s">
        <v>54</v>
      </c>
      <c r="AK2575">
        <v>15</v>
      </c>
      <c r="AL2575" t="s">
        <v>54</v>
      </c>
      <c r="AP2575" t="s">
        <v>124</v>
      </c>
      <c r="AR2575" t="s">
        <v>49</v>
      </c>
      <c r="AS2575" t="s">
        <v>125</v>
      </c>
      <c r="BC2575" t="s">
        <v>51</v>
      </c>
      <c r="BF2575">
        <v>2</v>
      </c>
      <c r="BG2575">
        <v>496</v>
      </c>
      <c r="BH2575">
        <v>501</v>
      </c>
      <c r="BI2575">
        <v>35.423497267759565</v>
      </c>
      <c r="BJ2575">
        <f t="shared" si="200"/>
        <v>36</v>
      </c>
      <c r="BK2575">
        <v>0</v>
      </c>
      <c r="BL2575">
        <v>-494</v>
      </c>
      <c r="BM2575" t="s">
        <v>1051</v>
      </c>
      <c r="BN2575" t="s">
        <v>75</v>
      </c>
      <c r="BO2575" t="s">
        <v>87</v>
      </c>
      <c r="BQ2575" t="s">
        <v>1051</v>
      </c>
      <c r="BR2575" t="s">
        <v>87</v>
      </c>
      <c r="BS2575" t="s">
        <v>573</v>
      </c>
      <c r="BT2575" t="s">
        <v>1252</v>
      </c>
      <c r="BU2575" t="s">
        <v>564</v>
      </c>
      <c r="BV2575">
        <v>3.9920159680638719E-3</v>
      </c>
      <c r="BW2575">
        <v>4.0322580645161289E-3</v>
      </c>
      <c r="BX2575">
        <v>4.0242096452257001E-5</v>
      </c>
      <c r="BY2575">
        <v>0</v>
      </c>
      <c r="BZ2575">
        <v>-2</v>
      </c>
      <c r="CA2575">
        <v>0</v>
      </c>
      <c r="CB2575">
        <v>2</v>
      </c>
      <c r="CC2575" t="e">
        <v>#VALUE!</v>
      </c>
      <c r="CD2575">
        <v>2</v>
      </c>
      <c r="CE2575">
        <v>0</v>
      </c>
      <c r="CH2575">
        <f t="shared" si="201"/>
        <v>0</v>
      </c>
      <c r="CI2575" t="s">
        <v>1405</v>
      </c>
      <c r="CJ2575">
        <v>1</v>
      </c>
      <c r="CK2575" t="s">
        <v>1399</v>
      </c>
      <c r="CL2575">
        <f t="shared" si="202"/>
        <v>1</v>
      </c>
      <c r="CM2575">
        <f t="shared" si="203"/>
        <v>0</v>
      </c>
      <c r="CN2575">
        <f t="shared" si="204"/>
        <v>0</v>
      </c>
    </row>
    <row r="2576" spans="1:92" x14ac:dyDescent="0.25">
      <c r="A2576">
        <v>3241</v>
      </c>
      <c r="B2576" t="s">
        <v>564</v>
      </c>
      <c r="C2576" t="s">
        <v>564</v>
      </c>
      <c r="D2576">
        <v>2598445</v>
      </c>
      <c r="E2576">
        <v>4</v>
      </c>
      <c r="F2576" s="107">
        <v>41028</v>
      </c>
      <c r="G2576" s="107">
        <v>41129</v>
      </c>
      <c r="H2576">
        <v>2598445</v>
      </c>
      <c r="I2576" s="107">
        <v>41029</v>
      </c>
      <c r="J2576" s="107">
        <v>41129</v>
      </c>
      <c r="K2576" t="s">
        <v>562</v>
      </c>
      <c r="L2576" t="s">
        <v>562</v>
      </c>
      <c r="N2576" t="s">
        <v>564</v>
      </c>
      <c r="O2576" t="s">
        <v>913</v>
      </c>
      <c r="P2576" t="s">
        <v>38</v>
      </c>
      <c r="Q2576">
        <v>101</v>
      </c>
      <c r="R2576">
        <v>102</v>
      </c>
      <c r="S2576">
        <v>0</v>
      </c>
      <c r="T2576">
        <v>3</v>
      </c>
      <c r="AD2576" s="107">
        <v>30083</v>
      </c>
      <c r="AE2576" t="s">
        <v>31</v>
      </c>
      <c r="AF2576" t="s">
        <v>32</v>
      </c>
      <c r="AG2576" t="s">
        <v>868</v>
      </c>
      <c r="AH2576" t="s">
        <v>57</v>
      </c>
      <c r="AI2576" t="s">
        <v>99</v>
      </c>
      <c r="AJ2576" t="s">
        <v>88</v>
      </c>
      <c r="AK2576">
        <v>6</v>
      </c>
      <c r="AL2576" t="s">
        <v>986</v>
      </c>
      <c r="AO2576">
        <v>365</v>
      </c>
      <c r="AP2576" t="s">
        <v>149</v>
      </c>
      <c r="AR2576" t="s">
        <v>66</v>
      </c>
      <c r="AS2576" t="s">
        <v>73</v>
      </c>
      <c r="BC2576" t="s">
        <v>37</v>
      </c>
      <c r="BF2576">
        <v>101</v>
      </c>
      <c r="BG2576">
        <v>101</v>
      </c>
      <c r="BH2576">
        <v>102</v>
      </c>
      <c r="BI2576">
        <v>29.904371584699454</v>
      </c>
      <c r="BJ2576">
        <f t="shared" si="200"/>
        <v>30</v>
      </c>
      <c r="BK2576">
        <v>0</v>
      </c>
      <c r="BL2576">
        <v>0</v>
      </c>
      <c r="BM2576" t="s">
        <v>1050</v>
      </c>
      <c r="BN2576" t="s">
        <v>913</v>
      </c>
      <c r="BO2576" t="s">
        <v>564</v>
      </c>
      <c r="BQ2576" t="s">
        <v>1050</v>
      </c>
      <c r="BR2576" t="s">
        <v>87</v>
      </c>
      <c r="BS2576" t="s">
        <v>572</v>
      </c>
      <c r="BT2576" t="s">
        <v>1252</v>
      </c>
      <c r="BU2576" t="s">
        <v>564</v>
      </c>
      <c r="BV2576">
        <v>0.99019607843137258</v>
      </c>
      <c r="BW2576">
        <v>1</v>
      </c>
      <c r="BX2576">
        <v>9.8039215686274161E-3</v>
      </c>
      <c r="BY2576">
        <v>0</v>
      </c>
      <c r="BZ2576">
        <v>-101</v>
      </c>
      <c r="CA2576">
        <v>0</v>
      </c>
      <c r="CB2576">
        <v>101</v>
      </c>
      <c r="CC2576" t="e">
        <v>#VALUE!</v>
      </c>
      <c r="CD2576">
        <v>101</v>
      </c>
      <c r="CE2576">
        <v>0</v>
      </c>
      <c r="CH2576">
        <f t="shared" si="201"/>
        <v>1</v>
      </c>
      <c r="CI2576" t="s">
        <v>1408</v>
      </c>
      <c r="CJ2576">
        <v>0</v>
      </c>
      <c r="CK2576" t="s">
        <v>1399</v>
      </c>
      <c r="CL2576">
        <f t="shared" si="202"/>
        <v>0</v>
      </c>
      <c r="CM2576">
        <f t="shared" si="203"/>
        <v>0</v>
      </c>
      <c r="CN2576">
        <f t="shared" si="204"/>
        <v>1</v>
      </c>
    </row>
    <row r="2577" spans="1:92" x14ac:dyDescent="0.25">
      <c r="A2577">
        <v>990</v>
      </c>
      <c r="B2577" t="s">
        <v>564</v>
      </c>
      <c r="C2577" t="s">
        <v>87</v>
      </c>
      <c r="D2577">
        <v>2598465</v>
      </c>
      <c r="E2577">
        <v>2</v>
      </c>
      <c r="F2577" s="107">
        <v>40945</v>
      </c>
      <c r="G2577" s="107">
        <v>41144</v>
      </c>
      <c r="H2577">
        <v>2598465</v>
      </c>
      <c r="I2577" s="107">
        <v>40946</v>
      </c>
      <c r="J2577" s="107">
        <v>40948</v>
      </c>
      <c r="K2577">
        <v>10000</v>
      </c>
      <c r="L2577" t="s">
        <v>568</v>
      </c>
      <c r="M2577" s="107">
        <v>40948</v>
      </c>
      <c r="N2577" t="s">
        <v>87</v>
      </c>
      <c r="O2577" t="s">
        <v>75</v>
      </c>
      <c r="P2577" t="s">
        <v>587</v>
      </c>
      <c r="Q2577">
        <v>7</v>
      </c>
      <c r="R2577">
        <v>200</v>
      </c>
      <c r="S2577">
        <v>0</v>
      </c>
      <c r="T2577">
        <v>1</v>
      </c>
      <c r="AD2577" s="107">
        <v>31503</v>
      </c>
      <c r="AE2577" t="s">
        <v>45</v>
      </c>
      <c r="AF2577" t="s">
        <v>68</v>
      </c>
      <c r="AG2577" t="s">
        <v>870</v>
      </c>
      <c r="AH2577" t="s">
        <v>57</v>
      </c>
      <c r="AI2577" t="s">
        <v>94</v>
      </c>
      <c r="AJ2577" t="s">
        <v>47</v>
      </c>
      <c r="AK2577">
        <v>9</v>
      </c>
      <c r="AL2577" t="s">
        <v>47</v>
      </c>
      <c r="AP2577" t="s">
        <v>249</v>
      </c>
      <c r="AR2577" t="s">
        <v>49</v>
      </c>
      <c r="AS2577" t="s">
        <v>44</v>
      </c>
      <c r="AV2577" t="s">
        <v>87</v>
      </c>
      <c r="AW2577" t="s">
        <v>701</v>
      </c>
      <c r="BA2577">
        <v>41409</v>
      </c>
      <c r="BB2577">
        <v>251</v>
      </c>
      <c r="BC2577" t="s">
        <v>51</v>
      </c>
      <c r="BF2577">
        <v>7</v>
      </c>
      <c r="BG2577">
        <v>199</v>
      </c>
      <c r="BH2577">
        <v>200</v>
      </c>
      <c r="BI2577">
        <v>25.797814207650273</v>
      </c>
      <c r="BJ2577">
        <f t="shared" si="200"/>
        <v>26</v>
      </c>
      <c r="BK2577">
        <v>0</v>
      </c>
      <c r="BL2577">
        <v>-196</v>
      </c>
      <c r="BM2577" t="s">
        <v>47</v>
      </c>
      <c r="BN2577" t="s">
        <v>75</v>
      </c>
      <c r="BO2577" t="s">
        <v>87</v>
      </c>
      <c r="BQ2577" t="s">
        <v>47</v>
      </c>
      <c r="BR2577" t="s">
        <v>87</v>
      </c>
      <c r="BS2577" t="s">
        <v>572</v>
      </c>
      <c r="BT2577" t="s">
        <v>1252</v>
      </c>
      <c r="BU2577" t="s">
        <v>564</v>
      </c>
      <c r="BV2577">
        <v>3.5000000000000003E-2</v>
      </c>
      <c r="BW2577">
        <v>1.507537688442211E-2</v>
      </c>
      <c r="BX2577">
        <v>-1.9924623115577893E-2</v>
      </c>
      <c r="BY2577">
        <v>0</v>
      </c>
      <c r="BZ2577">
        <v>-3</v>
      </c>
      <c r="CA2577">
        <v>4</v>
      </c>
      <c r="CB2577">
        <v>199</v>
      </c>
      <c r="CC2577">
        <v>7</v>
      </c>
      <c r="CD2577">
        <v>199</v>
      </c>
      <c r="CE2577">
        <v>196</v>
      </c>
      <c r="CH2577">
        <f t="shared" si="201"/>
        <v>1</v>
      </c>
      <c r="CI2577" t="s">
        <v>1405</v>
      </c>
      <c r="CJ2577">
        <v>1</v>
      </c>
      <c r="CK2577" t="s">
        <v>1399</v>
      </c>
      <c r="CL2577">
        <f t="shared" si="202"/>
        <v>1</v>
      </c>
      <c r="CM2577">
        <f t="shared" si="203"/>
        <v>0</v>
      </c>
      <c r="CN2577">
        <f t="shared" si="204"/>
        <v>1</v>
      </c>
    </row>
    <row r="2578" spans="1:92" x14ac:dyDescent="0.25">
      <c r="A2578">
        <v>578</v>
      </c>
      <c r="B2578" t="s">
        <v>564</v>
      </c>
      <c r="C2578" t="s">
        <v>564</v>
      </c>
      <c r="D2578">
        <v>2598496</v>
      </c>
      <c r="E2578">
        <v>2</v>
      </c>
      <c r="F2578" s="107">
        <v>40932</v>
      </c>
      <c r="G2578" s="107">
        <v>40960</v>
      </c>
      <c r="H2578">
        <v>2598496</v>
      </c>
      <c r="I2578" s="107">
        <v>40932</v>
      </c>
      <c r="J2578" s="107">
        <v>40960</v>
      </c>
      <c r="K2578">
        <v>20000</v>
      </c>
      <c r="L2578" t="s">
        <v>569</v>
      </c>
      <c r="N2578" t="s">
        <v>564</v>
      </c>
      <c r="O2578" t="s">
        <v>913</v>
      </c>
      <c r="P2578" t="s">
        <v>587</v>
      </c>
      <c r="Q2578">
        <v>29</v>
      </c>
      <c r="R2578">
        <v>29</v>
      </c>
      <c r="S2578">
        <v>0</v>
      </c>
      <c r="T2578">
        <v>1</v>
      </c>
      <c r="AB2578" t="s">
        <v>111</v>
      </c>
      <c r="AD2578" s="107">
        <v>31802</v>
      </c>
      <c r="AE2578" t="s">
        <v>45</v>
      </c>
      <c r="AF2578" t="s">
        <v>68</v>
      </c>
      <c r="AG2578" t="s">
        <v>870</v>
      </c>
      <c r="AH2578" t="s">
        <v>30</v>
      </c>
      <c r="AI2578" t="s">
        <v>89</v>
      </c>
      <c r="AJ2578" t="s">
        <v>47</v>
      </c>
      <c r="AK2578">
        <v>3</v>
      </c>
      <c r="AL2578" t="s">
        <v>47</v>
      </c>
      <c r="AP2578" t="s">
        <v>80</v>
      </c>
      <c r="AR2578" t="s">
        <v>49</v>
      </c>
      <c r="AS2578" t="s">
        <v>81</v>
      </c>
      <c r="BC2578" t="s">
        <v>37</v>
      </c>
      <c r="BF2578">
        <v>29</v>
      </c>
      <c r="BG2578">
        <v>29</v>
      </c>
      <c r="BH2578">
        <v>29</v>
      </c>
      <c r="BI2578">
        <v>24.94535519125683</v>
      </c>
      <c r="BJ2578">
        <f t="shared" si="200"/>
        <v>25</v>
      </c>
      <c r="BK2578">
        <v>0</v>
      </c>
      <c r="BL2578">
        <v>0</v>
      </c>
      <c r="BM2578" t="s">
        <v>47</v>
      </c>
      <c r="BN2578" t="s">
        <v>913</v>
      </c>
      <c r="BO2578" t="s">
        <v>564</v>
      </c>
      <c r="BQ2578" t="s">
        <v>47</v>
      </c>
      <c r="BR2578" t="s">
        <v>87</v>
      </c>
      <c r="BS2578" t="s">
        <v>572</v>
      </c>
      <c r="BT2578" t="s">
        <v>1252</v>
      </c>
      <c r="BU2578" t="s">
        <v>564</v>
      </c>
      <c r="BV2578">
        <v>1</v>
      </c>
      <c r="BW2578">
        <v>1</v>
      </c>
      <c r="BX2578">
        <v>0</v>
      </c>
      <c r="BY2578">
        <v>0</v>
      </c>
      <c r="BZ2578">
        <v>-29</v>
      </c>
      <c r="CA2578">
        <v>0</v>
      </c>
      <c r="CB2578">
        <v>29</v>
      </c>
      <c r="CC2578" t="e">
        <v>#VALUE!</v>
      </c>
      <c r="CD2578">
        <v>29</v>
      </c>
      <c r="CE2578">
        <v>0</v>
      </c>
      <c r="CH2578">
        <f t="shared" si="201"/>
        <v>1</v>
      </c>
      <c r="CI2578" t="s">
        <v>1404</v>
      </c>
      <c r="CJ2578">
        <v>2</v>
      </c>
      <c r="CK2578" t="s">
        <v>1399</v>
      </c>
      <c r="CL2578">
        <f t="shared" si="202"/>
        <v>0</v>
      </c>
      <c r="CM2578">
        <f t="shared" si="203"/>
        <v>0</v>
      </c>
      <c r="CN2578">
        <f t="shared" si="204"/>
        <v>1</v>
      </c>
    </row>
    <row r="2579" spans="1:92" x14ac:dyDescent="0.25">
      <c r="A2579">
        <v>137</v>
      </c>
      <c r="B2579" t="s">
        <v>564</v>
      </c>
      <c r="C2579" t="s">
        <v>564</v>
      </c>
      <c r="D2579">
        <v>2598522</v>
      </c>
      <c r="E2579">
        <v>1</v>
      </c>
      <c r="F2579" s="107">
        <v>40914</v>
      </c>
      <c r="G2579" s="107">
        <v>41184</v>
      </c>
      <c r="H2579">
        <v>2598522</v>
      </c>
      <c r="I2579" s="107">
        <v>40915</v>
      </c>
      <c r="J2579" s="107">
        <v>40918</v>
      </c>
      <c r="K2579">
        <v>30000</v>
      </c>
      <c r="L2579" t="s">
        <v>570</v>
      </c>
      <c r="M2579" s="107">
        <v>40918</v>
      </c>
      <c r="N2579" t="s">
        <v>87</v>
      </c>
      <c r="O2579" t="s">
        <v>75</v>
      </c>
      <c r="P2579" t="s">
        <v>54</v>
      </c>
      <c r="Q2579">
        <v>4</v>
      </c>
      <c r="R2579">
        <v>271</v>
      </c>
      <c r="S2579">
        <v>0</v>
      </c>
      <c r="T2579">
        <v>0</v>
      </c>
      <c r="AD2579" s="107">
        <v>30087</v>
      </c>
      <c r="AE2579" t="s">
        <v>31</v>
      </c>
      <c r="AF2579" t="s">
        <v>32</v>
      </c>
      <c r="AG2579" t="s">
        <v>868</v>
      </c>
      <c r="AH2579" t="s">
        <v>30</v>
      </c>
      <c r="AI2579" t="s">
        <v>94</v>
      </c>
      <c r="AJ2579" t="s">
        <v>54</v>
      </c>
      <c r="AK2579">
        <v>8</v>
      </c>
      <c r="AL2579" t="s">
        <v>54</v>
      </c>
      <c r="AP2579" t="s">
        <v>72</v>
      </c>
      <c r="AR2579" t="s">
        <v>49</v>
      </c>
      <c r="AS2579" t="s">
        <v>73</v>
      </c>
      <c r="BC2579" t="s">
        <v>37</v>
      </c>
      <c r="BF2579">
        <v>4</v>
      </c>
      <c r="BG2579">
        <v>270</v>
      </c>
      <c r="BH2579">
        <v>271</v>
      </c>
      <c r="BI2579">
        <v>29.581967213114755</v>
      </c>
      <c r="BJ2579">
        <f t="shared" si="200"/>
        <v>30</v>
      </c>
      <c r="BK2579">
        <v>0</v>
      </c>
      <c r="BL2579">
        <v>-266</v>
      </c>
      <c r="BM2579" t="s">
        <v>1051</v>
      </c>
      <c r="BN2579" t="s">
        <v>75</v>
      </c>
      <c r="BO2579" t="s">
        <v>87</v>
      </c>
      <c r="BQ2579" t="s">
        <v>1051</v>
      </c>
      <c r="BR2579" t="s">
        <v>87</v>
      </c>
      <c r="BS2579" t="s">
        <v>573</v>
      </c>
      <c r="BT2579" t="s">
        <v>1252</v>
      </c>
      <c r="BU2579" t="s">
        <v>564</v>
      </c>
      <c r="BV2579">
        <v>1.4760147601476014E-2</v>
      </c>
      <c r="BW2579">
        <v>1.4814814814814815E-2</v>
      </c>
      <c r="BX2579">
        <v>5.4667213338801049E-5</v>
      </c>
      <c r="BY2579">
        <v>0</v>
      </c>
      <c r="BZ2579">
        <v>-4</v>
      </c>
      <c r="CA2579">
        <v>0</v>
      </c>
      <c r="CB2579">
        <v>4</v>
      </c>
      <c r="CC2579" t="e">
        <v>#VALUE!</v>
      </c>
      <c r="CD2579">
        <v>4</v>
      </c>
      <c r="CE2579">
        <v>0</v>
      </c>
      <c r="CH2579">
        <f t="shared" si="201"/>
        <v>0</v>
      </c>
      <c r="CI2579" t="s">
        <v>1405</v>
      </c>
      <c r="CJ2579">
        <v>1</v>
      </c>
      <c r="CK2579" t="s">
        <v>1399</v>
      </c>
      <c r="CL2579">
        <f t="shared" si="202"/>
        <v>1</v>
      </c>
      <c r="CM2579">
        <f t="shared" si="203"/>
        <v>0</v>
      </c>
      <c r="CN2579">
        <f t="shared" si="204"/>
        <v>0</v>
      </c>
    </row>
    <row r="2580" spans="1:92" x14ac:dyDescent="0.25">
      <c r="A2580">
        <v>139</v>
      </c>
      <c r="B2580" t="s">
        <v>564</v>
      </c>
      <c r="C2580" t="s">
        <v>564</v>
      </c>
      <c r="D2580">
        <v>2598531</v>
      </c>
      <c r="E2580">
        <v>1</v>
      </c>
      <c r="F2580" s="107">
        <v>40915</v>
      </c>
      <c r="G2580" s="107">
        <v>40917</v>
      </c>
      <c r="H2580">
        <v>2598531</v>
      </c>
      <c r="I2580" s="107">
        <v>40916</v>
      </c>
      <c r="J2580" s="107">
        <v>40917</v>
      </c>
      <c r="K2580">
        <v>2000</v>
      </c>
      <c r="L2580" t="s">
        <v>566</v>
      </c>
      <c r="N2580" t="s">
        <v>564</v>
      </c>
      <c r="O2580" t="s">
        <v>913</v>
      </c>
      <c r="P2580" t="s">
        <v>54</v>
      </c>
      <c r="Q2580">
        <v>2</v>
      </c>
      <c r="R2580">
        <v>3</v>
      </c>
      <c r="S2580">
        <v>0</v>
      </c>
      <c r="T2580">
        <v>0</v>
      </c>
      <c r="AB2580" t="s">
        <v>111</v>
      </c>
      <c r="AD2580" s="107">
        <v>32264</v>
      </c>
      <c r="AE2580" t="s">
        <v>31</v>
      </c>
      <c r="AF2580" t="s">
        <v>39</v>
      </c>
      <c r="AG2580" t="s">
        <v>40</v>
      </c>
      <c r="AH2580" t="s">
        <v>30</v>
      </c>
      <c r="AI2580" t="s">
        <v>112</v>
      </c>
      <c r="AJ2580" t="s">
        <v>54</v>
      </c>
      <c r="AK2580">
        <v>1</v>
      </c>
      <c r="AL2580" t="s">
        <v>54</v>
      </c>
      <c r="AP2580" t="s">
        <v>120</v>
      </c>
      <c r="AR2580" t="s">
        <v>43</v>
      </c>
      <c r="AS2580" t="s">
        <v>121</v>
      </c>
      <c r="BC2580" t="s">
        <v>37</v>
      </c>
      <c r="BF2580">
        <v>2</v>
      </c>
      <c r="BG2580">
        <v>2</v>
      </c>
      <c r="BH2580">
        <v>3</v>
      </c>
      <c r="BI2580">
        <v>23.636612021857925</v>
      </c>
      <c r="BJ2580">
        <f t="shared" si="200"/>
        <v>24</v>
      </c>
      <c r="BK2580">
        <v>0</v>
      </c>
      <c r="BL2580">
        <v>0</v>
      </c>
      <c r="BM2580" t="s">
        <v>1051</v>
      </c>
      <c r="BN2580" t="s">
        <v>913</v>
      </c>
      <c r="BO2580" t="s">
        <v>564</v>
      </c>
      <c r="BQ2580" t="s">
        <v>1051</v>
      </c>
      <c r="BR2580" t="s">
        <v>87</v>
      </c>
      <c r="BS2580" t="s">
        <v>572</v>
      </c>
      <c r="BT2580" t="s">
        <v>1252</v>
      </c>
      <c r="BU2580" t="s">
        <v>564</v>
      </c>
      <c r="BV2580">
        <v>0.66666666666666663</v>
      </c>
      <c r="BW2580">
        <v>1</v>
      </c>
      <c r="BX2580">
        <v>0.33333333333333337</v>
      </c>
      <c r="BY2580">
        <v>0</v>
      </c>
      <c r="BZ2580">
        <v>-2</v>
      </c>
      <c r="CA2580">
        <v>0</v>
      </c>
      <c r="CB2580">
        <v>2</v>
      </c>
      <c r="CC2580" t="e">
        <v>#VALUE!</v>
      </c>
      <c r="CD2580">
        <v>2</v>
      </c>
      <c r="CE2580">
        <v>0</v>
      </c>
      <c r="CH2580">
        <f t="shared" si="201"/>
        <v>0</v>
      </c>
      <c r="CI2580" t="s">
        <v>1405</v>
      </c>
      <c r="CJ2580">
        <v>1</v>
      </c>
      <c r="CK2580" t="s">
        <v>1399</v>
      </c>
      <c r="CL2580">
        <f t="shared" si="202"/>
        <v>0</v>
      </c>
      <c r="CM2580">
        <f t="shared" si="203"/>
        <v>0</v>
      </c>
      <c r="CN2580">
        <f t="shared" si="204"/>
        <v>0</v>
      </c>
    </row>
    <row r="2581" spans="1:92" x14ac:dyDescent="0.25">
      <c r="A2581">
        <v>168</v>
      </c>
      <c r="B2581" t="s">
        <v>87</v>
      </c>
      <c r="C2581" t="s">
        <v>87</v>
      </c>
      <c r="D2581">
        <v>2598584</v>
      </c>
      <c r="E2581">
        <v>1</v>
      </c>
      <c r="F2581" s="107">
        <v>40916</v>
      </c>
      <c r="G2581" s="107">
        <v>41360</v>
      </c>
      <c r="H2581">
        <v>2598584</v>
      </c>
      <c r="I2581" s="107">
        <v>40916</v>
      </c>
      <c r="J2581" s="107">
        <v>40950</v>
      </c>
      <c r="K2581">
        <v>40000</v>
      </c>
      <c r="L2581" t="s">
        <v>570</v>
      </c>
      <c r="M2581" s="107">
        <v>40950</v>
      </c>
      <c r="N2581" t="s">
        <v>87</v>
      </c>
      <c r="O2581" t="s">
        <v>75</v>
      </c>
      <c r="P2581" t="s">
        <v>54</v>
      </c>
      <c r="Q2581">
        <v>215</v>
      </c>
      <c r="R2581">
        <v>445</v>
      </c>
      <c r="S2581">
        <v>0</v>
      </c>
      <c r="T2581">
        <v>0</v>
      </c>
      <c r="AB2581" t="s">
        <v>111</v>
      </c>
      <c r="AD2581" s="107">
        <v>34562</v>
      </c>
      <c r="AE2581" t="s">
        <v>31</v>
      </c>
      <c r="AF2581" t="s">
        <v>39</v>
      </c>
      <c r="AG2581" t="s">
        <v>40</v>
      </c>
      <c r="AH2581" t="s">
        <v>30</v>
      </c>
      <c r="AI2581" t="s">
        <v>84</v>
      </c>
      <c r="AJ2581" t="s">
        <v>54</v>
      </c>
      <c r="AK2581">
        <v>15</v>
      </c>
      <c r="AL2581" t="s">
        <v>54</v>
      </c>
      <c r="AP2581" t="s">
        <v>104</v>
      </c>
      <c r="AR2581" t="s">
        <v>91</v>
      </c>
      <c r="AS2581" t="s">
        <v>105</v>
      </c>
      <c r="AU2581" t="s">
        <v>683</v>
      </c>
      <c r="AV2581" t="s">
        <v>87</v>
      </c>
      <c r="AW2581" t="s">
        <v>861</v>
      </c>
      <c r="BA2581">
        <v>41033</v>
      </c>
      <c r="BB2581">
        <v>235</v>
      </c>
      <c r="BC2581" t="s">
        <v>98</v>
      </c>
      <c r="BD2581" t="s">
        <v>1057</v>
      </c>
      <c r="BF2581">
        <v>215</v>
      </c>
      <c r="BG2581">
        <v>445</v>
      </c>
      <c r="BH2581">
        <v>445</v>
      </c>
      <c r="BI2581">
        <v>17.360655737704917</v>
      </c>
      <c r="BJ2581">
        <f t="shared" si="200"/>
        <v>17</v>
      </c>
      <c r="BK2581">
        <v>0</v>
      </c>
      <c r="BL2581">
        <v>-410</v>
      </c>
      <c r="BM2581" t="s">
        <v>1051</v>
      </c>
      <c r="BN2581" t="s">
        <v>75</v>
      </c>
      <c r="BO2581" t="s">
        <v>87</v>
      </c>
      <c r="BQ2581" t="s">
        <v>1051</v>
      </c>
      <c r="BR2581" t="s">
        <v>87</v>
      </c>
      <c r="BS2581" t="s">
        <v>573</v>
      </c>
      <c r="BT2581" t="s">
        <v>1252</v>
      </c>
      <c r="BU2581" t="s">
        <v>564</v>
      </c>
      <c r="BV2581">
        <v>0.48314606741573035</v>
      </c>
      <c r="BW2581">
        <v>7.8651685393258425E-2</v>
      </c>
      <c r="BX2581">
        <v>-0.4044943820224719</v>
      </c>
      <c r="BY2581">
        <v>0</v>
      </c>
      <c r="BZ2581">
        <v>-35</v>
      </c>
      <c r="CA2581">
        <v>180</v>
      </c>
      <c r="CB2581">
        <v>35</v>
      </c>
      <c r="CC2581">
        <v>215</v>
      </c>
      <c r="CE2581">
        <v>410</v>
      </c>
      <c r="CH2581">
        <f t="shared" si="201"/>
        <v>0</v>
      </c>
      <c r="CI2581" t="s">
        <v>1403</v>
      </c>
      <c r="CJ2581">
        <v>6</v>
      </c>
      <c r="CK2581" t="s">
        <v>1399</v>
      </c>
      <c r="CL2581">
        <f t="shared" si="202"/>
        <v>1</v>
      </c>
      <c r="CM2581">
        <f t="shared" si="203"/>
        <v>0</v>
      </c>
      <c r="CN2581">
        <f t="shared" si="204"/>
        <v>0</v>
      </c>
    </row>
    <row r="2582" spans="1:92" x14ac:dyDescent="0.25">
      <c r="A2582">
        <v>164</v>
      </c>
      <c r="B2582" t="s">
        <v>564</v>
      </c>
      <c r="C2582" t="s">
        <v>564</v>
      </c>
      <c r="D2582">
        <v>2598620</v>
      </c>
      <c r="E2582">
        <v>4</v>
      </c>
      <c r="F2582" s="107">
        <v>40916</v>
      </c>
      <c r="G2582" s="107">
        <v>41128</v>
      </c>
      <c r="H2582">
        <v>2598620</v>
      </c>
      <c r="I2582" s="107">
        <v>40916</v>
      </c>
      <c r="J2582" s="107">
        <v>40922</v>
      </c>
      <c r="K2582">
        <v>5000</v>
      </c>
      <c r="L2582" t="s">
        <v>567</v>
      </c>
      <c r="M2582" s="107">
        <v>40922</v>
      </c>
      <c r="N2582" t="s">
        <v>87</v>
      </c>
      <c r="O2582" t="s">
        <v>75</v>
      </c>
      <c r="P2582" t="s">
        <v>38</v>
      </c>
      <c r="Q2582">
        <v>7</v>
      </c>
      <c r="R2582">
        <v>213</v>
      </c>
      <c r="S2582">
        <v>0</v>
      </c>
      <c r="T2582">
        <v>0</v>
      </c>
      <c r="AB2582" t="s">
        <v>111</v>
      </c>
      <c r="AD2582" s="107">
        <v>31462</v>
      </c>
      <c r="AE2582" t="s">
        <v>31</v>
      </c>
      <c r="AF2582" t="s">
        <v>39</v>
      </c>
      <c r="AG2582" t="s">
        <v>40</v>
      </c>
      <c r="AH2582" t="s">
        <v>30</v>
      </c>
      <c r="AI2582" t="s">
        <v>96</v>
      </c>
      <c r="AJ2582" t="s">
        <v>88</v>
      </c>
      <c r="AK2582">
        <v>8</v>
      </c>
      <c r="AL2582" t="s">
        <v>986</v>
      </c>
      <c r="AO2582">
        <v>240</v>
      </c>
      <c r="AP2582" t="s">
        <v>157</v>
      </c>
      <c r="AR2582" t="s">
        <v>66</v>
      </c>
      <c r="AS2582" t="s">
        <v>63</v>
      </c>
      <c r="BC2582" t="s">
        <v>98</v>
      </c>
      <c r="BF2582">
        <v>7</v>
      </c>
      <c r="BG2582">
        <v>213</v>
      </c>
      <c r="BH2582">
        <v>213</v>
      </c>
      <c r="BI2582">
        <v>25.830601092896174</v>
      </c>
      <c r="BJ2582">
        <f t="shared" si="200"/>
        <v>26</v>
      </c>
      <c r="BK2582">
        <v>0</v>
      </c>
      <c r="BL2582">
        <v>-206</v>
      </c>
      <c r="BM2582" t="s">
        <v>1050</v>
      </c>
      <c r="BN2582" t="s">
        <v>75</v>
      </c>
      <c r="BO2582" t="s">
        <v>87</v>
      </c>
      <c r="BQ2582" t="s">
        <v>1050</v>
      </c>
      <c r="BR2582" t="s">
        <v>87</v>
      </c>
      <c r="BS2582" t="s">
        <v>573</v>
      </c>
      <c r="BT2582" t="s">
        <v>1252</v>
      </c>
      <c r="BU2582" t="s">
        <v>564</v>
      </c>
      <c r="BV2582">
        <v>3.2863849765258218E-2</v>
      </c>
      <c r="BW2582">
        <v>3.2863849765258218E-2</v>
      </c>
      <c r="BX2582">
        <v>0</v>
      </c>
      <c r="BY2582">
        <v>0</v>
      </c>
      <c r="BZ2582">
        <v>-7</v>
      </c>
      <c r="CA2582">
        <v>0</v>
      </c>
      <c r="CB2582">
        <v>7</v>
      </c>
      <c r="CC2582" t="e">
        <v>#VALUE!</v>
      </c>
      <c r="CD2582">
        <v>7</v>
      </c>
      <c r="CE2582">
        <v>0</v>
      </c>
      <c r="CH2582">
        <f t="shared" si="201"/>
        <v>0</v>
      </c>
      <c r="CI2582" t="s">
        <v>1405</v>
      </c>
      <c r="CJ2582">
        <v>1</v>
      </c>
      <c r="CK2582" t="s">
        <v>1399</v>
      </c>
      <c r="CL2582">
        <f t="shared" si="202"/>
        <v>1</v>
      </c>
      <c r="CM2582">
        <f t="shared" si="203"/>
        <v>0</v>
      </c>
      <c r="CN2582">
        <f t="shared" si="204"/>
        <v>0</v>
      </c>
    </row>
    <row r="2583" spans="1:92" x14ac:dyDescent="0.25">
      <c r="A2583">
        <v>166</v>
      </c>
      <c r="B2583" t="s">
        <v>564</v>
      </c>
      <c r="C2583" t="s">
        <v>564</v>
      </c>
      <c r="D2583">
        <v>2598624</v>
      </c>
      <c r="E2583">
        <v>2</v>
      </c>
      <c r="F2583" s="107">
        <v>40916</v>
      </c>
      <c r="G2583" s="107">
        <v>41092</v>
      </c>
      <c r="H2583">
        <v>2598624</v>
      </c>
      <c r="I2583" s="107" t="s">
        <v>560</v>
      </c>
      <c r="J2583" s="107" t="s">
        <v>560</v>
      </c>
      <c r="K2583">
        <v>2000</v>
      </c>
      <c r="L2583" t="s">
        <v>566</v>
      </c>
      <c r="M2583" s="107">
        <v>40917</v>
      </c>
      <c r="N2583" t="s">
        <v>87</v>
      </c>
      <c r="O2583" t="s">
        <v>75</v>
      </c>
      <c r="P2583" t="s">
        <v>587</v>
      </c>
      <c r="Q2583">
        <v>0</v>
      </c>
      <c r="R2583">
        <v>177</v>
      </c>
      <c r="S2583">
        <v>0</v>
      </c>
      <c r="T2583">
        <v>0</v>
      </c>
      <c r="AD2583" s="107">
        <v>33060</v>
      </c>
      <c r="AE2583" t="s">
        <v>31</v>
      </c>
      <c r="AF2583" t="s">
        <v>68</v>
      </c>
      <c r="AG2583" t="s">
        <v>870</v>
      </c>
      <c r="AH2583" t="s">
        <v>30</v>
      </c>
      <c r="AI2583" t="s">
        <v>52</v>
      </c>
      <c r="AJ2583" t="s">
        <v>47</v>
      </c>
      <c r="AK2583">
        <v>16</v>
      </c>
      <c r="AL2583" t="s">
        <v>47</v>
      </c>
      <c r="AP2583" t="s">
        <v>158</v>
      </c>
      <c r="AR2583" t="s">
        <v>43</v>
      </c>
      <c r="AS2583" t="s">
        <v>60</v>
      </c>
      <c r="BC2583" t="s">
        <v>51</v>
      </c>
      <c r="BF2583">
        <v>0</v>
      </c>
      <c r="BG2583">
        <v>0</v>
      </c>
      <c r="BH2583">
        <v>177</v>
      </c>
      <c r="BI2583">
        <v>21.464480874316941</v>
      </c>
      <c r="BJ2583" t="e">
        <f t="shared" si="200"/>
        <v>#VALUE!</v>
      </c>
      <c r="BK2583" t="e">
        <v>#VALUE!</v>
      </c>
      <c r="BL2583" t="e">
        <v>#VALUE!</v>
      </c>
      <c r="BM2583" t="s">
        <v>47</v>
      </c>
      <c r="BN2583" t="s">
        <v>75</v>
      </c>
      <c r="BO2583" t="s">
        <v>87</v>
      </c>
      <c r="BQ2583" t="s">
        <v>47</v>
      </c>
      <c r="BR2583">
        <v>0</v>
      </c>
      <c r="BS2583" t="s">
        <v>573</v>
      </c>
      <c r="BT2583" t="s">
        <v>1252</v>
      </c>
      <c r="BU2583" t="s">
        <v>564</v>
      </c>
      <c r="BV2583">
        <v>0</v>
      </c>
      <c r="BW2583">
        <v>0</v>
      </c>
      <c r="BX2583">
        <v>0</v>
      </c>
      <c r="BY2583">
        <v>0</v>
      </c>
      <c r="BZ2583" t="e">
        <v>#VALUE!</v>
      </c>
      <c r="CA2583" t="e">
        <v>#VALUE!</v>
      </c>
      <c r="CB2583" t="e">
        <v>#VALUE!</v>
      </c>
      <c r="CC2583">
        <v>0</v>
      </c>
      <c r="CD2583">
        <v>0</v>
      </c>
      <c r="CE2583">
        <v>0</v>
      </c>
      <c r="CH2583">
        <f t="shared" si="201"/>
        <v>0</v>
      </c>
      <c r="CI2583" t="s">
        <v>1405</v>
      </c>
      <c r="CJ2583">
        <v>1</v>
      </c>
      <c r="CK2583" t="s">
        <v>1400</v>
      </c>
      <c r="CL2583">
        <f t="shared" si="202"/>
        <v>1</v>
      </c>
      <c r="CM2583">
        <f t="shared" si="203"/>
        <v>0</v>
      </c>
      <c r="CN2583">
        <f t="shared" si="204"/>
        <v>0</v>
      </c>
    </row>
    <row r="2584" spans="1:92" x14ac:dyDescent="0.25">
      <c r="A2584">
        <v>167</v>
      </c>
      <c r="B2584" t="s">
        <v>564</v>
      </c>
      <c r="C2584" t="s">
        <v>564</v>
      </c>
      <c r="D2584">
        <v>2598627</v>
      </c>
      <c r="E2584">
        <v>1</v>
      </c>
      <c r="F2584" s="107">
        <v>40916</v>
      </c>
      <c r="G2584" s="107">
        <v>41024</v>
      </c>
      <c r="H2584">
        <v>2598627</v>
      </c>
      <c r="I2584" s="107" t="s">
        <v>560</v>
      </c>
      <c r="J2584" s="107" t="s">
        <v>560</v>
      </c>
      <c r="K2584">
        <v>2000</v>
      </c>
      <c r="L2584" t="s">
        <v>566</v>
      </c>
      <c r="M2584" s="107">
        <v>40917</v>
      </c>
      <c r="N2584" t="s">
        <v>87</v>
      </c>
      <c r="O2584" t="s">
        <v>75</v>
      </c>
      <c r="P2584" t="s">
        <v>54</v>
      </c>
      <c r="Q2584">
        <v>0</v>
      </c>
      <c r="R2584">
        <v>109</v>
      </c>
      <c r="S2584">
        <v>0</v>
      </c>
      <c r="T2584">
        <v>0</v>
      </c>
      <c r="AD2584" s="107">
        <v>34666</v>
      </c>
      <c r="AE2584" t="s">
        <v>31</v>
      </c>
      <c r="AF2584" t="s">
        <v>68</v>
      </c>
      <c r="AG2584" t="s">
        <v>870</v>
      </c>
      <c r="AH2584" t="s">
        <v>30</v>
      </c>
      <c r="AI2584" t="s">
        <v>140</v>
      </c>
      <c r="AJ2584" t="s">
        <v>54</v>
      </c>
      <c r="AK2584">
        <v>3</v>
      </c>
      <c r="AL2584" t="s">
        <v>54</v>
      </c>
      <c r="AP2584" t="s">
        <v>102</v>
      </c>
      <c r="AR2584" t="s">
        <v>43</v>
      </c>
      <c r="AS2584" t="s">
        <v>44</v>
      </c>
      <c r="BC2584" t="s">
        <v>51</v>
      </c>
      <c r="BF2584">
        <v>0</v>
      </c>
      <c r="BG2584">
        <v>0</v>
      </c>
      <c r="BH2584">
        <v>109</v>
      </c>
      <c r="BI2584">
        <v>17.076502732240439</v>
      </c>
      <c r="BJ2584" t="e">
        <f t="shared" si="200"/>
        <v>#VALUE!</v>
      </c>
      <c r="BK2584" t="e">
        <v>#VALUE!</v>
      </c>
      <c r="BL2584" t="e">
        <v>#VALUE!</v>
      </c>
      <c r="BM2584" t="s">
        <v>1051</v>
      </c>
      <c r="BN2584" t="s">
        <v>75</v>
      </c>
      <c r="BO2584" t="s">
        <v>87</v>
      </c>
      <c r="BQ2584" t="s">
        <v>1051</v>
      </c>
      <c r="BR2584">
        <v>0</v>
      </c>
      <c r="BS2584" t="s">
        <v>573</v>
      </c>
      <c r="BT2584" t="s">
        <v>1252</v>
      </c>
      <c r="BU2584" t="s">
        <v>564</v>
      </c>
      <c r="BV2584">
        <v>0</v>
      </c>
      <c r="BW2584">
        <v>0</v>
      </c>
      <c r="BX2584">
        <v>0</v>
      </c>
      <c r="BY2584">
        <v>0</v>
      </c>
      <c r="BZ2584" t="e">
        <v>#VALUE!</v>
      </c>
      <c r="CA2584" t="e">
        <v>#VALUE!</v>
      </c>
      <c r="CB2584" t="e">
        <v>#VALUE!</v>
      </c>
      <c r="CC2584">
        <v>0</v>
      </c>
      <c r="CD2584">
        <v>0</v>
      </c>
      <c r="CE2584">
        <v>0</v>
      </c>
      <c r="CH2584">
        <f t="shared" si="201"/>
        <v>0</v>
      </c>
      <c r="CI2584" t="s">
        <v>1405</v>
      </c>
      <c r="CJ2584">
        <v>1</v>
      </c>
      <c r="CK2584" t="s">
        <v>1400</v>
      </c>
      <c r="CL2584">
        <f t="shared" si="202"/>
        <v>1</v>
      </c>
      <c r="CM2584">
        <f t="shared" si="203"/>
        <v>0</v>
      </c>
      <c r="CN2584">
        <f t="shared" si="204"/>
        <v>0</v>
      </c>
    </row>
    <row r="2585" spans="1:92" x14ac:dyDescent="0.25">
      <c r="A2585">
        <v>182</v>
      </c>
      <c r="B2585" t="s">
        <v>564</v>
      </c>
      <c r="C2585" t="s">
        <v>564</v>
      </c>
      <c r="D2585">
        <v>2598692</v>
      </c>
      <c r="E2585">
        <v>1</v>
      </c>
      <c r="F2585" s="107">
        <v>40917</v>
      </c>
      <c r="G2585" s="107">
        <v>40946</v>
      </c>
      <c r="H2585">
        <v>2598692</v>
      </c>
      <c r="I2585" s="107">
        <v>40917</v>
      </c>
      <c r="J2585" s="107">
        <v>40946</v>
      </c>
      <c r="K2585">
        <v>10000</v>
      </c>
      <c r="L2585" t="s">
        <v>568</v>
      </c>
      <c r="N2585" t="s">
        <v>564</v>
      </c>
      <c r="O2585" t="s">
        <v>913</v>
      </c>
      <c r="P2585" t="s">
        <v>54</v>
      </c>
      <c r="Q2585">
        <v>30</v>
      </c>
      <c r="R2585">
        <v>30</v>
      </c>
      <c r="S2585">
        <v>0</v>
      </c>
      <c r="T2585">
        <v>0</v>
      </c>
      <c r="AD2585" s="107">
        <v>31441</v>
      </c>
      <c r="AE2585" t="s">
        <v>31</v>
      </c>
      <c r="AF2585" t="s">
        <v>68</v>
      </c>
      <c r="AG2585" t="s">
        <v>870</v>
      </c>
      <c r="AH2585" t="s">
        <v>30</v>
      </c>
      <c r="AI2585" t="s">
        <v>113</v>
      </c>
      <c r="AJ2585" t="s">
        <v>54</v>
      </c>
      <c r="AK2585">
        <v>3</v>
      </c>
      <c r="AL2585" t="s">
        <v>54</v>
      </c>
      <c r="AP2585" t="s">
        <v>83</v>
      </c>
      <c r="AR2585" t="s">
        <v>66</v>
      </c>
      <c r="AS2585" t="s">
        <v>73</v>
      </c>
      <c r="BC2585" t="s">
        <v>37</v>
      </c>
      <c r="BF2585">
        <v>30</v>
      </c>
      <c r="BG2585">
        <v>30</v>
      </c>
      <c r="BH2585">
        <v>30</v>
      </c>
      <c r="BI2585">
        <v>25.89071038251366</v>
      </c>
      <c r="BJ2585">
        <f t="shared" si="200"/>
        <v>26</v>
      </c>
      <c r="BK2585">
        <v>0</v>
      </c>
      <c r="BL2585">
        <v>0</v>
      </c>
      <c r="BM2585" t="s">
        <v>1051</v>
      </c>
      <c r="BN2585" t="s">
        <v>913</v>
      </c>
      <c r="BO2585" t="s">
        <v>564</v>
      </c>
      <c r="BQ2585" t="s">
        <v>1051</v>
      </c>
      <c r="BR2585" t="s">
        <v>87</v>
      </c>
      <c r="BS2585" t="s">
        <v>572</v>
      </c>
      <c r="BT2585" t="s">
        <v>1252</v>
      </c>
      <c r="BU2585" t="s">
        <v>564</v>
      </c>
      <c r="BV2585">
        <v>1</v>
      </c>
      <c r="BW2585">
        <v>1</v>
      </c>
      <c r="BX2585">
        <v>0</v>
      </c>
      <c r="BY2585">
        <v>0</v>
      </c>
      <c r="BZ2585">
        <v>-30</v>
      </c>
      <c r="CA2585">
        <v>0</v>
      </c>
      <c r="CB2585">
        <v>30</v>
      </c>
      <c r="CC2585" t="e">
        <v>#VALUE!</v>
      </c>
      <c r="CD2585">
        <v>30</v>
      </c>
      <c r="CE2585">
        <v>0</v>
      </c>
      <c r="CH2585">
        <f t="shared" si="201"/>
        <v>0</v>
      </c>
      <c r="CI2585" t="s">
        <v>1404</v>
      </c>
      <c r="CJ2585">
        <v>2</v>
      </c>
      <c r="CK2585" t="s">
        <v>1399</v>
      </c>
      <c r="CL2585">
        <f t="shared" si="202"/>
        <v>0</v>
      </c>
      <c r="CM2585">
        <f t="shared" si="203"/>
        <v>0</v>
      </c>
      <c r="CN2585">
        <f t="shared" si="204"/>
        <v>0</v>
      </c>
    </row>
    <row r="2586" spans="1:92" x14ac:dyDescent="0.25">
      <c r="A2586">
        <v>190</v>
      </c>
      <c r="B2586" t="s">
        <v>564</v>
      </c>
      <c r="C2586" t="s">
        <v>564</v>
      </c>
      <c r="D2586">
        <v>2598735</v>
      </c>
      <c r="E2586">
        <v>4</v>
      </c>
      <c r="F2586" s="107">
        <v>40917</v>
      </c>
      <c r="G2586" s="107">
        <v>41023</v>
      </c>
      <c r="H2586">
        <v>2598735</v>
      </c>
      <c r="I2586" s="107">
        <v>40918</v>
      </c>
      <c r="J2586" s="107">
        <v>41023</v>
      </c>
      <c r="K2586">
        <v>10000</v>
      </c>
      <c r="L2586" t="s">
        <v>568</v>
      </c>
      <c r="N2586" t="s">
        <v>564</v>
      </c>
      <c r="O2586" t="s">
        <v>913</v>
      </c>
      <c r="P2586" t="s">
        <v>38</v>
      </c>
      <c r="Q2586">
        <v>106</v>
      </c>
      <c r="R2586">
        <v>107</v>
      </c>
      <c r="S2586">
        <v>0</v>
      </c>
      <c r="T2586">
        <v>0</v>
      </c>
      <c r="AB2586" t="s">
        <v>111</v>
      </c>
      <c r="AD2586" s="107">
        <v>23662</v>
      </c>
      <c r="AE2586" t="s">
        <v>31</v>
      </c>
      <c r="AF2586" t="s">
        <v>39</v>
      </c>
      <c r="AG2586" t="s">
        <v>40</v>
      </c>
      <c r="AH2586" t="s">
        <v>30</v>
      </c>
      <c r="AI2586" t="s">
        <v>70</v>
      </c>
      <c r="AJ2586" t="s">
        <v>88</v>
      </c>
      <c r="AK2586">
        <v>5</v>
      </c>
      <c r="AL2586" t="s">
        <v>986</v>
      </c>
      <c r="AO2586">
        <v>180</v>
      </c>
      <c r="AP2586" t="s">
        <v>166</v>
      </c>
      <c r="AR2586" t="s">
        <v>43</v>
      </c>
      <c r="AS2586" t="s">
        <v>63</v>
      </c>
      <c r="BC2586" t="s">
        <v>51</v>
      </c>
      <c r="BF2586">
        <v>106</v>
      </c>
      <c r="BG2586">
        <v>106</v>
      </c>
      <c r="BH2586">
        <v>107</v>
      </c>
      <c r="BI2586">
        <v>47.144808743169399</v>
      </c>
      <c r="BJ2586">
        <f t="shared" si="200"/>
        <v>47</v>
      </c>
      <c r="BK2586">
        <v>0</v>
      </c>
      <c r="BL2586">
        <v>0</v>
      </c>
      <c r="BM2586" t="s">
        <v>1050</v>
      </c>
      <c r="BN2586" t="s">
        <v>913</v>
      </c>
      <c r="BO2586" t="s">
        <v>564</v>
      </c>
      <c r="BQ2586" t="s">
        <v>1050</v>
      </c>
      <c r="BR2586" t="s">
        <v>87</v>
      </c>
      <c r="BS2586" t="s">
        <v>572</v>
      </c>
      <c r="BT2586" t="s">
        <v>1252</v>
      </c>
      <c r="BU2586" t="s">
        <v>564</v>
      </c>
      <c r="BV2586">
        <v>0.99065420560747663</v>
      </c>
      <c r="BW2586">
        <v>1</v>
      </c>
      <c r="BX2586">
        <v>9.3457943925233655E-3</v>
      </c>
      <c r="BY2586">
        <v>0</v>
      </c>
      <c r="BZ2586">
        <v>-106</v>
      </c>
      <c r="CA2586">
        <v>0</v>
      </c>
      <c r="CB2586">
        <v>106</v>
      </c>
      <c r="CC2586" t="e">
        <v>#VALUE!</v>
      </c>
      <c r="CD2586">
        <v>106</v>
      </c>
      <c r="CE2586">
        <v>0</v>
      </c>
      <c r="CH2586">
        <f t="shared" si="201"/>
        <v>0</v>
      </c>
      <c r="CI2586" t="s">
        <v>1408</v>
      </c>
      <c r="CJ2586">
        <v>0</v>
      </c>
      <c r="CK2586" t="s">
        <v>1399</v>
      </c>
      <c r="CL2586">
        <f t="shared" si="202"/>
        <v>0</v>
      </c>
      <c r="CM2586">
        <f t="shared" si="203"/>
        <v>0</v>
      </c>
      <c r="CN2586">
        <f t="shared" si="204"/>
        <v>0</v>
      </c>
    </row>
    <row r="2587" spans="1:92" x14ac:dyDescent="0.25">
      <c r="A2587">
        <v>195</v>
      </c>
      <c r="B2587" t="s">
        <v>564</v>
      </c>
      <c r="C2587" t="s">
        <v>564</v>
      </c>
      <c r="D2587">
        <v>2598837</v>
      </c>
      <c r="E2587">
        <v>4</v>
      </c>
      <c r="F2587" s="107">
        <v>40917</v>
      </c>
      <c r="G2587" s="107">
        <v>41074</v>
      </c>
      <c r="H2587">
        <v>2598837</v>
      </c>
      <c r="I2587" s="107">
        <v>40917</v>
      </c>
      <c r="J2587" s="107">
        <v>40952</v>
      </c>
      <c r="K2587">
        <v>5000</v>
      </c>
      <c r="L2587" t="s">
        <v>567</v>
      </c>
      <c r="M2587" s="107">
        <v>40952</v>
      </c>
      <c r="N2587" t="s">
        <v>87</v>
      </c>
      <c r="O2587" t="s">
        <v>75</v>
      </c>
      <c r="P2587" t="s">
        <v>38</v>
      </c>
      <c r="Q2587">
        <v>36</v>
      </c>
      <c r="R2587">
        <v>158</v>
      </c>
      <c r="S2587">
        <v>0</v>
      </c>
      <c r="T2587">
        <v>0</v>
      </c>
      <c r="AD2587" s="107">
        <v>31925</v>
      </c>
      <c r="AE2587" t="s">
        <v>31</v>
      </c>
      <c r="AF2587" t="s">
        <v>32</v>
      </c>
      <c r="AG2587" t="s">
        <v>868</v>
      </c>
      <c r="AH2587" t="s">
        <v>30</v>
      </c>
      <c r="AI2587" t="s">
        <v>117</v>
      </c>
      <c r="AJ2587" t="s">
        <v>88</v>
      </c>
      <c r="AK2587">
        <v>5</v>
      </c>
      <c r="AL2587" t="s">
        <v>986</v>
      </c>
      <c r="AO2587">
        <v>180</v>
      </c>
      <c r="AP2587" t="s">
        <v>42</v>
      </c>
      <c r="AR2587" t="s">
        <v>43</v>
      </c>
      <c r="AS2587" t="s">
        <v>44</v>
      </c>
      <c r="BC2587" t="s">
        <v>37</v>
      </c>
      <c r="BF2587">
        <v>36</v>
      </c>
      <c r="BG2587">
        <v>158</v>
      </c>
      <c r="BH2587">
        <v>158</v>
      </c>
      <c r="BI2587">
        <v>24.568306010928961</v>
      </c>
      <c r="BJ2587">
        <f t="shared" si="200"/>
        <v>25</v>
      </c>
      <c r="BK2587">
        <v>0</v>
      </c>
      <c r="BL2587">
        <v>-122</v>
      </c>
      <c r="BM2587" t="s">
        <v>1050</v>
      </c>
      <c r="BN2587" t="s">
        <v>75</v>
      </c>
      <c r="BO2587" t="s">
        <v>87</v>
      </c>
      <c r="BQ2587" t="s">
        <v>1050</v>
      </c>
      <c r="BR2587" t="s">
        <v>87</v>
      </c>
      <c r="BS2587" t="s">
        <v>573</v>
      </c>
      <c r="BT2587" t="s">
        <v>1252</v>
      </c>
      <c r="BU2587" t="s">
        <v>564</v>
      </c>
      <c r="BV2587">
        <v>0.22784810126582278</v>
      </c>
      <c r="BW2587">
        <v>0.22784810126582278</v>
      </c>
      <c r="BX2587">
        <v>0</v>
      </c>
      <c r="BY2587">
        <v>0</v>
      </c>
      <c r="BZ2587">
        <v>-36</v>
      </c>
      <c r="CA2587">
        <v>0</v>
      </c>
      <c r="CB2587">
        <v>36</v>
      </c>
      <c r="CC2587" t="e">
        <v>#VALUE!</v>
      </c>
      <c r="CD2587">
        <v>36</v>
      </c>
      <c r="CE2587">
        <v>0</v>
      </c>
      <c r="CH2587">
        <f t="shared" si="201"/>
        <v>0</v>
      </c>
      <c r="CI2587" t="s">
        <v>1401</v>
      </c>
      <c r="CJ2587">
        <v>3</v>
      </c>
      <c r="CK2587" t="s">
        <v>1399</v>
      </c>
      <c r="CL2587">
        <f t="shared" si="202"/>
        <v>1</v>
      </c>
      <c r="CM2587">
        <f t="shared" si="203"/>
        <v>0</v>
      </c>
      <c r="CN2587">
        <f t="shared" si="204"/>
        <v>0</v>
      </c>
    </row>
    <row r="2588" spans="1:92" x14ac:dyDescent="0.25">
      <c r="A2588">
        <v>204</v>
      </c>
      <c r="B2588" t="s">
        <v>564</v>
      </c>
      <c r="C2588" t="s">
        <v>564</v>
      </c>
      <c r="D2588">
        <v>2598872</v>
      </c>
      <c r="E2588">
        <v>2</v>
      </c>
      <c r="F2588" s="107">
        <v>40918</v>
      </c>
      <c r="G2588" s="107">
        <v>40945</v>
      </c>
      <c r="H2588">
        <v>2598872</v>
      </c>
      <c r="I2588" s="107">
        <v>40918</v>
      </c>
      <c r="J2588" s="107">
        <v>40941</v>
      </c>
      <c r="K2588">
        <v>2000</v>
      </c>
      <c r="L2588" t="s">
        <v>566</v>
      </c>
      <c r="M2588" s="107">
        <v>40941</v>
      </c>
      <c r="N2588" t="s">
        <v>87</v>
      </c>
      <c r="O2588" t="s">
        <v>75</v>
      </c>
      <c r="P2588" t="s">
        <v>587</v>
      </c>
      <c r="Q2588">
        <v>24</v>
      </c>
      <c r="R2588">
        <v>28</v>
      </c>
      <c r="S2588">
        <v>0</v>
      </c>
      <c r="T2588">
        <v>0</v>
      </c>
      <c r="AD2588" s="107">
        <v>32958</v>
      </c>
      <c r="AE2588" t="s">
        <v>31</v>
      </c>
      <c r="AF2588" t="s">
        <v>32</v>
      </c>
      <c r="AG2588" t="s">
        <v>868</v>
      </c>
      <c r="AH2588" t="s">
        <v>30</v>
      </c>
      <c r="AI2588" t="s">
        <v>46</v>
      </c>
      <c r="AJ2588" t="s">
        <v>47</v>
      </c>
      <c r="AK2588">
        <v>3</v>
      </c>
      <c r="AL2588" t="s">
        <v>47</v>
      </c>
      <c r="AP2588" t="s">
        <v>42</v>
      </c>
      <c r="AR2588" t="s">
        <v>43</v>
      </c>
      <c r="AS2588" t="s">
        <v>44</v>
      </c>
      <c r="BC2588" t="s">
        <v>37</v>
      </c>
      <c r="BF2588">
        <v>24</v>
      </c>
      <c r="BG2588">
        <v>28</v>
      </c>
      <c r="BH2588">
        <v>28</v>
      </c>
      <c r="BI2588">
        <v>21.748633879781419</v>
      </c>
      <c r="BJ2588">
        <f t="shared" si="200"/>
        <v>22</v>
      </c>
      <c r="BK2588">
        <v>0</v>
      </c>
      <c r="BL2588">
        <v>-4</v>
      </c>
      <c r="BM2588" t="s">
        <v>47</v>
      </c>
      <c r="BN2588" t="s">
        <v>75</v>
      </c>
      <c r="BO2588" t="s">
        <v>87</v>
      </c>
      <c r="BQ2588" t="s">
        <v>47</v>
      </c>
      <c r="BR2588" t="s">
        <v>87</v>
      </c>
      <c r="BS2588" t="s">
        <v>573</v>
      </c>
      <c r="BT2588" t="s">
        <v>1252</v>
      </c>
      <c r="BU2588" t="s">
        <v>564</v>
      </c>
      <c r="BV2588">
        <v>0.8571428571428571</v>
      </c>
      <c r="BW2588">
        <v>0.8571428571428571</v>
      </c>
      <c r="BX2588">
        <v>0</v>
      </c>
      <c r="BY2588">
        <v>0</v>
      </c>
      <c r="BZ2588">
        <v>-24</v>
      </c>
      <c r="CA2588">
        <v>0</v>
      </c>
      <c r="CB2588">
        <v>24</v>
      </c>
      <c r="CC2588" t="e">
        <v>#VALUE!</v>
      </c>
      <c r="CD2588">
        <v>24</v>
      </c>
      <c r="CE2588">
        <v>0</v>
      </c>
      <c r="CH2588">
        <f t="shared" si="201"/>
        <v>0</v>
      </c>
      <c r="CI2588" t="s">
        <v>1404</v>
      </c>
      <c r="CJ2588">
        <v>2</v>
      </c>
      <c r="CK2588" t="s">
        <v>1399</v>
      </c>
      <c r="CL2588">
        <f t="shared" si="202"/>
        <v>1</v>
      </c>
      <c r="CM2588">
        <f t="shared" si="203"/>
        <v>0</v>
      </c>
      <c r="CN2588">
        <f t="shared" si="204"/>
        <v>0</v>
      </c>
    </row>
    <row r="2589" spans="1:92" x14ac:dyDescent="0.25">
      <c r="A2589">
        <v>207</v>
      </c>
      <c r="B2589" t="s">
        <v>564</v>
      </c>
      <c r="C2589" t="s">
        <v>564</v>
      </c>
      <c r="D2589">
        <v>2598873</v>
      </c>
      <c r="E2589">
        <v>4</v>
      </c>
      <c r="F2589" s="107">
        <v>40918</v>
      </c>
      <c r="G2589" s="107">
        <v>40960</v>
      </c>
      <c r="H2589">
        <v>2598873</v>
      </c>
      <c r="I2589" s="107">
        <v>40918</v>
      </c>
      <c r="J2589" s="107">
        <v>40960</v>
      </c>
      <c r="K2589">
        <v>35000</v>
      </c>
      <c r="L2589" t="s">
        <v>570</v>
      </c>
      <c r="N2589" t="s">
        <v>564</v>
      </c>
      <c r="O2589" t="s">
        <v>913</v>
      </c>
      <c r="P2589" t="s">
        <v>38</v>
      </c>
      <c r="Q2589">
        <v>43</v>
      </c>
      <c r="R2589">
        <v>43</v>
      </c>
      <c r="S2589">
        <v>0</v>
      </c>
      <c r="T2589">
        <v>1</v>
      </c>
      <c r="AD2589" s="107">
        <v>24683</v>
      </c>
      <c r="AE2589" t="s">
        <v>31</v>
      </c>
      <c r="AF2589" t="s">
        <v>68</v>
      </c>
      <c r="AG2589" t="s">
        <v>870</v>
      </c>
      <c r="AH2589" t="s">
        <v>30</v>
      </c>
      <c r="AI2589" t="s">
        <v>79</v>
      </c>
      <c r="AJ2589" t="s">
        <v>88</v>
      </c>
      <c r="AK2589">
        <v>2</v>
      </c>
      <c r="AL2589" t="s">
        <v>986</v>
      </c>
      <c r="AO2589">
        <v>60</v>
      </c>
      <c r="AP2589" t="s">
        <v>170</v>
      </c>
      <c r="AR2589" t="s">
        <v>43</v>
      </c>
      <c r="AS2589" t="s">
        <v>63</v>
      </c>
      <c r="BC2589" t="s">
        <v>37</v>
      </c>
      <c r="BF2589">
        <v>43</v>
      </c>
      <c r="BG2589">
        <v>43</v>
      </c>
      <c r="BH2589">
        <v>43</v>
      </c>
      <c r="BI2589">
        <v>44.357923497267763</v>
      </c>
      <c r="BJ2589">
        <f t="shared" si="200"/>
        <v>44</v>
      </c>
      <c r="BK2589">
        <v>0</v>
      </c>
      <c r="BL2589">
        <v>0</v>
      </c>
      <c r="BM2589" t="s">
        <v>1050</v>
      </c>
      <c r="BN2589" t="s">
        <v>913</v>
      </c>
      <c r="BO2589" t="s">
        <v>564</v>
      </c>
      <c r="BQ2589" t="s">
        <v>1050</v>
      </c>
      <c r="BR2589" t="s">
        <v>87</v>
      </c>
      <c r="BS2589" t="s">
        <v>572</v>
      </c>
      <c r="BT2589" t="s">
        <v>1252</v>
      </c>
      <c r="BU2589" t="s">
        <v>564</v>
      </c>
      <c r="BV2589">
        <v>1</v>
      </c>
      <c r="BW2589">
        <v>1</v>
      </c>
      <c r="BX2589">
        <v>0</v>
      </c>
      <c r="BY2589">
        <v>0</v>
      </c>
      <c r="BZ2589">
        <v>-43</v>
      </c>
      <c r="CA2589">
        <v>0</v>
      </c>
      <c r="CB2589">
        <v>43</v>
      </c>
      <c r="CC2589" t="e">
        <v>#VALUE!</v>
      </c>
      <c r="CD2589">
        <v>43</v>
      </c>
      <c r="CE2589">
        <v>0</v>
      </c>
      <c r="CH2589">
        <f t="shared" si="201"/>
        <v>1</v>
      </c>
      <c r="CI2589" t="s">
        <v>1401</v>
      </c>
      <c r="CJ2589">
        <v>3</v>
      </c>
      <c r="CK2589" t="s">
        <v>1399</v>
      </c>
      <c r="CL2589">
        <f t="shared" si="202"/>
        <v>0</v>
      </c>
      <c r="CM2589">
        <f t="shared" si="203"/>
        <v>0</v>
      </c>
      <c r="CN2589">
        <f t="shared" si="204"/>
        <v>1</v>
      </c>
    </row>
    <row r="2590" spans="1:92" x14ac:dyDescent="0.25">
      <c r="A2590">
        <v>215</v>
      </c>
      <c r="B2590" t="s">
        <v>564</v>
      </c>
      <c r="C2590" t="s">
        <v>564</v>
      </c>
      <c r="D2590">
        <v>2598998</v>
      </c>
      <c r="E2590">
        <v>6</v>
      </c>
      <c r="F2590" s="107">
        <v>40918</v>
      </c>
      <c r="G2590" s="107">
        <v>41089</v>
      </c>
      <c r="H2590">
        <v>2598998</v>
      </c>
      <c r="I2590" s="107">
        <v>40922</v>
      </c>
      <c r="J2590" s="107">
        <v>40922</v>
      </c>
      <c r="K2590">
        <v>30000</v>
      </c>
      <c r="L2590" t="s">
        <v>570</v>
      </c>
      <c r="M2590" s="107">
        <v>40922</v>
      </c>
      <c r="N2590" t="s">
        <v>87</v>
      </c>
      <c r="O2590" t="s">
        <v>75</v>
      </c>
      <c r="P2590" t="s">
        <v>548</v>
      </c>
      <c r="Q2590">
        <v>1</v>
      </c>
      <c r="R2590">
        <v>172</v>
      </c>
      <c r="S2590">
        <v>0</v>
      </c>
      <c r="T2590">
        <v>0</v>
      </c>
      <c r="AD2590" s="107">
        <v>21729</v>
      </c>
      <c r="AE2590" t="s">
        <v>31</v>
      </c>
      <c r="AF2590" t="s">
        <v>32</v>
      </c>
      <c r="AG2590" t="s">
        <v>868</v>
      </c>
      <c r="AH2590" t="s">
        <v>30</v>
      </c>
      <c r="AI2590" t="s">
        <v>89</v>
      </c>
      <c r="AJ2590" t="s">
        <v>88</v>
      </c>
      <c r="AK2590">
        <v>16</v>
      </c>
      <c r="AL2590" t="s">
        <v>361</v>
      </c>
      <c r="AM2590">
        <v>50</v>
      </c>
      <c r="AP2590" t="s">
        <v>172</v>
      </c>
      <c r="AR2590" t="s">
        <v>49</v>
      </c>
      <c r="AS2590" t="s">
        <v>125</v>
      </c>
      <c r="BC2590" t="s">
        <v>51</v>
      </c>
      <c r="BF2590">
        <v>1</v>
      </c>
      <c r="BG2590">
        <v>168</v>
      </c>
      <c r="BH2590">
        <v>172</v>
      </c>
      <c r="BI2590">
        <v>52.428961748633881</v>
      </c>
      <c r="BJ2590">
        <f t="shared" si="200"/>
        <v>53</v>
      </c>
      <c r="BK2590">
        <v>0</v>
      </c>
      <c r="BL2590">
        <v>-167</v>
      </c>
      <c r="BM2590" t="s">
        <v>1050</v>
      </c>
      <c r="BN2590" t="s">
        <v>75</v>
      </c>
      <c r="BO2590" t="s">
        <v>87</v>
      </c>
      <c r="BQ2590" t="s">
        <v>1050</v>
      </c>
      <c r="BR2590" t="s">
        <v>87</v>
      </c>
      <c r="BS2590" t="s">
        <v>573</v>
      </c>
      <c r="BT2590" t="s">
        <v>1252</v>
      </c>
      <c r="BU2590" t="s">
        <v>564</v>
      </c>
      <c r="BV2590">
        <v>5.8139534883720929E-3</v>
      </c>
      <c r="BW2590">
        <v>5.9523809523809521E-3</v>
      </c>
      <c r="BX2590">
        <v>1.3842746400885911E-4</v>
      </c>
      <c r="BY2590">
        <v>0</v>
      </c>
      <c r="BZ2590">
        <v>-1</v>
      </c>
      <c r="CA2590">
        <v>0</v>
      </c>
      <c r="CB2590">
        <v>1</v>
      </c>
      <c r="CC2590" t="e">
        <v>#VALUE!</v>
      </c>
      <c r="CD2590">
        <v>1</v>
      </c>
      <c r="CE2590">
        <v>0</v>
      </c>
      <c r="CH2590">
        <f t="shared" si="201"/>
        <v>0</v>
      </c>
      <c r="CI2590" t="s">
        <v>1405</v>
      </c>
      <c r="CJ2590">
        <v>1</v>
      </c>
      <c r="CK2590" t="s">
        <v>1399</v>
      </c>
      <c r="CL2590">
        <f t="shared" si="202"/>
        <v>1</v>
      </c>
      <c r="CM2590">
        <f t="shared" si="203"/>
        <v>0</v>
      </c>
      <c r="CN2590">
        <f t="shared" si="204"/>
        <v>0</v>
      </c>
    </row>
    <row r="2591" spans="1:92" x14ac:dyDescent="0.25">
      <c r="A2591">
        <v>217</v>
      </c>
      <c r="B2591" t="s">
        <v>564</v>
      </c>
      <c r="C2591" t="s">
        <v>564</v>
      </c>
      <c r="D2591">
        <v>2599027</v>
      </c>
      <c r="E2591">
        <v>3</v>
      </c>
      <c r="F2591" s="107">
        <v>40918</v>
      </c>
      <c r="G2591" s="107">
        <v>40977</v>
      </c>
      <c r="H2591">
        <v>2599027</v>
      </c>
      <c r="I2591" s="107">
        <v>40920</v>
      </c>
      <c r="J2591" s="107">
        <v>40977</v>
      </c>
      <c r="K2591">
        <v>302000</v>
      </c>
      <c r="L2591" t="s">
        <v>570</v>
      </c>
      <c r="N2591" t="s">
        <v>564</v>
      </c>
      <c r="O2591" t="s">
        <v>913</v>
      </c>
      <c r="P2591" t="s">
        <v>38</v>
      </c>
      <c r="Q2591">
        <v>58</v>
      </c>
      <c r="R2591">
        <v>60</v>
      </c>
      <c r="S2591">
        <v>0</v>
      </c>
      <c r="T2591">
        <v>0</v>
      </c>
      <c r="AD2591" s="107">
        <v>28715</v>
      </c>
      <c r="AE2591" t="s">
        <v>45</v>
      </c>
      <c r="AF2591" t="s">
        <v>68</v>
      </c>
      <c r="AG2591" t="s">
        <v>870</v>
      </c>
      <c r="AH2591" t="s">
        <v>30</v>
      </c>
      <c r="AI2591" t="s">
        <v>41</v>
      </c>
      <c r="AJ2591" t="s">
        <v>88</v>
      </c>
      <c r="AK2591">
        <v>4</v>
      </c>
      <c r="AL2591" t="s">
        <v>184</v>
      </c>
      <c r="AP2591" t="s">
        <v>173</v>
      </c>
      <c r="AR2591" t="s">
        <v>49</v>
      </c>
      <c r="AS2591" t="s">
        <v>60</v>
      </c>
      <c r="BC2591" t="s">
        <v>51</v>
      </c>
      <c r="BF2591">
        <v>58</v>
      </c>
      <c r="BG2591">
        <v>58</v>
      </c>
      <c r="BH2591">
        <v>60</v>
      </c>
      <c r="BI2591">
        <v>33.341530054644807</v>
      </c>
      <c r="BJ2591">
        <f t="shared" si="200"/>
        <v>33</v>
      </c>
      <c r="BK2591">
        <v>0</v>
      </c>
      <c r="BL2591">
        <v>0</v>
      </c>
      <c r="BM2591" t="s">
        <v>1050</v>
      </c>
      <c r="BN2591" t="s">
        <v>913</v>
      </c>
      <c r="BO2591" t="s">
        <v>564</v>
      </c>
      <c r="BQ2591" t="s">
        <v>1050</v>
      </c>
      <c r="BR2591" t="s">
        <v>87</v>
      </c>
      <c r="BS2591" t="s">
        <v>572</v>
      </c>
      <c r="BT2591" t="s">
        <v>1252</v>
      </c>
      <c r="BU2591" t="s">
        <v>564</v>
      </c>
      <c r="BV2591">
        <v>0.96666666666666667</v>
      </c>
      <c r="BW2591">
        <v>1</v>
      </c>
      <c r="BX2591">
        <v>3.3333333333333326E-2</v>
      </c>
      <c r="BY2591">
        <v>0</v>
      </c>
      <c r="BZ2591">
        <v>-58</v>
      </c>
      <c r="CA2591">
        <v>0</v>
      </c>
      <c r="CB2591">
        <v>58</v>
      </c>
      <c r="CC2591" t="e">
        <v>#VALUE!</v>
      </c>
      <c r="CD2591">
        <v>58</v>
      </c>
      <c r="CE2591">
        <v>0</v>
      </c>
      <c r="CH2591">
        <f t="shared" si="201"/>
        <v>0</v>
      </c>
      <c r="CI2591" t="s">
        <v>1401</v>
      </c>
      <c r="CJ2591">
        <v>3</v>
      </c>
      <c r="CK2591" t="s">
        <v>1399</v>
      </c>
      <c r="CL2591">
        <f t="shared" si="202"/>
        <v>0</v>
      </c>
      <c r="CM2591">
        <f t="shared" si="203"/>
        <v>0</v>
      </c>
      <c r="CN2591">
        <f t="shared" si="204"/>
        <v>0</v>
      </c>
    </row>
    <row r="2592" spans="1:92" x14ac:dyDescent="0.25">
      <c r="A2592">
        <v>219</v>
      </c>
      <c r="B2592" t="s">
        <v>564</v>
      </c>
      <c r="C2592" t="s">
        <v>564</v>
      </c>
      <c r="D2592">
        <v>2599037</v>
      </c>
      <c r="E2592">
        <v>1</v>
      </c>
      <c r="F2592" s="107">
        <v>40918</v>
      </c>
      <c r="G2592" s="107">
        <v>41009</v>
      </c>
      <c r="H2592">
        <v>2599037</v>
      </c>
      <c r="I2592" s="107">
        <v>40918</v>
      </c>
      <c r="J2592" s="107">
        <v>40928</v>
      </c>
      <c r="K2592">
        <v>5000</v>
      </c>
      <c r="L2592" t="s">
        <v>567</v>
      </c>
      <c r="M2592" s="107">
        <v>40928</v>
      </c>
      <c r="N2592" t="s">
        <v>87</v>
      </c>
      <c r="O2592" t="s">
        <v>75</v>
      </c>
      <c r="P2592" t="s">
        <v>54</v>
      </c>
      <c r="Q2592">
        <v>11</v>
      </c>
      <c r="R2592">
        <v>92</v>
      </c>
      <c r="S2592">
        <v>0</v>
      </c>
      <c r="T2592">
        <v>0</v>
      </c>
      <c r="AD2592" s="107">
        <v>31601</v>
      </c>
      <c r="AE2592" t="s">
        <v>45</v>
      </c>
      <c r="AF2592" t="s">
        <v>32</v>
      </c>
      <c r="AG2592" t="s">
        <v>868</v>
      </c>
      <c r="AH2592" t="s">
        <v>30</v>
      </c>
      <c r="AI2592" t="s">
        <v>96</v>
      </c>
      <c r="AJ2592" t="s">
        <v>54</v>
      </c>
      <c r="AK2592">
        <v>4</v>
      </c>
      <c r="AL2592" t="s">
        <v>54</v>
      </c>
      <c r="AP2592" t="s">
        <v>83</v>
      </c>
      <c r="AR2592" t="s">
        <v>66</v>
      </c>
      <c r="AS2592" t="s">
        <v>73</v>
      </c>
      <c r="BC2592" t="s">
        <v>98</v>
      </c>
      <c r="BF2592">
        <v>11</v>
      </c>
      <c r="BG2592">
        <v>92</v>
      </c>
      <c r="BH2592">
        <v>92</v>
      </c>
      <c r="BI2592">
        <v>25.456284153005466</v>
      </c>
      <c r="BJ2592">
        <f t="shared" si="200"/>
        <v>26</v>
      </c>
      <c r="BK2592">
        <v>0</v>
      </c>
      <c r="BL2592">
        <v>-81</v>
      </c>
      <c r="BM2592" t="s">
        <v>1051</v>
      </c>
      <c r="BN2592" t="s">
        <v>75</v>
      </c>
      <c r="BO2592" t="s">
        <v>87</v>
      </c>
      <c r="BQ2592" t="s">
        <v>1051</v>
      </c>
      <c r="BR2592" t="s">
        <v>87</v>
      </c>
      <c r="BS2592" t="s">
        <v>573</v>
      </c>
      <c r="BT2592" t="s">
        <v>1252</v>
      </c>
      <c r="BU2592" t="s">
        <v>564</v>
      </c>
      <c r="BV2592">
        <v>0.11956521739130435</v>
      </c>
      <c r="BW2592">
        <v>0.11956521739130435</v>
      </c>
      <c r="BX2592">
        <v>0</v>
      </c>
      <c r="BY2592">
        <v>0</v>
      </c>
      <c r="BZ2592">
        <v>-11</v>
      </c>
      <c r="CA2592">
        <v>0</v>
      </c>
      <c r="CB2592">
        <v>11</v>
      </c>
      <c r="CC2592" t="e">
        <v>#VALUE!</v>
      </c>
      <c r="CD2592">
        <v>11</v>
      </c>
      <c r="CE2592">
        <v>0</v>
      </c>
      <c r="CH2592">
        <f t="shared" si="201"/>
        <v>0</v>
      </c>
      <c r="CI2592" t="s">
        <v>1404</v>
      </c>
      <c r="CJ2592">
        <v>2</v>
      </c>
      <c r="CK2592" t="s">
        <v>1399</v>
      </c>
      <c r="CL2592">
        <f t="shared" si="202"/>
        <v>1</v>
      </c>
      <c r="CM2592">
        <f t="shared" si="203"/>
        <v>0</v>
      </c>
      <c r="CN2592">
        <f t="shared" si="204"/>
        <v>0</v>
      </c>
    </row>
    <row r="2593" spans="1:92" x14ac:dyDescent="0.25">
      <c r="A2593">
        <v>224</v>
      </c>
      <c r="B2593" t="s">
        <v>564</v>
      </c>
      <c r="C2593" t="s">
        <v>564</v>
      </c>
      <c r="D2593">
        <v>2599051</v>
      </c>
      <c r="E2593">
        <v>1</v>
      </c>
      <c r="F2593" s="107">
        <v>40918</v>
      </c>
      <c r="G2593" s="107">
        <v>41085</v>
      </c>
      <c r="H2593">
        <v>2599051</v>
      </c>
      <c r="I2593" s="107">
        <v>40919</v>
      </c>
      <c r="J2593" s="107">
        <v>41085</v>
      </c>
      <c r="K2593">
        <v>4000</v>
      </c>
      <c r="L2593" t="s">
        <v>567</v>
      </c>
      <c r="N2593" t="s">
        <v>564</v>
      </c>
      <c r="O2593" t="s">
        <v>913</v>
      </c>
      <c r="P2593" t="s">
        <v>122</v>
      </c>
      <c r="Q2593">
        <v>167</v>
      </c>
      <c r="R2593">
        <v>168</v>
      </c>
      <c r="S2593">
        <v>0</v>
      </c>
      <c r="T2593">
        <v>0</v>
      </c>
      <c r="AD2593" s="107">
        <v>34491</v>
      </c>
      <c r="AE2593" t="s">
        <v>45</v>
      </c>
      <c r="AF2593" t="s">
        <v>68</v>
      </c>
      <c r="AG2593" t="s">
        <v>870</v>
      </c>
      <c r="AH2593" t="s">
        <v>30</v>
      </c>
      <c r="AI2593" t="s">
        <v>84</v>
      </c>
      <c r="AJ2593" t="s">
        <v>122</v>
      </c>
      <c r="AK2593">
        <v>2</v>
      </c>
      <c r="AL2593" t="s">
        <v>122</v>
      </c>
      <c r="AP2593" t="s">
        <v>42</v>
      </c>
      <c r="AR2593" t="s">
        <v>43</v>
      </c>
      <c r="AS2593" t="s">
        <v>44</v>
      </c>
      <c r="BC2593" t="s">
        <v>51</v>
      </c>
      <c r="BF2593">
        <v>167</v>
      </c>
      <c r="BG2593">
        <v>167</v>
      </c>
      <c r="BH2593">
        <v>168</v>
      </c>
      <c r="BI2593">
        <v>17.560109289617486</v>
      </c>
      <c r="BJ2593">
        <f t="shared" si="200"/>
        <v>18</v>
      </c>
      <c r="BK2593">
        <v>0</v>
      </c>
      <c r="BL2593">
        <v>0</v>
      </c>
      <c r="BM2593" t="s">
        <v>1051</v>
      </c>
      <c r="BN2593" t="s">
        <v>913</v>
      </c>
      <c r="BO2593" t="s">
        <v>564</v>
      </c>
      <c r="BQ2593" t="s">
        <v>1051</v>
      </c>
      <c r="BR2593" t="s">
        <v>87</v>
      </c>
      <c r="BS2593" t="s">
        <v>572</v>
      </c>
      <c r="BT2593" t="s">
        <v>1252</v>
      </c>
      <c r="BU2593" t="s">
        <v>564</v>
      </c>
      <c r="BV2593">
        <v>0.99404761904761907</v>
      </c>
      <c r="BW2593">
        <v>1</v>
      </c>
      <c r="BX2593">
        <v>5.9523809523809312E-3</v>
      </c>
      <c r="BY2593">
        <v>0</v>
      </c>
      <c r="BZ2593">
        <v>-167</v>
      </c>
      <c r="CA2593">
        <v>0</v>
      </c>
      <c r="CB2593">
        <v>167</v>
      </c>
      <c r="CC2593" t="e">
        <v>#VALUE!</v>
      </c>
      <c r="CD2593">
        <v>167</v>
      </c>
      <c r="CE2593">
        <v>0</v>
      </c>
      <c r="CH2593">
        <f t="shared" si="201"/>
        <v>0</v>
      </c>
      <c r="CI2593" t="s">
        <v>1403</v>
      </c>
      <c r="CJ2593">
        <v>6</v>
      </c>
      <c r="CK2593" t="s">
        <v>1399</v>
      </c>
      <c r="CL2593">
        <f t="shared" si="202"/>
        <v>0</v>
      </c>
      <c r="CM2593">
        <f t="shared" si="203"/>
        <v>0</v>
      </c>
      <c r="CN2593">
        <f t="shared" si="204"/>
        <v>0</v>
      </c>
    </row>
    <row r="2594" spans="1:92" x14ac:dyDescent="0.25">
      <c r="A2594">
        <v>293</v>
      </c>
      <c r="B2594" t="s">
        <v>564</v>
      </c>
      <c r="C2594" t="s">
        <v>564</v>
      </c>
      <c r="D2594">
        <v>2599055</v>
      </c>
      <c r="E2594">
        <v>6</v>
      </c>
      <c r="F2594" s="107">
        <v>40918</v>
      </c>
      <c r="G2594" s="107">
        <v>41128</v>
      </c>
      <c r="H2594">
        <v>2599055</v>
      </c>
      <c r="I2594" s="107">
        <v>40919</v>
      </c>
      <c r="J2594" s="107">
        <v>40923</v>
      </c>
      <c r="K2594">
        <v>32000</v>
      </c>
      <c r="L2594" t="s">
        <v>570</v>
      </c>
      <c r="M2594" s="107">
        <v>40923</v>
      </c>
      <c r="N2594" t="s">
        <v>87</v>
      </c>
      <c r="O2594" t="s">
        <v>75</v>
      </c>
      <c r="P2594" t="s">
        <v>38</v>
      </c>
      <c r="Q2594">
        <v>5</v>
      </c>
      <c r="R2594">
        <v>211</v>
      </c>
      <c r="S2594">
        <v>0</v>
      </c>
      <c r="T2594">
        <v>0</v>
      </c>
      <c r="AD2594" s="107">
        <v>34156</v>
      </c>
      <c r="AE2594" t="s">
        <v>31</v>
      </c>
      <c r="AF2594" t="s">
        <v>191</v>
      </c>
      <c r="AG2594" t="s">
        <v>869</v>
      </c>
      <c r="AH2594" t="s">
        <v>30</v>
      </c>
      <c r="AI2594" t="s">
        <v>58</v>
      </c>
      <c r="AJ2594" t="s">
        <v>88</v>
      </c>
      <c r="AK2594">
        <v>7</v>
      </c>
      <c r="AL2594" t="s">
        <v>361</v>
      </c>
      <c r="AM2594">
        <v>2</v>
      </c>
      <c r="AP2594" t="s">
        <v>188</v>
      </c>
      <c r="AR2594" t="s">
        <v>66</v>
      </c>
      <c r="AS2594" t="s">
        <v>63</v>
      </c>
      <c r="BC2594" t="s">
        <v>51</v>
      </c>
      <c r="BF2594">
        <v>5</v>
      </c>
      <c r="BG2594">
        <v>210</v>
      </c>
      <c r="BH2594">
        <v>211</v>
      </c>
      <c r="BI2594">
        <v>18.475409836065573</v>
      </c>
      <c r="BJ2594">
        <f t="shared" si="200"/>
        <v>19</v>
      </c>
      <c r="BK2594">
        <v>0</v>
      </c>
      <c r="BL2594">
        <v>-205</v>
      </c>
      <c r="BM2594" t="s">
        <v>1050</v>
      </c>
      <c r="BN2594" t="s">
        <v>75</v>
      </c>
      <c r="BO2594" t="s">
        <v>87</v>
      </c>
      <c r="BQ2594" t="s">
        <v>1050</v>
      </c>
      <c r="BR2594" t="s">
        <v>87</v>
      </c>
      <c r="BS2594" t="s">
        <v>573</v>
      </c>
      <c r="BT2594" t="s">
        <v>1252</v>
      </c>
      <c r="BU2594" t="s">
        <v>564</v>
      </c>
      <c r="BV2594">
        <v>2.3696682464454975E-2</v>
      </c>
      <c r="BW2594">
        <v>2.3809523809523808E-2</v>
      </c>
      <c r="BX2594">
        <v>1.1284134506883356E-4</v>
      </c>
      <c r="BY2594">
        <v>0</v>
      </c>
      <c r="BZ2594">
        <v>-5</v>
      </c>
      <c r="CA2594">
        <v>0</v>
      </c>
      <c r="CB2594">
        <v>5</v>
      </c>
      <c r="CC2594" t="e">
        <v>#VALUE!</v>
      </c>
      <c r="CD2594">
        <v>5</v>
      </c>
      <c r="CE2594">
        <v>0</v>
      </c>
      <c r="CH2594">
        <f t="shared" si="201"/>
        <v>0</v>
      </c>
      <c r="CI2594" t="s">
        <v>1405</v>
      </c>
      <c r="CJ2594">
        <v>1</v>
      </c>
      <c r="CK2594" t="s">
        <v>1399</v>
      </c>
      <c r="CL2594">
        <f t="shared" si="202"/>
        <v>1</v>
      </c>
      <c r="CM2594">
        <f t="shared" si="203"/>
        <v>0</v>
      </c>
      <c r="CN2594">
        <f t="shared" si="204"/>
        <v>0</v>
      </c>
    </row>
    <row r="2595" spans="1:92" x14ac:dyDescent="0.25">
      <c r="A2595">
        <v>226</v>
      </c>
      <c r="B2595" t="s">
        <v>564</v>
      </c>
      <c r="C2595" t="s">
        <v>564</v>
      </c>
      <c r="D2595">
        <v>2599057</v>
      </c>
      <c r="E2595">
        <v>1</v>
      </c>
      <c r="F2595" s="107">
        <v>40918</v>
      </c>
      <c r="G2595" s="107">
        <v>41081</v>
      </c>
      <c r="H2595">
        <v>2599057</v>
      </c>
      <c r="I2595" s="107">
        <v>40921</v>
      </c>
      <c r="J2595" s="107">
        <v>40926</v>
      </c>
      <c r="K2595">
        <v>30000</v>
      </c>
      <c r="L2595" t="s">
        <v>570</v>
      </c>
      <c r="M2595" s="107">
        <v>40926</v>
      </c>
      <c r="N2595" t="s">
        <v>87</v>
      </c>
      <c r="O2595" t="s">
        <v>75</v>
      </c>
      <c r="P2595" t="s">
        <v>54</v>
      </c>
      <c r="Q2595">
        <v>6</v>
      </c>
      <c r="R2595">
        <v>164</v>
      </c>
      <c r="S2595">
        <v>0</v>
      </c>
      <c r="T2595">
        <v>0</v>
      </c>
      <c r="AD2595" s="107">
        <v>32826</v>
      </c>
      <c r="AE2595" t="s">
        <v>31</v>
      </c>
      <c r="AF2595" t="s">
        <v>32</v>
      </c>
      <c r="AG2595" t="s">
        <v>868</v>
      </c>
      <c r="AH2595" t="s">
        <v>30</v>
      </c>
      <c r="AI2595" t="s">
        <v>58</v>
      </c>
      <c r="AJ2595" t="s">
        <v>54</v>
      </c>
      <c r="AK2595">
        <v>9</v>
      </c>
      <c r="AL2595" t="s">
        <v>54</v>
      </c>
      <c r="AP2595" t="s">
        <v>109</v>
      </c>
      <c r="AR2595" t="s">
        <v>49</v>
      </c>
      <c r="AS2595" t="s">
        <v>73</v>
      </c>
      <c r="BC2595" t="s">
        <v>51</v>
      </c>
      <c r="BF2595">
        <v>6</v>
      </c>
      <c r="BG2595">
        <v>161</v>
      </c>
      <c r="BH2595">
        <v>164</v>
      </c>
      <c r="BI2595">
        <v>22.10928961748634</v>
      </c>
      <c r="BJ2595">
        <f t="shared" si="200"/>
        <v>22</v>
      </c>
      <c r="BK2595">
        <v>0</v>
      </c>
      <c r="BL2595">
        <v>-155</v>
      </c>
      <c r="BM2595" t="s">
        <v>1051</v>
      </c>
      <c r="BN2595" t="s">
        <v>75</v>
      </c>
      <c r="BO2595" t="s">
        <v>87</v>
      </c>
      <c r="BQ2595" t="s">
        <v>1051</v>
      </c>
      <c r="BR2595" t="s">
        <v>87</v>
      </c>
      <c r="BS2595" t="s">
        <v>573</v>
      </c>
      <c r="BT2595" t="s">
        <v>1252</v>
      </c>
      <c r="BU2595" t="s">
        <v>564</v>
      </c>
      <c r="BV2595">
        <v>3.6585365853658534E-2</v>
      </c>
      <c r="BW2595">
        <v>3.7267080745341616E-2</v>
      </c>
      <c r="BX2595">
        <v>6.8171489168308147E-4</v>
      </c>
      <c r="BY2595">
        <v>0</v>
      </c>
      <c r="BZ2595">
        <v>-6</v>
      </c>
      <c r="CA2595">
        <v>0</v>
      </c>
      <c r="CB2595">
        <v>6</v>
      </c>
      <c r="CC2595" t="e">
        <v>#VALUE!</v>
      </c>
      <c r="CD2595">
        <v>6</v>
      </c>
      <c r="CE2595">
        <v>0</v>
      </c>
      <c r="CH2595">
        <f t="shared" si="201"/>
        <v>0</v>
      </c>
      <c r="CI2595" t="s">
        <v>1405</v>
      </c>
      <c r="CJ2595">
        <v>1</v>
      </c>
      <c r="CK2595" t="s">
        <v>1399</v>
      </c>
      <c r="CL2595">
        <f t="shared" si="202"/>
        <v>1</v>
      </c>
      <c r="CM2595">
        <f t="shared" si="203"/>
        <v>0</v>
      </c>
      <c r="CN2595">
        <f t="shared" si="204"/>
        <v>0</v>
      </c>
    </row>
    <row r="2596" spans="1:92" x14ac:dyDescent="0.25">
      <c r="A2596">
        <v>232</v>
      </c>
      <c r="B2596" t="s">
        <v>564</v>
      </c>
      <c r="C2596" t="s">
        <v>564</v>
      </c>
      <c r="D2596">
        <v>2599066</v>
      </c>
      <c r="E2596">
        <v>6</v>
      </c>
      <c r="F2596" s="107">
        <v>40919</v>
      </c>
      <c r="G2596" s="107">
        <v>40993</v>
      </c>
      <c r="H2596">
        <v>2599066</v>
      </c>
      <c r="I2596" s="107">
        <v>40919</v>
      </c>
      <c r="J2596" s="107">
        <v>40993</v>
      </c>
      <c r="K2596" t="s">
        <v>562</v>
      </c>
      <c r="L2596" t="s">
        <v>562</v>
      </c>
      <c r="N2596" t="s">
        <v>564</v>
      </c>
      <c r="O2596" t="s">
        <v>913</v>
      </c>
      <c r="P2596" t="s">
        <v>38</v>
      </c>
      <c r="Q2596">
        <v>75</v>
      </c>
      <c r="R2596">
        <v>75</v>
      </c>
      <c r="S2596">
        <v>0</v>
      </c>
      <c r="T2596">
        <v>0</v>
      </c>
      <c r="AD2596" s="107">
        <v>33884</v>
      </c>
      <c r="AE2596" t="s">
        <v>31</v>
      </c>
      <c r="AF2596" t="s">
        <v>68</v>
      </c>
      <c r="AG2596" t="s">
        <v>870</v>
      </c>
      <c r="AH2596" t="s">
        <v>30</v>
      </c>
      <c r="AI2596" t="s">
        <v>52</v>
      </c>
      <c r="AJ2596" t="s">
        <v>88</v>
      </c>
      <c r="AK2596">
        <v>4</v>
      </c>
      <c r="AL2596" t="s">
        <v>361</v>
      </c>
      <c r="AM2596">
        <v>5</v>
      </c>
      <c r="AP2596" t="s">
        <v>55</v>
      </c>
      <c r="AR2596" t="s">
        <v>49</v>
      </c>
      <c r="AS2596" t="s">
        <v>56</v>
      </c>
      <c r="BC2596" t="s">
        <v>37</v>
      </c>
      <c r="BF2596">
        <v>75</v>
      </c>
      <c r="BG2596">
        <v>75</v>
      </c>
      <c r="BH2596">
        <v>75</v>
      </c>
      <c r="BI2596">
        <v>19.221311475409838</v>
      </c>
      <c r="BJ2596">
        <f t="shared" si="200"/>
        <v>19</v>
      </c>
      <c r="BK2596">
        <v>0</v>
      </c>
      <c r="BL2596">
        <v>0</v>
      </c>
      <c r="BM2596" t="s">
        <v>1050</v>
      </c>
      <c r="BN2596" t="s">
        <v>913</v>
      </c>
      <c r="BO2596" t="s">
        <v>564</v>
      </c>
      <c r="BQ2596" t="s">
        <v>1050</v>
      </c>
      <c r="BR2596" t="s">
        <v>87</v>
      </c>
      <c r="BS2596" t="s">
        <v>572</v>
      </c>
      <c r="BT2596" t="s">
        <v>1252</v>
      </c>
      <c r="BU2596" t="s">
        <v>564</v>
      </c>
      <c r="BV2596">
        <v>1</v>
      </c>
      <c r="BW2596">
        <v>1</v>
      </c>
      <c r="BX2596">
        <v>0</v>
      </c>
      <c r="BY2596">
        <v>0</v>
      </c>
      <c r="BZ2596">
        <v>-75</v>
      </c>
      <c r="CA2596">
        <v>0</v>
      </c>
      <c r="CB2596">
        <v>75</v>
      </c>
      <c r="CC2596" t="e">
        <v>#VALUE!</v>
      </c>
      <c r="CD2596">
        <v>75</v>
      </c>
      <c r="CE2596">
        <v>0</v>
      </c>
      <c r="CH2596">
        <f t="shared" si="201"/>
        <v>0</v>
      </c>
      <c r="CI2596" t="s">
        <v>1402</v>
      </c>
      <c r="CJ2596">
        <v>4</v>
      </c>
      <c r="CK2596" t="s">
        <v>1399</v>
      </c>
      <c r="CL2596">
        <f t="shared" si="202"/>
        <v>0</v>
      </c>
      <c r="CM2596">
        <f t="shared" si="203"/>
        <v>0</v>
      </c>
      <c r="CN2596">
        <f t="shared" si="204"/>
        <v>0</v>
      </c>
    </row>
    <row r="2597" spans="1:92" x14ac:dyDescent="0.25">
      <c r="A2597">
        <v>233</v>
      </c>
      <c r="B2597" t="s">
        <v>564</v>
      </c>
      <c r="C2597" t="s">
        <v>564</v>
      </c>
      <c r="D2597">
        <v>2599067</v>
      </c>
      <c r="E2597">
        <v>2</v>
      </c>
      <c r="F2597" s="107">
        <v>40919</v>
      </c>
      <c r="G2597" s="107">
        <v>41032</v>
      </c>
      <c r="H2597">
        <v>2599067</v>
      </c>
      <c r="I2597" s="107">
        <v>40919</v>
      </c>
      <c r="J2597" s="107">
        <v>40920</v>
      </c>
      <c r="K2597">
        <v>10000</v>
      </c>
      <c r="L2597" t="s">
        <v>568</v>
      </c>
      <c r="M2597" s="107">
        <v>40920</v>
      </c>
      <c r="N2597" t="s">
        <v>87</v>
      </c>
      <c r="O2597" t="s">
        <v>75</v>
      </c>
      <c r="P2597" t="s">
        <v>587</v>
      </c>
      <c r="Q2597">
        <v>2</v>
      </c>
      <c r="R2597">
        <v>114</v>
      </c>
      <c r="S2597">
        <v>0</v>
      </c>
      <c r="T2597">
        <v>0</v>
      </c>
      <c r="AB2597" t="s">
        <v>111</v>
      </c>
      <c r="AD2597" s="107">
        <v>34597</v>
      </c>
      <c r="AE2597" t="s">
        <v>31</v>
      </c>
      <c r="AF2597" t="s">
        <v>39</v>
      </c>
      <c r="AG2597" t="s">
        <v>40</v>
      </c>
      <c r="AH2597" t="s">
        <v>30</v>
      </c>
      <c r="AI2597" t="s">
        <v>52</v>
      </c>
      <c r="AJ2597" t="s">
        <v>47</v>
      </c>
      <c r="AK2597">
        <v>8</v>
      </c>
      <c r="AL2597" t="s">
        <v>47</v>
      </c>
      <c r="AP2597" t="s">
        <v>55</v>
      </c>
      <c r="AR2597" t="s">
        <v>49</v>
      </c>
      <c r="AS2597" t="s">
        <v>56</v>
      </c>
      <c r="BC2597" t="s">
        <v>51</v>
      </c>
      <c r="BF2597">
        <v>2</v>
      </c>
      <c r="BG2597">
        <v>114</v>
      </c>
      <c r="BH2597">
        <v>114</v>
      </c>
      <c r="BI2597">
        <v>17.273224043715846</v>
      </c>
      <c r="BJ2597">
        <f t="shared" si="200"/>
        <v>17</v>
      </c>
      <c r="BK2597">
        <v>0</v>
      </c>
      <c r="BL2597">
        <v>-112</v>
      </c>
      <c r="BM2597" t="s">
        <v>47</v>
      </c>
      <c r="BN2597" t="s">
        <v>75</v>
      </c>
      <c r="BO2597" t="s">
        <v>87</v>
      </c>
      <c r="BQ2597" t="s">
        <v>47</v>
      </c>
      <c r="BR2597" t="s">
        <v>87</v>
      </c>
      <c r="BS2597" t="s">
        <v>573</v>
      </c>
      <c r="BT2597" t="s">
        <v>1252</v>
      </c>
      <c r="BU2597" t="s">
        <v>564</v>
      </c>
      <c r="BV2597">
        <v>1.7543859649122806E-2</v>
      </c>
      <c r="BW2597">
        <v>1.7543859649122806E-2</v>
      </c>
      <c r="BX2597">
        <v>0</v>
      </c>
      <c r="BY2597">
        <v>0</v>
      </c>
      <c r="BZ2597">
        <v>-2</v>
      </c>
      <c r="CA2597">
        <v>0</v>
      </c>
      <c r="CB2597">
        <v>2</v>
      </c>
      <c r="CC2597" t="e">
        <v>#VALUE!</v>
      </c>
      <c r="CD2597">
        <v>2</v>
      </c>
      <c r="CE2597">
        <v>0</v>
      </c>
      <c r="CH2597">
        <f t="shared" si="201"/>
        <v>0</v>
      </c>
      <c r="CI2597" t="s">
        <v>1405</v>
      </c>
      <c r="CJ2597">
        <v>1</v>
      </c>
      <c r="CK2597" t="s">
        <v>1399</v>
      </c>
      <c r="CL2597">
        <f t="shared" si="202"/>
        <v>1</v>
      </c>
      <c r="CM2597">
        <f t="shared" si="203"/>
        <v>0</v>
      </c>
      <c r="CN2597">
        <f t="shared" si="204"/>
        <v>0</v>
      </c>
    </row>
    <row r="2598" spans="1:92" x14ac:dyDescent="0.25">
      <c r="A2598">
        <v>1715</v>
      </c>
      <c r="B2598" t="s">
        <v>564</v>
      </c>
      <c r="C2598" t="s">
        <v>564</v>
      </c>
      <c r="D2598">
        <v>2599080</v>
      </c>
      <c r="E2598">
        <v>2</v>
      </c>
      <c r="F2598" s="107">
        <v>40972</v>
      </c>
      <c r="G2598" s="107">
        <v>41191</v>
      </c>
      <c r="H2598">
        <v>2599080</v>
      </c>
      <c r="I2598" s="107">
        <v>40972</v>
      </c>
      <c r="J2598" s="107">
        <v>41191</v>
      </c>
      <c r="K2598">
        <v>30000</v>
      </c>
      <c r="L2598" t="s">
        <v>570</v>
      </c>
      <c r="N2598" t="s">
        <v>564</v>
      </c>
      <c r="O2598" t="s">
        <v>913</v>
      </c>
      <c r="P2598" t="s">
        <v>587</v>
      </c>
      <c r="Q2598">
        <v>220</v>
      </c>
      <c r="R2598">
        <v>220</v>
      </c>
      <c r="S2598">
        <v>0</v>
      </c>
      <c r="T2598">
        <v>2</v>
      </c>
      <c r="AD2598" s="107">
        <v>34691</v>
      </c>
      <c r="AE2598" t="s">
        <v>31</v>
      </c>
      <c r="AF2598" t="s">
        <v>32</v>
      </c>
      <c r="AG2598" t="s">
        <v>868</v>
      </c>
      <c r="AH2598" t="s">
        <v>30</v>
      </c>
      <c r="AI2598" t="s">
        <v>46</v>
      </c>
      <c r="AJ2598" t="s">
        <v>47</v>
      </c>
      <c r="AK2598">
        <v>8</v>
      </c>
      <c r="AL2598" t="s">
        <v>47</v>
      </c>
      <c r="AP2598" t="s">
        <v>104</v>
      </c>
      <c r="AR2598" t="s">
        <v>91</v>
      </c>
      <c r="AS2598" t="s">
        <v>105</v>
      </c>
      <c r="BC2598" t="s">
        <v>51</v>
      </c>
      <c r="BF2598">
        <v>220</v>
      </c>
      <c r="BG2598">
        <v>220</v>
      </c>
      <c r="BH2598">
        <v>220</v>
      </c>
      <c r="BI2598">
        <v>17.161202185792348</v>
      </c>
      <c r="BJ2598">
        <f t="shared" si="200"/>
        <v>17</v>
      </c>
      <c r="BK2598">
        <v>0</v>
      </c>
      <c r="BL2598">
        <v>0</v>
      </c>
      <c r="BM2598" t="s">
        <v>47</v>
      </c>
      <c r="BN2598" t="s">
        <v>913</v>
      </c>
      <c r="BO2598" t="s">
        <v>564</v>
      </c>
      <c r="BQ2598" t="s">
        <v>47</v>
      </c>
      <c r="BR2598" t="s">
        <v>87</v>
      </c>
      <c r="BS2598" t="s">
        <v>572</v>
      </c>
      <c r="BT2598" t="s">
        <v>1252</v>
      </c>
      <c r="BU2598" t="s">
        <v>564</v>
      </c>
      <c r="BV2598">
        <v>1</v>
      </c>
      <c r="BW2598">
        <v>1</v>
      </c>
      <c r="BX2598">
        <v>0</v>
      </c>
      <c r="BY2598">
        <v>0</v>
      </c>
      <c r="BZ2598">
        <v>-220</v>
      </c>
      <c r="CA2598">
        <v>0</v>
      </c>
      <c r="CB2598">
        <v>220</v>
      </c>
      <c r="CC2598" t="e">
        <v>#VALUE!</v>
      </c>
      <c r="CD2598">
        <v>220</v>
      </c>
      <c r="CE2598">
        <v>0</v>
      </c>
      <c r="CH2598">
        <f t="shared" si="201"/>
        <v>1</v>
      </c>
      <c r="CI2598" t="s">
        <v>1403</v>
      </c>
      <c r="CJ2598">
        <v>6</v>
      </c>
      <c r="CK2598" t="s">
        <v>1399</v>
      </c>
      <c r="CL2598">
        <f t="shared" si="202"/>
        <v>0</v>
      </c>
      <c r="CM2598">
        <f t="shared" si="203"/>
        <v>0</v>
      </c>
      <c r="CN2598">
        <f t="shared" si="204"/>
        <v>1</v>
      </c>
    </row>
    <row r="2599" spans="1:92" x14ac:dyDescent="0.25">
      <c r="A2599">
        <v>902</v>
      </c>
      <c r="B2599" t="s">
        <v>564</v>
      </c>
      <c r="C2599" t="s">
        <v>564</v>
      </c>
      <c r="D2599">
        <v>2599083</v>
      </c>
      <c r="E2599">
        <v>6</v>
      </c>
      <c r="F2599" s="107">
        <v>40942</v>
      </c>
      <c r="G2599" s="107">
        <v>41197</v>
      </c>
      <c r="H2599">
        <v>2599083</v>
      </c>
      <c r="I2599" s="107">
        <v>40943</v>
      </c>
      <c r="J2599" s="107">
        <v>41197</v>
      </c>
      <c r="K2599">
        <v>30000</v>
      </c>
      <c r="L2599" t="s">
        <v>570</v>
      </c>
      <c r="N2599" t="s">
        <v>564</v>
      </c>
      <c r="O2599" t="s">
        <v>913</v>
      </c>
      <c r="P2599" t="s">
        <v>38</v>
      </c>
      <c r="Q2599">
        <v>255</v>
      </c>
      <c r="R2599">
        <v>256</v>
      </c>
      <c r="S2599">
        <v>0</v>
      </c>
      <c r="T2599">
        <v>1</v>
      </c>
      <c r="AD2599" s="107">
        <v>34194</v>
      </c>
      <c r="AE2599" t="s">
        <v>31</v>
      </c>
      <c r="AF2599" t="s">
        <v>32</v>
      </c>
      <c r="AG2599" t="s">
        <v>868</v>
      </c>
      <c r="AH2599" t="s">
        <v>30</v>
      </c>
      <c r="AI2599" t="s">
        <v>84</v>
      </c>
      <c r="AJ2599" t="s">
        <v>88</v>
      </c>
      <c r="AK2599">
        <v>8</v>
      </c>
      <c r="AL2599" t="s">
        <v>361</v>
      </c>
      <c r="AM2599">
        <v>2</v>
      </c>
      <c r="AP2599" t="s">
        <v>72</v>
      </c>
      <c r="AR2599" t="s">
        <v>49</v>
      </c>
      <c r="AS2599" t="s">
        <v>73</v>
      </c>
      <c r="BC2599" t="s">
        <v>37</v>
      </c>
      <c r="BF2599">
        <v>255</v>
      </c>
      <c r="BG2599">
        <v>255</v>
      </c>
      <c r="BH2599">
        <v>256</v>
      </c>
      <c r="BI2599">
        <v>18.437158469945356</v>
      </c>
      <c r="BJ2599">
        <f t="shared" si="200"/>
        <v>18</v>
      </c>
      <c r="BK2599">
        <v>0</v>
      </c>
      <c r="BL2599">
        <v>0</v>
      </c>
      <c r="BM2599" t="s">
        <v>1050</v>
      </c>
      <c r="BN2599" t="s">
        <v>913</v>
      </c>
      <c r="BO2599" t="s">
        <v>564</v>
      </c>
      <c r="BQ2599" t="s">
        <v>1050</v>
      </c>
      <c r="BR2599" t="s">
        <v>87</v>
      </c>
      <c r="BS2599" t="s">
        <v>572</v>
      </c>
      <c r="BT2599" t="s">
        <v>1252</v>
      </c>
      <c r="BU2599" t="s">
        <v>564</v>
      </c>
      <c r="BV2599">
        <v>0.99609375</v>
      </c>
      <c r="BW2599">
        <v>1</v>
      </c>
      <c r="BX2599">
        <v>3.90625E-3</v>
      </c>
      <c r="BY2599">
        <v>0</v>
      </c>
      <c r="BZ2599">
        <v>-255</v>
      </c>
      <c r="CA2599">
        <v>0</v>
      </c>
      <c r="CB2599">
        <v>255</v>
      </c>
      <c r="CC2599" t="e">
        <v>#VALUE!</v>
      </c>
      <c r="CD2599">
        <v>255</v>
      </c>
      <c r="CE2599">
        <v>0</v>
      </c>
      <c r="CH2599">
        <f t="shared" si="201"/>
        <v>1</v>
      </c>
      <c r="CI2599" t="s">
        <v>1403</v>
      </c>
      <c r="CJ2599">
        <v>6</v>
      </c>
      <c r="CK2599" t="s">
        <v>1399</v>
      </c>
      <c r="CL2599">
        <f t="shared" si="202"/>
        <v>0</v>
      </c>
      <c r="CM2599">
        <f t="shared" si="203"/>
        <v>0</v>
      </c>
      <c r="CN2599">
        <f t="shared" si="204"/>
        <v>1</v>
      </c>
    </row>
    <row r="2600" spans="1:92" x14ac:dyDescent="0.25">
      <c r="A2600">
        <v>256</v>
      </c>
      <c r="B2600" t="s">
        <v>564</v>
      </c>
      <c r="C2600" t="s">
        <v>564</v>
      </c>
      <c r="D2600">
        <v>2599213</v>
      </c>
      <c r="E2600">
        <v>1</v>
      </c>
      <c r="F2600" s="107">
        <v>40919</v>
      </c>
      <c r="G2600" s="107">
        <v>40986</v>
      </c>
      <c r="H2600">
        <v>2599213</v>
      </c>
      <c r="I2600" s="107">
        <v>40941</v>
      </c>
      <c r="J2600" s="107">
        <v>40944</v>
      </c>
      <c r="K2600">
        <v>5000</v>
      </c>
      <c r="L2600" t="s">
        <v>567</v>
      </c>
      <c r="M2600" s="107">
        <v>40944</v>
      </c>
      <c r="N2600" t="s">
        <v>87</v>
      </c>
      <c r="O2600" t="s">
        <v>75</v>
      </c>
      <c r="P2600" t="s">
        <v>54</v>
      </c>
      <c r="Q2600">
        <v>4</v>
      </c>
      <c r="R2600">
        <v>68</v>
      </c>
      <c r="S2600">
        <v>0</v>
      </c>
      <c r="T2600">
        <v>0</v>
      </c>
      <c r="AD2600" s="107">
        <v>34345</v>
      </c>
      <c r="AE2600" t="s">
        <v>31</v>
      </c>
      <c r="AF2600" t="s">
        <v>32</v>
      </c>
      <c r="AG2600" t="s">
        <v>868</v>
      </c>
      <c r="AH2600" t="s">
        <v>30</v>
      </c>
      <c r="AI2600" t="s">
        <v>70</v>
      </c>
      <c r="AJ2600" t="s">
        <v>54</v>
      </c>
      <c r="AK2600">
        <v>3</v>
      </c>
      <c r="AL2600" t="s">
        <v>54</v>
      </c>
      <c r="AP2600" t="s">
        <v>180</v>
      </c>
      <c r="AR2600" t="s">
        <v>66</v>
      </c>
      <c r="AS2600" t="s">
        <v>63</v>
      </c>
      <c r="BC2600" t="s">
        <v>98</v>
      </c>
      <c r="BF2600">
        <v>4</v>
      </c>
      <c r="BG2600">
        <v>46</v>
      </c>
      <c r="BH2600">
        <v>68</v>
      </c>
      <c r="BI2600">
        <v>17.961748633879782</v>
      </c>
      <c r="BJ2600">
        <f t="shared" si="200"/>
        <v>18</v>
      </c>
      <c r="BK2600">
        <v>0</v>
      </c>
      <c r="BL2600">
        <v>-42</v>
      </c>
      <c r="BM2600" t="s">
        <v>1051</v>
      </c>
      <c r="BN2600" t="s">
        <v>75</v>
      </c>
      <c r="BO2600" t="s">
        <v>87</v>
      </c>
      <c r="BQ2600" t="s">
        <v>1051</v>
      </c>
      <c r="BR2600" t="s">
        <v>87</v>
      </c>
      <c r="BS2600" t="s">
        <v>573</v>
      </c>
      <c r="BT2600" t="s">
        <v>1252</v>
      </c>
      <c r="BU2600" t="s">
        <v>564</v>
      </c>
      <c r="BV2600">
        <v>5.8823529411764705E-2</v>
      </c>
      <c r="BW2600">
        <v>8.6956521739130432E-2</v>
      </c>
      <c r="BX2600">
        <v>2.8132992327365727E-2</v>
      </c>
      <c r="BY2600">
        <v>0</v>
      </c>
      <c r="BZ2600">
        <v>-4</v>
      </c>
      <c r="CA2600">
        <v>0</v>
      </c>
      <c r="CB2600">
        <v>4</v>
      </c>
      <c r="CC2600" t="e">
        <v>#VALUE!</v>
      </c>
      <c r="CD2600">
        <v>4</v>
      </c>
      <c r="CE2600">
        <v>0</v>
      </c>
      <c r="CH2600">
        <f t="shared" si="201"/>
        <v>0</v>
      </c>
      <c r="CI2600" t="s">
        <v>1405</v>
      </c>
      <c r="CJ2600">
        <v>1</v>
      </c>
      <c r="CK2600" t="s">
        <v>1399</v>
      </c>
      <c r="CL2600">
        <f t="shared" si="202"/>
        <v>1</v>
      </c>
      <c r="CM2600">
        <f t="shared" si="203"/>
        <v>0</v>
      </c>
      <c r="CN2600">
        <f t="shared" si="204"/>
        <v>0</v>
      </c>
    </row>
    <row r="2601" spans="1:92" x14ac:dyDescent="0.25">
      <c r="A2601">
        <v>250</v>
      </c>
      <c r="B2601" t="s">
        <v>564</v>
      </c>
      <c r="C2601" t="s">
        <v>564</v>
      </c>
      <c r="D2601">
        <v>2599214</v>
      </c>
      <c r="E2601">
        <v>1</v>
      </c>
      <c r="F2601" s="107">
        <v>40919</v>
      </c>
      <c r="G2601" s="107">
        <v>40953</v>
      </c>
      <c r="H2601">
        <v>2599214</v>
      </c>
      <c r="I2601" s="107">
        <v>40919</v>
      </c>
      <c r="J2601" s="107">
        <v>40921</v>
      </c>
      <c r="K2601">
        <v>4000</v>
      </c>
      <c r="L2601" t="s">
        <v>567</v>
      </c>
      <c r="M2601" s="107">
        <v>40921</v>
      </c>
      <c r="N2601" t="s">
        <v>87</v>
      </c>
      <c r="O2601" t="s">
        <v>75</v>
      </c>
      <c r="P2601" t="s">
        <v>54</v>
      </c>
      <c r="Q2601">
        <v>3</v>
      </c>
      <c r="R2601">
        <v>35</v>
      </c>
      <c r="S2601">
        <v>0</v>
      </c>
      <c r="T2601">
        <v>0</v>
      </c>
      <c r="AD2601" s="107">
        <v>33044</v>
      </c>
      <c r="AE2601" t="s">
        <v>31</v>
      </c>
      <c r="AF2601" t="s">
        <v>32</v>
      </c>
      <c r="AG2601" t="s">
        <v>868</v>
      </c>
      <c r="AH2601" t="s">
        <v>30</v>
      </c>
      <c r="AI2601" t="s">
        <v>84</v>
      </c>
      <c r="AJ2601" t="s">
        <v>54</v>
      </c>
      <c r="AK2601">
        <v>2</v>
      </c>
      <c r="AL2601" t="s">
        <v>54</v>
      </c>
      <c r="AP2601" t="s">
        <v>103</v>
      </c>
      <c r="AR2601" t="s">
        <v>43</v>
      </c>
      <c r="AS2601" t="s">
        <v>63</v>
      </c>
      <c r="BC2601" t="s">
        <v>37</v>
      </c>
      <c r="BF2601">
        <v>3</v>
      </c>
      <c r="BG2601">
        <v>35</v>
      </c>
      <c r="BH2601">
        <v>35</v>
      </c>
      <c r="BI2601">
        <v>21.516393442622952</v>
      </c>
      <c r="BJ2601">
        <f t="shared" si="200"/>
        <v>22</v>
      </c>
      <c r="BK2601">
        <v>0</v>
      </c>
      <c r="BL2601">
        <v>-32</v>
      </c>
      <c r="BM2601" t="s">
        <v>1051</v>
      </c>
      <c r="BN2601" t="s">
        <v>75</v>
      </c>
      <c r="BO2601" t="s">
        <v>87</v>
      </c>
      <c r="BQ2601" t="s">
        <v>1051</v>
      </c>
      <c r="BR2601" t="s">
        <v>87</v>
      </c>
      <c r="BS2601" t="s">
        <v>573</v>
      </c>
      <c r="BT2601" t="s">
        <v>1252</v>
      </c>
      <c r="BU2601" t="s">
        <v>564</v>
      </c>
      <c r="BV2601">
        <v>8.5714285714285715E-2</v>
      </c>
      <c r="BW2601">
        <v>8.5714285714285715E-2</v>
      </c>
      <c r="BX2601">
        <v>0</v>
      </c>
      <c r="BY2601">
        <v>0</v>
      </c>
      <c r="BZ2601">
        <v>-3</v>
      </c>
      <c r="CA2601">
        <v>0</v>
      </c>
      <c r="CB2601">
        <v>3</v>
      </c>
      <c r="CC2601" t="e">
        <v>#VALUE!</v>
      </c>
      <c r="CD2601">
        <v>3</v>
      </c>
      <c r="CE2601">
        <v>0</v>
      </c>
      <c r="CH2601">
        <f t="shared" si="201"/>
        <v>0</v>
      </c>
      <c r="CI2601" t="s">
        <v>1405</v>
      </c>
      <c r="CJ2601">
        <v>1</v>
      </c>
      <c r="CK2601" t="s">
        <v>1399</v>
      </c>
      <c r="CL2601">
        <f t="shared" si="202"/>
        <v>1</v>
      </c>
      <c r="CM2601">
        <f t="shared" si="203"/>
        <v>0</v>
      </c>
      <c r="CN2601">
        <f t="shared" si="204"/>
        <v>0</v>
      </c>
    </row>
    <row r="2602" spans="1:92" x14ac:dyDescent="0.25">
      <c r="A2602">
        <v>1579</v>
      </c>
      <c r="B2602" t="s">
        <v>564</v>
      </c>
      <c r="C2602" t="s">
        <v>564</v>
      </c>
      <c r="D2602">
        <v>2599215</v>
      </c>
      <c r="E2602">
        <v>1</v>
      </c>
      <c r="F2602" s="107">
        <v>40967</v>
      </c>
      <c r="G2602" s="107">
        <v>41025</v>
      </c>
      <c r="H2602">
        <v>2599215</v>
      </c>
      <c r="I2602" s="107" t="s">
        <v>560</v>
      </c>
      <c r="J2602" s="107" t="s">
        <v>560</v>
      </c>
      <c r="K2602">
        <v>5000</v>
      </c>
      <c r="L2602" t="s">
        <v>567</v>
      </c>
      <c r="M2602" s="107">
        <v>40968</v>
      </c>
      <c r="N2602" t="s">
        <v>87</v>
      </c>
      <c r="O2602" t="s">
        <v>75</v>
      </c>
      <c r="P2602" t="s">
        <v>54</v>
      </c>
      <c r="Q2602">
        <v>0</v>
      </c>
      <c r="R2602">
        <v>59</v>
      </c>
      <c r="S2602">
        <v>0</v>
      </c>
      <c r="T2602">
        <v>0</v>
      </c>
      <c r="AD2602" s="107">
        <v>31843</v>
      </c>
      <c r="AE2602" t="s">
        <v>31</v>
      </c>
      <c r="AF2602" t="s">
        <v>68</v>
      </c>
      <c r="AG2602" t="s">
        <v>870</v>
      </c>
      <c r="AH2602" t="s">
        <v>30</v>
      </c>
      <c r="AI2602" t="s">
        <v>112</v>
      </c>
      <c r="AJ2602" t="s">
        <v>54</v>
      </c>
      <c r="AK2602">
        <v>4</v>
      </c>
      <c r="AL2602" t="s">
        <v>54</v>
      </c>
      <c r="AP2602" t="s">
        <v>116</v>
      </c>
      <c r="AR2602" t="s">
        <v>66</v>
      </c>
      <c r="AS2602" t="s">
        <v>44</v>
      </c>
      <c r="BC2602" t="s">
        <v>37</v>
      </c>
      <c r="BF2602">
        <v>0</v>
      </c>
      <c r="BG2602">
        <v>0</v>
      </c>
      <c r="BH2602">
        <v>59</v>
      </c>
      <c r="BI2602">
        <v>24.928961748633881</v>
      </c>
      <c r="BJ2602" t="e">
        <f t="shared" si="200"/>
        <v>#VALUE!</v>
      </c>
      <c r="BK2602" t="e">
        <v>#VALUE!</v>
      </c>
      <c r="BL2602" t="e">
        <v>#VALUE!</v>
      </c>
      <c r="BM2602" t="s">
        <v>1051</v>
      </c>
      <c r="BN2602" t="s">
        <v>75</v>
      </c>
      <c r="BO2602" t="s">
        <v>87</v>
      </c>
      <c r="BQ2602" t="s">
        <v>1051</v>
      </c>
      <c r="BR2602">
        <v>0</v>
      </c>
      <c r="BS2602" t="s">
        <v>573</v>
      </c>
      <c r="BT2602" t="s">
        <v>1252</v>
      </c>
      <c r="BU2602" t="s">
        <v>564</v>
      </c>
      <c r="BV2602">
        <v>0</v>
      </c>
      <c r="BW2602">
        <v>0</v>
      </c>
      <c r="BX2602">
        <v>0</v>
      </c>
      <c r="BY2602">
        <v>0</v>
      </c>
      <c r="BZ2602" t="e">
        <v>#VALUE!</v>
      </c>
      <c r="CA2602" t="e">
        <v>#VALUE!</v>
      </c>
      <c r="CB2602" t="e">
        <v>#VALUE!</v>
      </c>
      <c r="CC2602">
        <v>0</v>
      </c>
      <c r="CD2602">
        <v>0</v>
      </c>
      <c r="CE2602">
        <v>0</v>
      </c>
      <c r="CH2602">
        <f t="shared" si="201"/>
        <v>0</v>
      </c>
      <c r="CI2602" t="s">
        <v>1405</v>
      </c>
      <c r="CJ2602">
        <v>1</v>
      </c>
      <c r="CK2602" t="s">
        <v>1400</v>
      </c>
      <c r="CL2602">
        <f t="shared" si="202"/>
        <v>1</v>
      </c>
      <c r="CM2602">
        <f t="shared" si="203"/>
        <v>0</v>
      </c>
      <c r="CN2602">
        <f t="shared" si="204"/>
        <v>0</v>
      </c>
    </row>
    <row r="2603" spans="1:92" x14ac:dyDescent="0.25">
      <c r="A2603">
        <v>2422</v>
      </c>
      <c r="B2603" t="s">
        <v>564</v>
      </c>
      <c r="C2603" t="s">
        <v>564</v>
      </c>
      <c r="D2603">
        <v>2599232</v>
      </c>
      <c r="E2603">
        <v>1</v>
      </c>
      <c r="F2603" s="107">
        <v>41000</v>
      </c>
      <c r="G2603" s="107">
        <v>41428</v>
      </c>
      <c r="H2603">
        <v>2599232</v>
      </c>
      <c r="I2603" s="107">
        <v>41000</v>
      </c>
      <c r="J2603" s="107">
        <v>41002</v>
      </c>
      <c r="K2603">
        <v>2000</v>
      </c>
      <c r="L2603" t="s">
        <v>566</v>
      </c>
      <c r="M2603" s="107">
        <v>41002</v>
      </c>
      <c r="N2603" t="s">
        <v>87</v>
      </c>
      <c r="O2603" t="s">
        <v>75</v>
      </c>
      <c r="P2603" t="s">
        <v>54</v>
      </c>
      <c r="Q2603">
        <v>3</v>
      </c>
      <c r="R2603">
        <v>429</v>
      </c>
      <c r="S2603">
        <v>0</v>
      </c>
      <c r="T2603">
        <v>1</v>
      </c>
      <c r="AD2603" s="107">
        <v>30422</v>
      </c>
      <c r="AE2603" t="s">
        <v>31</v>
      </c>
      <c r="AF2603" t="s">
        <v>68</v>
      </c>
      <c r="AG2603" t="s">
        <v>870</v>
      </c>
      <c r="AH2603" t="s">
        <v>30</v>
      </c>
      <c r="AI2603" t="s">
        <v>140</v>
      </c>
      <c r="AJ2603" t="s">
        <v>54</v>
      </c>
      <c r="AK2603">
        <v>12</v>
      </c>
      <c r="AL2603" t="s">
        <v>54</v>
      </c>
      <c r="AP2603" t="s">
        <v>42</v>
      </c>
      <c r="AR2603" t="s">
        <v>43</v>
      </c>
      <c r="AS2603" t="s">
        <v>44</v>
      </c>
      <c r="BC2603" t="s">
        <v>51</v>
      </c>
      <c r="BF2603">
        <v>3</v>
      </c>
      <c r="BG2603">
        <v>429</v>
      </c>
      <c r="BH2603">
        <v>429</v>
      </c>
      <c r="BI2603">
        <v>28.901639344262296</v>
      </c>
      <c r="BJ2603">
        <f t="shared" si="200"/>
        <v>29</v>
      </c>
      <c r="BK2603">
        <v>0</v>
      </c>
      <c r="BL2603">
        <v>-426</v>
      </c>
      <c r="BM2603" t="s">
        <v>1051</v>
      </c>
      <c r="BN2603" t="s">
        <v>75</v>
      </c>
      <c r="BO2603" t="s">
        <v>87</v>
      </c>
      <c r="BQ2603" t="s">
        <v>1051</v>
      </c>
      <c r="BR2603" t="s">
        <v>87</v>
      </c>
      <c r="BS2603" t="s">
        <v>573</v>
      </c>
      <c r="BT2603" t="s">
        <v>1252</v>
      </c>
      <c r="BU2603" t="s">
        <v>564</v>
      </c>
      <c r="BV2603">
        <v>6.993006993006993E-3</v>
      </c>
      <c r="BW2603">
        <v>6.993006993006993E-3</v>
      </c>
      <c r="BX2603">
        <v>0</v>
      </c>
      <c r="BY2603">
        <v>0</v>
      </c>
      <c r="BZ2603">
        <v>-3</v>
      </c>
      <c r="CA2603">
        <v>0</v>
      </c>
      <c r="CB2603">
        <v>3</v>
      </c>
      <c r="CC2603" t="e">
        <v>#VALUE!</v>
      </c>
      <c r="CD2603">
        <v>3</v>
      </c>
      <c r="CE2603">
        <v>0</v>
      </c>
      <c r="CH2603">
        <f t="shared" si="201"/>
        <v>1</v>
      </c>
      <c r="CI2603" t="s">
        <v>1405</v>
      </c>
      <c r="CJ2603">
        <v>1</v>
      </c>
      <c r="CK2603" t="s">
        <v>1399</v>
      </c>
      <c r="CL2603">
        <f t="shared" si="202"/>
        <v>1</v>
      </c>
      <c r="CM2603">
        <f t="shared" si="203"/>
        <v>0</v>
      </c>
      <c r="CN2603">
        <f t="shared" si="204"/>
        <v>1</v>
      </c>
    </row>
    <row r="2604" spans="1:92" x14ac:dyDescent="0.25">
      <c r="A2604">
        <v>263</v>
      </c>
      <c r="B2604" t="s">
        <v>564</v>
      </c>
      <c r="C2604" t="s">
        <v>564</v>
      </c>
      <c r="D2604">
        <v>2599233</v>
      </c>
      <c r="E2604">
        <v>2</v>
      </c>
      <c r="F2604" s="107">
        <v>40919</v>
      </c>
      <c r="G2604" s="107">
        <v>41117</v>
      </c>
      <c r="H2604">
        <v>2599233</v>
      </c>
      <c r="I2604" s="107">
        <v>40920</v>
      </c>
      <c r="J2604" s="107">
        <v>40922</v>
      </c>
      <c r="K2604">
        <v>10000</v>
      </c>
      <c r="L2604" t="s">
        <v>568</v>
      </c>
      <c r="M2604" s="107">
        <v>40922</v>
      </c>
      <c r="N2604" t="s">
        <v>87</v>
      </c>
      <c r="O2604" t="s">
        <v>75</v>
      </c>
      <c r="P2604" t="s">
        <v>587</v>
      </c>
      <c r="Q2604">
        <v>3</v>
      </c>
      <c r="R2604">
        <v>199</v>
      </c>
      <c r="S2604">
        <v>0</v>
      </c>
      <c r="T2604">
        <v>1</v>
      </c>
      <c r="AD2604" s="107">
        <v>34621</v>
      </c>
      <c r="AE2604" t="s">
        <v>31</v>
      </c>
      <c r="AF2604" t="s">
        <v>32</v>
      </c>
      <c r="AG2604" t="s">
        <v>868</v>
      </c>
      <c r="AH2604" t="s">
        <v>57</v>
      </c>
      <c r="AI2604" t="s">
        <v>82</v>
      </c>
      <c r="AJ2604" t="s">
        <v>47</v>
      </c>
      <c r="AK2604">
        <v>10</v>
      </c>
      <c r="AL2604" t="s">
        <v>47</v>
      </c>
      <c r="AP2604" t="s">
        <v>55</v>
      </c>
      <c r="AR2604" t="s">
        <v>49</v>
      </c>
      <c r="AS2604" t="s">
        <v>56</v>
      </c>
      <c r="BC2604" t="s">
        <v>51</v>
      </c>
      <c r="BF2604">
        <v>3</v>
      </c>
      <c r="BG2604">
        <v>198</v>
      </c>
      <c r="BH2604">
        <v>199</v>
      </c>
      <c r="BI2604">
        <v>17.207650273224044</v>
      </c>
      <c r="BJ2604">
        <f t="shared" si="200"/>
        <v>17</v>
      </c>
      <c r="BK2604">
        <v>0</v>
      </c>
      <c r="BL2604">
        <v>-195</v>
      </c>
      <c r="BM2604" t="s">
        <v>47</v>
      </c>
      <c r="BN2604" t="s">
        <v>75</v>
      </c>
      <c r="BO2604" t="s">
        <v>87</v>
      </c>
      <c r="BQ2604" t="s">
        <v>47</v>
      </c>
      <c r="BR2604" t="s">
        <v>87</v>
      </c>
      <c r="BS2604" t="s">
        <v>573</v>
      </c>
      <c r="BT2604" t="s">
        <v>1252</v>
      </c>
      <c r="BU2604" t="s">
        <v>564</v>
      </c>
      <c r="BV2604">
        <v>1.507537688442211E-2</v>
      </c>
      <c r="BW2604">
        <v>1.5151515151515152E-2</v>
      </c>
      <c r="BX2604">
        <v>7.6138267093042028E-5</v>
      </c>
      <c r="BY2604">
        <v>0</v>
      </c>
      <c r="BZ2604">
        <v>-3</v>
      </c>
      <c r="CA2604">
        <v>0</v>
      </c>
      <c r="CB2604">
        <v>3</v>
      </c>
      <c r="CC2604" t="e">
        <v>#VALUE!</v>
      </c>
      <c r="CD2604">
        <v>3</v>
      </c>
      <c r="CE2604">
        <v>0</v>
      </c>
      <c r="CH2604">
        <f t="shared" si="201"/>
        <v>1</v>
      </c>
      <c r="CI2604" t="s">
        <v>1405</v>
      </c>
      <c r="CJ2604">
        <v>1</v>
      </c>
      <c r="CK2604" t="s">
        <v>1399</v>
      </c>
      <c r="CL2604">
        <f t="shared" si="202"/>
        <v>1</v>
      </c>
      <c r="CM2604">
        <f t="shared" si="203"/>
        <v>0</v>
      </c>
      <c r="CN2604">
        <f t="shared" si="204"/>
        <v>1</v>
      </c>
    </row>
    <row r="2605" spans="1:92" x14ac:dyDescent="0.25">
      <c r="A2605">
        <v>265</v>
      </c>
      <c r="B2605" t="s">
        <v>564</v>
      </c>
      <c r="C2605" t="s">
        <v>564</v>
      </c>
      <c r="D2605">
        <v>2599237</v>
      </c>
      <c r="E2605">
        <v>2</v>
      </c>
      <c r="F2605" s="107">
        <v>40920</v>
      </c>
      <c r="G2605" s="107">
        <v>41088</v>
      </c>
      <c r="H2605">
        <v>2599237</v>
      </c>
      <c r="I2605" s="107">
        <v>40920</v>
      </c>
      <c r="J2605" s="107">
        <v>40921</v>
      </c>
      <c r="K2605">
        <v>2000</v>
      </c>
      <c r="L2605" t="s">
        <v>566</v>
      </c>
      <c r="M2605" s="107">
        <v>40921</v>
      </c>
      <c r="N2605" t="s">
        <v>87</v>
      </c>
      <c r="O2605" t="s">
        <v>75</v>
      </c>
      <c r="P2605" t="s">
        <v>587</v>
      </c>
      <c r="Q2605">
        <v>2</v>
      </c>
      <c r="R2605">
        <v>169</v>
      </c>
      <c r="S2605">
        <v>0</v>
      </c>
      <c r="T2605">
        <v>0</v>
      </c>
      <c r="AD2605" s="107">
        <v>33326</v>
      </c>
      <c r="AE2605" t="s">
        <v>31</v>
      </c>
      <c r="AF2605" t="s">
        <v>32</v>
      </c>
      <c r="AG2605" t="s">
        <v>868</v>
      </c>
      <c r="AH2605" t="s">
        <v>30</v>
      </c>
      <c r="AI2605" t="s">
        <v>41</v>
      </c>
      <c r="AJ2605" t="s">
        <v>47</v>
      </c>
      <c r="AK2605">
        <v>8</v>
      </c>
      <c r="AL2605" t="s">
        <v>47</v>
      </c>
      <c r="AP2605" t="s">
        <v>107</v>
      </c>
      <c r="AR2605" t="s">
        <v>43</v>
      </c>
      <c r="AS2605" t="s">
        <v>60</v>
      </c>
      <c r="BC2605" t="s">
        <v>51</v>
      </c>
      <c r="BF2605">
        <v>2</v>
      </c>
      <c r="BG2605">
        <v>169</v>
      </c>
      <c r="BH2605">
        <v>169</v>
      </c>
      <c r="BI2605">
        <v>20.748633879781419</v>
      </c>
      <c r="BJ2605">
        <f t="shared" si="200"/>
        <v>21</v>
      </c>
      <c r="BK2605">
        <v>0</v>
      </c>
      <c r="BL2605">
        <v>-167</v>
      </c>
      <c r="BM2605" t="s">
        <v>47</v>
      </c>
      <c r="BN2605" t="s">
        <v>75</v>
      </c>
      <c r="BO2605" t="s">
        <v>87</v>
      </c>
      <c r="BQ2605" t="s">
        <v>47</v>
      </c>
      <c r="BR2605" t="s">
        <v>87</v>
      </c>
      <c r="BS2605" t="s">
        <v>573</v>
      </c>
      <c r="BT2605" t="s">
        <v>1252</v>
      </c>
      <c r="BU2605" t="s">
        <v>564</v>
      </c>
      <c r="BV2605">
        <v>1.1834319526627219E-2</v>
      </c>
      <c r="BW2605">
        <v>1.1834319526627219E-2</v>
      </c>
      <c r="BX2605">
        <v>0</v>
      </c>
      <c r="BY2605">
        <v>0</v>
      </c>
      <c r="BZ2605">
        <v>-2</v>
      </c>
      <c r="CA2605">
        <v>0</v>
      </c>
      <c r="CB2605">
        <v>2</v>
      </c>
      <c r="CC2605" t="e">
        <v>#VALUE!</v>
      </c>
      <c r="CD2605">
        <v>2</v>
      </c>
      <c r="CE2605">
        <v>0</v>
      </c>
      <c r="CH2605">
        <f t="shared" si="201"/>
        <v>0</v>
      </c>
      <c r="CI2605" t="s">
        <v>1405</v>
      </c>
      <c r="CJ2605">
        <v>1</v>
      </c>
      <c r="CK2605" t="s">
        <v>1399</v>
      </c>
      <c r="CL2605">
        <f t="shared" si="202"/>
        <v>1</v>
      </c>
      <c r="CM2605">
        <f t="shared" si="203"/>
        <v>0</v>
      </c>
      <c r="CN2605">
        <f t="shared" si="204"/>
        <v>0</v>
      </c>
    </row>
    <row r="2606" spans="1:92" x14ac:dyDescent="0.25">
      <c r="A2606">
        <v>10</v>
      </c>
      <c r="B2606" t="s">
        <v>564</v>
      </c>
      <c r="C2606" t="s">
        <v>564</v>
      </c>
      <c r="D2606">
        <v>2599244</v>
      </c>
      <c r="E2606">
        <v>1</v>
      </c>
      <c r="F2606" s="107">
        <v>40920</v>
      </c>
      <c r="G2606" s="107">
        <v>41121</v>
      </c>
      <c r="H2606">
        <v>2599244</v>
      </c>
      <c r="I2606" s="107">
        <v>40920</v>
      </c>
      <c r="J2606" s="107">
        <v>40921</v>
      </c>
      <c r="K2606">
        <v>25000</v>
      </c>
      <c r="L2606" t="s">
        <v>570</v>
      </c>
      <c r="M2606" s="107">
        <v>40921</v>
      </c>
      <c r="N2606" t="s">
        <v>87</v>
      </c>
      <c r="O2606" t="s">
        <v>583</v>
      </c>
      <c r="P2606" t="s">
        <v>54</v>
      </c>
      <c r="Q2606">
        <v>2</v>
      </c>
      <c r="R2606">
        <v>202</v>
      </c>
      <c r="S2606">
        <v>0</v>
      </c>
      <c r="T2606">
        <v>0</v>
      </c>
      <c r="AD2606" s="107">
        <v>29779</v>
      </c>
      <c r="AE2606" t="s">
        <v>45</v>
      </c>
      <c r="AF2606" t="s">
        <v>32</v>
      </c>
      <c r="AG2606" t="s">
        <v>868</v>
      </c>
      <c r="AH2606" t="s">
        <v>30</v>
      </c>
      <c r="AI2606" t="s">
        <v>112</v>
      </c>
      <c r="AJ2606" t="s">
        <v>54</v>
      </c>
      <c r="AK2606">
        <v>10</v>
      </c>
      <c r="AL2606" t="s">
        <v>54</v>
      </c>
      <c r="AP2606" t="s">
        <v>123</v>
      </c>
      <c r="AR2606" t="s">
        <v>66</v>
      </c>
      <c r="AS2606" t="s">
        <v>44</v>
      </c>
      <c r="BC2606" t="s">
        <v>51</v>
      </c>
      <c r="BF2606">
        <v>2</v>
      </c>
      <c r="BG2606">
        <v>202</v>
      </c>
      <c r="BH2606">
        <v>202</v>
      </c>
      <c r="BI2606">
        <v>30.439890710382514</v>
      </c>
      <c r="BJ2606">
        <f t="shared" si="200"/>
        <v>31</v>
      </c>
      <c r="BK2606">
        <v>0</v>
      </c>
      <c r="BL2606">
        <v>-200</v>
      </c>
      <c r="BM2606" t="s">
        <v>1051</v>
      </c>
      <c r="BN2606" t="s">
        <v>75</v>
      </c>
      <c r="BO2606" t="s">
        <v>87</v>
      </c>
      <c r="BQ2606" t="s">
        <v>1051</v>
      </c>
      <c r="BR2606" t="s">
        <v>87</v>
      </c>
      <c r="BS2606" t="s">
        <v>573</v>
      </c>
      <c r="BT2606" t="s">
        <v>1252</v>
      </c>
      <c r="BU2606" t="s">
        <v>564</v>
      </c>
      <c r="BV2606">
        <v>9.9009900990099011E-3</v>
      </c>
      <c r="BW2606">
        <v>9.9009900990099011E-3</v>
      </c>
      <c r="BX2606">
        <v>0</v>
      </c>
      <c r="BY2606">
        <v>0</v>
      </c>
      <c r="BZ2606">
        <v>-2</v>
      </c>
      <c r="CA2606">
        <v>0</v>
      </c>
      <c r="CB2606">
        <v>2</v>
      </c>
      <c r="CC2606" t="e">
        <v>#VALUE!</v>
      </c>
      <c r="CD2606">
        <v>2</v>
      </c>
      <c r="CE2606">
        <v>0</v>
      </c>
      <c r="CH2606">
        <f t="shared" si="201"/>
        <v>0</v>
      </c>
      <c r="CI2606" t="s">
        <v>1405</v>
      </c>
      <c r="CJ2606">
        <v>1</v>
      </c>
      <c r="CK2606" t="s">
        <v>1399</v>
      </c>
      <c r="CL2606">
        <f t="shared" si="202"/>
        <v>1</v>
      </c>
      <c r="CM2606">
        <f t="shared" si="203"/>
        <v>0</v>
      </c>
      <c r="CN2606">
        <f t="shared" si="204"/>
        <v>0</v>
      </c>
    </row>
    <row r="2607" spans="1:92" x14ac:dyDescent="0.25">
      <c r="A2607">
        <v>270</v>
      </c>
      <c r="B2607" t="s">
        <v>564</v>
      </c>
      <c r="C2607" t="s">
        <v>564</v>
      </c>
      <c r="D2607">
        <v>2599246</v>
      </c>
      <c r="E2607">
        <v>4</v>
      </c>
      <c r="F2607" s="107">
        <v>40920</v>
      </c>
      <c r="G2607" s="107">
        <v>40926</v>
      </c>
      <c r="H2607">
        <v>2599246</v>
      </c>
      <c r="I2607" s="107">
        <v>40920</v>
      </c>
      <c r="J2607" s="107">
        <v>40926</v>
      </c>
      <c r="K2607">
        <v>35000</v>
      </c>
      <c r="L2607" t="s">
        <v>570</v>
      </c>
      <c r="N2607" t="s">
        <v>564</v>
      </c>
      <c r="O2607" t="s">
        <v>913</v>
      </c>
      <c r="P2607" t="s">
        <v>38</v>
      </c>
      <c r="Q2607">
        <v>7</v>
      </c>
      <c r="R2607">
        <v>7</v>
      </c>
      <c r="S2607">
        <v>0</v>
      </c>
      <c r="T2607">
        <v>0</v>
      </c>
      <c r="AD2607" s="107">
        <v>27998</v>
      </c>
      <c r="AE2607" t="s">
        <v>31</v>
      </c>
      <c r="AF2607" t="s">
        <v>68</v>
      </c>
      <c r="AG2607" t="s">
        <v>870</v>
      </c>
      <c r="AH2607" t="s">
        <v>30</v>
      </c>
      <c r="AI2607" t="s">
        <v>70</v>
      </c>
      <c r="AJ2607" t="s">
        <v>88</v>
      </c>
      <c r="AK2607">
        <v>2</v>
      </c>
      <c r="AL2607" t="s">
        <v>986</v>
      </c>
      <c r="AO2607">
        <v>90</v>
      </c>
      <c r="AP2607" t="s">
        <v>126</v>
      </c>
      <c r="AR2607" t="s">
        <v>43</v>
      </c>
      <c r="AS2607" t="s">
        <v>81</v>
      </c>
      <c r="BC2607" t="s">
        <v>37</v>
      </c>
      <c r="BF2607">
        <v>7</v>
      </c>
      <c r="BG2607">
        <v>7</v>
      </c>
      <c r="BH2607">
        <v>7</v>
      </c>
      <c r="BI2607">
        <v>35.306010928961747</v>
      </c>
      <c r="BJ2607">
        <f t="shared" si="200"/>
        <v>35</v>
      </c>
      <c r="BK2607">
        <v>0</v>
      </c>
      <c r="BL2607">
        <v>0</v>
      </c>
      <c r="BM2607" t="s">
        <v>1050</v>
      </c>
      <c r="BN2607" t="s">
        <v>913</v>
      </c>
      <c r="BO2607" t="s">
        <v>564</v>
      </c>
      <c r="BQ2607" t="s">
        <v>1050</v>
      </c>
      <c r="BR2607" t="s">
        <v>87</v>
      </c>
      <c r="BS2607" t="s">
        <v>572</v>
      </c>
      <c r="BT2607" t="s">
        <v>1252</v>
      </c>
      <c r="BU2607" t="s">
        <v>564</v>
      </c>
      <c r="BV2607">
        <v>1</v>
      </c>
      <c r="BW2607">
        <v>1</v>
      </c>
      <c r="BX2607">
        <v>0</v>
      </c>
      <c r="BY2607">
        <v>0</v>
      </c>
      <c r="BZ2607">
        <v>-7</v>
      </c>
      <c r="CA2607">
        <v>0</v>
      </c>
      <c r="CB2607">
        <v>7</v>
      </c>
      <c r="CC2607" t="e">
        <v>#VALUE!</v>
      </c>
      <c r="CD2607">
        <v>7</v>
      </c>
      <c r="CE2607">
        <v>0</v>
      </c>
      <c r="CH2607">
        <f t="shared" si="201"/>
        <v>0</v>
      </c>
      <c r="CI2607" t="s">
        <v>1405</v>
      </c>
      <c r="CJ2607">
        <v>1</v>
      </c>
      <c r="CK2607" t="s">
        <v>1399</v>
      </c>
      <c r="CL2607">
        <f t="shared" si="202"/>
        <v>0</v>
      </c>
      <c r="CM2607">
        <f t="shared" si="203"/>
        <v>0</v>
      </c>
      <c r="CN2607">
        <f t="shared" si="204"/>
        <v>0</v>
      </c>
    </row>
    <row r="2608" spans="1:92" x14ac:dyDescent="0.25">
      <c r="A2608">
        <v>1120</v>
      </c>
      <c r="B2608" t="s">
        <v>564</v>
      </c>
      <c r="C2608" t="s">
        <v>564</v>
      </c>
      <c r="D2608">
        <v>2599257</v>
      </c>
      <c r="E2608">
        <v>6</v>
      </c>
      <c r="F2608" s="107">
        <v>40949</v>
      </c>
      <c r="G2608" s="107">
        <v>41340</v>
      </c>
      <c r="H2608">
        <v>2599257</v>
      </c>
      <c r="I2608" s="107">
        <v>40950</v>
      </c>
      <c r="J2608" s="107">
        <v>40997</v>
      </c>
      <c r="K2608">
        <v>120000</v>
      </c>
      <c r="L2608" t="s">
        <v>570</v>
      </c>
      <c r="M2608" s="107">
        <v>40997</v>
      </c>
      <c r="N2608" t="s">
        <v>87</v>
      </c>
      <c r="O2608" t="s">
        <v>75</v>
      </c>
      <c r="P2608" t="s">
        <v>38</v>
      </c>
      <c r="Q2608">
        <v>48</v>
      </c>
      <c r="R2608">
        <v>392</v>
      </c>
      <c r="S2608">
        <v>0</v>
      </c>
      <c r="T2608">
        <v>0</v>
      </c>
      <c r="AD2608" s="107">
        <v>32706</v>
      </c>
      <c r="AE2608" t="s">
        <v>31</v>
      </c>
      <c r="AF2608" t="s">
        <v>68</v>
      </c>
      <c r="AG2608" t="s">
        <v>870</v>
      </c>
      <c r="AH2608" t="s">
        <v>30</v>
      </c>
      <c r="AI2608" t="s">
        <v>82</v>
      </c>
      <c r="AJ2608" t="s">
        <v>88</v>
      </c>
      <c r="AK2608">
        <v>11</v>
      </c>
      <c r="AL2608" t="s">
        <v>361</v>
      </c>
      <c r="AM2608">
        <v>6</v>
      </c>
      <c r="AP2608" t="s">
        <v>187</v>
      </c>
      <c r="AR2608" t="s">
        <v>66</v>
      </c>
      <c r="AS2608" t="s">
        <v>63</v>
      </c>
      <c r="BC2608" t="s">
        <v>51</v>
      </c>
      <c r="BF2608">
        <v>48</v>
      </c>
      <c r="BG2608">
        <v>391</v>
      </c>
      <c r="BH2608">
        <v>392</v>
      </c>
      <c r="BI2608">
        <v>22.521857923497269</v>
      </c>
      <c r="BJ2608">
        <f t="shared" si="200"/>
        <v>23</v>
      </c>
      <c r="BK2608">
        <v>0</v>
      </c>
      <c r="BL2608">
        <v>-343</v>
      </c>
      <c r="BM2608" t="s">
        <v>1050</v>
      </c>
      <c r="BN2608" t="s">
        <v>75</v>
      </c>
      <c r="BO2608" t="s">
        <v>87</v>
      </c>
      <c r="BQ2608" t="s">
        <v>1050</v>
      </c>
      <c r="BR2608" t="s">
        <v>87</v>
      </c>
      <c r="BS2608" t="s">
        <v>573</v>
      </c>
      <c r="BT2608" t="s">
        <v>1252</v>
      </c>
      <c r="BU2608" t="s">
        <v>564</v>
      </c>
      <c r="BV2608">
        <v>0.12244897959183673</v>
      </c>
      <c r="BW2608">
        <v>0.12276214833759591</v>
      </c>
      <c r="BX2608">
        <v>3.1316874575917919E-4</v>
      </c>
      <c r="BY2608">
        <v>0</v>
      </c>
      <c r="BZ2608">
        <v>-48</v>
      </c>
      <c r="CA2608">
        <v>0</v>
      </c>
      <c r="CB2608">
        <v>48</v>
      </c>
      <c r="CC2608" t="e">
        <v>#VALUE!</v>
      </c>
      <c r="CD2608">
        <v>48</v>
      </c>
      <c r="CE2608">
        <v>0</v>
      </c>
      <c r="CH2608">
        <f t="shared" si="201"/>
        <v>0</v>
      </c>
      <c r="CI2608" t="s">
        <v>1401</v>
      </c>
      <c r="CJ2608">
        <v>3</v>
      </c>
      <c r="CK2608" t="s">
        <v>1399</v>
      </c>
      <c r="CL2608">
        <f t="shared" si="202"/>
        <v>1</v>
      </c>
      <c r="CM2608">
        <f t="shared" si="203"/>
        <v>0</v>
      </c>
      <c r="CN2608">
        <f t="shared" si="204"/>
        <v>0</v>
      </c>
    </row>
    <row r="2609" spans="1:92" x14ac:dyDescent="0.25">
      <c r="A2609">
        <v>277</v>
      </c>
      <c r="B2609" t="s">
        <v>564</v>
      </c>
      <c r="C2609" t="s">
        <v>564</v>
      </c>
      <c r="D2609">
        <v>2599288</v>
      </c>
      <c r="E2609">
        <v>1</v>
      </c>
      <c r="F2609" s="107">
        <v>40920</v>
      </c>
      <c r="G2609" s="107">
        <v>41099</v>
      </c>
      <c r="H2609">
        <v>2599288</v>
      </c>
      <c r="I2609" s="107">
        <v>40920</v>
      </c>
      <c r="J2609" s="107">
        <v>40921</v>
      </c>
      <c r="K2609">
        <v>5000</v>
      </c>
      <c r="L2609" t="s">
        <v>567</v>
      </c>
      <c r="M2609" s="107">
        <v>40921</v>
      </c>
      <c r="N2609" t="s">
        <v>87</v>
      </c>
      <c r="O2609" t="s">
        <v>75</v>
      </c>
      <c r="P2609" t="s">
        <v>54</v>
      </c>
      <c r="Q2609">
        <v>2</v>
      </c>
      <c r="R2609">
        <v>180</v>
      </c>
      <c r="S2609">
        <v>0</v>
      </c>
      <c r="T2609">
        <v>0</v>
      </c>
      <c r="AD2609" s="107">
        <v>23565</v>
      </c>
      <c r="AE2609" t="s">
        <v>45</v>
      </c>
      <c r="AF2609" t="s">
        <v>32</v>
      </c>
      <c r="AG2609" t="s">
        <v>868</v>
      </c>
      <c r="AH2609" t="s">
        <v>57</v>
      </c>
      <c r="AI2609" t="s">
        <v>52</v>
      </c>
      <c r="AJ2609" t="s">
        <v>54</v>
      </c>
      <c r="AK2609">
        <v>12</v>
      </c>
      <c r="AL2609" t="s">
        <v>54</v>
      </c>
      <c r="AP2609" t="s">
        <v>143</v>
      </c>
      <c r="AR2609" t="s">
        <v>66</v>
      </c>
      <c r="AS2609" t="s">
        <v>73</v>
      </c>
      <c r="BC2609" t="s">
        <v>51</v>
      </c>
      <c r="BF2609">
        <v>2</v>
      </c>
      <c r="BG2609">
        <v>180</v>
      </c>
      <c r="BH2609">
        <v>180</v>
      </c>
      <c r="BI2609">
        <v>47.418032786885249</v>
      </c>
      <c r="BJ2609">
        <f t="shared" si="200"/>
        <v>48</v>
      </c>
      <c r="BK2609">
        <v>0</v>
      </c>
      <c r="BL2609">
        <v>-178</v>
      </c>
      <c r="BM2609" t="s">
        <v>1051</v>
      </c>
      <c r="BN2609" t="s">
        <v>75</v>
      </c>
      <c r="BO2609" t="s">
        <v>87</v>
      </c>
      <c r="BQ2609" t="s">
        <v>1051</v>
      </c>
      <c r="BR2609" t="s">
        <v>87</v>
      </c>
      <c r="BS2609" t="s">
        <v>573</v>
      </c>
      <c r="BT2609" t="s">
        <v>1252</v>
      </c>
      <c r="BU2609" t="s">
        <v>564</v>
      </c>
      <c r="BV2609">
        <v>1.1111111111111112E-2</v>
      </c>
      <c r="BW2609">
        <v>1.1111111111111112E-2</v>
      </c>
      <c r="BX2609">
        <v>0</v>
      </c>
      <c r="BY2609">
        <v>0</v>
      </c>
      <c r="BZ2609">
        <v>-2</v>
      </c>
      <c r="CA2609">
        <v>0</v>
      </c>
      <c r="CB2609">
        <v>2</v>
      </c>
      <c r="CC2609" t="e">
        <v>#VALUE!</v>
      </c>
      <c r="CD2609">
        <v>2</v>
      </c>
      <c r="CE2609">
        <v>0</v>
      </c>
      <c r="CH2609">
        <f t="shared" si="201"/>
        <v>0</v>
      </c>
      <c r="CI2609" t="s">
        <v>1405</v>
      </c>
      <c r="CJ2609">
        <v>1</v>
      </c>
      <c r="CK2609" t="s">
        <v>1399</v>
      </c>
      <c r="CL2609">
        <f t="shared" si="202"/>
        <v>1</v>
      </c>
      <c r="CM2609">
        <f t="shared" si="203"/>
        <v>0</v>
      </c>
      <c r="CN2609">
        <f t="shared" si="204"/>
        <v>0</v>
      </c>
    </row>
    <row r="2610" spans="1:92" x14ac:dyDescent="0.25">
      <c r="A2610">
        <v>281</v>
      </c>
      <c r="B2610" t="s">
        <v>564</v>
      </c>
      <c r="C2610" t="s">
        <v>564</v>
      </c>
      <c r="D2610">
        <v>2599328</v>
      </c>
      <c r="E2610">
        <v>1</v>
      </c>
      <c r="F2610" s="107">
        <v>40920</v>
      </c>
      <c r="G2610" s="107">
        <v>41498</v>
      </c>
      <c r="H2610">
        <v>2599328</v>
      </c>
      <c r="I2610" s="107">
        <v>40920</v>
      </c>
      <c r="J2610" s="107">
        <v>41498</v>
      </c>
      <c r="K2610">
        <v>50000</v>
      </c>
      <c r="L2610" t="s">
        <v>570</v>
      </c>
      <c r="N2610" t="s">
        <v>564</v>
      </c>
      <c r="O2610" t="s">
        <v>913</v>
      </c>
      <c r="P2610" t="s">
        <v>1114</v>
      </c>
      <c r="Q2610">
        <v>579</v>
      </c>
      <c r="R2610">
        <v>579</v>
      </c>
      <c r="S2610">
        <v>0</v>
      </c>
      <c r="T2610">
        <v>0</v>
      </c>
      <c r="AD2610" s="107">
        <v>31079</v>
      </c>
      <c r="AE2610" t="s">
        <v>31</v>
      </c>
      <c r="AF2610" t="s">
        <v>137</v>
      </c>
      <c r="AG2610" t="s">
        <v>869</v>
      </c>
      <c r="AH2610" t="s">
        <v>666</v>
      </c>
      <c r="AI2610" t="s">
        <v>46</v>
      </c>
      <c r="AJ2610" t="s">
        <v>1114</v>
      </c>
      <c r="AK2610">
        <v>22</v>
      </c>
      <c r="AL2610" t="s">
        <v>1115</v>
      </c>
      <c r="AP2610" t="s">
        <v>178</v>
      </c>
      <c r="AR2610" t="s">
        <v>91</v>
      </c>
      <c r="AS2610" t="s">
        <v>179</v>
      </c>
      <c r="BC2610" t="s">
        <v>37</v>
      </c>
      <c r="BF2610">
        <v>579</v>
      </c>
      <c r="BG2610">
        <v>579</v>
      </c>
      <c r="BH2610">
        <v>579</v>
      </c>
      <c r="BI2610">
        <v>26.887978142076502</v>
      </c>
      <c r="BJ2610">
        <f t="shared" si="200"/>
        <v>27</v>
      </c>
      <c r="BK2610">
        <v>0</v>
      </c>
      <c r="BL2610">
        <v>0</v>
      </c>
      <c r="BM2610">
        <v>0</v>
      </c>
      <c r="BN2610" t="s">
        <v>913</v>
      </c>
      <c r="BO2610" t="s">
        <v>87</v>
      </c>
      <c r="BQ2610" t="s">
        <v>1409</v>
      </c>
      <c r="BR2610" t="s">
        <v>87</v>
      </c>
      <c r="BS2610" t="s">
        <v>572</v>
      </c>
      <c r="BT2610" t="s">
        <v>1252</v>
      </c>
      <c r="BU2610" t="s">
        <v>564</v>
      </c>
      <c r="BV2610">
        <v>1</v>
      </c>
      <c r="BW2610">
        <v>1</v>
      </c>
      <c r="BX2610">
        <v>0</v>
      </c>
      <c r="BY2610">
        <v>0</v>
      </c>
      <c r="BZ2610">
        <v>-579</v>
      </c>
      <c r="CA2610">
        <v>0</v>
      </c>
      <c r="CB2610">
        <v>579</v>
      </c>
      <c r="CC2610" t="e">
        <v>#VALUE!</v>
      </c>
      <c r="CD2610">
        <v>579</v>
      </c>
      <c r="CE2610">
        <v>0</v>
      </c>
      <c r="CH2610">
        <f t="shared" si="201"/>
        <v>0</v>
      </c>
      <c r="CI2610" t="s">
        <v>1406</v>
      </c>
      <c r="CJ2610">
        <v>0</v>
      </c>
      <c r="CK2610" t="s">
        <v>1399</v>
      </c>
      <c r="CL2610">
        <f t="shared" si="202"/>
        <v>0</v>
      </c>
      <c r="CM2610">
        <f t="shared" si="203"/>
        <v>0</v>
      </c>
      <c r="CN2610">
        <f t="shared" si="204"/>
        <v>0</v>
      </c>
    </row>
    <row r="2611" spans="1:92" x14ac:dyDescent="0.25">
      <c r="A2611">
        <v>283</v>
      </c>
      <c r="B2611" t="s">
        <v>564</v>
      </c>
      <c r="C2611" t="s">
        <v>564</v>
      </c>
      <c r="D2611">
        <v>2599365</v>
      </c>
      <c r="E2611">
        <v>1</v>
      </c>
      <c r="F2611" s="107">
        <v>40920</v>
      </c>
      <c r="G2611" s="107">
        <v>40959</v>
      </c>
      <c r="H2611">
        <v>2599365</v>
      </c>
      <c r="I2611" s="107">
        <v>40921</v>
      </c>
      <c r="J2611" s="107">
        <v>40922</v>
      </c>
      <c r="K2611">
        <v>10000</v>
      </c>
      <c r="L2611" t="s">
        <v>568</v>
      </c>
      <c r="M2611" s="107">
        <v>40922</v>
      </c>
      <c r="N2611" t="s">
        <v>87</v>
      </c>
      <c r="O2611" t="s">
        <v>75</v>
      </c>
      <c r="P2611" t="s">
        <v>54</v>
      </c>
      <c r="Q2611">
        <v>2</v>
      </c>
      <c r="R2611">
        <v>40</v>
      </c>
      <c r="S2611">
        <v>0</v>
      </c>
      <c r="T2611">
        <v>0</v>
      </c>
      <c r="AD2611" s="107">
        <v>31293</v>
      </c>
      <c r="AE2611" t="s">
        <v>31</v>
      </c>
      <c r="AF2611" t="s">
        <v>32</v>
      </c>
      <c r="AG2611" t="s">
        <v>868</v>
      </c>
      <c r="AH2611" t="s">
        <v>30</v>
      </c>
      <c r="AI2611" t="s">
        <v>52</v>
      </c>
      <c r="AJ2611" t="s">
        <v>54</v>
      </c>
      <c r="AK2611">
        <v>3</v>
      </c>
      <c r="AL2611" t="s">
        <v>54</v>
      </c>
      <c r="AP2611" t="s">
        <v>55</v>
      </c>
      <c r="AR2611" t="s">
        <v>49</v>
      </c>
      <c r="AS2611" t="s">
        <v>56</v>
      </c>
      <c r="BC2611" t="s">
        <v>51</v>
      </c>
      <c r="BF2611">
        <v>2</v>
      </c>
      <c r="BG2611">
        <v>39</v>
      </c>
      <c r="BH2611">
        <v>40</v>
      </c>
      <c r="BI2611">
        <v>26.303278688524589</v>
      </c>
      <c r="BJ2611">
        <f t="shared" si="200"/>
        <v>26</v>
      </c>
      <c r="BK2611">
        <v>0</v>
      </c>
      <c r="BL2611">
        <v>-37</v>
      </c>
      <c r="BM2611" t="s">
        <v>1051</v>
      </c>
      <c r="BN2611" t="s">
        <v>75</v>
      </c>
      <c r="BO2611" t="s">
        <v>87</v>
      </c>
      <c r="BQ2611" t="s">
        <v>1051</v>
      </c>
      <c r="BR2611" t="s">
        <v>87</v>
      </c>
      <c r="BS2611" t="s">
        <v>573</v>
      </c>
      <c r="BT2611" t="s">
        <v>1252</v>
      </c>
      <c r="BU2611" t="s">
        <v>564</v>
      </c>
      <c r="BV2611">
        <v>0.05</v>
      </c>
      <c r="BW2611">
        <v>5.128205128205128E-2</v>
      </c>
      <c r="BX2611">
        <v>1.2820512820512775E-3</v>
      </c>
      <c r="BY2611">
        <v>0</v>
      </c>
      <c r="BZ2611">
        <v>-2</v>
      </c>
      <c r="CA2611">
        <v>0</v>
      </c>
      <c r="CB2611">
        <v>2</v>
      </c>
      <c r="CC2611" t="e">
        <v>#VALUE!</v>
      </c>
      <c r="CD2611">
        <v>2</v>
      </c>
      <c r="CE2611">
        <v>0</v>
      </c>
      <c r="CH2611">
        <f t="shared" si="201"/>
        <v>0</v>
      </c>
      <c r="CI2611" t="s">
        <v>1405</v>
      </c>
      <c r="CJ2611">
        <v>1</v>
      </c>
      <c r="CK2611" t="s">
        <v>1399</v>
      </c>
      <c r="CL2611">
        <f t="shared" si="202"/>
        <v>1</v>
      </c>
      <c r="CM2611">
        <f t="shared" si="203"/>
        <v>0</v>
      </c>
      <c r="CN2611">
        <f t="shared" si="204"/>
        <v>0</v>
      </c>
    </row>
    <row r="2612" spans="1:92" x14ac:dyDescent="0.25">
      <c r="A2612">
        <v>282</v>
      </c>
      <c r="B2612" t="s">
        <v>564</v>
      </c>
      <c r="C2612" t="s">
        <v>564</v>
      </c>
      <c r="D2612">
        <v>2599371</v>
      </c>
      <c r="E2612">
        <v>5</v>
      </c>
      <c r="F2612" s="107">
        <v>40920</v>
      </c>
      <c r="G2612" s="107">
        <v>41171</v>
      </c>
      <c r="H2612">
        <v>2599371</v>
      </c>
      <c r="I2612" s="107">
        <v>41093</v>
      </c>
      <c r="J2612" s="107">
        <v>41108</v>
      </c>
      <c r="K2612">
        <v>5000</v>
      </c>
      <c r="L2612" t="s">
        <v>567</v>
      </c>
      <c r="M2612" s="107">
        <v>41108</v>
      </c>
      <c r="N2612" t="s">
        <v>87</v>
      </c>
      <c r="O2612" t="s">
        <v>75</v>
      </c>
      <c r="P2612" t="s">
        <v>38</v>
      </c>
      <c r="Q2612">
        <v>16</v>
      </c>
      <c r="R2612">
        <v>252</v>
      </c>
      <c r="S2612">
        <v>0</v>
      </c>
      <c r="T2612">
        <v>0</v>
      </c>
      <c r="AD2612" s="107">
        <v>33063</v>
      </c>
      <c r="AE2612" t="s">
        <v>31</v>
      </c>
      <c r="AF2612" t="s">
        <v>32</v>
      </c>
      <c r="AG2612" t="s">
        <v>868</v>
      </c>
      <c r="AH2612" t="s">
        <v>30</v>
      </c>
      <c r="AI2612" t="s">
        <v>70</v>
      </c>
      <c r="AJ2612" t="s">
        <v>88</v>
      </c>
      <c r="AK2612">
        <v>7</v>
      </c>
      <c r="AL2612" t="s">
        <v>987</v>
      </c>
      <c r="AN2612">
        <v>8</v>
      </c>
      <c r="AP2612" t="s">
        <v>141</v>
      </c>
      <c r="AR2612" t="s">
        <v>43</v>
      </c>
      <c r="AS2612" t="s">
        <v>63</v>
      </c>
      <c r="BC2612" t="s">
        <v>37</v>
      </c>
      <c r="BF2612">
        <v>16</v>
      </c>
      <c r="BG2612">
        <v>79</v>
      </c>
      <c r="BH2612">
        <v>252</v>
      </c>
      <c r="BI2612">
        <v>21.467213114754099</v>
      </c>
      <c r="BJ2612">
        <f t="shared" si="200"/>
        <v>22</v>
      </c>
      <c r="BK2612">
        <v>0</v>
      </c>
      <c r="BL2612">
        <v>-63</v>
      </c>
      <c r="BM2612" t="s">
        <v>1050</v>
      </c>
      <c r="BN2612" t="s">
        <v>75</v>
      </c>
      <c r="BO2612" t="s">
        <v>87</v>
      </c>
      <c r="BQ2612" t="s">
        <v>1050</v>
      </c>
      <c r="BR2612" t="s">
        <v>87</v>
      </c>
      <c r="BS2612" t="s">
        <v>573</v>
      </c>
      <c r="BT2612" t="s">
        <v>1252</v>
      </c>
      <c r="BU2612" t="s">
        <v>564</v>
      </c>
      <c r="BV2612">
        <v>6.3492063492063489E-2</v>
      </c>
      <c r="BW2612">
        <v>0.20253164556962025</v>
      </c>
      <c r="BX2612">
        <v>0.13903958207755676</v>
      </c>
      <c r="BY2612">
        <v>0</v>
      </c>
      <c r="BZ2612">
        <v>-16</v>
      </c>
      <c r="CA2612">
        <v>0</v>
      </c>
      <c r="CB2612">
        <v>16</v>
      </c>
      <c r="CC2612" t="e">
        <v>#VALUE!</v>
      </c>
      <c r="CD2612">
        <v>16</v>
      </c>
      <c r="CE2612">
        <v>0</v>
      </c>
      <c r="CH2612">
        <f t="shared" si="201"/>
        <v>0</v>
      </c>
      <c r="CI2612" t="s">
        <v>1404</v>
      </c>
      <c r="CJ2612">
        <v>2</v>
      </c>
      <c r="CK2612" t="s">
        <v>1399</v>
      </c>
      <c r="CL2612">
        <f t="shared" si="202"/>
        <v>1</v>
      </c>
      <c r="CM2612">
        <f t="shared" si="203"/>
        <v>0</v>
      </c>
      <c r="CN2612">
        <f t="shared" si="204"/>
        <v>0</v>
      </c>
    </row>
    <row r="2613" spans="1:92" x14ac:dyDescent="0.25">
      <c r="A2613">
        <v>285</v>
      </c>
      <c r="B2613" t="s">
        <v>564</v>
      </c>
      <c r="C2613" t="s">
        <v>564</v>
      </c>
      <c r="D2613">
        <v>2599376</v>
      </c>
      <c r="E2613">
        <v>6</v>
      </c>
      <c r="F2613" s="107">
        <v>40920</v>
      </c>
      <c r="G2613" s="107">
        <v>40921</v>
      </c>
      <c r="H2613">
        <v>2599376</v>
      </c>
      <c r="I2613" s="107">
        <v>40921</v>
      </c>
      <c r="J2613" s="107">
        <v>40921</v>
      </c>
      <c r="K2613">
        <v>30000</v>
      </c>
      <c r="L2613" t="s">
        <v>570</v>
      </c>
      <c r="M2613" s="107">
        <v>40922</v>
      </c>
      <c r="N2613" t="s">
        <v>87</v>
      </c>
      <c r="O2613" t="s">
        <v>75</v>
      </c>
      <c r="P2613" t="s">
        <v>38</v>
      </c>
      <c r="Q2613">
        <v>1</v>
      </c>
      <c r="R2613">
        <v>2</v>
      </c>
      <c r="S2613">
        <v>0</v>
      </c>
      <c r="T2613">
        <v>0</v>
      </c>
      <c r="AD2613" s="107">
        <v>33565</v>
      </c>
      <c r="AE2613" t="s">
        <v>31</v>
      </c>
      <c r="AF2613" t="s">
        <v>32</v>
      </c>
      <c r="AG2613" t="s">
        <v>868</v>
      </c>
      <c r="AH2613" t="s">
        <v>30</v>
      </c>
      <c r="AI2613" t="s">
        <v>86</v>
      </c>
      <c r="AJ2613" t="s">
        <v>88</v>
      </c>
      <c r="AK2613">
        <v>13</v>
      </c>
      <c r="AL2613" t="s">
        <v>361</v>
      </c>
      <c r="AM2613">
        <v>10</v>
      </c>
      <c r="AP2613" t="s">
        <v>128</v>
      </c>
      <c r="AR2613" t="s">
        <v>91</v>
      </c>
      <c r="AS2613" t="s">
        <v>125</v>
      </c>
      <c r="BC2613" t="s">
        <v>51</v>
      </c>
      <c r="BF2613">
        <v>1</v>
      </c>
      <c r="BG2613">
        <v>1</v>
      </c>
      <c r="BH2613">
        <v>2</v>
      </c>
      <c r="BI2613">
        <v>20.095628415300546</v>
      </c>
      <c r="BJ2613">
        <f t="shared" si="200"/>
        <v>20</v>
      </c>
      <c r="BK2613">
        <v>0</v>
      </c>
      <c r="BL2613">
        <v>0</v>
      </c>
      <c r="BM2613" t="s">
        <v>1050</v>
      </c>
      <c r="BN2613" t="s">
        <v>75</v>
      </c>
      <c r="BO2613" t="s">
        <v>87</v>
      </c>
      <c r="BQ2613" t="s">
        <v>1050</v>
      </c>
      <c r="BR2613" t="s">
        <v>87</v>
      </c>
      <c r="BS2613" t="s">
        <v>573</v>
      </c>
      <c r="BT2613" t="s">
        <v>1252</v>
      </c>
      <c r="BU2613" t="s">
        <v>564</v>
      </c>
      <c r="BV2613">
        <v>0.5</v>
      </c>
      <c r="BW2613">
        <v>1</v>
      </c>
      <c r="BX2613">
        <v>0.5</v>
      </c>
      <c r="BY2613">
        <v>0</v>
      </c>
      <c r="BZ2613">
        <v>-1</v>
      </c>
      <c r="CA2613">
        <v>0</v>
      </c>
      <c r="CB2613">
        <v>2</v>
      </c>
      <c r="CC2613" t="e">
        <v>#VALUE!</v>
      </c>
      <c r="CD2613">
        <v>2</v>
      </c>
      <c r="CE2613">
        <v>1</v>
      </c>
      <c r="CH2613">
        <f t="shared" si="201"/>
        <v>0</v>
      </c>
      <c r="CI2613" t="s">
        <v>1405</v>
      </c>
      <c r="CJ2613">
        <v>1</v>
      </c>
      <c r="CK2613" t="s">
        <v>1399</v>
      </c>
      <c r="CL2613">
        <f t="shared" si="202"/>
        <v>1</v>
      </c>
      <c r="CM2613">
        <f t="shared" si="203"/>
        <v>0</v>
      </c>
      <c r="CN2613">
        <f t="shared" si="204"/>
        <v>0</v>
      </c>
    </row>
    <row r="2614" spans="1:92" x14ac:dyDescent="0.25">
      <c r="A2614">
        <v>288</v>
      </c>
      <c r="B2614" t="s">
        <v>564</v>
      </c>
      <c r="C2614" t="s">
        <v>564</v>
      </c>
      <c r="D2614">
        <v>2599402</v>
      </c>
      <c r="E2614">
        <v>2</v>
      </c>
      <c r="F2614" s="107">
        <v>40920</v>
      </c>
      <c r="G2614" s="107">
        <v>41017</v>
      </c>
      <c r="H2614">
        <v>2599402</v>
      </c>
      <c r="I2614" s="107">
        <v>40920</v>
      </c>
      <c r="J2614" s="107">
        <v>40922</v>
      </c>
      <c r="K2614">
        <v>2000</v>
      </c>
      <c r="L2614" t="s">
        <v>566</v>
      </c>
      <c r="M2614" s="107">
        <v>40922</v>
      </c>
      <c r="N2614" t="s">
        <v>87</v>
      </c>
      <c r="O2614" t="s">
        <v>75</v>
      </c>
      <c r="P2614" t="s">
        <v>587</v>
      </c>
      <c r="Q2614">
        <v>3</v>
      </c>
      <c r="R2614">
        <v>98</v>
      </c>
      <c r="S2614">
        <v>0</v>
      </c>
      <c r="T2614">
        <v>0</v>
      </c>
      <c r="AD2614" s="107">
        <v>33544</v>
      </c>
      <c r="AE2614" t="s">
        <v>45</v>
      </c>
      <c r="AF2614" t="s">
        <v>32</v>
      </c>
      <c r="AG2614" t="s">
        <v>868</v>
      </c>
      <c r="AH2614" t="s">
        <v>30</v>
      </c>
      <c r="AI2614" t="s">
        <v>140</v>
      </c>
      <c r="AJ2614" t="s">
        <v>47</v>
      </c>
      <c r="AK2614">
        <v>6</v>
      </c>
      <c r="AL2614" t="s">
        <v>47</v>
      </c>
      <c r="AP2614" t="s">
        <v>107</v>
      </c>
      <c r="AR2614" t="s">
        <v>43</v>
      </c>
      <c r="AS2614" t="s">
        <v>60</v>
      </c>
      <c r="BC2614" t="s">
        <v>98</v>
      </c>
      <c r="BF2614">
        <v>3</v>
      </c>
      <c r="BG2614">
        <v>98</v>
      </c>
      <c r="BH2614">
        <v>98</v>
      </c>
      <c r="BI2614">
        <v>20.153005464480874</v>
      </c>
      <c r="BJ2614">
        <f t="shared" si="200"/>
        <v>20</v>
      </c>
      <c r="BK2614">
        <v>0</v>
      </c>
      <c r="BL2614">
        <v>-95</v>
      </c>
      <c r="BM2614" t="s">
        <v>47</v>
      </c>
      <c r="BN2614" t="s">
        <v>75</v>
      </c>
      <c r="BO2614" t="s">
        <v>87</v>
      </c>
      <c r="BQ2614" t="s">
        <v>47</v>
      </c>
      <c r="BR2614" t="s">
        <v>87</v>
      </c>
      <c r="BS2614" t="s">
        <v>573</v>
      </c>
      <c r="BT2614" t="s">
        <v>1252</v>
      </c>
      <c r="BU2614" t="s">
        <v>564</v>
      </c>
      <c r="BV2614">
        <v>3.0612244897959183E-2</v>
      </c>
      <c r="BW2614">
        <v>3.0612244897959183E-2</v>
      </c>
      <c r="BX2614">
        <v>0</v>
      </c>
      <c r="BY2614">
        <v>0</v>
      </c>
      <c r="BZ2614">
        <v>-3</v>
      </c>
      <c r="CA2614">
        <v>0</v>
      </c>
      <c r="CB2614">
        <v>3</v>
      </c>
      <c r="CC2614" t="e">
        <v>#VALUE!</v>
      </c>
      <c r="CD2614">
        <v>3</v>
      </c>
      <c r="CE2614">
        <v>0</v>
      </c>
      <c r="CH2614">
        <f t="shared" si="201"/>
        <v>0</v>
      </c>
      <c r="CI2614" t="s">
        <v>1405</v>
      </c>
      <c r="CJ2614">
        <v>1</v>
      </c>
      <c r="CK2614" t="s">
        <v>1399</v>
      </c>
      <c r="CL2614">
        <f t="shared" si="202"/>
        <v>1</v>
      </c>
      <c r="CM2614">
        <f t="shared" si="203"/>
        <v>0</v>
      </c>
      <c r="CN2614">
        <f t="shared" si="204"/>
        <v>0</v>
      </c>
    </row>
    <row r="2615" spans="1:92" x14ac:dyDescent="0.25">
      <c r="A2615">
        <v>286</v>
      </c>
      <c r="B2615" t="s">
        <v>564</v>
      </c>
      <c r="C2615" t="s">
        <v>564</v>
      </c>
      <c r="D2615">
        <v>2599403</v>
      </c>
      <c r="E2615">
        <v>6</v>
      </c>
      <c r="F2615" s="107">
        <v>40920</v>
      </c>
      <c r="G2615" s="107">
        <v>41064</v>
      </c>
      <c r="H2615">
        <v>2599403</v>
      </c>
      <c r="I2615" s="107">
        <v>40925</v>
      </c>
      <c r="J2615" s="107">
        <v>41064</v>
      </c>
      <c r="K2615">
        <v>30000</v>
      </c>
      <c r="L2615" t="s">
        <v>570</v>
      </c>
      <c r="N2615" t="s">
        <v>564</v>
      </c>
      <c r="O2615" t="s">
        <v>913</v>
      </c>
      <c r="P2615" t="s">
        <v>38</v>
      </c>
      <c r="Q2615">
        <v>140</v>
      </c>
      <c r="R2615">
        <v>145</v>
      </c>
      <c r="S2615">
        <v>0</v>
      </c>
      <c r="T2615">
        <v>0</v>
      </c>
      <c r="AB2615" t="s">
        <v>111</v>
      </c>
      <c r="AD2615" s="107">
        <v>25226</v>
      </c>
      <c r="AE2615" t="s">
        <v>31</v>
      </c>
      <c r="AF2615" t="s">
        <v>39</v>
      </c>
      <c r="AG2615" t="s">
        <v>40</v>
      </c>
      <c r="AH2615" t="s">
        <v>30</v>
      </c>
      <c r="AI2615" t="s">
        <v>52</v>
      </c>
      <c r="AJ2615" t="s">
        <v>88</v>
      </c>
      <c r="AK2615">
        <v>7</v>
      </c>
      <c r="AL2615" t="s">
        <v>361</v>
      </c>
      <c r="AM2615">
        <v>2</v>
      </c>
      <c r="AP2615" t="s">
        <v>144</v>
      </c>
      <c r="AR2615" t="s">
        <v>49</v>
      </c>
      <c r="AS2615" t="s">
        <v>125</v>
      </c>
      <c r="BC2615" t="s">
        <v>37</v>
      </c>
      <c r="BF2615">
        <v>140</v>
      </c>
      <c r="BG2615">
        <v>140</v>
      </c>
      <c r="BH2615">
        <v>145</v>
      </c>
      <c r="BI2615">
        <v>42.879781420765028</v>
      </c>
      <c r="BJ2615">
        <f t="shared" si="200"/>
        <v>43</v>
      </c>
      <c r="BK2615">
        <v>0</v>
      </c>
      <c r="BL2615">
        <v>0</v>
      </c>
      <c r="BM2615" t="s">
        <v>1050</v>
      </c>
      <c r="BN2615" t="s">
        <v>913</v>
      </c>
      <c r="BO2615" t="s">
        <v>564</v>
      </c>
      <c r="BQ2615" t="s">
        <v>1050</v>
      </c>
      <c r="BR2615" t="s">
        <v>87</v>
      </c>
      <c r="BS2615" t="s">
        <v>572</v>
      </c>
      <c r="BT2615" t="s">
        <v>1252</v>
      </c>
      <c r="BU2615" t="s">
        <v>564</v>
      </c>
      <c r="BV2615">
        <v>0.96551724137931039</v>
      </c>
      <c r="BW2615">
        <v>1</v>
      </c>
      <c r="BX2615">
        <v>3.4482758620689613E-2</v>
      </c>
      <c r="BY2615">
        <v>0</v>
      </c>
      <c r="BZ2615">
        <v>-140</v>
      </c>
      <c r="CA2615">
        <v>0</v>
      </c>
      <c r="CB2615">
        <v>140</v>
      </c>
      <c r="CC2615" t="e">
        <v>#VALUE!</v>
      </c>
      <c r="CD2615">
        <v>140</v>
      </c>
      <c r="CE2615">
        <v>0</v>
      </c>
      <c r="CH2615">
        <f t="shared" si="201"/>
        <v>0</v>
      </c>
      <c r="CI2615" t="s">
        <v>1403</v>
      </c>
      <c r="CJ2615">
        <v>6</v>
      </c>
      <c r="CK2615" t="s">
        <v>1399</v>
      </c>
      <c r="CL2615">
        <f t="shared" si="202"/>
        <v>0</v>
      </c>
      <c r="CM2615">
        <f t="shared" si="203"/>
        <v>0</v>
      </c>
      <c r="CN2615">
        <f t="shared" si="204"/>
        <v>0</v>
      </c>
    </row>
    <row r="2616" spans="1:92" x14ac:dyDescent="0.25">
      <c r="A2616">
        <v>290</v>
      </c>
      <c r="B2616" t="s">
        <v>564</v>
      </c>
      <c r="C2616" t="s">
        <v>564</v>
      </c>
      <c r="D2616">
        <v>2599410</v>
      </c>
      <c r="E2616">
        <v>1</v>
      </c>
      <c r="F2616" s="107">
        <v>40920</v>
      </c>
      <c r="G2616" s="107">
        <v>41562</v>
      </c>
      <c r="H2616">
        <v>2599410</v>
      </c>
      <c r="I2616" s="107">
        <v>40920</v>
      </c>
      <c r="J2616" s="107">
        <v>41562</v>
      </c>
      <c r="K2616">
        <v>35000</v>
      </c>
      <c r="L2616" t="s">
        <v>570</v>
      </c>
      <c r="N2616" t="s">
        <v>564</v>
      </c>
      <c r="O2616" t="s">
        <v>913</v>
      </c>
      <c r="P2616" t="s">
        <v>54</v>
      </c>
      <c r="Q2616">
        <v>643</v>
      </c>
      <c r="R2616">
        <v>643</v>
      </c>
      <c r="S2616">
        <v>0</v>
      </c>
      <c r="T2616">
        <v>0</v>
      </c>
      <c r="AB2616" t="s">
        <v>111</v>
      </c>
      <c r="AD2616" s="107">
        <v>22759</v>
      </c>
      <c r="AE2616" t="s">
        <v>31</v>
      </c>
      <c r="AF2616" t="s">
        <v>39</v>
      </c>
      <c r="AG2616" t="s">
        <v>40</v>
      </c>
      <c r="AH2616" t="s">
        <v>30</v>
      </c>
      <c r="AI2616" t="s">
        <v>64</v>
      </c>
      <c r="AJ2616" t="s">
        <v>54</v>
      </c>
      <c r="AK2616">
        <v>14</v>
      </c>
      <c r="AL2616" t="s">
        <v>54</v>
      </c>
      <c r="AP2616" t="s">
        <v>172</v>
      </c>
      <c r="AR2616" t="s">
        <v>49</v>
      </c>
      <c r="AS2616" t="s">
        <v>125</v>
      </c>
      <c r="BC2616" t="s">
        <v>51</v>
      </c>
      <c r="BF2616">
        <v>643</v>
      </c>
      <c r="BG2616">
        <v>643</v>
      </c>
      <c r="BH2616">
        <v>643</v>
      </c>
      <c r="BI2616">
        <v>49.620218579234972</v>
      </c>
      <c r="BJ2616">
        <f t="shared" si="200"/>
        <v>50</v>
      </c>
      <c r="BK2616">
        <v>0</v>
      </c>
      <c r="BL2616">
        <v>0</v>
      </c>
      <c r="BM2616" t="s">
        <v>1051</v>
      </c>
      <c r="BN2616" t="s">
        <v>913</v>
      </c>
      <c r="BO2616" t="s">
        <v>87</v>
      </c>
      <c r="BQ2616" t="s">
        <v>1051</v>
      </c>
      <c r="BR2616" t="s">
        <v>87</v>
      </c>
      <c r="BS2616" t="s">
        <v>572</v>
      </c>
      <c r="BT2616" t="s">
        <v>1252</v>
      </c>
      <c r="BU2616" t="s">
        <v>564</v>
      </c>
      <c r="BV2616">
        <v>1</v>
      </c>
      <c r="BW2616">
        <v>1</v>
      </c>
      <c r="BX2616">
        <v>0</v>
      </c>
      <c r="BY2616">
        <v>0</v>
      </c>
      <c r="BZ2616">
        <v>-643</v>
      </c>
      <c r="CA2616">
        <v>0</v>
      </c>
      <c r="CB2616">
        <v>643</v>
      </c>
      <c r="CC2616" t="e">
        <v>#VALUE!</v>
      </c>
      <c r="CD2616">
        <v>643</v>
      </c>
      <c r="CE2616">
        <v>0</v>
      </c>
      <c r="CH2616">
        <f t="shared" si="201"/>
        <v>0</v>
      </c>
      <c r="CI2616" t="s">
        <v>1406</v>
      </c>
      <c r="CJ2616">
        <v>0</v>
      </c>
      <c r="CK2616" t="s">
        <v>1399</v>
      </c>
      <c r="CL2616">
        <f t="shared" si="202"/>
        <v>0</v>
      </c>
      <c r="CM2616">
        <f t="shared" si="203"/>
        <v>0</v>
      </c>
      <c r="CN2616">
        <f t="shared" si="204"/>
        <v>0</v>
      </c>
    </row>
    <row r="2617" spans="1:92" x14ac:dyDescent="0.25">
      <c r="A2617">
        <v>299</v>
      </c>
      <c r="B2617" t="s">
        <v>564</v>
      </c>
      <c r="C2617" t="s">
        <v>564</v>
      </c>
      <c r="D2617">
        <v>2599435</v>
      </c>
      <c r="E2617">
        <v>2</v>
      </c>
      <c r="F2617" s="107">
        <v>40921</v>
      </c>
      <c r="G2617" s="107">
        <v>40945</v>
      </c>
      <c r="H2617">
        <v>2599435</v>
      </c>
      <c r="I2617" s="107">
        <v>40921</v>
      </c>
      <c r="J2617" s="107">
        <v>40945</v>
      </c>
      <c r="K2617">
        <v>5000</v>
      </c>
      <c r="L2617" t="s">
        <v>567</v>
      </c>
      <c r="N2617" t="s">
        <v>564</v>
      </c>
      <c r="O2617" t="s">
        <v>913</v>
      </c>
      <c r="P2617" t="s">
        <v>587</v>
      </c>
      <c r="Q2617">
        <v>25</v>
      </c>
      <c r="R2617">
        <v>25</v>
      </c>
      <c r="S2617">
        <v>0</v>
      </c>
      <c r="T2617">
        <v>0</v>
      </c>
      <c r="AD2617" s="107">
        <v>32814</v>
      </c>
      <c r="AE2617" t="s">
        <v>31</v>
      </c>
      <c r="AF2617" t="s">
        <v>32</v>
      </c>
      <c r="AG2617" t="s">
        <v>868</v>
      </c>
      <c r="AH2617" t="s">
        <v>30</v>
      </c>
      <c r="AI2617" t="s">
        <v>140</v>
      </c>
      <c r="AJ2617" t="s">
        <v>47</v>
      </c>
      <c r="AK2617">
        <v>2</v>
      </c>
      <c r="AL2617" t="s">
        <v>47</v>
      </c>
      <c r="AP2617" t="s">
        <v>135</v>
      </c>
      <c r="AR2617" t="s">
        <v>66</v>
      </c>
      <c r="AS2617" t="s">
        <v>63</v>
      </c>
      <c r="BC2617" t="s">
        <v>37</v>
      </c>
      <c r="BF2617">
        <v>25</v>
      </c>
      <c r="BG2617">
        <v>25</v>
      </c>
      <c r="BH2617">
        <v>25</v>
      </c>
      <c r="BI2617">
        <v>22.150273224043715</v>
      </c>
      <c r="BJ2617">
        <f t="shared" si="200"/>
        <v>22</v>
      </c>
      <c r="BK2617">
        <v>0</v>
      </c>
      <c r="BL2617">
        <v>0</v>
      </c>
      <c r="BM2617" t="s">
        <v>47</v>
      </c>
      <c r="BN2617" t="s">
        <v>913</v>
      </c>
      <c r="BO2617" t="s">
        <v>564</v>
      </c>
      <c r="BQ2617" t="s">
        <v>47</v>
      </c>
      <c r="BR2617" t="s">
        <v>87</v>
      </c>
      <c r="BS2617" t="s">
        <v>572</v>
      </c>
      <c r="BT2617" t="s">
        <v>1252</v>
      </c>
      <c r="BU2617" t="s">
        <v>564</v>
      </c>
      <c r="BV2617">
        <v>1</v>
      </c>
      <c r="BW2617">
        <v>1</v>
      </c>
      <c r="BX2617">
        <v>0</v>
      </c>
      <c r="BY2617">
        <v>0</v>
      </c>
      <c r="BZ2617">
        <v>-25</v>
      </c>
      <c r="CA2617">
        <v>0</v>
      </c>
      <c r="CB2617">
        <v>25</v>
      </c>
      <c r="CC2617" t="e">
        <v>#VALUE!</v>
      </c>
      <c r="CD2617">
        <v>25</v>
      </c>
      <c r="CE2617">
        <v>0</v>
      </c>
      <c r="CH2617">
        <f t="shared" si="201"/>
        <v>0</v>
      </c>
      <c r="CI2617" t="s">
        <v>1404</v>
      </c>
      <c r="CJ2617">
        <v>2</v>
      </c>
      <c r="CK2617" t="s">
        <v>1399</v>
      </c>
      <c r="CL2617">
        <f t="shared" si="202"/>
        <v>0</v>
      </c>
      <c r="CM2617">
        <f t="shared" si="203"/>
        <v>0</v>
      </c>
      <c r="CN2617">
        <f t="shared" si="204"/>
        <v>0</v>
      </c>
    </row>
    <row r="2618" spans="1:92" x14ac:dyDescent="0.25">
      <c r="A2618">
        <v>303</v>
      </c>
      <c r="B2618" t="s">
        <v>87</v>
      </c>
      <c r="C2618" t="s">
        <v>564</v>
      </c>
      <c r="D2618">
        <v>2599440</v>
      </c>
      <c r="E2618">
        <v>4</v>
      </c>
      <c r="F2618" s="107">
        <v>40921</v>
      </c>
      <c r="G2618" s="107">
        <v>41386</v>
      </c>
      <c r="H2618">
        <v>2599440</v>
      </c>
      <c r="I2618" s="107">
        <v>40921</v>
      </c>
      <c r="J2618" s="107">
        <v>40925</v>
      </c>
      <c r="K2618">
        <v>5000</v>
      </c>
      <c r="L2618" t="s">
        <v>567</v>
      </c>
      <c r="M2618" s="107">
        <v>40925</v>
      </c>
      <c r="N2618" t="s">
        <v>87</v>
      </c>
      <c r="O2618" t="s">
        <v>75</v>
      </c>
      <c r="P2618" t="s">
        <v>38</v>
      </c>
      <c r="Q2618">
        <v>5</v>
      </c>
      <c r="R2618">
        <v>466</v>
      </c>
      <c r="S2618">
        <v>0</v>
      </c>
      <c r="T2618">
        <v>0</v>
      </c>
      <c r="AD2618" s="107">
        <v>31612</v>
      </c>
      <c r="AE2618" t="s">
        <v>31</v>
      </c>
      <c r="AF2618" t="s">
        <v>68</v>
      </c>
      <c r="AG2618" t="s">
        <v>870</v>
      </c>
      <c r="AH2618" t="s">
        <v>30</v>
      </c>
      <c r="AI2618" t="s">
        <v>117</v>
      </c>
      <c r="AJ2618" t="s">
        <v>88</v>
      </c>
      <c r="AK2618">
        <v>12</v>
      </c>
      <c r="AL2618" t="s">
        <v>986</v>
      </c>
      <c r="AO2618">
        <v>120</v>
      </c>
      <c r="AP2618" t="s">
        <v>102</v>
      </c>
      <c r="AR2618" t="s">
        <v>43</v>
      </c>
      <c r="AS2618" t="s">
        <v>44</v>
      </c>
      <c r="BC2618" t="s">
        <v>51</v>
      </c>
      <c r="BD2618" t="s">
        <v>1059</v>
      </c>
      <c r="BF2618">
        <v>5</v>
      </c>
      <c r="BG2618">
        <v>466</v>
      </c>
      <c r="BH2618">
        <v>466</v>
      </c>
      <c r="BI2618">
        <v>25.434426229508198</v>
      </c>
      <c r="BJ2618">
        <f t="shared" si="200"/>
        <v>26</v>
      </c>
      <c r="BK2618">
        <v>0</v>
      </c>
      <c r="BL2618">
        <v>-461</v>
      </c>
      <c r="BM2618" t="s">
        <v>1050</v>
      </c>
      <c r="BN2618" t="s">
        <v>75</v>
      </c>
      <c r="BO2618" t="s">
        <v>87</v>
      </c>
      <c r="BQ2618" t="s">
        <v>1050</v>
      </c>
      <c r="BR2618" t="s">
        <v>87</v>
      </c>
      <c r="BS2618" t="s">
        <v>573</v>
      </c>
      <c r="BT2618" t="s">
        <v>1252</v>
      </c>
      <c r="BU2618" t="s">
        <v>564</v>
      </c>
      <c r="BV2618">
        <v>1.0729613733905579E-2</v>
      </c>
      <c r="BW2618">
        <v>1.0729613733905579E-2</v>
      </c>
      <c r="BX2618">
        <v>0</v>
      </c>
      <c r="BY2618">
        <v>0</v>
      </c>
      <c r="BZ2618">
        <v>-5</v>
      </c>
      <c r="CA2618">
        <v>0</v>
      </c>
      <c r="CB2618">
        <v>5</v>
      </c>
      <c r="CC2618" t="e">
        <v>#VALUE!</v>
      </c>
      <c r="CD2618">
        <v>5</v>
      </c>
      <c r="CE2618">
        <v>0</v>
      </c>
      <c r="CH2618">
        <f t="shared" si="201"/>
        <v>0</v>
      </c>
      <c r="CI2618" t="s">
        <v>1405</v>
      </c>
      <c r="CJ2618">
        <v>1</v>
      </c>
      <c r="CK2618" t="s">
        <v>1399</v>
      </c>
      <c r="CL2618">
        <f t="shared" si="202"/>
        <v>1</v>
      </c>
      <c r="CM2618">
        <f t="shared" si="203"/>
        <v>0</v>
      </c>
      <c r="CN2618">
        <f t="shared" si="204"/>
        <v>0</v>
      </c>
    </row>
    <row r="2619" spans="1:92" x14ac:dyDescent="0.25">
      <c r="A2619">
        <v>306</v>
      </c>
      <c r="B2619" t="s">
        <v>564</v>
      </c>
      <c r="C2619" t="s">
        <v>564</v>
      </c>
      <c r="D2619">
        <v>2599444</v>
      </c>
      <c r="E2619">
        <v>2</v>
      </c>
      <c r="F2619" s="107">
        <v>40921</v>
      </c>
      <c r="G2619" s="107">
        <v>41163</v>
      </c>
      <c r="H2619">
        <v>2599444</v>
      </c>
      <c r="I2619" s="107">
        <v>40921</v>
      </c>
      <c r="J2619" s="107">
        <v>40922</v>
      </c>
      <c r="K2619">
        <v>22000</v>
      </c>
      <c r="L2619" t="s">
        <v>570</v>
      </c>
      <c r="M2619" s="107">
        <v>40922</v>
      </c>
      <c r="N2619" t="s">
        <v>87</v>
      </c>
      <c r="O2619" t="s">
        <v>75</v>
      </c>
      <c r="P2619" t="s">
        <v>587</v>
      </c>
      <c r="Q2619">
        <v>2</v>
      </c>
      <c r="R2619">
        <v>243</v>
      </c>
      <c r="S2619">
        <v>0</v>
      </c>
      <c r="T2619">
        <v>0</v>
      </c>
      <c r="AD2619" s="107">
        <v>34334</v>
      </c>
      <c r="AE2619" t="s">
        <v>31</v>
      </c>
      <c r="AF2619" t="s">
        <v>68</v>
      </c>
      <c r="AG2619" t="s">
        <v>870</v>
      </c>
      <c r="AH2619" t="s">
        <v>30</v>
      </c>
      <c r="AI2619" t="s">
        <v>96</v>
      </c>
      <c r="AJ2619" t="s">
        <v>47</v>
      </c>
      <c r="AK2619">
        <v>10</v>
      </c>
      <c r="AL2619" t="s">
        <v>47</v>
      </c>
      <c r="AP2619" t="s">
        <v>189</v>
      </c>
      <c r="AR2619" t="s">
        <v>49</v>
      </c>
      <c r="AS2619" t="s">
        <v>81</v>
      </c>
      <c r="BC2619" t="s">
        <v>51</v>
      </c>
      <c r="BF2619">
        <v>2</v>
      </c>
      <c r="BG2619">
        <v>243</v>
      </c>
      <c r="BH2619">
        <v>243</v>
      </c>
      <c r="BI2619">
        <v>17.997267759562842</v>
      </c>
      <c r="BJ2619">
        <f t="shared" si="200"/>
        <v>18</v>
      </c>
      <c r="BK2619">
        <v>0</v>
      </c>
      <c r="BL2619">
        <v>-241</v>
      </c>
      <c r="BM2619" t="s">
        <v>47</v>
      </c>
      <c r="BN2619" t="s">
        <v>75</v>
      </c>
      <c r="BO2619" t="s">
        <v>87</v>
      </c>
      <c r="BQ2619" t="s">
        <v>47</v>
      </c>
      <c r="BR2619" t="s">
        <v>87</v>
      </c>
      <c r="BS2619" t="s">
        <v>573</v>
      </c>
      <c r="BT2619" t="s">
        <v>1252</v>
      </c>
      <c r="BU2619" t="s">
        <v>564</v>
      </c>
      <c r="BV2619">
        <v>8.23045267489712E-3</v>
      </c>
      <c r="BW2619">
        <v>8.23045267489712E-3</v>
      </c>
      <c r="BX2619">
        <v>0</v>
      </c>
      <c r="BY2619">
        <v>0</v>
      </c>
      <c r="BZ2619">
        <v>-2</v>
      </c>
      <c r="CA2619">
        <v>0</v>
      </c>
      <c r="CB2619">
        <v>2</v>
      </c>
      <c r="CC2619" t="e">
        <v>#VALUE!</v>
      </c>
      <c r="CD2619">
        <v>2</v>
      </c>
      <c r="CE2619">
        <v>0</v>
      </c>
      <c r="CH2619">
        <f t="shared" si="201"/>
        <v>0</v>
      </c>
      <c r="CI2619" t="s">
        <v>1405</v>
      </c>
      <c r="CJ2619">
        <v>1</v>
      </c>
      <c r="CK2619" t="s">
        <v>1399</v>
      </c>
      <c r="CL2619">
        <f t="shared" si="202"/>
        <v>1</v>
      </c>
      <c r="CM2619">
        <f t="shared" si="203"/>
        <v>0</v>
      </c>
      <c r="CN2619">
        <f t="shared" si="204"/>
        <v>0</v>
      </c>
    </row>
    <row r="2620" spans="1:92" x14ac:dyDescent="0.25">
      <c r="A2620">
        <v>643</v>
      </c>
      <c r="B2620" t="s">
        <v>564</v>
      </c>
      <c r="C2620" t="s">
        <v>564</v>
      </c>
      <c r="D2620">
        <v>2599477</v>
      </c>
      <c r="E2620">
        <v>4</v>
      </c>
      <c r="F2620" s="107">
        <v>40934</v>
      </c>
      <c r="G2620" s="107">
        <v>40935</v>
      </c>
      <c r="H2620">
        <v>2599477</v>
      </c>
      <c r="I2620" s="107">
        <v>40934</v>
      </c>
      <c r="J2620" s="107">
        <v>40935</v>
      </c>
      <c r="K2620">
        <v>5000</v>
      </c>
      <c r="L2620" t="s">
        <v>567</v>
      </c>
      <c r="N2620" t="s">
        <v>564</v>
      </c>
      <c r="O2620" t="s">
        <v>913</v>
      </c>
      <c r="P2620" t="s">
        <v>38</v>
      </c>
      <c r="Q2620">
        <v>2</v>
      </c>
      <c r="R2620">
        <v>2</v>
      </c>
      <c r="S2620">
        <v>0</v>
      </c>
      <c r="T2620">
        <v>1</v>
      </c>
      <c r="AB2620" t="s">
        <v>111</v>
      </c>
      <c r="AD2620" s="107">
        <v>34229</v>
      </c>
      <c r="AE2620" t="s">
        <v>31</v>
      </c>
      <c r="AF2620" t="s">
        <v>39</v>
      </c>
      <c r="AG2620" t="s">
        <v>40</v>
      </c>
      <c r="AH2620" t="s">
        <v>30</v>
      </c>
      <c r="AI2620" t="s">
        <v>52</v>
      </c>
      <c r="AJ2620" t="s">
        <v>88</v>
      </c>
      <c r="AK2620">
        <v>1</v>
      </c>
      <c r="AL2620" t="s">
        <v>986</v>
      </c>
      <c r="AO2620">
        <v>90</v>
      </c>
      <c r="AP2620" t="s">
        <v>42</v>
      </c>
      <c r="AR2620" t="s">
        <v>43</v>
      </c>
      <c r="AS2620" t="s">
        <v>44</v>
      </c>
      <c r="BC2620" t="s">
        <v>37</v>
      </c>
      <c r="BF2620">
        <v>2</v>
      </c>
      <c r="BG2620">
        <v>2</v>
      </c>
      <c r="BH2620">
        <v>2</v>
      </c>
      <c r="BI2620">
        <v>18.319672131147541</v>
      </c>
      <c r="BJ2620">
        <f t="shared" si="200"/>
        <v>18</v>
      </c>
      <c r="BK2620">
        <v>0</v>
      </c>
      <c r="BL2620">
        <v>0</v>
      </c>
      <c r="BM2620" t="s">
        <v>1050</v>
      </c>
      <c r="BN2620" t="s">
        <v>913</v>
      </c>
      <c r="BO2620" t="s">
        <v>564</v>
      </c>
      <c r="BQ2620" t="s">
        <v>1050</v>
      </c>
      <c r="BR2620" t="s">
        <v>87</v>
      </c>
      <c r="BS2620" t="s">
        <v>572</v>
      </c>
      <c r="BT2620" t="s">
        <v>1252</v>
      </c>
      <c r="BU2620" t="s">
        <v>564</v>
      </c>
      <c r="BV2620">
        <v>1</v>
      </c>
      <c r="BW2620">
        <v>1</v>
      </c>
      <c r="BX2620">
        <v>0</v>
      </c>
      <c r="BY2620">
        <v>0</v>
      </c>
      <c r="BZ2620">
        <v>-2</v>
      </c>
      <c r="CA2620">
        <v>0</v>
      </c>
      <c r="CB2620">
        <v>2</v>
      </c>
      <c r="CC2620" t="e">
        <v>#VALUE!</v>
      </c>
      <c r="CD2620">
        <v>2</v>
      </c>
      <c r="CE2620">
        <v>0</v>
      </c>
      <c r="CH2620">
        <f t="shared" si="201"/>
        <v>1</v>
      </c>
      <c r="CI2620" t="s">
        <v>1405</v>
      </c>
      <c r="CJ2620">
        <v>1</v>
      </c>
      <c r="CK2620" t="s">
        <v>1399</v>
      </c>
      <c r="CL2620">
        <f t="shared" si="202"/>
        <v>0</v>
      </c>
      <c r="CM2620">
        <f t="shared" si="203"/>
        <v>0</v>
      </c>
      <c r="CN2620">
        <f t="shared" si="204"/>
        <v>1</v>
      </c>
    </row>
    <row r="2621" spans="1:92" x14ac:dyDescent="0.25">
      <c r="A2621">
        <v>313</v>
      </c>
      <c r="B2621" t="s">
        <v>564</v>
      </c>
      <c r="C2621" t="s">
        <v>564</v>
      </c>
      <c r="D2621">
        <v>2599491</v>
      </c>
      <c r="E2621">
        <v>2</v>
      </c>
      <c r="F2621" s="107">
        <v>40921</v>
      </c>
      <c r="G2621" s="107">
        <v>41043</v>
      </c>
      <c r="H2621">
        <v>2599491</v>
      </c>
      <c r="I2621" s="107">
        <v>40921</v>
      </c>
      <c r="J2621" s="107">
        <v>40922</v>
      </c>
      <c r="K2621">
        <v>2000</v>
      </c>
      <c r="L2621" t="s">
        <v>566</v>
      </c>
      <c r="M2621" s="107">
        <v>40922</v>
      </c>
      <c r="N2621" t="s">
        <v>87</v>
      </c>
      <c r="O2621" t="s">
        <v>75</v>
      </c>
      <c r="P2621" t="s">
        <v>587</v>
      </c>
      <c r="Q2621">
        <v>2</v>
      </c>
      <c r="R2621">
        <v>123</v>
      </c>
      <c r="S2621">
        <v>0</v>
      </c>
      <c r="T2621">
        <v>0</v>
      </c>
      <c r="AB2621" t="s">
        <v>111</v>
      </c>
      <c r="AD2621" s="107">
        <v>26912</v>
      </c>
      <c r="AE2621" t="s">
        <v>31</v>
      </c>
      <c r="AF2621" t="s">
        <v>39</v>
      </c>
      <c r="AG2621" t="s">
        <v>40</v>
      </c>
      <c r="AH2621" t="s">
        <v>30</v>
      </c>
      <c r="AI2621" t="s">
        <v>52</v>
      </c>
      <c r="AJ2621" t="s">
        <v>47</v>
      </c>
      <c r="AK2621">
        <v>7</v>
      </c>
      <c r="AL2621" t="s">
        <v>47</v>
      </c>
      <c r="AP2621" t="s">
        <v>42</v>
      </c>
      <c r="AR2621" t="s">
        <v>43</v>
      </c>
      <c r="AS2621" t="s">
        <v>44</v>
      </c>
      <c r="BC2621" t="s">
        <v>51</v>
      </c>
      <c r="BF2621">
        <v>2</v>
      </c>
      <c r="BG2621">
        <v>123</v>
      </c>
      <c r="BH2621">
        <v>123</v>
      </c>
      <c r="BI2621">
        <v>38.275956284153004</v>
      </c>
      <c r="BJ2621">
        <f t="shared" si="200"/>
        <v>38</v>
      </c>
      <c r="BK2621">
        <v>0</v>
      </c>
      <c r="BL2621">
        <v>-121</v>
      </c>
      <c r="BM2621" t="s">
        <v>47</v>
      </c>
      <c r="BN2621" t="s">
        <v>75</v>
      </c>
      <c r="BO2621" t="s">
        <v>87</v>
      </c>
      <c r="BQ2621" t="s">
        <v>47</v>
      </c>
      <c r="BR2621" t="s">
        <v>87</v>
      </c>
      <c r="BS2621" t="s">
        <v>573</v>
      </c>
      <c r="BT2621" t="s">
        <v>1252</v>
      </c>
      <c r="BU2621" t="s">
        <v>564</v>
      </c>
      <c r="BV2621">
        <v>1.6260162601626018E-2</v>
      </c>
      <c r="BW2621">
        <v>1.6260162601626018E-2</v>
      </c>
      <c r="BX2621">
        <v>0</v>
      </c>
      <c r="BY2621">
        <v>0</v>
      </c>
      <c r="BZ2621">
        <v>-2</v>
      </c>
      <c r="CA2621">
        <v>0</v>
      </c>
      <c r="CB2621">
        <v>2</v>
      </c>
      <c r="CC2621" t="e">
        <v>#VALUE!</v>
      </c>
      <c r="CD2621">
        <v>2</v>
      </c>
      <c r="CE2621">
        <v>0</v>
      </c>
      <c r="CH2621">
        <f t="shared" si="201"/>
        <v>0</v>
      </c>
      <c r="CI2621" t="s">
        <v>1405</v>
      </c>
      <c r="CJ2621">
        <v>1</v>
      </c>
      <c r="CK2621" t="s">
        <v>1399</v>
      </c>
      <c r="CL2621">
        <f t="shared" si="202"/>
        <v>1</v>
      </c>
      <c r="CM2621">
        <f t="shared" si="203"/>
        <v>0</v>
      </c>
      <c r="CN2621">
        <f t="shared" si="204"/>
        <v>0</v>
      </c>
    </row>
    <row r="2622" spans="1:92" x14ac:dyDescent="0.25">
      <c r="A2622">
        <v>333</v>
      </c>
      <c r="B2622" t="s">
        <v>564</v>
      </c>
      <c r="C2622" t="s">
        <v>564</v>
      </c>
      <c r="D2622">
        <v>2599577</v>
      </c>
      <c r="E2622">
        <v>1</v>
      </c>
      <c r="F2622" s="107">
        <v>40921</v>
      </c>
      <c r="G2622" s="107">
        <v>41031</v>
      </c>
      <c r="H2622">
        <v>2599577</v>
      </c>
      <c r="I2622" s="107" t="s">
        <v>560</v>
      </c>
      <c r="J2622" s="107" t="s">
        <v>560</v>
      </c>
      <c r="K2622">
        <v>20000</v>
      </c>
      <c r="L2622" t="s">
        <v>569</v>
      </c>
      <c r="M2622" s="107">
        <v>40922</v>
      </c>
      <c r="N2622" t="s">
        <v>87</v>
      </c>
      <c r="O2622" t="s">
        <v>75</v>
      </c>
      <c r="P2622" t="s">
        <v>54</v>
      </c>
      <c r="Q2622">
        <v>0</v>
      </c>
      <c r="R2622">
        <v>111</v>
      </c>
      <c r="S2622">
        <v>0</v>
      </c>
      <c r="T2622">
        <v>0</v>
      </c>
      <c r="AD2622" s="107">
        <v>33773</v>
      </c>
      <c r="AE2622" t="s">
        <v>31</v>
      </c>
      <c r="AF2622" t="s">
        <v>68</v>
      </c>
      <c r="AG2622" t="s">
        <v>870</v>
      </c>
      <c r="AH2622" t="s">
        <v>30</v>
      </c>
      <c r="AI2622" t="s">
        <v>96</v>
      </c>
      <c r="AJ2622" t="s">
        <v>54</v>
      </c>
      <c r="AK2622">
        <v>5</v>
      </c>
      <c r="AL2622" t="s">
        <v>54</v>
      </c>
      <c r="AP2622" t="s">
        <v>131</v>
      </c>
      <c r="AR2622" t="s">
        <v>91</v>
      </c>
      <c r="AS2622" t="s">
        <v>81</v>
      </c>
      <c r="BC2622" t="s">
        <v>51</v>
      </c>
      <c r="BF2622">
        <v>0</v>
      </c>
      <c r="BG2622">
        <v>0</v>
      </c>
      <c r="BH2622">
        <v>111</v>
      </c>
      <c r="BI2622">
        <v>19.530054644808743</v>
      </c>
      <c r="BJ2622" t="e">
        <f t="shared" si="200"/>
        <v>#VALUE!</v>
      </c>
      <c r="BK2622" t="e">
        <v>#VALUE!</v>
      </c>
      <c r="BL2622" t="e">
        <v>#VALUE!</v>
      </c>
      <c r="BM2622" t="s">
        <v>1051</v>
      </c>
      <c r="BN2622" t="s">
        <v>75</v>
      </c>
      <c r="BO2622" t="s">
        <v>87</v>
      </c>
      <c r="BQ2622" t="s">
        <v>1051</v>
      </c>
      <c r="BR2622">
        <v>0</v>
      </c>
      <c r="BS2622" t="s">
        <v>573</v>
      </c>
      <c r="BT2622" t="s">
        <v>1252</v>
      </c>
      <c r="BU2622" t="s">
        <v>564</v>
      </c>
      <c r="BV2622">
        <v>0</v>
      </c>
      <c r="BW2622">
        <v>0</v>
      </c>
      <c r="BX2622">
        <v>0</v>
      </c>
      <c r="BY2622">
        <v>0</v>
      </c>
      <c r="BZ2622" t="e">
        <v>#VALUE!</v>
      </c>
      <c r="CA2622" t="e">
        <v>#VALUE!</v>
      </c>
      <c r="CB2622" t="e">
        <v>#VALUE!</v>
      </c>
      <c r="CC2622">
        <v>0</v>
      </c>
      <c r="CD2622">
        <v>0</v>
      </c>
      <c r="CE2622">
        <v>0</v>
      </c>
      <c r="CH2622">
        <f t="shared" si="201"/>
        <v>0</v>
      </c>
      <c r="CI2622" t="s">
        <v>1405</v>
      </c>
      <c r="CJ2622">
        <v>1</v>
      </c>
      <c r="CK2622" t="s">
        <v>1400</v>
      </c>
      <c r="CL2622">
        <f t="shared" si="202"/>
        <v>1</v>
      </c>
      <c r="CM2622">
        <f t="shared" si="203"/>
        <v>0</v>
      </c>
      <c r="CN2622">
        <f t="shared" si="204"/>
        <v>0</v>
      </c>
    </row>
    <row r="2623" spans="1:92" x14ac:dyDescent="0.25">
      <c r="A2623">
        <v>335</v>
      </c>
      <c r="B2623" t="s">
        <v>564</v>
      </c>
      <c r="C2623" t="s">
        <v>564</v>
      </c>
      <c r="D2623">
        <v>2599591</v>
      </c>
      <c r="E2623">
        <v>6</v>
      </c>
      <c r="F2623" s="107">
        <v>40922</v>
      </c>
      <c r="G2623" s="107">
        <v>41281</v>
      </c>
      <c r="H2623">
        <v>2599591</v>
      </c>
      <c r="I2623" s="107">
        <v>40922</v>
      </c>
      <c r="J2623" s="107">
        <v>40926</v>
      </c>
      <c r="K2623">
        <v>50000</v>
      </c>
      <c r="L2623" t="s">
        <v>570</v>
      </c>
      <c r="M2623" s="107">
        <v>40926</v>
      </c>
      <c r="N2623" t="s">
        <v>87</v>
      </c>
      <c r="O2623" t="s">
        <v>75</v>
      </c>
      <c r="P2623" t="s">
        <v>38</v>
      </c>
      <c r="Q2623">
        <v>5</v>
      </c>
      <c r="R2623">
        <v>360</v>
      </c>
      <c r="S2623">
        <v>0</v>
      </c>
      <c r="T2623">
        <v>0</v>
      </c>
      <c r="AD2623" s="107">
        <v>32202</v>
      </c>
      <c r="AE2623" t="s">
        <v>31</v>
      </c>
      <c r="AF2623" t="s">
        <v>68</v>
      </c>
      <c r="AG2623" t="s">
        <v>870</v>
      </c>
      <c r="AH2623" t="s">
        <v>30</v>
      </c>
      <c r="AI2623" t="s">
        <v>70</v>
      </c>
      <c r="AJ2623" t="s">
        <v>47</v>
      </c>
      <c r="AK2623">
        <v>9</v>
      </c>
      <c r="AL2623" t="s">
        <v>361</v>
      </c>
      <c r="AM2623">
        <v>3</v>
      </c>
      <c r="AP2623" t="s">
        <v>193</v>
      </c>
      <c r="AR2623" t="s">
        <v>49</v>
      </c>
      <c r="AS2623" t="s">
        <v>63</v>
      </c>
      <c r="BC2623" t="s">
        <v>51</v>
      </c>
      <c r="BF2623">
        <v>5</v>
      </c>
      <c r="BG2623">
        <v>360</v>
      </c>
      <c r="BH2623">
        <v>360</v>
      </c>
      <c r="BI2623">
        <v>23.825136612021858</v>
      </c>
      <c r="BJ2623">
        <f t="shared" si="200"/>
        <v>24</v>
      </c>
      <c r="BK2623">
        <v>0</v>
      </c>
      <c r="BL2623">
        <v>-355</v>
      </c>
      <c r="BM2623" t="s">
        <v>1050</v>
      </c>
      <c r="BN2623" t="s">
        <v>75</v>
      </c>
      <c r="BO2623" t="s">
        <v>87</v>
      </c>
      <c r="BQ2623" t="s">
        <v>47</v>
      </c>
      <c r="BR2623" t="s">
        <v>87</v>
      </c>
      <c r="BS2623" t="s">
        <v>573</v>
      </c>
      <c r="BT2623" t="s">
        <v>1252</v>
      </c>
      <c r="BU2623" t="s">
        <v>564</v>
      </c>
      <c r="BV2623">
        <v>1.3888888888888888E-2</v>
      </c>
      <c r="BW2623">
        <v>1.3888888888888888E-2</v>
      </c>
      <c r="BX2623">
        <v>0</v>
      </c>
      <c r="BY2623">
        <v>0</v>
      </c>
      <c r="BZ2623">
        <v>-5</v>
      </c>
      <c r="CA2623">
        <v>0</v>
      </c>
      <c r="CB2623">
        <v>5</v>
      </c>
      <c r="CC2623" t="e">
        <v>#VALUE!</v>
      </c>
      <c r="CD2623">
        <v>5</v>
      </c>
      <c r="CE2623">
        <v>0</v>
      </c>
      <c r="CH2623">
        <f t="shared" si="201"/>
        <v>0</v>
      </c>
      <c r="CI2623" t="s">
        <v>1405</v>
      </c>
      <c r="CJ2623">
        <v>1</v>
      </c>
      <c r="CK2623" t="s">
        <v>1399</v>
      </c>
      <c r="CL2623">
        <f t="shared" si="202"/>
        <v>1</v>
      </c>
      <c r="CM2623">
        <f t="shared" si="203"/>
        <v>0</v>
      </c>
      <c r="CN2623">
        <f t="shared" si="204"/>
        <v>0</v>
      </c>
    </row>
    <row r="2624" spans="1:92" x14ac:dyDescent="0.25">
      <c r="A2624">
        <v>339</v>
      </c>
      <c r="B2624" t="s">
        <v>564</v>
      </c>
      <c r="C2624" t="s">
        <v>564</v>
      </c>
      <c r="D2624">
        <v>2599602</v>
      </c>
      <c r="E2624">
        <v>2</v>
      </c>
      <c r="F2624" s="107">
        <v>40922</v>
      </c>
      <c r="G2624" s="107">
        <v>41197</v>
      </c>
      <c r="H2624">
        <v>2599602</v>
      </c>
      <c r="I2624" s="107" t="s">
        <v>560</v>
      </c>
      <c r="J2624" s="107" t="s">
        <v>560</v>
      </c>
      <c r="K2624">
        <v>2000</v>
      </c>
      <c r="L2624" t="s">
        <v>566</v>
      </c>
      <c r="M2624" s="107">
        <v>40922</v>
      </c>
      <c r="N2624" t="s">
        <v>87</v>
      </c>
      <c r="O2624" t="s">
        <v>75</v>
      </c>
      <c r="P2624" t="s">
        <v>587</v>
      </c>
      <c r="Q2624">
        <v>0</v>
      </c>
      <c r="R2624">
        <v>276</v>
      </c>
      <c r="S2624">
        <v>0</v>
      </c>
      <c r="T2624">
        <v>0</v>
      </c>
      <c r="AB2624" t="s">
        <v>111</v>
      </c>
      <c r="AD2624" s="107">
        <v>33650</v>
      </c>
      <c r="AE2624" t="s">
        <v>31</v>
      </c>
      <c r="AF2624" t="s">
        <v>39</v>
      </c>
      <c r="AG2624" t="s">
        <v>40</v>
      </c>
      <c r="AH2624" t="s">
        <v>30</v>
      </c>
      <c r="AI2624" t="s">
        <v>46</v>
      </c>
      <c r="AJ2624" t="s">
        <v>47</v>
      </c>
      <c r="AK2624">
        <v>9</v>
      </c>
      <c r="AL2624" t="s">
        <v>47</v>
      </c>
      <c r="AP2624" t="s">
        <v>42</v>
      </c>
      <c r="AR2624" t="s">
        <v>43</v>
      </c>
      <c r="AS2624" t="s">
        <v>44</v>
      </c>
      <c r="BC2624" t="s">
        <v>51</v>
      </c>
      <c r="BF2624">
        <v>0</v>
      </c>
      <c r="BG2624">
        <v>0</v>
      </c>
      <c r="BH2624">
        <v>276</v>
      </c>
      <c r="BI2624">
        <v>19.868852459016395</v>
      </c>
      <c r="BJ2624" t="e">
        <f t="shared" si="200"/>
        <v>#VALUE!</v>
      </c>
      <c r="BK2624" t="e">
        <v>#VALUE!</v>
      </c>
      <c r="BL2624" t="e">
        <v>#VALUE!</v>
      </c>
      <c r="BM2624" t="s">
        <v>47</v>
      </c>
      <c r="BN2624" t="s">
        <v>75</v>
      </c>
      <c r="BO2624" t="s">
        <v>87</v>
      </c>
      <c r="BQ2624" t="s">
        <v>47</v>
      </c>
      <c r="BR2624">
        <v>0</v>
      </c>
      <c r="BS2624" t="s">
        <v>573</v>
      </c>
      <c r="BT2624" t="s">
        <v>1252</v>
      </c>
      <c r="BU2624" t="s">
        <v>564</v>
      </c>
      <c r="BV2624">
        <v>0</v>
      </c>
      <c r="BW2624">
        <v>0</v>
      </c>
      <c r="BX2624">
        <v>0</v>
      </c>
      <c r="BY2624">
        <v>0</v>
      </c>
      <c r="BZ2624" t="e">
        <v>#VALUE!</v>
      </c>
      <c r="CA2624" t="e">
        <v>#VALUE!</v>
      </c>
      <c r="CB2624" t="e">
        <v>#VALUE!</v>
      </c>
      <c r="CC2624">
        <v>0</v>
      </c>
      <c r="CD2624">
        <v>0</v>
      </c>
      <c r="CE2624">
        <v>0</v>
      </c>
      <c r="CH2624">
        <f t="shared" si="201"/>
        <v>0</v>
      </c>
      <c r="CI2624" t="s">
        <v>1405</v>
      </c>
      <c r="CJ2624">
        <v>1</v>
      </c>
      <c r="CK2624" t="s">
        <v>1400</v>
      </c>
      <c r="CL2624">
        <f t="shared" si="202"/>
        <v>1</v>
      </c>
      <c r="CM2624">
        <f t="shared" si="203"/>
        <v>0</v>
      </c>
      <c r="CN2624">
        <f t="shared" si="204"/>
        <v>0</v>
      </c>
    </row>
    <row r="2625" spans="1:92" x14ac:dyDescent="0.25">
      <c r="A2625">
        <v>344</v>
      </c>
      <c r="B2625" t="s">
        <v>564</v>
      </c>
      <c r="C2625" t="s">
        <v>564</v>
      </c>
      <c r="D2625">
        <v>2599631</v>
      </c>
      <c r="E2625">
        <v>6</v>
      </c>
      <c r="F2625" s="107">
        <v>40922</v>
      </c>
      <c r="G2625" s="107">
        <v>41199</v>
      </c>
      <c r="H2625">
        <v>2599631</v>
      </c>
      <c r="I2625" s="107">
        <v>40923</v>
      </c>
      <c r="J2625" s="107">
        <v>40930</v>
      </c>
      <c r="K2625">
        <v>30000</v>
      </c>
      <c r="L2625" t="s">
        <v>570</v>
      </c>
      <c r="M2625" s="107">
        <v>40930</v>
      </c>
      <c r="N2625" t="s">
        <v>87</v>
      </c>
      <c r="O2625" t="s">
        <v>75</v>
      </c>
      <c r="P2625" t="s">
        <v>38</v>
      </c>
      <c r="Q2625">
        <v>8</v>
      </c>
      <c r="R2625">
        <v>278</v>
      </c>
      <c r="S2625">
        <v>0</v>
      </c>
      <c r="T2625">
        <v>0</v>
      </c>
      <c r="AD2625" s="107">
        <v>34408</v>
      </c>
      <c r="AE2625" t="s">
        <v>31</v>
      </c>
      <c r="AF2625" t="s">
        <v>32</v>
      </c>
      <c r="AG2625" t="s">
        <v>868</v>
      </c>
      <c r="AH2625" t="s">
        <v>30</v>
      </c>
      <c r="AI2625" t="s">
        <v>140</v>
      </c>
      <c r="AJ2625" t="s">
        <v>88</v>
      </c>
      <c r="AK2625">
        <v>10</v>
      </c>
      <c r="AL2625" t="s">
        <v>361</v>
      </c>
      <c r="AM2625">
        <v>12</v>
      </c>
      <c r="AP2625" t="s">
        <v>104</v>
      </c>
      <c r="AR2625" t="s">
        <v>91</v>
      </c>
      <c r="AS2625" t="s">
        <v>105</v>
      </c>
      <c r="BC2625" t="s">
        <v>37</v>
      </c>
      <c r="BF2625">
        <v>8</v>
      </c>
      <c r="BG2625">
        <v>277</v>
      </c>
      <c r="BH2625">
        <v>278</v>
      </c>
      <c r="BI2625">
        <v>17.797814207650273</v>
      </c>
      <c r="BJ2625">
        <f t="shared" si="200"/>
        <v>18</v>
      </c>
      <c r="BK2625">
        <v>0</v>
      </c>
      <c r="BL2625">
        <v>-269</v>
      </c>
      <c r="BM2625" t="s">
        <v>1050</v>
      </c>
      <c r="BN2625" t="s">
        <v>75</v>
      </c>
      <c r="BO2625" t="s">
        <v>87</v>
      </c>
      <c r="BQ2625" t="s">
        <v>1050</v>
      </c>
      <c r="BR2625" t="s">
        <v>87</v>
      </c>
      <c r="BS2625" t="s">
        <v>573</v>
      </c>
      <c r="BT2625" t="s">
        <v>1252</v>
      </c>
      <c r="BU2625" t="s">
        <v>564</v>
      </c>
      <c r="BV2625">
        <v>2.8776978417266189E-2</v>
      </c>
      <c r="BW2625">
        <v>2.8880866425992781E-2</v>
      </c>
      <c r="BX2625">
        <v>1.0388800872659226E-4</v>
      </c>
      <c r="BY2625">
        <v>0</v>
      </c>
      <c r="BZ2625">
        <v>-8</v>
      </c>
      <c r="CA2625">
        <v>0</v>
      </c>
      <c r="CB2625">
        <v>8</v>
      </c>
      <c r="CC2625" t="e">
        <v>#VALUE!</v>
      </c>
      <c r="CD2625">
        <v>8</v>
      </c>
      <c r="CE2625">
        <v>0</v>
      </c>
      <c r="CH2625">
        <f t="shared" si="201"/>
        <v>0</v>
      </c>
      <c r="CI2625" t="s">
        <v>1405</v>
      </c>
      <c r="CJ2625">
        <v>1</v>
      </c>
      <c r="CK2625" t="s">
        <v>1399</v>
      </c>
      <c r="CL2625">
        <f t="shared" si="202"/>
        <v>1</v>
      </c>
      <c r="CM2625">
        <f t="shared" si="203"/>
        <v>0</v>
      </c>
      <c r="CN2625">
        <f t="shared" si="204"/>
        <v>0</v>
      </c>
    </row>
    <row r="2626" spans="1:92" x14ac:dyDescent="0.25">
      <c r="A2626">
        <v>346</v>
      </c>
      <c r="B2626" t="s">
        <v>564</v>
      </c>
      <c r="C2626" t="s">
        <v>564</v>
      </c>
      <c r="D2626">
        <v>2599645</v>
      </c>
      <c r="E2626">
        <v>2</v>
      </c>
      <c r="F2626" s="107">
        <v>40922</v>
      </c>
      <c r="G2626" s="107">
        <v>40948</v>
      </c>
      <c r="H2626">
        <v>2599645</v>
      </c>
      <c r="I2626" s="107">
        <v>40922</v>
      </c>
      <c r="J2626" s="107">
        <v>40948</v>
      </c>
      <c r="K2626">
        <v>10000</v>
      </c>
      <c r="L2626" t="s">
        <v>568</v>
      </c>
      <c r="N2626" t="s">
        <v>564</v>
      </c>
      <c r="O2626" t="s">
        <v>913</v>
      </c>
      <c r="P2626" t="s">
        <v>587</v>
      </c>
      <c r="Q2626">
        <v>27</v>
      </c>
      <c r="R2626">
        <v>27</v>
      </c>
      <c r="S2626">
        <v>0</v>
      </c>
      <c r="T2626">
        <v>0</v>
      </c>
      <c r="AB2626" t="s">
        <v>111</v>
      </c>
      <c r="AD2626" s="107">
        <v>34589</v>
      </c>
      <c r="AE2626" t="s">
        <v>31</v>
      </c>
      <c r="AF2626" t="s">
        <v>39</v>
      </c>
      <c r="AG2626" t="s">
        <v>40</v>
      </c>
      <c r="AH2626" t="s">
        <v>30</v>
      </c>
      <c r="AI2626" t="s">
        <v>113</v>
      </c>
      <c r="AJ2626" t="s">
        <v>47</v>
      </c>
      <c r="AK2626">
        <v>2</v>
      </c>
      <c r="AL2626" t="s">
        <v>47</v>
      </c>
      <c r="AP2626" t="s">
        <v>55</v>
      </c>
      <c r="AR2626" t="s">
        <v>49</v>
      </c>
      <c r="AS2626" t="s">
        <v>56</v>
      </c>
      <c r="BC2626" t="s">
        <v>37</v>
      </c>
      <c r="BF2626">
        <v>27</v>
      </c>
      <c r="BG2626">
        <v>27</v>
      </c>
      <c r="BH2626">
        <v>27</v>
      </c>
      <c r="BI2626">
        <v>17.303278688524589</v>
      </c>
      <c r="BJ2626">
        <f t="shared" si="200"/>
        <v>17</v>
      </c>
      <c r="BK2626">
        <v>0</v>
      </c>
      <c r="BL2626">
        <v>0</v>
      </c>
      <c r="BM2626" t="s">
        <v>47</v>
      </c>
      <c r="BN2626" t="s">
        <v>913</v>
      </c>
      <c r="BO2626" t="s">
        <v>564</v>
      </c>
      <c r="BQ2626" t="s">
        <v>47</v>
      </c>
      <c r="BR2626" t="s">
        <v>87</v>
      </c>
      <c r="BS2626" t="s">
        <v>572</v>
      </c>
      <c r="BT2626" t="s">
        <v>1252</v>
      </c>
      <c r="BU2626" t="s">
        <v>564</v>
      </c>
      <c r="BV2626">
        <v>1</v>
      </c>
      <c r="BW2626">
        <v>1</v>
      </c>
      <c r="BX2626">
        <v>0</v>
      </c>
      <c r="BY2626">
        <v>0</v>
      </c>
      <c r="BZ2626">
        <v>-27</v>
      </c>
      <c r="CA2626">
        <v>0</v>
      </c>
      <c r="CB2626">
        <v>27</v>
      </c>
      <c r="CC2626" t="e">
        <v>#VALUE!</v>
      </c>
      <c r="CD2626">
        <v>27</v>
      </c>
      <c r="CE2626">
        <v>0</v>
      </c>
      <c r="CH2626">
        <f t="shared" si="201"/>
        <v>0</v>
      </c>
      <c r="CI2626" t="s">
        <v>1404</v>
      </c>
      <c r="CJ2626">
        <v>2</v>
      </c>
      <c r="CK2626" t="s">
        <v>1399</v>
      </c>
      <c r="CL2626">
        <f t="shared" si="202"/>
        <v>0</v>
      </c>
      <c r="CM2626">
        <f t="shared" si="203"/>
        <v>0</v>
      </c>
      <c r="CN2626">
        <f t="shared" si="204"/>
        <v>0</v>
      </c>
    </row>
    <row r="2627" spans="1:92" x14ac:dyDescent="0.25">
      <c r="A2627">
        <v>631</v>
      </c>
      <c r="B2627" t="s">
        <v>564</v>
      </c>
      <c r="C2627" t="s">
        <v>564</v>
      </c>
      <c r="D2627">
        <v>2599648</v>
      </c>
      <c r="E2627">
        <v>5</v>
      </c>
      <c r="F2627" s="107">
        <v>40933</v>
      </c>
      <c r="G2627" s="107">
        <v>41312</v>
      </c>
      <c r="H2627">
        <v>2599648</v>
      </c>
      <c r="I2627" s="107">
        <v>40933</v>
      </c>
      <c r="J2627" s="107">
        <v>41312</v>
      </c>
      <c r="K2627">
        <v>10000</v>
      </c>
      <c r="L2627" t="s">
        <v>568</v>
      </c>
      <c r="N2627" t="s">
        <v>564</v>
      </c>
      <c r="O2627" t="s">
        <v>913</v>
      </c>
      <c r="P2627" t="s">
        <v>38</v>
      </c>
      <c r="Q2627">
        <v>380</v>
      </c>
      <c r="R2627">
        <v>380</v>
      </c>
      <c r="S2627">
        <v>0</v>
      </c>
      <c r="T2627">
        <v>1</v>
      </c>
      <c r="AD2627" s="107">
        <v>31110</v>
      </c>
      <c r="AE2627" t="s">
        <v>31</v>
      </c>
      <c r="AF2627" t="s">
        <v>68</v>
      </c>
      <c r="AG2627" t="s">
        <v>870</v>
      </c>
      <c r="AH2627" t="s">
        <v>30</v>
      </c>
      <c r="AI2627" t="s">
        <v>58</v>
      </c>
      <c r="AJ2627" t="s">
        <v>88</v>
      </c>
      <c r="AK2627">
        <v>18</v>
      </c>
      <c r="AL2627" t="s">
        <v>987</v>
      </c>
      <c r="AN2627">
        <v>6</v>
      </c>
      <c r="AP2627" t="s">
        <v>226</v>
      </c>
      <c r="AR2627" t="s">
        <v>66</v>
      </c>
      <c r="AS2627" t="s">
        <v>63</v>
      </c>
      <c r="BC2627" t="s">
        <v>51</v>
      </c>
      <c r="BF2627">
        <v>380</v>
      </c>
      <c r="BG2627">
        <v>380</v>
      </c>
      <c r="BH2627">
        <v>380</v>
      </c>
      <c r="BI2627">
        <v>26.838797814207652</v>
      </c>
      <c r="BJ2627">
        <f t="shared" ref="BJ2627:BJ2690" si="205">ROUND((I2627-AD2627)/365,0)</f>
        <v>27</v>
      </c>
      <c r="BK2627">
        <v>0</v>
      </c>
      <c r="BL2627">
        <v>0</v>
      </c>
      <c r="BM2627" t="s">
        <v>1050</v>
      </c>
      <c r="BN2627" t="s">
        <v>913</v>
      </c>
      <c r="BO2627" t="s">
        <v>564</v>
      </c>
      <c r="BQ2627" t="s">
        <v>1050</v>
      </c>
      <c r="BR2627" t="s">
        <v>87</v>
      </c>
      <c r="BS2627" t="s">
        <v>572</v>
      </c>
      <c r="BT2627" t="s">
        <v>1252</v>
      </c>
      <c r="BU2627" t="s">
        <v>564</v>
      </c>
      <c r="BV2627">
        <v>1</v>
      </c>
      <c r="BW2627">
        <v>1</v>
      </c>
      <c r="BX2627">
        <v>0</v>
      </c>
      <c r="BY2627">
        <v>0</v>
      </c>
      <c r="BZ2627">
        <v>-380</v>
      </c>
      <c r="CA2627">
        <v>0</v>
      </c>
      <c r="CB2627">
        <v>380</v>
      </c>
      <c r="CC2627" t="e">
        <v>#VALUE!</v>
      </c>
      <c r="CD2627">
        <v>380</v>
      </c>
      <c r="CE2627">
        <v>0</v>
      </c>
      <c r="CH2627">
        <f t="shared" ref="CH2627:CH2690" si="206">IF(CM2627+CN2627&gt;0,1,0)</f>
        <v>1</v>
      </c>
      <c r="CI2627" t="s">
        <v>1406</v>
      </c>
      <c r="CJ2627">
        <v>0</v>
      </c>
      <c r="CK2627" t="s">
        <v>1399</v>
      </c>
      <c r="CL2627">
        <f t="shared" ref="CL2627:CL2690" si="207">IF(BN2627="None",0,1)</f>
        <v>0</v>
      </c>
      <c r="CM2627">
        <f t="shared" ref="CM2627:CM2690" si="208">IF(S2627&gt;0,1,0)</f>
        <v>0</v>
      </c>
      <c r="CN2627">
        <f t="shared" ref="CN2627:CN2690" si="209">IF(T2627&gt;0,1,0)</f>
        <v>1</v>
      </c>
    </row>
    <row r="2628" spans="1:92" x14ac:dyDescent="0.25">
      <c r="A2628">
        <v>3001</v>
      </c>
      <c r="B2628" t="s">
        <v>564</v>
      </c>
      <c r="C2628" t="s">
        <v>87</v>
      </c>
      <c r="D2628">
        <v>2599652</v>
      </c>
      <c r="E2628">
        <v>1</v>
      </c>
      <c r="F2628" s="107">
        <v>41019</v>
      </c>
      <c r="G2628" s="107">
        <v>41183</v>
      </c>
      <c r="H2628">
        <v>2599652</v>
      </c>
      <c r="I2628" s="107">
        <v>41127</v>
      </c>
      <c r="J2628" s="107">
        <v>41183</v>
      </c>
      <c r="K2628">
        <v>20000</v>
      </c>
      <c r="L2628" t="s">
        <v>569</v>
      </c>
      <c r="M2628" s="107">
        <v>41025</v>
      </c>
      <c r="N2628" t="s">
        <v>87</v>
      </c>
      <c r="O2628" t="s">
        <v>583</v>
      </c>
      <c r="P2628" t="s">
        <v>587</v>
      </c>
      <c r="Q2628">
        <v>77</v>
      </c>
      <c r="R2628">
        <v>165</v>
      </c>
      <c r="S2628">
        <v>0</v>
      </c>
      <c r="T2628">
        <v>1</v>
      </c>
      <c r="AD2628" s="107">
        <v>34449</v>
      </c>
      <c r="AE2628" t="s">
        <v>31</v>
      </c>
      <c r="AF2628" t="s">
        <v>32</v>
      </c>
      <c r="AG2628" t="s">
        <v>868</v>
      </c>
      <c r="AH2628" t="s">
        <v>30</v>
      </c>
      <c r="AI2628" t="s">
        <v>69</v>
      </c>
      <c r="AJ2628" t="s">
        <v>54</v>
      </c>
      <c r="AK2628">
        <v>8</v>
      </c>
      <c r="AL2628" t="s">
        <v>54</v>
      </c>
      <c r="AP2628" t="s">
        <v>55</v>
      </c>
      <c r="AR2628" t="s">
        <v>49</v>
      </c>
      <c r="AS2628" t="s">
        <v>56</v>
      </c>
      <c r="AT2628" t="s">
        <v>508</v>
      </c>
      <c r="AU2628" t="s">
        <v>852</v>
      </c>
      <c r="AX2628" t="s">
        <v>87</v>
      </c>
      <c r="BC2628" t="s">
        <v>51</v>
      </c>
      <c r="BF2628">
        <v>77</v>
      </c>
      <c r="BG2628">
        <v>57</v>
      </c>
      <c r="BH2628">
        <v>165</v>
      </c>
      <c r="BI2628">
        <v>17.950819672131146</v>
      </c>
      <c r="BJ2628">
        <f t="shared" si="205"/>
        <v>18</v>
      </c>
      <c r="BK2628">
        <v>0</v>
      </c>
      <c r="BL2628">
        <v>0</v>
      </c>
      <c r="BM2628" t="s">
        <v>1051</v>
      </c>
      <c r="BN2628" t="s">
        <v>75</v>
      </c>
      <c r="BO2628" t="s">
        <v>87</v>
      </c>
      <c r="BQ2628" t="s">
        <v>1051</v>
      </c>
      <c r="BR2628" t="s">
        <v>87</v>
      </c>
      <c r="BS2628" t="s">
        <v>572</v>
      </c>
      <c r="BT2628" t="s">
        <v>1252</v>
      </c>
      <c r="BU2628" t="s">
        <v>564</v>
      </c>
      <c r="BV2628">
        <v>0.46666666666666667</v>
      </c>
      <c r="BW2628">
        <v>1</v>
      </c>
      <c r="BX2628">
        <v>0.53333333333333333</v>
      </c>
      <c r="BY2628">
        <v>0</v>
      </c>
      <c r="BZ2628">
        <v>-57</v>
      </c>
      <c r="CA2628">
        <v>20</v>
      </c>
      <c r="CB2628">
        <v>57</v>
      </c>
      <c r="CC2628">
        <v>77</v>
      </c>
      <c r="CD2628">
        <v>57</v>
      </c>
      <c r="CE2628">
        <v>0</v>
      </c>
      <c r="CH2628">
        <f t="shared" si="206"/>
        <v>1</v>
      </c>
      <c r="CI2628" t="s">
        <v>1402</v>
      </c>
      <c r="CJ2628">
        <v>4</v>
      </c>
      <c r="CK2628" t="s">
        <v>1399</v>
      </c>
      <c r="CL2628">
        <f t="shared" si="207"/>
        <v>1</v>
      </c>
      <c r="CM2628">
        <f t="shared" si="208"/>
        <v>0</v>
      </c>
      <c r="CN2628">
        <f t="shared" si="209"/>
        <v>1</v>
      </c>
    </row>
    <row r="2629" spans="1:92" x14ac:dyDescent="0.25">
      <c r="A2629">
        <v>366</v>
      </c>
      <c r="B2629" t="s">
        <v>564</v>
      </c>
      <c r="C2629" t="s">
        <v>87</v>
      </c>
      <c r="D2629">
        <v>2599741</v>
      </c>
      <c r="E2629">
        <v>4</v>
      </c>
      <c r="F2629" s="107">
        <v>40923</v>
      </c>
      <c r="G2629" s="107">
        <v>41134</v>
      </c>
      <c r="H2629">
        <v>2599741</v>
      </c>
      <c r="I2629" s="107">
        <v>40924</v>
      </c>
      <c r="J2629" s="107">
        <v>40929</v>
      </c>
      <c r="K2629">
        <v>30000</v>
      </c>
      <c r="L2629" t="s">
        <v>570</v>
      </c>
      <c r="M2629" s="107">
        <v>40929</v>
      </c>
      <c r="N2629" t="s">
        <v>87</v>
      </c>
      <c r="O2629" t="s">
        <v>75</v>
      </c>
      <c r="P2629" t="s">
        <v>38</v>
      </c>
      <c r="Q2629">
        <v>59</v>
      </c>
      <c r="R2629">
        <v>212</v>
      </c>
      <c r="S2629">
        <v>0</v>
      </c>
      <c r="T2629">
        <v>0</v>
      </c>
      <c r="AB2629" t="s">
        <v>111</v>
      </c>
      <c r="AD2629" s="107">
        <v>33757</v>
      </c>
      <c r="AE2629" t="s">
        <v>31</v>
      </c>
      <c r="AF2629" t="s">
        <v>39</v>
      </c>
      <c r="AG2629" t="s">
        <v>40</v>
      </c>
      <c r="AH2629" t="s">
        <v>30</v>
      </c>
      <c r="AI2629" t="s">
        <v>64</v>
      </c>
      <c r="AJ2629" t="s">
        <v>88</v>
      </c>
      <c r="AK2629">
        <v>11</v>
      </c>
      <c r="AL2629" t="s">
        <v>986</v>
      </c>
      <c r="AO2629">
        <v>100</v>
      </c>
      <c r="AP2629" t="s">
        <v>104</v>
      </c>
      <c r="AR2629" t="s">
        <v>91</v>
      </c>
      <c r="AS2629" t="s">
        <v>105</v>
      </c>
      <c r="AU2629" t="s">
        <v>688</v>
      </c>
      <c r="AX2629" t="s">
        <v>87</v>
      </c>
      <c r="BC2629" t="s">
        <v>37</v>
      </c>
      <c r="BF2629">
        <v>59</v>
      </c>
      <c r="BG2629">
        <v>211</v>
      </c>
      <c r="BH2629">
        <v>212</v>
      </c>
      <c r="BI2629">
        <v>19.579234972677597</v>
      </c>
      <c r="BJ2629">
        <f t="shared" si="205"/>
        <v>20</v>
      </c>
      <c r="BK2629">
        <v>0</v>
      </c>
      <c r="BL2629">
        <v>-205</v>
      </c>
      <c r="BM2629" t="s">
        <v>1050</v>
      </c>
      <c r="BN2629" t="s">
        <v>75</v>
      </c>
      <c r="BO2629" t="s">
        <v>87</v>
      </c>
      <c r="BQ2629" t="s">
        <v>1050</v>
      </c>
      <c r="BR2629" t="s">
        <v>87</v>
      </c>
      <c r="BS2629" t="s">
        <v>572</v>
      </c>
      <c r="BT2629" t="s">
        <v>1252</v>
      </c>
      <c r="BU2629" t="s">
        <v>564</v>
      </c>
      <c r="BV2629">
        <v>0.27830188679245282</v>
      </c>
      <c r="BW2629">
        <v>2.843601895734597E-2</v>
      </c>
      <c r="BX2629">
        <v>-0.24986586783510686</v>
      </c>
      <c r="BY2629">
        <v>0</v>
      </c>
      <c r="BZ2629">
        <v>-6</v>
      </c>
      <c r="CA2629">
        <v>53</v>
      </c>
      <c r="CB2629">
        <v>211</v>
      </c>
      <c r="CC2629">
        <v>59</v>
      </c>
      <c r="CD2629">
        <v>211</v>
      </c>
      <c r="CE2629">
        <v>205</v>
      </c>
      <c r="CH2629">
        <f t="shared" si="206"/>
        <v>0</v>
      </c>
      <c r="CI2629" t="s">
        <v>1401</v>
      </c>
      <c r="CJ2629">
        <v>3</v>
      </c>
      <c r="CK2629" t="s">
        <v>1399</v>
      </c>
      <c r="CL2629">
        <f t="shared" si="207"/>
        <v>1</v>
      </c>
      <c r="CM2629">
        <f t="shared" si="208"/>
        <v>0</v>
      </c>
      <c r="CN2629">
        <f t="shared" si="209"/>
        <v>0</v>
      </c>
    </row>
    <row r="2630" spans="1:92" x14ac:dyDescent="0.25">
      <c r="A2630">
        <v>371</v>
      </c>
      <c r="B2630" t="s">
        <v>564</v>
      </c>
      <c r="C2630" t="s">
        <v>564</v>
      </c>
      <c r="D2630">
        <v>2599785</v>
      </c>
      <c r="E2630">
        <v>4</v>
      </c>
      <c r="F2630" s="107">
        <v>40924</v>
      </c>
      <c r="G2630" s="107">
        <v>40926</v>
      </c>
      <c r="H2630">
        <v>2599785</v>
      </c>
      <c r="I2630" s="107">
        <v>40924</v>
      </c>
      <c r="J2630" s="107">
        <v>40926</v>
      </c>
      <c r="K2630">
        <v>35000</v>
      </c>
      <c r="L2630" t="s">
        <v>570</v>
      </c>
      <c r="N2630" t="s">
        <v>564</v>
      </c>
      <c r="O2630" t="s">
        <v>913</v>
      </c>
      <c r="P2630" t="s">
        <v>38</v>
      </c>
      <c r="Q2630">
        <v>3</v>
      </c>
      <c r="R2630">
        <v>3</v>
      </c>
      <c r="S2630">
        <v>0</v>
      </c>
      <c r="T2630">
        <v>0</v>
      </c>
      <c r="AD2630" s="107">
        <v>30700</v>
      </c>
      <c r="AE2630" t="s">
        <v>31</v>
      </c>
      <c r="AF2630" t="s">
        <v>39</v>
      </c>
      <c r="AG2630" t="s">
        <v>40</v>
      </c>
      <c r="AH2630" t="s">
        <v>40</v>
      </c>
      <c r="AI2630" t="s">
        <v>46</v>
      </c>
      <c r="AJ2630" t="s">
        <v>88</v>
      </c>
      <c r="AK2630">
        <v>1</v>
      </c>
      <c r="AL2630" t="s">
        <v>986</v>
      </c>
      <c r="AO2630">
        <v>30</v>
      </c>
      <c r="AP2630" t="s">
        <v>42</v>
      </c>
      <c r="AR2630" t="s">
        <v>43</v>
      </c>
      <c r="AS2630" t="s">
        <v>44</v>
      </c>
      <c r="BC2630" t="s">
        <v>37</v>
      </c>
      <c r="BF2630">
        <v>3</v>
      </c>
      <c r="BG2630">
        <v>3</v>
      </c>
      <c r="BH2630">
        <v>3</v>
      </c>
      <c r="BI2630">
        <v>27.934426229508198</v>
      </c>
      <c r="BJ2630">
        <f t="shared" si="205"/>
        <v>28</v>
      </c>
      <c r="BK2630">
        <v>0</v>
      </c>
      <c r="BL2630">
        <v>0</v>
      </c>
      <c r="BM2630" t="s">
        <v>1050</v>
      </c>
      <c r="BN2630" t="s">
        <v>913</v>
      </c>
      <c r="BO2630" t="s">
        <v>564</v>
      </c>
      <c r="BQ2630" t="s">
        <v>1050</v>
      </c>
      <c r="BR2630" t="s">
        <v>87</v>
      </c>
      <c r="BS2630" t="s">
        <v>572</v>
      </c>
      <c r="BT2630" t="s">
        <v>1252</v>
      </c>
      <c r="BU2630" t="s">
        <v>564</v>
      </c>
      <c r="BV2630">
        <v>1</v>
      </c>
      <c r="BW2630">
        <v>1</v>
      </c>
      <c r="BX2630">
        <v>0</v>
      </c>
      <c r="BY2630">
        <v>0</v>
      </c>
      <c r="BZ2630">
        <v>-3</v>
      </c>
      <c r="CA2630">
        <v>0</v>
      </c>
      <c r="CB2630">
        <v>3</v>
      </c>
      <c r="CC2630" t="e">
        <v>#VALUE!</v>
      </c>
      <c r="CD2630">
        <v>3</v>
      </c>
      <c r="CE2630">
        <v>0</v>
      </c>
      <c r="CH2630">
        <f t="shared" si="206"/>
        <v>0</v>
      </c>
      <c r="CI2630" t="s">
        <v>1405</v>
      </c>
      <c r="CJ2630">
        <v>1</v>
      </c>
      <c r="CK2630" t="s">
        <v>1399</v>
      </c>
      <c r="CL2630">
        <f t="shared" si="207"/>
        <v>0</v>
      </c>
      <c r="CM2630">
        <f t="shared" si="208"/>
        <v>0</v>
      </c>
      <c r="CN2630">
        <f t="shared" si="209"/>
        <v>0</v>
      </c>
    </row>
    <row r="2631" spans="1:92" x14ac:dyDescent="0.25">
      <c r="A2631">
        <v>373</v>
      </c>
      <c r="B2631" t="s">
        <v>564</v>
      </c>
      <c r="C2631" t="s">
        <v>564</v>
      </c>
      <c r="D2631">
        <v>2599813</v>
      </c>
      <c r="E2631">
        <v>2</v>
      </c>
      <c r="F2631" s="107">
        <v>40924</v>
      </c>
      <c r="G2631" s="107">
        <v>40991</v>
      </c>
      <c r="H2631">
        <v>2599813</v>
      </c>
      <c r="I2631" s="107">
        <v>40924</v>
      </c>
      <c r="J2631" s="107">
        <v>40991</v>
      </c>
      <c r="K2631">
        <v>32000</v>
      </c>
      <c r="L2631" t="s">
        <v>570</v>
      </c>
      <c r="N2631" t="s">
        <v>564</v>
      </c>
      <c r="O2631" t="s">
        <v>913</v>
      </c>
      <c r="P2631" t="s">
        <v>587</v>
      </c>
      <c r="Q2631">
        <v>68</v>
      </c>
      <c r="R2631">
        <v>68</v>
      </c>
      <c r="S2631">
        <v>0</v>
      </c>
      <c r="T2631">
        <v>0</v>
      </c>
      <c r="AD2631" s="107">
        <v>34236</v>
      </c>
      <c r="AE2631" t="s">
        <v>31</v>
      </c>
      <c r="AF2631" t="s">
        <v>32</v>
      </c>
      <c r="AG2631" t="s">
        <v>868</v>
      </c>
      <c r="AH2631" t="s">
        <v>30</v>
      </c>
      <c r="AI2631" t="s">
        <v>61</v>
      </c>
      <c r="AJ2631" t="s">
        <v>47</v>
      </c>
      <c r="AK2631">
        <v>3</v>
      </c>
      <c r="AL2631" t="s">
        <v>47</v>
      </c>
      <c r="AP2631" t="s">
        <v>104</v>
      </c>
      <c r="AR2631" t="s">
        <v>91</v>
      </c>
      <c r="AS2631" t="s">
        <v>105</v>
      </c>
      <c r="BC2631" t="s">
        <v>37</v>
      </c>
      <c r="BF2631">
        <v>68</v>
      </c>
      <c r="BG2631">
        <v>68</v>
      </c>
      <c r="BH2631">
        <v>68</v>
      </c>
      <c r="BI2631">
        <v>18.273224043715846</v>
      </c>
      <c r="BJ2631">
        <f t="shared" si="205"/>
        <v>18</v>
      </c>
      <c r="BK2631">
        <v>0</v>
      </c>
      <c r="BL2631">
        <v>0</v>
      </c>
      <c r="BM2631" t="s">
        <v>47</v>
      </c>
      <c r="BN2631" t="s">
        <v>913</v>
      </c>
      <c r="BO2631" t="s">
        <v>564</v>
      </c>
      <c r="BQ2631" t="s">
        <v>47</v>
      </c>
      <c r="BR2631" t="s">
        <v>87</v>
      </c>
      <c r="BS2631" t="s">
        <v>572</v>
      </c>
      <c r="BT2631" t="s">
        <v>1252</v>
      </c>
      <c r="BU2631" t="s">
        <v>564</v>
      </c>
      <c r="BV2631">
        <v>1</v>
      </c>
      <c r="BW2631">
        <v>1</v>
      </c>
      <c r="BX2631">
        <v>0</v>
      </c>
      <c r="BY2631">
        <v>0</v>
      </c>
      <c r="BZ2631">
        <v>-68</v>
      </c>
      <c r="CA2631">
        <v>0</v>
      </c>
      <c r="CB2631">
        <v>68</v>
      </c>
      <c r="CC2631" t="e">
        <v>#VALUE!</v>
      </c>
      <c r="CD2631">
        <v>68</v>
      </c>
      <c r="CE2631">
        <v>0</v>
      </c>
      <c r="CH2631">
        <f t="shared" si="206"/>
        <v>0</v>
      </c>
      <c r="CI2631" t="s">
        <v>1402</v>
      </c>
      <c r="CJ2631">
        <v>4</v>
      </c>
      <c r="CK2631" t="s">
        <v>1399</v>
      </c>
      <c r="CL2631">
        <f t="shared" si="207"/>
        <v>0</v>
      </c>
      <c r="CM2631">
        <f t="shared" si="208"/>
        <v>0</v>
      </c>
      <c r="CN2631">
        <f t="shared" si="209"/>
        <v>0</v>
      </c>
    </row>
    <row r="2632" spans="1:92" x14ac:dyDescent="0.25">
      <c r="A2632">
        <v>383</v>
      </c>
      <c r="B2632" t="s">
        <v>564</v>
      </c>
      <c r="C2632" t="s">
        <v>564</v>
      </c>
      <c r="D2632">
        <v>2599840</v>
      </c>
      <c r="E2632">
        <v>5</v>
      </c>
      <c r="F2632" s="107">
        <v>40924</v>
      </c>
      <c r="G2632" s="107">
        <v>41103</v>
      </c>
      <c r="H2632">
        <v>2599840</v>
      </c>
      <c r="I2632" s="107">
        <v>40925</v>
      </c>
      <c r="J2632" s="107">
        <v>41103</v>
      </c>
      <c r="K2632">
        <v>15000</v>
      </c>
      <c r="L2632" t="s">
        <v>569</v>
      </c>
      <c r="N2632" t="s">
        <v>564</v>
      </c>
      <c r="O2632" t="s">
        <v>913</v>
      </c>
      <c r="P2632" t="s">
        <v>38</v>
      </c>
      <c r="Q2632">
        <v>179</v>
      </c>
      <c r="R2632">
        <v>180</v>
      </c>
      <c r="S2632">
        <v>0</v>
      </c>
      <c r="T2632">
        <v>0</v>
      </c>
      <c r="AB2632" t="s">
        <v>111</v>
      </c>
      <c r="AD2632" s="107">
        <v>29269</v>
      </c>
      <c r="AE2632" t="s">
        <v>31</v>
      </c>
      <c r="AF2632" t="s">
        <v>39</v>
      </c>
      <c r="AG2632" t="s">
        <v>40</v>
      </c>
      <c r="AH2632" t="s">
        <v>30</v>
      </c>
      <c r="AI2632" t="s">
        <v>46</v>
      </c>
      <c r="AJ2632" t="s">
        <v>88</v>
      </c>
      <c r="AK2632">
        <v>7</v>
      </c>
      <c r="AL2632" t="s">
        <v>987</v>
      </c>
      <c r="AN2632">
        <v>8</v>
      </c>
      <c r="AP2632" t="s">
        <v>59</v>
      </c>
      <c r="AR2632" t="s">
        <v>43</v>
      </c>
      <c r="AS2632" t="s">
        <v>60</v>
      </c>
      <c r="BC2632" t="s">
        <v>37</v>
      </c>
      <c r="BF2632">
        <v>179</v>
      </c>
      <c r="BG2632">
        <v>179</v>
      </c>
      <c r="BH2632">
        <v>180</v>
      </c>
      <c r="BI2632">
        <v>31.844262295081968</v>
      </c>
      <c r="BJ2632">
        <f t="shared" si="205"/>
        <v>32</v>
      </c>
      <c r="BK2632">
        <v>0</v>
      </c>
      <c r="BL2632">
        <v>0</v>
      </c>
      <c r="BM2632" t="s">
        <v>1050</v>
      </c>
      <c r="BN2632" t="s">
        <v>913</v>
      </c>
      <c r="BO2632" t="s">
        <v>564</v>
      </c>
      <c r="BQ2632" t="s">
        <v>1050</v>
      </c>
      <c r="BR2632" t="s">
        <v>87</v>
      </c>
      <c r="BS2632" t="s">
        <v>572</v>
      </c>
      <c r="BT2632" t="s">
        <v>1252</v>
      </c>
      <c r="BU2632" t="s">
        <v>564</v>
      </c>
      <c r="BV2632">
        <v>0.99444444444444446</v>
      </c>
      <c r="BW2632">
        <v>1</v>
      </c>
      <c r="BX2632">
        <v>5.5555555555555358E-3</v>
      </c>
      <c r="BY2632">
        <v>0</v>
      </c>
      <c r="BZ2632">
        <v>-179</v>
      </c>
      <c r="CA2632">
        <v>0</v>
      </c>
      <c r="CB2632">
        <v>179</v>
      </c>
      <c r="CC2632" t="e">
        <v>#VALUE!</v>
      </c>
      <c r="CD2632">
        <v>179</v>
      </c>
      <c r="CE2632">
        <v>0</v>
      </c>
      <c r="CH2632">
        <f t="shared" si="206"/>
        <v>0</v>
      </c>
      <c r="CI2632" t="s">
        <v>1403</v>
      </c>
      <c r="CJ2632">
        <v>6</v>
      </c>
      <c r="CK2632" t="s">
        <v>1399</v>
      </c>
      <c r="CL2632">
        <f t="shared" si="207"/>
        <v>0</v>
      </c>
      <c r="CM2632">
        <f t="shared" si="208"/>
        <v>0</v>
      </c>
      <c r="CN2632">
        <f t="shared" si="209"/>
        <v>0</v>
      </c>
    </row>
    <row r="2633" spans="1:92" x14ac:dyDescent="0.25">
      <c r="A2633">
        <v>2249</v>
      </c>
      <c r="B2633" t="s">
        <v>564</v>
      </c>
      <c r="C2633" t="s">
        <v>564</v>
      </c>
      <c r="D2633">
        <v>2599849</v>
      </c>
      <c r="E2633">
        <v>2</v>
      </c>
      <c r="F2633" s="107">
        <v>40994</v>
      </c>
      <c r="G2633" s="107">
        <v>41025</v>
      </c>
      <c r="H2633">
        <v>2599849</v>
      </c>
      <c r="I2633" s="107">
        <v>40995</v>
      </c>
      <c r="J2633" s="107">
        <v>41025</v>
      </c>
      <c r="K2633">
        <v>10000</v>
      </c>
      <c r="L2633" t="s">
        <v>568</v>
      </c>
      <c r="N2633" t="s">
        <v>564</v>
      </c>
      <c r="O2633" t="s">
        <v>913</v>
      </c>
      <c r="P2633" t="s">
        <v>587</v>
      </c>
      <c r="Q2633">
        <v>31</v>
      </c>
      <c r="R2633">
        <v>32</v>
      </c>
      <c r="S2633">
        <v>1</v>
      </c>
      <c r="T2633">
        <v>0</v>
      </c>
      <c r="AD2633" s="107">
        <v>34689</v>
      </c>
      <c r="AE2633" t="s">
        <v>45</v>
      </c>
      <c r="AF2633" t="s">
        <v>32</v>
      </c>
      <c r="AG2633" t="s">
        <v>868</v>
      </c>
      <c r="AH2633" t="s">
        <v>30</v>
      </c>
      <c r="AI2633" t="s">
        <v>113</v>
      </c>
      <c r="AJ2633" t="s">
        <v>47</v>
      </c>
      <c r="AK2633">
        <v>3</v>
      </c>
      <c r="AL2633" t="s">
        <v>47</v>
      </c>
      <c r="AP2633" t="s">
        <v>72</v>
      </c>
      <c r="AR2633" t="s">
        <v>49</v>
      </c>
      <c r="AS2633" t="s">
        <v>73</v>
      </c>
      <c r="AT2633" t="s">
        <v>421</v>
      </c>
      <c r="BC2633" t="s">
        <v>37</v>
      </c>
      <c r="BF2633">
        <v>31</v>
      </c>
      <c r="BG2633">
        <v>31</v>
      </c>
      <c r="BH2633">
        <v>32</v>
      </c>
      <c r="BI2633">
        <v>17.226775956284154</v>
      </c>
      <c r="BJ2633">
        <f t="shared" si="205"/>
        <v>17</v>
      </c>
      <c r="BK2633">
        <v>0</v>
      </c>
      <c r="BL2633">
        <v>0</v>
      </c>
      <c r="BM2633" t="s">
        <v>47</v>
      </c>
      <c r="BN2633" t="s">
        <v>913</v>
      </c>
      <c r="BO2633" t="s">
        <v>564</v>
      </c>
      <c r="BQ2633" t="s">
        <v>47</v>
      </c>
      <c r="BR2633" t="s">
        <v>87</v>
      </c>
      <c r="BS2633" t="s">
        <v>572</v>
      </c>
      <c r="BT2633" t="s">
        <v>1252</v>
      </c>
      <c r="BU2633" t="s">
        <v>87</v>
      </c>
      <c r="BV2633">
        <v>0.96875</v>
      </c>
      <c r="BW2633">
        <v>1</v>
      </c>
      <c r="BX2633">
        <v>3.125E-2</v>
      </c>
      <c r="BY2633">
        <v>0</v>
      </c>
      <c r="BZ2633">
        <v>-31</v>
      </c>
      <c r="CA2633">
        <v>0</v>
      </c>
      <c r="CB2633">
        <v>31</v>
      </c>
      <c r="CC2633" t="e">
        <v>#VALUE!</v>
      </c>
      <c r="CD2633">
        <v>31</v>
      </c>
      <c r="CE2633">
        <v>0</v>
      </c>
      <c r="CH2633">
        <f t="shared" si="206"/>
        <v>1</v>
      </c>
      <c r="CI2633" t="s">
        <v>1401</v>
      </c>
      <c r="CJ2633">
        <v>3</v>
      </c>
      <c r="CK2633" t="s">
        <v>1399</v>
      </c>
      <c r="CL2633">
        <f t="shared" si="207"/>
        <v>0</v>
      </c>
      <c r="CM2633">
        <f t="shared" si="208"/>
        <v>1</v>
      </c>
      <c r="CN2633">
        <f t="shared" si="209"/>
        <v>0</v>
      </c>
    </row>
    <row r="2634" spans="1:92" x14ac:dyDescent="0.25">
      <c r="A2634">
        <v>385</v>
      </c>
      <c r="B2634" t="s">
        <v>564</v>
      </c>
      <c r="C2634" t="s">
        <v>564</v>
      </c>
      <c r="D2634">
        <v>2599855</v>
      </c>
      <c r="E2634">
        <v>1</v>
      </c>
      <c r="F2634" s="107">
        <v>40925</v>
      </c>
      <c r="G2634" s="107">
        <v>41046</v>
      </c>
      <c r="H2634">
        <v>2599855</v>
      </c>
      <c r="I2634" s="107">
        <v>40925</v>
      </c>
      <c r="J2634" s="107">
        <v>40926</v>
      </c>
      <c r="K2634">
        <v>5000</v>
      </c>
      <c r="L2634" t="s">
        <v>567</v>
      </c>
      <c r="M2634" s="107">
        <v>40926</v>
      </c>
      <c r="N2634" t="s">
        <v>87</v>
      </c>
      <c r="O2634" t="s">
        <v>75</v>
      </c>
      <c r="P2634" t="s">
        <v>122</v>
      </c>
      <c r="Q2634">
        <v>2</v>
      </c>
      <c r="R2634">
        <v>122</v>
      </c>
      <c r="S2634">
        <v>0</v>
      </c>
      <c r="T2634">
        <v>0</v>
      </c>
      <c r="AD2634" s="107">
        <v>30821</v>
      </c>
      <c r="AE2634" t="s">
        <v>45</v>
      </c>
      <c r="AF2634" t="s">
        <v>68</v>
      </c>
      <c r="AG2634" t="s">
        <v>870</v>
      </c>
      <c r="AH2634" t="s">
        <v>57</v>
      </c>
      <c r="AI2634" t="s">
        <v>113</v>
      </c>
      <c r="AJ2634" t="s">
        <v>122</v>
      </c>
      <c r="AK2634">
        <v>4</v>
      </c>
      <c r="AL2634" t="s">
        <v>122</v>
      </c>
      <c r="AP2634" t="s">
        <v>143</v>
      </c>
      <c r="AR2634" t="s">
        <v>66</v>
      </c>
      <c r="AS2634" t="s">
        <v>73</v>
      </c>
      <c r="BC2634" t="s">
        <v>51</v>
      </c>
      <c r="BF2634">
        <v>2</v>
      </c>
      <c r="BG2634">
        <v>122</v>
      </c>
      <c r="BH2634">
        <v>122</v>
      </c>
      <c r="BI2634">
        <v>27.606557377049182</v>
      </c>
      <c r="BJ2634">
        <f t="shared" si="205"/>
        <v>28</v>
      </c>
      <c r="BK2634">
        <v>0</v>
      </c>
      <c r="BL2634">
        <v>-120</v>
      </c>
      <c r="BM2634" t="s">
        <v>1051</v>
      </c>
      <c r="BN2634" t="s">
        <v>75</v>
      </c>
      <c r="BO2634" t="s">
        <v>87</v>
      </c>
      <c r="BQ2634" t="s">
        <v>1051</v>
      </c>
      <c r="BR2634" t="s">
        <v>87</v>
      </c>
      <c r="BS2634" t="s">
        <v>573</v>
      </c>
      <c r="BT2634" t="s">
        <v>1252</v>
      </c>
      <c r="BU2634" t="s">
        <v>564</v>
      </c>
      <c r="BV2634">
        <v>1.6393442622950821E-2</v>
      </c>
      <c r="BW2634">
        <v>1.6393442622950821E-2</v>
      </c>
      <c r="BX2634">
        <v>0</v>
      </c>
      <c r="BY2634">
        <v>0</v>
      </c>
      <c r="BZ2634">
        <v>-2</v>
      </c>
      <c r="CA2634">
        <v>0</v>
      </c>
      <c r="CB2634">
        <v>2</v>
      </c>
      <c r="CC2634" t="e">
        <v>#VALUE!</v>
      </c>
      <c r="CD2634">
        <v>2</v>
      </c>
      <c r="CE2634">
        <v>0</v>
      </c>
      <c r="CH2634">
        <f t="shared" si="206"/>
        <v>0</v>
      </c>
      <c r="CI2634" t="s">
        <v>1405</v>
      </c>
      <c r="CJ2634">
        <v>1</v>
      </c>
      <c r="CK2634" t="s">
        <v>1399</v>
      </c>
      <c r="CL2634">
        <f t="shared" si="207"/>
        <v>1</v>
      </c>
      <c r="CM2634">
        <f t="shared" si="208"/>
        <v>0</v>
      </c>
      <c r="CN2634">
        <f t="shared" si="209"/>
        <v>0</v>
      </c>
    </row>
    <row r="2635" spans="1:92" x14ac:dyDescent="0.25">
      <c r="A2635">
        <v>388</v>
      </c>
      <c r="B2635" t="s">
        <v>564</v>
      </c>
      <c r="C2635" t="s">
        <v>564</v>
      </c>
      <c r="D2635">
        <v>2599859</v>
      </c>
      <c r="E2635">
        <v>2</v>
      </c>
      <c r="F2635" s="107">
        <v>40925</v>
      </c>
      <c r="G2635" s="107">
        <v>40956</v>
      </c>
      <c r="H2635">
        <v>2599859</v>
      </c>
      <c r="I2635" s="107">
        <v>40925</v>
      </c>
      <c r="J2635" s="107">
        <v>40926</v>
      </c>
      <c r="K2635">
        <v>10000</v>
      </c>
      <c r="L2635" t="s">
        <v>568</v>
      </c>
      <c r="M2635" s="107">
        <v>40926</v>
      </c>
      <c r="N2635" t="s">
        <v>87</v>
      </c>
      <c r="O2635" t="s">
        <v>159</v>
      </c>
      <c r="P2635" t="s">
        <v>587</v>
      </c>
      <c r="Q2635">
        <v>2</v>
      </c>
      <c r="R2635">
        <v>32</v>
      </c>
      <c r="S2635">
        <v>0</v>
      </c>
      <c r="T2635">
        <v>0</v>
      </c>
      <c r="AD2635" s="107">
        <v>33340</v>
      </c>
      <c r="AE2635" t="s">
        <v>31</v>
      </c>
      <c r="AF2635" t="s">
        <v>32</v>
      </c>
      <c r="AG2635" t="s">
        <v>868</v>
      </c>
      <c r="AH2635" t="s">
        <v>30</v>
      </c>
      <c r="AI2635" t="s">
        <v>94</v>
      </c>
      <c r="AJ2635" t="s">
        <v>47</v>
      </c>
      <c r="AK2635">
        <v>3</v>
      </c>
      <c r="AL2635" t="s">
        <v>47</v>
      </c>
      <c r="AP2635" t="s">
        <v>48</v>
      </c>
      <c r="AR2635" t="s">
        <v>49</v>
      </c>
      <c r="AS2635" t="s">
        <v>44</v>
      </c>
      <c r="BC2635" t="s">
        <v>37</v>
      </c>
      <c r="BF2635">
        <v>2</v>
      </c>
      <c r="BG2635">
        <v>32</v>
      </c>
      <c r="BH2635">
        <v>32</v>
      </c>
      <c r="BI2635">
        <v>20.724043715846996</v>
      </c>
      <c r="BJ2635">
        <f t="shared" si="205"/>
        <v>21</v>
      </c>
      <c r="BK2635">
        <v>0</v>
      </c>
      <c r="BL2635">
        <v>-30</v>
      </c>
      <c r="BM2635" t="s">
        <v>47</v>
      </c>
      <c r="BN2635" t="s">
        <v>159</v>
      </c>
      <c r="BO2635" t="s">
        <v>87</v>
      </c>
      <c r="BQ2635" t="s">
        <v>47</v>
      </c>
      <c r="BR2635" t="s">
        <v>87</v>
      </c>
      <c r="BS2635" t="s">
        <v>573</v>
      </c>
      <c r="BT2635" t="s">
        <v>1252</v>
      </c>
      <c r="BU2635" t="s">
        <v>564</v>
      </c>
      <c r="BV2635">
        <v>6.25E-2</v>
      </c>
      <c r="BW2635">
        <v>6.25E-2</v>
      </c>
      <c r="BX2635">
        <v>0</v>
      </c>
      <c r="BY2635">
        <v>0</v>
      </c>
      <c r="BZ2635">
        <v>-2</v>
      </c>
      <c r="CA2635">
        <v>0</v>
      </c>
      <c r="CB2635">
        <v>2</v>
      </c>
      <c r="CC2635" t="e">
        <v>#VALUE!</v>
      </c>
      <c r="CD2635">
        <v>2</v>
      </c>
      <c r="CE2635">
        <v>0</v>
      </c>
      <c r="CH2635">
        <f t="shared" si="206"/>
        <v>0</v>
      </c>
      <c r="CI2635" t="s">
        <v>1405</v>
      </c>
      <c r="CJ2635">
        <v>1</v>
      </c>
      <c r="CK2635" t="s">
        <v>1399</v>
      </c>
      <c r="CL2635">
        <f t="shared" si="207"/>
        <v>1</v>
      </c>
      <c r="CM2635">
        <f t="shared" si="208"/>
        <v>0</v>
      </c>
      <c r="CN2635">
        <f t="shared" si="209"/>
        <v>0</v>
      </c>
    </row>
    <row r="2636" spans="1:92" x14ac:dyDescent="0.25">
      <c r="A2636">
        <v>3106</v>
      </c>
      <c r="B2636" t="s">
        <v>564</v>
      </c>
      <c r="C2636" t="s">
        <v>564</v>
      </c>
      <c r="D2636">
        <v>2599887</v>
      </c>
      <c r="E2636">
        <v>5</v>
      </c>
      <c r="F2636" s="107">
        <v>41023</v>
      </c>
      <c r="G2636" s="107">
        <v>41025</v>
      </c>
      <c r="H2636">
        <v>2599887</v>
      </c>
      <c r="I2636" s="107">
        <v>41024</v>
      </c>
      <c r="J2636" s="107">
        <v>41025</v>
      </c>
      <c r="K2636">
        <v>15000</v>
      </c>
      <c r="L2636" t="s">
        <v>569</v>
      </c>
      <c r="N2636" t="s">
        <v>564</v>
      </c>
      <c r="O2636" t="s">
        <v>913</v>
      </c>
      <c r="P2636" t="s">
        <v>38</v>
      </c>
      <c r="Q2636">
        <v>2</v>
      </c>
      <c r="R2636">
        <v>3</v>
      </c>
      <c r="S2636">
        <v>0</v>
      </c>
      <c r="T2636">
        <v>1</v>
      </c>
      <c r="AD2636" s="107">
        <v>23096</v>
      </c>
      <c r="AE2636" t="s">
        <v>31</v>
      </c>
      <c r="AF2636" t="s">
        <v>68</v>
      </c>
      <c r="AG2636" t="s">
        <v>870</v>
      </c>
      <c r="AH2636" t="s">
        <v>30</v>
      </c>
      <c r="AI2636" t="s">
        <v>41</v>
      </c>
      <c r="AJ2636" t="s">
        <v>88</v>
      </c>
      <c r="AK2636">
        <v>1</v>
      </c>
      <c r="AL2636" t="s">
        <v>987</v>
      </c>
      <c r="AN2636">
        <v>6</v>
      </c>
      <c r="AP2636" t="s">
        <v>42</v>
      </c>
      <c r="AR2636" t="s">
        <v>43</v>
      </c>
      <c r="AS2636" t="s">
        <v>44</v>
      </c>
      <c r="BC2636" t="s">
        <v>37</v>
      </c>
      <c r="BF2636">
        <v>2</v>
      </c>
      <c r="BG2636">
        <v>2</v>
      </c>
      <c r="BH2636">
        <v>3</v>
      </c>
      <c r="BI2636">
        <v>48.980874316939889</v>
      </c>
      <c r="BJ2636">
        <f t="shared" si="205"/>
        <v>49</v>
      </c>
      <c r="BK2636">
        <v>0</v>
      </c>
      <c r="BL2636">
        <v>0</v>
      </c>
      <c r="BM2636" t="s">
        <v>1050</v>
      </c>
      <c r="BN2636" t="s">
        <v>913</v>
      </c>
      <c r="BO2636" t="s">
        <v>564</v>
      </c>
      <c r="BQ2636" t="s">
        <v>1050</v>
      </c>
      <c r="BR2636" t="s">
        <v>87</v>
      </c>
      <c r="BS2636" t="s">
        <v>572</v>
      </c>
      <c r="BT2636" t="s">
        <v>1252</v>
      </c>
      <c r="BU2636" t="s">
        <v>564</v>
      </c>
      <c r="BV2636">
        <v>0.66666666666666663</v>
      </c>
      <c r="BW2636">
        <v>1</v>
      </c>
      <c r="BX2636">
        <v>0.33333333333333337</v>
      </c>
      <c r="BY2636">
        <v>0</v>
      </c>
      <c r="BZ2636">
        <v>-2</v>
      </c>
      <c r="CA2636">
        <v>0</v>
      </c>
      <c r="CB2636">
        <v>2</v>
      </c>
      <c r="CC2636" t="e">
        <v>#VALUE!</v>
      </c>
      <c r="CD2636">
        <v>2</v>
      </c>
      <c r="CE2636">
        <v>0</v>
      </c>
      <c r="CH2636">
        <f t="shared" si="206"/>
        <v>1</v>
      </c>
      <c r="CI2636" t="s">
        <v>1405</v>
      </c>
      <c r="CJ2636">
        <v>1</v>
      </c>
      <c r="CK2636" t="s">
        <v>1399</v>
      </c>
      <c r="CL2636">
        <f t="shared" si="207"/>
        <v>0</v>
      </c>
      <c r="CM2636">
        <f t="shared" si="208"/>
        <v>0</v>
      </c>
      <c r="CN2636">
        <f t="shared" si="209"/>
        <v>1</v>
      </c>
    </row>
    <row r="2637" spans="1:92" x14ac:dyDescent="0.25">
      <c r="A2637">
        <v>396</v>
      </c>
      <c r="B2637" t="s">
        <v>564</v>
      </c>
      <c r="C2637" t="s">
        <v>564</v>
      </c>
      <c r="D2637">
        <v>2599939</v>
      </c>
      <c r="E2637">
        <v>1</v>
      </c>
      <c r="F2637" s="107">
        <v>40925</v>
      </c>
      <c r="G2637" s="107">
        <v>41087</v>
      </c>
      <c r="H2637">
        <v>2599939</v>
      </c>
      <c r="I2637" s="107">
        <v>40925</v>
      </c>
      <c r="J2637" s="107">
        <v>40926</v>
      </c>
      <c r="K2637">
        <v>2000</v>
      </c>
      <c r="L2637" t="s">
        <v>566</v>
      </c>
      <c r="M2637" s="107">
        <v>40926</v>
      </c>
      <c r="N2637" t="s">
        <v>87</v>
      </c>
      <c r="O2637" t="s">
        <v>75</v>
      </c>
      <c r="P2637" t="s">
        <v>122</v>
      </c>
      <c r="Q2637">
        <v>2</v>
      </c>
      <c r="R2637">
        <v>163</v>
      </c>
      <c r="S2637">
        <v>0</v>
      </c>
      <c r="T2637">
        <v>0</v>
      </c>
      <c r="AB2637" t="s">
        <v>111</v>
      </c>
      <c r="AD2637" s="107">
        <v>29629</v>
      </c>
      <c r="AE2637" t="s">
        <v>31</v>
      </c>
      <c r="AF2637" t="s">
        <v>39</v>
      </c>
      <c r="AG2637" t="s">
        <v>40</v>
      </c>
      <c r="AH2637" t="s">
        <v>30</v>
      </c>
      <c r="AI2637" t="s">
        <v>82</v>
      </c>
      <c r="AJ2637" t="s">
        <v>122</v>
      </c>
      <c r="AK2637">
        <v>7</v>
      </c>
      <c r="AL2637" t="s">
        <v>122</v>
      </c>
      <c r="AP2637" t="s">
        <v>174</v>
      </c>
      <c r="AR2637" t="s">
        <v>43</v>
      </c>
      <c r="AS2637" t="s">
        <v>44</v>
      </c>
      <c r="BC2637" t="s">
        <v>51</v>
      </c>
      <c r="BF2637">
        <v>2</v>
      </c>
      <c r="BG2637">
        <v>163</v>
      </c>
      <c r="BH2637">
        <v>163</v>
      </c>
      <c r="BI2637">
        <v>30.863387978142075</v>
      </c>
      <c r="BJ2637">
        <f t="shared" si="205"/>
        <v>31</v>
      </c>
      <c r="BK2637">
        <v>0</v>
      </c>
      <c r="BL2637">
        <v>-161</v>
      </c>
      <c r="BM2637" t="s">
        <v>1051</v>
      </c>
      <c r="BN2637" t="s">
        <v>75</v>
      </c>
      <c r="BO2637" t="s">
        <v>87</v>
      </c>
      <c r="BQ2637" t="s">
        <v>1051</v>
      </c>
      <c r="BR2637" t="s">
        <v>87</v>
      </c>
      <c r="BS2637" t="s">
        <v>573</v>
      </c>
      <c r="BT2637" t="s">
        <v>1252</v>
      </c>
      <c r="BU2637" t="s">
        <v>564</v>
      </c>
      <c r="BV2637">
        <v>1.2269938650306749E-2</v>
      </c>
      <c r="BW2637">
        <v>1.2269938650306749E-2</v>
      </c>
      <c r="BX2637">
        <v>0</v>
      </c>
      <c r="BY2637">
        <v>0</v>
      </c>
      <c r="BZ2637">
        <v>-2</v>
      </c>
      <c r="CA2637">
        <v>0</v>
      </c>
      <c r="CB2637">
        <v>2</v>
      </c>
      <c r="CC2637" t="e">
        <v>#VALUE!</v>
      </c>
      <c r="CD2637">
        <v>2</v>
      </c>
      <c r="CE2637">
        <v>0</v>
      </c>
      <c r="CH2637">
        <f t="shared" si="206"/>
        <v>0</v>
      </c>
      <c r="CI2637" t="s">
        <v>1405</v>
      </c>
      <c r="CJ2637">
        <v>1</v>
      </c>
      <c r="CK2637" t="s">
        <v>1399</v>
      </c>
      <c r="CL2637">
        <f t="shared" si="207"/>
        <v>1</v>
      </c>
      <c r="CM2637">
        <f t="shared" si="208"/>
        <v>0</v>
      </c>
      <c r="CN2637">
        <f t="shared" si="209"/>
        <v>0</v>
      </c>
    </row>
    <row r="2638" spans="1:92" x14ac:dyDescent="0.25">
      <c r="A2638">
        <v>406</v>
      </c>
      <c r="B2638" t="s">
        <v>564</v>
      </c>
      <c r="C2638" t="s">
        <v>564</v>
      </c>
      <c r="D2638">
        <v>2600013</v>
      </c>
      <c r="E2638">
        <v>4</v>
      </c>
      <c r="F2638" s="107">
        <v>40925</v>
      </c>
      <c r="G2638" s="107">
        <v>40928</v>
      </c>
      <c r="H2638">
        <v>2600013</v>
      </c>
      <c r="I2638" s="107">
        <v>40926</v>
      </c>
      <c r="J2638" s="107">
        <v>40928</v>
      </c>
      <c r="K2638">
        <v>35000</v>
      </c>
      <c r="L2638" t="s">
        <v>570</v>
      </c>
      <c r="N2638" t="s">
        <v>564</v>
      </c>
      <c r="O2638" t="s">
        <v>913</v>
      </c>
      <c r="P2638" t="s">
        <v>38</v>
      </c>
      <c r="Q2638">
        <v>3</v>
      </c>
      <c r="R2638">
        <v>4</v>
      </c>
      <c r="S2638">
        <v>0</v>
      </c>
      <c r="T2638">
        <v>0</v>
      </c>
      <c r="AD2638" s="107">
        <v>34268</v>
      </c>
      <c r="AE2638" t="s">
        <v>31</v>
      </c>
      <c r="AF2638" t="s">
        <v>39</v>
      </c>
      <c r="AG2638" t="s">
        <v>40</v>
      </c>
      <c r="AH2638" t="s">
        <v>40</v>
      </c>
      <c r="AI2638" t="s">
        <v>112</v>
      </c>
      <c r="AJ2638" t="s">
        <v>88</v>
      </c>
      <c r="AK2638">
        <v>2</v>
      </c>
      <c r="AL2638" t="s">
        <v>986</v>
      </c>
      <c r="AO2638">
        <v>120</v>
      </c>
      <c r="AP2638" t="s">
        <v>170</v>
      </c>
      <c r="AR2638" t="s">
        <v>43</v>
      </c>
      <c r="AS2638" t="s">
        <v>63</v>
      </c>
      <c r="BC2638" t="s">
        <v>37</v>
      </c>
      <c r="BF2638">
        <v>3</v>
      </c>
      <c r="BG2638">
        <v>3</v>
      </c>
      <c r="BH2638">
        <v>4</v>
      </c>
      <c r="BI2638">
        <v>18.188524590163933</v>
      </c>
      <c r="BJ2638">
        <f t="shared" si="205"/>
        <v>18</v>
      </c>
      <c r="BK2638">
        <v>0</v>
      </c>
      <c r="BL2638">
        <v>0</v>
      </c>
      <c r="BM2638" t="s">
        <v>1050</v>
      </c>
      <c r="BN2638" t="s">
        <v>913</v>
      </c>
      <c r="BO2638" t="s">
        <v>564</v>
      </c>
      <c r="BQ2638" t="s">
        <v>1050</v>
      </c>
      <c r="BR2638" t="s">
        <v>87</v>
      </c>
      <c r="BS2638" t="s">
        <v>572</v>
      </c>
      <c r="BT2638" t="s">
        <v>1252</v>
      </c>
      <c r="BU2638" t="s">
        <v>564</v>
      </c>
      <c r="BV2638">
        <v>0.75</v>
      </c>
      <c r="BW2638">
        <v>1</v>
      </c>
      <c r="BX2638">
        <v>0.25</v>
      </c>
      <c r="BY2638">
        <v>0</v>
      </c>
      <c r="BZ2638">
        <v>-3</v>
      </c>
      <c r="CA2638">
        <v>0</v>
      </c>
      <c r="CB2638">
        <v>3</v>
      </c>
      <c r="CC2638" t="e">
        <v>#VALUE!</v>
      </c>
      <c r="CD2638">
        <v>3</v>
      </c>
      <c r="CE2638">
        <v>0</v>
      </c>
      <c r="CH2638">
        <f t="shared" si="206"/>
        <v>0</v>
      </c>
      <c r="CI2638" t="s">
        <v>1405</v>
      </c>
      <c r="CJ2638">
        <v>1</v>
      </c>
      <c r="CK2638" t="s">
        <v>1399</v>
      </c>
      <c r="CL2638">
        <f t="shared" si="207"/>
        <v>0</v>
      </c>
      <c r="CM2638">
        <f t="shared" si="208"/>
        <v>0</v>
      </c>
      <c r="CN2638">
        <f t="shared" si="209"/>
        <v>0</v>
      </c>
    </row>
    <row r="2639" spans="1:92" x14ac:dyDescent="0.25">
      <c r="A2639">
        <v>427</v>
      </c>
      <c r="B2639" t="s">
        <v>564</v>
      </c>
      <c r="C2639" t="s">
        <v>564</v>
      </c>
      <c r="D2639">
        <v>2600181</v>
      </c>
      <c r="E2639">
        <v>2</v>
      </c>
      <c r="F2639" s="107">
        <v>40926</v>
      </c>
      <c r="G2639" s="107">
        <v>41085</v>
      </c>
      <c r="H2639">
        <v>2600181</v>
      </c>
      <c r="I2639" s="107">
        <v>40928</v>
      </c>
      <c r="J2639" s="107">
        <v>40942</v>
      </c>
      <c r="K2639">
        <v>40000</v>
      </c>
      <c r="L2639" t="s">
        <v>570</v>
      </c>
      <c r="M2639" s="107">
        <v>40942</v>
      </c>
      <c r="N2639" t="s">
        <v>87</v>
      </c>
      <c r="O2639" t="s">
        <v>159</v>
      </c>
      <c r="P2639" t="s">
        <v>587</v>
      </c>
      <c r="Q2639">
        <v>15</v>
      </c>
      <c r="R2639">
        <v>160</v>
      </c>
      <c r="S2639">
        <v>0</v>
      </c>
      <c r="T2639">
        <v>0</v>
      </c>
      <c r="AD2639" s="107">
        <v>34554</v>
      </c>
      <c r="AE2639" t="s">
        <v>31</v>
      </c>
      <c r="AF2639" t="s">
        <v>68</v>
      </c>
      <c r="AG2639" t="s">
        <v>870</v>
      </c>
      <c r="AH2639" t="s">
        <v>30</v>
      </c>
      <c r="AI2639">
        <v>337</v>
      </c>
      <c r="AJ2639" t="s">
        <v>47</v>
      </c>
      <c r="AK2639">
        <v>11</v>
      </c>
      <c r="AL2639" t="s">
        <v>47</v>
      </c>
      <c r="AP2639" t="s">
        <v>187</v>
      </c>
      <c r="AR2639" t="s">
        <v>66</v>
      </c>
      <c r="AS2639" t="s">
        <v>63</v>
      </c>
      <c r="BC2639" t="s">
        <v>51</v>
      </c>
      <c r="BF2639">
        <v>15</v>
      </c>
      <c r="BG2639">
        <v>158</v>
      </c>
      <c r="BH2639">
        <v>160</v>
      </c>
      <c r="BI2639">
        <v>17.409836065573771</v>
      </c>
      <c r="BJ2639">
        <f t="shared" si="205"/>
        <v>17</v>
      </c>
      <c r="BK2639">
        <v>0</v>
      </c>
      <c r="BL2639">
        <v>-143</v>
      </c>
      <c r="BM2639" t="s">
        <v>47</v>
      </c>
      <c r="BN2639" t="s">
        <v>159</v>
      </c>
      <c r="BO2639" t="s">
        <v>87</v>
      </c>
      <c r="BQ2639" t="s">
        <v>47</v>
      </c>
      <c r="BR2639" t="s">
        <v>87</v>
      </c>
      <c r="BS2639" t="s">
        <v>573</v>
      </c>
      <c r="BT2639" t="s">
        <v>1252</v>
      </c>
      <c r="BU2639" t="s">
        <v>564</v>
      </c>
      <c r="BV2639">
        <v>9.375E-2</v>
      </c>
      <c r="BW2639">
        <v>9.49367088607595E-2</v>
      </c>
      <c r="BX2639">
        <v>1.1867088607595E-3</v>
      </c>
      <c r="BY2639">
        <v>0</v>
      </c>
      <c r="BZ2639">
        <v>-15</v>
      </c>
      <c r="CA2639">
        <v>0</v>
      </c>
      <c r="CB2639">
        <v>15</v>
      </c>
      <c r="CC2639" t="e">
        <v>#VALUE!</v>
      </c>
      <c r="CD2639">
        <v>15</v>
      </c>
      <c r="CE2639">
        <v>0</v>
      </c>
      <c r="CH2639">
        <f t="shared" si="206"/>
        <v>0</v>
      </c>
      <c r="CI2639" t="s">
        <v>1404</v>
      </c>
      <c r="CJ2639">
        <v>2</v>
      </c>
      <c r="CK2639" t="s">
        <v>1399</v>
      </c>
      <c r="CL2639">
        <f t="shared" si="207"/>
        <v>1</v>
      </c>
      <c r="CM2639">
        <f t="shared" si="208"/>
        <v>0</v>
      </c>
      <c r="CN2639">
        <f t="shared" si="209"/>
        <v>0</v>
      </c>
    </row>
    <row r="2640" spans="1:92" x14ac:dyDescent="0.25">
      <c r="A2640">
        <v>624</v>
      </c>
      <c r="B2640" t="s">
        <v>564</v>
      </c>
      <c r="C2640" t="s">
        <v>564</v>
      </c>
      <c r="D2640">
        <v>2600185</v>
      </c>
      <c r="E2640">
        <v>1</v>
      </c>
      <c r="F2640" s="107">
        <v>40933</v>
      </c>
      <c r="G2640" s="107">
        <v>41240</v>
      </c>
      <c r="H2640">
        <v>2600185</v>
      </c>
      <c r="I2640" s="107">
        <v>40934</v>
      </c>
      <c r="J2640" s="107">
        <v>40935</v>
      </c>
      <c r="K2640">
        <v>5000</v>
      </c>
      <c r="L2640" t="s">
        <v>567</v>
      </c>
      <c r="M2640" s="107">
        <v>40935</v>
      </c>
      <c r="N2640" t="s">
        <v>87</v>
      </c>
      <c r="O2640" t="s">
        <v>159</v>
      </c>
      <c r="P2640" t="s">
        <v>54</v>
      </c>
      <c r="Q2640">
        <v>2</v>
      </c>
      <c r="R2640">
        <v>308</v>
      </c>
      <c r="S2640">
        <v>0</v>
      </c>
      <c r="T2640">
        <v>0</v>
      </c>
      <c r="AD2640" s="107">
        <v>11105</v>
      </c>
      <c r="AE2640" t="s">
        <v>31</v>
      </c>
      <c r="AF2640" t="s">
        <v>68</v>
      </c>
      <c r="AG2640" t="s">
        <v>870</v>
      </c>
      <c r="AH2640" t="s">
        <v>30</v>
      </c>
      <c r="AI2640" t="s">
        <v>84</v>
      </c>
      <c r="AJ2640" t="s">
        <v>54</v>
      </c>
      <c r="AK2640">
        <v>11</v>
      </c>
      <c r="AL2640" t="s">
        <v>54</v>
      </c>
      <c r="AP2640" t="s">
        <v>231</v>
      </c>
      <c r="AR2640" t="s">
        <v>66</v>
      </c>
      <c r="AS2640" t="s">
        <v>60</v>
      </c>
      <c r="BC2640" t="s">
        <v>37</v>
      </c>
      <c r="BF2640">
        <v>2</v>
      </c>
      <c r="BG2640">
        <v>307</v>
      </c>
      <c r="BH2640">
        <v>308</v>
      </c>
      <c r="BI2640">
        <v>81.497267759562845</v>
      </c>
      <c r="BJ2640">
        <f t="shared" si="205"/>
        <v>82</v>
      </c>
      <c r="BK2640">
        <v>0</v>
      </c>
      <c r="BL2640">
        <v>-305</v>
      </c>
      <c r="BM2640" t="s">
        <v>1051</v>
      </c>
      <c r="BN2640" t="s">
        <v>159</v>
      </c>
      <c r="BO2640" t="s">
        <v>87</v>
      </c>
      <c r="BQ2640" t="s">
        <v>1051</v>
      </c>
      <c r="BR2640" t="s">
        <v>87</v>
      </c>
      <c r="BS2640" t="s">
        <v>573</v>
      </c>
      <c r="BT2640" t="s">
        <v>1252</v>
      </c>
      <c r="BU2640" t="s">
        <v>564</v>
      </c>
      <c r="BV2640">
        <v>6.4935064935064939E-3</v>
      </c>
      <c r="BW2640">
        <v>6.5146579804560263E-3</v>
      </c>
      <c r="BX2640">
        <v>2.1151486949532415E-5</v>
      </c>
      <c r="BY2640">
        <v>0</v>
      </c>
      <c r="BZ2640">
        <v>-2</v>
      </c>
      <c r="CA2640">
        <v>0</v>
      </c>
      <c r="CB2640">
        <v>2</v>
      </c>
      <c r="CC2640" t="e">
        <v>#VALUE!</v>
      </c>
      <c r="CD2640">
        <v>2</v>
      </c>
      <c r="CE2640">
        <v>0</v>
      </c>
      <c r="CH2640">
        <f t="shared" si="206"/>
        <v>0</v>
      </c>
      <c r="CI2640" t="s">
        <v>1405</v>
      </c>
      <c r="CJ2640">
        <v>1</v>
      </c>
      <c r="CK2640" t="s">
        <v>1399</v>
      </c>
      <c r="CL2640">
        <f t="shared" si="207"/>
        <v>1</v>
      </c>
      <c r="CM2640">
        <f t="shared" si="208"/>
        <v>0</v>
      </c>
      <c r="CN2640">
        <f t="shared" si="209"/>
        <v>0</v>
      </c>
    </row>
    <row r="2641" spans="1:92" x14ac:dyDescent="0.25">
      <c r="A2641">
        <v>429</v>
      </c>
      <c r="B2641" t="s">
        <v>564</v>
      </c>
      <c r="C2641" t="s">
        <v>564</v>
      </c>
      <c r="D2641">
        <v>2600186</v>
      </c>
      <c r="E2641">
        <v>1</v>
      </c>
      <c r="F2641" s="107">
        <v>40926</v>
      </c>
      <c r="G2641" s="107">
        <v>40928</v>
      </c>
      <c r="H2641">
        <v>2600186</v>
      </c>
      <c r="I2641" s="107" t="s">
        <v>560</v>
      </c>
      <c r="J2641" s="107" t="s">
        <v>560</v>
      </c>
      <c r="K2641">
        <v>2000</v>
      </c>
      <c r="L2641" t="s">
        <v>566</v>
      </c>
      <c r="N2641" t="s">
        <v>1336</v>
      </c>
      <c r="O2641" t="s">
        <v>913</v>
      </c>
      <c r="P2641" t="s">
        <v>54</v>
      </c>
      <c r="Q2641">
        <v>0</v>
      </c>
      <c r="R2641">
        <v>3</v>
      </c>
      <c r="S2641">
        <v>0</v>
      </c>
      <c r="T2641">
        <v>0</v>
      </c>
      <c r="AD2641" s="107">
        <v>30201</v>
      </c>
      <c r="AE2641" t="s">
        <v>45</v>
      </c>
      <c r="AF2641" t="s">
        <v>32</v>
      </c>
      <c r="AG2641" t="s">
        <v>868</v>
      </c>
      <c r="AH2641" t="s">
        <v>30</v>
      </c>
      <c r="AI2641" t="s">
        <v>33</v>
      </c>
      <c r="AJ2641" t="s">
        <v>54</v>
      </c>
      <c r="AK2641">
        <v>1</v>
      </c>
      <c r="AL2641" t="s">
        <v>54</v>
      </c>
      <c r="AP2641" t="s">
        <v>107</v>
      </c>
      <c r="AR2641" t="s">
        <v>43</v>
      </c>
      <c r="AS2641" t="s">
        <v>60</v>
      </c>
      <c r="BC2641" t="s">
        <v>78</v>
      </c>
      <c r="BF2641">
        <v>0</v>
      </c>
      <c r="BG2641">
        <v>0</v>
      </c>
      <c r="BH2641">
        <v>3</v>
      </c>
      <c r="BI2641">
        <v>29.303278688524589</v>
      </c>
      <c r="BJ2641" t="e">
        <f t="shared" si="205"/>
        <v>#VALUE!</v>
      </c>
      <c r="BK2641" t="e">
        <v>#VALUE!</v>
      </c>
      <c r="BL2641" t="e">
        <v>#VALUE!</v>
      </c>
      <c r="BM2641" t="s">
        <v>1051</v>
      </c>
      <c r="BN2641" t="s">
        <v>913</v>
      </c>
      <c r="BO2641" t="s">
        <v>564</v>
      </c>
      <c r="BQ2641" t="s">
        <v>1051</v>
      </c>
      <c r="BR2641">
        <v>0</v>
      </c>
      <c r="BS2641" t="s">
        <v>1338</v>
      </c>
      <c r="BT2641" t="s">
        <v>1252</v>
      </c>
      <c r="BU2641" t="s">
        <v>564</v>
      </c>
      <c r="BV2641">
        <v>0</v>
      </c>
      <c r="BW2641">
        <v>0</v>
      </c>
      <c r="BX2641">
        <v>0</v>
      </c>
      <c r="BY2641">
        <v>0</v>
      </c>
      <c r="BZ2641" t="e">
        <v>#VALUE!</v>
      </c>
      <c r="CA2641" t="e">
        <v>#VALUE!</v>
      </c>
      <c r="CB2641" t="e">
        <v>#VALUE!</v>
      </c>
      <c r="CC2641">
        <v>0</v>
      </c>
      <c r="CD2641">
        <v>0</v>
      </c>
      <c r="CH2641">
        <f t="shared" si="206"/>
        <v>0</v>
      </c>
      <c r="CI2641" t="s">
        <v>1405</v>
      </c>
      <c r="CJ2641">
        <v>1</v>
      </c>
      <c r="CK2641" t="s">
        <v>1400</v>
      </c>
      <c r="CL2641">
        <f t="shared" si="207"/>
        <v>0</v>
      </c>
      <c r="CM2641">
        <f t="shared" si="208"/>
        <v>0</v>
      </c>
      <c r="CN2641">
        <f t="shared" si="209"/>
        <v>0</v>
      </c>
    </row>
    <row r="2642" spans="1:92" x14ac:dyDescent="0.25">
      <c r="A2642">
        <v>442</v>
      </c>
      <c r="B2642" t="s">
        <v>564</v>
      </c>
      <c r="C2642" t="s">
        <v>564</v>
      </c>
      <c r="D2642">
        <v>2600225</v>
      </c>
      <c r="E2642">
        <v>1</v>
      </c>
      <c r="F2642" s="107">
        <v>40927</v>
      </c>
      <c r="G2642" s="107">
        <v>40932</v>
      </c>
      <c r="H2642">
        <v>2600225</v>
      </c>
      <c r="I2642" s="107">
        <v>40927</v>
      </c>
      <c r="J2642" s="107">
        <v>40932</v>
      </c>
      <c r="K2642">
        <v>30000</v>
      </c>
      <c r="L2642" t="s">
        <v>570</v>
      </c>
      <c r="N2642" t="s">
        <v>564</v>
      </c>
      <c r="O2642" t="s">
        <v>913</v>
      </c>
      <c r="P2642" t="s">
        <v>54</v>
      </c>
      <c r="Q2642">
        <v>6</v>
      </c>
      <c r="R2642">
        <v>6</v>
      </c>
      <c r="S2642">
        <v>0</v>
      </c>
      <c r="T2642">
        <v>0</v>
      </c>
      <c r="AD2642" s="107">
        <v>33906</v>
      </c>
      <c r="AE2642" t="s">
        <v>45</v>
      </c>
      <c r="AF2642" t="s">
        <v>32</v>
      </c>
      <c r="AG2642" t="s">
        <v>868</v>
      </c>
      <c r="AH2642" t="s">
        <v>30</v>
      </c>
      <c r="AI2642" t="s">
        <v>70</v>
      </c>
      <c r="AJ2642" t="s">
        <v>54</v>
      </c>
      <c r="AK2642">
        <v>2</v>
      </c>
      <c r="AL2642" t="s">
        <v>54</v>
      </c>
      <c r="AP2642" t="s">
        <v>72</v>
      </c>
      <c r="AR2642" t="s">
        <v>49</v>
      </c>
      <c r="AS2642" t="s">
        <v>73</v>
      </c>
      <c r="BC2642" t="s">
        <v>98</v>
      </c>
      <c r="BF2642">
        <v>6</v>
      </c>
      <c r="BG2642">
        <v>6</v>
      </c>
      <c r="BH2642">
        <v>6</v>
      </c>
      <c r="BI2642">
        <v>19.183060109289617</v>
      </c>
      <c r="BJ2642">
        <f t="shared" si="205"/>
        <v>19</v>
      </c>
      <c r="BK2642">
        <v>0</v>
      </c>
      <c r="BL2642">
        <v>0</v>
      </c>
      <c r="BM2642" t="s">
        <v>1051</v>
      </c>
      <c r="BN2642" t="s">
        <v>913</v>
      </c>
      <c r="BO2642" t="s">
        <v>564</v>
      </c>
      <c r="BQ2642" t="s">
        <v>1051</v>
      </c>
      <c r="BR2642" t="s">
        <v>87</v>
      </c>
      <c r="BS2642" t="s">
        <v>572</v>
      </c>
      <c r="BT2642" t="s">
        <v>1252</v>
      </c>
      <c r="BU2642" t="s">
        <v>564</v>
      </c>
      <c r="BV2642">
        <v>1</v>
      </c>
      <c r="BW2642">
        <v>1</v>
      </c>
      <c r="BX2642">
        <v>0</v>
      </c>
      <c r="BY2642">
        <v>0</v>
      </c>
      <c r="BZ2642">
        <v>-6</v>
      </c>
      <c r="CA2642">
        <v>0</v>
      </c>
      <c r="CB2642">
        <v>6</v>
      </c>
      <c r="CC2642" t="e">
        <v>#VALUE!</v>
      </c>
      <c r="CD2642">
        <v>6</v>
      </c>
      <c r="CE2642">
        <v>0</v>
      </c>
      <c r="CH2642">
        <f t="shared" si="206"/>
        <v>0</v>
      </c>
      <c r="CI2642" t="s">
        <v>1405</v>
      </c>
      <c r="CJ2642">
        <v>1</v>
      </c>
      <c r="CK2642" t="s">
        <v>1399</v>
      </c>
      <c r="CL2642">
        <f t="shared" si="207"/>
        <v>0</v>
      </c>
      <c r="CM2642">
        <f t="shared" si="208"/>
        <v>0</v>
      </c>
      <c r="CN2642">
        <f t="shared" si="209"/>
        <v>0</v>
      </c>
    </row>
    <row r="2643" spans="1:92" x14ac:dyDescent="0.25">
      <c r="A2643">
        <v>445</v>
      </c>
      <c r="B2643" t="s">
        <v>564</v>
      </c>
      <c r="C2643" t="s">
        <v>564</v>
      </c>
      <c r="D2643">
        <v>2600540</v>
      </c>
      <c r="E2643">
        <v>2</v>
      </c>
      <c r="F2643" s="107">
        <v>40927</v>
      </c>
      <c r="G2643" s="107">
        <v>40931</v>
      </c>
      <c r="H2643">
        <v>2600540</v>
      </c>
      <c r="I2643" s="107">
        <v>40927</v>
      </c>
      <c r="J2643" s="107">
        <v>40931</v>
      </c>
      <c r="K2643">
        <v>5000</v>
      </c>
      <c r="L2643" t="s">
        <v>567</v>
      </c>
      <c r="N2643" t="s">
        <v>564</v>
      </c>
      <c r="O2643" t="s">
        <v>913</v>
      </c>
      <c r="P2643" t="s">
        <v>587</v>
      </c>
      <c r="Q2643">
        <v>5</v>
      </c>
      <c r="R2643">
        <v>5</v>
      </c>
      <c r="S2643">
        <v>0</v>
      </c>
      <c r="T2643">
        <v>0</v>
      </c>
      <c r="AD2643" s="107">
        <v>31097</v>
      </c>
      <c r="AE2643" t="s">
        <v>45</v>
      </c>
      <c r="AF2643" t="s">
        <v>68</v>
      </c>
      <c r="AG2643" t="s">
        <v>870</v>
      </c>
      <c r="AH2643" t="s">
        <v>30</v>
      </c>
      <c r="AI2643" t="s">
        <v>86</v>
      </c>
      <c r="AJ2643" t="s">
        <v>47</v>
      </c>
      <c r="AK2643">
        <v>2</v>
      </c>
      <c r="AL2643" t="s">
        <v>47</v>
      </c>
      <c r="AP2643" t="s">
        <v>92</v>
      </c>
      <c r="AR2643" t="s">
        <v>66</v>
      </c>
      <c r="AS2643" t="s">
        <v>44</v>
      </c>
      <c r="BC2643" t="s">
        <v>37</v>
      </c>
      <c r="BF2643">
        <v>5</v>
      </c>
      <c r="BG2643">
        <v>5</v>
      </c>
      <c r="BH2643">
        <v>5</v>
      </c>
      <c r="BI2643">
        <v>26.857923497267759</v>
      </c>
      <c r="BJ2643">
        <f t="shared" si="205"/>
        <v>27</v>
      </c>
      <c r="BK2643">
        <v>0</v>
      </c>
      <c r="BL2643">
        <v>0</v>
      </c>
      <c r="BM2643" t="s">
        <v>47</v>
      </c>
      <c r="BN2643" t="s">
        <v>913</v>
      </c>
      <c r="BO2643" t="s">
        <v>564</v>
      </c>
      <c r="BQ2643" t="s">
        <v>47</v>
      </c>
      <c r="BR2643" t="s">
        <v>87</v>
      </c>
      <c r="BS2643" t="s">
        <v>572</v>
      </c>
      <c r="BT2643" t="s">
        <v>1252</v>
      </c>
      <c r="BU2643" t="s">
        <v>564</v>
      </c>
      <c r="BV2643">
        <v>1</v>
      </c>
      <c r="BW2643">
        <v>1</v>
      </c>
      <c r="BX2643">
        <v>0</v>
      </c>
      <c r="BY2643">
        <v>0</v>
      </c>
      <c r="BZ2643">
        <v>-5</v>
      </c>
      <c r="CA2643">
        <v>0</v>
      </c>
      <c r="CB2643">
        <v>5</v>
      </c>
      <c r="CC2643" t="e">
        <v>#VALUE!</v>
      </c>
      <c r="CD2643">
        <v>5</v>
      </c>
      <c r="CE2643">
        <v>0</v>
      </c>
      <c r="CH2643">
        <f t="shared" si="206"/>
        <v>0</v>
      </c>
      <c r="CI2643" t="s">
        <v>1405</v>
      </c>
      <c r="CJ2643">
        <v>1</v>
      </c>
      <c r="CK2643" t="s">
        <v>1399</v>
      </c>
      <c r="CL2643">
        <f t="shared" si="207"/>
        <v>0</v>
      </c>
      <c r="CM2643">
        <f t="shared" si="208"/>
        <v>0</v>
      </c>
      <c r="CN2643">
        <f t="shared" si="209"/>
        <v>0</v>
      </c>
    </row>
    <row r="2644" spans="1:92" x14ac:dyDescent="0.25">
      <c r="A2644">
        <v>447</v>
      </c>
      <c r="B2644" t="s">
        <v>564</v>
      </c>
      <c r="C2644" t="s">
        <v>564</v>
      </c>
      <c r="D2644">
        <v>2600568</v>
      </c>
      <c r="E2644">
        <v>4</v>
      </c>
      <c r="F2644" s="107">
        <v>40927</v>
      </c>
      <c r="G2644" s="107">
        <v>40975</v>
      </c>
      <c r="H2644">
        <v>2600568</v>
      </c>
      <c r="I2644" s="107">
        <v>40927</v>
      </c>
      <c r="J2644" s="107">
        <v>40975</v>
      </c>
      <c r="K2644">
        <v>35000</v>
      </c>
      <c r="L2644" t="s">
        <v>570</v>
      </c>
      <c r="N2644" t="s">
        <v>564</v>
      </c>
      <c r="O2644" t="s">
        <v>913</v>
      </c>
      <c r="P2644" t="s">
        <v>38</v>
      </c>
      <c r="Q2644">
        <v>49</v>
      </c>
      <c r="R2644">
        <v>49</v>
      </c>
      <c r="S2644">
        <v>0</v>
      </c>
      <c r="T2644">
        <v>0</v>
      </c>
      <c r="AB2644" t="s">
        <v>111</v>
      </c>
      <c r="AD2644" s="107">
        <v>32342</v>
      </c>
      <c r="AE2644" t="s">
        <v>31</v>
      </c>
      <c r="AF2644" t="s">
        <v>39</v>
      </c>
      <c r="AG2644" t="s">
        <v>40</v>
      </c>
      <c r="AH2644" t="s">
        <v>30</v>
      </c>
      <c r="AI2644" t="s">
        <v>79</v>
      </c>
      <c r="AJ2644" t="s">
        <v>88</v>
      </c>
      <c r="AK2644">
        <v>4</v>
      </c>
      <c r="AL2644" t="s">
        <v>986</v>
      </c>
      <c r="AO2644">
        <v>365</v>
      </c>
      <c r="AP2644" t="s">
        <v>120</v>
      </c>
      <c r="AR2644" t="s">
        <v>43</v>
      </c>
      <c r="AS2644" t="s">
        <v>121</v>
      </c>
      <c r="BC2644" t="s">
        <v>37</v>
      </c>
      <c r="BF2644">
        <v>49</v>
      </c>
      <c r="BG2644">
        <v>49</v>
      </c>
      <c r="BH2644">
        <v>49</v>
      </c>
      <c r="BI2644">
        <v>23.456284153005466</v>
      </c>
      <c r="BJ2644">
        <f t="shared" si="205"/>
        <v>24</v>
      </c>
      <c r="BK2644">
        <v>0</v>
      </c>
      <c r="BL2644">
        <v>0</v>
      </c>
      <c r="BM2644" t="s">
        <v>1050</v>
      </c>
      <c r="BN2644" t="s">
        <v>913</v>
      </c>
      <c r="BO2644" t="s">
        <v>564</v>
      </c>
      <c r="BQ2644" t="s">
        <v>1050</v>
      </c>
      <c r="BR2644" t="s">
        <v>87</v>
      </c>
      <c r="BS2644" t="s">
        <v>572</v>
      </c>
      <c r="BT2644" t="s">
        <v>1252</v>
      </c>
      <c r="BU2644" t="s">
        <v>564</v>
      </c>
      <c r="BV2644">
        <v>1</v>
      </c>
      <c r="BW2644">
        <v>1</v>
      </c>
      <c r="BX2644">
        <v>0</v>
      </c>
      <c r="BY2644">
        <v>0</v>
      </c>
      <c r="BZ2644">
        <v>-49</v>
      </c>
      <c r="CA2644">
        <v>0</v>
      </c>
      <c r="CB2644">
        <v>49</v>
      </c>
      <c r="CC2644" t="e">
        <v>#VALUE!</v>
      </c>
      <c r="CD2644">
        <v>49</v>
      </c>
      <c r="CE2644">
        <v>0</v>
      </c>
      <c r="CH2644">
        <f t="shared" si="206"/>
        <v>0</v>
      </c>
      <c r="CI2644" t="s">
        <v>1401</v>
      </c>
      <c r="CJ2644">
        <v>3</v>
      </c>
      <c r="CK2644" t="s">
        <v>1399</v>
      </c>
      <c r="CL2644">
        <f t="shared" si="207"/>
        <v>0</v>
      </c>
      <c r="CM2644">
        <f t="shared" si="208"/>
        <v>0</v>
      </c>
      <c r="CN2644">
        <f t="shared" si="209"/>
        <v>0</v>
      </c>
    </row>
    <row r="2645" spans="1:92" x14ac:dyDescent="0.25">
      <c r="A2645">
        <v>456</v>
      </c>
      <c r="B2645" t="s">
        <v>564</v>
      </c>
      <c r="C2645" t="s">
        <v>564</v>
      </c>
      <c r="D2645">
        <v>2600640</v>
      </c>
      <c r="E2645">
        <v>1</v>
      </c>
      <c r="F2645" s="107">
        <v>40927</v>
      </c>
      <c r="G2645" s="107">
        <v>41038</v>
      </c>
      <c r="H2645">
        <v>2600640</v>
      </c>
      <c r="I2645" s="107">
        <v>40928</v>
      </c>
      <c r="J2645" s="107">
        <v>40930</v>
      </c>
      <c r="K2645">
        <v>2000</v>
      </c>
      <c r="L2645" t="s">
        <v>566</v>
      </c>
      <c r="M2645" s="107">
        <v>40928</v>
      </c>
      <c r="N2645" t="s">
        <v>87</v>
      </c>
      <c r="O2645" t="s">
        <v>75</v>
      </c>
      <c r="P2645" t="s">
        <v>54</v>
      </c>
      <c r="Q2645">
        <v>3</v>
      </c>
      <c r="R2645">
        <v>112</v>
      </c>
      <c r="S2645">
        <v>0</v>
      </c>
      <c r="T2645">
        <v>0</v>
      </c>
      <c r="AD2645" s="107">
        <v>30422</v>
      </c>
      <c r="AE2645" t="s">
        <v>45</v>
      </c>
      <c r="AF2645" t="s">
        <v>32</v>
      </c>
      <c r="AG2645" t="s">
        <v>868</v>
      </c>
      <c r="AH2645" t="s">
        <v>30</v>
      </c>
      <c r="AI2645" t="s">
        <v>96</v>
      </c>
      <c r="AJ2645" t="s">
        <v>54</v>
      </c>
      <c r="AK2645">
        <v>5</v>
      </c>
      <c r="AL2645" t="s">
        <v>54</v>
      </c>
      <c r="AP2645" t="s">
        <v>62</v>
      </c>
      <c r="AR2645" t="s">
        <v>43</v>
      </c>
      <c r="AS2645" t="s">
        <v>63</v>
      </c>
      <c r="BC2645" t="s">
        <v>51</v>
      </c>
      <c r="BF2645">
        <v>3</v>
      </c>
      <c r="BG2645">
        <v>111</v>
      </c>
      <c r="BH2645">
        <v>112</v>
      </c>
      <c r="BI2645">
        <v>28.702185792349727</v>
      </c>
      <c r="BJ2645">
        <f t="shared" si="205"/>
        <v>29</v>
      </c>
      <c r="BK2645">
        <v>-2</v>
      </c>
      <c r="BL2645">
        <v>-108</v>
      </c>
      <c r="BM2645" t="s">
        <v>1051</v>
      </c>
      <c r="BN2645" t="s">
        <v>75</v>
      </c>
      <c r="BO2645" t="s">
        <v>87</v>
      </c>
      <c r="BQ2645" t="s">
        <v>1051</v>
      </c>
      <c r="BR2645" t="s">
        <v>87</v>
      </c>
      <c r="BS2645" t="s">
        <v>573</v>
      </c>
      <c r="BT2645" t="s">
        <v>1252</v>
      </c>
      <c r="BU2645" t="s">
        <v>564</v>
      </c>
      <c r="BV2645">
        <v>2.6785714285714284E-2</v>
      </c>
      <c r="BW2645">
        <v>2.7027027027027029E-2</v>
      </c>
      <c r="BX2645">
        <v>2.413127413127443E-4</v>
      </c>
      <c r="BY2645">
        <v>0</v>
      </c>
      <c r="BZ2645">
        <v>-3</v>
      </c>
      <c r="CA2645">
        <v>0</v>
      </c>
      <c r="CB2645">
        <v>1</v>
      </c>
      <c r="CC2645" t="e">
        <v>#VALUE!</v>
      </c>
      <c r="CD2645">
        <v>1</v>
      </c>
      <c r="CE2645">
        <v>-2</v>
      </c>
      <c r="CH2645">
        <f t="shared" si="206"/>
        <v>0</v>
      </c>
      <c r="CI2645" t="s">
        <v>1405</v>
      </c>
      <c r="CJ2645">
        <v>1</v>
      </c>
      <c r="CK2645" t="s">
        <v>1399</v>
      </c>
      <c r="CL2645">
        <f t="shared" si="207"/>
        <v>1</v>
      </c>
      <c r="CM2645">
        <f t="shared" si="208"/>
        <v>0</v>
      </c>
      <c r="CN2645">
        <f t="shared" si="209"/>
        <v>0</v>
      </c>
    </row>
    <row r="2646" spans="1:92" x14ac:dyDescent="0.25">
      <c r="A2646">
        <v>457</v>
      </c>
      <c r="B2646" t="s">
        <v>564</v>
      </c>
      <c r="C2646" t="s">
        <v>564</v>
      </c>
      <c r="D2646">
        <v>2600641</v>
      </c>
      <c r="E2646">
        <v>2</v>
      </c>
      <c r="F2646" s="107">
        <v>40927</v>
      </c>
      <c r="G2646" s="107">
        <v>41038</v>
      </c>
      <c r="H2646">
        <v>2600641</v>
      </c>
      <c r="I2646" s="107" t="s">
        <v>560</v>
      </c>
      <c r="J2646" s="107" t="s">
        <v>560</v>
      </c>
      <c r="K2646">
        <v>2000</v>
      </c>
      <c r="L2646" t="s">
        <v>566</v>
      </c>
      <c r="M2646" s="107">
        <v>40932</v>
      </c>
      <c r="N2646" t="s">
        <v>87</v>
      </c>
      <c r="O2646" t="s">
        <v>75</v>
      </c>
      <c r="P2646" t="s">
        <v>587</v>
      </c>
      <c r="Q2646">
        <v>0</v>
      </c>
      <c r="R2646">
        <v>112</v>
      </c>
      <c r="S2646">
        <v>0</v>
      </c>
      <c r="T2646">
        <v>0</v>
      </c>
      <c r="AD2646" s="107">
        <v>27800</v>
      </c>
      <c r="AE2646" t="s">
        <v>31</v>
      </c>
      <c r="AF2646" t="s">
        <v>68</v>
      </c>
      <c r="AG2646" t="s">
        <v>870</v>
      </c>
      <c r="AH2646" t="s">
        <v>30</v>
      </c>
      <c r="AI2646" t="s">
        <v>64</v>
      </c>
      <c r="AJ2646" t="s">
        <v>47</v>
      </c>
      <c r="AK2646">
        <v>7</v>
      </c>
      <c r="AL2646" t="s">
        <v>47</v>
      </c>
      <c r="AP2646" t="s">
        <v>107</v>
      </c>
      <c r="AR2646" t="s">
        <v>43</v>
      </c>
      <c r="AS2646" t="s">
        <v>60</v>
      </c>
      <c r="BC2646" t="s">
        <v>51</v>
      </c>
      <c r="BF2646">
        <v>0</v>
      </c>
      <c r="BG2646">
        <v>0</v>
      </c>
      <c r="BH2646">
        <v>112</v>
      </c>
      <c r="BI2646">
        <v>35.866120218579233</v>
      </c>
      <c r="BJ2646" t="e">
        <f t="shared" si="205"/>
        <v>#VALUE!</v>
      </c>
      <c r="BK2646" t="e">
        <v>#VALUE!</v>
      </c>
      <c r="BL2646" t="e">
        <v>#VALUE!</v>
      </c>
      <c r="BM2646" t="s">
        <v>47</v>
      </c>
      <c r="BN2646" t="s">
        <v>75</v>
      </c>
      <c r="BO2646" t="s">
        <v>87</v>
      </c>
      <c r="BQ2646" t="s">
        <v>47</v>
      </c>
      <c r="BR2646">
        <v>0</v>
      </c>
      <c r="BS2646" t="s">
        <v>573</v>
      </c>
      <c r="BT2646" t="s">
        <v>1252</v>
      </c>
      <c r="BU2646" t="s">
        <v>564</v>
      </c>
      <c r="BV2646">
        <v>0</v>
      </c>
      <c r="BW2646">
        <v>0</v>
      </c>
      <c r="BX2646">
        <v>0</v>
      </c>
      <c r="BY2646">
        <v>0</v>
      </c>
      <c r="BZ2646" t="e">
        <v>#VALUE!</v>
      </c>
      <c r="CA2646" t="e">
        <v>#VALUE!</v>
      </c>
      <c r="CB2646" t="e">
        <v>#VALUE!</v>
      </c>
      <c r="CC2646">
        <v>0</v>
      </c>
      <c r="CD2646">
        <v>0</v>
      </c>
      <c r="CE2646">
        <v>0</v>
      </c>
      <c r="CH2646">
        <f t="shared" si="206"/>
        <v>0</v>
      </c>
      <c r="CI2646" t="s">
        <v>1405</v>
      </c>
      <c r="CJ2646">
        <v>1</v>
      </c>
      <c r="CK2646" t="s">
        <v>1400</v>
      </c>
      <c r="CL2646">
        <f t="shared" si="207"/>
        <v>1</v>
      </c>
      <c r="CM2646">
        <f t="shared" si="208"/>
        <v>0</v>
      </c>
      <c r="CN2646">
        <f t="shared" si="209"/>
        <v>0</v>
      </c>
    </row>
    <row r="2647" spans="1:92" x14ac:dyDescent="0.25">
      <c r="A2647">
        <v>458</v>
      </c>
      <c r="B2647" t="s">
        <v>564</v>
      </c>
      <c r="C2647" t="s">
        <v>564</v>
      </c>
      <c r="D2647">
        <v>2600642</v>
      </c>
      <c r="E2647">
        <v>1</v>
      </c>
      <c r="F2647" s="107">
        <v>40927</v>
      </c>
      <c r="G2647" s="107">
        <v>41149</v>
      </c>
      <c r="H2647">
        <v>2600642</v>
      </c>
      <c r="I2647" s="107" t="s">
        <v>560</v>
      </c>
      <c r="J2647" s="107" t="s">
        <v>560</v>
      </c>
      <c r="K2647">
        <v>2000</v>
      </c>
      <c r="L2647" t="s">
        <v>566</v>
      </c>
      <c r="M2647" s="107">
        <v>40932</v>
      </c>
      <c r="N2647" t="s">
        <v>87</v>
      </c>
      <c r="O2647" t="s">
        <v>583</v>
      </c>
      <c r="P2647" t="s">
        <v>54</v>
      </c>
      <c r="Q2647">
        <v>0</v>
      </c>
      <c r="R2647">
        <v>223</v>
      </c>
      <c r="S2647">
        <v>0</v>
      </c>
      <c r="T2647">
        <v>0</v>
      </c>
      <c r="AD2647" s="107">
        <v>30897</v>
      </c>
      <c r="AE2647" t="s">
        <v>45</v>
      </c>
      <c r="AF2647" t="s">
        <v>68</v>
      </c>
      <c r="AG2647" t="s">
        <v>870</v>
      </c>
      <c r="AH2647" t="s">
        <v>30</v>
      </c>
      <c r="AI2647" t="s">
        <v>69</v>
      </c>
      <c r="AJ2647" t="s">
        <v>54</v>
      </c>
      <c r="AK2647">
        <v>10</v>
      </c>
      <c r="AL2647" t="s">
        <v>54</v>
      </c>
      <c r="AP2647" t="s">
        <v>107</v>
      </c>
      <c r="AR2647" t="s">
        <v>43</v>
      </c>
      <c r="AS2647" t="s">
        <v>60</v>
      </c>
      <c r="BC2647" t="s">
        <v>51</v>
      </c>
      <c r="BF2647">
        <v>0</v>
      </c>
      <c r="BG2647">
        <v>0</v>
      </c>
      <c r="BH2647">
        <v>223</v>
      </c>
      <c r="BI2647">
        <v>27.404371584699454</v>
      </c>
      <c r="BJ2647" t="e">
        <f t="shared" si="205"/>
        <v>#VALUE!</v>
      </c>
      <c r="BK2647" t="e">
        <v>#VALUE!</v>
      </c>
      <c r="BL2647" t="e">
        <v>#VALUE!</v>
      </c>
      <c r="BM2647" t="s">
        <v>1051</v>
      </c>
      <c r="BN2647" t="s">
        <v>75</v>
      </c>
      <c r="BO2647" t="s">
        <v>87</v>
      </c>
      <c r="BQ2647" t="s">
        <v>1051</v>
      </c>
      <c r="BR2647">
        <v>0</v>
      </c>
      <c r="BS2647" t="s">
        <v>573</v>
      </c>
      <c r="BT2647" t="s">
        <v>1252</v>
      </c>
      <c r="BU2647" t="s">
        <v>564</v>
      </c>
      <c r="BV2647">
        <v>0</v>
      </c>
      <c r="BW2647">
        <v>0</v>
      </c>
      <c r="BX2647">
        <v>0</v>
      </c>
      <c r="BY2647">
        <v>0</v>
      </c>
      <c r="BZ2647" t="e">
        <v>#VALUE!</v>
      </c>
      <c r="CA2647" t="e">
        <v>#VALUE!</v>
      </c>
      <c r="CB2647" t="e">
        <v>#VALUE!</v>
      </c>
      <c r="CC2647">
        <v>0</v>
      </c>
      <c r="CD2647">
        <v>0</v>
      </c>
      <c r="CE2647">
        <v>0</v>
      </c>
      <c r="CH2647">
        <f t="shared" si="206"/>
        <v>0</v>
      </c>
      <c r="CI2647" t="s">
        <v>1405</v>
      </c>
      <c r="CJ2647">
        <v>1</v>
      </c>
      <c r="CK2647" t="s">
        <v>1400</v>
      </c>
      <c r="CL2647">
        <f t="shared" si="207"/>
        <v>1</v>
      </c>
      <c r="CM2647">
        <f t="shared" si="208"/>
        <v>0</v>
      </c>
      <c r="CN2647">
        <f t="shared" si="209"/>
        <v>0</v>
      </c>
    </row>
    <row r="2648" spans="1:92" x14ac:dyDescent="0.25">
      <c r="A2648">
        <v>460</v>
      </c>
      <c r="B2648" t="s">
        <v>564</v>
      </c>
      <c r="C2648" t="s">
        <v>564</v>
      </c>
      <c r="D2648">
        <v>2600646</v>
      </c>
      <c r="E2648">
        <v>2</v>
      </c>
      <c r="F2648" s="107">
        <v>40927</v>
      </c>
      <c r="G2648" s="107">
        <v>41039</v>
      </c>
      <c r="H2648">
        <v>2600646</v>
      </c>
      <c r="I2648" s="107" t="s">
        <v>560</v>
      </c>
      <c r="J2648" s="107" t="s">
        <v>560</v>
      </c>
      <c r="K2648">
        <v>2000</v>
      </c>
      <c r="L2648" t="s">
        <v>566</v>
      </c>
      <c r="M2648" s="107">
        <v>40928</v>
      </c>
      <c r="N2648" t="s">
        <v>87</v>
      </c>
      <c r="O2648" t="s">
        <v>75</v>
      </c>
      <c r="P2648" t="s">
        <v>587</v>
      </c>
      <c r="Q2648">
        <v>0</v>
      </c>
      <c r="R2648">
        <v>113</v>
      </c>
      <c r="S2648">
        <v>0</v>
      </c>
      <c r="T2648">
        <v>0</v>
      </c>
      <c r="AD2648" s="107">
        <v>20475</v>
      </c>
      <c r="AE2648" t="s">
        <v>45</v>
      </c>
      <c r="AF2648" t="s">
        <v>68</v>
      </c>
      <c r="AG2648" t="s">
        <v>870</v>
      </c>
      <c r="AH2648" t="s">
        <v>30</v>
      </c>
      <c r="AI2648" t="s">
        <v>112</v>
      </c>
      <c r="AJ2648" t="s">
        <v>47</v>
      </c>
      <c r="AK2648">
        <v>6</v>
      </c>
      <c r="AL2648" t="s">
        <v>47</v>
      </c>
      <c r="AP2648" t="s">
        <v>42</v>
      </c>
      <c r="AR2648" t="s">
        <v>43</v>
      </c>
      <c r="AS2648" t="s">
        <v>44</v>
      </c>
      <c r="BC2648" t="s">
        <v>51</v>
      </c>
      <c r="BF2648">
        <v>0</v>
      </c>
      <c r="BG2648">
        <v>0</v>
      </c>
      <c r="BH2648">
        <v>113</v>
      </c>
      <c r="BI2648">
        <v>55.879781420765028</v>
      </c>
      <c r="BJ2648" t="e">
        <f t="shared" si="205"/>
        <v>#VALUE!</v>
      </c>
      <c r="BK2648" t="e">
        <v>#VALUE!</v>
      </c>
      <c r="BL2648" t="e">
        <v>#VALUE!</v>
      </c>
      <c r="BM2648" t="s">
        <v>47</v>
      </c>
      <c r="BN2648" t="s">
        <v>75</v>
      </c>
      <c r="BO2648" t="s">
        <v>87</v>
      </c>
      <c r="BQ2648" t="s">
        <v>47</v>
      </c>
      <c r="BR2648">
        <v>0</v>
      </c>
      <c r="BS2648" t="s">
        <v>573</v>
      </c>
      <c r="BT2648" t="s">
        <v>1252</v>
      </c>
      <c r="BU2648" t="s">
        <v>564</v>
      </c>
      <c r="BV2648">
        <v>0</v>
      </c>
      <c r="BW2648">
        <v>0</v>
      </c>
      <c r="BX2648">
        <v>0</v>
      </c>
      <c r="BY2648">
        <v>0</v>
      </c>
      <c r="BZ2648" t="e">
        <v>#VALUE!</v>
      </c>
      <c r="CA2648" t="e">
        <v>#VALUE!</v>
      </c>
      <c r="CB2648" t="e">
        <v>#VALUE!</v>
      </c>
      <c r="CC2648">
        <v>0</v>
      </c>
      <c r="CD2648">
        <v>0</v>
      </c>
      <c r="CE2648">
        <v>0</v>
      </c>
      <c r="CH2648">
        <f t="shared" si="206"/>
        <v>0</v>
      </c>
      <c r="CI2648" t="s">
        <v>1405</v>
      </c>
      <c r="CJ2648">
        <v>1</v>
      </c>
      <c r="CK2648" t="s">
        <v>1400</v>
      </c>
      <c r="CL2648">
        <f t="shared" si="207"/>
        <v>1</v>
      </c>
      <c r="CM2648">
        <f t="shared" si="208"/>
        <v>0</v>
      </c>
      <c r="CN2648">
        <f t="shared" si="209"/>
        <v>0</v>
      </c>
    </row>
    <row r="2649" spans="1:92" x14ac:dyDescent="0.25">
      <c r="A2649">
        <v>467</v>
      </c>
      <c r="B2649" t="s">
        <v>564</v>
      </c>
      <c r="C2649" t="s">
        <v>564</v>
      </c>
      <c r="D2649">
        <v>2600661</v>
      </c>
      <c r="E2649">
        <v>2</v>
      </c>
      <c r="F2649" s="107">
        <v>40927</v>
      </c>
      <c r="G2649" s="107">
        <v>40975</v>
      </c>
      <c r="H2649">
        <v>2600661</v>
      </c>
      <c r="I2649" s="107">
        <v>40928</v>
      </c>
      <c r="J2649" s="107">
        <v>40975</v>
      </c>
      <c r="K2649">
        <v>5000</v>
      </c>
      <c r="L2649" t="s">
        <v>567</v>
      </c>
      <c r="N2649" t="s">
        <v>564</v>
      </c>
      <c r="O2649" t="s">
        <v>913</v>
      </c>
      <c r="P2649" t="s">
        <v>587</v>
      </c>
      <c r="Q2649">
        <v>48</v>
      </c>
      <c r="R2649">
        <v>49</v>
      </c>
      <c r="S2649">
        <v>0</v>
      </c>
      <c r="T2649">
        <v>0</v>
      </c>
      <c r="AD2649" s="107">
        <v>34627</v>
      </c>
      <c r="AE2649" t="s">
        <v>31</v>
      </c>
      <c r="AF2649" t="s">
        <v>68</v>
      </c>
      <c r="AG2649" t="s">
        <v>870</v>
      </c>
      <c r="AH2649" t="s">
        <v>30</v>
      </c>
      <c r="AI2649" t="s">
        <v>33</v>
      </c>
      <c r="AJ2649" t="s">
        <v>47</v>
      </c>
      <c r="AK2649">
        <v>3</v>
      </c>
      <c r="AL2649" t="s">
        <v>47</v>
      </c>
      <c r="AP2649" t="s">
        <v>55</v>
      </c>
      <c r="AR2649" t="s">
        <v>49</v>
      </c>
      <c r="AS2649" t="s">
        <v>56</v>
      </c>
      <c r="AT2649" t="s">
        <v>602</v>
      </c>
      <c r="BC2649" t="s">
        <v>37</v>
      </c>
      <c r="BF2649">
        <v>48</v>
      </c>
      <c r="BG2649">
        <v>48</v>
      </c>
      <c r="BH2649">
        <v>49</v>
      </c>
      <c r="BI2649">
        <v>17.21311475409836</v>
      </c>
      <c r="BJ2649">
        <f t="shared" si="205"/>
        <v>17</v>
      </c>
      <c r="BK2649">
        <v>0</v>
      </c>
      <c r="BL2649">
        <v>0</v>
      </c>
      <c r="BM2649" t="s">
        <v>47</v>
      </c>
      <c r="BN2649" t="s">
        <v>913</v>
      </c>
      <c r="BO2649" t="s">
        <v>564</v>
      </c>
      <c r="BQ2649" t="s">
        <v>47</v>
      </c>
      <c r="BR2649" t="s">
        <v>87</v>
      </c>
      <c r="BS2649" t="s">
        <v>572</v>
      </c>
      <c r="BT2649" t="s">
        <v>1252</v>
      </c>
      <c r="BU2649" t="s">
        <v>564</v>
      </c>
      <c r="BV2649">
        <v>0.97959183673469385</v>
      </c>
      <c r="BW2649">
        <v>1</v>
      </c>
      <c r="BX2649">
        <v>2.0408163265306145E-2</v>
      </c>
      <c r="BY2649">
        <v>0</v>
      </c>
      <c r="BZ2649">
        <v>-48</v>
      </c>
      <c r="CA2649">
        <v>0</v>
      </c>
      <c r="CB2649">
        <v>48</v>
      </c>
      <c r="CC2649" t="e">
        <v>#VALUE!</v>
      </c>
      <c r="CD2649">
        <v>48</v>
      </c>
      <c r="CE2649">
        <v>0</v>
      </c>
      <c r="CH2649">
        <f t="shared" si="206"/>
        <v>0</v>
      </c>
      <c r="CI2649" t="s">
        <v>1401</v>
      </c>
      <c r="CJ2649">
        <v>3</v>
      </c>
      <c r="CK2649" t="s">
        <v>1399</v>
      </c>
      <c r="CL2649">
        <f t="shared" si="207"/>
        <v>0</v>
      </c>
      <c r="CM2649">
        <f t="shared" si="208"/>
        <v>0</v>
      </c>
      <c r="CN2649">
        <f t="shared" si="209"/>
        <v>0</v>
      </c>
    </row>
    <row r="2650" spans="1:92" x14ac:dyDescent="0.25">
      <c r="A2650">
        <v>2327</v>
      </c>
      <c r="B2650" t="s">
        <v>564</v>
      </c>
      <c r="C2650" t="s">
        <v>564</v>
      </c>
      <c r="D2650">
        <v>2600664</v>
      </c>
      <c r="E2650">
        <v>1</v>
      </c>
      <c r="F2650" s="107">
        <v>40997</v>
      </c>
      <c r="G2650" s="107">
        <v>41103</v>
      </c>
      <c r="H2650">
        <v>2600664</v>
      </c>
      <c r="I2650" s="107">
        <v>40997</v>
      </c>
      <c r="J2650" s="107">
        <v>41103</v>
      </c>
      <c r="K2650">
        <v>20000</v>
      </c>
      <c r="L2650" t="s">
        <v>569</v>
      </c>
      <c r="N2650" t="s">
        <v>564</v>
      </c>
      <c r="O2650" t="s">
        <v>913</v>
      </c>
      <c r="P2650" t="s">
        <v>54</v>
      </c>
      <c r="Q2650">
        <v>107</v>
      </c>
      <c r="R2650">
        <v>107</v>
      </c>
      <c r="S2650">
        <v>0</v>
      </c>
      <c r="T2650">
        <v>1</v>
      </c>
      <c r="AD2650" s="107">
        <v>34211</v>
      </c>
      <c r="AE2650" t="s">
        <v>31</v>
      </c>
      <c r="AF2650" t="s">
        <v>32</v>
      </c>
      <c r="AG2650" t="s">
        <v>868</v>
      </c>
      <c r="AH2650" t="s">
        <v>30</v>
      </c>
      <c r="AI2650" t="s">
        <v>71</v>
      </c>
      <c r="AJ2650" t="s">
        <v>54</v>
      </c>
      <c r="AK2650">
        <v>5</v>
      </c>
      <c r="AL2650" t="s">
        <v>54</v>
      </c>
      <c r="AP2650" t="s">
        <v>48</v>
      </c>
      <c r="AR2650" t="s">
        <v>49</v>
      </c>
      <c r="AS2650" t="s">
        <v>44</v>
      </c>
      <c r="BC2650" t="s">
        <v>37</v>
      </c>
      <c r="BF2650">
        <v>107</v>
      </c>
      <c r="BG2650">
        <v>107</v>
      </c>
      <c r="BH2650">
        <v>107</v>
      </c>
      <c r="BI2650">
        <v>18.540983606557376</v>
      </c>
      <c r="BJ2650">
        <f t="shared" si="205"/>
        <v>19</v>
      </c>
      <c r="BK2650">
        <v>0</v>
      </c>
      <c r="BL2650">
        <v>0</v>
      </c>
      <c r="BM2650" t="s">
        <v>1051</v>
      </c>
      <c r="BN2650" t="s">
        <v>913</v>
      </c>
      <c r="BO2650" t="s">
        <v>564</v>
      </c>
      <c r="BQ2650" t="s">
        <v>1051</v>
      </c>
      <c r="BR2650" t="s">
        <v>87</v>
      </c>
      <c r="BS2650" t="s">
        <v>572</v>
      </c>
      <c r="BT2650" t="s">
        <v>1252</v>
      </c>
      <c r="BU2650" t="s">
        <v>564</v>
      </c>
      <c r="BV2650">
        <v>1</v>
      </c>
      <c r="BW2650">
        <v>1</v>
      </c>
      <c r="BX2650">
        <v>0</v>
      </c>
      <c r="BY2650">
        <v>0</v>
      </c>
      <c r="BZ2650">
        <v>-107</v>
      </c>
      <c r="CA2650">
        <v>0</v>
      </c>
      <c r="CB2650">
        <v>107</v>
      </c>
      <c r="CC2650" t="e">
        <v>#VALUE!</v>
      </c>
      <c r="CD2650">
        <v>107</v>
      </c>
      <c r="CE2650">
        <v>0</v>
      </c>
      <c r="CH2650">
        <f t="shared" si="206"/>
        <v>1</v>
      </c>
      <c r="CI2650" t="s">
        <v>1408</v>
      </c>
      <c r="CJ2650">
        <v>0</v>
      </c>
      <c r="CK2650" t="s">
        <v>1399</v>
      </c>
      <c r="CL2650">
        <f t="shared" si="207"/>
        <v>0</v>
      </c>
      <c r="CM2650">
        <f t="shared" si="208"/>
        <v>0</v>
      </c>
      <c r="CN2650">
        <f t="shared" si="209"/>
        <v>1</v>
      </c>
    </row>
    <row r="2651" spans="1:92" x14ac:dyDescent="0.25">
      <c r="A2651">
        <v>480</v>
      </c>
      <c r="B2651" t="s">
        <v>564</v>
      </c>
      <c r="C2651" t="s">
        <v>564</v>
      </c>
      <c r="D2651">
        <v>2600729</v>
      </c>
      <c r="E2651">
        <v>2</v>
      </c>
      <c r="F2651" s="107">
        <v>40928</v>
      </c>
      <c r="G2651" s="107">
        <v>40974</v>
      </c>
      <c r="H2651">
        <v>2600729</v>
      </c>
      <c r="I2651" s="107">
        <v>40928</v>
      </c>
      <c r="J2651" s="107">
        <v>40929</v>
      </c>
      <c r="K2651">
        <v>10000</v>
      </c>
      <c r="L2651" t="s">
        <v>568</v>
      </c>
      <c r="M2651" s="107">
        <v>40929</v>
      </c>
      <c r="N2651" t="s">
        <v>87</v>
      </c>
      <c r="O2651" t="s">
        <v>583</v>
      </c>
      <c r="P2651" t="s">
        <v>587</v>
      </c>
      <c r="Q2651">
        <v>2</v>
      </c>
      <c r="R2651">
        <v>47</v>
      </c>
      <c r="S2651">
        <v>0</v>
      </c>
      <c r="T2651">
        <v>0</v>
      </c>
      <c r="AD2651" s="107">
        <v>33053</v>
      </c>
      <c r="AE2651" t="s">
        <v>31</v>
      </c>
      <c r="AF2651" t="s">
        <v>68</v>
      </c>
      <c r="AG2651" t="s">
        <v>870</v>
      </c>
      <c r="AH2651" t="s">
        <v>30</v>
      </c>
      <c r="AI2651" t="s">
        <v>70</v>
      </c>
      <c r="AJ2651" t="s">
        <v>47</v>
      </c>
      <c r="AK2651">
        <v>2</v>
      </c>
      <c r="AL2651" t="s">
        <v>47</v>
      </c>
      <c r="AP2651" t="s">
        <v>213</v>
      </c>
      <c r="AR2651" t="s">
        <v>49</v>
      </c>
      <c r="AS2651" t="s">
        <v>81</v>
      </c>
      <c r="BC2651" t="s">
        <v>51</v>
      </c>
      <c r="BF2651">
        <v>2</v>
      </c>
      <c r="BG2651">
        <v>47</v>
      </c>
      <c r="BH2651">
        <v>47</v>
      </c>
      <c r="BI2651">
        <v>21.516393442622952</v>
      </c>
      <c r="BJ2651">
        <f t="shared" si="205"/>
        <v>22</v>
      </c>
      <c r="BK2651">
        <v>0</v>
      </c>
      <c r="BL2651">
        <v>-45</v>
      </c>
      <c r="BM2651" t="s">
        <v>47</v>
      </c>
      <c r="BN2651" t="s">
        <v>75</v>
      </c>
      <c r="BO2651" t="s">
        <v>87</v>
      </c>
      <c r="BQ2651" t="s">
        <v>47</v>
      </c>
      <c r="BR2651" t="s">
        <v>87</v>
      </c>
      <c r="BS2651" t="s">
        <v>573</v>
      </c>
      <c r="BT2651" t="s">
        <v>1252</v>
      </c>
      <c r="BU2651" t="s">
        <v>564</v>
      </c>
      <c r="BV2651">
        <v>4.2553191489361701E-2</v>
      </c>
      <c r="BW2651">
        <v>4.2553191489361701E-2</v>
      </c>
      <c r="BX2651">
        <v>0</v>
      </c>
      <c r="BY2651">
        <v>0</v>
      </c>
      <c r="BZ2651">
        <v>-2</v>
      </c>
      <c r="CA2651">
        <v>0</v>
      </c>
      <c r="CB2651">
        <v>2</v>
      </c>
      <c r="CC2651" t="e">
        <v>#VALUE!</v>
      </c>
      <c r="CD2651">
        <v>2</v>
      </c>
      <c r="CE2651">
        <v>0</v>
      </c>
      <c r="CH2651">
        <f t="shared" si="206"/>
        <v>0</v>
      </c>
      <c r="CI2651" t="s">
        <v>1405</v>
      </c>
      <c r="CJ2651">
        <v>1</v>
      </c>
      <c r="CK2651" t="s">
        <v>1399</v>
      </c>
      <c r="CL2651">
        <f t="shared" si="207"/>
        <v>1</v>
      </c>
      <c r="CM2651">
        <f t="shared" si="208"/>
        <v>0</v>
      </c>
      <c r="CN2651">
        <f t="shared" si="209"/>
        <v>0</v>
      </c>
    </row>
    <row r="2652" spans="1:92" x14ac:dyDescent="0.25">
      <c r="A2652">
        <v>481</v>
      </c>
      <c r="B2652" t="s">
        <v>564</v>
      </c>
      <c r="C2652" t="s">
        <v>564</v>
      </c>
      <c r="D2652">
        <v>2600738</v>
      </c>
      <c r="E2652">
        <v>6</v>
      </c>
      <c r="F2652" s="107">
        <v>40928</v>
      </c>
      <c r="G2652" s="107">
        <v>41103</v>
      </c>
      <c r="H2652">
        <v>2600738</v>
      </c>
      <c r="I2652" s="107" t="s">
        <v>560</v>
      </c>
      <c r="J2652" s="107" t="s">
        <v>560</v>
      </c>
      <c r="K2652">
        <v>60000</v>
      </c>
      <c r="L2652" t="s">
        <v>570</v>
      </c>
      <c r="M2652" s="107">
        <v>40948</v>
      </c>
      <c r="N2652" t="s">
        <v>87</v>
      </c>
      <c r="O2652" t="s">
        <v>75</v>
      </c>
      <c r="P2652" t="s">
        <v>547</v>
      </c>
      <c r="Q2652">
        <v>0</v>
      </c>
      <c r="R2652">
        <v>176</v>
      </c>
      <c r="S2652">
        <v>0</v>
      </c>
      <c r="T2652">
        <v>0</v>
      </c>
      <c r="AD2652" s="107">
        <v>34108</v>
      </c>
      <c r="AE2652" t="s">
        <v>31</v>
      </c>
      <c r="AF2652" t="s">
        <v>32</v>
      </c>
      <c r="AG2652" t="s">
        <v>868</v>
      </c>
      <c r="AH2652" t="s">
        <v>30</v>
      </c>
      <c r="AI2652" t="s">
        <v>89</v>
      </c>
      <c r="AJ2652" t="s">
        <v>88</v>
      </c>
      <c r="AK2652">
        <v>14</v>
      </c>
      <c r="AL2652" t="s">
        <v>361</v>
      </c>
      <c r="AM2652">
        <v>7</v>
      </c>
      <c r="AP2652" t="s">
        <v>128</v>
      </c>
      <c r="AR2652" t="s">
        <v>91</v>
      </c>
      <c r="AS2652" t="s">
        <v>125</v>
      </c>
      <c r="BC2652" t="s">
        <v>51</v>
      </c>
      <c r="BF2652">
        <v>0</v>
      </c>
      <c r="BG2652">
        <v>0</v>
      </c>
      <c r="BH2652">
        <v>176</v>
      </c>
      <c r="BI2652">
        <v>18.633879781420767</v>
      </c>
      <c r="BJ2652" t="e">
        <f t="shared" si="205"/>
        <v>#VALUE!</v>
      </c>
      <c r="BK2652" t="e">
        <v>#VALUE!</v>
      </c>
      <c r="BL2652" t="e">
        <v>#VALUE!</v>
      </c>
      <c r="BM2652" t="s">
        <v>1050</v>
      </c>
      <c r="BN2652" t="s">
        <v>75</v>
      </c>
      <c r="BO2652" t="s">
        <v>87</v>
      </c>
      <c r="BQ2652" t="s">
        <v>1050</v>
      </c>
      <c r="BR2652">
        <v>0</v>
      </c>
      <c r="BS2652" t="s">
        <v>573</v>
      </c>
      <c r="BT2652" t="s">
        <v>1252</v>
      </c>
      <c r="BU2652" t="s">
        <v>564</v>
      </c>
      <c r="BV2652">
        <v>0</v>
      </c>
      <c r="BW2652">
        <v>0</v>
      </c>
      <c r="BX2652">
        <v>0</v>
      </c>
      <c r="BY2652">
        <v>0</v>
      </c>
      <c r="BZ2652" t="e">
        <v>#VALUE!</v>
      </c>
      <c r="CA2652" t="e">
        <v>#VALUE!</v>
      </c>
      <c r="CB2652" t="e">
        <v>#VALUE!</v>
      </c>
      <c r="CC2652">
        <v>0</v>
      </c>
      <c r="CD2652">
        <v>0</v>
      </c>
      <c r="CE2652">
        <v>0</v>
      </c>
      <c r="CH2652">
        <f t="shared" si="206"/>
        <v>0</v>
      </c>
      <c r="CI2652" t="s">
        <v>1405</v>
      </c>
      <c r="CJ2652">
        <v>1</v>
      </c>
      <c r="CK2652" t="s">
        <v>1400</v>
      </c>
      <c r="CL2652">
        <f t="shared" si="207"/>
        <v>1</v>
      </c>
      <c r="CM2652">
        <f t="shared" si="208"/>
        <v>0</v>
      </c>
      <c r="CN2652">
        <f t="shared" si="209"/>
        <v>0</v>
      </c>
    </row>
    <row r="2653" spans="1:92" x14ac:dyDescent="0.25">
      <c r="A2653">
        <v>482</v>
      </c>
      <c r="B2653" t="s">
        <v>564</v>
      </c>
      <c r="C2653" t="s">
        <v>564</v>
      </c>
      <c r="D2653">
        <v>2600777</v>
      </c>
      <c r="E2653">
        <v>6</v>
      </c>
      <c r="F2653" s="107">
        <v>40928</v>
      </c>
      <c r="G2653" s="107">
        <v>42059</v>
      </c>
      <c r="H2653">
        <v>2600777</v>
      </c>
      <c r="I2653" s="107">
        <v>40929</v>
      </c>
      <c r="J2653" s="107"/>
      <c r="K2653" t="s">
        <v>562</v>
      </c>
      <c r="L2653" t="s">
        <v>562</v>
      </c>
      <c r="N2653" t="s">
        <v>564</v>
      </c>
      <c r="O2653" t="s">
        <v>913</v>
      </c>
      <c r="P2653" t="s">
        <v>38</v>
      </c>
      <c r="Q2653">
        <v>1131</v>
      </c>
      <c r="R2653">
        <v>1132</v>
      </c>
      <c r="S2653">
        <v>0</v>
      </c>
      <c r="T2653">
        <v>0</v>
      </c>
      <c r="AB2653" t="s">
        <v>111</v>
      </c>
      <c r="AD2653" s="107">
        <v>34560</v>
      </c>
      <c r="AE2653" t="s">
        <v>31</v>
      </c>
      <c r="AF2653" t="s">
        <v>39</v>
      </c>
      <c r="AG2653" t="s">
        <v>40</v>
      </c>
      <c r="AH2653" t="s">
        <v>30</v>
      </c>
      <c r="AI2653" t="s">
        <v>117</v>
      </c>
      <c r="AJ2653" t="s">
        <v>88</v>
      </c>
      <c r="AK2653">
        <v>21</v>
      </c>
      <c r="AL2653" t="s">
        <v>361</v>
      </c>
      <c r="AM2653">
        <v>50</v>
      </c>
      <c r="AP2653" t="s">
        <v>178</v>
      </c>
      <c r="AR2653" t="s">
        <v>91</v>
      </c>
      <c r="AS2653" t="s">
        <v>179</v>
      </c>
      <c r="BC2653" t="s">
        <v>37</v>
      </c>
      <c r="BF2653">
        <v>1131</v>
      </c>
      <c r="BG2653">
        <v>1131</v>
      </c>
      <c r="BH2653">
        <v>1132</v>
      </c>
      <c r="BI2653">
        <v>17.398907103825138</v>
      </c>
      <c r="BJ2653">
        <f t="shared" si="205"/>
        <v>17</v>
      </c>
      <c r="BK2653">
        <v>42059</v>
      </c>
      <c r="BL2653">
        <v>-42059</v>
      </c>
      <c r="BM2653" t="s">
        <v>1050</v>
      </c>
      <c r="BN2653" t="s">
        <v>913</v>
      </c>
      <c r="BO2653" t="s">
        <v>564</v>
      </c>
      <c r="BQ2653" t="s">
        <v>1050</v>
      </c>
      <c r="BR2653" t="s">
        <v>87</v>
      </c>
      <c r="BS2653" t="s">
        <v>572</v>
      </c>
      <c r="BT2653" t="s">
        <v>1252</v>
      </c>
      <c r="BU2653" t="s">
        <v>564</v>
      </c>
      <c r="BV2653">
        <v>0.99911660777385158</v>
      </c>
      <c r="BW2653">
        <v>0.99909999999999999</v>
      </c>
      <c r="BX2653">
        <v>0</v>
      </c>
      <c r="BY2653">
        <v>0</v>
      </c>
      <c r="BZ2653">
        <v>40928</v>
      </c>
      <c r="CA2653">
        <v>42059</v>
      </c>
      <c r="CB2653">
        <v>1131</v>
      </c>
      <c r="CC2653" t="e">
        <v>#VALUE!</v>
      </c>
      <c r="CD2653">
        <v>1131</v>
      </c>
      <c r="CH2653">
        <f t="shared" si="206"/>
        <v>0</v>
      </c>
      <c r="CI2653" t="s">
        <v>1410</v>
      </c>
      <c r="CJ2653">
        <v>9</v>
      </c>
      <c r="CK2653" t="s">
        <v>1399</v>
      </c>
      <c r="CL2653">
        <f t="shared" si="207"/>
        <v>0</v>
      </c>
      <c r="CM2653">
        <f t="shared" si="208"/>
        <v>0</v>
      </c>
      <c r="CN2653">
        <f t="shared" si="209"/>
        <v>0</v>
      </c>
    </row>
    <row r="2654" spans="1:92" x14ac:dyDescent="0.25">
      <c r="A2654">
        <v>486</v>
      </c>
      <c r="B2654" t="s">
        <v>564</v>
      </c>
      <c r="C2654" t="s">
        <v>564</v>
      </c>
      <c r="D2654">
        <v>2600818</v>
      </c>
      <c r="E2654">
        <v>1</v>
      </c>
      <c r="F2654" s="107">
        <v>40928</v>
      </c>
      <c r="G2654" s="107">
        <v>41150</v>
      </c>
      <c r="H2654">
        <v>2600818</v>
      </c>
      <c r="I2654" s="107">
        <v>40931</v>
      </c>
      <c r="J2654" s="107">
        <v>40933</v>
      </c>
      <c r="K2654">
        <v>30000</v>
      </c>
      <c r="L2654" t="s">
        <v>570</v>
      </c>
      <c r="M2654" s="107">
        <v>40933</v>
      </c>
      <c r="N2654" t="s">
        <v>87</v>
      </c>
      <c r="O2654" t="s">
        <v>75</v>
      </c>
      <c r="P2654" t="s">
        <v>54</v>
      </c>
      <c r="Q2654">
        <v>3</v>
      </c>
      <c r="R2654">
        <v>223</v>
      </c>
      <c r="S2654">
        <v>0</v>
      </c>
      <c r="T2654">
        <v>0</v>
      </c>
      <c r="AB2654" t="s">
        <v>111</v>
      </c>
      <c r="AD2654" s="107">
        <v>33850</v>
      </c>
      <c r="AE2654" t="s">
        <v>31</v>
      </c>
      <c r="AF2654" t="s">
        <v>39</v>
      </c>
      <c r="AG2654" t="s">
        <v>40</v>
      </c>
      <c r="AH2654" t="s">
        <v>30</v>
      </c>
      <c r="AI2654" t="s">
        <v>112</v>
      </c>
      <c r="AJ2654" t="s">
        <v>54</v>
      </c>
      <c r="AK2654">
        <v>9</v>
      </c>
      <c r="AL2654" t="s">
        <v>54</v>
      </c>
      <c r="AP2654" t="s">
        <v>128</v>
      </c>
      <c r="AR2654" t="s">
        <v>91</v>
      </c>
      <c r="AS2654" t="s">
        <v>125</v>
      </c>
      <c r="BC2654" t="s">
        <v>51</v>
      </c>
      <c r="BF2654">
        <v>3</v>
      </c>
      <c r="BG2654">
        <v>220</v>
      </c>
      <c r="BH2654">
        <v>223</v>
      </c>
      <c r="BI2654">
        <v>19.338797814207652</v>
      </c>
      <c r="BJ2654">
        <f t="shared" si="205"/>
        <v>19</v>
      </c>
      <c r="BK2654">
        <v>0</v>
      </c>
      <c r="BL2654">
        <v>-217</v>
      </c>
      <c r="BM2654" t="s">
        <v>1051</v>
      </c>
      <c r="BN2654" t="s">
        <v>75</v>
      </c>
      <c r="BO2654" t="s">
        <v>87</v>
      </c>
      <c r="BQ2654" t="s">
        <v>1051</v>
      </c>
      <c r="BR2654" t="s">
        <v>87</v>
      </c>
      <c r="BS2654" t="s">
        <v>573</v>
      </c>
      <c r="BT2654" t="s">
        <v>1252</v>
      </c>
      <c r="BU2654" t="s">
        <v>564</v>
      </c>
      <c r="BV2654">
        <v>1.3452914798206279E-2</v>
      </c>
      <c r="BW2654">
        <v>1.3636363636363636E-2</v>
      </c>
      <c r="BX2654">
        <v>1.8344883815735701E-4</v>
      </c>
      <c r="BY2654">
        <v>0</v>
      </c>
      <c r="BZ2654">
        <v>-3</v>
      </c>
      <c r="CA2654">
        <v>0</v>
      </c>
      <c r="CB2654">
        <v>3</v>
      </c>
      <c r="CC2654" t="e">
        <v>#VALUE!</v>
      </c>
      <c r="CD2654">
        <v>3</v>
      </c>
      <c r="CE2654">
        <v>0</v>
      </c>
      <c r="CH2654">
        <f t="shared" si="206"/>
        <v>0</v>
      </c>
      <c r="CI2654" t="s">
        <v>1405</v>
      </c>
      <c r="CJ2654">
        <v>1</v>
      </c>
      <c r="CK2654" t="s">
        <v>1399</v>
      </c>
      <c r="CL2654">
        <f t="shared" si="207"/>
        <v>1</v>
      </c>
      <c r="CM2654">
        <f t="shared" si="208"/>
        <v>0</v>
      </c>
      <c r="CN2654">
        <f t="shared" si="209"/>
        <v>0</v>
      </c>
    </row>
    <row r="2655" spans="1:92" x14ac:dyDescent="0.25">
      <c r="A2655">
        <v>490</v>
      </c>
      <c r="B2655" t="s">
        <v>564</v>
      </c>
      <c r="C2655" t="s">
        <v>564</v>
      </c>
      <c r="D2655">
        <v>2600840</v>
      </c>
      <c r="E2655">
        <v>1</v>
      </c>
      <c r="F2655" s="107">
        <v>40928</v>
      </c>
      <c r="G2655" s="107">
        <v>41033</v>
      </c>
      <c r="H2655">
        <v>2600840</v>
      </c>
      <c r="I2655" s="107">
        <v>40928</v>
      </c>
      <c r="J2655" s="107">
        <v>40930</v>
      </c>
      <c r="K2655">
        <v>2000</v>
      </c>
      <c r="L2655" t="s">
        <v>566</v>
      </c>
      <c r="M2655" s="107">
        <v>40930</v>
      </c>
      <c r="N2655" t="s">
        <v>87</v>
      </c>
      <c r="O2655" t="s">
        <v>75</v>
      </c>
      <c r="P2655" t="s">
        <v>122</v>
      </c>
      <c r="Q2655">
        <v>3</v>
      </c>
      <c r="R2655">
        <v>106</v>
      </c>
      <c r="S2655">
        <v>0</v>
      </c>
      <c r="T2655">
        <v>0</v>
      </c>
      <c r="AD2655" s="107">
        <v>34402</v>
      </c>
      <c r="AE2655" t="s">
        <v>31</v>
      </c>
      <c r="AF2655" t="s">
        <v>68</v>
      </c>
      <c r="AG2655" t="s">
        <v>870</v>
      </c>
      <c r="AH2655" t="s">
        <v>30</v>
      </c>
      <c r="AI2655" t="s">
        <v>33</v>
      </c>
      <c r="AJ2655" t="s">
        <v>122</v>
      </c>
      <c r="AK2655">
        <v>5</v>
      </c>
      <c r="AL2655" t="s">
        <v>122</v>
      </c>
      <c r="AP2655" t="s">
        <v>42</v>
      </c>
      <c r="AR2655" t="s">
        <v>43</v>
      </c>
      <c r="AS2655" t="s">
        <v>44</v>
      </c>
      <c r="BC2655" t="s">
        <v>37</v>
      </c>
      <c r="BF2655">
        <v>3</v>
      </c>
      <c r="BG2655">
        <v>106</v>
      </c>
      <c r="BH2655">
        <v>106</v>
      </c>
      <c r="BI2655">
        <v>17.830601092896174</v>
      </c>
      <c r="BJ2655">
        <f t="shared" si="205"/>
        <v>18</v>
      </c>
      <c r="BK2655">
        <v>0</v>
      </c>
      <c r="BL2655">
        <v>-103</v>
      </c>
      <c r="BM2655" t="s">
        <v>1051</v>
      </c>
      <c r="BN2655" t="s">
        <v>75</v>
      </c>
      <c r="BO2655" t="s">
        <v>87</v>
      </c>
      <c r="BQ2655" t="s">
        <v>1051</v>
      </c>
      <c r="BR2655" t="s">
        <v>87</v>
      </c>
      <c r="BS2655" t="s">
        <v>573</v>
      </c>
      <c r="BT2655" t="s">
        <v>1252</v>
      </c>
      <c r="BU2655" t="s">
        <v>564</v>
      </c>
      <c r="BV2655">
        <v>2.8301886792452831E-2</v>
      </c>
      <c r="BW2655">
        <v>2.8301886792452831E-2</v>
      </c>
      <c r="BX2655">
        <v>0</v>
      </c>
      <c r="BY2655">
        <v>0</v>
      </c>
      <c r="BZ2655">
        <v>-3</v>
      </c>
      <c r="CA2655">
        <v>0</v>
      </c>
      <c r="CB2655">
        <v>3</v>
      </c>
      <c r="CC2655" t="e">
        <v>#VALUE!</v>
      </c>
      <c r="CD2655">
        <v>3</v>
      </c>
      <c r="CE2655">
        <v>0</v>
      </c>
      <c r="CH2655">
        <f t="shared" si="206"/>
        <v>0</v>
      </c>
      <c r="CI2655" t="s">
        <v>1405</v>
      </c>
      <c r="CJ2655">
        <v>1</v>
      </c>
      <c r="CK2655" t="s">
        <v>1399</v>
      </c>
      <c r="CL2655">
        <f t="shared" si="207"/>
        <v>1</v>
      </c>
      <c r="CM2655">
        <f t="shared" si="208"/>
        <v>0</v>
      </c>
      <c r="CN2655">
        <f t="shared" si="209"/>
        <v>0</v>
      </c>
    </row>
    <row r="2656" spans="1:92" x14ac:dyDescent="0.25">
      <c r="A2656">
        <v>487</v>
      </c>
      <c r="B2656" t="s">
        <v>564</v>
      </c>
      <c r="C2656" t="s">
        <v>564</v>
      </c>
      <c r="D2656">
        <v>2600843</v>
      </c>
      <c r="E2656">
        <v>2</v>
      </c>
      <c r="F2656" s="107">
        <v>40928</v>
      </c>
      <c r="G2656" s="107">
        <v>40955</v>
      </c>
      <c r="H2656">
        <v>2600843</v>
      </c>
      <c r="I2656" s="107">
        <v>40932</v>
      </c>
      <c r="J2656" s="107">
        <v>40932</v>
      </c>
      <c r="K2656">
        <v>2000</v>
      </c>
      <c r="L2656" t="s">
        <v>566</v>
      </c>
      <c r="M2656" s="107">
        <v>40932</v>
      </c>
      <c r="N2656" t="s">
        <v>87</v>
      </c>
      <c r="O2656" t="s">
        <v>75</v>
      </c>
      <c r="P2656" t="s">
        <v>587</v>
      </c>
      <c r="Q2656">
        <v>1</v>
      </c>
      <c r="R2656">
        <v>28</v>
      </c>
      <c r="S2656">
        <v>0</v>
      </c>
      <c r="T2656">
        <v>0</v>
      </c>
      <c r="AB2656" t="s">
        <v>111</v>
      </c>
      <c r="AD2656" s="107">
        <v>33746</v>
      </c>
      <c r="AE2656" t="s">
        <v>45</v>
      </c>
      <c r="AF2656" t="s">
        <v>39</v>
      </c>
      <c r="AG2656" t="s">
        <v>40</v>
      </c>
      <c r="AH2656" t="s">
        <v>30</v>
      </c>
      <c r="AI2656" t="s">
        <v>64</v>
      </c>
      <c r="AJ2656" t="s">
        <v>47</v>
      </c>
      <c r="AK2656">
        <v>4</v>
      </c>
      <c r="AL2656" t="s">
        <v>47</v>
      </c>
      <c r="AO2656">
        <v>10</v>
      </c>
      <c r="AP2656" t="s">
        <v>97</v>
      </c>
      <c r="AR2656" t="s">
        <v>43</v>
      </c>
      <c r="AS2656" t="s">
        <v>63</v>
      </c>
      <c r="BC2656" t="s">
        <v>37</v>
      </c>
      <c r="BF2656">
        <v>1</v>
      </c>
      <c r="BG2656">
        <v>24</v>
      </c>
      <c r="BH2656">
        <v>28</v>
      </c>
      <c r="BI2656">
        <v>19.622950819672131</v>
      </c>
      <c r="BJ2656">
        <f t="shared" si="205"/>
        <v>20</v>
      </c>
      <c r="BK2656">
        <v>0</v>
      </c>
      <c r="BL2656">
        <v>-23</v>
      </c>
      <c r="BM2656" t="s">
        <v>47</v>
      </c>
      <c r="BN2656" t="s">
        <v>75</v>
      </c>
      <c r="BO2656" t="s">
        <v>87</v>
      </c>
      <c r="BQ2656" t="s">
        <v>47</v>
      </c>
      <c r="BR2656" t="s">
        <v>87</v>
      </c>
      <c r="BS2656" t="s">
        <v>573</v>
      </c>
      <c r="BT2656" t="s">
        <v>1252</v>
      </c>
      <c r="BU2656" t="s">
        <v>564</v>
      </c>
      <c r="BV2656">
        <v>3.5714285714285712E-2</v>
      </c>
      <c r="BW2656">
        <v>4.1666666666666664E-2</v>
      </c>
      <c r="BX2656">
        <v>5.9523809523809521E-3</v>
      </c>
      <c r="BY2656">
        <v>0</v>
      </c>
      <c r="BZ2656">
        <v>-1</v>
      </c>
      <c r="CA2656">
        <v>0</v>
      </c>
      <c r="CB2656">
        <v>1</v>
      </c>
      <c r="CC2656" t="e">
        <v>#VALUE!</v>
      </c>
      <c r="CD2656">
        <v>1</v>
      </c>
      <c r="CE2656">
        <v>0</v>
      </c>
      <c r="CH2656">
        <f t="shared" si="206"/>
        <v>0</v>
      </c>
      <c r="CI2656" t="s">
        <v>1405</v>
      </c>
      <c r="CJ2656">
        <v>1</v>
      </c>
      <c r="CK2656" t="s">
        <v>1399</v>
      </c>
      <c r="CL2656">
        <f t="shared" si="207"/>
        <v>1</v>
      </c>
      <c r="CM2656">
        <f t="shared" si="208"/>
        <v>0</v>
      </c>
      <c r="CN2656">
        <f t="shared" si="209"/>
        <v>0</v>
      </c>
    </row>
    <row r="2657" spans="1:92" x14ac:dyDescent="0.25">
      <c r="A2657">
        <v>492</v>
      </c>
      <c r="B2657" t="s">
        <v>564</v>
      </c>
      <c r="C2657" t="s">
        <v>564</v>
      </c>
      <c r="D2657">
        <v>2600844</v>
      </c>
      <c r="E2657">
        <v>4</v>
      </c>
      <c r="F2657" s="107">
        <v>40928</v>
      </c>
      <c r="G2657" s="107">
        <v>41212</v>
      </c>
      <c r="H2657">
        <v>2600844</v>
      </c>
      <c r="I2657" s="107" t="s">
        <v>560</v>
      </c>
      <c r="J2657" s="107" t="s">
        <v>560</v>
      </c>
      <c r="K2657">
        <v>10000</v>
      </c>
      <c r="L2657" t="s">
        <v>568</v>
      </c>
      <c r="M2657" s="107">
        <v>40929</v>
      </c>
      <c r="N2657" t="s">
        <v>87</v>
      </c>
      <c r="O2657" t="s">
        <v>75</v>
      </c>
      <c r="P2657" t="s">
        <v>38</v>
      </c>
      <c r="Q2657">
        <v>0</v>
      </c>
      <c r="R2657">
        <v>285</v>
      </c>
      <c r="S2657">
        <v>0</v>
      </c>
      <c r="T2657">
        <v>0</v>
      </c>
      <c r="AD2657" s="107">
        <v>26062</v>
      </c>
      <c r="AE2657" t="s">
        <v>31</v>
      </c>
      <c r="AF2657" t="s">
        <v>68</v>
      </c>
      <c r="AG2657" t="s">
        <v>870</v>
      </c>
      <c r="AH2657" t="s">
        <v>30</v>
      </c>
      <c r="AI2657" t="s">
        <v>61</v>
      </c>
      <c r="AJ2657" t="s">
        <v>88</v>
      </c>
      <c r="AK2657">
        <v>11</v>
      </c>
      <c r="AL2657" t="s">
        <v>986</v>
      </c>
      <c r="AO2657">
        <v>30</v>
      </c>
      <c r="AP2657" t="s">
        <v>65</v>
      </c>
      <c r="AR2657" t="s">
        <v>66</v>
      </c>
      <c r="AS2657" t="s">
        <v>67</v>
      </c>
      <c r="BC2657" t="s">
        <v>51</v>
      </c>
      <c r="BF2657">
        <v>0</v>
      </c>
      <c r="BG2657">
        <v>0</v>
      </c>
      <c r="BH2657">
        <v>285</v>
      </c>
      <c r="BI2657">
        <v>40.617486338797811</v>
      </c>
      <c r="BJ2657" t="e">
        <f t="shared" si="205"/>
        <v>#VALUE!</v>
      </c>
      <c r="BK2657" t="e">
        <v>#VALUE!</v>
      </c>
      <c r="BL2657" t="e">
        <v>#VALUE!</v>
      </c>
      <c r="BM2657" t="s">
        <v>1050</v>
      </c>
      <c r="BN2657" t="s">
        <v>75</v>
      </c>
      <c r="BO2657" t="s">
        <v>87</v>
      </c>
      <c r="BQ2657" t="s">
        <v>1050</v>
      </c>
      <c r="BR2657">
        <v>0</v>
      </c>
      <c r="BS2657" t="s">
        <v>573</v>
      </c>
      <c r="BT2657" t="s">
        <v>1252</v>
      </c>
      <c r="BU2657" t="s">
        <v>564</v>
      </c>
      <c r="BV2657">
        <v>0</v>
      </c>
      <c r="BW2657">
        <v>0</v>
      </c>
      <c r="BX2657">
        <v>0</v>
      </c>
      <c r="BY2657">
        <v>0</v>
      </c>
      <c r="BZ2657" t="e">
        <v>#VALUE!</v>
      </c>
      <c r="CA2657" t="e">
        <v>#VALUE!</v>
      </c>
      <c r="CB2657" t="e">
        <v>#VALUE!</v>
      </c>
      <c r="CC2657">
        <v>0</v>
      </c>
      <c r="CD2657">
        <v>0</v>
      </c>
      <c r="CE2657">
        <v>0</v>
      </c>
      <c r="CH2657">
        <f t="shared" si="206"/>
        <v>0</v>
      </c>
      <c r="CI2657" t="s">
        <v>1405</v>
      </c>
      <c r="CJ2657">
        <v>1</v>
      </c>
      <c r="CK2657" t="s">
        <v>1400</v>
      </c>
      <c r="CL2657">
        <f t="shared" si="207"/>
        <v>1</v>
      </c>
      <c r="CM2657">
        <f t="shared" si="208"/>
        <v>0</v>
      </c>
      <c r="CN2657">
        <f t="shared" si="209"/>
        <v>0</v>
      </c>
    </row>
    <row r="2658" spans="1:92" x14ac:dyDescent="0.25">
      <c r="A2658">
        <v>491</v>
      </c>
      <c r="B2658" t="s">
        <v>564</v>
      </c>
      <c r="C2658" t="s">
        <v>564</v>
      </c>
      <c r="D2658">
        <v>2600853</v>
      </c>
      <c r="E2658">
        <v>1</v>
      </c>
      <c r="F2658" s="107">
        <v>40928</v>
      </c>
      <c r="G2658" s="107">
        <v>41089</v>
      </c>
      <c r="H2658">
        <v>2600853</v>
      </c>
      <c r="I2658" s="107" t="s">
        <v>560</v>
      </c>
      <c r="J2658" s="107" t="s">
        <v>560</v>
      </c>
      <c r="K2658">
        <v>2000</v>
      </c>
      <c r="L2658" t="s">
        <v>566</v>
      </c>
      <c r="M2658" s="107">
        <v>40932</v>
      </c>
      <c r="N2658" t="s">
        <v>87</v>
      </c>
      <c r="O2658" t="s">
        <v>75</v>
      </c>
      <c r="P2658" t="s">
        <v>54</v>
      </c>
      <c r="Q2658">
        <v>0</v>
      </c>
      <c r="R2658">
        <v>162</v>
      </c>
      <c r="S2658">
        <v>0</v>
      </c>
      <c r="T2658">
        <v>0</v>
      </c>
      <c r="AD2658" s="107">
        <v>29716</v>
      </c>
      <c r="AE2658" t="s">
        <v>45</v>
      </c>
      <c r="AF2658" t="s">
        <v>68</v>
      </c>
      <c r="AG2658" t="s">
        <v>870</v>
      </c>
      <c r="AH2658" t="s">
        <v>30</v>
      </c>
      <c r="AI2658" t="s">
        <v>41</v>
      </c>
      <c r="AJ2658" t="s">
        <v>54</v>
      </c>
      <c r="AK2658">
        <v>6</v>
      </c>
      <c r="AL2658" t="s">
        <v>54</v>
      </c>
      <c r="AP2658" t="s">
        <v>107</v>
      </c>
      <c r="AR2658" t="s">
        <v>43</v>
      </c>
      <c r="AS2658" t="s">
        <v>60</v>
      </c>
      <c r="BC2658" t="s">
        <v>51</v>
      </c>
      <c r="BF2658">
        <v>0</v>
      </c>
      <c r="BG2658">
        <v>0</v>
      </c>
      <c r="BH2658">
        <v>162</v>
      </c>
      <c r="BI2658">
        <v>30.633879781420767</v>
      </c>
      <c r="BJ2658" t="e">
        <f t="shared" si="205"/>
        <v>#VALUE!</v>
      </c>
      <c r="BK2658" t="e">
        <v>#VALUE!</v>
      </c>
      <c r="BL2658" t="e">
        <v>#VALUE!</v>
      </c>
      <c r="BM2658" t="s">
        <v>1051</v>
      </c>
      <c r="BN2658" t="s">
        <v>75</v>
      </c>
      <c r="BO2658" t="s">
        <v>87</v>
      </c>
      <c r="BQ2658" t="s">
        <v>1051</v>
      </c>
      <c r="BR2658">
        <v>0</v>
      </c>
      <c r="BS2658" t="s">
        <v>573</v>
      </c>
      <c r="BT2658" t="s">
        <v>1252</v>
      </c>
      <c r="BU2658" t="s">
        <v>564</v>
      </c>
      <c r="BV2658">
        <v>0</v>
      </c>
      <c r="BW2658">
        <v>0</v>
      </c>
      <c r="BX2658">
        <v>0</v>
      </c>
      <c r="BY2658">
        <v>0</v>
      </c>
      <c r="BZ2658" t="e">
        <v>#VALUE!</v>
      </c>
      <c r="CA2658" t="e">
        <v>#VALUE!</v>
      </c>
      <c r="CB2658" t="e">
        <v>#VALUE!</v>
      </c>
      <c r="CC2658">
        <v>0</v>
      </c>
      <c r="CD2658">
        <v>0</v>
      </c>
      <c r="CE2658">
        <v>0</v>
      </c>
      <c r="CH2658">
        <f t="shared" si="206"/>
        <v>0</v>
      </c>
      <c r="CI2658" t="s">
        <v>1405</v>
      </c>
      <c r="CJ2658">
        <v>1</v>
      </c>
      <c r="CK2658" t="s">
        <v>1400</v>
      </c>
      <c r="CL2658">
        <f t="shared" si="207"/>
        <v>1</v>
      </c>
      <c r="CM2658">
        <f t="shared" si="208"/>
        <v>0</v>
      </c>
      <c r="CN2658">
        <f t="shared" si="209"/>
        <v>0</v>
      </c>
    </row>
    <row r="2659" spans="1:92" x14ac:dyDescent="0.25">
      <c r="A2659">
        <v>497</v>
      </c>
      <c r="B2659" t="s">
        <v>564</v>
      </c>
      <c r="C2659" t="s">
        <v>564</v>
      </c>
      <c r="D2659">
        <v>2600874</v>
      </c>
      <c r="E2659">
        <v>1</v>
      </c>
      <c r="F2659" s="107">
        <v>40928</v>
      </c>
      <c r="G2659" s="107">
        <v>40941</v>
      </c>
      <c r="H2659">
        <v>2600874</v>
      </c>
      <c r="I2659" s="107" t="s">
        <v>560</v>
      </c>
      <c r="J2659" s="107" t="s">
        <v>560</v>
      </c>
      <c r="K2659">
        <v>100000</v>
      </c>
      <c r="L2659" t="s">
        <v>570</v>
      </c>
      <c r="N2659" t="s">
        <v>1336</v>
      </c>
      <c r="O2659" t="s">
        <v>913</v>
      </c>
      <c r="P2659" t="s">
        <v>54</v>
      </c>
      <c r="Q2659">
        <v>0</v>
      </c>
      <c r="R2659">
        <v>14</v>
      </c>
      <c r="S2659">
        <v>0</v>
      </c>
      <c r="T2659">
        <v>0</v>
      </c>
      <c r="AB2659" t="s">
        <v>111</v>
      </c>
      <c r="AD2659" s="107">
        <v>21163</v>
      </c>
      <c r="AE2659" t="s">
        <v>31</v>
      </c>
      <c r="AF2659" t="s">
        <v>39</v>
      </c>
      <c r="AG2659" t="s">
        <v>40</v>
      </c>
      <c r="AH2659" t="s">
        <v>30</v>
      </c>
      <c r="AI2659" t="s">
        <v>112</v>
      </c>
      <c r="AJ2659" t="s">
        <v>54</v>
      </c>
      <c r="AK2659">
        <v>2</v>
      </c>
      <c r="AL2659" t="s">
        <v>54</v>
      </c>
      <c r="AP2659" t="s">
        <v>215</v>
      </c>
      <c r="AR2659" t="s">
        <v>66</v>
      </c>
      <c r="AS2659" t="s">
        <v>63</v>
      </c>
      <c r="BC2659" t="s">
        <v>78</v>
      </c>
      <c r="BF2659">
        <v>0</v>
      </c>
      <c r="BG2659">
        <v>0</v>
      </c>
      <c r="BH2659">
        <v>14</v>
      </c>
      <c r="BI2659">
        <v>54.002732240437162</v>
      </c>
      <c r="BJ2659" t="e">
        <f t="shared" si="205"/>
        <v>#VALUE!</v>
      </c>
      <c r="BK2659" t="e">
        <v>#VALUE!</v>
      </c>
      <c r="BL2659" t="e">
        <v>#VALUE!</v>
      </c>
      <c r="BM2659" t="s">
        <v>1051</v>
      </c>
      <c r="BN2659" t="s">
        <v>913</v>
      </c>
      <c r="BO2659" t="s">
        <v>564</v>
      </c>
      <c r="BQ2659" t="s">
        <v>1051</v>
      </c>
      <c r="BR2659">
        <v>0</v>
      </c>
      <c r="BS2659" t="s">
        <v>1338</v>
      </c>
      <c r="BT2659" t="s">
        <v>1252</v>
      </c>
      <c r="BU2659" t="s">
        <v>564</v>
      </c>
      <c r="BV2659">
        <v>0</v>
      </c>
      <c r="BW2659">
        <v>0</v>
      </c>
      <c r="BX2659">
        <v>0</v>
      </c>
      <c r="BY2659">
        <v>0</v>
      </c>
      <c r="BZ2659" t="e">
        <v>#VALUE!</v>
      </c>
      <c r="CA2659" t="e">
        <v>#VALUE!</v>
      </c>
      <c r="CB2659" t="e">
        <v>#VALUE!</v>
      </c>
      <c r="CC2659">
        <v>0</v>
      </c>
      <c r="CD2659">
        <v>0</v>
      </c>
      <c r="CH2659">
        <f t="shared" si="206"/>
        <v>0</v>
      </c>
      <c r="CI2659" t="s">
        <v>1405</v>
      </c>
      <c r="CJ2659">
        <v>1</v>
      </c>
      <c r="CK2659" t="s">
        <v>1400</v>
      </c>
      <c r="CL2659">
        <f t="shared" si="207"/>
        <v>0</v>
      </c>
      <c r="CM2659">
        <f t="shared" si="208"/>
        <v>0</v>
      </c>
      <c r="CN2659">
        <f t="shared" si="209"/>
        <v>0</v>
      </c>
    </row>
    <row r="2660" spans="1:92" x14ac:dyDescent="0.25">
      <c r="A2660">
        <v>502</v>
      </c>
      <c r="B2660" t="s">
        <v>564</v>
      </c>
      <c r="C2660" t="s">
        <v>564</v>
      </c>
      <c r="D2660">
        <v>2600877</v>
      </c>
      <c r="E2660">
        <v>2</v>
      </c>
      <c r="F2660" s="107">
        <v>40929</v>
      </c>
      <c r="G2660" s="107">
        <v>41011</v>
      </c>
      <c r="H2660">
        <v>2600877</v>
      </c>
      <c r="I2660" s="107">
        <v>40929</v>
      </c>
      <c r="J2660" s="107">
        <v>40930</v>
      </c>
      <c r="K2660">
        <v>2000</v>
      </c>
      <c r="L2660" t="s">
        <v>566</v>
      </c>
      <c r="M2660" s="107">
        <v>40930</v>
      </c>
      <c r="N2660" t="s">
        <v>87</v>
      </c>
      <c r="O2660" t="s">
        <v>75</v>
      </c>
      <c r="P2660" t="s">
        <v>587</v>
      </c>
      <c r="Q2660">
        <v>2</v>
      </c>
      <c r="R2660">
        <v>83</v>
      </c>
      <c r="S2660">
        <v>0</v>
      </c>
      <c r="T2660">
        <v>0</v>
      </c>
      <c r="AB2660" t="s">
        <v>111</v>
      </c>
      <c r="AD2660" s="107">
        <v>34560</v>
      </c>
      <c r="AE2660" t="s">
        <v>31</v>
      </c>
      <c r="AF2660" t="s">
        <v>39</v>
      </c>
      <c r="AG2660" t="s">
        <v>40</v>
      </c>
      <c r="AH2660" t="s">
        <v>30</v>
      </c>
      <c r="AI2660" t="s">
        <v>86</v>
      </c>
      <c r="AJ2660" t="s">
        <v>47</v>
      </c>
      <c r="AK2660">
        <v>4</v>
      </c>
      <c r="AL2660" t="s">
        <v>47</v>
      </c>
      <c r="AP2660" t="s">
        <v>97</v>
      </c>
      <c r="AR2660" t="s">
        <v>43</v>
      </c>
      <c r="AS2660" t="s">
        <v>63</v>
      </c>
      <c r="BC2660" t="s">
        <v>51</v>
      </c>
      <c r="BF2660">
        <v>2</v>
      </c>
      <c r="BG2660">
        <v>83</v>
      </c>
      <c r="BH2660">
        <v>83</v>
      </c>
      <c r="BI2660">
        <v>17.401639344262296</v>
      </c>
      <c r="BJ2660">
        <f t="shared" si="205"/>
        <v>17</v>
      </c>
      <c r="BK2660">
        <v>0</v>
      </c>
      <c r="BL2660">
        <v>-81</v>
      </c>
      <c r="BM2660" t="s">
        <v>47</v>
      </c>
      <c r="BN2660" t="s">
        <v>75</v>
      </c>
      <c r="BO2660" t="s">
        <v>87</v>
      </c>
      <c r="BQ2660" t="s">
        <v>47</v>
      </c>
      <c r="BR2660" t="s">
        <v>87</v>
      </c>
      <c r="BS2660" t="s">
        <v>573</v>
      </c>
      <c r="BT2660" t="s">
        <v>1252</v>
      </c>
      <c r="BU2660" t="s">
        <v>564</v>
      </c>
      <c r="BV2660">
        <v>2.4096385542168676E-2</v>
      </c>
      <c r="BW2660">
        <v>2.4096385542168676E-2</v>
      </c>
      <c r="BX2660">
        <v>0</v>
      </c>
      <c r="BY2660">
        <v>0</v>
      </c>
      <c r="BZ2660">
        <v>-2</v>
      </c>
      <c r="CA2660">
        <v>0</v>
      </c>
      <c r="CB2660">
        <v>2</v>
      </c>
      <c r="CC2660" t="e">
        <v>#VALUE!</v>
      </c>
      <c r="CD2660">
        <v>2</v>
      </c>
      <c r="CE2660">
        <v>0</v>
      </c>
      <c r="CH2660">
        <f t="shared" si="206"/>
        <v>0</v>
      </c>
      <c r="CI2660" t="s">
        <v>1405</v>
      </c>
      <c r="CJ2660">
        <v>1</v>
      </c>
      <c r="CK2660" t="s">
        <v>1399</v>
      </c>
      <c r="CL2660">
        <f t="shared" si="207"/>
        <v>1</v>
      </c>
      <c r="CM2660">
        <f t="shared" si="208"/>
        <v>0</v>
      </c>
      <c r="CN2660">
        <f t="shared" si="209"/>
        <v>0</v>
      </c>
    </row>
    <row r="2661" spans="1:92" x14ac:dyDescent="0.25">
      <c r="A2661">
        <v>503</v>
      </c>
      <c r="B2661" t="s">
        <v>564</v>
      </c>
      <c r="C2661" t="s">
        <v>564</v>
      </c>
      <c r="D2661">
        <v>2600879</v>
      </c>
      <c r="E2661">
        <v>1</v>
      </c>
      <c r="F2661" s="107">
        <v>40929</v>
      </c>
      <c r="G2661" s="107">
        <v>41088</v>
      </c>
      <c r="H2661">
        <v>2600879</v>
      </c>
      <c r="I2661" s="107">
        <v>40929</v>
      </c>
      <c r="J2661" s="107">
        <v>40930</v>
      </c>
      <c r="K2661">
        <v>2000</v>
      </c>
      <c r="L2661" t="s">
        <v>566</v>
      </c>
      <c r="M2661" s="107">
        <v>40930</v>
      </c>
      <c r="N2661" t="s">
        <v>87</v>
      </c>
      <c r="O2661" t="s">
        <v>75</v>
      </c>
      <c r="P2661" t="s">
        <v>54</v>
      </c>
      <c r="Q2661">
        <v>2</v>
      </c>
      <c r="R2661">
        <v>160</v>
      </c>
      <c r="S2661">
        <v>0</v>
      </c>
      <c r="T2661">
        <v>0</v>
      </c>
      <c r="AD2661" s="107">
        <v>34233</v>
      </c>
      <c r="AE2661" t="s">
        <v>45</v>
      </c>
      <c r="AF2661" t="s">
        <v>32</v>
      </c>
      <c r="AG2661" t="s">
        <v>868</v>
      </c>
      <c r="AH2661" t="s">
        <v>30</v>
      </c>
      <c r="AI2661" t="s">
        <v>61</v>
      </c>
      <c r="AJ2661" t="s">
        <v>54</v>
      </c>
      <c r="AK2661">
        <v>4</v>
      </c>
      <c r="AL2661" t="s">
        <v>54</v>
      </c>
      <c r="AP2661" t="s">
        <v>62</v>
      </c>
      <c r="AR2661" t="s">
        <v>43</v>
      </c>
      <c r="AS2661" t="s">
        <v>63</v>
      </c>
      <c r="BC2661" t="s">
        <v>51</v>
      </c>
      <c r="BF2661">
        <v>2</v>
      </c>
      <c r="BG2661">
        <v>160</v>
      </c>
      <c r="BH2661">
        <v>160</v>
      </c>
      <c r="BI2661">
        <v>18.295081967213115</v>
      </c>
      <c r="BJ2661">
        <f t="shared" si="205"/>
        <v>18</v>
      </c>
      <c r="BK2661">
        <v>0</v>
      </c>
      <c r="BL2661">
        <v>-158</v>
      </c>
      <c r="BM2661" t="s">
        <v>1051</v>
      </c>
      <c r="BN2661" t="s">
        <v>75</v>
      </c>
      <c r="BO2661" t="s">
        <v>87</v>
      </c>
      <c r="BQ2661" t="s">
        <v>1051</v>
      </c>
      <c r="BR2661" t="s">
        <v>87</v>
      </c>
      <c r="BS2661" t="s">
        <v>573</v>
      </c>
      <c r="BT2661" t="s">
        <v>1252</v>
      </c>
      <c r="BU2661" t="s">
        <v>564</v>
      </c>
      <c r="BV2661">
        <v>1.2500000000000001E-2</v>
      </c>
      <c r="BW2661">
        <v>1.2500000000000001E-2</v>
      </c>
      <c r="BX2661">
        <v>0</v>
      </c>
      <c r="BY2661">
        <v>0</v>
      </c>
      <c r="BZ2661">
        <v>-2</v>
      </c>
      <c r="CA2661">
        <v>0</v>
      </c>
      <c r="CB2661">
        <v>2</v>
      </c>
      <c r="CC2661" t="e">
        <v>#VALUE!</v>
      </c>
      <c r="CD2661">
        <v>2</v>
      </c>
      <c r="CE2661">
        <v>0</v>
      </c>
      <c r="CH2661">
        <f t="shared" si="206"/>
        <v>0</v>
      </c>
      <c r="CI2661" t="s">
        <v>1405</v>
      </c>
      <c r="CJ2661">
        <v>1</v>
      </c>
      <c r="CK2661" t="s">
        <v>1399</v>
      </c>
      <c r="CL2661">
        <f t="shared" si="207"/>
        <v>1</v>
      </c>
      <c r="CM2661">
        <f t="shared" si="208"/>
        <v>0</v>
      </c>
      <c r="CN2661">
        <f t="shared" si="209"/>
        <v>0</v>
      </c>
    </row>
    <row r="2662" spans="1:92" x14ac:dyDescent="0.25">
      <c r="A2662">
        <v>504</v>
      </c>
      <c r="B2662" t="s">
        <v>564</v>
      </c>
      <c r="C2662" t="s">
        <v>564</v>
      </c>
      <c r="D2662">
        <v>2600880</v>
      </c>
      <c r="E2662">
        <v>2</v>
      </c>
      <c r="F2662" s="107">
        <v>40929</v>
      </c>
      <c r="G2662" s="107">
        <v>41023</v>
      </c>
      <c r="H2662">
        <v>2600880</v>
      </c>
      <c r="I2662" s="107">
        <v>40929</v>
      </c>
      <c r="J2662" s="107">
        <v>40930</v>
      </c>
      <c r="K2662">
        <v>5000</v>
      </c>
      <c r="L2662" t="s">
        <v>567</v>
      </c>
      <c r="M2662" s="107">
        <v>40930</v>
      </c>
      <c r="N2662" t="s">
        <v>87</v>
      </c>
      <c r="O2662" t="s">
        <v>75</v>
      </c>
      <c r="P2662" t="s">
        <v>587</v>
      </c>
      <c r="Q2662">
        <v>2</v>
      </c>
      <c r="R2662">
        <v>95</v>
      </c>
      <c r="S2662">
        <v>0</v>
      </c>
      <c r="T2662">
        <v>0</v>
      </c>
      <c r="AD2662" s="107">
        <v>33849</v>
      </c>
      <c r="AE2662" t="s">
        <v>31</v>
      </c>
      <c r="AF2662" t="s">
        <v>32</v>
      </c>
      <c r="AG2662" t="s">
        <v>868</v>
      </c>
      <c r="AH2662" t="s">
        <v>30</v>
      </c>
      <c r="AI2662" t="s">
        <v>117</v>
      </c>
      <c r="AJ2662" t="s">
        <v>47</v>
      </c>
      <c r="AK2662">
        <v>4</v>
      </c>
      <c r="AL2662" t="s">
        <v>47</v>
      </c>
      <c r="AP2662" t="s">
        <v>147</v>
      </c>
      <c r="AR2662" t="s">
        <v>66</v>
      </c>
      <c r="AS2662" t="s">
        <v>44</v>
      </c>
      <c r="BC2662" t="s">
        <v>51</v>
      </c>
      <c r="BF2662">
        <v>2</v>
      </c>
      <c r="BG2662">
        <v>95</v>
      </c>
      <c r="BH2662">
        <v>95</v>
      </c>
      <c r="BI2662">
        <v>19.344262295081968</v>
      </c>
      <c r="BJ2662">
        <f t="shared" si="205"/>
        <v>19</v>
      </c>
      <c r="BK2662">
        <v>0</v>
      </c>
      <c r="BL2662">
        <v>-93</v>
      </c>
      <c r="BM2662" t="s">
        <v>47</v>
      </c>
      <c r="BN2662" t="s">
        <v>75</v>
      </c>
      <c r="BO2662" t="s">
        <v>87</v>
      </c>
      <c r="BQ2662" t="s">
        <v>47</v>
      </c>
      <c r="BR2662" t="s">
        <v>87</v>
      </c>
      <c r="BS2662" t="s">
        <v>573</v>
      </c>
      <c r="BT2662" t="s">
        <v>1252</v>
      </c>
      <c r="BU2662" t="s">
        <v>564</v>
      </c>
      <c r="BV2662">
        <v>2.1052631578947368E-2</v>
      </c>
      <c r="BW2662">
        <v>2.1052631578947368E-2</v>
      </c>
      <c r="BX2662">
        <v>0</v>
      </c>
      <c r="BY2662">
        <v>0</v>
      </c>
      <c r="BZ2662">
        <v>-2</v>
      </c>
      <c r="CA2662">
        <v>0</v>
      </c>
      <c r="CB2662">
        <v>2</v>
      </c>
      <c r="CC2662" t="e">
        <v>#VALUE!</v>
      </c>
      <c r="CD2662">
        <v>2</v>
      </c>
      <c r="CE2662">
        <v>0</v>
      </c>
      <c r="CH2662">
        <f t="shared" si="206"/>
        <v>0</v>
      </c>
      <c r="CI2662" t="s">
        <v>1405</v>
      </c>
      <c r="CJ2662">
        <v>1</v>
      </c>
      <c r="CK2662" t="s">
        <v>1399</v>
      </c>
      <c r="CL2662">
        <f t="shared" si="207"/>
        <v>1</v>
      </c>
      <c r="CM2662">
        <f t="shared" si="208"/>
        <v>0</v>
      </c>
      <c r="CN2662">
        <f t="shared" si="209"/>
        <v>0</v>
      </c>
    </row>
    <row r="2663" spans="1:92" x14ac:dyDescent="0.25">
      <c r="A2663">
        <v>508</v>
      </c>
      <c r="B2663" t="s">
        <v>564</v>
      </c>
      <c r="C2663" t="s">
        <v>564</v>
      </c>
      <c r="D2663">
        <v>2600881</v>
      </c>
      <c r="E2663">
        <v>6</v>
      </c>
      <c r="F2663" s="107">
        <v>40929</v>
      </c>
      <c r="G2663" s="107">
        <v>40987</v>
      </c>
      <c r="H2663">
        <v>2600881</v>
      </c>
      <c r="I2663" s="107">
        <v>40929</v>
      </c>
      <c r="J2663" s="107">
        <v>40987</v>
      </c>
      <c r="K2663">
        <v>10000</v>
      </c>
      <c r="L2663" t="s">
        <v>568</v>
      </c>
      <c r="N2663" t="s">
        <v>564</v>
      </c>
      <c r="O2663" t="s">
        <v>913</v>
      </c>
      <c r="P2663" t="s">
        <v>38</v>
      </c>
      <c r="Q2663">
        <v>59</v>
      </c>
      <c r="R2663">
        <v>59</v>
      </c>
      <c r="S2663">
        <v>0</v>
      </c>
      <c r="T2663">
        <v>1</v>
      </c>
      <c r="AD2663" s="107">
        <v>29901</v>
      </c>
      <c r="AE2663" t="s">
        <v>31</v>
      </c>
      <c r="AF2663" t="s">
        <v>32</v>
      </c>
      <c r="AG2663" t="s">
        <v>868</v>
      </c>
      <c r="AH2663" t="s">
        <v>30</v>
      </c>
      <c r="AI2663" t="s">
        <v>140</v>
      </c>
      <c r="AJ2663" t="s">
        <v>88</v>
      </c>
      <c r="AK2663">
        <v>3</v>
      </c>
      <c r="AL2663" t="s">
        <v>361</v>
      </c>
      <c r="AM2663">
        <v>2</v>
      </c>
      <c r="AP2663" t="s">
        <v>92</v>
      </c>
      <c r="AR2663" t="s">
        <v>66</v>
      </c>
      <c r="AS2663" t="s">
        <v>44</v>
      </c>
      <c r="BC2663" t="s">
        <v>37</v>
      </c>
      <c r="BF2663">
        <v>59</v>
      </c>
      <c r="BG2663">
        <v>59</v>
      </c>
      <c r="BH2663">
        <v>59</v>
      </c>
      <c r="BI2663">
        <v>30.131147540983605</v>
      </c>
      <c r="BJ2663">
        <f t="shared" si="205"/>
        <v>30</v>
      </c>
      <c r="BK2663">
        <v>0</v>
      </c>
      <c r="BL2663">
        <v>0</v>
      </c>
      <c r="BM2663" t="s">
        <v>1050</v>
      </c>
      <c r="BN2663" t="s">
        <v>913</v>
      </c>
      <c r="BO2663" t="s">
        <v>564</v>
      </c>
      <c r="BQ2663" t="s">
        <v>1050</v>
      </c>
      <c r="BR2663" t="s">
        <v>87</v>
      </c>
      <c r="BS2663" t="s">
        <v>572</v>
      </c>
      <c r="BT2663" t="s">
        <v>1252</v>
      </c>
      <c r="BU2663" t="s">
        <v>564</v>
      </c>
      <c r="BV2663">
        <v>1</v>
      </c>
      <c r="BW2663">
        <v>1</v>
      </c>
      <c r="BX2663">
        <v>0</v>
      </c>
      <c r="BY2663">
        <v>0</v>
      </c>
      <c r="BZ2663">
        <v>-59</v>
      </c>
      <c r="CA2663">
        <v>0</v>
      </c>
      <c r="CB2663">
        <v>59</v>
      </c>
      <c r="CC2663" t="e">
        <v>#VALUE!</v>
      </c>
      <c r="CD2663">
        <v>59</v>
      </c>
      <c r="CE2663">
        <v>0</v>
      </c>
      <c r="CH2663">
        <f t="shared" si="206"/>
        <v>1</v>
      </c>
      <c r="CI2663" t="s">
        <v>1401</v>
      </c>
      <c r="CJ2663">
        <v>3</v>
      </c>
      <c r="CK2663" t="s">
        <v>1399</v>
      </c>
      <c r="CL2663">
        <f t="shared" si="207"/>
        <v>0</v>
      </c>
      <c r="CM2663">
        <f t="shared" si="208"/>
        <v>0</v>
      </c>
      <c r="CN2663">
        <f t="shared" si="209"/>
        <v>1</v>
      </c>
    </row>
    <row r="2664" spans="1:92" x14ac:dyDescent="0.25">
      <c r="A2664">
        <v>512</v>
      </c>
      <c r="B2664" t="s">
        <v>564</v>
      </c>
      <c r="C2664" t="s">
        <v>564</v>
      </c>
      <c r="D2664">
        <v>2600904</v>
      </c>
      <c r="E2664">
        <v>1</v>
      </c>
      <c r="F2664" s="107">
        <v>40929</v>
      </c>
      <c r="G2664" s="107">
        <v>40931</v>
      </c>
      <c r="H2664">
        <v>2600904</v>
      </c>
      <c r="I2664" s="107">
        <v>40930</v>
      </c>
      <c r="J2664" s="107">
        <v>40931</v>
      </c>
      <c r="K2664">
        <v>2000</v>
      </c>
      <c r="L2664" t="s">
        <v>566</v>
      </c>
      <c r="N2664" t="s">
        <v>564</v>
      </c>
      <c r="O2664" t="s">
        <v>913</v>
      </c>
      <c r="P2664" t="s">
        <v>54</v>
      </c>
      <c r="Q2664">
        <v>2</v>
      </c>
      <c r="R2664">
        <v>3</v>
      </c>
      <c r="S2664">
        <v>0</v>
      </c>
      <c r="T2664">
        <v>0</v>
      </c>
      <c r="AB2664" t="s">
        <v>111</v>
      </c>
      <c r="AD2664" s="107">
        <v>28592</v>
      </c>
      <c r="AE2664" t="s">
        <v>31</v>
      </c>
      <c r="AF2664" t="s">
        <v>39</v>
      </c>
      <c r="AG2664" t="s">
        <v>40</v>
      </c>
      <c r="AH2664" t="s">
        <v>30</v>
      </c>
      <c r="AI2664" t="s">
        <v>69</v>
      </c>
      <c r="AJ2664" t="s">
        <v>54</v>
      </c>
      <c r="AL2664" t="s">
        <v>54</v>
      </c>
      <c r="AP2664" t="s">
        <v>42</v>
      </c>
      <c r="AR2664" t="s">
        <v>43</v>
      </c>
      <c r="AS2664" t="s">
        <v>44</v>
      </c>
      <c r="BC2664" t="s">
        <v>78</v>
      </c>
      <c r="BF2664">
        <v>2</v>
      </c>
      <c r="BG2664">
        <v>2</v>
      </c>
      <c r="BH2664">
        <v>3</v>
      </c>
      <c r="BI2664">
        <v>33.707650273224047</v>
      </c>
      <c r="BJ2664">
        <f t="shared" si="205"/>
        <v>34</v>
      </c>
      <c r="BK2664">
        <v>0</v>
      </c>
      <c r="BL2664">
        <v>0</v>
      </c>
      <c r="BM2664" t="s">
        <v>1051</v>
      </c>
      <c r="BN2664" t="s">
        <v>913</v>
      </c>
      <c r="BO2664" t="s">
        <v>564</v>
      </c>
      <c r="BQ2664" t="s">
        <v>1051</v>
      </c>
      <c r="BR2664" t="s">
        <v>87</v>
      </c>
      <c r="BS2664" t="s">
        <v>572</v>
      </c>
      <c r="BT2664" t="s">
        <v>1252</v>
      </c>
      <c r="BU2664" t="s">
        <v>564</v>
      </c>
      <c r="BV2664">
        <v>0.66666666666666663</v>
      </c>
      <c r="BW2664">
        <v>1</v>
      </c>
      <c r="BX2664">
        <v>0.33333333333333337</v>
      </c>
      <c r="BY2664">
        <v>0</v>
      </c>
      <c r="BZ2664">
        <v>-2</v>
      </c>
      <c r="CA2664">
        <v>0</v>
      </c>
      <c r="CB2664">
        <v>2</v>
      </c>
      <c r="CC2664" t="e">
        <v>#VALUE!</v>
      </c>
      <c r="CD2664">
        <v>2</v>
      </c>
      <c r="CE2664">
        <v>0</v>
      </c>
      <c r="CH2664">
        <f t="shared" si="206"/>
        <v>0</v>
      </c>
      <c r="CI2664" t="s">
        <v>1405</v>
      </c>
      <c r="CJ2664">
        <v>1</v>
      </c>
      <c r="CK2664" t="s">
        <v>1399</v>
      </c>
      <c r="CL2664">
        <f t="shared" si="207"/>
        <v>0</v>
      </c>
      <c r="CM2664">
        <f t="shared" si="208"/>
        <v>0</v>
      </c>
      <c r="CN2664">
        <f t="shared" si="209"/>
        <v>0</v>
      </c>
    </row>
    <row r="2665" spans="1:92" x14ac:dyDescent="0.25">
      <c r="A2665">
        <v>525</v>
      </c>
      <c r="B2665" t="s">
        <v>564</v>
      </c>
      <c r="C2665" t="s">
        <v>564</v>
      </c>
      <c r="D2665">
        <v>2600906</v>
      </c>
      <c r="E2665">
        <v>2</v>
      </c>
      <c r="F2665" s="107">
        <v>40929</v>
      </c>
      <c r="G2665" s="107">
        <v>40976</v>
      </c>
      <c r="H2665">
        <v>2600906</v>
      </c>
      <c r="I2665" s="107">
        <v>40929</v>
      </c>
      <c r="J2665" s="107">
        <v>40930</v>
      </c>
      <c r="K2665">
        <v>2000</v>
      </c>
      <c r="L2665" t="s">
        <v>566</v>
      </c>
      <c r="M2665" s="107">
        <v>40930</v>
      </c>
      <c r="N2665" t="s">
        <v>87</v>
      </c>
      <c r="O2665" t="s">
        <v>583</v>
      </c>
      <c r="P2665" t="s">
        <v>587</v>
      </c>
      <c r="Q2665">
        <v>2</v>
      </c>
      <c r="R2665">
        <v>48</v>
      </c>
      <c r="S2665">
        <v>1</v>
      </c>
      <c r="T2665">
        <v>1</v>
      </c>
      <c r="V2665">
        <v>1</v>
      </c>
      <c r="AD2665" s="107">
        <v>28604</v>
      </c>
      <c r="AE2665" t="s">
        <v>45</v>
      </c>
      <c r="AF2665" t="s">
        <v>68</v>
      </c>
      <c r="AG2665" t="s">
        <v>870</v>
      </c>
      <c r="AH2665" t="s">
        <v>30</v>
      </c>
      <c r="AI2665" t="s">
        <v>64</v>
      </c>
      <c r="AJ2665" t="s">
        <v>47</v>
      </c>
      <c r="AK2665">
        <v>4</v>
      </c>
      <c r="AL2665" t="s">
        <v>47</v>
      </c>
      <c r="AP2665" t="s">
        <v>103</v>
      </c>
      <c r="AR2665" t="s">
        <v>43</v>
      </c>
      <c r="AS2665" t="s">
        <v>63</v>
      </c>
      <c r="BC2665" t="s">
        <v>37</v>
      </c>
      <c r="BF2665">
        <v>2</v>
      </c>
      <c r="BG2665">
        <v>48</v>
      </c>
      <c r="BH2665">
        <v>48</v>
      </c>
      <c r="BI2665">
        <v>33.674863387978142</v>
      </c>
      <c r="BJ2665">
        <f t="shared" si="205"/>
        <v>34</v>
      </c>
      <c r="BK2665">
        <v>0</v>
      </c>
      <c r="BL2665">
        <v>-46</v>
      </c>
      <c r="BM2665" t="s">
        <v>47</v>
      </c>
      <c r="BN2665" t="s">
        <v>75</v>
      </c>
      <c r="BO2665" t="s">
        <v>87</v>
      </c>
      <c r="BQ2665" t="s">
        <v>47</v>
      </c>
      <c r="BR2665" t="s">
        <v>87</v>
      </c>
      <c r="BS2665" t="s">
        <v>573</v>
      </c>
      <c r="BT2665" t="s">
        <v>1252</v>
      </c>
      <c r="BU2665" t="s">
        <v>87</v>
      </c>
      <c r="BV2665">
        <v>4.1666666666666664E-2</v>
      </c>
      <c r="BW2665">
        <v>4.1666666666666664E-2</v>
      </c>
      <c r="BX2665">
        <v>0</v>
      </c>
      <c r="BY2665">
        <v>0</v>
      </c>
      <c r="BZ2665">
        <v>-2</v>
      </c>
      <c r="CA2665">
        <v>0</v>
      </c>
      <c r="CB2665">
        <v>2</v>
      </c>
      <c r="CC2665" t="e">
        <v>#VALUE!</v>
      </c>
      <c r="CD2665">
        <v>2</v>
      </c>
      <c r="CE2665">
        <v>0</v>
      </c>
      <c r="CH2665">
        <f t="shared" si="206"/>
        <v>1</v>
      </c>
      <c r="CI2665" t="s">
        <v>1405</v>
      </c>
      <c r="CJ2665">
        <v>1</v>
      </c>
      <c r="CK2665" t="s">
        <v>1399</v>
      </c>
      <c r="CL2665">
        <f t="shared" si="207"/>
        <v>1</v>
      </c>
      <c r="CM2665">
        <f t="shared" si="208"/>
        <v>1</v>
      </c>
      <c r="CN2665">
        <f t="shared" si="209"/>
        <v>1</v>
      </c>
    </row>
    <row r="2666" spans="1:92" x14ac:dyDescent="0.25">
      <c r="A2666">
        <v>518</v>
      </c>
      <c r="B2666" t="s">
        <v>564</v>
      </c>
      <c r="C2666" t="s">
        <v>564</v>
      </c>
      <c r="D2666">
        <v>2600922</v>
      </c>
      <c r="E2666">
        <v>3</v>
      </c>
      <c r="F2666" s="107">
        <v>40929</v>
      </c>
      <c r="G2666" s="107">
        <v>41537</v>
      </c>
      <c r="H2666">
        <v>2600922</v>
      </c>
      <c r="I2666" s="107">
        <v>40929</v>
      </c>
      <c r="J2666" s="107">
        <v>40930</v>
      </c>
      <c r="K2666">
        <v>10000</v>
      </c>
      <c r="L2666" t="s">
        <v>568</v>
      </c>
      <c r="M2666" s="107">
        <v>40930</v>
      </c>
      <c r="N2666" t="s">
        <v>87</v>
      </c>
      <c r="O2666" t="s">
        <v>75</v>
      </c>
      <c r="P2666" t="s">
        <v>38</v>
      </c>
      <c r="Q2666">
        <v>2</v>
      </c>
      <c r="R2666">
        <v>609</v>
      </c>
      <c r="S2666">
        <v>0</v>
      </c>
      <c r="T2666">
        <v>0</v>
      </c>
      <c r="AD2666" s="107">
        <v>30680</v>
      </c>
      <c r="AE2666" t="s">
        <v>31</v>
      </c>
      <c r="AF2666" t="s">
        <v>68</v>
      </c>
      <c r="AG2666" t="s">
        <v>870</v>
      </c>
      <c r="AH2666" t="s">
        <v>30</v>
      </c>
      <c r="AI2666" t="s">
        <v>61</v>
      </c>
      <c r="AJ2666" t="s">
        <v>88</v>
      </c>
      <c r="AK2666">
        <v>7</v>
      </c>
      <c r="AL2666" t="s">
        <v>184</v>
      </c>
      <c r="AP2666" t="s">
        <v>65</v>
      </c>
      <c r="AR2666" t="s">
        <v>66</v>
      </c>
      <c r="AS2666" t="s">
        <v>67</v>
      </c>
      <c r="AT2666" t="s">
        <v>1232</v>
      </c>
      <c r="BC2666" t="s">
        <v>51</v>
      </c>
      <c r="BF2666">
        <v>4</v>
      </c>
      <c r="BG2666">
        <v>609</v>
      </c>
      <c r="BH2666">
        <v>609</v>
      </c>
      <c r="BI2666">
        <v>28.002732240437158</v>
      </c>
      <c r="BJ2666">
        <f t="shared" si="205"/>
        <v>28</v>
      </c>
      <c r="BK2666">
        <v>0</v>
      </c>
      <c r="BL2666">
        <v>-607</v>
      </c>
      <c r="BM2666" t="s">
        <v>1050</v>
      </c>
      <c r="BN2666" t="s">
        <v>75</v>
      </c>
      <c r="BO2666" t="s">
        <v>87</v>
      </c>
      <c r="BQ2666" t="s">
        <v>1050</v>
      </c>
      <c r="BR2666" t="s">
        <v>87</v>
      </c>
      <c r="BS2666" t="s">
        <v>573</v>
      </c>
      <c r="BT2666" t="s">
        <v>1252</v>
      </c>
      <c r="BU2666" t="s">
        <v>564</v>
      </c>
      <c r="BV2666">
        <v>3.2840722495894909E-3</v>
      </c>
      <c r="BW2666">
        <v>3.2840722495894909E-3</v>
      </c>
      <c r="BX2666">
        <v>0</v>
      </c>
      <c r="BY2666">
        <v>-2</v>
      </c>
      <c r="BZ2666">
        <v>-2</v>
      </c>
      <c r="CA2666">
        <v>0</v>
      </c>
      <c r="CB2666">
        <v>2</v>
      </c>
      <c r="CC2666">
        <v>4</v>
      </c>
      <c r="CD2666">
        <v>2</v>
      </c>
      <c r="CE2666">
        <v>-2</v>
      </c>
      <c r="CH2666">
        <f t="shared" si="206"/>
        <v>0</v>
      </c>
      <c r="CI2666" t="s">
        <v>1405</v>
      </c>
      <c r="CJ2666">
        <v>1</v>
      </c>
      <c r="CK2666" t="s">
        <v>1399</v>
      </c>
      <c r="CL2666">
        <f t="shared" si="207"/>
        <v>1</v>
      </c>
      <c r="CM2666">
        <f t="shared" si="208"/>
        <v>0</v>
      </c>
      <c r="CN2666">
        <f t="shared" si="209"/>
        <v>0</v>
      </c>
    </row>
    <row r="2667" spans="1:92" x14ac:dyDescent="0.25">
      <c r="A2667">
        <v>528</v>
      </c>
      <c r="B2667" t="s">
        <v>564</v>
      </c>
      <c r="C2667" t="s">
        <v>564</v>
      </c>
      <c r="D2667">
        <v>2600952</v>
      </c>
      <c r="E2667">
        <v>1</v>
      </c>
      <c r="F2667" s="107">
        <v>40929</v>
      </c>
      <c r="G2667" s="107">
        <v>41059</v>
      </c>
      <c r="H2667">
        <v>2600952</v>
      </c>
      <c r="I2667" s="107" t="s">
        <v>560</v>
      </c>
      <c r="J2667" s="107" t="s">
        <v>560</v>
      </c>
      <c r="K2667">
        <v>5000</v>
      </c>
      <c r="L2667" t="s">
        <v>567</v>
      </c>
      <c r="M2667" s="107">
        <v>40930</v>
      </c>
      <c r="N2667" t="s">
        <v>87</v>
      </c>
      <c r="O2667" t="s">
        <v>75</v>
      </c>
      <c r="P2667" t="s">
        <v>54</v>
      </c>
      <c r="Q2667">
        <v>0</v>
      </c>
      <c r="R2667">
        <v>131</v>
      </c>
      <c r="S2667">
        <v>0</v>
      </c>
      <c r="T2667">
        <v>0</v>
      </c>
      <c r="AD2667" s="107">
        <v>32342</v>
      </c>
      <c r="AE2667" t="s">
        <v>31</v>
      </c>
      <c r="AF2667" t="s">
        <v>68</v>
      </c>
      <c r="AG2667" t="s">
        <v>870</v>
      </c>
      <c r="AH2667" t="s">
        <v>30</v>
      </c>
      <c r="AI2667" t="s">
        <v>61</v>
      </c>
      <c r="AJ2667" t="s">
        <v>54</v>
      </c>
      <c r="AK2667">
        <v>5</v>
      </c>
      <c r="AL2667" t="s">
        <v>54</v>
      </c>
      <c r="AP2667" t="s">
        <v>136</v>
      </c>
      <c r="AR2667" t="s">
        <v>66</v>
      </c>
      <c r="AS2667" t="s">
        <v>63</v>
      </c>
      <c r="BC2667" t="s">
        <v>51</v>
      </c>
      <c r="BF2667">
        <v>0</v>
      </c>
      <c r="BG2667">
        <v>0</v>
      </c>
      <c r="BH2667">
        <v>131</v>
      </c>
      <c r="BI2667">
        <v>23.461748633879782</v>
      </c>
      <c r="BJ2667" t="e">
        <f t="shared" si="205"/>
        <v>#VALUE!</v>
      </c>
      <c r="BK2667" t="e">
        <v>#VALUE!</v>
      </c>
      <c r="BL2667" t="e">
        <v>#VALUE!</v>
      </c>
      <c r="BM2667" t="s">
        <v>1051</v>
      </c>
      <c r="BN2667" t="s">
        <v>75</v>
      </c>
      <c r="BO2667" t="s">
        <v>87</v>
      </c>
      <c r="BQ2667" t="s">
        <v>1051</v>
      </c>
      <c r="BR2667">
        <v>0</v>
      </c>
      <c r="BS2667" t="s">
        <v>573</v>
      </c>
      <c r="BT2667" t="s">
        <v>1252</v>
      </c>
      <c r="BU2667" t="s">
        <v>564</v>
      </c>
      <c r="BV2667">
        <v>0</v>
      </c>
      <c r="BW2667">
        <v>0</v>
      </c>
      <c r="BX2667">
        <v>0</v>
      </c>
      <c r="BY2667">
        <v>0</v>
      </c>
      <c r="BZ2667" t="e">
        <v>#VALUE!</v>
      </c>
      <c r="CA2667" t="e">
        <v>#VALUE!</v>
      </c>
      <c r="CB2667" t="e">
        <v>#VALUE!</v>
      </c>
      <c r="CC2667">
        <v>0</v>
      </c>
      <c r="CD2667">
        <v>0</v>
      </c>
      <c r="CE2667">
        <v>0</v>
      </c>
      <c r="CH2667">
        <f t="shared" si="206"/>
        <v>0</v>
      </c>
      <c r="CI2667" t="s">
        <v>1405</v>
      </c>
      <c r="CJ2667">
        <v>1</v>
      </c>
      <c r="CK2667" t="s">
        <v>1400</v>
      </c>
      <c r="CL2667">
        <f t="shared" si="207"/>
        <v>1</v>
      </c>
      <c r="CM2667">
        <f t="shared" si="208"/>
        <v>0</v>
      </c>
      <c r="CN2667">
        <f t="shared" si="209"/>
        <v>0</v>
      </c>
    </row>
    <row r="2668" spans="1:92" x14ac:dyDescent="0.25">
      <c r="A2668">
        <v>1564</v>
      </c>
      <c r="B2668" t="s">
        <v>564</v>
      </c>
      <c r="C2668" t="s">
        <v>564</v>
      </c>
      <c r="D2668">
        <v>2600954</v>
      </c>
      <c r="E2668">
        <v>5</v>
      </c>
      <c r="F2668" s="107">
        <v>40967</v>
      </c>
      <c r="G2668" s="107">
        <v>41023</v>
      </c>
      <c r="H2668">
        <v>2600954</v>
      </c>
      <c r="I2668" s="107">
        <v>40967</v>
      </c>
      <c r="J2668" s="107">
        <v>41023</v>
      </c>
      <c r="K2668">
        <v>2000</v>
      </c>
      <c r="L2668" t="s">
        <v>566</v>
      </c>
      <c r="N2668" t="s">
        <v>564</v>
      </c>
      <c r="O2668" t="s">
        <v>913</v>
      </c>
      <c r="P2668" t="s">
        <v>38</v>
      </c>
      <c r="Q2668">
        <v>57</v>
      </c>
      <c r="R2668">
        <v>57</v>
      </c>
      <c r="S2668">
        <v>0</v>
      </c>
      <c r="T2668">
        <v>0</v>
      </c>
      <c r="AD2668" s="107">
        <v>34651</v>
      </c>
      <c r="AE2668" t="s">
        <v>31</v>
      </c>
      <c r="AF2668" t="s">
        <v>32</v>
      </c>
      <c r="AG2668" t="s">
        <v>868</v>
      </c>
      <c r="AH2668" t="s">
        <v>30</v>
      </c>
      <c r="AI2668" t="s">
        <v>58</v>
      </c>
      <c r="AJ2668" t="s">
        <v>88</v>
      </c>
      <c r="AK2668">
        <v>4</v>
      </c>
      <c r="AL2668" t="s">
        <v>987</v>
      </c>
      <c r="AN2668">
        <v>6</v>
      </c>
      <c r="AP2668" t="s">
        <v>106</v>
      </c>
      <c r="AR2668" t="s">
        <v>43</v>
      </c>
      <c r="AS2668" t="s">
        <v>56</v>
      </c>
      <c r="BC2668" t="s">
        <v>98</v>
      </c>
      <c r="BF2668">
        <v>57</v>
      </c>
      <c r="BG2668">
        <v>57</v>
      </c>
      <c r="BH2668">
        <v>57</v>
      </c>
      <c r="BI2668">
        <v>17.256830601092897</v>
      </c>
      <c r="BJ2668">
        <f t="shared" si="205"/>
        <v>17</v>
      </c>
      <c r="BK2668">
        <v>0</v>
      </c>
      <c r="BL2668">
        <v>0</v>
      </c>
      <c r="BM2668" t="s">
        <v>1050</v>
      </c>
      <c r="BN2668" t="s">
        <v>913</v>
      </c>
      <c r="BO2668" t="s">
        <v>564</v>
      </c>
      <c r="BQ2668" t="s">
        <v>1050</v>
      </c>
      <c r="BR2668" t="s">
        <v>87</v>
      </c>
      <c r="BS2668" t="s">
        <v>572</v>
      </c>
      <c r="BT2668" t="s">
        <v>1252</v>
      </c>
      <c r="BU2668" t="s">
        <v>564</v>
      </c>
      <c r="BV2668">
        <v>1</v>
      </c>
      <c r="BW2668">
        <v>1</v>
      </c>
      <c r="BX2668">
        <v>0</v>
      </c>
      <c r="BY2668">
        <v>0</v>
      </c>
      <c r="BZ2668">
        <v>-57</v>
      </c>
      <c r="CA2668">
        <v>0</v>
      </c>
      <c r="CB2668">
        <v>57</v>
      </c>
      <c r="CC2668" t="e">
        <v>#VALUE!</v>
      </c>
      <c r="CD2668">
        <v>57</v>
      </c>
      <c r="CE2668">
        <v>0</v>
      </c>
      <c r="CH2668">
        <f t="shared" si="206"/>
        <v>0</v>
      </c>
      <c r="CI2668" t="s">
        <v>1401</v>
      </c>
      <c r="CJ2668">
        <v>3</v>
      </c>
      <c r="CK2668" t="s">
        <v>1399</v>
      </c>
      <c r="CL2668">
        <f t="shared" si="207"/>
        <v>0</v>
      </c>
      <c r="CM2668">
        <f t="shared" si="208"/>
        <v>0</v>
      </c>
      <c r="CN2668">
        <f t="shared" si="209"/>
        <v>0</v>
      </c>
    </row>
    <row r="2669" spans="1:92" x14ac:dyDescent="0.25">
      <c r="A2669">
        <v>538</v>
      </c>
      <c r="B2669" t="s">
        <v>564</v>
      </c>
      <c r="C2669" t="s">
        <v>564</v>
      </c>
      <c r="D2669">
        <v>2600991</v>
      </c>
      <c r="E2669">
        <v>4</v>
      </c>
      <c r="F2669" s="107">
        <v>40930</v>
      </c>
      <c r="G2669" s="107">
        <v>40931</v>
      </c>
      <c r="H2669">
        <v>2600991</v>
      </c>
      <c r="I2669" s="107">
        <v>40930</v>
      </c>
      <c r="J2669" s="107">
        <v>40931</v>
      </c>
      <c r="K2669">
        <v>5000</v>
      </c>
      <c r="L2669" t="s">
        <v>567</v>
      </c>
      <c r="N2669" t="s">
        <v>564</v>
      </c>
      <c r="O2669" t="s">
        <v>913</v>
      </c>
      <c r="P2669" t="s">
        <v>38</v>
      </c>
      <c r="Q2669">
        <v>2</v>
      </c>
      <c r="R2669">
        <v>2</v>
      </c>
      <c r="S2669">
        <v>0</v>
      </c>
      <c r="T2669">
        <v>0</v>
      </c>
      <c r="AB2669" t="s">
        <v>111</v>
      </c>
      <c r="AD2669" s="107">
        <v>27005</v>
      </c>
      <c r="AE2669" t="s">
        <v>31</v>
      </c>
      <c r="AF2669" t="s">
        <v>39</v>
      </c>
      <c r="AG2669" t="s">
        <v>40</v>
      </c>
      <c r="AH2669" t="s">
        <v>30</v>
      </c>
      <c r="AI2669" t="s">
        <v>52</v>
      </c>
      <c r="AJ2669" t="s">
        <v>88</v>
      </c>
      <c r="AK2669">
        <v>1</v>
      </c>
      <c r="AL2669" t="s">
        <v>986</v>
      </c>
      <c r="AO2669">
        <v>90</v>
      </c>
      <c r="AP2669" t="s">
        <v>42</v>
      </c>
      <c r="AR2669" t="s">
        <v>43</v>
      </c>
      <c r="AS2669" t="s">
        <v>44</v>
      </c>
      <c r="BC2669" t="s">
        <v>37</v>
      </c>
      <c r="BF2669">
        <v>2</v>
      </c>
      <c r="BG2669">
        <v>2</v>
      </c>
      <c r="BH2669">
        <v>2</v>
      </c>
      <c r="BI2669">
        <v>38.046448087431692</v>
      </c>
      <c r="BJ2669">
        <f t="shared" si="205"/>
        <v>38</v>
      </c>
      <c r="BK2669">
        <v>0</v>
      </c>
      <c r="BL2669">
        <v>0</v>
      </c>
      <c r="BM2669" t="s">
        <v>1050</v>
      </c>
      <c r="BN2669" t="s">
        <v>913</v>
      </c>
      <c r="BO2669" t="s">
        <v>564</v>
      </c>
      <c r="BQ2669" t="s">
        <v>1050</v>
      </c>
      <c r="BR2669" t="s">
        <v>87</v>
      </c>
      <c r="BS2669" t="s">
        <v>572</v>
      </c>
      <c r="BT2669" t="s">
        <v>1252</v>
      </c>
      <c r="BU2669" t="s">
        <v>564</v>
      </c>
      <c r="BV2669">
        <v>1</v>
      </c>
      <c r="BW2669">
        <v>1</v>
      </c>
      <c r="BX2669">
        <v>0</v>
      </c>
      <c r="BY2669">
        <v>0</v>
      </c>
      <c r="BZ2669">
        <v>-2</v>
      </c>
      <c r="CA2669">
        <v>0</v>
      </c>
      <c r="CB2669">
        <v>2</v>
      </c>
      <c r="CC2669" t="e">
        <v>#VALUE!</v>
      </c>
      <c r="CD2669">
        <v>2</v>
      </c>
      <c r="CE2669">
        <v>0</v>
      </c>
      <c r="CH2669">
        <f t="shared" si="206"/>
        <v>0</v>
      </c>
      <c r="CI2669" t="s">
        <v>1405</v>
      </c>
      <c r="CJ2669">
        <v>1</v>
      </c>
      <c r="CK2669" t="s">
        <v>1399</v>
      </c>
      <c r="CL2669">
        <f t="shared" si="207"/>
        <v>0</v>
      </c>
      <c r="CM2669">
        <f t="shared" si="208"/>
        <v>0</v>
      </c>
      <c r="CN2669">
        <f t="shared" si="209"/>
        <v>0</v>
      </c>
    </row>
    <row r="2670" spans="1:92" x14ac:dyDescent="0.25">
      <c r="A2670">
        <v>544</v>
      </c>
      <c r="B2670" t="s">
        <v>564</v>
      </c>
      <c r="C2670" t="s">
        <v>564</v>
      </c>
      <c r="D2670">
        <v>2601023</v>
      </c>
      <c r="E2670">
        <v>4</v>
      </c>
      <c r="F2670" s="107">
        <v>40930</v>
      </c>
      <c r="G2670" s="107">
        <v>41026</v>
      </c>
      <c r="H2670">
        <v>2601023</v>
      </c>
      <c r="I2670" s="107">
        <v>40931</v>
      </c>
      <c r="J2670" s="107">
        <v>40932</v>
      </c>
      <c r="K2670">
        <v>2000</v>
      </c>
      <c r="L2670" t="s">
        <v>566</v>
      </c>
      <c r="M2670" s="107">
        <v>40932</v>
      </c>
      <c r="N2670" t="s">
        <v>87</v>
      </c>
      <c r="O2670" t="s">
        <v>75</v>
      </c>
      <c r="P2670" t="s">
        <v>38</v>
      </c>
      <c r="Q2670">
        <v>2</v>
      </c>
      <c r="R2670">
        <v>97</v>
      </c>
      <c r="S2670">
        <v>0</v>
      </c>
      <c r="T2670">
        <v>0</v>
      </c>
      <c r="AB2670" t="s">
        <v>111</v>
      </c>
      <c r="AD2670" s="107">
        <v>28743</v>
      </c>
      <c r="AE2670" t="s">
        <v>31</v>
      </c>
      <c r="AF2670" t="s">
        <v>39</v>
      </c>
      <c r="AG2670" t="s">
        <v>40</v>
      </c>
      <c r="AH2670" t="s">
        <v>30</v>
      </c>
      <c r="AI2670" t="s">
        <v>33</v>
      </c>
      <c r="AJ2670" t="s">
        <v>88</v>
      </c>
      <c r="AK2670">
        <v>5</v>
      </c>
      <c r="AL2670" t="s">
        <v>986</v>
      </c>
      <c r="AO2670">
        <v>30</v>
      </c>
      <c r="AP2670" t="s">
        <v>42</v>
      </c>
      <c r="AR2670" t="s">
        <v>43</v>
      </c>
      <c r="AS2670" t="s">
        <v>44</v>
      </c>
      <c r="BC2670" t="s">
        <v>51</v>
      </c>
      <c r="BF2670">
        <v>2</v>
      </c>
      <c r="BG2670">
        <v>96</v>
      </c>
      <c r="BH2670">
        <v>97</v>
      </c>
      <c r="BI2670">
        <v>33.297814207650276</v>
      </c>
      <c r="BJ2670">
        <f t="shared" si="205"/>
        <v>33</v>
      </c>
      <c r="BK2670">
        <v>0</v>
      </c>
      <c r="BL2670">
        <v>-94</v>
      </c>
      <c r="BM2670" t="s">
        <v>1050</v>
      </c>
      <c r="BN2670" t="s">
        <v>75</v>
      </c>
      <c r="BO2670" t="s">
        <v>87</v>
      </c>
      <c r="BQ2670" t="s">
        <v>1050</v>
      </c>
      <c r="BR2670" t="s">
        <v>87</v>
      </c>
      <c r="BS2670" t="s">
        <v>573</v>
      </c>
      <c r="BT2670" t="s">
        <v>1252</v>
      </c>
      <c r="BU2670" t="s">
        <v>564</v>
      </c>
      <c r="BV2670">
        <v>2.0618556701030927E-2</v>
      </c>
      <c r="BW2670">
        <v>2.0833333333333332E-2</v>
      </c>
      <c r="BX2670">
        <v>2.1477663230240474E-4</v>
      </c>
      <c r="BY2670">
        <v>0</v>
      </c>
      <c r="BZ2670">
        <v>-2</v>
      </c>
      <c r="CA2670">
        <v>0</v>
      </c>
      <c r="CB2670">
        <v>2</v>
      </c>
      <c r="CC2670" t="e">
        <v>#VALUE!</v>
      </c>
      <c r="CD2670">
        <v>2</v>
      </c>
      <c r="CE2670">
        <v>0</v>
      </c>
      <c r="CH2670">
        <f t="shared" si="206"/>
        <v>0</v>
      </c>
      <c r="CI2670" t="s">
        <v>1405</v>
      </c>
      <c r="CJ2670">
        <v>1</v>
      </c>
      <c r="CK2670" t="s">
        <v>1399</v>
      </c>
      <c r="CL2670">
        <f t="shared" si="207"/>
        <v>1</v>
      </c>
      <c r="CM2670">
        <f t="shared" si="208"/>
        <v>0</v>
      </c>
      <c r="CN2670">
        <f t="shared" si="209"/>
        <v>0</v>
      </c>
    </row>
    <row r="2671" spans="1:92" x14ac:dyDescent="0.25">
      <c r="A2671">
        <v>545</v>
      </c>
      <c r="B2671" t="s">
        <v>564</v>
      </c>
      <c r="C2671" t="s">
        <v>564</v>
      </c>
      <c r="D2671">
        <v>2601037</v>
      </c>
      <c r="E2671">
        <v>2</v>
      </c>
      <c r="F2671" s="107">
        <v>40930</v>
      </c>
      <c r="G2671" s="107">
        <v>41040</v>
      </c>
      <c r="H2671">
        <v>2601037</v>
      </c>
      <c r="I2671" s="107" t="s">
        <v>560</v>
      </c>
      <c r="J2671" s="107" t="s">
        <v>560</v>
      </c>
      <c r="K2671">
        <v>2000</v>
      </c>
      <c r="L2671" t="s">
        <v>566</v>
      </c>
      <c r="M2671" s="107">
        <v>40933</v>
      </c>
      <c r="N2671" t="s">
        <v>87</v>
      </c>
      <c r="O2671" t="s">
        <v>75</v>
      </c>
      <c r="P2671" t="s">
        <v>587</v>
      </c>
      <c r="Q2671">
        <v>0</v>
      </c>
      <c r="R2671">
        <v>111</v>
      </c>
      <c r="S2671">
        <v>0</v>
      </c>
      <c r="T2671">
        <v>0</v>
      </c>
      <c r="AB2671" t="s">
        <v>111</v>
      </c>
      <c r="AD2671" s="107">
        <v>33717</v>
      </c>
      <c r="AE2671" t="s">
        <v>31</v>
      </c>
      <c r="AF2671" t="s">
        <v>39</v>
      </c>
      <c r="AG2671" t="s">
        <v>40</v>
      </c>
      <c r="AH2671" t="s">
        <v>30</v>
      </c>
      <c r="AI2671" t="s">
        <v>52</v>
      </c>
      <c r="AJ2671" t="s">
        <v>47</v>
      </c>
      <c r="AK2671">
        <v>7</v>
      </c>
      <c r="AL2671" t="s">
        <v>47</v>
      </c>
      <c r="AP2671" t="s">
        <v>107</v>
      </c>
      <c r="AR2671" t="s">
        <v>43</v>
      </c>
      <c r="AS2671" t="s">
        <v>60</v>
      </c>
      <c r="BC2671" t="s">
        <v>51</v>
      </c>
      <c r="BF2671">
        <v>0</v>
      </c>
      <c r="BG2671">
        <v>0</v>
      </c>
      <c r="BH2671">
        <v>111</v>
      </c>
      <c r="BI2671">
        <v>19.707650273224044</v>
      </c>
      <c r="BJ2671" t="e">
        <f t="shared" si="205"/>
        <v>#VALUE!</v>
      </c>
      <c r="BK2671" t="e">
        <v>#VALUE!</v>
      </c>
      <c r="BL2671" t="e">
        <v>#VALUE!</v>
      </c>
      <c r="BM2671" t="s">
        <v>47</v>
      </c>
      <c r="BN2671" t="s">
        <v>75</v>
      </c>
      <c r="BO2671" t="s">
        <v>87</v>
      </c>
      <c r="BQ2671" t="s">
        <v>47</v>
      </c>
      <c r="BR2671">
        <v>0</v>
      </c>
      <c r="BS2671" t="s">
        <v>573</v>
      </c>
      <c r="BT2671" t="s">
        <v>1252</v>
      </c>
      <c r="BU2671" t="s">
        <v>564</v>
      </c>
      <c r="BV2671">
        <v>0</v>
      </c>
      <c r="BW2671">
        <v>0</v>
      </c>
      <c r="BX2671">
        <v>0</v>
      </c>
      <c r="BY2671">
        <v>0</v>
      </c>
      <c r="BZ2671" t="e">
        <v>#VALUE!</v>
      </c>
      <c r="CA2671" t="e">
        <v>#VALUE!</v>
      </c>
      <c r="CB2671" t="e">
        <v>#VALUE!</v>
      </c>
      <c r="CC2671">
        <v>0</v>
      </c>
      <c r="CD2671">
        <v>0</v>
      </c>
      <c r="CE2671">
        <v>0</v>
      </c>
      <c r="CH2671">
        <f t="shared" si="206"/>
        <v>0</v>
      </c>
      <c r="CI2671" t="s">
        <v>1405</v>
      </c>
      <c r="CJ2671">
        <v>1</v>
      </c>
      <c r="CK2671" t="s">
        <v>1400</v>
      </c>
      <c r="CL2671">
        <f t="shared" si="207"/>
        <v>1</v>
      </c>
      <c r="CM2671">
        <f t="shared" si="208"/>
        <v>0</v>
      </c>
      <c r="CN2671">
        <f t="shared" si="209"/>
        <v>0</v>
      </c>
    </row>
    <row r="2672" spans="1:92" x14ac:dyDescent="0.25">
      <c r="A2672">
        <v>565</v>
      </c>
      <c r="B2672" t="s">
        <v>564</v>
      </c>
      <c r="C2672" t="s">
        <v>564</v>
      </c>
      <c r="D2672">
        <v>2601182</v>
      </c>
      <c r="E2672">
        <v>6</v>
      </c>
      <c r="F2672" s="107">
        <v>40931</v>
      </c>
      <c r="G2672" s="107">
        <v>41513</v>
      </c>
      <c r="H2672">
        <v>2601182</v>
      </c>
      <c r="I2672" s="107">
        <v>40932</v>
      </c>
      <c r="J2672" s="107">
        <v>41513</v>
      </c>
      <c r="K2672">
        <v>50000</v>
      </c>
      <c r="L2672" t="s">
        <v>570</v>
      </c>
      <c r="N2672" t="s">
        <v>564</v>
      </c>
      <c r="O2672" t="s">
        <v>913</v>
      </c>
      <c r="P2672" t="s">
        <v>38</v>
      </c>
      <c r="Q2672">
        <v>582</v>
      </c>
      <c r="R2672">
        <v>583</v>
      </c>
      <c r="S2672">
        <v>0</v>
      </c>
      <c r="T2672">
        <v>0</v>
      </c>
      <c r="AD2672" s="107">
        <v>32472</v>
      </c>
      <c r="AE2672" t="s">
        <v>31</v>
      </c>
      <c r="AF2672" t="s">
        <v>68</v>
      </c>
      <c r="AG2672" t="s">
        <v>870</v>
      </c>
      <c r="AH2672" t="s">
        <v>30</v>
      </c>
      <c r="AI2672" t="s">
        <v>79</v>
      </c>
      <c r="AJ2672" t="s">
        <v>88</v>
      </c>
      <c r="AL2672" t="s">
        <v>361</v>
      </c>
      <c r="AM2672">
        <v>3</v>
      </c>
      <c r="AP2672" t="s">
        <v>172</v>
      </c>
      <c r="AR2672" t="s">
        <v>49</v>
      </c>
      <c r="AS2672" t="s">
        <v>125</v>
      </c>
      <c r="BC2672" t="s">
        <v>37</v>
      </c>
      <c r="BF2672">
        <v>582</v>
      </c>
      <c r="BG2672">
        <v>582</v>
      </c>
      <c r="BH2672">
        <v>583</v>
      </c>
      <c r="BI2672">
        <v>23.112021857923498</v>
      </c>
      <c r="BJ2672">
        <f t="shared" si="205"/>
        <v>23</v>
      </c>
      <c r="BK2672">
        <v>0</v>
      </c>
      <c r="BL2672">
        <v>0</v>
      </c>
      <c r="BM2672" t="s">
        <v>1050</v>
      </c>
      <c r="BN2672" t="s">
        <v>913</v>
      </c>
      <c r="BO2672" t="s">
        <v>564</v>
      </c>
      <c r="BQ2672" t="s">
        <v>1050</v>
      </c>
      <c r="BR2672" t="s">
        <v>87</v>
      </c>
      <c r="BS2672" t="s">
        <v>572</v>
      </c>
      <c r="BT2672" t="s">
        <v>1252</v>
      </c>
      <c r="BU2672" t="s">
        <v>564</v>
      </c>
      <c r="BV2672">
        <v>0.99828473413379071</v>
      </c>
      <c r="BW2672">
        <v>1</v>
      </c>
      <c r="BX2672">
        <v>1.7152658662092923E-3</v>
      </c>
      <c r="BY2672">
        <v>0</v>
      </c>
      <c r="BZ2672">
        <v>-582</v>
      </c>
      <c r="CA2672">
        <v>0</v>
      </c>
      <c r="CB2672">
        <v>582</v>
      </c>
      <c r="CC2672" t="e">
        <v>#VALUE!</v>
      </c>
      <c r="CD2672">
        <v>582</v>
      </c>
      <c r="CE2672">
        <v>0</v>
      </c>
      <c r="CH2672">
        <f t="shared" si="206"/>
        <v>0</v>
      </c>
      <c r="CI2672" t="s">
        <v>1406</v>
      </c>
      <c r="CJ2672">
        <v>0</v>
      </c>
      <c r="CK2672" t="s">
        <v>1399</v>
      </c>
      <c r="CL2672">
        <f t="shared" si="207"/>
        <v>0</v>
      </c>
      <c r="CM2672">
        <f t="shared" si="208"/>
        <v>0</v>
      </c>
      <c r="CN2672">
        <f t="shared" si="209"/>
        <v>0</v>
      </c>
    </row>
    <row r="2673" spans="1:92" x14ac:dyDescent="0.25">
      <c r="A2673">
        <v>568</v>
      </c>
      <c r="B2673" t="s">
        <v>564</v>
      </c>
      <c r="C2673" t="s">
        <v>564</v>
      </c>
      <c r="D2673">
        <v>2601202</v>
      </c>
      <c r="E2673">
        <v>1</v>
      </c>
      <c r="F2673" s="107">
        <v>40931</v>
      </c>
      <c r="G2673" s="107">
        <v>41240</v>
      </c>
      <c r="H2673">
        <v>2601202</v>
      </c>
      <c r="I2673" s="107">
        <v>40933</v>
      </c>
      <c r="J2673" s="107">
        <v>40940</v>
      </c>
      <c r="K2673">
        <v>60000</v>
      </c>
      <c r="L2673" t="s">
        <v>570</v>
      </c>
      <c r="M2673" s="107">
        <v>40940</v>
      </c>
      <c r="N2673" t="s">
        <v>87</v>
      </c>
      <c r="O2673" t="s">
        <v>583</v>
      </c>
      <c r="P2673" t="s">
        <v>54</v>
      </c>
      <c r="Q2673">
        <v>8</v>
      </c>
      <c r="R2673">
        <v>310</v>
      </c>
      <c r="S2673">
        <v>0</v>
      </c>
      <c r="T2673">
        <v>0</v>
      </c>
      <c r="AD2673" s="107">
        <v>31444</v>
      </c>
      <c r="AE2673" t="s">
        <v>31</v>
      </c>
      <c r="AF2673" t="s">
        <v>32</v>
      </c>
      <c r="AG2673" t="s">
        <v>868</v>
      </c>
      <c r="AH2673" t="s">
        <v>30</v>
      </c>
      <c r="AI2673" t="s">
        <v>140</v>
      </c>
      <c r="AJ2673" t="s">
        <v>54</v>
      </c>
      <c r="AK2673">
        <v>11</v>
      </c>
      <c r="AL2673" t="s">
        <v>54</v>
      </c>
      <c r="AP2673" t="s">
        <v>104</v>
      </c>
      <c r="AR2673" t="s">
        <v>91</v>
      </c>
      <c r="AS2673" t="s">
        <v>105</v>
      </c>
      <c r="AT2673" t="s">
        <v>1125</v>
      </c>
      <c r="BC2673" t="s">
        <v>51</v>
      </c>
      <c r="BF2673">
        <v>8</v>
      </c>
      <c r="BG2673">
        <v>308</v>
      </c>
      <c r="BH2673">
        <v>310</v>
      </c>
      <c r="BI2673">
        <v>25.920765027322403</v>
      </c>
      <c r="BJ2673">
        <f t="shared" si="205"/>
        <v>26</v>
      </c>
      <c r="BK2673">
        <v>0</v>
      </c>
      <c r="BL2673">
        <v>-300</v>
      </c>
      <c r="BM2673" t="s">
        <v>1051</v>
      </c>
      <c r="BN2673" t="s">
        <v>75</v>
      </c>
      <c r="BO2673" t="s">
        <v>87</v>
      </c>
      <c r="BQ2673" t="s">
        <v>1051</v>
      </c>
      <c r="BR2673" t="s">
        <v>87</v>
      </c>
      <c r="BS2673" t="s">
        <v>573</v>
      </c>
      <c r="BT2673" t="s">
        <v>1252</v>
      </c>
      <c r="BU2673" t="s">
        <v>564</v>
      </c>
      <c r="BV2673">
        <v>2.5806451612903226E-2</v>
      </c>
      <c r="BW2673">
        <v>2.5974025974025976E-2</v>
      </c>
      <c r="BX2673">
        <v>1.6757436112274995E-4</v>
      </c>
      <c r="BY2673">
        <v>0</v>
      </c>
      <c r="BZ2673">
        <v>-8</v>
      </c>
      <c r="CA2673">
        <v>0</v>
      </c>
      <c r="CB2673">
        <v>8</v>
      </c>
      <c r="CC2673" t="e">
        <v>#VALUE!</v>
      </c>
      <c r="CD2673">
        <v>8</v>
      </c>
      <c r="CE2673">
        <v>0</v>
      </c>
      <c r="CH2673">
        <f t="shared" si="206"/>
        <v>0</v>
      </c>
      <c r="CI2673" t="s">
        <v>1405</v>
      </c>
      <c r="CJ2673">
        <v>1</v>
      </c>
      <c r="CK2673" t="s">
        <v>1399</v>
      </c>
      <c r="CL2673">
        <f t="shared" si="207"/>
        <v>1</v>
      </c>
      <c r="CM2673">
        <f t="shared" si="208"/>
        <v>0</v>
      </c>
      <c r="CN2673">
        <f t="shared" si="209"/>
        <v>0</v>
      </c>
    </row>
    <row r="2674" spans="1:92" x14ac:dyDescent="0.25">
      <c r="A2674">
        <v>569</v>
      </c>
      <c r="B2674" t="s">
        <v>564</v>
      </c>
      <c r="C2674" t="s">
        <v>564</v>
      </c>
      <c r="D2674">
        <v>2601212</v>
      </c>
      <c r="E2674">
        <v>5</v>
      </c>
      <c r="F2674" s="107">
        <v>40931</v>
      </c>
      <c r="G2674" s="107">
        <v>40990</v>
      </c>
      <c r="H2674">
        <v>2601212</v>
      </c>
      <c r="I2674" s="107">
        <v>40932</v>
      </c>
      <c r="J2674" s="107">
        <v>40990</v>
      </c>
      <c r="K2674">
        <v>35000</v>
      </c>
      <c r="L2674" t="s">
        <v>570</v>
      </c>
      <c r="N2674" t="s">
        <v>564</v>
      </c>
      <c r="O2674" t="s">
        <v>913</v>
      </c>
      <c r="P2674" t="s">
        <v>38</v>
      </c>
      <c r="Q2674">
        <v>59</v>
      </c>
      <c r="R2674">
        <v>60</v>
      </c>
      <c r="S2674">
        <v>0</v>
      </c>
      <c r="T2674">
        <v>0</v>
      </c>
      <c r="AD2674" s="107">
        <v>29925</v>
      </c>
      <c r="AE2674" t="s">
        <v>31</v>
      </c>
      <c r="AF2674" t="s">
        <v>68</v>
      </c>
      <c r="AG2674" t="s">
        <v>870</v>
      </c>
      <c r="AH2674" t="s">
        <v>30</v>
      </c>
      <c r="AI2674" t="s">
        <v>96</v>
      </c>
      <c r="AJ2674" t="s">
        <v>88</v>
      </c>
      <c r="AK2674">
        <v>5</v>
      </c>
      <c r="AL2674" t="s">
        <v>987</v>
      </c>
      <c r="AN2674">
        <v>6</v>
      </c>
      <c r="AP2674" t="s">
        <v>42</v>
      </c>
      <c r="AR2674" t="s">
        <v>43</v>
      </c>
      <c r="AS2674" t="s">
        <v>44</v>
      </c>
      <c r="BC2674" t="s">
        <v>98</v>
      </c>
      <c r="BF2674">
        <v>59</v>
      </c>
      <c r="BG2674">
        <v>59</v>
      </c>
      <c r="BH2674">
        <v>60</v>
      </c>
      <c r="BI2674">
        <v>30.071038251366119</v>
      </c>
      <c r="BJ2674">
        <f t="shared" si="205"/>
        <v>30</v>
      </c>
      <c r="BK2674">
        <v>0</v>
      </c>
      <c r="BL2674">
        <v>0</v>
      </c>
      <c r="BM2674" t="s">
        <v>1050</v>
      </c>
      <c r="BN2674" t="s">
        <v>913</v>
      </c>
      <c r="BO2674" t="s">
        <v>564</v>
      </c>
      <c r="BQ2674" t="s">
        <v>1050</v>
      </c>
      <c r="BR2674" t="s">
        <v>87</v>
      </c>
      <c r="BS2674" t="s">
        <v>572</v>
      </c>
      <c r="BT2674" t="s">
        <v>1252</v>
      </c>
      <c r="BU2674" t="s">
        <v>564</v>
      </c>
      <c r="BV2674">
        <v>0.98333333333333328</v>
      </c>
      <c r="BW2674">
        <v>1</v>
      </c>
      <c r="BX2674">
        <v>1.6666666666666718E-2</v>
      </c>
      <c r="BY2674">
        <v>0</v>
      </c>
      <c r="BZ2674">
        <v>-59</v>
      </c>
      <c r="CA2674">
        <v>0</v>
      </c>
      <c r="CB2674">
        <v>59</v>
      </c>
      <c r="CC2674" t="e">
        <v>#VALUE!</v>
      </c>
      <c r="CD2674">
        <v>59</v>
      </c>
      <c r="CE2674">
        <v>0</v>
      </c>
      <c r="CH2674">
        <f t="shared" si="206"/>
        <v>0</v>
      </c>
      <c r="CI2674" t="s">
        <v>1401</v>
      </c>
      <c r="CJ2674">
        <v>3</v>
      </c>
      <c r="CK2674" t="s">
        <v>1399</v>
      </c>
      <c r="CL2674">
        <f t="shared" si="207"/>
        <v>0</v>
      </c>
      <c r="CM2674">
        <f t="shared" si="208"/>
        <v>0</v>
      </c>
      <c r="CN2674">
        <f t="shared" si="209"/>
        <v>0</v>
      </c>
    </row>
    <row r="2675" spans="1:92" x14ac:dyDescent="0.25">
      <c r="A2675">
        <v>591</v>
      </c>
      <c r="B2675" t="s">
        <v>564</v>
      </c>
      <c r="C2675" t="s">
        <v>564</v>
      </c>
      <c r="D2675">
        <v>2601213</v>
      </c>
      <c r="E2675">
        <v>2</v>
      </c>
      <c r="F2675" s="107">
        <v>40932</v>
      </c>
      <c r="G2675" s="107">
        <v>41807</v>
      </c>
      <c r="H2675">
        <v>2601213</v>
      </c>
      <c r="I2675" s="107">
        <v>40931</v>
      </c>
      <c r="J2675" s="107">
        <v>40960</v>
      </c>
      <c r="K2675">
        <v>30000</v>
      </c>
      <c r="L2675" t="s">
        <v>570</v>
      </c>
      <c r="M2675" s="107">
        <v>40960</v>
      </c>
      <c r="N2675" t="s">
        <v>87</v>
      </c>
      <c r="O2675" t="s">
        <v>75</v>
      </c>
      <c r="P2675" t="s">
        <v>587</v>
      </c>
      <c r="Q2675">
        <v>29</v>
      </c>
      <c r="R2675">
        <v>876</v>
      </c>
      <c r="S2675">
        <v>0</v>
      </c>
      <c r="T2675">
        <v>0</v>
      </c>
      <c r="AD2675" s="107">
        <v>29746</v>
      </c>
      <c r="AE2675" t="s">
        <v>31</v>
      </c>
      <c r="AF2675" t="s">
        <v>32</v>
      </c>
      <c r="AG2675" t="s">
        <v>868</v>
      </c>
      <c r="AH2675" t="s">
        <v>30</v>
      </c>
      <c r="AI2675" t="s">
        <v>46</v>
      </c>
      <c r="AJ2675" t="s">
        <v>47</v>
      </c>
      <c r="AK2675">
        <v>20</v>
      </c>
      <c r="AL2675" t="s">
        <v>47</v>
      </c>
      <c r="AP2675" t="s">
        <v>172</v>
      </c>
      <c r="AR2675" t="s">
        <v>49</v>
      </c>
      <c r="AS2675" t="s">
        <v>125</v>
      </c>
      <c r="BC2675" t="s">
        <v>51</v>
      </c>
      <c r="BF2675">
        <v>29</v>
      </c>
      <c r="BG2675">
        <v>877</v>
      </c>
      <c r="BH2675">
        <v>876</v>
      </c>
      <c r="BI2675">
        <v>30.562841530054644</v>
      </c>
      <c r="BJ2675">
        <f t="shared" si="205"/>
        <v>31</v>
      </c>
      <c r="BK2675">
        <v>0</v>
      </c>
      <c r="BL2675">
        <v>-847</v>
      </c>
      <c r="BM2675" t="s">
        <v>47</v>
      </c>
      <c r="BN2675" t="s">
        <v>75</v>
      </c>
      <c r="BO2675" t="s">
        <v>564</v>
      </c>
      <c r="BQ2675" t="s">
        <v>47</v>
      </c>
      <c r="BR2675" t="s">
        <v>87</v>
      </c>
      <c r="BS2675" t="s">
        <v>573</v>
      </c>
      <c r="BT2675" t="s">
        <v>1252</v>
      </c>
      <c r="BU2675" t="s">
        <v>564</v>
      </c>
      <c r="BV2675">
        <v>3.3105022831050226E-2</v>
      </c>
      <c r="BW2675">
        <v>3.3099999999999997E-2</v>
      </c>
      <c r="BX2675">
        <v>0</v>
      </c>
      <c r="BY2675">
        <v>0</v>
      </c>
      <c r="BZ2675">
        <v>-30</v>
      </c>
      <c r="CA2675">
        <v>-1</v>
      </c>
      <c r="CB2675">
        <v>30</v>
      </c>
      <c r="CC2675" t="e">
        <v>#VALUE!</v>
      </c>
      <c r="CD2675">
        <v>29</v>
      </c>
      <c r="CH2675">
        <f t="shared" si="206"/>
        <v>0</v>
      </c>
      <c r="CI2675" t="s">
        <v>1404</v>
      </c>
      <c r="CJ2675">
        <v>2</v>
      </c>
      <c r="CK2675" t="s">
        <v>1399</v>
      </c>
      <c r="CL2675">
        <f t="shared" si="207"/>
        <v>1</v>
      </c>
      <c r="CM2675">
        <f t="shared" si="208"/>
        <v>0</v>
      </c>
      <c r="CN2675">
        <f t="shared" si="209"/>
        <v>0</v>
      </c>
    </row>
    <row r="2676" spans="1:92" x14ac:dyDescent="0.25">
      <c r="A2676">
        <v>577</v>
      </c>
      <c r="B2676" t="s">
        <v>564</v>
      </c>
      <c r="C2676" t="s">
        <v>87</v>
      </c>
      <c r="D2676">
        <v>2601240</v>
      </c>
      <c r="E2676">
        <v>6</v>
      </c>
      <c r="F2676" s="107">
        <v>40932</v>
      </c>
      <c r="G2676" s="107">
        <v>41425</v>
      </c>
      <c r="H2676">
        <v>2601240</v>
      </c>
      <c r="I2676" s="107">
        <v>41369</v>
      </c>
      <c r="J2676" s="107">
        <v>41425</v>
      </c>
      <c r="K2676">
        <v>20000</v>
      </c>
      <c r="L2676" t="s">
        <v>569</v>
      </c>
      <c r="M2676" s="107">
        <v>40933</v>
      </c>
      <c r="N2676" t="s">
        <v>87</v>
      </c>
      <c r="O2676" t="s">
        <v>583</v>
      </c>
      <c r="P2676" t="s">
        <v>38</v>
      </c>
      <c r="Q2676">
        <v>56</v>
      </c>
      <c r="R2676">
        <v>494</v>
      </c>
      <c r="S2676">
        <v>0</v>
      </c>
      <c r="T2676">
        <v>0</v>
      </c>
      <c r="AD2676" s="107">
        <v>26172</v>
      </c>
      <c r="AE2676" t="s">
        <v>31</v>
      </c>
      <c r="AF2676" t="s">
        <v>39</v>
      </c>
      <c r="AG2676" t="s">
        <v>40</v>
      </c>
      <c r="AH2676" t="s">
        <v>30</v>
      </c>
      <c r="AI2676" t="s">
        <v>70</v>
      </c>
      <c r="AJ2676" t="s">
        <v>88</v>
      </c>
      <c r="AK2676">
        <v>13</v>
      </c>
      <c r="AL2676" t="s">
        <v>361</v>
      </c>
      <c r="AM2676">
        <v>3</v>
      </c>
      <c r="AP2676" t="s">
        <v>131</v>
      </c>
      <c r="AR2676" t="s">
        <v>91</v>
      </c>
      <c r="AS2676" t="s">
        <v>81</v>
      </c>
      <c r="AV2676" t="s">
        <v>87</v>
      </c>
      <c r="AW2676">
        <v>41200</v>
      </c>
      <c r="BA2676" t="s">
        <v>1192</v>
      </c>
      <c r="BB2676">
        <v>2688</v>
      </c>
      <c r="BC2676" t="s">
        <v>51</v>
      </c>
      <c r="BF2676">
        <v>56</v>
      </c>
      <c r="BG2676">
        <v>56</v>
      </c>
      <c r="BH2676">
        <v>494</v>
      </c>
      <c r="BI2676">
        <v>40.327868852459019</v>
      </c>
      <c r="BJ2676">
        <f t="shared" si="205"/>
        <v>42</v>
      </c>
      <c r="BK2676">
        <v>0</v>
      </c>
      <c r="BL2676">
        <v>0</v>
      </c>
      <c r="BM2676" t="s">
        <v>1050</v>
      </c>
      <c r="BN2676" t="s">
        <v>75</v>
      </c>
      <c r="BO2676" t="s">
        <v>564</v>
      </c>
      <c r="BQ2676" t="s">
        <v>1050</v>
      </c>
      <c r="BR2676" t="s">
        <v>87</v>
      </c>
      <c r="BS2676" t="s">
        <v>572</v>
      </c>
      <c r="BT2676" t="s">
        <v>1252</v>
      </c>
      <c r="BU2676" t="s">
        <v>564</v>
      </c>
      <c r="BV2676">
        <v>0.11336032388663968</v>
      </c>
      <c r="BW2676">
        <v>1</v>
      </c>
      <c r="BX2676">
        <v>0.88663967611336036</v>
      </c>
      <c r="BY2676">
        <v>0</v>
      </c>
      <c r="BZ2676">
        <v>-57</v>
      </c>
      <c r="CA2676">
        <v>-1</v>
      </c>
      <c r="CB2676">
        <v>57</v>
      </c>
      <c r="CC2676">
        <v>56</v>
      </c>
      <c r="CD2676">
        <v>57</v>
      </c>
      <c r="CE2676">
        <v>0</v>
      </c>
      <c r="CH2676">
        <f t="shared" si="206"/>
        <v>0</v>
      </c>
      <c r="CI2676" t="s">
        <v>1401</v>
      </c>
      <c r="CJ2676">
        <v>3</v>
      </c>
      <c r="CK2676" t="s">
        <v>1399</v>
      </c>
      <c r="CL2676">
        <f t="shared" si="207"/>
        <v>1</v>
      </c>
      <c r="CM2676">
        <f t="shared" si="208"/>
        <v>0</v>
      </c>
      <c r="CN2676">
        <f t="shared" si="209"/>
        <v>0</v>
      </c>
    </row>
    <row r="2677" spans="1:92" x14ac:dyDescent="0.25">
      <c r="A2677">
        <v>580</v>
      </c>
      <c r="B2677" t="s">
        <v>564</v>
      </c>
      <c r="C2677" t="s">
        <v>87</v>
      </c>
      <c r="D2677">
        <v>2601244</v>
      </c>
      <c r="E2677">
        <v>5</v>
      </c>
      <c r="F2677" s="107">
        <v>40932</v>
      </c>
      <c r="G2677" s="107">
        <v>41241</v>
      </c>
      <c r="H2677">
        <v>2601244</v>
      </c>
      <c r="I2677" s="107">
        <v>41188</v>
      </c>
      <c r="J2677" s="107">
        <v>41241</v>
      </c>
      <c r="K2677">
        <v>5000</v>
      </c>
      <c r="L2677" t="s">
        <v>567</v>
      </c>
      <c r="M2677" s="107">
        <v>40933</v>
      </c>
      <c r="N2677" t="s">
        <v>87</v>
      </c>
      <c r="O2677" t="s">
        <v>75</v>
      </c>
      <c r="P2677" t="s">
        <v>38</v>
      </c>
      <c r="Q2677">
        <v>54</v>
      </c>
      <c r="R2677">
        <v>310</v>
      </c>
      <c r="S2677">
        <v>0</v>
      </c>
      <c r="T2677">
        <v>0</v>
      </c>
      <c r="AD2677" s="107">
        <v>32031</v>
      </c>
      <c r="AE2677" t="s">
        <v>31</v>
      </c>
      <c r="AF2677" t="s">
        <v>68</v>
      </c>
      <c r="AG2677" t="s">
        <v>870</v>
      </c>
      <c r="AH2677" t="s">
        <v>30</v>
      </c>
      <c r="AI2677" t="s">
        <v>71</v>
      </c>
      <c r="AJ2677" t="s">
        <v>88</v>
      </c>
      <c r="AK2677">
        <v>5</v>
      </c>
      <c r="AL2677" t="s">
        <v>987</v>
      </c>
      <c r="AN2677">
        <v>6</v>
      </c>
      <c r="AP2677" t="s">
        <v>102</v>
      </c>
      <c r="AR2677" t="s">
        <v>43</v>
      </c>
      <c r="AS2677" t="s">
        <v>44</v>
      </c>
      <c r="AV2677" t="s">
        <v>87</v>
      </c>
      <c r="AW2677">
        <v>40952</v>
      </c>
      <c r="BA2677">
        <v>41281</v>
      </c>
      <c r="BB2677">
        <v>766</v>
      </c>
      <c r="BC2677" t="s">
        <v>37</v>
      </c>
      <c r="BF2677">
        <v>54</v>
      </c>
      <c r="BG2677">
        <v>54</v>
      </c>
      <c r="BH2677">
        <v>310</v>
      </c>
      <c r="BI2677">
        <v>24.319672131147541</v>
      </c>
      <c r="BJ2677">
        <f t="shared" si="205"/>
        <v>25</v>
      </c>
      <c r="BK2677">
        <v>0</v>
      </c>
      <c r="BL2677">
        <v>0</v>
      </c>
      <c r="BM2677" t="s">
        <v>1050</v>
      </c>
      <c r="BN2677" t="s">
        <v>75</v>
      </c>
      <c r="BO2677" t="s">
        <v>87</v>
      </c>
      <c r="BQ2677" t="s">
        <v>1050</v>
      </c>
      <c r="BR2677" t="s">
        <v>87</v>
      </c>
      <c r="BS2677" t="s">
        <v>572</v>
      </c>
      <c r="BT2677" t="s">
        <v>1252</v>
      </c>
      <c r="BU2677" t="s">
        <v>564</v>
      </c>
      <c r="BV2677">
        <v>0.17419354838709677</v>
      </c>
      <c r="BW2677">
        <v>1</v>
      </c>
      <c r="BX2677">
        <v>0.82580645161290323</v>
      </c>
      <c r="BY2677">
        <v>0</v>
      </c>
      <c r="BZ2677">
        <v>-54</v>
      </c>
      <c r="CA2677">
        <v>0</v>
      </c>
      <c r="CB2677">
        <v>54</v>
      </c>
      <c r="CC2677" t="e">
        <v>#VALUE!</v>
      </c>
      <c r="CD2677">
        <v>54</v>
      </c>
      <c r="CE2677">
        <v>0</v>
      </c>
      <c r="CH2677">
        <f t="shared" si="206"/>
        <v>0</v>
      </c>
      <c r="CI2677" t="s">
        <v>1401</v>
      </c>
      <c r="CJ2677">
        <v>3</v>
      </c>
      <c r="CK2677" t="s">
        <v>1399</v>
      </c>
      <c r="CL2677">
        <f t="shared" si="207"/>
        <v>1</v>
      </c>
      <c r="CM2677">
        <f t="shared" si="208"/>
        <v>0</v>
      </c>
      <c r="CN2677">
        <f t="shared" si="209"/>
        <v>0</v>
      </c>
    </row>
    <row r="2678" spans="1:92" x14ac:dyDescent="0.25">
      <c r="A2678">
        <v>2344</v>
      </c>
      <c r="B2678" t="s">
        <v>564</v>
      </c>
      <c r="C2678" t="s">
        <v>564</v>
      </c>
      <c r="D2678">
        <v>2601278</v>
      </c>
      <c r="E2678">
        <v>1</v>
      </c>
      <c r="F2678" s="107">
        <v>40997</v>
      </c>
      <c r="G2678" s="107">
        <v>41346</v>
      </c>
      <c r="H2678">
        <v>2601278</v>
      </c>
      <c r="I2678" s="107">
        <v>40997</v>
      </c>
      <c r="J2678" s="107">
        <v>41346</v>
      </c>
      <c r="K2678">
        <v>30000</v>
      </c>
      <c r="L2678" t="s">
        <v>570</v>
      </c>
      <c r="N2678" t="s">
        <v>564</v>
      </c>
      <c r="O2678" t="s">
        <v>913</v>
      </c>
      <c r="P2678" t="s">
        <v>54</v>
      </c>
      <c r="Q2678">
        <v>350</v>
      </c>
      <c r="R2678">
        <v>350</v>
      </c>
      <c r="S2678">
        <v>0</v>
      </c>
      <c r="T2678">
        <v>1</v>
      </c>
      <c r="AD2678" s="107">
        <v>34226</v>
      </c>
      <c r="AE2678" t="s">
        <v>31</v>
      </c>
      <c r="AF2678" t="s">
        <v>32</v>
      </c>
      <c r="AG2678" t="s">
        <v>868</v>
      </c>
      <c r="AH2678" t="s">
        <v>30</v>
      </c>
      <c r="AI2678" t="s">
        <v>79</v>
      </c>
      <c r="AJ2678" t="s">
        <v>54</v>
      </c>
      <c r="AK2678">
        <v>14</v>
      </c>
      <c r="AL2678" t="s">
        <v>54</v>
      </c>
      <c r="AP2678" t="s">
        <v>104</v>
      </c>
      <c r="AR2678" t="s">
        <v>91</v>
      </c>
      <c r="AS2678" t="s">
        <v>105</v>
      </c>
      <c r="AT2678" t="s">
        <v>668</v>
      </c>
      <c r="BC2678" t="s">
        <v>37</v>
      </c>
      <c r="BF2678">
        <v>350</v>
      </c>
      <c r="BG2678">
        <v>350</v>
      </c>
      <c r="BH2678">
        <v>350</v>
      </c>
      <c r="BI2678">
        <v>18.5</v>
      </c>
      <c r="BJ2678">
        <f t="shared" si="205"/>
        <v>19</v>
      </c>
      <c r="BK2678">
        <v>0</v>
      </c>
      <c r="BL2678">
        <v>0</v>
      </c>
      <c r="BM2678" t="s">
        <v>1051</v>
      </c>
      <c r="BN2678" t="s">
        <v>913</v>
      </c>
      <c r="BO2678" t="s">
        <v>564</v>
      </c>
      <c r="BQ2678" t="s">
        <v>1051</v>
      </c>
      <c r="BR2678" t="s">
        <v>87</v>
      </c>
      <c r="BS2678" t="s">
        <v>572</v>
      </c>
      <c r="BT2678" t="s">
        <v>1252</v>
      </c>
      <c r="BU2678" t="s">
        <v>564</v>
      </c>
      <c r="BV2678">
        <v>1</v>
      </c>
      <c r="BW2678">
        <v>1</v>
      </c>
      <c r="BX2678">
        <v>0</v>
      </c>
      <c r="BY2678">
        <v>0</v>
      </c>
      <c r="BZ2678">
        <v>-350</v>
      </c>
      <c r="CA2678">
        <v>0</v>
      </c>
      <c r="CB2678">
        <v>350</v>
      </c>
      <c r="CC2678" t="e">
        <v>#VALUE!</v>
      </c>
      <c r="CD2678">
        <v>350</v>
      </c>
      <c r="CE2678">
        <v>0</v>
      </c>
      <c r="CH2678">
        <f t="shared" si="206"/>
        <v>1</v>
      </c>
      <c r="CI2678" t="s">
        <v>1403</v>
      </c>
      <c r="CJ2678">
        <v>6</v>
      </c>
      <c r="CK2678" t="s">
        <v>1399</v>
      </c>
      <c r="CL2678">
        <f t="shared" si="207"/>
        <v>0</v>
      </c>
      <c r="CM2678">
        <f t="shared" si="208"/>
        <v>0</v>
      </c>
      <c r="CN2678">
        <f t="shared" si="209"/>
        <v>1</v>
      </c>
    </row>
    <row r="2679" spans="1:92" x14ac:dyDescent="0.25">
      <c r="A2679">
        <v>595</v>
      </c>
      <c r="B2679" t="s">
        <v>564</v>
      </c>
      <c r="C2679" t="s">
        <v>564</v>
      </c>
      <c r="D2679">
        <v>2601306</v>
      </c>
      <c r="E2679">
        <v>2</v>
      </c>
      <c r="F2679" s="107">
        <v>40932</v>
      </c>
      <c r="G2679" s="107">
        <v>40934</v>
      </c>
      <c r="H2679">
        <v>2601306</v>
      </c>
      <c r="I2679" s="107">
        <v>40933</v>
      </c>
      <c r="J2679" s="107">
        <v>40934</v>
      </c>
      <c r="K2679">
        <v>5000</v>
      </c>
      <c r="L2679" t="s">
        <v>567</v>
      </c>
      <c r="N2679" t="s">
        <v>564</v>
      </c>
      <c r="O2679" t="s">
        <v>913</v>
      </c>
      <c r="P2679" t="s">
        <v>587</v>
      </c>
      <c r="Q2679">
        <v>2</v>
      </c>
      <c r="R2679">
        <v>3</v>
      </c>
      <c r="S2679">
        <v>0</v>
      </c>
      <c r="T2679">
        <v>0</v>
      </c>
      <c r="AD2679" s="107">
        <v>32675</v>
      </c>
      <c r="AE2679" t="s">
        <v>45</v>
      </c>
      <c r="AF2679" t="s">
        <v>68</v>
      </c>
      <c r="AG2679" t="s">
        <v>870</v>
      </c>
      <c r="AH2679" t="s">
        <v>30</v>
      </c>
      <c r="AI2679" t="s">
        <v>79</v>
      </c>
      <c r="AJ2679" t="s">
        <v>47</v>
      </c>
      <c r="AK2679">
        <v>2</v>
      </c>
      <c r="AL2679" t="s">
        <v>47</v>
      </c>
      <c r="AP2679" t="s">
        <v>228</v>
      </c>
      <c r="AR2679" t="s">
        <v>43</v>
      </c>
      <c r="AS2679" t="s">
        <v>44</v>
      </c>
      <c r="BC2679" t="s">
        <v>37</v>
      </c>
      <c r="BF2679">
        <v>2</v>
      </c>
      <c r="BG2679">
        <v>2</v>
      </c>
      <c r="BH2679">
        <v>3</v>
      </c>
      <c r="BI2679">
        <v>22.560109289617486</v>
      </c>
      <c r="BJ2679">
        <f t="shared" si="205"/>
        <v>23</v>
      </c>
      <c r="BK2679">
        <v>0</v>
      </c>
      <c r="BL2679">
        <v>0</v>
      </c>
      <c r="BM2679" t="s">
        <v>47</v>
      </c>
      <c r="BN2679" t="s">
        <v>913</v>
      </c>
      <c r="BO2679" t="s">
        <v>564</v>
      </c>
      <c r="BQ2679" t="s">
        <v>47</v>
      </c>
      <c r="BR2679" t="s">
        <v>87</v>
      </c>
      <c r="BS2679" t="s">
        <v>572</v>
      </c>
      <c r="BT2679" t="s">
        <v>1252</v>
      </c>
      <c r="BU2679" t="s">
        <v>564</v>
      </c>
      <c r="BV2679">
        <v>0.66666666666666663</v>
      </c>
      <c r="BW2679">
        <v>1</v>
      </c>
      <c r="BX2679">
        <v>0.33333333333333337</v>
      </c>
      <c r="BY2679">
        <v>0</v>
      </c>
      <c r="BZ2679">
        <v>-2</v>
      </c>
      <c r="CA2679">
        <v>0</v>
      </c>
      <c r="CB2679">
        <v>2</v>
      </c>
      <c r="CC2679" t="e">
        <v>#VALUE!</v>
      </c>
      <c r="CD2679">
        <v>2</v>
      </c>
      <c r="CE2679">
        <v>0</v>
      </c>
      <c r="CH2679">
        <f t="shared" si="206"/>
        <v>0</v>
      </c>
      <c r="CI2679" t="s">
        <v>1405</v>
      </c>
      <c r="CJ2679">
        <v>1</v>
      </c>
      <c r="CK2679" t="s">
        <v>1399</v>
      </c>
      <c r="CL2679">
        <f t="shared" si="207"/>
        <v>0</v>
      </c>
      <c r="CM2679">
        <f t="shared" si="208"/>
        <v>0</v>
      </c>
      <c r="CN2679">
        <f t="shared" si="209"/>
        <v>0</v>
      </c>
    </row>
    <row r="2680" spans="1:92" x14ac:dyDescent="0.25">
      <c r="A2680">
        <v>586</v>
      </c>
      <c r="B2680" t="s">
        <v>564</v>
      </c>
      <c r="C2680" t="s">
        <v>564</v>
      </c>
      <c r="D2680">
        <v>2601332</v>
      </c>
      <c r="E2680">
        <v>2</v>
      </c>
      <c r="F2680" s="107">
        <v>40932</v>
      </c>
      <c r="G2680" s="107">
        <v>41009</v>
      </c>
      <c r="H2680">
        <v>2601332</v>
      </c>
      <c r="I2680" s="107" t="s">
        <v>560</v>
      </c>
      <c r="J2680" s="107" t="s">
        <v>560</v>
      </c>
      <c r="K2680">
        <v>5000</v>
      </c>
      <c r="L2680" t="s">
        <v>567</v>
      </c>
      <c r="M2680" s="107">
        <v>40989</v>
      </c>
      <c r="N2680" t="s">
        <v>87</v>
      </c>
      <c r="O2680" t="s">
        <v>583</v>
      </c>
      <c r="P2680" t="s">
        <v>587</v>
      </c>
      <c r="Q2680">
        <v>0</v>
      </c>
      <c r="R2680">
        <v>78</v>
      </c>
      <c r="S2680">
        <v>0</v>
      </c>
      <c r="T2680">
        <v>0</v>
      </c>
      <c r="AB2680" t="s">
        <v>111</v>
      </c>
      <c r="AD2680" s="107">
        <v>31656</v>
      </c>
      <c r="AE2680" t="s">
        <v>31</v>
      </c>
      <c r="AF2680" t="s">
        <v>39</v>
      </c>
      <c r="AG2680" t="s">
        <v>40</v>
      </c>
      <c r="AH2680" t="s">
        <v>30</v>
      </c>
      <c r="AI2680" t="s">
        <v>84</v>
      </c>
      <c r="AJ2680" t="s">
        <v>47</v>
      </c>
      <c r="AK2680">
        <v>3</v>
      </c>
      <c r="AL2680" t="s">
        <v>47</v>
      </c>
      <c r="AP2680" t="s">
        <v>141</v>
      </c>
      <c r="AR2680" t="s">
        <v>43</v>
      </c>
      <c r="AS2680" t="s">
        <v>63</v>
      </c>
      <c r="BC2680" t="s">
        <v>37</v>
      </c>
      <c r="BF2680">
        <v>0</v>
      </c>
      <c r="BG2680">
        <v>0</v>
      </c>
      <c r="BH2680">
        <v>78</v>
      </c>
      <c r="BI2680">
        <v>25.344262295081968</v>
      </c>
      <c r="BJ2680" t="e">
        <f t="shared" si="205"/>
        <v>#VALUE!</v>
      </c>
      <c r="BK2680" t="e">
        <v>#VALUE!</v>
      </c>
      <c r="BL2680" t="e">
        <v>#VALUE!</v>
      </c>
      <c r="BM2680" t="s">
        <v>47</v>
      </c>
      <c r="BN2680" t="s">
        <v>75</v>
      </c>
      <c r="BO2680" t="s">
        <v>87</v>
      </c>
      <c r="BQ2680" t="s">
        <v>47</v>
      </c>
      <c r="BR2680">
        <v>0</v>
      </c>
      <c r="BS2680" t="s">
        <v>573</v>
      </c>
      <c r="BT2680" t="s">
        <v>1252</v>
      </c>
      <c r="BU2680" t="s">
        <v>564</v>
      </c>
      <c r="BV2680">
        <v>0</v>
      </c>
      <c r="BW2680">
        <v>0</v>
      </c>
      <c r="BX2680">
        <v>0</v>
      </c>
      <c r="BY2680">
        <v>0</v>
      </c>
      <c r="BZ2680" t="e">
        <v>#VALUE!</v>
      </c>
      <c r="CA2680" t="e">
        <v>#VALUE!</v>
      </c>
      <c r="CB2680" t="e">
        <v>#VALUE!</v>
      </c>
      <c r="CC2680">
        <v>0</v>
      </c>
      <c r="CD2680">
        <v>0</v>
      </c>
      <c r="CE2680">
        <v>0</v>
      </c>
      <c r="CH2680">
        <f t="shared" si="206"/>
        <v>0</v>
      </c>
      <c r="CI2680" t="s">
        <v>1405</v>
      </c>
      <c r="CJ2680">
        <v>1</v>
      </c>
      <c r="CK2680" t="s">
        <v>1400</v>
      </c>
      <c r="CL2680">
        <f t="shared" si="207"/>
        <v>1</v>
      </c>
      <c r="CM2680">
        <f t="shared" si="208"/>
        <v>0</v>
      </c>
      <c r="CN2680">
        <f t="shared" si="209"/>
        <v>0</v>
      </c>
    </row>
    <row r="2681" spans="1:92" x14ac:dyDescent="0.25">
      <c r="A2681">
        <v>598</v>
      </c>
      <c r="B2681" t="s">
        <v>564</v>
      </c>
      <c r="C2681" t="s">
        <v>564</v>
      </c>
      <c r="D2681">
        <v>2601454</v>
      </c>
      <c r="E2681">
        <v>6</v>
      </c>
      <c r="F2681" s="107">
        <v>40932</v>
      </c>
      <c r="G2681" s="107">
        <v>41064</v>
      </c>
      <c r="H2681">
        <v>2601454</v>
      </c>
      <c r="I2681" s="107">
        <v>40932</v>
      </c>
      <c r="J2681" s="107">
        <v>41064</v>
      </c>
      <c r="K2681">
        <v>10000</v>
      </c>
      <c r="L2681" t="s">
        <v>568</v>
      </c>
      <c r="N2681" t="s">
        <v>564</v>
      </c>
      <c r="O2681" t="s">
        <v>913</v>
      </c>
      <c r="P2681" t="s">
        <v>76</v>
      </c>
      <c r="Q2681">
        <v>133</v>
      </c>
      <c r="R2681">
        <v>133</v>
      </c>
      <c r="S2681">
        <v>0</v>
      </c>
      <c r="T2681">
        <v>0</v>
      </c>
      <c r="AD2681" s="107">
        <v>33282</v>
      </c>
      <c r="AE2681" t="s">
        <v>31</v>
      </c>
      <c r="AF2681" t="s">
        <v>32</v>
      </c>
      <c r="AG2681" t="s">
        <v>868</v>
      </c>
      <c r="AH2681" t="s">
        <v>30</v>
      </c>
      <c r="AI2681" t="s">
        <v>94</v>
      </c>
      <c r="AJ2681" t="s">
        <v>88</v>
      </c>
      <c r="AK2681">
        <v>6</v>
      </c>
      <c r="AL2681" t="s">
        <v>361</v>
      </c>
      <c r="AM2681">
        <v>2</v>
      </c>
      <c r="AP2681" t="s">
        <v>55</v>
      </c>
      <c r="AR2681" t="s">
        <v>49</v>
      </c>
      <c r="AS2681" t="s">
        <v>56</v>
      </c>
      <c r="BC2681" t="s">
        <v>37</v>
      </c>
      <c r="BF2681">
        <v>133</v>
      </c>
      <c r="BG2681">
        <v>133</v>
      </c>
      <c r="BH2681">
        <v>133</v>
      </c>
      <c r="BI2681">
        <v>20.901639344262296</v>
      </c>
      <c r="BJ2681">
        <f t="shared" si="205"/>
        <v>21</v>
      </c>
      <c r="BK2681">
        <v>0</v>
      </c>
      <c r="BL2681">
        <v>0</v>
      </c>
      <c r="BM2681" t="s">
        <v>1050</v>
      </c>
      <c r="BN2681" t="s">
        <v>913</v>
      </c>
      <c r="BO2681" t="s">
        <v>564</v>
      </c>
      <c r="BQ2681" t="s">
        <v>1050</v>
      </c>
      <c r="BR2681" t="s">
        <v>87</v>
      </c>
      <c r="BS2681" t="s">
        <v>572</v>
      </c>
      <c r="BT2681" t="s">
        <v>1252</v>
      </c>
      <c r="BU2681" t="s">
        <v>564</v>
      </c>
      <c r="BV2681">
        <v>1</v>
      </c>
      <c r="BW2681">
        <v>1</v>
      </c>
      <c r="BX2681">
        <v>0</v>
      </c>
      <c r="BY2681">
        <v>0</v>
      </c>
      <c r="BZ2681">
        <v>-133</v>
      </c>
      <c r="CA2681">
        <v>0</v>
      </c>
      <c r="CB2681">
        <v>133</v>
      </c>
      <c r="CC2681" t="e">
        <v>#VALUE!</v>
      </c>
      <c r="CD2681">
        <v>133</v>
      </c>
      <c r="CE2681">
        <v>0</v>
      </c>
      <c r="CH2681">
        <f t="shared" si="206"/>
        <v>0</v>
      </c>
      <c r="CI2681" t="s">
        <v>1403</v>
      </c>
      <c r="CJ2681">
        <v>6</v>
      </c>
      <c r="CK2681" t="s">
        <v>1399</v>
      </c>
      <c r="CL2681">
        <f t="shared" si="207"/>
        <v>0</v>
      </c>
      <c r="CM2681">
        <f t="shared" si="208"/>
        <v>0</v>
      </c>
      <c r="CN2681">
        <f t="shared" si="209"/>
        <v>0</v>
      </c>
    </row>
    <row r="2682" spans="1:92" x14ac:dyDescent="0.25">
      <c r="A2682">
        <v>602</v>
      </c>
      <c r="B2682" t="s">
        <v>564</v>
      </c>
      <c r="C2682" t="s">
        <v>564</v>
      </c>
      <c r="D2682">
        <v>2601461</v>
      </c>
      <c r="E2682">
        <v>2</v>
      </c>
      <c r="F2682" s="107">
        <v>40932</v>
      </c>
      <c r="G2682" s="107">
        <v>41225</v>
      </c>
      <c r="H2682">
        <v>2601461</v>
      </c>
      <c r="I2682" s="107">
        <v>40933</v>
      </c>
      <c r="J2682" s="107">
        <v>40934</v>
      </c>
      <c r="K2682">
        <v>2000</v>
      </c>
      <c r="L2682" t="s">
        <v>566</v>
      </c>
      <c r="M2682" s="107">
        <v>40934</v>
      </c>
      <c r="N2682" t="s">
        <v>87</v>
      </c>
      <c r="O2682" t="s">
        <v>75</v>
      </c>
      <c r="P2682" t="s">
        <v>587</v>
      </c>
      <c r="Q2682">
        <v>2</v>
      </c>
      <c r="R2682">
        <v>294</v>
      </c>
      <c r="S2682">
        <v>0</v>
      </c>
      <c r="T2682">
        <v>0</v>
      </c>
      <c r="AB2682" t="s">
        <v>111</v>
      </c>
      <c r="AD2682" s="107">
        <v>30245</v>
      </c>
      <c r="AE2682" t="s">
        <v>31</v>
      </c>
      <c r="AF2682" t="s">
        <v>39</v>
      </c>
      <c r="AG2682" t="s">
        <v>40</v>
      </c>
      <c r="AH2682" t="s">
        <v>30</v>
      </c>
      <c r="AI2682" t="s">
        <v>99</v>
      </c>
      <c r="AJ2682" t="s">
        <v>47</v>
      </c>
      <c r="AK2682">
        <v>13</v>
      </c>
      <c r="AL2682" t="s">
        <v>47</v>
      </c>
      <c r="AP2682" t="s">
        <v>42</v>
      </c>
      <c r="AR2682" t="s">
        <v>43</v>
      </c>
      <c r="AS2682" t="s">
        <v>44</v>
      </c>
      <c r="BC2682" t="s">
        <v>51</v>
      </c>
      <c r="BF2682">
        <v>2</v>
      </c>
      <c r="BG2682">
        <v>293</v>
      </c>
      <c r="BH2682">
        <v>294</v>
      </c>
      <c r="BI2682">
        <v>29.199453551912569</v>
      </c>
      <c r="BJ2682">
        <f t="shared" si="205"/>
        <v>29</v>
      </c>
      <c r="BK2682">
        <v>0</v>
      </c>
      <c r="BL2682">
        <v>-291</v>
      </c>
      <c r="BM2682" t="s">
        <v>47</v>
      </c>
      <c r="BN2682" t="s">
        <v>75</v>
      </c>
      <c r="BO2682" t="s">
        <v>87</v>
      </c>
      <c r="BQ2682" t="s">
        <v>47</v>
      </c>
      <c r="BR2682" t="s">
        <v>87</v>
      </c>
      <c r="BS2682" t="s">
        <v>573</v>
      </c>
      <c r="BT2682" t="s">
        <v>1252</v>
      </c>
      <c r="BU2682" t="s">
        <v>564</v>
      </c>
      <c r="BV2682">
        <v>6.8027210884353739E-3</v>
      </c>
      <c r="BW2682">
        <v>6.8259385665529011E-3</v>
      </c>
      <c r="BX2682">
        <v>2.3217478117527196E-5</v>
      </c>
      <c r="BY2682">
        <v>0</v>
      </c>
      <c r="BZ2682">
        <v>-2</v>
      </c>
      <c r="CA2682">
        <v>0</v>
      </c>
      <c r="CB2682">
        <v>2</v>
      </c>
      <c r="CC2682" t="e">
        <v>#VALUE!</v>
      </c>
      <c r="CD2682">
        <v>2</v>
      </c>
      <c r="CE2682">
        <v>0</v>
      </c>
      <c r="CH2682">
        <f t="shared" si="206"/>
        <v>0</v>
      </c>
      <c r="CI2682" t="s">
        <v>1405</v>
      </c>
      <c r="CJ2682">
        <v>1</v>
      </c>
      <c r="CK2682" t="s">
        <v>1399</v>
      </c>
      <c r="CL2682">
        <f t="shared" si="207"/>
        <v>1</v>
      </c>
      <c r="CM2682">
        <f t="shared" si="208"/>
        <v>0</v>
      </c>
      <c r="CN2682">
        <f t="shared" si="209"/>
        <v>0</v>
      </c>
    </row>
    <row r="2683" spans="1:92" x14ac:dyDescent="0.25">
      <c r="A2683">
        <v>608</v>
      </c>
      <c r="B2683" t="s">
        <v>564</v>
      </c>
      <c r="C2683" t="s">
        <v>564</v>
      </c>
      <c r="D2683">
        <v>2601469</v>
      </c>
      <c r="E2683">
        <v>2</v>
      </c>
      <c r="F2683" s="107">
        <v>40932</v>
      </c>
      <c r="G2683" s="107">
        <v>40934</v>
      </c>
      <c r="H2683">
        <v>2601469</v>
      </c>
      <c r="I2683" s="107">
        <v>40933</v>
      </c>
      <c r="J2683" s="107">
        <v>40934</v>
      </c>
      <c r="K2683">
        <v>2000</v>
      </c>
      <c r="L2683" t="s">
        <v>566</v>
      </c>
      <c r="N2683" t="s">
        <v>564</v>
      </c>
      <c r="O2683" t="s">
        <v>913</v>
      </c>
      <c r="P2683" t="s">
        <v>587</v>
      </c>
      <c r="Q2683">
        <v>2</v>
      </c>
      <c r="R2683">
        <v>3</v>
      </c>
      <c r="S2683">
        <v>0</v>
      </c>
      <c r="T2683">
        <v>0</v>
      </c>
      <c r="AD2683" s="107">
        <v>29778</v>
      </c>
      <c r="AE2683" t="s">
        <v>45</v>
      </c>
      <c r="AF2683" t="s">
        <v>32</v>
      </c>
      <c r="AG2683" t="s">
        <v>868</v>
      </c>
      <c r="AH2683" t="s">
        <v>30</v>
      </c>
      <c r="AI2683" t="s">
        <v>52</v>
      </c>
      <c r="AJ2683" t="s">
        <v>47</v>
      </c>
      <c r="AK2683">
        <v>1</v>
      </c>
      <c r="AL2683" t="s">
        <v>47</v>
      </c>
      <c r="AP2683" t="s">
        <v>42</v>
      </c>
      <c r="AR2683" t="s">
        <v>43</v>
      </c>
      <c r="AS2683" t="s">
        <v>44</v>
      </c>
      <c r="BC2683" t="s">
        <v>37</v>
      </c>
      <c r="BF2683">
        <v>2</v>
      </c>
      <c r="BG2683">
        <v>2</v>
      </c>
      <c r="BH2683">
        <v>3</v>
      </c>
      <c r="BI2683">
        <v>30.475409836065573</v>
      </c>
      <c r="BJ2683">
        <f t="shared" si="205"/>
        <v>31</v>
      </c>
      <c r="BK2683">
        <v>0</v>
      </c>
      <c r="BL2683">
        <v>0</v>
      </c>
      <c r="BM2683" t="s">
        <v>47</v>
      </c>
      <c r="BN2683" t="s">
        <v>913</v>
      </c>
      <c r="BO2683" t="s">
        <v>564</v>
      </c>
      <c r="BQ2683" t="s">
        <v>47</v>
      </c>
      <c r="BR2683" t="s">
        <v>87</v>
      </c>
      <c r="BS2683" t="s">
        <v>572</v>
      </c>
      <c r="BT2683" t="s">
        <v>1252</v>
      </c>
      <c r="BU2683" t="s">
        <v>564</v>
      </c>
      <c r="BV2683">
        <v>0.66666666666666663</v>
      </c>
      <c r="BW2683">
        <v>1</v>
      </c>
      <c r="BX2683">
        <v>0.33333333333333337</v>
      </c>
      <c r="BY2683">
        <v>0</v>
      </c>
      <c r="BZ2683">
        <v>-2</v>
      </c>
      <c r="CA2683">
        <v>0</v>
      </c>
      <c r="CB2683">
        <v>2</v>
      </c>
      <c r="CC2683" t="e">
        <v>#VALUE!</v>
      </c>
      <c r="CD2683">
        <v>2</v>
      </c>
      <c r="CE2683">
        <v>0</v>
      </c>
      <c r="CH2683">
        <f t="shared" si="206"/>
        <v>0</v>
      </c>
      <c r="CI2683" t="s">
        <v>1405</v>
      </c>
      <c r="CJ2683">
        <v>1</v>
      </c>
      <c r="CK2683" t="s">
        <v>1399</v>
      </c>
      <c r="CL2683">
        <f t="shared" si="207"/>
        <v>0</v>
      </c>
      <c r="CM2683">
        <f t="shared" si="208"/>
        <v>0</v>
      </c>
      <c r="CN2683">
        <f t="shared" si="209"/>
        <v>0</v>
      </c>
    </row>
    <row r="2684" spans="1:92" x14ac:dyDescent="0.25">
      <c r="A2684">
        <v>611</v>
      </c>
      <c r="B2684" t="s">
        <v>87</v>
      </c>
      <c r="C2684" t="s">
        <v>564</v>
      </c>
      <c r="D2684">
        <v>2601470</v>
      </c>
      <c r="E2684">
        <v>1</v>
      </c>
      <c r="F2684" s="107">
        <v>40932</v>
      </c>
      <c r="G2684" s="107">
        <v>40934</v>
      </c>
      <c r="H2684">
        <v>2601470</v>
      </c>
      <c r="I2684" s="107">
        <v>40933</v>
      </c>
      <c r="J2684" s="107">
        <v>40934</v>
      </c>
      <c r="K2684">
        <v>15000</v>
      </c>
      <c r="L2684" t="s">
        <v>569</v>
      </c>
      <c r="N2684" t="s">
        <v>564</v>
      </c>
      <c r="O2684" t="s">
        <v>913</v>
      </c>
      <c r="P2684" t="s">
        <v>54</v>
      </c>
      <c r="Q2684">
        <v>2</v>
      </c>
      <c r="R2684">
        <v>3</v>
      </c>
      <c r="S2684">
        <v>0</v>
      </c>
      <c r="T2684">
        <v>0</v>
      </c>
      <c r="AD2684" s="107">
        <v>23326</v>
      </c>
      <c r="AE2684" t="s">
        <v>31</v>
      </c>
      <c r="AF2684" t="s">
        <v>137</v>
      </c>
      <c r="AG2684" t="s">
        <v>869</v>
      </c>
      <c r="AH2684" t="s">
        <v>57</v>
      </c>
      <c r="AI2684" t="s">
        <v>113</v>
      </c>
      <c r="AJ2684" t="s">
        <v>54</v>
      </c>
      <c r="AK2684">
        <v>1</v>
      </c>
      <c r="AL2684" t="s">
        <v>54</v>
      </c>
      <c r="AP2684" t="s">
        <v>42</v>
      </c>
      <c r="AR2684" t="s">
        <v>43</v>
      </c>
      <c r="AS2684" t="s">
        <v>44</v>
      </c>
      <c r="BC2684" t="s">
        <v>78</v>
      </c>
      <c r="BD2684" t="s">
        <v>1233</v>
      </c>
      <c r="BF2684">
        <v>2</v>
      </c>
      <c r="BG2684">
        <v>2</v>
      </c>
      <c r="BH2684">
        <v>3</v>
      </c>
      <c r="BI2684">
        <v>48.103825136612024</v>
      </c>
      <c r="BJ2684">
        <f t="shared" si="205"/>
        <v>48</v>
      </c>
      <c r="BK2684">
        <v>0</v>
      </c>
      <c r="BL2684">
        <v>0</v>
      </c>
      <c r="BM2684" t="s">
        <v>1051</v>
      </c>
      <c r="BN2684" t="s">
        <v>913</v>
      </c>
      <c r="BO2684" t="s">
        <v>564</v>
      </c>
      <c r="BQ2684" t="s">
        <v>1051</v>
      </c>
      <c r="BR2684" t="s">
        <v>87</v>
      </c>
      <c r="BS2684" t="s">
        <v>572</v>
      </c>
      <c r="BT2684" t="s">
        <v>1252</v>
      </c>
      <c r="BU2684" t="s">
        <v>564</v>
      </c>
      <c r="BV2684">
        <v>0.66666666666666663</v>
      </c>
      <c r="BW2684">
        <v>1</v>
      </c>
      <c r="BX2684">
        <v>0.33333333333333337</v>
      </c>
      <c r="BY2684">
        <v>0</v>
      </c>
      <c r="BZ2684">
        <v>-2</v>
      </c>
      <c r="CA2684">
        <v>0</v>
      </c>
      <c r="CB2684">
        <v>2</v>
      </c>
      <c r="CC2684" t="e">
        <v>#VALUE!</v>
      </c>
      <c r="CD2684">
        <v>2</v>
      </c>
      <c r="CE2684">
        <v>0</v>
      </c>
      <c r="CH2684">
        <f t="shared" si="206"/>
        <v>0</v>
      </c>
      <c r="CI2684" t="s">
        <v>1405</v>
      </c>
      <c r="CJ2684">
        <v>1</v>
      </c>
      <c r="CK2684" t="s">
        <v>1399</v>
      </c>
      <c r="CL2684">
        <f t="shared" si="207"/>
        <v>0</v>
      </c>
      <c r="CM2684">
        <f t="shared" si="208"/>
        <v>0</v>
      </c>
      <c r="CN2684">
        <f t="shared" si="209"/>
        <v>0</v>
      </c>
    </row>
    <row r="2685" spans="1:92" x14ac:dyDescent="0.25">
      <c r="A2685">
        <v>612</v>
      </c>
      <c r="B2685" t="s">
        <v>564</v>
      </c>
      <c r="C2685" t="s">
        <v>564</v>
      </c>
      <c r="D2685">
        <v>2601471</v>
      </c>
      <c r="E2685">
        <v>4</v>
      </c>
      <c r="F2685" s="107">
        <v>40932</v>
      </c>
      <c r="G2685" s="107">
        <v>40995</v>
      </c>
      <c r="H2685">
        <v>2601471</v>
      </c>
      <c r="I2685" s="107">
        <v>40933</v>
      </c>
      <c r="J2685" s="107">
        <v>40995</v>
      </c>
      <c r="K2685" t="s">
        <v>562</v>
      </c>
      <c r="L2685" t="s">
        <v>562</v>
      </c>
      <c r="N2685" t="s">
        <v>564</v>
      </c>
      <c r="O2685" t="s">
        <v>913</v>
      </c>
      <c r="P2685" t="s">
        <v>38</v>
      </c>
      <c r="Q2685">
        <v>63</v>
      </c>
      <c r="R2685">
        <v>64</v>
      </c>
      <c r="S2685">
        <v>0</v>
      </c>
      <c r="T2685">
        <v>0</v>
      </c>
      <c r="AD2685" s="107">
        <v>33683</v>
      </c>
      <c r="AE2685" t="s">
        <v>31</v>
      </c>
      <c r="AF2685" t="s">
        <v>68</v>
      </c>
      <c r="AG2685" t="s">
        <v>870</v>
      </c>
      <c r="AH2685" t="s">
        <v>30</v>
      </c>
      <c r="AI2685" t="s">
        <v>86</v>
      </c>
      <c r="AJ2685" t="s">
        <v>88</v>
      </c>
      <c r="AK2685">
        <v>4</v>
      </c>
      <c r="AL2685" t="s">
        <v>986</v>
      </c>
      <c r="AO2685">
        <v>365</v>
      </c>
      <c r="AP2685" t="s">
        <v>229</v>
      </c>
      <c r="AR2685" t="s">
        <v>43</v>
      </c>
      <c r="AS2685" t="s">
        <v>63</v>
      </c>
      <c r="BC2685" t="s">
        <v>37</v>
      </c>
      <c r="BF2685">
        <v>63</v>
      </c>
      <c r="BG2685">
        <v>63</v>
      </c>
      <c r="BH2685">
        <v>64</v>
      </c>
      <c r="BI2685">
        <v>19.806010928961747</v>
      </c>
      <c r="BJ2685">
        <f t="shared" si="205"/>
        <v>20</v>
      </c>
      <c r="BK2685">
        <v>0</v>
      </c>
      <c r="BL2685">
        <v>0</v>
      </c>
      <c r="BM2685" t="s">
        <v>1050</v>
      </c>
      <c r="BN2685" t="s">
        <v>913</v>
      </c>
      <c r="BO2685" t="s">
        <v>564</v>
      </c>
      <c r="BQ2685" t="s">
        <v>1050</v>
      </c>
      <c r="BR2685" t="s">
        <v>87</v>
      </c>
      <c r="BS2685" t="s">
        <v>572</v>
      </c>
      <c r="BT2685" t="s">
        <v>1252</v>
      </c>
      <c r="BU2685" t="s">
        <v>564</v>
      </c>
      <c r="BV2685">
        <v>0.984375</v>
      </c>
      <c r="BW2685">
        <v>1</v>
      </c>
      <c r="BX2685">
        <v>1.5625E-2</v>
      </c>
      <c r="BY2685">
        <v>0</v>
      </c>
      <c r="BZ2685">
        <v>-63</v>
      </c>
      <c r="CA2685">
        <v>0</v>
      </c>
      <c r="CB2685">
        <v>63</v>
      </c>
      <c r="CC2685" t="e">
        <v>#VALUE!</v>
      </c>
      <c r="CD2685">
        <v>63</v>
      </c>
      <c r="CE2685">
        <v>0</v>
      </c>
      <c r="CH2685">
        <f t="shared" si="206"/>
        <v>0</v>
      </c>
      <c r="CI2685" t="s">
        <v>1402</v>
      </c>
      <c r="CJ2685">
        <v>4</v>
      </c>
      <c r="CK2685" t="s">
        <v>1399</v>
      </c>
      <c r="CL2685">
        <f t="shared" si="207"/>
        <v>0</v>
      </c>
      <c r="CM2685">
        <f t="shared" si="208"/>
        <v>0</v>
      </c>
      <c r="CN2685">
        <f t="shared" si="209"/>
        <v>0</v>
      </c>
    </row>
    <row r="2686" spans="1:92" x14ac:dyDescent="0.25">
      <c r="A2686">
        <v>616</v>
      </c>
      <c r="B2686" t="s">
        <v>564</v>
      </c>
      <c r="C2686" t="s">
        <v>564</v>
      </c>
      <c r="D2686">
        <v>2601488</v>
      </c>
      <c r="E2686">
        <v>4</v>
      </c>
      <c r="F2686" s="107">
        <v>40933</v>
      </c>
      <c r="G2686" s="107">
        <v>40934</v>
      </c>
      <c r="H2686">
        <v>2601488</v>
      </c>
      <c r="I2686" s="107">
        <v>40933</v>
      </c>
      <c r="J2686" s="107">
        <v>40934</v>
      </c>
      <c r="K2686">
        <v>2000</v>
      </c>
      <c r="L2686" t="s">
        <v>566</v>
      </c>
      <c r="N2686" t="s">
        <v>564</v>
      </c>
      <c r="O2686" t="s">
        <v>913</v>
      </c>
      <c r="P2686" t="s">
        <v>38</v>
      </c>
      <c r="Q2686">
        <v>2</v>
      </c>
      <c r="R2686">
        <v>2</v>
      </c>
      <c r="S2686">
        <v>0</v>
      </c>
      <c r="T2686">
        <v>0</v>
      </c>
      <c r="AB2686" t="s">
        <v>111</v>
      </c>
      <c r="AD2686" s="107">
        <v>34121</v>
      </c>
      <c r="AE2686" t="s">
        <v>31</v>
      </c>
      <c r="AF2686" t="s">
        <v>39</v>
      </c>
      <c r="AG2686" t="s">
        <v>40</v>
      </c>
      <c r="AH2686" t="s">
        <v>30</v>
      </c>
      <c r="AI2686" t="s">
        <v>64</v>
      </c>
      <c r="AJ2686" t="s">
        <v>88</v>
      </c>
      <c r="AK2686">
        <v>1</v>
      </c>
      <c r="AL2686" t="s">
        <v>986</v>
      </c>
      <c r="AO2686">
        <v>30</v>
      </c>
      <c r="AP2686" t="s">
        <v>42</v>
      </c>
      <c r="AR2686" t="s">
        <v>43</v>
      </c>
      <c r="AS2686" t="s">
        <v>44</v>
      </c>
      <c r="BC2686" t="s">
        <v>37</v>
      </c>
      <c r="BF2686">
        <v>2</v>
      </c>
      <c r="BG2686">
        <v>2</v>
      </c>
      <c r="BH2686">
        <v>2</v>
      </c>
      <c r="BI2686">
        <v>18.612021857923498</v>
      </c>
      <c r="BJ2686">
        <f t="shared" si="205"/>
        <v>19</v>
      </c>
      <c r="BK2686">
        <v>0</v>
      </c>
      <c r="BL2686">
        <v>0</v>
      </c>
      <c r="BM2686" t="s">
        <v>1050</v>
      </c>
      <c r="BN2686" t="s">
        <v>913</v>
      </c>
      <c r="BO2686" t="s">
        <v>564</v>
      </c>
      <c r="BQ2686" t="s">
        <v>1050</v>
      </c>
      <c r="BR2686" t="s">
        <v>87</v>
      </c>
      <c r="BS2686" t="s">
        <v>572</v>
      </c>
      <c r="BT2686" t="s">
        <v>1252</v>
      </c>
      <c r="BU2686" t="s">
        <v>564</v>
      </c>
      <c r="BV2686">
        <v>1</v>
      </c>
      <c r="BW2686">
        <v>1</v>
      </c>
      <c r="BX2686">
        <v>0</v>
      </c>
      <c r="BY2686">
        <v>0</v>
      </c>
      <c r="BZ2686">
        <v>-2</v>
      </c>
      <c r="CA2686">
        <v>0</v>
      </c>
      <c r="CB2686">
        <v>2</v>
      </c>
      <c r="CC2686" t="e">
        <v>#VALUE!</v>
      </c>
      <c r="CD2686">
        <v>2</v>
      </c>
      <c r="CE2686">
        <v>0</v>
      </c>
      <c r="CH2686">
        <f t="shared" si="206"/>
        <v>0</v>
      </c>
      <c r="CI2686" t="s">
        <v>1405</v>
      </c>
      <c r="CJ2686">
        <v>1</v>
      </c>
      <c r="CK2686" t="s">
        <v>1399</v>
      </c>
      <c r="CL2686">
        <f t="shared" si="207"/>
        <v>0</v>
      </c>
      <c r="CM2686">
        <f t="shared" si="208"/>
        <v>0</v>
      </c>
      <c r="CN2686">
        <f t="shared" si="209"/>
        <v>0</v>
      </c>
    </row>
    <row r="2687" spans="1:92" x14ac:dyDescent="0.25">
      <c r="A2687">
        <v>628</v>
      </c>
      <c r="B2687" t="s">
        <v>564</v>
      </c>
      <c r="C2687" t="s">
        <v>564</v>
      </c>
      <c r="D2687">
        <v>2601493</v>
      </c>
      <c r="E2687">
        <v>2</v>
      </c>
      <c r="F2687" s="107">
        <v>40933</v>
      </c>
      <c r="G2687" s="107">
        <v>41188</v>
      </c>
      <c r="H2687">
        <v>2601493</v>
      </c>
      <c r="I2687" s="107">
        <v>40933</v>
      </c>
      <c r="J2687" s="107">
        <v>40936</v>
      </c>
      <c r="K2687">
        <v>5000</v>
      </c>
      <c r="L2687" t="s">
        <v>567</v>
      </c>
      <c r="M2687" s="107">
        <v>40936</v>
      </c>
      <c r="N2687" t="s">
        <v>87</v>
      </c>
      <c r="O2687" t="s">
        <v>75</v>
      </c>
      <c r="P2687" t="s">
        <v>587</v>
      </c>
      <c r="Q2687">
        <v>4</v>
      </c>
      <c r="R2687">
        <v>256</v>
      </c>
      <c r="S2687">
        <v>0</v>
      </c>
      <c r="T2687">
        <v>0</v>
      </c>
      <c r="AD2687" s="107">
        <v>31323</v>
      </c>
      <c r="AE2687" t="s">
        <v>31</v>
      </c>
      <c r="AF2687" t="s">
        <v>32</v>
      </c>
      <c r="AG2687" t="s">
        <v>868</v>
      </c>
      <c r="AH2687" t="s">
        <v>57</v>
      </c>
      <c r="AI2687" t="s">
        <v>58</v>
      </c>
      <c r="AJ2687" t="s">
        <v>47</v>
      </c>
      <c r="AK2687">
        <v>11</v>
      </c>
      <c r="AL2687" t="s">
        <v>47</v>
      </c>
      <c r="AP2687" t="s">
        <v>100</v>
      </c>
      <c r="AR2687" t="s">
        <v>66</v>
      </c>
      <c r="AS2687" t="s">
        <v>63</v>
      </c>
      <c r="BC2687" t="s">
        <v>51</v>
      </c>
      <c r="BF2687">
        <v>4</v>
      </c>
      <c r="BG2687">
        <v>256</v>
      </c>
      <c r="BH2687">
        <v>256</v>
      </c>
      <c r="BI2687">
        <v>26.256830601092897</v>
      </c>
      <c r="BJ2687">
        <f t="shared" si="205"/>
        <v>26</v>
      </c>
      <c r="BK2687">
        <v>0</v>
      </c>
      <c r="BL2687">
        <v>-252</v>
      </c>
      <c r="BM2687" t="s">
        <v>47</v>
      </c>
      <c r="BN2687" t="s">
        <v>75</v>
      </c>
      <c r="BO2687" t="s">
        <v>87</v>
      </c>
      <c r="BQ2687" t="s">
        <v>47</v>
      </c>
      <c r="BR2687" t="s">
        <v>87</v>
      </c>
      <c r="BS2687" t="s">
        <v>573</v>
      </c>
      <c r="BT2687" t="s">
        <v>1252</v>
      </c>
      <c r="BU2687" t="s">
        <v>564</v>
      </c>
      <c r="BV2687">
        <v>1.5625E-2</v>
      </c>
      <c r="BW2687">
        <v>1.5625E-2</v>
      </c>
      <c r="BX2687">
        <v>0</v>
      </c>
      <c r="BY2687">
        <v>0</v>
      </c>
      <c r="BZ2687">
        <v>-4</v>
      </c>
      <c r="CA2687">
        <v>0</v>
      </c>
      <c r="CB2687">
        <v>4</v>
      </c>
      <c r="CC2687" t="e">
        <v>#VALUE!</v>
      </c>
      <c r="CD2687">
        <v>4</v>
      </c>
      <c r="CE2687">
        <v>0</v>
      </c>
      <c r="CH2687">
        <f t="shared" si="206"/>
        <v>0</v>
      </c>
      <c r="CI2687" t="s">
        <v>1405</v>
      </c>
      <c r="CJ2687">
        <v>1</v>
      </c>
      <c r="CK2687" t="s">
        <v>1399</v>
      </c>
      <c r="CL2687">
        <f t="shared" si="207"/>
        <v>1</v>
      </c>
      <c r="CM2687">
        <f t="shared" si="208"/>
        <v>0</v>
      </c>
      <c r="CN2687">
        <f t="shared" si="209"/>
        <v>0</v>
      </c>
    </row>
    <row r="2688" spans="1:92" x14ac:dyDescent="0.25">
      <c r="A2688">
        <v>620</v>
      </c>
      <c r="B2688" t="s">
        <v>564</v>
      </c>
      <c r="C2688" t="s">
        <v>564</v>
      </c>
      <c r="D2688">
        <v>2601526</v>
      </c>
      <c r="E2688">
        <v>2</v>
      </c>
      <c r="F2688" s="107">
        <v>40933</v>
      </c>
      <c r="G2688" s="107">
        <v>41051</v>
      </c>
      <c r="H2688">
        <v>2601526</v>
      </c>
      <c r="I2688" s="107">
        <v>40934</v>
      </c>
      <c r="J2688" s="107">
        <v>40939</v>
      </c>
      <c r="K2688">
        <v>5000</v>
      </c>
      <c r="L2688" t="s">
        <v>567</v>
      </c>
      <c r="M2688" s="107">
        <v>40939</v>
      </c>
      <c r="N2688" t="s">
        <v>87</v>
      </c>
      <c r="O2688" t="s">
        <v>53</v>
      </c>
      <c r="P2688" t="s">
        <v>587</v>
      </c>
      <c r="Q2688">
        <v>6</v>
      </c>
      <c r="R2688">
        <v>119</v>
      </c>
      <c r="S2688">
        <v>0</v>
      </c>
      <c r="T2688">
        <v>0</v>
      </c>
      <c r="AD2688" s="107">
        <v>33813</v>
      </c>
      <c r="AE2688" t="s">
        <v>31</v>
      </c>
      <c r="AF2688" t="s">
        <v>32</v>
      </c>
      <c r="AG2688" t="s">
        <v>868</v>
      </c>
      <c r="AH2688" t="s">
        <v>30</v>
      </c>
      <c r="AI2688" t="s">
        <v>46</v>
      </c>
      <c r="AJ2688" t="s">
        <v>47</v>
      </c>
      <c r="AK2688">
        <v>8</v>
      </c>
      <c r="AL2688" t="s">
        <v>47</v>
      </c>
      <c r="AP2688" t="s">
        <v>136</v>
      </c>
      <c r="AR2688" t="s">
        <v>66</v>
      </c>
      <c r="AS2688" t="s">
        <v>63</v>
      </c>
      <c r="BC2688" t="s">
        <v>37</v>
      </c>
      <c r="BF2688">
        <v>6</v>
      </c>
      <c r="BG2688">
        <v>118</v>
      </c>
      <c r="BH2688">
        <v>119</v>
      </c>
      <c r="BI2688">
        <v>19.453551912568305</v>
      </c>
      <c r="BJ2688">
        <f t="shared" si="205"/>
        <v>20</v>
      </c>
      <c r="BK2688">
        <v>0</v>
      </c>
      <c r="BL2688">
        <v>-112</v>
      </c>
      <c r="BM2688" t="s">
        <v>47</v>
      </c>
      <c r="BN2688" t="s">
        <v>159</v>
      </c>
      <c r="BO2688" t="s">
        <v>87</v>
      </c>
      <c r="BQ2688" t="s">
        <v>47</v>
      </c>
      <c r="BR2688" t="s">
        <v>87</v>
      </c>
      <c r="BS2688" t="s">
        <v>573</v>
      </c>
      <c r="BT2688" t="s">
        <v>1252</v>
      </c>
      <c r="BU2688" t="s">
        <v>564</v>
      </c>
      <c r="BV2688">
        <v>5.0420168067226892E-2</v>
      </c>
      <c r="BW2688">
        <v>5.0847457627118647E-2</v>
      </c>
      <c r="BX2688">
        <v>4.2728955989175532E-4</v>
      </c>
      <c r="BY2688">
        <v>0</v>
      </c>
      <c r="BZ2688">
        <v>-6</v>
      </c>
      <c r="CA2688">
        <v>0</v>
      </c>
      <c r="CB2688">
        <v>6</v>
      </c>
      <c r="CC2688" t="e">
        <v>#VALUE!</v>
      </c>
      <c r="CD2688">
        <v>6</v>
      </c>
      <c r="CE2688">
        <v>0</v>
      </c>
      <c r="CH2688">
        <f t="shared" si="206"/>
        <v>0</v>
      </c>
      <c r="CI2688" t="s">
        <v>1405</v>
      </c>
      <c r="CJ2688">
        <v>1</v>
      </c>
      <c r="CK2688" t="s">
        <v>1399</v>
      </c>
      <c r="CL2688">
        <f t="shared" si="207"/>
        <v>1</v>
      </c>
      <c r="CM2688">
        <f t="shared" si="208"/>
        <v>0</v>
      </c>
      <c r="CN2688">
        <f t="shared" si="209"/>
        <v>0</v>
      </c>
    </row>
    <row r="2689" spans="1:92" x14ac:dyDescent="0.25">
      <c r="A2689">
        <v>623</v>
      </c>
      <c r="B2689" t="s">
        <v>564</v>
      </c>
      <c r="C2689" t="s">
        <v>564</v>
      </c>
      <c r="D2689">
        <v>2601632</v>
      </c>
      <c r="E2689">
        <v>3</v>
      </c>
      <c r="F2689" s="107">
        <v>40933</v>
      </c>
      <c r="G2689" s="107">
        <v>41103</v>
      </c>
      <c r="H2689">
        <v>2601632</v>
      </c>
      <c r="I2689" s="107">
        <v>40934</v>
      </c>
      <c r="J2689" s="107">
        <v>40936</v>
      </c>
      <c r="K2689">
        <v>100000</v>
      </c>
      <c r="L2689" t="s">
        <v>570</v>
      </c>
      <c r="M2689" s="107">
        <v>40936</v>
      </c>
      <c r="N2689" t="s">
        <v>87</v>
      </c>
      <c r="O2689" t="s">
        <v>75</v>
      </c>
      <c r="P2689" t="s">
        <v>38</v>
      </c>
      <c r="Q2689">
        <v>3</v>
      </c>
      <c r="R2689">
        <v>171</v>
      </c>
      <c r="S2689">
        <v>0</v>
      </c>
      <c r="T2689">
        <v>0</v>
      </c>
      <c r="AD2689" s="107">
        <v>25676</v>
      </c>
      <c r="AE2689" t="s">
        <v>31</v>
      </c>
      <c r="AF2689" t="s">
        <v>68</v>
      </c>
      <c r="AG2689" t="s">
        <v>870</v>
      </c>
      <c r="AH2689" t="s">
        <v>30</v>
      </c>
      <c r="AI2689" t="s">
        <v>41</v>
      </c>
      <c r="AJ2689" t="s">
        <v>88</v>
      </c>
      <c r="AK2689">
        <v>3</v>
      </c>
      <c r="AL2689" t="s">
        <v>184</v>
      </c>
      <c r="AP2689" t="s">
        <v>186</v>
      </c>
      <c r="AR2689" t="s">
        <v>91</v>
      </c>
      <c r="AS2689" t="s">
        <v>60</v>
      </c>
      <c r="BC2689" t="s">
        <v>51</v>
      </c>
      <c r="BF2689">
        <v>3</v>
      </c>
      <c r="BG2689">
        <v>170</v>
      </c>
      <c r="BH2689">
        <v>171</v>
      </c>
      <c r="BI2689">
        <v>41.685792349726775</v>
      </c>
      <c r="BJ2689">
        <f t="shared" si="205"/>
        <v>42</v>
      </c>
      <c r="BK2689">
        <v>0</v>
      </c>
      <c r="BL2689">
        <v>-167</v>
      </c>
      <c r="BM2689" t="s">
        <v>1050</v>
      </c>
      <c r="BN2689" t="s">
        <v>75</v>
      </c>
      <c r="BO2689" t="s">
        <v>87</v>
      </c>
      <c r="BQ2689" t="s">
        <v>1050</v>
      </c>
      <c r="BR2689" t="s">
        <v>87</v>
      </c>
      <c r="BS2689" t="s">
        <v>573</v>
      </c>
      <c r="BT2689" t="s">
        <v>1252</v>
      </c>
      <c r="BU2689" t="s">
        <v>564</v>
      </c>
      <c r="BV2689">
        <v>1.7543859649122806E-2</v>
      </c>
      <c r="BW2689">
        <v>1.7647058823529412E-2</v>
      </c>
      <c r="BX2689">
        <v>1.0319917440660548E-4</v>
      </c>
      <c r="BY2689">
        <v>0</v>
      </c>
      <c r="BZ2689">
        <v>-3</v>
      </c>
      <c r="CA2689">
        <v>0</v>
      </c>
      <c r="CB2689">
        <v>3</v>
      </c>
      <c r="CC2689" t="e">
        <v>#VALUE!</v>
      </c>
      <c r="CD2689">
        <v>3</v>
      </c>
      <c r="CE2689">
        <v>0</v>
      </c>
      <c r="CH2689">
        <f t="shared" si="206"/>
        <v>0</v>
      </c>
      <c r="CI2689" t="s">
        <v>1405</v>
      </c>
      <c r="CJ2689">
        <v>1</v>
      </c>
      <c r="CK2689" t="s">
        <v>1399</v>
      </c>
      <c r="CL2689">
        <f t="shared" si="207"/>
        <v>1</v>
      </c>
      <c r="CM2689">
        <f t="shared" si="208"/>
        <v>0</v>
      </c>
      <c r="CN2689">
        <f t="shared" si="209"/>
        <v>0</v>
      </c>
    </row>
    <row r="2690" spans="1:92" x14ac:dyDescent="0.25">
      <c r="A2690">
        <v>625</v>
      </c>
      <c r="B2690" t="s">
        <v>564</v>
      </c>
      <c r="C2690" t="s">
        <v>564</v>
      </c>
      <c r="D2690">
        <v>2601680</v>
      </c>
      <c r="E2690">
        <v>1</v>
      </c>
      <c r="F2690" s="107">
        <v>40933</v>
      </c>
      <c r="G2690" s="107">
        <v>40955</v>
      </c>
      <c r="H2690">
        <v>2601680</v>
      </c>
      <c r="I2690" s="107" t="s">
        <v>560</v>
      </c>
      <c r="J2690" s="107" t="s">
        <v>560</v>
      </c>
      <c r="K2690">
        <v>5000</v>
      </c>
      <c r="L2690" t="s">
        <v>567</v>
      </c>
      <c r="M2690" s="107">
        <v>40934</v>
      </c>
      <c r="N2690" t="s">
        <v>87</v>
      </c>
      <c r="O2690" t="s">
        <v>75</v>
      </c>
      <c r="P2690" t="s">
        <v>54</v>
      </c>
      <c r="Q2690">
        <v>0</v>
      </c>
      <c r="R2690">
        <v>23</v>
      </c>
      <c r="S2690">
        <v>0</v>
      </c>
      <c r="T2690">
        <v>0</v>
      </c>
      <c r="AB2690" t="s">
        <v>111</v>
      </c>
      <c r="AD2690" s="107">
        <v>32525</v>
      </c>
      <c r="AE2690" t="s">
        <v>45</v>
      </c>
      <c r="AF2690" t="s">
        <v>39</v>
      </c>
      <c r="AG2690" t="s">
        <v>40</v>
      </c>
      <c r="AH2690" t="s">
        <v>30</v>
      </c>
      <c r="AI2690" t="s">
        <v>64</v>
      </c>
      <c r="AJ2690" t="s">
        <v>54</v>
      </c>
      <c r="AK2690">
        <v>2</v>
      </c>
      <c r="AL2690" t="s">
        <v>54</v>
      </c>
      <c r="AP2690" t="s">
        <v>116</v>
      </c>
      <c r="AR2690" t="s">
        <v>66</v>
      </c>
      <c r="AS2690" t="s">
        <v>44</v>
      </c>
      <c r="BC2690" t="s">
        <v>78</v>
      </c>
      <c r="BF2690">
        <v>0</v>
      </c>
      <c r="BG2690">
        <v>0</v>
      </c>
      <c r="BH2690">
        <v>23</v>
      </c>
      <c r="BI2690">
        <v>22.972677595628415</v>
      </c>
      <c r="BJ2690" t="e">
        <f t="shared" si="205"/>
        <v>#VALUE!</v>
      </c>
      <c r="BK2690" t="e">
        <v>#VALUE!</v>
      </c>
      <c r="BL2690" t="e">
        <v>#VALUE!</v>
      </c>
      <c r="BM2690" t="s">
        <v>1051</v>
      </c>
      <c r="BN2690" t="s">
        <v>75</v>
      </c>
      <c r="BO2690" t="s">
        <v>87</v>
      </c>
      <c r="BQ2690" t="s">
        <v>1051</v>
      </c>
      <c r="BR2690">
        <v>0</v>
      </c>
      <c r="BS2690" t="s">
        <v>573</v>
      </c>
      <c r="BT2690" t="s">
        <v>1252</v>
      </c>
      <c r="BU2690" t="s">
        <v>564</v>
      </c>
      <c r="BV2690">
        <v>0</v>
      </c>
      <c r="BW2690">
        <v>0</v>
      </c>
      <c r="BX2690">
        <v>0</v>
      </c>
      <c r="BY2690">
        <v>0</v>
      </c>
      <c r="BZ2690" t="e">
        <v>#VALUE!</v>
      </c>
      <c r="CA2690" t="e">
        <v>#VALUE!</v>
      </c>
      <c r="CB2690" t="e">
        <v>#VALUE!</v>
      </c>
      <c r="CC2690">
        <v>0</v>
      </c>
      <c r="CD2690">
        <v>0</v>
      </c>
      <c r="CE2690">
        <v>0</v>
      </c>
      <c r="CH2690">
        <f t="shared" si="206"/>
        <v>0</v>
      </c>
      <c r="CI2690" t="s">
        <v>1405</v>
      </c>
      <c r="CJ2690">
        <v>1</v>
      </c>
      <c r="CK2690" t="s">
        <v>1400</v>
      </c>
      <c r="CL2690">
        <f t="shared" si="207"/>
        <v>1</v>
      </c>
      <c r="CM2690">
        <f t="shared" si="208"/>
        <v>0</v>
      </c>
      <c r="CN2690">
        <f t="shared" si="209"/>
        <v>0</v>
      </c>
    </row>
    <row r="2691" spans="1:92" x14ac:dyDescent="0.25">
      <c r="A2691">
        <v>686</v>
      </c>
      <c r="B2691" t="s">
        <v>564</v>
      </c>
      <c r="C2691" t="s">
        <v>564</v>
      </c>
      <c r="D2691">
        <v>2601689</v>
      </c>
      <c r="E2691">
        <v>6</v>
      </c>
      <c r="F2691" s="107">
        <v>40935</v>
      </c>
      <c r="G2691" s="107">
        <v>41401</v>
      </c>
      <c r="H2691">
        <v>2601689</v>
      </c>
      <c r="I2691" s="107">
        <v>40936</v>
      </c>
      <c r="J2691" s="107">
        <v>41401</v>
      </c>
      <c r="K2691" t="s">
        <v>562</v>
      </c>
      <c r="L2691" t="s">
        <v>562</v>
      </c>
      <c r="N2691" t="s">
        <v>564</v>
      </c>
      <c r="O2691" t="s">
        <v>913</v>
      </c>
      <c r="P2691" t="s">
        <v>38</v>
      </c>
      <c r="Q2691">
        <v>466</v>
      </c>
      <c r="R2691">
        <v>467</v>
      </c>
      <c r="S2691">
        <v>0</v>
      </c>
      <c r="T2691">
        <v>0</v>
      </c>
      <c r="AB2691" t="s">
        <v>111</v>
      </c>
      <c r="AD2691" s="107">
        <v>33982</v>
      </c>
      <c r="AE2691" t="s">
        <v>31</v>
      </c>
      <c r="AF2691" t="s">
        <v>39</v>
      </c>
      <c r="AG2691" t="s">
        <v>40</v>
      </c>
      <c r="AH2691" t="s">
        <v>30</v>
      </c>
      <c r="AI2691" t="s">
        <v>64</v>
      </c>
      <c r="AJ2691" t="s">
        <v>88</v>
      </c>
      <c r="AK2691">
        <v>11</v>
      </c>
      <c r="AL2691" t="s">
        <v>361</v>
      </c>
      <c r="AM2691">
        <v>99</v>
      </c>
      <c r="AP2691" t="s">
        <v>34</v>
      </c>
      <c r="AR2691" t="s">
        <v>35</v>
      </c>
      <c r="AS2691" t="s">
        <v>36</v>
      </c>
      <c r="AT2691" t="s">
        <v>1130</v>
      </c>
      <c r="BC2691" t="s">
        <v>51</v>
      </c>
      <c r="BF2691">
        <v>466</v>
      </c>
      <c r="BG2691">
        <v>466</v>
      </c>
      <c r="BH2691">
        <v>467</v>
      </c>
      <c r="BI2691">
        <v>18.997267759562842</v>
      </c>
      <c r="BJ2691">
        <f t="shared" ref="BJ2691:BJ2754" si="210">ROUND((I2691-AD2691)/365,0)</f>
        <v>19</v>
      </c>
      <c r="BK2691">
        <v>0</v>
      </c>
      <c r="BL2691">
        <v>0</v>
      </c>
      <c r="BM2691" t="s">
        <v>1050</v>
      </c>
      <c r="BN2691" t="s">
        <v>913</v>
      </c>
      <c r="BO2691" t="s">
        <v>564</v>
      </c>
      <c r="BQ2691" t="s">
        <v>1050</v>
      </c>
      <c r="BR2691" t="s">
        <v>87</v>
      </c>
      <c r="BS2691" t="s">
        <v>572</v>
      </c>
      <c r="BT2691" t="s">
        <v>1252</v>
      </c>
      <c r="BU2691" t="s">
        <v>564</v>
      </c>
      <c r="BV2691">
        <v>0.99785867237687365</v>
      </c>
      <c r="BW2691">
        <v>1</v>
      </c>
      <c r="BX2691">
        <v>2.1413276231263545E-3</v>
      </c>
      <c r="BY2691">
        <v>0</v>
      </c>
      <c r="BZ2691">
        <v>-466</v>
      </c>
      <c r="CA2691">
        <v>0</v>
      </c>
      <c r="CB2691">
        <v>466</v>
      </c>
      <c r="CC2691" t="e">
        <v>#VALUE!</v>
      </c>
      <c r="CD2691">
        <v>466</v>
      </c>
      <c r="CE2691">
        <v>0</v>
      </c>
      <c r="CH2691">
        <f t="shared" ref="CH2691:CH2754" si="211">IF(CM2691+CN2691&gt;0,1,0)</f>
        <v>0</v>
      </c>
      <c r="CI2691" t="s">
        <v>1406</v>
      </c>
      <c r="CJ2691">
        <v>0</v>
      </c>
      <c r="CK2691" t="s">
        <v>1399</v>
      </c>
      <c r="CL2691">
        <f t="shared" ref="CL2691:CL2754" si="212">IF(BN2691="None",0,1)</f>
        <v>0</v>
      </c>
      <c r="CM2691">
        <f t="shared" ref="CM2691:CM2754" si="213">IF(S2691&gt;0,1,0)</f>
        <v>0</v>
      </c>
      <c r="CN2691">
        <f t="shared" ref="CN2691:CN2754" si="214">IF(T2691&gt;0,1,0)</f>
        <v>0</v>
      </c>
    </row>
    <row r="2692" spans="1:92" x14ac:dyDescent="0.25">
      <c r="A2692">
        <v>630</v>
      </c>
      <c r="B2692" t="s">
        <v>564</v>
      </c>
      <c r="C2692" t="s">
        <v>564</v>
      </c>
      <c r="D2692">
        <v>2601698</v>
      </c>
      <c r="E2692">
        <v>6</v>
      </c>
      <c r="F2692" s="107">
        <v>40933</v>
      </c>
      <c r="G2692" s="107">
        <v>41536</v>
      </c>
      <c r="H2692">
        <v>2601698</v>
      </c>
      <c r="I2692" s="107">
        <v>40934</v>
      </c>
      <c r="J2692" s="107">
        <v>41536</v>
      </c>
      <c r="K2692" t="s">
        <v>562</v>
      </c>
      <c r="L2692" t="s">
        <v>562</v>
      </c>
      <c r="N2692" t="s">
        <v>564</v>
      </c>
      <c r="O2692" t="s">
        <v>913</v>
      </c>
      <c r="P2692" t="s">
        <v>38</v>
      </c>
      <c r="Q2692">
        <v>603</v>
      </c>
      <c r="R2692">
        <v>604</v>
      </c>
      <c r="S2692">
        <v>0</v>
      </c>
      <c r="T2692">
        <v>0</v>
      </c>
      <c r="AD2692" s="107">
        <v>31873</v>
      </c>
      <c r="AE2692" t="s">
        <v>31</v>
      </c>
      <c r="AF2692" t="s">
        <v>68</v>
      </c>
      <c r="AG2692" t="s">
        <v>870</v>
      </c>
      <c r="AH2692" t="s">
        <v>30</v>
      </c>
      <c r="AI2692" t="s">
        <v>112</v>
      </c>
      <c r="AJ2692" t="s">
        <v>88</v>
      </c>
      <c r="AK2692">
        <v>23</v>
      </c>
      <c r="AL2692" t="s">
        <v>361</v>
      </c>
      <c r="AM2692">
        <v>50</v>
      </c>
      <c r="AP2692" t="s">
        <v>104</v>
      </c>
      <c r="AR2692" t="s">
        <v>91</v>
      </c>
      <c r="AS2692" t="s">
        <v>105</v>
      </c>
      <c r="BC2692" t="s">
        <v>37</v>
      </c>
      <c r="BF2692">
        <v>603</v>
      </c>
      <c r="BG2692">
        <v>603</v>
      </c>
      <c r="BH2692">
        <v>604</v>
      </c>
      <c r="BI2692">
        <v>24.754098360655739</v>
      </c>
      <c r="BJ2692">
        <f t="shared" si="210"/>
        <v>25</v>
      </c>
      <c r="BK2692">
        <v>0</v>
      </c>
      <c r="BL2692">
        <v>0</v>
      </c>
      <c r="BM2692" t="s">
        <v>1050</v>
      </c>
      <c r="BN2692" t="s">
        <v>913</v>
      </c>
      <c r="BO2692" t="s">
        <v>564</v>
      </c>
      <c r="BQ2692" t="s">
        <v>1050</v>
      </c>
      <c r="BR2692" t="s">
        <v>87</v>
      </c>
      <c r="BS2692" t="s">
        <v>572</v>
      </c>
      <c r="BT2692" t="s">
        <v>1252</v>
      </c>
      <c r="BU2692" t="s">
        <v>564</v>
      </c>
      <c r="BV2692">
        <v>0.9983443708609272</v>
      </c>
      <c r="BW2692">
        <v>1</v>
      </c>
      <c r="BX2692">
        <v>1.6556291390728006E-3</v>
      </c>
      <c r="BY2692">
        <v>0</v>
      </c>
      <c r="BZ2692">
        <v>-603</v>
      </c>
      <c r="CA2692">
        <v>0</v>
      </c>
      <c r="CB2692">
        <v>603</v>
      </c>
      <c r="CC2692" t="e">
        <v>#VALUE!</v>
      </c>
      <c r="CD2692">
        <v>603</v>
      </c>
      <c r="CE2692">
        <v>0</v>
      </c>
      <c r="CH2692">
        <f t="shared" si="211"/>
        <v>0</v>
      </c>
      <c r="CI2692" t="s">
        <v>1406</v>
      </c>
      <c r="CJ2692">
        <v>0</v>
      </c>
      <c r="CK2692" t="s">
        <v>1399</v>
      </c>
      <c r="CL2692">
        <f t="shared" si="212"/>
        <v>0</v>
      </c>
      <c r="CM2692">
        <f t="shared" si="213"/>
        <v>0</v>
      </c>
      <c r="CN2692">
        <f t="shared" si="214"/>
        <v>0</v>
      </c>
    </row>
    <row r="2693" spans="1:92" x14ac:dyDescent="0.25">
      <c r="A2693">
        <v>641</v>
      </c>
      <c r="B2693" t="s">
        <v>564</v>
      </c>
      <c r="C2693" t="s">
        <v>564</v>
      </c>
      <c r="D2693">
        <v>2601713</v>
      </c>
      <c r="E2693">
        <v>3</v>
      </c>
      <c r="F2693" s="107">
        <v>40934</v>
      </c>
      <c r="G2693" s="107">
        <v>41439</v>
      </c>
      <c r="H2693">
        <v>2601713</v>
      </c>
      <c r="I2693" s="107" t="s">
        <v>560</v>
      </c>
      <c r="J2693" s="107" t="s">
        <v>560</v>
      </c>
      <c r="K2693">
        <v>5000</v>
      </c>
      <c r="L2693" t="s">
        <v>567</v>
      </c>
      <c r="M2693" s="107">
        <v>40938</v>
      </c>
      <c r="N2693" t="s">
        <v>87</v>
      </c>
      <c r="O2693" t="s">
        <v>583</v>
      </c>
      <c r="P2693" t="s">
        <v>38</v>
      </c>
      <c r="Q2693">
        <v>0</v>
      </c>
      <c r="R2693">
        <v>506</v>
      </c>
      <c r="S2693">
        <v>0</v>
      </c>
      <c r="T2693">
        <v>0</v>
      </c>
      <c r="AD2693" s="107">
        <v>27037</v>
      </c>
      <c r="AE2693" t="s">
        <v>45</v>
      </c>
      <c r="AF2693" t="s">
        <v>68</v>
      </c>
      <c r="AG2693" t="s">
        <v>870</v>
      </c>
      <c r="AH2693" t="s">
        <v>30</v>
      </c>
      <c r="AI2693" t="s">
        <v>61</v>
      </c>
      <c r="AJ2693" t="s">
        <v>88</v>
      </c>
      <c r="AK2693">
        <v>16</v>
      </c>
      <c r="AL2693" t="s">
        <v>184</v>
      </c>
      <c r="AP2693" t="s">
        <v>235</v>
      </c>
      <c r="AR2693" t="s">
        <v>66</v>
      </c>
      <c r="AS2693" t="s">
        <v>73</v>
      </c>
      <c r="BC2693" t="s">
        <v>51</v>
      </c>
      <c r="BF2693">
        <v>0</v>
      </c>
      <c r="BG2693" t="e">
        <v>#VALUE!</v>
      </c>
      <c r="BH2693">
        <v>506</v>
      </c>
      <c r="BI2693">
        <v>37.969945355191257</v>
      </c>
      <c r="BJ2693" t="e">
        <f t="shared" si="210"/>
        <v>#VALUE!</v>
      </c>
      <c r="BK2693" t="e">
        <v>#VALUE!</v>
      </c>
      <c r="BL2693" t="e">
        <v>#VALUE!</v>
      </c>
      <c r="BM2693" t="s">
        <v>1050</v>
      </c>
      <c r="BN2693" t="s">
        <v>75</v>
      </c>
      <c r="BO2693" t="s">
        <v>564</v>
      </c>
      <c r="BQ2693" t="s">
        <v>1050</v>
      </c>
      <c r="BR2693">
        <v>0</v>
      </c>
      <c r="BS2693" t="s">
        <v>573</v>
      </c>
      <c r="BT2693" t="s">
        <v>1252</v>
      </c>
      <c r="BU2693" t="s">
        <v>564</v>
      </c>
      <c r="BV2693">
        <v>0</v>
      </c>
      <c r="BW2693">
        <v>0</v>
      </c>
      <c r="BX2693">
        <v>0</v>
      </c>
      <c r="BY2693">
        <v>0</v>
      </c>
      <c r="BZ2693" t="e">
        <v>#VALUE!</v>
      </c>
      <c r="CA2693" t="e">
        <v>#VALUE!</v>
      </c>
      <c r="CB2693" t="e">
        <v>#VALUE!</v>
      </c>
      <c r="CC2693" t="s">
        <v>560</v>
      </c>
      <c r="CD2693">
        <v>0</v>
      </c>
      <c r="CE2693">
        <v>0</v>
      </c>
      <c r="CH2693">
        <f t="shared" si="211"/>
        <v>0</v>
      </c>
      <c r="CI2693" t="s">
        <v>1405</v>
      </c>
      <c r="CJ2693">
        <v>1</v>
      </c>
      <c r="CK2693" t="s">
        <v>1400</v>
      </c>
      <c r="CL2693">
        <f t="shared" si="212"/>
        <v>1</v>
      </c>
      <c r="CM2693">
        <f t="shared" si="213"/>
        <v>0</v>
      </c>
      <c r="CN2693">
        <f t="shared" si="214"/>
        <v>0</v>
      </c>
    </row>
    <row r="2694" spans="1:92" x14ac:dyDescent="0.25">
      <c r="A2694">
        <v>2082</v>
      </c>
      <c r="B2694" t="s">
        <v>564</v>
      </c>
      <c r="C2694" t="s">
        <v>564</v>
      </c>
      <c r="D2694">
        <v>2601743</v>
      </c>
      <c r="E2694">
        <v>2</v>
      </c>
      <c r="F2694" s="107">
        <v>40987</v>
      </c>
      <c r="G2694" s="107">
        <v>41109</v>
      </c>
      <c r="H2694">
        <v>2601743</v>
      </c>
      <c r="I2694" s="107">
        <v>40997</v>
      </c>
      <c r="J2694" s="107">
        <v>40999</v>
      </c>
      <c r="K2694">
        <v>2000</v>
      </c>
      <c r="L2694" t="s">
        <v>566</v>
      </c>
      <c r="M2694" s="107">
        <v>40999</v>
      </c>
      <c r="N2694" t="s">
        <v>87</v>
      </c>
      <c r="O2694" t="s">
        <v>75</v>
      </c>
      <c r="P2694" t="s">
        <v>587</v>
      </c>
      <c r="Q2694">
        <v>3</v>
      </c>
      <c r="R2694">
        <v>123</v>
      </c>
      <c r="S2694">
        <v>0</v>
      </c>
      <c r="T2694">
        <v>0</v>
      </c>
      <c r="AD2694" s="107">
        <v>30051</v>
      </c>
      <c r="AE2694" t="s">
        <v>45</v>
      </c>
      <c r="AF2694" t="s">
        <v>68</v>
      </c>
      <c r="AG2694" t="s">
        <v>870</v>
      </c>
      <c r="AH2694" t="s">
        <v>30</v>
      </c>
      <c r="AI2694" t="s">
        <v>64</v>
      </c>
      <c r="AJ2694" t="s">
        <v>47</v>
      </c>
      <c r="AK2694">
        <v>5</v>
      </c>
      <c r="AL2694" t="s">
        <v>47</v>
      </c>
      <c r="AP2694" t="s">
        <v>62</v>
      </c>
      <c r="AR2694" t="s">
        <v>43</v>
      </c>
      <c r="AS2694" t="s">
        <v>63</v>
      </c>
      <c r="AT2694" t="s">
        <v>403</v>
      </c>
      <c r="BC2694" t="s">
        <v>51</v>
      </c>
      <c r="BF2694">
        <v>3</v>
      </c>
      <c r="BG2694">
        <v>113</v>
      </c>
      <c r="BH2694">
        <v>123</v>
      </c>
      <c r="BI2694">
        <v>29.879781420765028</v>
      </c>
      <c r="BJ2694">
        <f t="shared" si="210"/>
        <v>30</v>
      </c>
      <c r="BK2694">
        <v>0</v>
      </c>
      <c r="BL2694">
        <v>-110</v>
      </c>
      <c r="BM2694" t="s">
        <v>47</v>
      </c>
      <c r="BN2694" t="s">
        <v>75</v>
      </c>
      <c r="BO2694" t="s">
        <v>87</v>
      </c>
      <c r="BQ2694" t="s">
        <v>47</v>
      </c>
      <c r="BR2694" t="s">
        <v>87</v>
      </c>
      <c r="BS2694" t="s">
        <v>573</v>
      </c>
      <c r="BT2694" t="s">
        <v>1252</v>
      </c>
      <c r="BU2694" t="s">
        <v>564</v>
      </c>
      <c r="BV2694">
        <v>2.4390243902439025E-2</v>
      </c>
      <c r="BW2694">
        <v>2.6548672566371681E-2</v>
      </c>
      <c r="BX2694">
        <v>2.1584286639326558E-3</v>
      </c>
      <c r="BY2694">
        <v>0</v>
      </c>
      <c r="BZ2694">
        <v>-3</v>
      </c>
      <c r="CA2694">
        <v>0</v>
      </c>
      <c r="CB2694">
        <v>3</v>
      </c>
      <c r="CC2694" t="e">
        <v>#VALUE!</v>
      </c>
      <c r="CD2694">
        <v>3</v>
      </c>
      <c r="CE2694">
        <v>0</v>
      </c>
      <c r="CH2694">
        <f t="shared" si="211"/>
        <v>0</v>
      </c>
      <c r="CI2694" t="s">
        <v>1405</v>
      </c>
      <c r="CJ2694">
        <v>1</v>
      </c>
      <c r="CK2694" t="s">
        <v>1399</v>
      </c>
      <c r="CL2694">
        <f t="shared" si="212"/>
        <v>1</v>
      </c>
      <c r="CM2694">
        <f t="shared" si="213"/>
        <v>0</v>
      </c>
      <c r="CN2694">
        <f t="shared" si="214"/>
        <v>0</v>
      </c>
    </row>
    <row r="2695" spans="1:92" x14ac:dyDescent="0.25">
      <c r="A2695">
        <v>645</v>
      </c>
      <c r="B2695" t="s">
        <v>564</v>
      </c>
      <c r="C2695" t="s">
        <v>87</v>
      </c>
      <c r="D2695">
        <v>2601763</v>
      </c>
      <c r="E2695" t="s">
        <v>1409</v>
      </c>
      <c r="F2695" s="107">
        <v>40934</v>
      </c>
      <c r="G2695" s="107"/>
      <c r="H2695">
        <v>2601763</v>
      </c>
      <c r="I2695" s="107">
        <v>41205</v>
      </c>
      <c r="J2695" s="107">
        <v>41335</v>
      </c>
      <c r="K2695">
        <v>60000</v>
      </c>
      <c r="L2695" t="s">
        <v>570</v>
      </c>
      <c r="M2695" s="107">
        <v>41335</v>
      </c>
      <c r="N2695" t="s">
        <v>87</v>
      </c>
      <c r="O2695" t="s">
        <v>583</v>
      </c>
      <c r="P2695" t="s">
        <v>30</v>
      </c>
      <c r="Q2695" t="s">
        <v>586</v>
      </c>
      <c r="R2695" t="s">
        <v>586</v>
      </c>
      <c r="S2695">
        <v>0</v>
      </c>
      <c r="T2695">
        <v>0</v>
      </c>
      <c r="AB2695" t="s">
        <v>111</v>
      </c>
      <c r="AD2695" s="107">
        <v>25807</v>
      </c>
      <c r="AE2695" t="s">
        <v>31</v>
      </c>
      <c r="AF2695" t="s">
        <v>39</v>
      </c>
      <c r="AG2695" t="s">
        <v>40</v>
      </c>
      <c r="AH2695" t="s">
        <v>30</v>
      </c>
      <c r="AI2695" t="s">
        <v>84</v>
      </c>
      <c r="AJ2695" t="s">
        <v>30</v>
      </c>
      <c r="AP2695" t="s">
        <v>172</v>
      </c>
      <c r="AR2695" t="s">
        <v>49</v>
      </c>
      <c r="AS2695" t="s">
        <v>125</v>
      </c>
      <c r="AT2695" t="s">
        <v>1129</v>
      </c>
      <c r="AU2695">
        <v>41563</v>
      </c>
      <c r="AX2695" t="s">
        <v>87</v>
      </c>
      <c r="BC2695" t="s">
        <v>98</v>
      </c>
      <c r="BF2695" t="s">
        <v>586</v>
      </c>
      <c r="BG2695" t="s">
        <v>586</v>
      </c>
      <c r="BH2695" t="s">
        <v>586</v>
      </c>
      <c r="BI2695">
        <v>41.330601092896174</v>
      </c>
      <c r="BJ2695">
        <f t="shared" si="210"/>
        <v>42</v>
      </c>
      <c r="BK2695">
        <v>0</v>
      </c>
      <c r="BL2695">
        <v>41335</v>
      </c>
      <c r="BM2695">
        <v>0</v>
      </c>
      <c r="BN2695" t="s">
        <v>75</v>
      </c>
      <c r="BO2695" t="s">
        <v>564</v>
      </c>
      <c r="BQ2695" t="s">
        <v>1409</v>
      </c>
      <c r="BR2695" t="s">
        <v>87</v>
      </c>
      <c r="BS2695" t="s">
        <v>586</v>
      </c>
      <c r="BT2695" t="s">
        <v>586</v>
      </c>
      <c r="BU2695" t="s">
        <v>564</v>
      </c>
      <c r="BV2695" t="s">
        <v>586</v>
      </c>
      <c r="BW2695" t="s">
        <v>586</v>
      </c>
      <c r="BX2695">
        <v>0</v>
      </c>
      <c r="BY2695" t="e">
        <v>#VALUE!</v>
      </c>
      <c r="BZ2695">
        <v>-131</v>
      </c>
      <c r="CA2695" t="e">
        <v>#VALUE!</v>
      </c>
      <c r="CB2695" t="e">
        <v>#VALUE!</v>
      </c>
      <c r="CC2695" t="s">
        <v>586</v>
      </c>
      <c r="CD2695" t="s">
        <v>586</v>
      </c>
      <c r="CH2695">
        <f t="shared" si="211"/>
        <v>0</v>
      </c>
      <c r="CI2695" t="s">
        <v>1410</v>
      </c>
      <c r="CJ2695">
        <v>9</v>
      </c>
      <c r="CK2695" t="s">
        <v>1399</v>
      </c>
      <c r="CL2695">
        <f t="shared" si="212"/>
        <v>1</v>
      </c>
      <c r="CM2695">
        <f t="shared" si="213"/>
        <v>0</v>
      </c>
      <c r="CN2695">
        <f t="shared" si="214"/>
        <v>0</v>
      </c>
    </row>
    <row r="2696" spans="1:92" x14ac:dyDescent="0.25">
      <c r="A2696">
        <v>649</v>
      </c>
      <c r="B2696" t="s">
        <v>564</v>
      </c>
      <c r="C2696" t="s">
        <v>564</v>
      </c>
      <c r="D2696">
        <v>2601849</v>
      </c>
      <c r="E2696">
        <v>6</v>
      </c>
      <c r="F2696" s="107">
        <v>40934</v>
      </c>
      <c r="G2696" s="107">
        <v>41082</v>
      </c>
      <c r="H2696">
        <v>2601849</v>
      </c>
      <c r="I2696" s="107">
        <v>40935</v>
      </c>
      <c r="J2696" s="107">
        <v>41082</v>
      </c>
      <c r="K2696">
        <v>35000</v>
      </c>
      <c r="L2696" t="s">
        <v>570</v>
      </c>
      <c r="N2696" t="s">
        <v>564</v>
      </c>
      <c r="O2696" t="s">
        <v>913</v>
      </c>
      <c r="P2696" t="s">
        <v>38</v>
      </c>
      <c r="Q2696">
        <v>148</v>
      </c>
      <c r="R2696">
        <v>149</v>
      </c>
      <c r="S2696">
        <v>0</v>
      </c>
      <c r="T2696">
        <v>0</v>
      </c>
      <c r="AB2696" t="s">
        <v>111</v>
      </c>
      <c r="AD2696" s="107">
        <v>32596</v>
      </c>
      <c r="AE2696" t="s">
        <v>45</v>
      </c>
      <c r="AF2696" t="s">
        <v>39</v>
      </c>
      <c r="AG2696" t="s">
        <v>40</v>
      </c>
      <c r="AH2696" t="s">
        <v>30</v>
      </c>
      <c r="AI2696" t="s">
        <v>58</v>
      </c>
      <c r="AJ2696" t="s">
        <v>88</v>
      </c>
      <c r="AK2696">
        <v>8</v>
      </c>
      <c r="AL2696" t="s">
        <v>361</v>
      </c>
      <c r="AM2696">
        <v>10</v>
      </c>
      <c r="AP2696" t="s">
        <v>104</v>
      </c>
      <c r="AR2696" t="s">
        <v>91</v>
      </c>
      <c r="AS2696" t="s">
        <v>105</v>
      </c>
      <c r="BC2696" t="s">
        <v>51</v>
      </c>
      <c r="BF2696">
        <v>148</v>
      </c>
      <c r="BG2696">
        <v>148</v>
      </c>
      <c r="BH2696">
        <v>149</v>
      </c>
      <c r="BI2696">
        <v>22.781420765027324</v>
      </c>
      <c r="BJ2696">
        <f t="shared" si="210"/>
        <v>23</v>
      </c>
      <c r="BK2696">
        <v>0</v>
      </c>
      <c r="BL2696">
        <v>0</v>
      </c>
      <c r="BM2696" t="s">
        <v>1050</v>
      </c>
      <c r="BN2696" t="s">
        <v>913</v>
      </c>
      <c r="BO2696" t="s">
        <v>564</v>
      </c>
      <c r="BQ2696" t="s">
        <v>1050</v>
      </c>
      <c r="BR2696" t="s">
        <v>87</v>
      </c>
      <c r="BS2696" t="s">
        <v>572</v>
      </c>
      <c r="BT2696" t="s">
        <v>1252</v>
      </c>
      <c r="BU2696" t="s">
        <v>564</v>
      </c>
      <c r="BV2696">
        <v>0.99328859060402686</v>
      </c>
      <c r="BW2696">
        <v>1</v>
      </c>
      <c r="BX2696">
        <v>6.7114093959731447E-3</v>
      </c>
      <c r="BY2696">
        <v>0</v>
      </c>
      <c r="BZ2696">
        <v>-148</v>
      </c>
      <c r="CA2696">
        <v>0</v>
      </c>
      <c r="CB2696">
        <v>148</v>
      </c>
      <c r="CC2696" t="e">
        <v>#VALUE!</v>
      </c>
      <c r="CD2696">
        <v>148</v>
      </c>
      <c r="CE2696">
        <v>0</v>
      </c>
      <c r="CH2696">
        <f t="shared" si="211"/>
        <v>0</v>
      </c>
      <c r="CI2696" t="s">
        <v>1403</v>
      </c>
      <c r="CJ2696">
        <v>6</v>
      </c>
      <c r="CK2696" t="s">
        <v>1399</v>
      </c>
      <c r="CL2696">
        <f t="shared" si="212"/>
        <v>0</v>
      </c>
      <c r="CM2696">
        <f t="shared" si="213"/>
        <v>0</v>
      </c>
      <c r="CN2696">
        <f t="shared" si="214"/>
        <v>0</v>
      </c>
    </row>
    <row r="2697" spans="1:92" x14ac:dyDescent="0.25">
      <c r="A2697">
        <v>654</v>
      </c>
      <c r="B2697" t="s">
        <v>564</v>
      </c>
      <c r="C2697" t="s">
        <v>564</v>
      </c>
      <c r="D2697">
        <v>2601865</v>
      </c>
      <c r="E2697">
        <v>2</v>
      </c>
      <c r="F2697" s="107">
        <v>40934</v>
      </c>
      <c r="G2697" s="107">
        <v>41114</v>
      </c>
      <c r="H2697">
        <v>2601865</v>
      </c>
      <c r="I2697" s="107">
        <v>40935</v>
      </c>
      <c r="J2697" s="107">
        <v>40935</v>
      </c>
      <c r="K2697">
        <v>70000</v>
      </c>
      <c r="L2697" t="s">
        <v>570</v>
      </c>
      <c r="M2697" s="107">
        <v>40935</v>
      </c>
      <c r="N2697" t="s">
        <v>87</v>
      </c>
      <c r="O2697" t="s">
        <v>75</v>
      </c>
      <c r="P2697" t="s">
        <v>587</v>
      </c>
      <c r="Q2697">
        <v>1</v>
      </c>
      <c r="R2697">
        <v>181</v>
      </c>
      <c r="S2697">
        <v>0</v>
      </c>
      <c r="T2697">
        <v>0</v>
      </c>
      <c r="AD2697" s="107">
        <v>32227</v>
      </c>
      <c r="AE2697" t="s">
        <v>31</v>
      </c>
      <c r="AF2697" t="s">
        <v>68</v>
      </c>
      <c r="AG2697" t="s">
        <v>870</v>
      </c>
      <c r="AH2697" t="s">
        <v>30</v>
      </c>
      <c r="AI2697" t="s">
        <v>64</v>
      </c>
      <c r="AJ2697" t="s">
        <v>47</v>
      </c>
      <c r="AK2697">
        <v>7</v>
      </c>
      <c r="AL2697" t="s">
        <v>47</v>
      </c>
      <c r="AP2697" t="s">
        <v>193</v>
      </c>
      <c r="AR2697" t="s">
        <v>49</v>
      </c>
      <c r="AS2697" t="s">
        <v>63</v>
      </c>
      <c r="BC2697" t="s">
        <v>37</v>
      </c>
      <c r="BF2697">
        <v>1</v>
      </c>
      <c r="BG2697">
        <v>180</v>
      </c>
      <c r="BH2697">
        <v>181</v>
      </c>
      <c r="BI2697">
        <v>23.789617486338798</v>
      </c>
      <c r="BJ2697">
        <f t="shared" si="210"/>
        <v>24</v>
      </c>
      <c r="BK2697">
        <v>0</v>
      </c>
      <c r="BL2697">
        <v>-179</v>
      </c>
      <c r="BM2697" t="s">
        <v>47</v>
      </c>
      <c r="BN2697" t="s">
        <v>75</v>
      </c>
      <c r="BO2697" t="s">
        <v>87</v>
      </c>
      <c r="BQ2697" t="s">
        <v>47</v>
      </c>
      <c r="BR2697" t="s">
        <v>87</v>
      </c>
      <c r="BS2697" t="s">
        <v>573</v>
      </c>
      <c r="BT2697" t="s">
        <v>1252</v>
      </c>
      <c r="BU2697" t="s">
        <v>564</v>
      </c>
      <c r="BV2697">
        <v>5.5248618784530384E-3</v>
      </c>
      <c r="BW2697">
        <v>5.5555555555555558E-3</v>
      </c>
      <c r="BX2697">
        <v>3.0693677102517324E-5</v>
      </c>
      <c r="BY2697">
        <v>0</v>
      </c>
      <c r="BZ2697">
        <v>-1</v>
      </c>
      <c r="CA2697">
        <v>0</v>
      </c>
      <c r="CB2697">
        <v>1</v>
      </c>
      <c r="CC2697" t="e">
        <v>#VALUE!</v>
      </c>
      <c r="CD2697">
        <v>1</v>
      </c>
      <c r="CE2697">
        <v>0</v>
      </c>
      <c r="CH2697">
        <f t="shared" si="211"/>
        <v>0</v>
      </c>
      <c r="CI2697" t="s">
        <v>1405</v>
      </c>
      <c r="CJ2697">
        <v>1</v>
      </c>
      <c r="CK2697" t="s">
        <v>1399</v>
      </c>
      <c r="CL2697">
        <f t="shared" si="212"/>
        <v>1</v>
      </c>
      <c r="CM2697">
        <f t="shared" si="213"/>
        <v>0</v>
      </c>
      <c r="CN2697">
        <f t="shared" si="214"/>
        <v>0</v>
      </c>
    </row>
    <row r="2698" spans="1:92" x14ac:dyDescent="0.25">
      <c r="A2698">
        <v>657</v>
      </c>
      <c r="B2698" t="s">
        <v>564</v>
      </c>
      <c r="C2698" t="s">
        <v>564</v>
      </c>
      <c r="D2698">
        <v>2601877</v>
      </c>
      <c r="E2698">
        <v>2</v>
      </c>
      <c r="F2698" s="107">
        <v>40934</v>
      </c>
      <c r="G2698" s="107">
        <v>40938</v>
      </c>
      <c r="H2698">
        <v>2601877</v>
      </c>
      <c r="I2698" s="107">
        <v>40935</v>
      </c>
      <c r="J2698" s="107">
        <v>40938</v>
      </c>
      <c r="K2698">
        <v>10000</v>
      </c>
      <c r="L2698" t="s">
        <v>568</v>
      </c>
      <c r="N2698" t="s">
        <v>564</v>
      </c>
      <c r="O2698" t="s">
        <v>913</v>
      </c>
      <c r="P2698" t="s">
        <v>587</v>
      </c>
      <c r="Q2698">
        <v>4</v>
      </c>
      <c r="R2698">
        <v>5</v>
      </c>
      <c r="S2698">
        <v>0</v>
      </c>
      <c r="T2698">
        <v>0</v>
      </c>
      <c r="AD2698" s="107">
        <v>28157</v>
      </c>
      <c r="AE2698" t="s">
        <v>45</v>
      </c>
      <c r="AF2698" t="s">
        <v>32</v>
      </c>
      <c r="AG2698" t="s">
        <v>868</v>
      </c>
      <c r="AH2698" t="s">
        <v>30</v>
      </c>
      <c r="AI2698" t="s">
        <v>113</v>
      </c>
      <c r="AJ2698" t="s">
        <v>47</v>
      </c>
      <c r="AK2698">
        <v>1</v>
      </c>
      <c r="AL2698" t="s">
        <v>47</v>
      </c>
      <c r="AP2698" t="s">
        <v>48</v>
      </c>
      <c r="AR2698" t="s">
        <v>49</v>
      </c>
      <c r="AS2698" t="s">
        <v>44</v>
      </c>
      <c r="BC2698" t="s">
        <v>37</v>
      </c>
      <c r="BF2698">
        <v>4</v>
      </c>
      <c r="BG2698">
        <v>4</v>
      </c>
      <c r="BH2698">
        <v>5</v>
      </c>
      <c r="BI2698">
        <v>34.909836065573771</v>
      </c>
      <c r="BJ2698">
        <f t="shared" si="210"/>
        <v>35</v>
      </c>
      <c r="BK2698">
        <v>0</v>
      </c>
      <c r="BL2698">
        <v>0</v>
      </c>
      <c r="BM2698" t="s">
        <v>47</v>
      </c>
      <c r="BN2698" t="s">
        <v>913</v>
      </c>
      <c r="BO2698" t="s">
        <v>564</v>
      </c>
      <c r="BQ2698" t="s">
        <v>47</v>
      </c>
      <c r="BR2698" t="s">
        <v>87</v>
      </c>
      <c r="BS2698" t="s">
        <v>572</v>
      </c>
      <c r="BT2698" t="s">
        <v>1252</v>
      </c>
      <c r="BU2698" t="s">
        <v>564</v>
      </c>
      <c r="BV2698">
        <v>0.8</v>
      </c>
      <c r="BW2698">
        <v>1</v>
      </c>
      <c r="BX2698">
        <v>0.19999999999999996</v>
      </c>
      <c r="BY2698">
        <v>0</v>
      </c>
      <c r="BZ2698">
        <v>-4</v>
      </c>
      <c r="CA2698">
        <v>0</v>
      </c>
      <c r="CB2698">
        <v>4</v>
      </c>
      <c r="CC2698" t="e">
        <v>#VALUE!</v>
      </c>
      <c r="CD2698">
        <v>4</v>
      </c>
      <c r="CE2698">
        <v>0</v>
      </c>
      <c r="CH2698">
        <f t="shared" si="211"/>
        <v>0</v>
      </c>
      <c r="CI2698" t="s">
        <v>1405</v>
      </c>
      <c r="CJ2698">
        <v>1</v>
      </c>
      <c r="CK2698" t="s">
        <v>1399</v>
      </c>
      <c r="CL2698">
        <f t="shared" si="212"/>
        <v>0</v>
      </c>
      <c r="CM2698">
        <f t="shared" si="213"/>
        <v>0</v>
      </c>
      <c r="CN2698">
        <f t="shared" si="214"/>
        <v>0</v>
      </c>
    </row>
    <row r="2699" spans="1:92" x14ac:dyDescent="0.25">
      <c r="A2699">
        <v>663</v>
      </c>
      <c r="B2699" t="s">
        <v>564</v>
      </c>
      <c r="C2699" t="s">
        <v>564</v>
      </c>
      <c r="D2699">
        <v>2601897</v>
      </c>
      <c r="E2699">
        <v>6</v>
      </c>
      <c r="F2699" s="107">
        <v>40935</v>
      </c>
      <c r="G2699" s="107">
        <v>41624</v>
      </c>
      <c r="H2699">
        <v>2601897</v>
      </c>
      <c r="I2699" s="107">
        <v>40935</v>
      </c>
      <c r="J2699" s="107">
        <v>41624</v>
      </c>
      <c r="K2699" t="s">
        <v>562</v>
      </c>
      <c r="L2699" t="s">
        <v>562</v>
      </c>
      <c r="N2699" t="s">
        <v>564</v>
      </c>
      <c r="O2699" t="s">
        <v>913</v>
      </c>
      <c r="P2699" t="s">
        <v>38</v>
      </c>
      <c r="Q2699">
        <v>690</v>
      </c>
      <c r="R2699">
        <v>690</v>
      </c>
      <c r="S2699">
        <v>0</v>
      </c>
      <c r="T2699">
        <v>0</v>
      </c>
      <c r="AB2699" t="s">
        <v>111</v>
      </c>
      <c r="AD2699" s="107">
        <v>33862</v>
      </c>
      <c r="AE2699" t="s">
        <v>31</v>
      </c>
      <c r="AF2699" t="s">
        <v>39</v>
      </c>
      <c r="AG2699" t="s">
        <v>40</v>
      </c>
      <c r="AH2699" t="s">
        <v>30</v>
      </c>
      <c r="AI2699" t="s">
        <v>64</v>
      </c>
      <c r="AJ2699" t="s">
        <v>88</v>
      </c>
      <c r="AK2699">
        <v>20</v>
      </c>
      <c r="AL2699" t="s">
        <v>361</v>
      </c>
      <c r="AM2699">
        <v>45</v>
      </c>
      <c r="AP2699" t="s">
        <v>34</v>
      </c>
      <c r="AR2699" t="s">
        <v>35</v>
      </c>
      <c r="AS2699" t="s">
        <v>36</v>
      </c>
      <c r="BC2699" t="s">
        <v>37</v>
      </c>
      <c r="BF2699">
        <v>690</v>
      </c>
      <c r="BG2699">
        <v>690</v>
      </c>
      <c r="BH2699">
        <v>690</v>
      </c>
      <c r="BI2699">
        <v>19.325136612021858</v>
      </c>
      <c r="BJ2699">
        <f t="shared" si="210"/>
        <v>19</v>
      </c>
      <c r="BK2699">
        <v>0</v>
      </c>
      <c r="BL2699">
        <v>0</v>
      </c>
      <c r="BM2699" t="s">
        <v>1050</v>
      </c>
      <c r="BN2699" t="s">
        <v>913</v>
      </c>
      <c r="BO2699" t="s">
        <v>87</v>
      </c>
      <c r="BQ2699" t="s">
        <v>1050</v>
      </c>
      <c r="BR2699" t="s">
        <v>87</v>
      </c>
      <c r="BS2699" t="s">
        <v>572</v>
      </c>
      <c r="BT2699" t="s">
        <v>1252</v>
      </c>
      <c r="BU2699" t="s">
        <v>564</v>
      </c>
      <c r="BV2699">
        <v>1</v>
      </c>
      <c r="BW2699">
        <v>1</v>
      </c>
      <c r="BX2699">
        <v>0</v>
      </c>
      <c r="BY2699">
        <v>0</v>
      </c>
      <c r="BZ2699">
        <v>-690</v>
      </c>
      <c r="CA2699">
        <v>0</v>
      </c>
      <c r="CB2699">
        <v>690</v>
      </c>
      <c r="CC2699" t="e">
        <v>#VALUE!</v>
      </c>
      <c r="CD2699">
        <v>690</v>
      </c>
      <c r="CE2699">
        <v>0</v>
      </c>
      <c r="CH2699">
        <f t="shared" si="211"/>
        <v>0</v>
      </c>
      <c r="CI2699" t="s">
        <v>1406</v>
      </c>
      <c r="CJ2699">
        <v>0</v>
      </c>
      <c r="CK2699" t="s">
        <v>1399</v>
      </c>
      <c r="CL2699">
        <f t="shared" si="212"/>
        <v>0</v>
      </c>
      <c r="CM2699">
        <f t="shared" si="213"/>
        <v>0</v>
      </c>
      <c r="CN2699">
        <f t="shared" si="214"/>
        <v>0</v>
      </c>
    </row>
    <row r="2700" spans="1:92" x14ac:dyDescent="0.25">
      <c r="A2700">
        <v>680</v>
      </c>
      <c r="B2700" t="s">
        <v>564</v>
      </c>
      <c r="C2700" t="s">
        <v>564</v>
      </c>
      <c r="D2700">
        <v>2601989</v>
      </c>
      <c r="E2700">
        <v>2</v>
      </c>
      <c r="F2700" s="107">
        <v>40935</v>
      </c>
      <c r="G2700" s="107">
        <v>40939</v>
      </c>
      <c r="H2700">
        <v>2601989</v>
      </c>
      <c r="I2700" s="107">
        <v>40936</v>
      </c>
      <c r="J2700" s="107">
        <v>40939</v>
      </c>
      <c r="K2700">
        <v>10000</v>
      </c>
      <c r="L2700" t="s">
        <v>568</v>
      </c>
      <c r="N2700" t="s">
        <v>564</v>
      </c>
      <c r="O2700" t="s">
        <v>913</v>
      </c>
      <c r="P2700" t="s">
        <v>587</v>
      </c>
      <c r="Q2700">
        <v>4</v>
      </c>
      <c r="R2700">
        <v>5</v>
      </c>
      <c r="S2700">
        <v>0</v>
      </c>
      <c r="T2700">
        <v>0</v>
      </c>
      <c r="AD2700" s="107">
        <v>32165</v>
      </c>
      <c r="AE2700" t="s">
        <v>31</v>
      </c>
      <c r="AF2700" t="s">
        <v>32</v>
      </c>
      <c r="AG2700" t="s">
        <v>868</v>
      </c>
      <c r="AH2700" t="s">
        <v>30</v>
      </c>
      <c r="AI2700" t="s">
        <v>64</v>
      </c>
      <c r="AJ2700" t="s">
        <v>47</v>
      </c>
      <c r="AK2700">
        <v>2</v>
      </c>
      <c r="AL2700" t="s">
        <v>47</v>
      </c>
      <c r="AP2700" t="s">
        <v>168</v>
      </c>
      <c r="AR2700" t="s">
        <v>66</v>
      </c>
      <c r="AS2700" t="s">
        <v>63</v>
      </c>
      <c r="BC2700" t="s">
        <v>37</v>
      </c>
      <c r="BF2700">
        <v>4</v>
      </c>
      <c r="BG2700">
        <v>4</v>
      </c>
      <c r="BH2700">
        <v>5</v>
      </c>
      <c r="BI2700">
        <v>23.961748633879782</v>
      </c>
      <c r="BJ2700">
        <f t="shared" si="210"/>
        <v>24</v>
      </c>
      <c r="BK2700">
        <v>0</v>
      </c>
      <c r="BL2700">
        <v>0</v>
      </c>
      <c r="BM2700" t="s">
        <v>47</v>
      </c>
      <c r="BN2700" t="s">
        <v>913</v>
      </c>
      <c r="BO2700" t="s">
        <v>564</v>
      </c>
      <c r="BQ2700" t="s">
        <v>47</v>
      </c>
      <c r="BR2700" t="s">
        <v>87</v>
      </c>
      <c r="BS2700" t="s">
        <v>572</v>
      </c>
      <c r="BT2700" t="s">
        <v>1252</v>
      </c>
      <c r="BU2700" t="s">
        <v>564</v>
      </c>
      <c r="BV2700">
        <v>0.8</v>
      </c>
      <c r="BW2700">
        <v>1</v>
      </c>
      <c r="BX2700">
        <v>0.19999999999999996</v>
      </c>
      <c r="BY2700">
        <v>0</v>
      </c>
      <c r="BZ2700">
        <v>-4</v>
      </c>
      <c r="CA2700">
        <v>0</v>
      </c>
      <c r="CB2700">
        <v>4</v>
      </c>
      <c r="CC2700" t="e">
        <v>#VALUE!</v>
      </c>
      <c r="CD2700">
        <v>4</v>
      </c>
      <c r="CE2700">
        <v>0</v>
      </c>
      <c r="CH2700">
        <f t="shared" si="211"/>
        <v>0</v>
      </c>
      <c r="CI2700" t="s">
        <v>1405</v>
      </c>
      <c r="CJ2700">
        <v>1</v>
      </c>
      <c r="CK2700" t="s">
        <v>1399</v>
      </c>
      <c r="CL2700">
        <f t="shared" si="212"/>
        <v>0</v>
      </c>
      <c r="CM2700">
        <f t="shared" si="213"/>
        <v>0</v>
      </c>
      <c r="CN2700">
        <f t="shared" si="214"/>
        <v>0</v>
      </c>
    </row>
    <row r="2701" spans="1:92" x14ac:dyDescent="0.25">
      <c r="A2701">
        <v>2051</v>
      </c>
      <c r="B2701" t="s">
        <v>564</v>
      </c>
      <c r="C2701" t="s">
        <v>564</v>
      </c>
      <c r="D2701">
        <v>2602008</v>
      </c>
      <c r="E2701">
        <v>1</v>
      </c>
      <c r="F2701" s="107">
        <v>40986</v>
      </c>
      <c r="G2701" s="107">
        <v>40994</v>
      </c>
      <c r="H2701">
        <v>2602008</v>
      </c>
      <c r="I2701" s="107">
        <v>40986</v>
      </c>
      <c r="J2701" s="107">
        <v>40994</v>
      </c>
      <c r="K2701" t="s">
        <v>562</v>
      </c>
      <c r="L2701" t="s">
        <v>562</v>
      </c>
      <c r="N2701" t="s">
        <v>564</v>
      </c>
      <c r="O2701" t="s">
        <v>913</v>
      </c>
      <c r="P2701" t="s">
        <v>54</v>
      </c>
      <c r="Q2701">
        <v>9</v>
      </c>
      <c r="R2701">
        <v>9</v>
      </c>
      <c r="S2701">
        <v>0</v>
      </c>
      <c r="T2701">
        <v>0</v>
      </c>
      <c r="AD2701" s="107">
        <v>34619</v>
      </c>
      <c r="AE2701" t="s">
        <v>31</v>
      </c>
      <c r="AF2701" t="s">
        <v>32</v>
      </c>
      <c r="AG2701" t="s">
        <v>868</v>
      </c>
      <c r="AH2701" t="s">
        <v>57</v>
      </c>
      <c r="AI2701" t="s">
        <v>69</v>
      </c>
      <c r="AJ2701" t="s">
        <v>54</v>
      </c>
      <c r="AK2701">
        <v>2</v>
      </c>
      <c r="AL2701" t="s">
        <v>54</v>
      </c>
      <c r="AP2701" t="s">
        <v>120</v>
      </c>
      <c r="AR2701" t="s">
        <v>43</v>
      </c>
      <c r="AS2701" t="s">
        <v>121</v>
      </c>
      <c r="AT2701" t="s">
        <v>402</v>
      </c>
      <c r="BC2701" t="s">
        <v>37</v>
      </c>
      <c r="BF2701">
        <v>9</v>
      </c>
      <c r="BG2701">
        <v>9</v>
      </c>
      <c r="BH2701">
        <v>9</v>
      </c>
      <c r="BI2701">
        <v>17.396174863387976</v>
      </c>
      <c r="BJ2701">
        <f t="shared" si="210"/>
        <v>17</v>
      </c>
      <c r="BK2701">
        <v>0</v>
      </c>
      <c r="BL2701">
        <v>0</v>
      </c>
      <c r="BM2701" t="s">
        <v>1051</v>
      </c>
      <c r="BN2701" t="s">
        <v>913</v>
      </c>
      <c r="BO2701" t="s">
        <v>564</v>
      </c>
      <c r="BQ2701" t="s">
        <v>1051</v>
      </c>
      <c r="BR2701" t="s">
        <v>87</v>
      </c>
      <c r="BS2701" t="s">
        <v>572</v>
      </c>
      <c r="BT2701" t="s">
        <v>1252</v>
      </c>
      <c r="BU2701" t="s">
        <v>564</v>
      </c>
      <c r="BV2701">
        <v>1</v>
      </c>
      <c r="BW2701">
        <v>1</v>
      </c>
      <c r="BX2701">
        <v>0</v>
      </c>
      <c r="BY2701">
        <v>0</v>
      </c>
      <c r="BZ2701">
        <v>-9</v>
      </c>
      <c r="CA2701">
        <v>0</v>
      </c>
      <c r="CB2701">
        <v>9</v>
      </c>
      <c r="CC2701" t="e">
        <v>#VALUE!</v>
      </c>
      <c r="CD2701">
        <v>9</v>
      </c>
      <c r="CE2701">
        <v>0</v>
      </c>
      <c r="CH2701">
        <f t="shared" si="211"/>
        <v>0</v>
      </c>
      <c r="CI2701" t="s">
        <v>1405</v>
      </c>
      <c r="CJ2701">
        <v>1</v>
      </c>
      <c r="CK2701" t="s">
        <v>1399</v>
      </c>
      <c r="CL2701">
        <f t="shared" si="212"/>
        <v>0</v>
      </c>
      <c r="CM2701">
        <f t="shared" si="213"/>
        <v>0</v>
      </c>
      <c r="CN2701">
        <f t="shared" si="214"/>
        <v>0</v>
      </c>
    </row>
    <row r="2702" spans="1:92" x14ac:dyDescent="0.25">
      <c r="A2702">
        <v>1574</v>
      </c>
      <c r="B2702" t="s">
        <v>564</v>
      </c>
      <c r="C2702" t="s">
        <v>564</v>
      </c>
      <c r="D2702">
        <v>2602012</v>
      </c>
      <c r="E2702">
        <v>6</v>
      </c>
      <c r="F2702" s="107">
        <v>40967</v>
      </c>
      <c r="G2702" s="107">
        <v>41284</v>
      </c>
      <c r="H2702">
        <v>2602012</v>
      </c>
      <c r="I2702" s="107">
        <v>40968</v>
      </c>
      <c r="J2702" s="107">
        <v>41284</v>
      </c>
      <c r="K2702">
        <v>70000</v>
      </c>
      <c r="L2702" t="s">
        <v>570</v>
      </c>
      <c r="N2702" t="s">
        <v>564</v>
      </c>
      <c r="O2702" t="s">
        <v>913</v>
      </c>
      <c r="P2702" t="s">
        <v>38</v>
      </c>
      <c r="Q2702">
        <v>317</v>
      </c>
      <c r="R2702">
        <v>318</v>
      </c>
      <c r="S2702">
        <v>0</v>
      </c>
      <c r="T2702">
        <v>0</v>
      </c>
      <c r="AD2702" s="107">
        <v>34444</v>
      </c>
      <c r="AE2702" t="s">
        <v>45</v>
      </c>
      <c r="AF2702" t="s">
        <v>68</v>
      </c>
      <c r="AG2702" t="s">
        <v>870</v>
      </c>
      <c r="AH2702" t="s">
        <v>30</v>
      </c>
      <c r="AI2702" t="s">
        <v>82</v>
      </c>
      <c r="AJ2702" t="s">
        <v>88</v>
      </c>
      <c r="AK2702">
        <v>11</v>
      </c>
      <c r="AL2702" t="s">
        <v>361</v>
      </c>
      <c r="AM2702">
        <v>3</v>
      </c>
      <c r="AP2702" t="s">
        <v>104</v>
      </c>
      <c r="AR2702" t="s">
        <v>91</v>
      </c>
      <c r="AS2702" t="s">
        <v>105</v>
      </c>
      <c r="BC2702" t="s">
        <v>51</v>
      </c>
      <c r="BF2702">
        <v>317</v>
      </c>
      <c r="BG2702">
        <v>317</v>
      </c>
      <c r="BH2702">
        <v>318</v>
      </c>
      <c r="BI2702">
        <v>17.8224043715847</v>
      </c>
      <c r="BJ2702">
        <f t="shared" si="210"/>
        <v>18</v>
      </c>
      <c r="BK2702">
        <v>0</v>
      </c>
      <c r="BL2702">
        <v>0</v>
      </c>
      <c r="BM2702" t="s">
        <v>1050</v>
      </c>
      <c r="BN2702" t="s">
        <v>913</v>
      </c>
      <c r="BO2702" t="s">
        <v>564</v>
      </c>
      <c r="BQ2702" t="s">
        <v>1050</v>
      </c>
      <c r="BR2702" t="s">
        <v>87</v>
      </c>
      <c r="BS2702" t="s">
        <v>572</v>
      </c>
      <c r="BT2702" t="s">
        <v>1252</v>
      </c>
      <c r="BU2702" t="s">
        <v>564</v>
      </c>
      <c r="BV2702">
        <v>0.99685534591194969</v>
      </c>
      <c r="BW2702">
        <v>1</v>
      </c>
      <c r="BX2702">
        <v>3.1446540880503138E-3</v>
      </c>
      <c r="BY2702">
        <v>0</v>
      </c>
      <c r="BZ2702">
        <v>-317</v>
      </c>
      <c r="CA2702">
        <v>0</v>
      </c>
      <c r="CB2702">
        <v>317</v>
      </c>
      <c r="CC2702" t="e">
        <v>#VALUE!</v>
      </c>
      <c r="CD2702">
        <v>317</v>
      </c>
      <c r="CE2702">
        <v>0</v>
      </c>
      <c r="CH2702">
        <f t="shared" si="211"/>
        <v>0</v>
      </c>
      <c r="CI2702" t="s">
        <v>1403</v>
      </c>
      <c r="CJ2702">
        <v>6</v>
      </c>
      <c r="CK2702" t="s">
        <v>1399</v>
      </c>
      <c r="CL2702">
        <f t="shared" si="212"/>
        <v>0</v>
      </c>
      <c r="CM2702">
        <f t="shared" si="213"/>
        <v>0</v>
      </c>
      <c r="CN2702">
        <f t="shared" si="214"/>
        <v>0</v>
      </c>
    </row>
    <row r="2703" spans="1:92" x14ac:dyDescent="0.25">
      <c r="A2703">
        <v>689</v>
      </c>
      <c r="B2703" t="s">
        <v>564</v>
      </c>
      <c r="C2703" t="s">
        <v>564</v>
      </c>
      <c r="D2703">
        <v>2602013</v>
      </c>
      <c r="E2703">
        <v>6</v>
      </c>
      <c r="F2703" s="107">
        <v>40935</v>
      </c>
      <c r="G2703" s="107">
        <v>41283</v>
      </c>
      <c r="H2703">
        <v>2602013</v>
      </c>
      <c r="I2703" s="107">
        <v>40936</v>
      </c>
      <c r="J2703" s="107">
        <v>41283</v>
      </c>
      <c r="K2703">
        <v>240000</v>
      </c>
      <c r="L2703" t="s">
        <v>570</v>
      </c>
      <c r="N2703" t="s">
        <v>564</v>
      </c>
      <c r="O2703" t="s">
        <v>913</v>
      </c>
      <c r="P2703" t="s">
        <v>38</v>
      </c>
      <c r="Q2703">
        <v>348</v>
      </c>
      <c r="R2703">
        <v>349</v>
      </c>
      <c r="S2703">
        <v>0</v>
      </c>
      <c r="T2703">
        <v>0</v>
      </c>
      <c r="AB2703" t="s">
        <v>111</v>
      </c>
      <c r="AD2703" s="107">
        <v>34126</v>
      </c>
      <c r="AE2703" t="s">
        <v>31</v>
      </c>
      <c r="AF2703" t="s">
        <v>39</v>
      </c>
      <c r="AG2703" t="s">
        <v>40</v>
      </c>
      <c r="AH2703" t="s">
        <v>30</v>
      </c>
      <c r="AI2703" t="s">
        <v>82</v>
      </c>
      <c r="AJ2703" t="s">
        <v>88</v>
      </c>
      <c r="AK2703">
        <v>12</v>
      </c>
      <c r="AL2703" t="s">
        <v>361</v>
      </c>
      <c r="AM2703">
        <v>12</v>
      </c>
      <c r="AP2703" t="s">
        <v>104</v>
      </c>
      <c r="AR2703" t="s">
        <v>91</v>
      </c>
      <c r="AS2703" t="s">
        <v>105</v>
      </c>
      <c r="BC2703" t="s">
        <v>51</v>
      </c>
      <c r="BF2703">
        <v>348</v>
      </c>
      <c r="BG2703">
        <v>348</v>
      </c>
      <c r="BH2703">
        <v>349</v>
      </c>
      <c r="BI2703">
        <v>18.603825136612024</v>
      </c>
      <c r="BJ2703">
        <f t="shared" si="210"/>
        <v>19</v>
      </c>
      <c r="BK2703">
        <v>0</v>
      </c>
      <c r="BL2703">
        <v>0</v>
      </c>
      <c r="BM2703" t="s">
        <v>1050</v>
      </c>
      <c r="BN2703" t="s">
        <v>913</v>
      </c>
      <c r="BO2703" t="s">
        <v>564</v>
      </c>
      <c r="BQ2703" t="s">
        <v>1050</v>
      </c>
      <c r="BR2703" t="s">
        <v>87</v>
      </c>
      <c r="BS2703" t="s">
        <v>572</v>
      </c>
      <c r="BT2703" t="s">
        <v>1252</v>
      </c>
      <c r="BU2703" t="s">
        <v>564</v>
      </c>
      <c r="BV2703">
        <v>0.99713467048710602</v>
      </c>
      <c r="BW2703">
        <v>1</v>
      </c>
      <c r="BX2703">
        <v>2.8653295128939771E-3</v>
      </c>
      <c r="BY2703">
        <v>0</v>
      </c>
      <c r="BZ2703">
        <v>-348</v>
      </c>
      <c r="CA2703">
        <v>0</v>
      </c>
      <c r="CB2703">
        <v>348</v>
      </c>
      <c r="CC2703" t="e">
        <v>#VALUE!</v>
      </c>
      <c r="CD2703">
        <v>348</v>
      </c>
      <c r="CE2703">
        <v>0</v>
      </c>
      <c r="CH2703">
        <f t="shared" si="211"/>
        <v>0</v>
      </c>
      <c r="CI2703" t="s">
        <v>1403</v>
      </c>
      <c r="CJ2703">
        <v>6</v>
      </c>
      <c r="CK2703" t="s">
        <v>1399</v>
      </c>
      <c r="CL2703">
        <f t="shared" si="212"/>
        <v>0</v>
      </c>
      <c r="CM2703">
        <f t="shared" si="213"/>
        <v>0</v>
      </c>
      <c r="CN2703">
        <f t="shared" si="214"/>
        <v>0</v>
      </c>
    </row>
    <row r="2704" spans="1:92" x14ac:dyDescent="0.25">
      <c r="A2704">
        <v>699</v>
      </c>
      <c r="B2704" t="s">
        <v>564</v>
      </c>
      <c r="C2704" t="s">
        <v>564</v>
      </c>
      <c r="D2704">
        <v>2602080</v>
      </c>
      <c r="E2704">
        <v>2</v>
      </c>
      <c r="F2704" s="107">
        <v>40936</v>
      </c>
      <c r="G2704" s="107">
        <v>40938</v>
      </c>
      <c r="H2704">
        <v>2602080</v>
      </c>
      <c r="I2704" s="107">
        <v>40937</v>
      </c>
      <c r="J2704" s="107">
        <v>40938</v>
      </c>
      <c r="K2704">
        <v>2000</v>
      </c>
      <c r="L2704" t="s">
        <v>566</v>
      </c>
      <c r="N2704" t="s">
        <v>564</v>
      </c>
      <c r="O2704" t="s">
        <v>913</v>
      </c>
      <c r="P2704" t="s">
        <v>587</v>
      </c>
      <c r="Q2704">
        <v>2</v>
      </c>
      <c r="R2704">
        <v>3</v>
      </c>
      <c r="S2704">
        <v>0</v>
      </c>
      <c r="T2704">
        <v>0</v>
      </c>
      <c r="AD2704" s="107">
        <v>29340</v>
      </c>
      <c r="AE2704" t="s">
        <v>31</v>
      </c>
      <c r="AF2704" t="s">
        <v>39</v>
      </c>
      <c r="AG2704" t="s">
        <v>40</v>
      </c>
      <c r="AH2704" t="s">
        <v>40</v>
      </c>
      <c r="AI2704" t="s">
        <v>64</v>
      </c>
      <c r="AJ2704" t="s">
        <v>47</v>
      </c>
      <c r="AK2704">
        <v>2</v>
      </c>
      <c r="AL2704" t="s">
        <v>47</v>
      </c>
      <c r="AP2704" t="s">
        <v>42</v>
      </c>
      <c r="AR2704" t="s">
        <v>43</v>
      </c>
      <c r="AS2704" t="s">
        <v>44</v>
      </c>
      <c r="AT2704" t="s">
        <v>238</v>
      </c>
      <c r="BC2704" t="s">
        <v>37</v>
      </c>
      <c r="BF2704">
        <v>2</v>
      </c>
      <c r="BG2704">
        <v>2</v>
      </c>
      <c r="BH2704">
        <v>3</v>
      </c>
      <c r="BI2704">
        <v>31.683060109289617</v>
      </c>
      <c r="BJ2704">
        <f t="shared" si="210"/>
        <v>32</v>
      </c>
      <c r="BK2704">
        <v>0</v>
      </c>
      <c r="BL2704">
        <v>0</v>
      </c>
      <c r="BM2704" t="s">
        <v>47</v>
      </c>
      <c r="BN2704" t="s">
        <v>913</v>
      </c>
      <c r="BO2704" t="s">
        <v>564</v>
      </c>
      <c r="BQ2704" t="s">
        <v>47</v>
      </c>
      <c r="BR2704" t="s">
        <v>87</v>
      </c>
      <c r="BS2704" t="s">
        <v>572</v>
      </c>
      <c r="BT2704" t="s">
        <v>1252</v>
      </c>
      <c r="BU2704" t="s">
        <v>564</v>
      </c>
      <c r="BV2704">
        <v>0.66666666666666663</v>
      </c>
      <c r="BW2704">
        <v>1</v>
      </c>
      <c r="BX2704">
        <v>0.33333333333333337</v>
      </c>
      <c r="BY2704">
        <v>0</v>
      </c>
      <c r="BZ2704">
        <v>-2</v>
      </c>
      <c r="CA2704">
        <v>0</v>
      </c>
      <c r="CB2704">
        <v>2</v>
      </c>
      <c r="CC2704" t="e">
        <v>#VALUE!</v>
      </c>
      <c r="CD2704">
        <v>2</v>
      </c>
      <c r="CE2704">
        <v>0</v>
      </c>
      <c r="CH2704">
        <f t="shared" si="211"/>
        <v>0</v>
      </c>
      <c r="CI2704" t="s">
        <v>1405</v>
      </c>
      <c r="CJ2704">
        <v>1</v>
      </c>
      <c r="CK2704" t="s">
        <v>1399</v>
      </c>
      <c r="CL2704">
        <f t="shared" si="212"/>
        <v>0</v>
      </c>
      <c r="CM2704">
        <f t="shared" si="213"/>
        <v>0</v>
      </c>
      <c r="CN2704">
        <f t="shared" si="214"/>
        <v>0</v>
      </c>
    </row>
    <row r="2705" spans="1:92" x14ac:dyDescent="0.25">
      <c r="A2705">
        <v>703</v>
      </c>
      <c r="B2705" t="s">
        <v>564</v>
      </c>
      <c r="C2705" t="s">
        <v>564</v>
      </c>
      <c r="D2705">
        <v>2602090</v>
      </c>
      <c r="E2705">
        <v>4</v>
      </c>
      <c r="F2705" s="107">
        <v>40936</v>
      </c>
      <c r="G2705" s="107">
        <v>40974</v>
      </c>
      <c r="H2705">
        <v>2602090</v>
      </c>
      <c r="I2705" s="107">
        <v>40937</v>
      </c>
      <c r="J2705" s="107">
        <v>40974</v>
      </c>
      <c r="K2705">
        <v>2000</v>
      </c>
      <c r="L2705" t="s">
        <v>566</v>
      </c>
      <c r="N2705" t="s">
        <v>564</v>
      </c>
      <c r="O2705" t="s">
        <v>913</v>
      </c>
      <c r="P2705" t="s">
        <v>38</v>
      </c>
      <c r="Q2705">
        <v>38</v>
      </c>
      <c r="R2705">
        <v>39</v>
      </c>
      <c r="S2705">
        <v>0</v>
      </c>
      <c r="T2705">
        <v>0</v>
      </c>
      <c r="AB2705" t="s">
        <v>111</v>
      </c>
      <c r="AD2705" s="107">
        <v>34519</v>
      </c>
      <c r="AE2705" t="s">
        <v>31</v>
      </c>
      <c r="AF2705" t="s">
        <v>39</v>
      </c>
      <c r="AG2705" t="s">
        <v>40</v>
      </c>
      <c r="AH2705" t="s">
        <v>30</v>
      </c>
      <c r="AI2705" t="s">
        <v>71</v>
      </c>
      <c r="AJ2705" t="s">
        <v>88</v>
      </c>
      <c r="AK2705">
        <v>3</v>
      </c>
      <c r="AL2705" t="s">
        <v>986</v>
      </c>
      <c r="AO2705">
        <v>180</v>
      </c>
      <c r="AP2705" t="s">
        <v>107</v>
      </c>
      <c r="AR2705" t="s">
        <v>43</v>
      </c>
      <c r="AS2705" t="s">
        <v>60</v>
      </c>
      <c r="BC2705" t="s">
        <v>37</v>
      </c>
      <c r="BF2705">
        <v>38</v>
      </c>
      <c r="BG2705">
        <v>38</v>
      </c>
      <c r="BH2705">
        <v>39</v>
      </c>
      <c r="BI2705">
        <v>17.532786885245901</v>
      </c>
      <c r="BJ2705">
        <f t="shared" si="210"/>
        <v>18</v>
      </c>
      <c r="BK2705">
        <v>0</v>
      </c>
      <c r="BL2705">
        <v>0</v>
      </c>
      <c r="BM2705" t="s">
        <v>1050</v>
      </c>
      <c r="BN2705" t="s">
        <v>913</v>
      </c>
      <c r="BO2705" t="s">
        <v>564</v>
      </c>
      <c r="BQ2705" t="s">
        <v>1050</v>
      </c>
      <c r="BR2705" t="s">
        <v>87</v>
      </c>
      <c r="BS2705" t="s">
        <v>572</v>
      </c>
      <c r="BT2705" t="s">
        <v>1252</v>
      </c>
      <c r="BU2705" t="s">
        <v>564</v>
      </c>
      <c r="BV2705">
        <v>0.97435897435897434</v>
      </c>
      <c r="BW2705">
        <v>1</v>
      </c>
      <c r="BX2705">
        <v>2.5641025641025661E-2</v>
      </c>
      <c r="BY2705">
        <v>0</v>
      </c>
      <c r="BZ2705">
        <v>-38</v>
      </c>
      <c r="CA2705">
        <v>0</v>
      </c>
      <c r="CB2705">
        <v>38</v>
      </c>
      <c r="CC2705" t="e">
        <v>#VALUE!</v>
      </c>
      <c r="CD2705">
        <v>38</v>
      </c>
      <c r="CE2705">
        <v>0</v>
      </c>
      <c r="CH2705">
        <f t="shared" si="211"/>
        <v>0</v>
      </c>
      <c r="CI2705" t="s">
        <v>1401</v>
      </c>
      <c r="CJ2705">
        <v>3</v>
      </c>
      <c r="CK2705" t="s">
        <v>1399</v>
      </c>
      <c r="CL2705">
        <f t="shared" si="212"/>
        <v>0</v>
      </c>
      <c r="CM2705">
        <f t="shared" si="213"/>
        <v>0</v>
      </c>
      <c r="CN2705">
        <f t="shared" si="214"/>
        <v>0</v>
      </c>
    </row>
    <row r="2706" spans="1:92" x14ac:dyDescent="0.25">
      <c r="A2706">
        <v>705</v>
      </c>
      <c r="B2706" t="s">
        <v>564</v>
      </c>
      <c r="C2706" t="s">
        <v>564</v>
      </c>
      <c r="D2706">
        <v>2602094</v>
      </c>
      <c r="E2706">
        <v>1</v>
      </c>
      <c r="F2706" s="107">
        <v>40936</v>
      </c>
      <c r="G2706" s="107">
        <v>41404</v>
      </c>
      <c r="H2706">
        <v>2602094</v>
      </c>
      <c r="I2706" s="107" t="s">
        <v>560</v>
      </c>
      <c r="J2706" s="107" t="s">
        <v>560</v>
      </c>
      <c r="K2706">
        <v>5000</v>
      </c>
      <c r="L2706" t="s">
        <v>567</v>
      </c>
      <c r="M2706" s="107">
        <v>40937</v>
      </c>
      <c r="N2706" t="s">
        <v>87</v>
      </c>
      <c r="O2706" t="s">
        <v>75</v>
      </c>
      <c r="P2706" t="s">
        <v>240</v>
      </c>
      <c r="Q2706">
        <v>0</v>
      </c>
      <c r="R2706">
        <v>469</v>
      </c>
      <c r="S2706">
        <v>0</v>
      </c>
      <c r="T2706">
        <v>0</v>
      </c>
      <c r="AD2706" s="107">
        <v>22113</v>
      </c>
      <c r="AE2706" t="s">
        <v>31</v>
      </c>
      <c r="AF2706" t="s">
        <v>32</v>
      </c>
      <c r="AG2706" t="s">
        <v>868</v>
      </c>
      <c r="AH2706" t="s">
        <v>30</v>
      </c>
      <c r="AI2706" t="s">
        <v>61</v>
      </c>
      <c r="AJ2706" t="s">
        <v>54</v>
      </c>
      <c r="AK2706">
        <v>5</v>
      </c>
      <c r="AL2706" t="s">
        <v>54</v>
      </c>
      <c r="AP2706" t="s">
        <v>135</v>
      </c>
      <c r="AR2706" t="s">
        <v>66</v>
      </c>
      <c r="AS2706" t="s">
        <v>63</v>
      </c>
      <c r="AT2706" t="s">
        <v>1131</v>
      </c>
      <c r="BC2706" t="s">
        <v>51</v>
      </c>
      <c r="BF2706">
        <v>0</v>
      </c>
      <c r="BG2706" t="e">
        <v>#VALUE!</v>
      </c>
      <c r="BH2706">
        <v>469</v>
      </c>
      <c r="BI2706">
        <v>51.428961748633881</v>
      </c>
      <c r="BJ2706" t="e">
        <f t="shared" si="210"/>
        <v>#VALUE!</v>
      </c>
      <c r="BK2706" t="e">
        <v>#VALUE!</v>
      </c>
      <c r="BL2706" t="e">
        <v>#VALUE!</v>
      </c>
      <c r="BM2706" t="s">
        <v>1051</v>
      </c>
      <c r="BN2706" t="s">
        <v>75</v>
      </c>
      <c r="BO2706" t="s">
        <v>564</v>
      </c>
      <c r="BQ2706" t="s">
        <v>1051</v>
      </c>
      <c r="BR2706">
        <v>0</v>
      </c>
      <c r="BS2706" t="s">
        <v>573</v>
      </c>
      <c r="BT2706" t="s">
        <v>1252</v>
      </c>
      <c r="BU2706" t="s">
        <v>564</v>
      </c>
      <c r="BV2706">
        <v>0</v>
      </c>
      <c r="BW2706">
        <v>0</v>
      </c>
      <c r="BX2706">
        <v>0</v>
      </c>
      <c r="BY2706">
        <v>0</v>
      </c>
      <c r="BZ2706" t="e">
        <v>#VALUE!</v>
      </c>
      <c r="CA2706" t="e">
        <v>#VALUE!</v>
      </c>
      <c r="CB2706" t="e">
        <v>#VALUE!</v>
      </c>
      <c r="CC2706" t="s">
        <v>560</v>
      </c>
      <c r="CD2706">
        <v>0</v>
      </c>
      <c r="CE2706">
        <v>0</v>
      </c>
      <c r="CH2706">
        <f t="shared" si="211"/>
        <v>0</v>
      </c>
      <c r="CI2706" t="s">
        <v>1405</v>
      </c>
      <c r="CJ2706">
        <v>1</v>
      </c>
      <c r="CK2706" t="s">
        <v>1400</v>
      </c>
      <c r="CL2706">
        <f t="shared" si="212"/>
        <v>1</v>
      </c>
      <c r="CM2706">
        <f t="shared" si="213"/>
        <v>0</v>
      </c>
      <c r="CN2706">
        <f t="shared" si="214"/>
        <v>0</v>
      </c>
    </row>
    <row r="2707" spans="1:92" x14ac:dyDescent="0.25">
      <c r="A2707">
        <v>708</v>
      </c>
      <c r="B2707" t="s">
        <v>564</v>
      </c>
      <c r="C2707" t="s">
        <v>564</v>
      </c>
      <c r="D2707">
        <v>2602099</v>
      </c>
      <c r="E2707">
        <v>6</v>
      </c>
      <c r="F2707" s="107">
        <v>40936</v>
      </c>
      <c r="G2707" s="107">
        <v>41081</v>
      </c>
      <c r="H2707">
        <v>2602099</v>
      </c>
      <c r="I2707" s="107">
        <v>40937</v>
      </c>
      <c r="J2707" s="107">
        <v>40941</v>
      </c>
      <c r="K2707">
        <v>40000</v>
      </c>
      <c r="L2707" t="s">
        <v>570</v>
      </c>
      <c r="M2707" s="107">
        <v>40941</v>
      </c>
      <c r="N2707" t="s">
        <v>87</v>
      </c>
      <c r="O2707" t="s">
        <v>75</v>
      </c>
      <c r="P2707" t="s">
        <v>38</v>
      </c>
      <c r="Q2707">
        <v>5</v>
      </c>
      <c r="R2707">
        <v>146</v>
      </c>
      <c r="S2707">
        <v>0</v>
      </c>
      <c r="T2707">
        <v>0</v>
      </c>
      <c r="AB2707" t="s">
        <v>111</v>
      </c>
      <c r="AD2707" s="107">
        <v>34482</v>
      </c>
      <c r="AE2707" t="s">
        <v>31</v>
      </c>
      <c r="AF2707" t="s">
        <v>39</v>
      </c>
      <c r="AG2707" t="s">
        <v>40</v>
      </c>
      <c r="AH2707" t="s">
        <v>30</v>
      </c>
      <c r="AI2707" t="s">
        <v>112</v>
      </c>
      <c r="AJ2707" t="s">
        <v>88</v>
      </c>
      <c r="AK2707">
        <v>6</v>
      </c>
      <c r="AL2707" t="s">
        <v>361</v>
      </c>
      <c r="AM2707">
        <v>15</v>
      </c>
      <c r="AP2707" t="s">
        <v>104</v>
      </c>
      <c r="AR2707" t="s">
        <v>91</v>
      </c>
      <c r="AS2707" t="s">
        <v>105</v>
      </c>
      <c r="BC2707" t="s">
        <v>51</v>
      </c>
      <c r="BF2707">
        <v>5</v>
      </c>
      <c r="BG2707">
        <v>145</v>
      </c>
      <c r="BH2707">
        <v>146</v>
      </c>
      <c r="BI2707">
        <v>17.633879781420767</v>
      </c>
      <c r="BJ2707">
        <f t="shared" si="210"/>
        <v>18</v>
      </c>
      <c r="BK2707">
        <v>0</v>
      </c>
      <c r="BL2707">
        <v>-140</v>
      </c>
      <c r="BM2707" t="s">
        <v>1050</v>
      </c>
      <c r="BN2707" t="s">
        <v>75</v>
      </c>
      <c r="BO2707" t="s">
        <v>87</v>
      </c>
      <c r="BQ2707" t="s">
        <v>1050</v>
      </c>
      <c r="BR2707" t="s">
        <v>87</v>
      </c>
      <c r="BS2707" t="s">
        <v>573</v>
      </c>
      <c r="BT2707" t="s">
        <v>1252</v>
      </c>
      <c r="BU2707" t="s">
        <v>564</v>
      </c>
      <c r="BV2707">
        <v>3.4246575342465752E-2</v>
      </c>
      <c r="BW2707">
        <v>3.4482758620689655E-2</v>
      </c>
      <c r="BX2707">
        <v>2.3618327822390317E-4</v>
      </c>
      <c r="BY2707">
        <v>0</v>
      </c>
      <c r="BZ2707">
        <v>-5</v>
      </c>
      <c r="CA2707">
        <v>0</v>
      </c>
      <c r="CB2707">
        <v>5</v>
      </c>
      <c r="CC2707" t="e">
        <v>#VALUE!</v>
      </c>
      <c r="CD2707">
        <v>5</v>
      </c>
      <c r="CE2707">
        <v>0</v>
      </c>
      <c r="CH2707">
        <f t="shared" si="211"/>
        <v>0</v>
      </c>
      <c r="CI2707" t="s">
        <v>1405</v>
      </c>
      <c r="CJ2707">
        <v>1</v>
      </c>
      <c r="CK2707" t="s">
        <v>1399</v>
      </c>
      <c r="CL2707">
        <f t="shared" si="212"/>
        <v>1</v>
      </c>
      <c r="CM2707">
        <f t="shared" si="213"/>
        <v>0</v>
      </c>
      <c r="CN2707">
        <f t="shared" si="214"/>
        <v>0</v>
      </c>
    </row>
    <row r="2708" spans="1:92" x14ac:dyDescent="0.25">
      <c r="A2708">
        <v>2187</v>
      </c>
      <c r="B2708" t="s">
        <v>564</v>
      </c>
      <c r="C2708" t="s">
        <v>564</v>
      </c>
      <c r="D2708">
        <v>2602102</v>
      </c>
      <c r="E2708">
        <v>2</v>
      </c>
      <c r="F2708" s="107">
        <v>40990</v>
      </c>
      <c r="G2708" s="107">
        <v>40994</v>
      </c>
      <c r="H2708">
        <v>2602102</v>
      </c>
      <c r="I2708" s="107">
        <v>40991</v>
      </c>
      <c r="J2708" s="107">
        <v>40994</v>
      </c>
      <c r="K2708">
        <v>10000</v>
      </c>
      <c r="L2708" t="s">
        <v>568</v>
      </c>
      <c r="N2708" t="s">
        <v>564</v>
      </c>
      <c r="O2708" t="s">
        <v>913</v>
      </c>
      <c r="P2708" t="s">
        <v>587</v>
      </c>
      <c r="Q2708">
        <v>4</v>
      </c>
      <c r="R2708">
        <v>5</v>
      </c>
      <c r="S2708">
        <v>0</v>
      </c>
      <c r="T2708">
        <v>1</v>
      </c>
      <c r="AD2708" s="107">
        <v>31891</v>
      </c>
      <c r="AE2708" t="s">
        <v>31</v>
      </c>
      <c r="AF2708" t="s">
        <v>32</v>
      </c>
      <c r="AG2708" t="s">
        <v>868</v>
      </c>
      <c r="AH2708" t="s">
        <v>30</v>
      </c>
      <c r="AI2708" t="s">
        <v>70</v>
      </c>
      <c r="AJ2708" t="s">
        <v>47</v>
      </c>
      <c r="AK2708">
        <v>1</v>
      </c>
      <c r="AL2708" t="s">
        <v>47</v>
      </c>
      <c r="AP2708" t="s">
        <v>190</v>
      </c>
      <c r="AR2708" t="s">
        <v>49</v>
      </c>
      <c r="AS2708" t="s">
        <v>81</v>
      </c>
      <c r="AT2708" t="s">
        <v>1301</v>
      </c>
      <c r="BC2708" t="s">
        <v>78</v>
      </c>
      <c r="BF2708">
        <v>4</v>
      </c>
      <c r="BG2708">
        <v>4</v>
      </c>
      <c r="BH2708">
        <v>5</v>
      </c>
      <c r="BI2708">
        <v>24.860655737704917</v>
      </c>
      <c r="BJ2708">
        <f t="shared" si="210"/>
        <v>25</v>
      </c>
      <c r="BK2708">
        <v>0</v>
      </c>
      <c r="BL2708">
        <v>0</v>
      </c>
      <c r="BM2708" t="s">
        <v>47</v>
      </c>
      <c r="BN2708" t="s">
        <v>913</v>
      </c>
      <c r="BO2708" t="s">
        <v>564</v>
      </c>
      <c r="BQ2708" t="s">
        <v>47</v>
      </c>
      <c r="BR2708" t="s">
        <v>87</v>
      </c>
      <c r="BS2708" t="s">
        <v>572</v>
      </c>
      <c r="BT2708" t="s">
        <v>1252</v>
      </c>
      <c r="BU2708" t="s">
        <v>564</v>
      </c>
      <c r="BV2708">
        <v>0.8</v>
      </c>
      <c r="BW2708">
        <v>1</v>
      </c>
      <c r="BX2708">
        <v>0.19999999999999996</v>
      </c>
      <c r="BY2708">
        <v>0</v>
      </c>
      <c r="BZ2708">
        <v>-4</v>
      </c>
      <c r="CA2708">
        <v>0</v>
      </c>
      <c r="CB2708">
        <v>4</v>
      </c>
      <c r="CC2708" t="e">
        <v>#VALUE!</v>
      </c>
      <c r="CD2708">
        <v>4</v>
      </c>
      <c r="CE2708">
        <v>0</v>
      </c>
      <c r="CH2708">
        <f t="shared" si="211"/>
        <v>1</v>
      </c>
      <c r="CI2708" t="s">
        <v>1405</v>
      </c>
      <c r="CJ2708">
        <v>1</v>
      </c>
      <c r="CK2708" t="s">
        <v>1399</v>
      </c>
      <c r="CL2708">
        <f t="shared" si="212"/>
        <v>0</v>
      </c>
      <c r="CM2708">
        <f t="shared" si="213"/>
        <v>0</v>
      </c>
      <c r="CN2708">
        <f t="shared" si="214"/>
        <v>1</v>
      </c>
    </row>
    <row r="2709" spans="1:92" x14ac:dyDescent="0.25">
      <c r="A2709">
        <v>712</v>
      </c>
      <c r="B2709" t="s">
        <v>564</v>
      </c>
      <c r="C2709" t="s">
        <v>564</v>
      </c>
      <c r="D2709">
        <v>2602104</v>
      </c>
      <c r="E2709">
        <v>2</v>
      </c>
      <c r="F2709" s="107">
        <v>40936</v>
      </c>
      <c r="G2709" s="107">
        <v>41117</v>
      </c>
      <c r="H2709">
        <v>2602104</v>
      </c>
      <c r="I2709" s="107">
        <v>40937</v>
      </c>
      <c r="J2709" s="107">
        <v>40941</v>
      </c>
      <c r="K2709">
        <v>10000</v>
      </c>
      <c r="L2709" t="s">
        <v>568</v>
      </c>
      <c r="M2709" s="107">
        <v>40941</v>
      </c>
      <c r="N2709" t="s">
        <v>87</v>
      </c>
      <c r="O2709" t="s">
        <v>583</v>
      </c>
      <c r="P2709" t="s">
        <v>587</v>
      </c>
      <c r="Q2709">
        <v>5</v>
      </c>
      <c r="R2709">
        <v>182</v>
      </c>
      <c r="S2709">
        <v>0</v>
      </c>
      <c r="T2709">
        <v>0</v>
      </c>
      <c r="AB2709" t="s">
        <v>111</v>
      </c>
      <c r="AD2709" s="107">
        <v>34174</v>
      </c>
      <c r="AE2709" t="s">
        <v>31</v>
      </c>
      <c r="AF2709" t="s">
        <v>39</v>
      </c>
      <c r="AG2709" t="s">
        <v>40</v>
      </c>
      <c r="AH2709" t="s">
        <v>30</v>
      </c>
      <c r="AI2709" t="s">
        <v>69</v>
      </c>
      <c r="AJ2709" t="s">
        <v>47</v>
      </c>
      <c r="AK2709">
        <v>9</v>
      </c>
      <c r="AL2709" t="s">
        <v>47</v>
      </c>
      <c r="AP2709" t="s">
        <v>106</v>
      </c>
      <c r="AR2709" t="s">
        <v>43</v>
      </c>
      <c r="AS2709" t="s">
        <v>56</v>
      </c>
      <c r="BC2709" t="s">
        <v>37</v>
      </c>
      <c r="BF2709">
        <v>5</v>
      </c>
      <c r="BG2709">
        <v>181</v>
      </c>
      <c r="BH2709">
        <v>182</v>
      </c>
      <c r="BI2709">
        <v>18.475409836065573</v>
      </c>
      <c r="BJ2709">
        <f t="shared" si="210"/>
        <v>19</v>
      </c>
      <c r="BK2709">
        <v>0</v>
      </c>
      <c r="BL2709">
        <v>-176</v>
      </c>
      <c r="BM2709" t="s">
        <v>47</v>
      </c>
      <c r="BN2709" t="s">
        <v>75</v>
      </c>
      <c r="BO2709" t="s">
        <v>87</v>
      </c>
      <c r="BQ2709" t="s">
        <v>47</v>
      </c>
      <c r="BR2709" t="s">
        <v>87</v>
      </c>
      <c r="BS2709" t="s">
        <v>573</v>
      </c>
      <c r="BT2709" t="s">
        <v>1252</v>
      </c>
      <c r="BU2709" t="s">
        <v>564</v>
      </c>
      <c r="BV2709">
        <v>2.7472527472527472E-2</v>
      </c>
      <c r="BW2709">
        <v>2.7624309392265192E-2</v>
      </c>
      <c r="BX2709">
        <v>1.5178191973772015E-4</v>
      </c>
      <c r="BY2709">
        <v>0</v>
      </c>
      <c r="BZ2709">
        <v>-5</v>
      </c>
      <c r="CA2709">
        <v>0</v>
      </c>
      <c r="CB2709">
        <v>5</v>
      </c>
      <c r="CC2709" t="e">
        <v>#VALUE!</v>
      </c>
      <c r="CD2709">
        <v>5</v>
      </c>
      <c r="CE2709">
        <v>0</v>
      </c>
      <c r="CH2709">
        <f t="shared" si="211"/>
        <v>0</v>
      </c>
      <c r="CI2709" t="s">
        <v>1405</v>
      </c>
      <c r="CJ2709">
        <v>1</v>
      </c>
      <c r="CK2709" t="s">
        <v>1399</v>
      </c>
      <c r="CL2709">
        <f t="shared" si="212"/>
        <v>1</v>
      </c>
      <c r="CM2709">
        <f t="shared" si="213"/>
        <v>0</v>
      </c>
      <c r="CN2709">
        <f t="shared" si="214"/>
        <v>0</v>
      </c>
    </row>
    <row r="2710" spans="1:92" x14ac:dyDescent="0.25">
      <c r="A2710">
        <v>724</v>
      </c>
      <c r="B2710" t="s">
        <v>564</v>
      </c>
      <c r="C2710" t="s">
        <v>564</v>
      </c>
      <c r="D2710">
        <v>2602126</v>
      </c>
      <c r="E2710">
        <v>1</v>
      </c>
      <c r="F2710" s="107">
        <v>40937</v>
      </c>
      <c r="G2710" s="107">
        <v>40938</v>
      </c>
      <c r="H2710">
        <v>2602126</v>
      </c>
      <c r="I2710" s="107">
        <v>40937</v>
      </c>
      <c r="J2710" s="107">
        <v>40938</v>
      </c>
      <c r="K2710" t="s">
        <v>562</v>
      </c>
      <c r="L2710" t="s">
        <v>562</v>
      </c>
      <c r="N2710" t="s">
        <v>564</v>
      </c>
      <c r="O2710" t="s">
        <v>913</v>
      </c>
      <c r="P2710" t="s">
        <v>54</v>
      </c>
      <c r="Q2710">
        <v>2</v>
      </c>
      <c r="R2710">
        <v>2</v>
      </c>
      <c r="S2710">
        <v>0</v>
      </c>
      <c r="T2710">
        <v>0</v>
      </c>
      <c r="AD2710" s="107">
        <v>29120</v>
      </c>
      <c r="AE2710" t="s">
        <v>45</v>
      </c>
      <c r="AF2710" t="s">
        <v>32</v>
      </c>
      <c r="AG2710" t="s">
        <v>868</v>
      </c>
      <c r="AH2710" t="s">
        <v>30</v>
      </c>
      <c r="AI2710" t="s">
        <v>58</v>
      </c>
      <c r="AJ2710" t="s">
        <v>54</v>
      </c>
      <c r="AK2710">
        <v>1</v>
      </c>
      <c r="AL2710" t="s">
        <v>54</v>
      </c>
      <c r="AP2710" t="s">
        <v>109</v>
      </c>
      <c r="AR2710" t="s">
        <v>49</v>
      </c>
      <c r="AS2710" t="s">
        <v>73</v>
      </c>
      <c r="BC2710" t="s">
        <v>78</v>
      </c>
      <c r="BF2710">
        <v>2</v>
      </c>
      <c r="BG2710">
        <v>2</v>
      </c>
      <c r="BH2710">
        <v>2</v>
      </c>
      <c r="BI2710">
        <v>32.286885245901637</v>
      </c>
      <c r="BJ2710">
        <f t="shared" si="210"/>
        <v>32</v>
      </c>
      <c r="BK2710">
        <v>0</v>
      </c>
      <c r="BL2710">
        <v>0</v>
      </c>
      <c r="BM2710" t="s">
        <v>1051</v>
      </c>
      <c r="BN2710" t="s">
        <v>913</v>
      </c>
      <c r="BO2710" t="s">
        <v>564</v>
      </c>
      <c r="BQ2710" t="s">
        <v>1051</v>
      </c>
      <c r="BR2710" t="s">
        <v>87</v>
      </c>
      <c r="BS2710" t="s">
        <v>572</v>
      </c>
      <c r="BT2710" t="s">
        <v>1252</v>
      </c>
      <c r="BU2710" t="s">
        <v>564</v>
      </c>
      <c r="BV2710">
        <v>1</v>
      </c>
      <c r="BW2710">
        <v>1</v>
      </c>
      <c r="BX2710">
        <v>0</v>
      </c>
      <c r="BY2710">
        <v>0</v>
      </c>
      <c r="BZ2710">
        <v>-2</v>
      </c>
      <c r="CA2710">
        <v>0</v>
      </c>
      <c r="CB2710">
        <v>2</v>
      </c>
      <c r="CC2710" t="e">
        <v>#VALUE!</v>
      </c>
      <c r="CD2710">
        <v>2</v>
      </c>
      <c r="CE2710">
        <v>0</v>
      </c>
      <c r="CH2710">
        <f t="shared" si="211"/>
        <v>0</v>
      </c>
      <c r="CI2710" t="s">
        <v>1405</v>
      </c>
      <c r="CJ2710">
        <v>1</v>
      </c>
      <c r="CK2710" t="s">
        <v>1399</v>
      </c>
      <c r="CL2710">
        <f t="shared" si="212"/>
        <v>0</v>
      </c>
      <c r="CM2710">
        <f t="shared" si="213"/>
        <v>0</v>
      </c>
      <c r="CN2710">
        <f t="shared" si="214"/>
        <v>0</v>
      </c>
    </row>
    <row r="2711" spans="1:92" x14ac:dyDescent="0.25">
      <c r="A2711">
        <v>734</v>
      </c>
      <c r="B2711" t="s">
        <v>564</v>
      </c>
      <c r="C2711" t="s">
        <v>564</v>
      </c>
      <c r="D2711">
        <v>2602198</v>
      </c>
      <c r="E2711">
        <v>1</v>
      </c>
      <c r="F2711" s="107">
        <v>40937</v>
      </c>
      <c r="G2711" s="107">
        <v>41073</v>
      </c>
      <c r="H2711">
        <v>2602198</v>
      </c>
      <c r="I2711" s="107">
        <v>40937</v>
      </c>
      <c r="J2711" s="107">
        <v>40938</v>
      </c>
      <c r="K2711">
        <v>2000</v>
      </c>
      <c r="L2711" t="s">
        <v>566</v>
      </c>
      <c r="M2711" s="107">
        <v>40938</v>
      </c>
      <c r="N2711" t="s">
        <v>87</v>
      </c>
      <c r="O2711" t="s">
        <v>75</v>
      </c>
      <c r="P2711" t="s">
        <v>122</v>
      </c>
      <c r="Q2711">
        <v>2</v>
      </c>
      <c r="R2711">
        <v>137</v>
      </c>
      <c r="S2711">
        <v>0</v>
      </c>
      <c r="T2711">
        <v>0</v>
      </c>
      <c r="AD2711" s="107">
        <v>27055</v>
      </c>
      <c r="AE2711" t="s">
        <v>45</v>
      </c>
      <c r="AF2711" t="s">
        <v>68</v>
      </c>
      <c r="AG2711" t="s">
        <v>870</v>
      </c>
      <c r="AH2711" t="s">
        <v>30</v>
      </c>
      <c r="AI2711" t="s">
        <v>94</v>
      </c>
      <c r="AJ2711" t="s">
        <v>122</v>
      </c>
      <c r="AK2711">
        <v>6</v>
      </c>
      <c r="AL2711" t="s">
        <v>122</v>
      </c>
      <c r="AP2711" t="s">
        <v>154</v>
      </c>
      <c r="AR2711" t="s">
        <v>43</v>
      </c>
      <c r="AS2711" t="s">
        <v>63</v>
      </c>
      <c r="BC2711" t="s">
        <v>51</v>
      </c>
      <c r="BF2711">
        <v>2</v>
      </c>
      <c r="BG2711">
        <v>137</v>
      </c>
      <c r="BH2711">
        <v>137</v>
      </c>
      <c r="BI2711">
        <v>37.928961748633881</v>
      </c>
      <c r="BJ2711">
        <f t="shared" si="210"/>
        <v>38</v>
      </c>
      <c r="BK2711">
        <v>0</v>
      </c>
      <c r="BL2711">
        <v>-135</v>
      </c>
      <c r="BM2711" t="s">
        <v>1051</v>
      </c>
      <c r="BN2711" t="s">
        <v>75</v>
      </c>
      <c r="BO2711" t="s">
        <v>87</v>
      </c>
      <c r="BQ2711" t="s">
        <v>1051</v>
      </c>
      <c r="BR2711" t="s">
        <v>87</v>
      </c>
      <c r="BS2711" t="s">
        <v>573</v>
      </c>
      <c r="BT2711" t="s">
        <v>1252</v>
      </c>
      <c r="BU2711" t="s">
        <v>564</v>
      </c>
      <c r="BV2711">
        <v>1.4598540145985401E-2</v>
      </c>
      <c r="BW2711">
        <v>1.4598540145985401E-2</v>
      </c>
      <c r="BX2711">
        <v>0</v>
      </c>
      <c r="BY2711">
        <v>0</v>
      </c>
      <c r="BZ2711">
        <v>-2</v>
      </c>
      <c r="CA2711">
        <v>0</v>
      </c>
      <c r="CB2711">
        <v>2</v>
      </c>
      <c r="CC2711" t="e">
        <v>#VALUE!</v>
      </c>
      <c r="CD2711">
        <v>2</v>
      </c>
      <c r="CE2711">
        <v>0</v>
      </c>
      <c r="CH2711">
        <f t="shared" si="211"/>
        <v>0</v>
      </c>
      <c r="CI2711" t="s">
        <v>1405</v>
      </c>
      <c r="CJ2711">
        <v>1</v>
      </c>
      <c r="CK2711" t="s">
        <v>1399</v>
      </c>
      <c r="CL2711">
        <f t="shared" si="212"/>
        <v>1</v>
      </c>
      <c r="CM2711">
        <f t="shared" si="213"/>
        <v>0</v>
      </c>
      <c r="CN2711">
        <f t="shared" si="214"/>
        <v>0</v>
      </c>
    </row>
    <row r="2712" spans="1:92" x14ac:dyDescent="0.25">
      <c r="A2712">
        <v>735</v>
      </c>
      <c r="B2712" t="s">
        <v>564</v>
      </c>
      <c r="C2712" t="s">
        <v>564</v>
      </c>
      <c r="D2712">
        <v>2602201</v>
      </c>
      <c r="E2712">
        <v>1</v>
      </c>
      <c r="F2712" s="107">
        <v>40937</v>
      </c>
      <c r="G2712" s="107">
        <v>41010</v>
      </c>
      <c r="H2712">
        <v>2602201</v>
      </c>
      <c r="I2712" s="107">
        <v>40939</v>
      </c>
      <c r="J2712" s="107">
        <v>41010</v>
      </c>
      <c r="K2712">
        <v>30000</v>
      </c>
      <c r="L2712" t="s">
        <v>570</v>
      </c>
      <c r="N2712" t="s">
        <v>564</v>
      </c>
      <c r="O2712" t="s">
        <v>913</v>
      </c>
      <c r="P2712" t="s">
        <v>122</v>
      </c>
      <c r="Q2712">
        <v>72</v>
      </c>
      <c r="R2712">
        <v>74</v>
      </c>
      <c r="S2712">
        <v>0</v>
      </c>
      <c r="T2712">
        <v>0</v>
      </c>
      <c r="AD2712" s="107">
        <v>33548</v>
      </c>
      <c r="AE2712" t="s">
        <v>31</v>
      </c>
      <c r="AF2712" t="s">
        <v>68</v>
      </c>
      <c r="AG2712" t="s">
        <v>870</v>
      </c>
      <c r="AH2712" t="s">
        <v>30</v>
      </c>
      <c r="AI2712" t="s">
        <v>58</v>
      </c>
      <c r="AJ2712" t="s">
        <v>122</v>
      </c>
      <c r="AK2712">
        <v>7</v>
      </c>
      <c r="AL2712" t="s">
        <v>122</v>
      </c>
      <c r="AP2712" t="s">
        <v>227</v>
      </c>
      <c r="AR2712" t="s">
        <v>91</v>
      </c>
      <c r="AS2712" t="s">
        <v>381</v>
      </c>
      <c r="BC2712" t="s">
        <v>51</v>
      </c>
      <c r="BF2712">
        <v>72</v>
      </c>
      <c r="BG2712">
        <v>72</v>
      </c>
      <c r="BH2712">
        <v>74</v>
      </c>
      <c r="BI2712">
        <v>20.188524590163933</v>
      </c>
      <c r="BJ2712">
        <f t="shared" si="210"/>
        <v>20</v>
      </c>
      <c r="BK2712">
        <v>0</v>
      </c>
      <c r="BL2712">
        <v>0</v>
      </c>
      <c r="BM2712" t="s">
        <v>1051</v>
      </c>
      <c r="BN2712" t="s">
        <v>913</v>
      </c>
      <c r="BO2712" t="s">
        <v>564</v>
      </c>
      <c r="BQ2712" t="s">
        <v>1051</v>
      </c>
      <c r="BR2712" t="s">
        <v>87</v>
      </c>
      <c r="BS2712" t="s">
        <v>572</v>
      </c>
      <c r="BT2712" t="s">
        <v>1252</v>
      </c>
      <c r="BU2712" t="s">
        <v>564</v>
      </c>
      <c r="BV2712">
        <v>0.97297297297297303</v>
      </c>
      <c r="BW2712">
        <v>1</v>
      </c>
      <c r="BX2712">
        <v>2.7027027027026973E-2</v>
      </c>
      <c r="BY2712">
        <v>0</v>
      </c>
      <c r="BZ2712">
        <v>-72</v>
      </c>
      <c r="CA2712">
        <v>0</v>
      </c>
      <c r="CB2712">
        <v>72</v>
      </c>
      <c r="CC2712" t="e">
        <v>#VALUE!</v>
      </c>
      <c r="CD2712">
        <v>72</v>
      </c>
      <c r="CE2712">
        <v>0</v>
      </c>
      <c r="CH2712">
        <f t="shared" si="211"/>
        <v>0</v>
      </c>
      <c r="CI2712" t="s">
        <v>1402</v>
      </c>
      <c r="CJ2712">
        <v>4</v>
      </c>
      <c r="CK2712" t="s">
        <v>1399</v>
      </c>
      <c r="CL2712">
        <f t="shared" si="212"/>
        <v>0</v>
      </c>
      <c r="CM2712">
        <f t="shared" si="213"/>
        <v>0</v>
      </c>
      <c r="CN2712">
        <f t="shared" si="214"/>
        <v>0</v>
      </c>
    </row>
    <row r="2713" spans="1:92" x14ac:dyDescent="0.25">
      <c r="A2713">
        <v>739</v>
      </c>
      <c r="B2713" t="s">
        <v>564</v>
      </c>
      <c r="C2713" t="s">
        <v>564</v>
      </c>
      <c r="D2713">
        <v>2602221</v>
      </c>
      <c r="E2713">
        <v>1</v>
      </c>
      <c r="F2713" s="107">
        <v>40938</v>
      </c>
      <c r="G2713" s="107">
        <v>41031</v>
      </c>
      <c r="H2713">
        <v>2602221</v>
      </c>
      <c r="I2713" s="107" t="s">
        <v>560</v>
      </c>
      <c r="J2713" s="107" t="s">
        <v>560</v>
      </c>
      <c r="K2713">
        <v>20000</v>
      </c>
      <c r="L2713" t="s">
        <v>569</v>
      </c>
      <c r="M2713" s="107">
        <v>40938</v>
      </c>
      <c r="N2713" t="s">
        <v>87</v>
      </c>
      <c r="O2713" t="s">
        <v>75</v>
      </c>
      <c r="P2713" t="s">
        <v>122</v>
      </c>
      <c r="Q2713">
        <v>0</v>
      </c>
      <c r="R2713">
        <v>94</v>
      </c>
      <c r="S2713">
        <v>0</v>
      </c>
      <c r="T2713">
        <v>0</v>
      </c>
      <c r="AD2713" s="107">
        <v>24629</v>
      </c>
      <c r="AE2713" t="s">
        <v>31</v>
      </c>
      <c r="AF2713" t="s">
        <v>137</v>
      </c>
      <c r="AG2713" t="s">
        <v>869</v>
      </c>
      <c r="AH2713" t="s">
        <v>30</v>
      </c>
      <c r="AI2713" t="s">
        <v>64</v>
      </c>
      <c r="AJ2713" t="s">
        <v>122</v>
      </c>
      <c r="AK2713">
        <v>2</v>
      </c>
      <c r="AL2713" t="s">
        <v>122</v>
      </c>
      <c r="AP2713" t="s">
        <v>110</v>
      </c>
      <c r="AR2713" t="s">
        <v>66</v>
      </c>
      <c r="AS2713" t="s">
        <v>44</v>
      </c>
      <c r="BC2713" t="s">
        <v>51</v>
      </c>
      <c r="BF2713">
        <v>0</v>
      </c>
      <c r="BG2713">
        <v>0</v>
      </c>
      <c r="BH2713">
        <v>94</v>
      </c>
      <c r="BI2713">
        <v>44.560109289617486</v>
      </c>
      <c r="BJ2713" t="e">
        <f t="shared" si="210"/>
        <v>#VALUE!</v>
      </c>
      <c r="BK2713" t="e">
        <v>#VALUE!</v>
      </c>
      <c r="BL2713" t="e">
        <v>#VALUE!</v>
      </c>
      <c r="BM2713" t="s">
        <v>1051</v>
      </c>
      <c r="BN2713" t="s">
        <v>75</v>
      </c>
      <c r="BO2713" t="s">
        <v>87</v>
      </c>
      <c r="BQ2713" t="s">
        <v>1051</v>
      </c>
      <c r="BR2713">
        <v>0</v>
      </c>
      <c r="BS2713" t="s">
        <v>573</v>
      </c>
      <c r="BT2713" t="s">
        <v>1252</v>
      </c>
      <c r="BU2713" t="s">
        <v>564</v>
      </c>
      <c r="BV2713">
        <v>0</v>
      </c>
      <c r="BW2713">
        <v>0</v>
      </c>
      <c r="BX2713">
        <v>0</v>
      </c>
      <c r="BY2713">
        <v>0</v>
      </c>
      <c r="BZ2713" t="e">
        <v>#VALUE!</v>
      </c>
      <c r="CA2713" t="e">
        <v>#VALUE!</v>
      </c>
      <c r="CB2713" t="e">
        <v>#VALUE!</v>
      </c>
      <c r="CC2713">
        <v>0</v>
      </c>
      <c r="CD2713">
        <v>0</v>
      </c>
      <c r="CE2713">
        <v>0</v>
      </c>
      <c r="CH2713">
        <f t="shared" si="211"/>
        <v>0</v>
      </c>
      <c r="CI2713" t="s">
        <v>1405</v>
      </c>
      <c r="CJ2713">
        <v>1</v>
      </c>
      <c r="CK2713" t="s">
        <v>1400</v>
      </c>
      <c r="CL2713">
        <f t="shared" si="212"/>
        <v>1</v>
      </c>
      <c r="CM2713">
        <f t="shared" si="213"/>
        <v>0</v>
      </c>
      <c r="CN2713">
        <f t="shared" si="214"/>
        <v>0</v>
      </c>
    </row>
    <row r="2714" spans="1:92" x14ac:dyDescent="0.25">
      <c r="A2714">
        <v>747</v>
      </c>
      <c r="B2714" t="s">
        <v>564</v>
      </c>
      <c r="C2714" t="s">
        <v>564</v>
      </c>
      <c r="D2714">
        <v>2602236</v>
      </c>
      <c r="E2714">
        <v>6</v>
      </c>
      <c r="F2714" s="107">
        <v>40938</v>
      </c>
      <c r="G2714" s="107">
        <v>41186</v>
      </c>
      <c r="H2714">
        <v>2602236</v>
      </c>
      <c r="I2714" s="107">
        <v>40938</v>
      </c>
      <c r="J2714" s="107">
        <v>41186</v>
      </c>
      <c r="K2714" t="s">
        <v>562</v>
      </c>
      <c r="L2714" t="s">
        <v>562</v>
      </c>
      <c r="N2714" t="s">
        <v>564</v>
      </c>
      <c r="O2714" t="s">
        <v>913</v>
      </c>
      <c r="P2714" t="s">
        <v>38</v>
      </c>
      <c r="Q2714">
        <v>249</v>
      </c>
      <c r="R2714">
        <v>249</v>
      </c>
      <c r="S2714">
        <v>0</v>
      </c>
      <c r="T2714">
        <v>0</v>
      </c>
      <c r="AB2714" t="s">
        <v>111</v>
      </c>
      <c r="AD2714" s="107">
        <v>31480</v>
      </c>
      <c r="AE2714" t="s">
        <v>31</v>
      </c>
      <c r="AF2714" t="s">
        <v>39</v>
      </c>
      <c r="AG2714" t="s">
        <v>40</v>
      </c>
      <c r="AH2714" t="s">
        <v>30</v>
      </c>
      <c r="AI2714" t="s">
        <v>64</v>
      </c>
      <c r="AJ2714" t="s">
        <v>88</v>
      </c>
      <c r="AK2714">
        <v>10</v>
      </c>
      <c r="AL2714" t="s">
        <v>361</v>
      </c>
      <c r="AM2714">
        <v>7</v>
      </c>
      <c r="AP2714" t="s">
        <v>235</v>
      </c>
      <c r="AR2714" t="s">
        <v>66</v>
      </c>
      <c r="AS2714" t="s">
        <v>73</v>
      </c>
      <c r="BC2714" t="s">
        <v>37</v>
      </c>
      <c r="BF2714">
        <v>249</v>
      </c>
      <c r="BG2714">
        <v>249</v>
      </c>
      <c r="BH2714">
        <v>249</v>
      </c>
      <c r="BI2714">
        <v>25.84153005464481</v>
      </c>
      <c r="BJ2714">
        <f t="shared" si="210"/>
        <v>26</v>
      </c>
      <c r="BK2714">
        <v>0</v>
      </c>
      <c r="BL2714">
        <v>0</v>
      </c>
      <c r="BM2714" t="s">
        <v>1050</v>
      </c>
      <c r="BN2714" t="s">
        <v>913</v>
      </c>
      <c r="BO2714" t="s">
        <v>564</v>
      </c>
      <c r="BQ2714" t="s">
        <v>1050</v>
      </c>
      <c r="BR2714" t="s">
        <v>87</v>
      </c>
      <c r="BS2714" t="s">
        <v>572</v>
      </c>
      <c r="BT2714" t="s">
        <v>1252</v>
      </c>
      <c r="BU2714" t="s">
        <v>564</v>
      </c>
      <c r="BV2714">
        <v>1</v>
      </c>
      <c r="BW2714">
        <v>1</v>
      </c>
      <c r="BX2714">
        <v>0</v>
      </c>
      <c r="BY2714">
        <v>0</v>
      </c>
      <c r="BZ2714">
        <v>-249</v>
      </c>
      <c r="CA2714">
        <v>0</v>
      </c>
      <c r="CB2714">
        <v>249</v>
      </c>
      <c r="CC2714" t="e">
        <v>#VALUE!</v>
      </c>
      <c r="CD2714">
        <v>249</v>
      </c>
      <c r="CE2714">
        <v>0</v>
      </c>
      <c r="CH2714">
        <f t="shared" si="211"/>
        <v>0</v>
      </c>
      <c r="CI2714" t="s">
        <v>1403</v>
      </c>
      <c r="CJ2714">
        <v>6</v>
      </c>
      <c r="CK2714" t="s">
        <v>1399</v>
      </c>
      <c r="CL2714">
        <f t="shared" si="212"/>
        <v>0</v>
      </c>
      <c r="CM2714">
        <f t="shared" si="213"/>
        <v>0</v>
      </c>
      <c r="CN2714">
        <f t="shared" si="214"/>
        <v>0</v>
      </c>
    </row>
    <row r="2715" spans="1:92" x14ac:dyDescent="0.25">
      <c r="A2715">
        <v>749</v>
      </c>
      <c r="B2715" t="s">
        <v>564</v>
      </c>
      <c r="C2715" t="s">
        <v>87</v>
      </c>
      <c r="D2715">
        <v>2602268</v>
      </c>
      <c r="E2715" t="s">
        <v>1409</v>
      </c>
      <c r="F2715" s="107">
        <v>40938</v>
      </c>
      <c r="G2715" s="107"/>
      <c r="H2715">
        <v>2602268</v>
      </c>
      <c r="I2715" s="107" t="s">
        <v>560</v>
      </c>
      <c r="J2715" s="107" t="s">
        <v>560</v>
      </c>
      <c r="K2715">
        <v>90000</v>
      </c>
      <c r="L2715" t="s">
        <v>570</v>
      </c>
      <c r="N2715" t="s">
        <v>1328</v>
      </c>
      <c r="O2715" t="s">
        <v>913</v>
      </c>
      <c r="P2715" t="s">
        <v>593</v>
      </c>
      <c r="Q2715" t="s">
        <v>1311</v>
      </c>
      <c r="R2715" t="s">
        <v>1311</v>
      </c>
      <c r="S2715">
        <v>0</v>
      </c>
      <c r="T2715">
        <v>0</v>
      </c>
      <c r="AD2715" s="107">
        <v>24971</v>
      </c>
      <c r="AE2715" t="s">
        <v>31</v>
      </c>
      <c r="AF2715" t="s">
        <v>68</v>
      </c>
      <c r="AG2715" t="s">
        <v>870</v>
      </c>
      <c r="AH2715" t="s">
        <v>30</v>
      </c>
      <c r="AI2715" t="s">
        <v>61</v>
      </c>
      <c r="AJ2715" t="s">
        <v>30</v>
      </c>
      <c r="AP2715" t="s">
        <v>172</v>
      </c>
      <c r="AR2715" t="s">
        <v>49</v>
      </c>
      <c r="AS2715" t="s">
        <v>125</v>
      </c>
      <c r="AY2715" t="s">
        <v>87</v>
      </c>
      <c r="BC2715" t="s">
        <v>78</v>
      </c>
      <c r="BF2715" t="s">
        <v>1311</v>
      </c>
      <c r="BG2715" t="s">
        <v>1311</v>
      </c>
      <c r="BH2715" t="s">
        <v>1311</v>
      </c>
      <c r="BI2715">
        <v>43.625683060109289</v>
      </c>
      <c r="BJ2715" t="e">
        <f t="shared" si="210"/>
        <v>#VALUE!</v>
      </c>
      <c r="BK2715" t="e">
        <v>#VALUE!</v>
      </c>
      <c r="BL2715" t="e">
        <v>#VALUE!</v>
      </c>
      <c r="BM2715">
        <v>0</v>
      </c>
      <c r="BN2715" t="s">
        <v>913</v>
      </c>
      <c r="BO2715" t="s">
        <v>564</v>
      </c>
      <c r="BQ2715" t="s">
        <v>1409</v>
      </c>
      <c r="BR2715" t="s">
        <v>87</v>
      </c>
      <c r="BS2715" t="s">
        <v>1311</v>
      </c>
      <c r="BT2715" t="s">
        <v>586</v>
      </c>
      <c r="BU2715" t="s">
        <v>564</v>
      </c>
      <c r="BV2715" t="s">
        <v>1311</v>
      </c>
      <c r="BW2715" t="s">
        <v>586</v>
      </c>
      <c r="BX2715">
        <v>0</v>
      </c>
      <c r="BY2715" t="e">
        <v>#VALUE!</v>
      </c>
      <c r="BZ2715" t="e">
        <v>#VALUE!</v>
      </c>
      <c r="CA2715" t="e">
        <v>#VALUE!</v>
      </c>
      <c r="CB2715" t="e">
        <v>#VALUE!</v>
      </c>
      <c r="CC2715" t="s">
        <v>1311</v>
      </c>
      <c r="CD2715" t="s">
        <v>586</v>
      </c>
      <c r="CH2715">
        <f t="shared" si="211"/>
        <v>0</v>
      </c>
      <c r="CI2715" t="s">
        <v>1410</v>
      </c>
      <c r="CJ2715">
        <v>9</v>
      </c>
      <c r="CK2715" t="s">
        <v>1400</v>
      </c>
      <c r="CL2715">
        <f t="shared" si="212"/>
        <v>0</v>
      </c>
      <c r="CM2715">
        <f t="shared" si="213"/>
        <v>0</v>
      </c>
      <c r="CN2715">
        <f t="shared" si="214"/>
        <v>0</v>
      </c>
    </row>
    <row r="2716" spans="1:92" x14ac:dyDescent="0.25">
      <c r="A2716">
        <v>752</v>
      </c>
      <c r="B2716" t="s">
        <v>564</v>
      </c>
      <c r="C2716" t="s">
        <v>564</v>
      </c>
      <c r="D2716">
        <v>2602309</v>
      </c>
      <c r="E2716">
        <v>4</v>
      </c>
      <c r="F2716" s="107">
        <v>40938</v>
      </c>
      <c r="G2716" s="107">
        <v>41212</v>
      </c>
      <c r="H2716">
        <v>2602309</v>
      </c>
      <c r="I2716" s="107">
        <v>40938</v>
      </c>
      <c r="J2716" s="107">
        <v>41212</v>
      </c>
      <c r="K2716">
        <v>10000</v>
      </c>
      <c r="L2716" t="s">
        <v>568</v>
      </c>
      <c r="N2716" t="s">
        <v>564</v>
      </c>
      <c r="O2716" t="s">
        <v>913</v>
      </c>
      <c r="P2716" t="s">
        <v>38</v>
      </c>
      <c r="Q2716">
        <v>275</v>
      </c>
      <c r="R2716">
        <v>275</v>
      </c>
      <c r="S2716">
        <v>0</v>
      </c>
      <c r="T2716">
        <v>0</v>
      </c>
      <c r="AD2716" s="107">
        <v>26564</v>
      </c>
      <c r="AE2716" t="s">
        <v>31</v>
      </c>
      <c r="AF2716" t="s">
        <v>68</v>
      </c>
      <c r="AG2716" t="s">
        <v>870</v>
      </c>
      <c r="AH2716" t="s">
        <v>30</v>
      </c>
      <c r="AI2716" t="s">
        <v>46</v>
      </c>
      <c r="AJ2716" t="s">
        <v>88</v>
      </c>
      <c r="AK2716">
        <v>12</v>
      </c>
      <c r="AL2716" t="s">
        <v>986</v>
      </c>
      <c r="AO2716">
        <v>365</v>
      </c>
      <c r="AP2716" t="s">
        <v>55</v>
      </c>
      <c r="AR2716" t="s">
        <v>49</v>
      </c>
      <c r="AS2716" t="s">
        <v>56</v>
      </c>
      <c r="BC2716" t="s">
        <v>37</v>
      </c>
      <c r="BF2716">
        <v>275</v>
      </c>
      <c r="BG2716">
        <v>275</v>
      </c>
      <c r="BH2716">
        <v>275</v>
      </c>
      <c r="BI2716">
        <v>39.27322404371585</v>
      </c>
      <c r="BJ2716">
        <f t="shared" si="210"/>
        <v>39</v>
      </c>
      <c r="BK2716">
        <v>0</v>
      </c>
      <c r="BL2716">
        <v>0</v>
      </c>
      <c r="BM2716" t="s">
        <v>1050</v>
      </c>
      <c r="BN2716" t="s">
        <v>913</v>
      </c>
      <c r="BO2716" t="s">
        <v>564</v>
      </c>
      <c r="BQ2716" t="s">
        <v>1050</v>
      </c>
      <c r="BR2716" t="s">
        <v>87</v>
      </c>
      <c r="BS2716" t="s">
        <v>572</v>
      </c>
      <c r="BT2716" t="s">
        <v>1252</v>
      </c>
      <c r="BU2716" t="s">
        <v>564</v>
      </c>
      <c r="BV2716">
        <v>1</v>
      </c>
      <c r="BW2716">
        <v>1</v>
      </c>
      <c r="BX2716">
        <v>0</v>
      </c>
      <c r="BY2716">
        <v>0</v>
      </c>
      <c r="BZ2716">
        <v>-275</v>
      </c>
      <c r="CA2716">
        <v>0</v>
      </c>
      <c r="CB2716">
        <v>275</v>
      </c>
      <c r="CC2716" t="e">
        <v>#VALUE!</v>
      </c>
      <c r="CD2716">
        <v>275</v>
      </c>
      <c r="CE2716">
        <v>0</v>
      </c>
      <c r="CH2716">
        <f t="shared" si="211"/>
        <v>0</v>
      </c>
      <c r="CI2716" t="s">
        <v>1403</v>
      </c>
      <c r="CJ2716">
        <v>6</v>
      </c>
      <c r="CK2716" t="s">
        <v>1399</v>
      </c>
      <c r="CL2716">
        <f t="shared" si="212"/>
        <v>0</v>
      </c>
      <c r="CM2716">
        <f t="shared" si="213"/>
        <v>0</v>
      </c>
      <c r="CN2716">
        <f t="shared" si="214"/>
        <v>0</v>
      </c>
    </row>
    <row r="2717" spans="1:92" x14ac:dyDescent="0.25">
      <c r="A2717">
        <v>765</v>
      </c>
      <c r="B2717" t="s">
        <v>564</v>
      </c>
      <c r="C2717" t="s">
        <v>564</v>
      </c>
      <c r="D2717">
        <v>2602358</v>
      </c>
      <c r="E2717">
        <v>5</v>
      </c>
      <c r="F2717" s="107">
        <v>40938</v>
      </c>
      <c r="G2717" s="107">
        <v>41123</v>
      </c>
      <c r="H2717">
        <v>2602358</v>
      </c>
      <c r="I2717" s="107">
        <v>41114</v>
      </c>
      <c r="J2717" s="107">
        <v>41123</v>
      </c>
      <c r="K2717">
        <v>5000</v>
      </c>
      <c r="L2717" t="s">
        <v>567</v>
      </c>
      <c r="N2717" t="s">
        <v>564</v>
      </c>
      <c r="O2717" t="s">
        <v>913</v>
      </c>
      <c r="P2717" t="s">
        <v>38</v>
      </c>
      <c r="Q2717">
        <v>10</v>
      </c>
      <c r="R2717">
        <v>186</v>
      </c>
      <c r="S2717">
        <v>0</v>
      </c>
      <c r="T2717">
        <v>0</v>
      </c>
      <c r="AD2717" s="107">
        <v>32175</v>
      </c>
      <c r="AE2717" t="s">
        <v>31</v>
      </c>
      <c r="AF2717" t="s">
        <v>68</v>
      </c>
      <c r="AG2717" t="s">
        <v>870</v>
      </c>
      <c r="AH2717" t="s">
        <v>30</v>
      </c>
      <c r="AI2717" t="s">
        <v>96</v>
      </c>
      <c r="AJ2717" t="s">
        <v>88</v>
      </c>
      <c r="AK2717">
        <v>3</v>
      </c>
      <c r="AL2717" t="s">
        <v>987</v>
      </c>
      <c r="AN2717">
        <v>8</v>
      </c>
      <c r="AP2717" t="s">
        <v>97</v>
      </c>
      <c r="AR2717" t="s">
        <v>43</v>
      </c>
      <c r="AS2717" t="s">
        <v>63</v>
      </c>
      <c r="BC2717" t="s">
        <v>37</v>
      </c>
      <c r="BF2717">
        <v>10</v>
      </c>
      <c r="BG2717">
        <v>10</v>
      </c>
      <c r="BH2717">
        <v>186</v>
      </c>
      <c r="BI2717">
        <v>23.942622950819672</v>
      </c>
      <c r="BJ2717">
        <f t="shared" si="210"/>
        <v>24</v>
      </c>
      <c r="BK2717">
        <v>0</v>
      </c>
      <c r="BL2717">
        <v>0</v>
      </c>
      <c r="BM2717" t="s">
        <v>1050</v>
      </c>
      <c r="BN2717" t="s">
        <v>913</v>
      </c>
      <c r="BO2717" t="s">
        <v>564</v>
      </c>
      <c r="BQ2717" t="s">
        <v>1050</v>
      </c>
      <c r="BR2717" t="s">
        <v>87</v>
      </c>
      <c r="BS2717" t="s">
        <v>572</v>
      </c>
      <c r="BT2717" t="s">
        <v>1252</v>
      </c>
      <c r="BU2717" t="s">
        <v>564</v>
      </c>
      <c r="BV2717">
        <v>5.3763440860215055E-2</v>
      </c>
      <c r="BW2717">
        <v>1</v>
      </c>
      <c r="BX2717">
        <v>0.94623655913978499</v>
      </c>
      <c r="BY2717">
        <v>0</v>
      </c>
      <c r="BZ2717">
        <v>-10</v>
      </c>
      <c r="CA2717">
        <v>0</v>
      </c>
      <c r="CB2717">
        <v>10</v>
      </c>
      <c r="CC2717" t="e">
        <v>#VALUE!</v>
      </c>
      <c r="CD2717">
        <v>10</v>
      </c>
      <c r="CE2717">
        <v>0</v>
      </c>
      <c r="CH2717">
        <f t="shared" si="211"/>
        <v>0</v>
      </c>
      <c r="CI2717" t="s">
        <v>1405</v>
      </c>
      <c r="CJ2717">
        <v>1</v>
      </c>
      <c r="CK2717" t="s">
        <v>1399</v>
      </c>
      <c r="CL2717">
        <f t="shared" si="212"/>
        <v>0</v>
      </c>
      <c r="CM2717">
        <f t="shared" si="213"/>
        <v>0</v>
      </c>
      <c r="CN2717">
        <f t="shared" si="214"/>
        <v>0</v>
      </c>
    </row>
    <row r="2718" spans="1:92" x14ac:dyDescent="0.25">
      <c r="A2718">
        <v>766</v>
      </c>
      <c r="B2718" t="s">
        <v>564</v>
      </c>
      <c r="C2718" t="s">
        <v>564</v>
      </c>
      <c r="D2718">
        <v>2602366</v>
      </c>
      <c r="E2718">
        <v>2</v>
      </c>
      <c r="F2718" s="107">
        <v>40938</v>
      </c>
      <c r="G2718" s="107">
        <v>40955</v>
      </c>
      <c r="H2718">
        <v>2602366</v>
      </c>
      <c r="I2718" s="107">
        <v>40939</v>
      </c>
      <c r="J2718" s="107">
        <v>40941</v>
      </c>
      <c r="K2718">
        <v>10000</v>
      </c>
      <c r="L2718" t="s">
        <v>568</v>
      </c>
      <c r="M2718" s="107">
        <v>40941</v>
      </c>
      <c r="N2718" t="s">
        <v>87</v>
      </c>
      <c r="O2718" t="s">
        <v>159</v>
      </c>
      <c r="P2718" t="s">
        <v>587</v>
      </c>
      <c r="Q2718">
        <v>3</v>
      </c>
      <c r="R2718">
        <v>18</v>
      </c>
      <c r="S2718">
        <v>0</v>
      </c>
      <c r="T2718">
        <v>0</v>
      </c>
      <c r="AD2718" s="107">
        <v>29875</v>
      </c>
      <c r="AE2718" t="s">
        <v>31</v>
      </c>
      <c r="AF2718" t="s">
        <v>32</v>
      </c>
      <c r="AG2718" t="s">
        <v>868</v>
      </c>
      <c r="AH2718" t="s">
        <v>30</v>
      </c>
      <c r="AI2718" t="s">
        <v>89</v>
      </c>
      <c r="AJ2718" t="s">
        <v>47</v>
      </c>
      <c r="AK2718">
        <v>2</v>
      </c>
      <c r="AL2718" t="s">
        <v>47</v>
      </c>
      <c r="AP2718" t="s">
        <v>48</v>
      </c>
      <c r="AR2718" t="s">
        <v>49</v>
      </c>
      <c r="AS2718" t="s">
        <v>44</v>
      </c>
      <c r="AT2718" t="s">
        <v>245</v>
      </c>
      <c r="BC2718" t="s">
        <v>37</v>
      </c>
      <c r="BF2718">
        <v>3</v>
      </c>
      <c r="BG2718">
        <v>17</v>
      </c>
      <c r="BH2718">
        <v>18</v>
      </c>
      <c r="BI2718">
        <v>30.226775956284154</v>
      </c>
      <c r="BJ2718">
        <f t="shared" si="210"/>
        <v>30</v>
      </c>
      <c r="BK2718">
        <v>0</v>
      </c>
      <c r="BL2718">
        <v>-14</v>
      </c>
      <c r="BM2718" t="s">
        <v>47</v>
      </c>
      <c r="BN2718" t="s">
        <v>159</v>
      </c>
      <c r="BO2718" t="s">
        <v>87</v>
      </c>
      <c r="BQ2718" t="s">
        <v>47</v>
      </c>
      <c r="BR2718" t="s">
        <v>87</v>
      </c>
      <c r="BS2718" t="s">
        <v>573</v>
      </c>
      <c r="BT2718" t="s">
        <v>1252</v>
      </c>
      <c r="BU2718" t="s">
        <v>564</v>
      </c>
      <c r="BV2718">
        <v>0.16666666666666666</v>
      </c>
      <c r="BW2718">
        <v>0.17647058823529413</v>
      </c>
      <c r="BX2718">
        <v>9.8039215686274717E-3</v>
      </c>
      <c r="BY2718">
        <v>0</v>
      </c>
      <c r="BZ2718">
        <v>-3</v>
      </c>
      <c r="CA2718">
        <v>0</v>
      </c>
      <c r="CB2718">
        <v>3</v>
      </c>
      <c r="CC2718" t="e">
        <v>#VALUE!</v>
      </c>
      <c r="CD2718">
        <v>3</v>
      </c>
      <c r="CE2718">
        <v>0</v>
      </c>
      <c r="CH2718">
        <f t="shared" si="211"/>
        <v>0</v>
      </c>
      <c r="CI2718" t="s">
        <v>1405</v>
      </c>
      <c r="CJ2718">
        <v>1</v>
      </c>
      <c r="CK2718" t="s">
        <v>1399</v>
      </c>
      <c r="CL2718">
        <f t="shared" si="212"/>
        <v>1</v>
      </c>
      <c r="CM2718">
        <f t="shared" si="213"/>
        <v>0</v>
      </c>
      <c r="CN2718">
        <f t="shared" si="214"/>
        <v>0</v>
      </c>
    </row>
    <row r="2719" spans="1:92" x14ac:dyDescent="0.25">
      <c r="A2719">
        <v>769</v>
      </c>
      <c r="B2719" t="s">
        <v>564</v>
      </c>
      <c r="C2719" t="s">
        <v>564</v>
      </c>
      <c r="D2719">
        <v>2602374</v>
      </c>
      <c r="E2719">
        <v>2</v>
      </c>
      <c r="F2719" s="107">
        <v>40938</v>
      </c>
      <c r="G2719" s="107">
        <v>41011</v>
      </c>
      <c r="H2719">
        <v>2602374</v>
      </c>
      <c r="I2719" s="107">
        <v>40939</v>
      </c>
      <c r="J2719" s="107">
        <v>40941</v>
      </c>
      <c r="K2719">
        <v>30000</v>
      </c>
      <c r="L2719" t="s">
        <v>570</v>
      </c>
      <c r="M2719" s="107">
        <v>40941</v>
      </c>
      <c r="N2719" t="s">
        <v>87</v>
      </c>
      <c r="O2719" t="s">
        <v>75</v>
      </c>
      <c r="P2719" t="s">
        <v>587</v>
      </c>
      <c r="Q2719">
        <v>3</v>
      </c>
      <c r="R2719">
        <v>74</v>
      </c>
      <c r="S2719">
        <v>0</v>
      </c>
      <c r="T2719">
        <v>0</v>
      </c>
      <c r="AD2719" s="107">
        <v>33332</v>
      </c>
      <c r="AE2719" t="s">
        <v>31</v>
      </c>
      <c r="AF2719" t="s">
        <v>32</v>
      </c>
      <c r="AG2719" t="s">
        <v>868</v>
      </c>
      <c r="AH2719" t="s">
        <v>30</v>
      </c>
      <c r="AI2719" t="s">
        <v>112</v>
      </c>
      <c r="AJ2719" t="s">
        <v>47</v>
      </c>
      <c r="AK2719">
        <v>4</v>
      </c>
      <c r="AL2719" t="s">
        <v>47</v>
      </c>
      <c r="AP2719" t="s">
        <v>131</v>
      </c>
      <c r="AR2719" t="s">
        <v>91</v>
      </c>
      <c r="AS2719" t="s">
        <v>81</v>
      </c>
      <c r="AT2719" t="s">
        <v>606</v>
      </c>
      <c r="BC2719" t="s">
        <v>51</v>
      </c>
      <c r="BF2719">
        <v>3</v>
      </c>
      <c r="BG2719">
        <v>73</v>
      </c>
      <c r="BH2719">
        <v>74</v>
      </c>
      <c r="BI2719">
        <v>20.781420765027324</v>
      </c>
      <c r="BJ2719">
        <f t="shared" si="210"/>
        <v>21</v>
      </c>
      <c r="BK2719">
        <v>0</v>
      </c>
      <c r="BL2719">
        <v>-70</v>
      </c>
      <c r="BM2719" t="s">
        <v>47</v>
      </c>
      <c r="BN2719" t="s">
        <v>75</v>
      </c>
      <c r="BO2719" t="s">
        <v>87</v>
      </c>
      <c r="BQ2719" t="s">
        <v>47</v>
      </c>
      <c r="BR2719" t="s">
        <v>87</v>
      </c>
      <c r="BS2719" t="s">
        <v>573</v>
      </c>
      <c r="BT2719" t="s">
        <v>1252</v>
      </c>
      <c r="BU2719" t="s">
        <v>564</v>
      </c>
      <c r="BV2719">
        <v>4.0540540540540543E-2</v>
      </c>
      <c r="BW2719">
        <v>4.1095890410958902E-2</v>
      </c>
      <c r="BX2719">
        <v>5.5534987041835904E-4</v>
      </c>
      <c r="BY2719">
        <v>0</v>
      </c>
      <c r="BZ2719">
        <v>-3</v>
      </c>
      <c r="CA2719">
        <v>0</v>
      </c>
      <c r="CB2719">
        <v>3</v>
      </c>
      <c r="CC2719" t="e">
        <v>#VALUE!</v>
      </c>
      <c r="CD2719">
        <v>3</v>
      </c>
      <c r="CE2719">
        <v>0</v>
      </c>
      <c r="CH2719">
        <f t="shared" si="211"/>
        <v>0</v>
      </c>
      <c r="CI2719" t="s">
        <v>1405</v>
      </c>
      <c r="CJ2719">
        <v>1</v>
      </c>
      <c r="CK2719" t="s">
        <v>1399</v>
      </c>
      <c r="CL2719">
        <f t="shared" si="212"/>
        <v>1</v>
      </c>
      <c r="CM2719">
        <f t="shared" si="213"/>
        <v>0</v>
      </c>
      <c r="CN2719">
        <f t="shared" si="214"/>
        <v>0</v>
      </c>
    </row>
    <row r="2720" spans="1:92" x14ac:dyDescent="0.25">
      <c r="A2720">
        <v>774</v>
      </c>
      <c r="B2720" t="s">
        <v>564</v>
      </c>
      <c r="C2720" t="s">
        <v>564</v>
      </c>
      <c r="D2720">
        <v>2602382</v>
      </c>
      <c r="E2720">
        <v>1</v>
      </c>
      <c r="F2720" s="107">
        <v>40939</v>
      </c>
      <c r="G2720" s="107">
        <v>40940</v>
      </c>
      <c r="H2720">
        <v>2602382</v>
      </c>
      <c r="I2720" s="107">
        <v>40939</v>
      </c>
      <c r="J2720" s="107">
        <v>40940</v>
      </c>
      <c r="K2720">
        <v>5000</v>
      </c>
      <c r="L2720" t="s">
        <v>567</v>
      </c>
      <c r="N2720" t="s">
        <v>564</v>
      </c>
      <c r="O2720" t="s">
        <v>913</v>
      </c>
      <c r="P2720" t="s">
        <v>54</v>
      </c>
      <c r="Q2720">
        <v>2</v>
      </c>
      <c r="R2720">
        <v>2</v>
      </c>
      <c r="S2720">
        <v>0</v>
      </c>
      <c r="T2720">
        <v>0</v>
      </c>
      <c r="AD2720" s="107">
        <v>33480</v>
      </c>
      <c r="AE2720" t="s">
        <v>31</v>
      </c>
      <c r="AF2720" t="s">
        <v>68</v>
      </c>
      <c r="AG2720" t="s">
        <v>870</v>
      </c>
      <c r="AH2720" t="s">
        <v>30</v>
      </c>
      <c r="AI2720" t="s">
        <v>64</v>
      </c>
      <c r="AJ2720" t="s">
        <v>54</v>
      </c>
      <c r="AK2720">
        <v>1</v>
      </c>
      <c r="AL2720" t="s">
        <v>54</v>
      </c>
      <c r="AP2720" t="s">
        <v>135</v>
      </c>
      <c r="AR2720" t="s">
        <v>66</v>
      </c>
      <c r="AS2720" t="s">
        <v>63</v>
      </c>
      <c r="AT2720" t="s">
        <v>246</v>
      </c>
      <c r="BC2720" t="s">
        <v>78</v>
      </c>
      <c r="BF2720">
        <v>2</v>
      </c>
      <c r="BG2720">
        <v>2</v>
      </c>
      <c r="BH2720">
        <v>2</v>
      </c>
      <c r="BI2720">
        <v>20.379781420765028</v>
      </c>
      <c r="BJ2720">
        <f t="shared" si="210"/>
        <v>20</v>
      </c>
      <c r="BK2720">
        <v>0</v>
      </c>
      <c r="BL2720">
        <v>0</v>
      </c>
      <c r="BM2720" t="s">
        <v>1051</v>
      </c>
      <c r="BN2720" t="s">
        <v>913</v>
      </c>
      <c r="BO2720" t="s">
        <v>564</v>
      </c>
      <c r="BQ2720" t="s">
        <v>1051</v>
      </c>
      <c r="BR2720" t="s">
        <v>87</v>
      </c>
      <c r="BS2720" t="s">
        <v>572</v>
      </c>
      <c r="BT2720" t="s">
        <v>1252</v>
      </c>
      <c r="BU2720" t="s">
        <v>564</v>
      </c>
      <c r="BV2720">
        <v>1</v>
      </c>
      <c r="BW2720">
        <v>1</v>
      </c>
      <c r="BX2720">
        <v>0</v>
      </c>
      <c r="BY2720">
        <v>0</v>
      </c>
      <c r="BZ2720">
        <v>-2</v>
      </c>
      <c r="CA2720">
        <v>0</v>
      </c>
      <c r="CB2720">
        <v>2</v>
      </c>
      <c r="CC2720" t="e">
        <v>#VALUE!</v>
      </c>
      <c r="CD2720">
        <v>2</v>
      </c>
      <c r="CE2720">
        <v>0</v>
      </c>
      <c r="CH2720">
        <f t="shared" si="211"/>
        <v>0</v>
      </c>
      <c r="CI2720" t="s">
        <v>1405</v>
      </c>
      <c r="CJ2720">
        <v>1</v>
      </c>
      <c r="CK2720" t="s">
        <v>1399</v>
      </c>
      <c r="CL2720">
        <f t="shared" si="212"/>
        <v>0</v>
      </c>
      <c r="CM2720">
        <f t="shared" si="213"/>
        <v>0</v>
      </c>
      <c r="CN2720">
        <f t="shared" si="214"/>
        <v>0</v>
      </c>
    </row>
    <row r="2721" spans="1:92" x14ac:dyDescent="0.25">
      <c r="A2721">
        <v>786</v>
      </c>
      <c r="B2721" t="s">
        <v>564</v>
      </c>
      <c r="C2721" t="s">
        <v>564</v>
      </c>
      <c r="D2721">
        <v>2602432</v>
      </c>
      <c r="E2721">
        <v>2</v>
      </c>
      <c r="F2721" s="107">
        <v>40939</v>
      </c>
      <c r="G2721" s="107">
        <v>41484</v>
      </c>
      <c r="H2721">
        <v>2602432</v>
      </c>
      <c r="I2721" s="107" t="s">
        <v>560</v>
      </c>
      <c r="J2721" s="107" t="s">
        <v>560</v>
      </c>
      <c r="K2721">
        <v>60000</v>
      </c>
      <c r="L2721" t="s">
        <v>570</v>
      </c>
      <c r="M2721" s="107">
        <v>40943</v>
      </c>
      <c r="N2721" t="s">
        <v>87</v>
      </c>
      <c r="O2721" t="s">
        <v>75</v>
      </c>
      <c r="P2721" t="s">
        <v>587</v>
      </c>
      <c r="Q2721">
        <v>0</v>
      </c>
      <c r="R2721">
        <v>546</v>
      </c>
      <c r="S2721">
        <v>0</v>
      </c>
      <c r="T2721">
        <v>0</v>
      </c>
      <c r="AD2721" s="107">
        <v>32158</v>
      </c>
      <c r="AE2721" t="s">
        <v>31</v>
      </c>
      <c r="AF2721" t="s">
        <v>247</v>
      </c>
      <c r="AG2721" t="s">
        <v>869</v>
      </c>
      <c r="AH2721" t="s">
        <v>30</v>
      </c>
      <c r="AI2721" t="s">
        <v>94</v>
      </c>
      <c r="AJ2721" t="s">
        <v>47</v>
      </c>
      <c r="AK2721">
        <v>17</v>
      </c>
      <c r="AL2721" t="s">
        <v>47</v>
      </c>
      <c r="AP2721" t="s">
        <v>124</v>
      </c>
      <c r="AR2721" t="s">
        <v>49</v>
      </c>
      <c r="AS2721" t="s">
        <v>125</v>
      </c>
      <c r="BC2721" t="s">
        <v>51</v>
      </c>
      <c r="BF2721">
        <v>0</v>
      </c>
      <c r="BG2721" t="e">
        <v>#VALUE!</v>
      </c>
      <c r="BH2721">
        <v>546</v>
      </c>
      <c r="BI2721">
        <v>23.991803278688526</v>
      </c>
      <c r="BJ2721" t="e">
        <f t="shared" si="210"/>
        <v>#VALUE!</v>
      </c>
      <c r="BK2721" t="e">
        <v>#VALUE!</v>
      </c>
      <c r="BL2721" t="e">
        <v>#VALUE!</v>
      </c>
      <c r="BM2721" t="s">
        <v>47</v>
      </c>
      <c r="BN2721" t="s">
        <v>75</v>
      </c>
      <c r="BO2721" t="s">
        <v>50</v>
      </c>
      <c r="BQ2721" t="s">
        <v>47</v>
      </c>
      <c r="BR2721">
        <v>0</v>
      </c>
      <c r="BS2721" t="s">
        <v>573</v>
      </c>
      <c r="BT2721" t="s">
        <v>1252</v>
      </c>
      <c r="BU2721" t="s">
        <v>564</v>
      </c>
      <c r="BV2721">
        <v>0</v>
      </c>
      <c r="BW2721">
        <v>0</v>
      </c>
      <c r="BX2721">
        <v>0</v>
      </c>
      <c r="BY2721">
        <v>0</v>
      </c>
      <c r="BZ2721" t="e">
        <v>#VALUE!</v>
      </c>
      <c r="CA2721" t="e">
        <v>#VALUE!</v>
      </c>
      <c r="CB2721" t="e">
        <v>#VALUE!</v>
      </c>
      <c r="CC2721" t="s">
        <v>560</v>
      </c>
      <c r="CD2721">
        <v>0</v>
      </c>
      <c r="CE2721">
        <v>0</v>
      </c>
      <c r="CH2721">
        <f t="shared" si="211"/>
        <v>0</v>
      </c>
      <c r="CI2721" t="s">
        <v>1405</v>
      </c>
      <c r="CJ2721">
        <v>1</v>
      </c>
      <c r="CK2721" t="s">
        <v>1400</v>
      </c>
      <c r="CL2721">
        <f t="shared" si="212"/>
        <v>1</v>
      </c>
      <c r="CM2721">
        <f t="shared" si="213"/>
        <v>0</v>
      </c>
      <c r="CN2721">
        <f t="shared" si="214"/>
        <v>0</v>
      </c>
    </row>
    <row r="2722" spans="1:92" x14ac:dyDescent="0.25">
      <c r="A2722">
        <v>795</v>
      </c>
      <c r="B2722" t="s">
        <v>564</v>
      </c>
      <c r="C2722" t="s">
        <v>564</v>
      </c>
      <c r="D2722">
        <v>2602531</v>
      </c>
      <c r="E2722">
        <v>1</v>
      </c>
      <c r="F2722" s="107">
        <v>40939</v>
      </c>
      <c r="G2722" s="107">
        <v>41401</v>
      </c>
      <c r="H2722">
        <v>2602531</v>
      </c>
      <c r="I2722" s="107" t="s">
        <v>560</v>
      </c>
      <c r="J2722" s="107" t="s">
        <v>560</v>
      </c>
      <c r="K2722">
        <v>30000</v>
      </c>
      <c r="L2722" t="s">
        <v>570</v>
      </c>
      <c r="M2722" s="107">
        <v>40942</v>
      </c>
      <c r="N2722" t="s">
        <v>87</v>
      </c>
      <c r="O2722" t="s">
        <v>583</v>
      </c>
      <c r="P2722" t="s">
        <v>54</v>
      </c>
      <c r="Q2722">
        <v>0</v>
      </c>
      <c r="R2722">
        <v>463</v>
      </c>
      <c r="S2722">
        <v>0</v>
      </c>
      <c r="T2722">
        <v>0</v>
      </c>
      <c r="AD2722" s="107">
        <v>32848</v>
      </c>
      <c r="AE2722" t="s">
        <v>31</v>
      </c>
      <c r="AF2722" t="s">
        <v>68</v>
      </c>
      <c r="AG2722" t="s">
        <v>870</v>
      </c>
      <c r="AH2722" t="s">
        <v>30</v>
      </c>
      <c r="AI2722" t="s">
        <v>70</v>
      </c>
      <c r="AJ2722" t="s">
        <v>54</v>
      </c>
      <c r="AK2722">
        <v>12</v>
      </c>
      <c r="AL2722" t="s">
        <v>54</v>
      </c>
      <c r="AP2722" t="s">
        <v>222</v>
      </c>
      <c r="AR2722" t="s">
        <v>49</v>
      </c>
      <c r="AS2722" t="s">
        <v>73</v>
      </c>
      <c r="BC2722" t="s">
        <v>51</v>
      </c>
      <c r="BF2722">
        <v>0</v>
      </c>
      <c r="BG2722" t="e">
        <v>#VALUE!</v>
      </c>
      <c r="BH2722">
        <v>463</v>
      </c>
      <c r="BI2722">
        <v>22.106557377049182</v>
      </c>
      <c r="BJ2722" t="e">
        <f t="shared" si="210"/>
        <v>#VALUE!</v>
      </c>
      <c r="BK2722" t="e">
        <v>#VALUE!</v>
      </c>
      <c r="BL2722" t="e">
        <v>#VALUE!</v>
      </c>
      <c r="BM2722" t="s">
        <v>1051</v>
      </c>
      <c r="BN2722" t="s">
        <v>75</v>
      </c>
      <c r="BO2722" t="s">
        <v>564</v>
      </c>
      <c r="BQ2722" t="s">
        <v>1051</v>
      </c>
      <c r="BR2722">
        <v>0</v>
      </c>
      <c r="BS2722" t="s">
        <v>573</v>
      </c>
      <c r="BT2722" t="s">
        <v>1252</v>
      </c>
      <c r="BU2722" t="s">
        <v>564</v>
      </c>
      <c r="BV2722">
        <v>0</v>
      </c>
      <c r="BW2722">
        <v>0</v>
      </c>
      <c r="BX2722">
        <v>0</v>
      </c>
      <c r="BY2722">
        <v>0</v>
      </c>
      <c r="BZ2722" t="e">
        <v>#VALUE!</v>
      </c>
      <c r="CA2722" t="e">
        <v>#VALUE!</v>
      </c>
      <c r="CB2722" t="e">
        <v>#VALUE!</v>
      </c>
      <c r="CC2722" t="s">
        <v>560</v>
      </c>
      <c r="CD2722">
        <v>0</v>
      </c>
      <c r="CE2722">
        <v>0</v>
      </c>
      <c r="CH2722">
        <f t="shared" si="211"/>
        <v>0</v>
      </c>
      <c r="CI2722" t="s">
        <v>1405</v>
      </c>
      <c r="CJ2722">
        <v>1</v>
      </c>
      <c r="CK2722" t="s">
        <v>1400</v>
      </c>
      <c r="CL2722">
        <f t="shared" si="212"/>
        <v>1</v>
      </c>
      <c r="CM2722">
        <f t="shared" si="213"/>
        <v>0</v>
      </c>
      <c r="CN2722">
        <f t="shared" si="214"/>
        <v>0</v>
      </c>
    </row>
    <row r="2723" spans="1:92" x14ac:dyDescent="0.25">
      <c r="A2723">
        <v>860</v>
      </c>
      <c r="B2723" t="s">
        <v>564</v>
      </c>
      <c r="C2723" t="s">
        <v>564</v>
      </c>
      <c r="D2723">
        <v>2602547</v>
      </c>
      <c r="E2723">
        <v>5</v>
      </c>
      <c r="F2723" s="107">
        <v>40939</v>
      </c>
      <c r="G2723" s="107">
        <v>40942</v>
      </c>
      <c r="H2723">
        <v>2602547</v>
      </c>
      <c r="I2723" s="107">
        <v>40940</v>
      </c>
      <c r="J2723" s="107">
        <v>40942</v>
      </c>
      <c r="K2723">
        <v>12000</v>
      </c>
      <c r="L2723" t="s">
        <v>569</v>
      </c>
      <c r="N2723" t="s">
        <v>564</v>
      </c>
      <c r="O2723" t="s">
        <v>913</v>
      </c>
      <c r="P2723" t="s">
        <v>38</v>
      </c>
      <c r="Q2723">
        <v>3</v>
      </c>
      <c r="R2723">
        <v>4</v>
      </c>
      <c r="S2723">
        <v>0</v>
      </c>
      <c r="T2723">
        <v>0</v>
      </c>
      <c r="AD2723" s="107">
        <v>29387</v>
      </c>
      <c r="AE2723" t="s">
        <v>45</v>
      </c>
      <c r="AF2723" t="s">
        <v>68</v>
      </c>
      <c r="AG2723" t="s">
        <v>870</v>
      </c>
      <c r="AH2723" t="s">
        <v>30</v>
      </c>
      <c r="AI2723" t="s">
        <v>41</v>
      </c>
      <c r="AJ2723" t="s">
        <v>88</v>
      </c>
      <c r="AK2723">
        <v>1</v>
      </c>
      <c r="AL2723" t="s">
        <v>987</v>
      </c>
      <c r="AN2723">
        <v>8</v>
      </c>
      <c r="AP2723" t="s">
        <v>255</v>
      </c>
      <c r="AR2723" t="s">
        <v>43</v>
      </c>
      <c r="AS2723" t="s">
        <v>63</v>
      </c>
      <c r="BC2723" t="s">
        <v>37</v>
      </c>
      <c r="BF2723">
        <v>3</v>
      </c>
      <c r="BG2723">
        <v>3</v>
      </c>
      <c r="BH2723">
        <v>4</v>
      </c>
      <c r="BI2723">
        <v>31.562841530054644</v>
      </c>
      <c r="BJ2723">
        <f t="shared" si="210"/>
        <v>32</v>
      </c>
      <c r="BK2723">
        <v>0</v>
      </c>
      <c r="BL2723">
        <v>0</v>
      </c>
      <c r="BM2723" t="s">
        <v>1050</v>
      </c>
      <c r="BN2723" t="s">
        <v>913</v>
      </c>
      <c r="BO2723" t="s">
        <v>564</v>
      </c>
      <c r="BQ2723" t="s">
        <v>1050</v>
      </c>
      <c r="BR2723" t="s">
        <v>87</v>
      </c>
      <c r="BS2723" t="s">
        <v>572</v>
      </c>
      <c r="BT2723" t="s">
        <v>1252</v>
      </c>
      <c r="BU2723" t="s">
        <v>564</v>
      </c>
      <c r="BV2723">
        <v>0.75</v>
      </c>
      <c r="BW2723">
        <v>1</v>
      </c>
      <c r="BX2723">
        <v>0.25</v>
      </c>
      <c r="BY2723">
        <v>0</v>
      </c>
      <c r="BZ2723">
        <v>-3</v>
      </c>
      <c r="CA2723">
        <v>0</v>
      </c>
      <c r="CB2723">
        <v>3</v>
      </c>
      <c r="CC2723" t="e">
        <v>#VALUE!</v>
      </c>
      <c r="CD2723">
        <v>3</v>
      </c>
      <c r="CE2723">
        <v>0</v>
      </c>
      <c r="CH2723">
        <f t="shared" si="211"/>
        <v>0</v>
      </c>
      <c r="CI2723" t="s">
        <v>1405</v>
      </c>
      <c r="CJ2723">
        <v>1</v>
      </c>
      <c r="CK2723" t="s">
        <v>1399</v>
      </c>
      <c r="CL2723">
        <f t="shared" si="212"/>
        <v>0</v>
      </c>
      <c r="CM2723">
        <f t="shared" si="213"/>
        <v>0</v>
      </c>
      <c r="CN2723">
        <f t="shared" si="214"/>
        <v>0</v>
      </c>
    </row>
    <row r="2724" spans="1:92" x14ac:dyDescent="0.25">
      <c r="A2724">
        <v>797</v>
      </c>
      <c r="B2724" t="s">
        <v>564</v>
      </c>
      <c r="C2724" t="s">
        <v>564</v>
      </c>
      <c r="D2724">
        <v>2602550</v>
      </c>
      <c r="E2724">
        <v>1</v>
      </c>
      <c r="F2724" s="107">
        <v>40939</v>
      </c>
      <c r="G2724" s="107">
        <v>40942</v>
      </c>
      <c r="H2724">
        <v>2602550</v>
      </c>
      <c r="I2724" s="107">
        <v>40940</v>
      </c>
      <c r="J2724" s="107">
        <v>40942</v>
      </c>
      <c r="K2724" t="s">
        <v>562</v>
      </c>
      <c r="L2724" t="s">
        <v>562</v>
      </c>
      <c r="N2724" t="s">
        <v>564</v>
      </c>
      <c r="O2724" t="s">
        <v>913</v>
      </c>
      <c r="P2724" t="s">
        <v>54</v>
      </c>
      <c r="Q2724">
        <v>3</v>
      </c>
      <c r="R2724">
        <v>4</v>
      </c>
      <c r="S2724">
        <v>0</v>
      </c>
      <c r="T2724">
        <v>0</v>
      </c>
      <c r="AB2724" t="s">
        <v>111</v>
      </c>
      <c r="AD2724" s="107">
        <v>31105</v>
      </c>
      <c r="AE2724" t="s">
        <v>31</v>
      </c>
      <c r="AF2724" t="s">
        <v>39</v>
      </c>
      <c r="AG2724" t="s">
        <v>40</v>
      </c>
      <c r="AH2724" t="s">
        <v>30</v>
      </c>
      <c r="AI2724" t="s">
        <v>82</v>
      </c>
      <c r="AJ2724" t="s">
        <v>54</v>
      </c>
      <c r="AK2724">
        <v>2</v>
      </c>
      <c r="AL2724" t="s">
        <v>54</v>
      </c>
      <c r="AP2724" t="s">
        <v>248</v>
      </c>
      <c r="AR2724" t="s">
        <v>49</v>
      </c>
      <c r="AS2724" t="s">
        <v>162</v>
      </c>
      <c r="BC2724" t="s">
        <v>37</v>
      </c>
      <c r="BF2724">
        <v>3</v>
      </c>
      <c r="BG2724">
        <v>3</v>
      </c>
      <c r="BH2724">
        <v>4</v>
      </c>
      <c r="BI2724">
        <v>26.868852459016395</v>
      </c>
      <c r="BJ2724">
        <f t="shared" si="210"/>
        <v>27</v>
      </c>
      <c r="BK2724">
        <v>0</v>
      </c>
      <c r="BL2724">
        <v>0</v>
      </c>
      <c r="BM2724" t="s">
        <v>1051</v>
      </c>
      <c r="BN2724" t="s">
        <v>913</v>
      </c>
      <c r="BO2724" t="s">
        <v>564</v>
      </c>
      <c r="BQ2724" t="s">
        <v>1051</v>
      </c>
      <c r="BR2724" t="s">
        <v>87</v>
      </c>
      <c r="BS2724" t="s">
        <v>572</v>
      </c>
      <c r="BT2724" t="s">
        <v>1252</v>
      </c>
      <c r="BU2724" t="s">
        <v>564</v>
      </c>
      <c r="BV2724">
        <v>0.75</v>
      </c>
      <c r="BW2724">
        <v>1</v>
      </c>
      <c r="BX2724">
        <v>0.25</v>
      </c>
      <c r="BY2724">
        <v>0</v>
      </c>
      <c r="BZ2724">
        <v>-3</v>
      </c>
      <c r="CA2724">
        <v>0</v>
      </c>
      <c r="CB2724">
        <v>3</v>
      </c>
      <c r="CC2724" t="e">
        <v>#VALUE!</v>
      </c>
      <c r="CD2724">
        <v>3</v>
      </c>
      <c r="CE2724">
        <v>0</v>
      </c>
      <c r="CH2724">
        <f t="shared" si="211"/>
        <v>0</v>
      </c>
      <c r="CI2724" t="s">
        <v>1405</v>
      </c>
      <c r="CJ2724">
        <v>1</v>
      </c>
      <c r="CK2724" t="s">
        <v>1399</v>
      </c>
      <c r="CL2724">
        <f t="shared" si="212"/>
        <v>0</v>
      </c>
      <c r="CM2724">
        <f t="shared" si="213"/>
        <v>0</v>
      </c>
      <c r="CN2724">
        <f t="shared" si="214"/>
        <v>0</v>
      </c>
    </row>
    <row r="2725" spans="1:92" x14ac:dyDescent="0.25">
      <c r="A2725">
        <v>800</v>
      </c>
      <c r="B2725" t="s">
        <v>564</v>
      </c>
      <c r="C2725" t="s">
        <v>564</v>
      </c>
      <c r="D2725">
        <v>2602555</v>
      </c>
      <c r="E2725">
        <v>2</v>
      </c>
      <c r="F2725" s="107">
        <v>40939</v>
      </c>
      <c r="G2725" s="107">
        <v>41046</v>
      </c>
      <c r="H2725">
        <v>2602555</v>
      </c>
      <c r="I2725" s="107" t="s">
        <v>560</v>
      </c>
      <c r="J2725" s="107" t="s">
        <v>560</v>
      </c>
      <c r="K2725">
        <v>10000</v>
      </c>
      <c r="L2725" t="s">
        <v>568</v>
      </c>
      <c r="M2725" s="107">
        <v>40944</v>
      </c>
      <c r="N2725" t="s">
        <v>87</v>
      </c>
      <c r="O2725" t="s">
        <v>75</v>
      </c>
      <c r="P2725" t="s">
        <v>587</v>
      </c>
      <c r="Q2725">
        <v>0</v>
      </c>
      <c r="R2725">
        <v>108</v>
      </c>
      <c r="S2725">
        <v>0</v>
      </c>
      <c r="T2725">
        <v>0</v>
      </c>
      <c r="AB2725" t="s">
        <v>111</v>
      </c>
      <c r="AD2725" s="107">
        <v>34124</v>
      </c>
      <c r="AE2725" t="s">
        <v>31</v>
      </c>
      <c r="AF2725" t="s">
        <v>39</v>
      </c>
      <c r="AG2725" t="s">
        <v>40</v>
      </c>
      <c r="AH2725" t="s">
        <v>30</v>
      </c>
      <c r="AI2725" t="s">
        <v>52</v>
      </c>
      <c r="AJ2725" t="s">
        <v>47</v>
      </c>
      <c r="AK2725">
        <v>6</v>
      </c>
      <c r="AL2725" t="s">
        <v>47</v>
      </c>
      <c r="AP2725" t="s">
        <v>55</v>
      </c>
      <c r="AR2725" t="s">
        <v>49</v>
      </c>
      <c r="AS2725" t="s">
        <v>56</v>
      </c>
      <c r="BC2725" t="s">
        <v>51</v>
      </c>
      <c r="BF2725">
        <v>0</v>
      </c>
      <c r="BG2725">
        <v>0</v>
      </c>
      <c r="BH2725">
        <v>108</v>
      </c>
      <c r="BI2725">
        <v>18.620218579234972</v>
      </c>
      <c r="BJ2725" t="e">
        <f t="shared" si="210"/>
        <v>#VALUE!</v>
      </c>
      <c r="BK2725" t="e">
        <v>#VALUE!</v>
      </c>
      <c r="BL2725" t="e">
        <v>#VALUE!</v>
      </c>
      <c r="BM2725" t="s">
        <v>47</v>
      </c>
      <c r="BN2725" t="s">
        <v>75</v>
      </c>
      <c r="BO2725" t="s">
        <v>87</v>
      </c>
      <c r="BQ2725" t="s">
        <v>47</v>
      </c>
      <c r="BR2725">
        <v>0</v>
      </c>
      <c r="BS2725" t="s">
        <v>573</v>
      </c>
      <c r="BT2725" t="s">
        <v>1252</v>
      </c>
      <c r="BU2725" t="s">
        <v>564</v>
      </c>
      <c r="BV2725">
        <v>0</v>
      </c>
      <c r="BW2725">
        <v>0</v>
      </c>
      <c r="BX2725">
        <v>0</v>
      </c>
      <c r="BY2725">
        <v>0</v>
      </c>
      <c r="BZ2725" t="e">
        <v>#VALUE!</v>
      </c>
      <c r="CA2725" t="e">
        <v>#VALUE!</v>
      </c>
      <c r="CB2725" t="e">
        <v>#VALUE!</v>
      </c>
      <c r="CC2725">
        <v>0</v>
      </c>
      <c r="CD2725">
        <v>0</v>
      </c>
      <c r="CE2725">
        <v>0</v>
      </c>
      <c r="CH2725">
        <f t="shared" si="211"/>
        <v>0</v>
      </c>
      <c r="CI2725" t="s">
        <v>1405</v>
      </c>
      <c r="CJ2725">
        <v>1</v>
      </c>
      <c r="CK2725" t="s">
        <v>1400</v>
      </c>
      <c r="CL2725">
        <f t="shared" si="212"/>
        <v>1</v>
      </c>
      <c r="CM2725">
        <f t="shared" si="213"/>
        <v>0</v>
      </c>
      <c r="CN2725">
        <f t="shared" si="214"/>
        <v>0</v>
      </c>
    </row>
    <row r="2726" spans="1:92" x14ac:dyDescent="0.25">
      <c r="A2726">
        <v>802</v>
      </c>
      <c r="B2726" t="s">
        <v>564</v>
      </c>
      <c r="C2726" t="s">
        <v>564</v>
      </c>
      <c r="D2726">
        <v>2602558</v>
      </c>
      <c r="E2726">
        <v>6</v>
      </c>
      <c r="F2726" s="107">
        <v>40939</v>
      </c>
      <c r="G2726" s="107">
        <v>41150</v>
      </c>
      <c r="H2726">
        <v>2602558</v>
      </c>
      <c r="I2726" s="107">
        <v>40998</v>
      </c>
      <c r="J2726" s="107">
        <v>41150</v>
      </c>
      <c r="K2726" t="s">
        <v>562</v>
      </c>
      <c r="L2726" t="s">
        <v>562</v>
      </c>
      <c r="N2726" t="s">
        <v>564</v>
      </c>
      <c r="O2726" t="s">
        <v>913</v>
      </c>
      <c r="P2726" t="s">
        <v>38</v>
      </c>
      <c r="Q2726">
        <v>153</v>
      </c>
      <c r="R2726">
        <v>212</v>
      </c>
      <c r="S2726">
        <v>0</v>
      </c>
      <c r="T2726">
        <v>0</v>
      </c>
      <c r="AD2726" s="107">
        <v>34568</v>
      </c>
      <c r="AE2726" t="s">
        <v>31</v>
      </c>
      <c r="AF2726" t="s">
        <v>32</v>
      </c>
      <c r="AG2726" t="s">
        <v>868</v>
      </c>
      <c r="AH2726" t="s">
        <v>30</v>
      </c>
      <c r="AI2726" t="s">
        <v>84</v>
      </c>
      <c r="AJ2726" t="s">
        <v>88</v>
      </c>
      <c r="AK2726">
        <v>8</v>
      </c>
      <c r="AL2726" t="s">
        <v>361</v>
      </c>
      <c r="AM2726">
        <v>7</v>
      </c>
      <c r="AP2726" t="s">
        <v>55</v>
      </c>
      <c r="AR2726" t="s">
        <v>49</v>
      </c>
      <c r="AS2726" t="s">
        <v>56</v>
      </c>
      <c r="BC2726" t="s">
        <v>51</v>
      </c>
      <c r="BF2726">
        <v>153</v>
      </c>
      <c r="BG2726">
        <v>153</v>
      </c>
      <c r="BH2726">
        <v>212</v>
      </c>
      <c r="BI2726">
        <v>17.407103825136613</v>
      </c>
      <c r="BJ2726">
        <f t="shared" si="210"/>
        <v>18</v>
      </c>
      <c r="BK2726">
        <v>0</v>
      </c>
      <c r="BL2726">
        <v>0</v>
      </c>
      <c r="BM2726" t="s">
        <v>1050</v>
      </c>
      <c r="BN2726" t="s">
        <v>913</v>
      </c>
      <c r="BO2726" t="s">
        <v>564</v>
      </c>
      <c r="BQ2726" t="s">
        <v>1050</v>
      </c>
      <c r="BR2726" t="s">
        <v>87</v>
      </c>
      <c r="BS2726" t="s">
        <v>572</v>
      </c>
      <c r="BT2726" t="s">
        <v>1252</v>
      </c>
      <c r="BU2726" t="s">
        <v>564</v>
      </c>
      <c r="BV2726">
        <v>0.72169811320754718</v>
      </c>
      <c r="BW2726">
        <v>1</v>
      </c>
      <c r="BX2726">
        <v>0.27830188679245282</v>
      </c>
      <c r="BY2726">
        <v>0</v>
      </c>
      <c r="BZ2726">
        <v>-153</v>
      </c>
      <c r="CA2726">
        <v>0</v>
      </c>
      <c r="CB2726">
        <v>153</v>
      </c>
      <c r="CC2726" t="e">
        <v>#VALUE!</v>
      </c>
      <c r="CD2726">
        <v>153</v>
      </c>
      <c r="CE2726">
        <v>0</v>
      </c>
      <c r="CH2726">
        <f t="shared" si="211"/>
        <v>0</v>
      </c>
      <c r="CI2726" t="s">
        <v>1403</v>
      </c>
      <c r="CJ2726">
        <v>6</v>
      </c>
      <c r="CK2726" t="s">
        <v>1399</v>
      </c>
      <c r="CL2726">
        <f t="shared" si="212"/>
        <v>0</v>
      </c>
      <c r="CM2726">
        <f t="shared" si="213"/>
        <v>0</v>
      </c>
      <c r="CN2726">
        <f t="shared" si="214"/>
        <v>0</v>
      </c>
    </row>
    <row r="2727" spans="1:92" x14ac:dyDescent="0.25">
      <c r="A2727">
        <v>329</v>
      </c>
      <c r="B2727" t="s">
        <v>564</v>
      </c>
      <c r="C2727" t="s">
        <v>564</v>
      </c>
      <c r="D2727">
        <v>2602560</v>
      </c>
      <c r="E2727">
        <v>1</v>
      </c>
      <c r="F2727" s="107">
        <v>40921</v>
      </c>
      <c r="G2727" s="107">
        <v>40940</v>
      </c>
      <c r="H2727">
        <v>2602560</v>
      </c>
      <c r="I2727" s="107" t="s">
        <v>560</v>
      </c>
      <c r="J2727" s="107" t="s">
        <v>560</v>
      </c>
      <c r="K2727" t="s">
        <v>562</v>
      </c>
      <c r="L2727" t="s">
        <v>562</v>
      </c>
      <c r="N2727" t="s">
        <v>1335</v>
      </c>
      <c r="O2727" t="s">
        <v>913</v>
      </c>
      <c r="P2727" t="s">
        <v>54</v>
      </c>
      <c r="Q2727">
        <v>0</v>
      </c>
      <c r="R2727">
        <v>20</v>
      </c>
      <c r="S2727">
        <v>0</v>
      </c>
      <c r="T2727">
        <v>1</v>
      </c>
      <c r="AD2727" s="107">
        <v>29236</v>
      </c>
      <c r="AE2727" t="s">
        <v>31</v>
      </c>
      <c r="AF2727" t="s">
        <v>32</v>
      </c>
      <c r="AG2727" t="s">
        <v>868</v>
      </c>
      <c r="AH2727" t="s">
        <v>30</v>
      </c>
      <c r="AI2727" t="s">
        <v>99</v>
      </c>
      <c r="AJ2727" t="s">
        <v>54</v>
      </c>
      <c r="AK2727">
        <v>1</v>
      </c>
      <c r="AL2727" t="s">
        <v>54</v>
      </c>
      <c r="AP2727" t="s">
        <v>109</v>
      </c>
      <c r="AR2727" t="s">
        <v>49</v>
      </c>
      <c r="AS2727" t="s">
        <v>73</v>
      </c>
      <c r="AT2727" t="s">
        <v>1234</v>
      </c>
      <c r="BC2727" t="s">
        <v>78</v>
      </c>
      <c r="BF2727">
        <v>0</v>
      </c>
      <c r="BG2727">
        <v>0</v>
      </c>
      <c r="BH2727">
        <v>20</v>
      </c>
      <c r="BI2727">
        <v>31.92622950819672</v>
      </c>
      <c r="BJ2727" t="e">
        <f t="shared" si="210"/>
        <v>#VALUE!</v>
      </c>
      <c r="BK2727" t="e">
        <v>#VALUE!</v>
      </c>
      <c r="BL2727" t="e">
        <v>#VALUE!</v>
      </c>
      <c r="BM2727" t="s">
        <v>1051</v>
      </c>
      <c r="BN2727" t="s">
        <v>913</v>
      </c>
      <c r="BO2727" t="s">
        <v>564</v>
      </c>
      <c r="BQ2727" t="s">
        <v>1051</v>
      </c>
      <c r="BR2727">
        <v>0</v>
      </c>
      <c r="BS2727" t="s">
        <v>1338</v>
      </c>
      <c r="BT2727" t="s">
        <v>1252</v>
      </c>
      <c r="BU2727" t="s">
        <v>564</v>
      </c>
      <c r="BV2727">
        <v>0</v>
      </c>
      <c r="BW2727">
        <v>0</v>
      </c>
      <c r="BX2727">
        <v>0</v>
      </c>
      <c r="BY2727">
        <v>0</v>
      </c>
      <c r="BZ2727" t="e">
        <v>#VALUE!</v>
      </c>
      <c r="CA2727" t="e">
        <v>#VALUE!</v>
      </c>
      <c r="CB2727" t="e">
        <v>#VALUE!</v>
      </c>
      <c r="CC2727">
        <v>0</v>
      </c>
      <c r="CD2727">
        <v>0</v>
      </c>
      <c r="CH2727">
        <f t="shared" si="211"/>
        <v>1</v>
      </c>
      <c r="CI2727" t="s">
        <v>1405</v>
      </c>
      <c r="CJ2727">
        <v>1</v>
      </c>
      <c r="CK2727" t="s">
        <v>1400</v>
      </c>
      <c r="CL2727">
        <f t="shared" si="212"/>
        <v>0</v>
      </c>
      <c r="CM2727">
        <f t="shared" si="213"/>
        <v>0</v>
      </c>
      <c r="CN2727">
        <f t="shared" si="214"/>
        <v>1</v>
      </c>
    </row>
    <row r="2728" spans="1:92" x14ac:dyDescent="0.25">
      <c r="A2728">
        <v>811</v>
      </c>
      <c r="B2728" t="s">
        <v>564</v>
      </c>
      <c r="C2728" t="s">
        <v>564</v>
      </c>
      <c r="D2728">
        <v>2602571</v>
      </c>
      <c r="E2728">
        <v>6</v>
      </c>
      <c r="F2728" s="107">
        <v>40940</v>
      </c>
      <c r="G2728" s="107">
        <v>41292</v>
      </c>
      <c r="H2728">
        <v>2602571</v>
      </c>
      <c r="I2728" s="107">
        <v>40940</v>
      </c>
      <c r="J2728" s="107">
        <v>41292</v>
      </c>
      <c r="K2728">
        <v>10000</v>
      </c>
      <c r="L2728" t="s">
        <v>568</v>
      </c>
      <c r="N2728" t="s">
        <v>564</v>
      </c>
      <c r="O2728" t="s">
        <v>913</v>
      </c>
      <c r="P2728" t="s">
        <v>38</v>
      </c>
      <c r="Q2728">
        <v>353</v>
      </c>
      <c r="R2728">
        <v>353</v>
      </c>
      <c r="S2728">
        <v>0</v>
      </c>
      <c r="T2728">
        <v>0</v>
      </c>
      <c r="AB2728" t="s">
        <v>111</v>
      </c>
      <c r="AD2728" s="107">
        <v>25364</v>
      </c>
      <c r="AE2728" t="s">
        <v>31</v>
      </c>
      <c r="AF2728" t="s">
        <v>39</v>
      </c>
      <c r="AG2728" t="s">
        <v>40</v>
      </c>
      <c r="AH2728" t="s">
        <v>30</v>
      </c>
      <c r="AI2728" t="s">
        <v>69</v>
      </c>
      <c r="AJ2728" t="s">
        <v>88</v>
      </c>
      <c r="AK2728">
        <v>16</v>
      </c>
      <c r="AL2728" t="s">
        <v>361</v>
      </c>
      <c r="AM2728">
        <v>2</v>
      </c>
      <c r="AP2728" t="s">
        <v>55</v>
      </c>
      <c r="AR2728" t="s">
        <v>49</v>
      </c>
      <c r="AS2728" t="s">
        <v>56</v>
      </c>
      <c r="BC2728" t="s">
        <v>37</v>
      </c>
      <c r="BF2728">
        <v>353</v>
      </c>
      <c r="BG2728">
        <v>353</v>
      </c>
      <c r="BH2728">
        <v>353</v>
      </c>
      <c r="BI2728">
        <v>42.557377049180324</v>
      </c>
      <c r="BJ2728">
        <f t="shared" si="210"/>
        <v>43</v>
      </c>
      <c r="BK2728">
        <v>0</v>
      </c>
      <c r="BL2728">
        <v>0</v>
      </c>
      <c r="BM2728" t="s">
        <v>1050</v>
      </c>
      <c r="BN2728" t="s">
        <v>913</v>
      </c>
      <c r="BO2728" t="s">
        <v>564</v>
      </c>
      <c r="BQ2728" t="s">
        <v>1050</v>
      </c>
      <c r="BR2728" t="s">
        <v>87</v>
      </c>
      <c r="BS2728" t="s">
        <v>572</v>
      </c>
      <c r="BT2728" t="s">
        <v>1252</v>
      </c>
      <c r="BU2728" t="s">
        <v>564</v>
      </c>
      <c r="BV2728">
        <v>1</v>
      </c>
      <c r="BW2728">
        <v>1</v>
      </c>
      <c r="BX2728">
        <v>0</v>
      </c>
      <c r="BY2728">
        <v>0</v>
      </c>
      <c r="BZ2728">
        <v>-353</v>
      </c>
      <c r="CA2728">
        <v>0</v>
      </c>
      <c r="CB2728">
        <v>353</v>
      </c>
      <c r="CC2728" t="e">
        <v>#VALUE!</v>
      </c>
      <c r="CD2728">
        <v>353</v>
      </c>
      <c r="CE2728">
        <v>0</v>
      </c>
      <c r="CH2728">
        <f t="shared" si="211"/>
        <v>0</v>
      </c>
      <c r="CI2728" t="s">
        <v>1403</v>
      </c>
      <c r="CJ2728">
        <v>6</v>
      </c>
      <c r="CK2728" t="s">
        <v>1399</v>
      </c>
      <c r="CL2728">
        <f t="shared" si="212"/>
        <v>0</v>
      </c>
      <c r="CM2728">
        <f t="shared" si="213"/>
        <v>0</v>
      </c>
      <c r="CN2728">
        <f t="shared" si="214"/>
        <v>0</v>
      </c>
    </row>
    <row r="2729" spans="1:92" x14ac:dyDescent="0.25">
      <c r="A2729">
        <v>816</v>
      </c>
      <c r="B2729" t="s">
        <v>564</v>
      </c>
      <c r="C2729" t="s">
        <v>564</v>
      </c>
      <c r="D2729">
        <v>2602583</v>
      </c>
      <c r="E2729">
        <v>6</v>
      </c>
      <c r="F2729" s="107">
        <v>40940</v>
      </c>
      <c r="G2729" s="107">
        <v>41106</v>
      </c>
      <c r="H2729">
        <v>2602583</v>
      </c>
      <c r="I2729" s="107">
        <v>40941</v>
      </c>
      <c r="J2729" s="107">
        <v>41106</v>
      </c>
      <c r="K2729">
        <v>120000</v>
      </c>
      <c r="L2729" t="s">
        <v>570</v>
      </c>
      <c r="N2729" t="s">
        <v>564</v>
      </c>
      <c r="O2729" t="s">
        <v>913</v>
      </c>
      <c r="P2729" t="s">
        <v>38</v>
      </c>
      <c r="Q2729">
        <v>166</v>
      </c>
      <c r="R2729">
        <v>167</v>
      </c>
      <c r="S2729">
        <v>0</v>
      </c>
      <c r="T2729">
        <v>0</v>
      </c>
      <c r="AB2729" t="s">
        <v>111</v>
      </c>
      <c r="AD2729" s="107">
        <v>31178</v>
      </c>
      <c r="AE2729" t="s">
        <v>31</v>
      </c>
      <c r="AF2729" t="s">
        <v>39</v>
      </c>
      <c r="AG2729" t="s">
        <v>40</v>
      </c>
      <c r="AH2729" t="s">
        <v>30</v>
      </c>
      <c r="AI2729" t="s">
        <v>86</v>
      </c>
      <c r="AJ2729" t="s">
        <v>88</v>
      </c>
      <c r="AK2729">
        <v>9</v>
      </c>
      <c r="AL2729" t="s">
        <v>361</v>
      </c>
      <c r="AM2729">
        <v>8</v>
      </c>
      <c r="AP2729" t="s">
        <v>148</v>
      </c>
      <c r="AR2729" t="s">
        <v>91</v>
      </c>
      <c r="AS2729" t="s">
        <v>81</v>
      </c>
      <c r="BC2729" t="s">
        <v>51</v>
      </c>
      <c r="BF2729">
        <v>166</v>
      </c>
      <c r="BG2729">
        <v>166</v>
      </c>
      <c r="BH2729">
        <v>167</v>
      </c>
      <c r="BI2729">
        <v>26.672131147540984</v>
      </c>
      <c r="BJ2729">
        <f t="shared" si="210"/>
        <v>27</v>
      </c>
      <c r="BK2729">
        <v>0</v>
      </c>
      <c r="BL2729">
        <v>0</v>
      </c>
      <c r="BM2729" t="s">
        <v>1050</v>
      </c>
      <c r="BN2729" t="s">
        <v>913</v>
      </c>
      <c r="BO2729" t="s">
        <v>564</v>
      </c>
      <c r="BQ2729" t="s">
        <v>1050</v>
      </c>
      <c r="BR2729" t="s">
        <v>87</v>
      </c>
      <c r="BS2729" t="s">
        <v>572</v>
      </c>
      <c r="BT2729" t="s">
        <v>1252</v>
      </c>
      <c r="BU2729" t="s">
        <v>564</v>
      </c>
      <c r="BV2729">
        <v>0.99401197604790414</v>
      </c>
      <c r="BW2729">
        <v>1</v>
      </c>
      <c r="BX2729">
        <v>5.9880239520958556E-3</v>
      </c>
      <c r="BY2729">
        <v>0</v>
      </c>
      <c r="BZ2729">
        <v>-166</v>
      </c>
      <c r="CA2729">
        <v>0</v>
      </c>
      <c r="CB2729">
        <v>166</v>
      </c>
      <c r="CC2729" t="e">
        <v>#VALUE!</v>
      </c>
      <c r="CD2729">
        <v>166</v>
      </c>
      <c r="CE2729">
        <v>0</v>
      </c>
      <c r="CH2729">
        <f t="shared" si="211"/>
        <v>0</v>
      </c>
      <c r="CI2729" t="s">
        <v>1403</v>
      </c>
      <c r="CJ2729">
        <v>6</v>
      </c>
      <c r="CK2729" t="s">
        <v>1399</v>
      </c>
      <c r="CL2729">
        <f t="shared" si="212"/>
        <v>0</v>
      </c>
      <c r="CM2729">
        <f t="shared" si="213"/>
        <v>0</v>
      </c>
      <c r="CN2729">
        <f t="shared" si="214"/>
        <v>0</v>
      </c>
    </row>
    <row r="2730" spans="1:92" x14ac:dyDescent="0.25">
      <c r="A2730">
        <v>885</v>
      </c>
      <c r="B2730" t="s">
        <v>564</v>
      </c>
      <c r="C2730" t="s">
        <v>564</v>
      </c>
      <c r="D2730">
        <v>2602716</v>
      </c>
      <c r="E2730">
        <v>2</v>
      </c>
      <c r="F2730" s="107">
        <v>40941</v>
      </c>
      <c r="G2730" s="107">
        <v>41130</v>
      </c>
      <c r="H2730">
        <v>2602716</v>
      </c>
      <c r="I2730" s="107">
        <v>40944</v>
      </c>
      <c r="J2730" s="107">
        <v>41060</v>
      </c>
      <c r="K2730">
        <v>10000</v>
      </c>
      <c r="L2730" t="s">
        <v>568</v>
      </c>
      <c r="M2730" s="107">
        <v>41060</v>
      </c>
      <c r="N2730" t="s">
        <v>87</v>
      </c>
      <c r="O2730" t="s">
        <v>583</v>
      </c>
      <c r="P2730" t="s">
        <v>587</v>
      </c>
      <c r="Q2730">
        <v>117</v>
      </c>
      <c r="R2730">
        <v>190</v>
      </c>
      <c r="S2730">
        <v>0</v>
      </c>
      <c r="T2730">
        <v>0</v>
      </c>
      <c r="AB2730" t="s">
        <v>111</v>
      </c>
      <c r="AD2730" s="107">
        <v>34153</v>
      </c>
      <c r="AE2730" t="s">
        <v>31</v>
      </c>
      <c r="AF2730" t="s">
        <v>39</v>
      </c>
      <c r="AG2730" t="s">
        <v>40</v>
      </c>
      <c r="AH2730" t="s">
        <v>30</v>
      </c>
      <c r="AI2730" t="s">
        <v>96</v>
      </c>
      <c r="AJ2730" t="s">
        <v>47</v>
      </c>
      <c r="AK2730">
        <v>11</v>
      </c>
      <c r="AL2730" t="s">
        <v>47</v>
      </c>
      <c r="AP2730" t="s">
        <v>55</v>
      </c>
      <c r="AR2730" t="s">
        <v>49</v>
      </c>
      <c r="AS2730" t="s">
        <v>56</v>
      </c>
      <c r="BC2730" t="s">
        <v>98</v>
      </c>
      <c r="BF2730">
        <v>117</v>
      </c>
      <c r="BG2730">
        <v>187</v>
      </c>
      <c r="BH2730">
        <v>190</v>
      </c>
      <c r="BI2730">
        <v>18.546448087431695</v>
      </c>
      <c r="BJ2730">
        <f t="shared" si="210"/>
        <v>19</v>
      </c>
      <c r="BK2730">
        <v>0</v>
      </c>
      <c r="BL2730">
        <v>-70</v>
      </c>
      <c r="BM2730" t="s">
        <v>47</v>
      </c>
      <c r="BN2730" t="s">
        <v>75</v>
      </c>
      <c r="BO2730" t="s">
        <v>87</v>
      </c>
      <c r="BQ2730" t="s">
        <v>47</v>
      </c>
      <c r="BR2730" t="s">
        <v>87</v>
      </c>
      <c r="BS2730" t="s">
        <v>573</v>
      </c>
      <c r="BT2730" t="s">
        <v>1252</v>
      </c>
      <c r="BU2730" t="s">
        <v>564</v>
      </c>
      <c r="BV2730">
        <v>0.61578947368421055</v>
      </c>
      <c r="BW2730">
        <v>0.62566844919786091</v>
      </c>
      <c r="BX2730">
        <v>9.8789755136503565E-3</v>
      </c>
      <c r="BY2730">
        <v>0</v>
      </c>
      <c r="BZ2730">
        <v>-117</v>
      </c>
      <c r="CA2730">
        <v>0</v>
      </c>
      <c r="CB2730">
        <v>117</v>
      </c>
      <c r="CC2730" t="e">
        <v>#VALUE!</v>
      </c>
      <c r="CD2730">
        <v>117</v>
      </c>
      <c r="CE2730">
        <v>0</v>
      </c>
      <c r="CH2730">
        <f t="shared" si="211"/>
        <v>0</v>
      </c>
      <c r="CI2730" t="s">
        <v>1408</v>
      </c>
      <c r="CJ2730">
        <v>0</v>
      </c>
      <c r="CK2730" t="s">
        <v>1399</v>
      </c>
      <c r="CL2730">
        <f t="shared" si="212"/>
        <v>1</v>
      </c>
      <c r="CM2730">
        <f t="shared" si="213"/>
        <v>0</v>
      </c>
      <c r="CN2730">
        <f t="shared" si="214"/>
        <v>0</v>
      </c>
    </row>
    <row r="2731" spans="1:92" x14ac:dyDescent="0.25">
      <c r="A2731">
        <v>851</v>
      </c>
      <c r="B2731" t="s">
        <v>564</v>
      </c>
      <c r="C2731" t="s">
        <v>564</v>
      </c>
      <c r="D2731">
        <v>2602744</v>
      </c>
      <c r="E2731">
        <v>6</v>
      </c>
      <c r="F2731" s="107">
        <v>40940</v>
      </c>
      <c r="G2731" s="107">
        <v>41775</v>
      </c>
      <c r="H2731">
        <v>2602744</v>
      </c>
      <c r="I2731" s="107">
        <v>40941</v>
      </c>
      <c r="J2731" s="107"/>
      <c r="K2731" t="s">
        <v>562</v>
      </c>
      <c r="L2731" t="s">
        <v>562</v>
      </c>
      <c r="N2731" t="s">
        <v>564</v>
      </c>
      <c r="O2731" t="s">
        <v>913</v>
      </c>
      <c r="P2731" t="s">
        <v>38</v>
      </c>
      <c r="Q2731">
        <v>835</v>
      </c>
      <c r="R2731">
        <v>836</v>
      </c>
      <c r="S2731">
        <v>0</v>
      </c>
      <c r="T2731">
        <v>0</v>
      </c>
      <c r="AB2731" t="s">
        <v>111</v>
      </c>
      <c r="AD2731" s="107">
        <v>25930</v>
      </c>
      <c r="AE2731" t="s">
        <v>45</v>
      </c>
      <c r="AF2731" t="s">
        <v>39</v>
      </c>
      <c r="AG2731" t="s">
        <v>40</v>
      </c>
      <c r="AH2731" t="s">
        <v>30</v>
      </c>
      <c r="AI2731" t="s">
        <v>82</v>
      </c>
      <c r="AJ2731" t="s">
        <v>88</v>
      </c>
      <c r="AK2731">
        <v>24</v>
      </c>
      <c r="AL2731" t="s">
        <v>361</v>
      </c>
      <c r="AM2731">
        <v>42</v>
      </c>
      <c r="AP2731" t="s">
        <v>251</v>
      </c>
      <c r="AR2731" t="s">
        <v>91</v>
      </c>
      <c r="AS2731" t="s">
        <v>73</v>
      </c>
      <c r="BC2731" t="s">
        <v>37</v>
      </c>
      <c r="BF2731">
        <v>835</v>
      </c>
      <c r="BG2731">
        <v>835</v>
      </c>
      <c r="BH2731">
        <v>836</v>
      </c>
      <c r="BI2731">
        <v>41.010928961748633</v>
      </c>
      <c r="BJ2731">
        <f t="shared" si="210"/>
        <v>41</v>
      </c>
      <c r="BK2731">
        <v>41775</v>
      </c>
      <c r="BL2731">
        <v>-41775</v>
      </c>
      <c r="BM2731" t="s">
        <v>1050</v>
      </c>
      <c r="BN2731" t="s">
        <v>913</v>
      </c>
      <c r="BO2731" t="s">
        <v>564</v>
      </c>
      <c r="BQ2731" t="s">
        <v>1050</v>
      </c>
      <c r="BR2731" t="s">
        <v>87</v>
      </c>
      <c r="BS2731" t="s">
        <v>572</v>
      </c>
      <c r="BT2731" t="s">
        <v>1252</v>
      </c>
      <c r="BU2731" t="s">
        <v>564</v>
      </c>
      <c r="BV2731">
        <v>0.99880382775119614</v>
      </c>
      <c r="BW2731">
        <v>0.99880000000000002</v>
      </c>
      <c r="BX2731">
        <v>0</v>
      </c>
      <c r="BY2731">
        <v>0</v>
      </c>
      <c r="BZ2731">
        <v>40940</v>
      </c>
      <c r="CA2731">
        <v>41775</v>
      </c>
      <c r="CB2731">
        <v>835</v>
      </c>
      <c r="CC2731" t="e">
        <v>#VALUE!</v>
      </c>
      <c r="CD2731">
        <v>835</v>
      </c>
      <c r="CH2731">
        <f t="shared" si="211"/>
        <v>0</v>
      </c>
      <c r="CI2731" t="s">
        <v>1407</v>
      </c>
      <c r="CJ2731">
        <v>8</v>
      </c>
      <c r="CK2731" t="s">
        <v>1399</v>
      </c>
      <c r="CL2731">
        <f t="shared" si="212"/>
        <v>0</v>
      </c>
      <c r="CM2731">
        <f t="shared" si="213"/>
        <v>0</v>
      </c>
      <c r="CN2731">
        <f t="shared" si="214"/>
        <v>0</v>
      </c>
    </row>
    <row r="2732" spans="1:92" x14ac:dyDescent="0.25">
      <c r="A2732">
        <v>855</v>
      </c>
      <c r="B2732" t="s">
        <v>564</v>
      </c>
      <c r="C2732" t="s">
        <v>564</v>
      </c>
      <c r="D2732">
        <v>2602761</v>
      </c>
      <c r="E2732">
        <v>1</v>
      </c>
      <c r="F2732" s="107">
        <v>40940</v>
      </c>
      <c r="G2732" s="107">
        <v>41283</v>
      </c>
      <c r="H2732">
        <v>2602761</v>
      </c>
      <c r="I2732" s="107">
        <v>40941</v>
      </c>
      <c r="J2732" s="107">
        <v>41283</v>
      </c>
      <c r="K2732">
        <v>130000</v>
      </c>
      <c r="L2732" t="s">
        <v>570</v>
      </c>
      <c r="N2732" t="s">
        <v>564</v>
      </c>
      <c r="O2732" t="s">
        <v>913</v>
      </c>
      <c r="P2732" t="s">
        <v>54</v>
      </c>
      <c r="Q2732">
        <v>343</v>
      </c>
      <c r="R2732">
        <v>344</v>
      </c>
      <c r="S2732">
        <v>0</v>
      </c>
      <c r="T2732">
        <v>0</v>
      </c>
      <c r="AB2732" t="s">
        <v>111</v>
      </c>
      <c r="AD2732" s="107">
        <v>30286</v>
      </c>
      <c r="AE2732" t="s">
        <v>31</v>
      </c>
      <c r="AF2732" t="s">
        <v>39</v>
      </c>
      <c r="AG2732" t="s">
        <v>40</v>
      </c>
      <c r="AH2732" t="s">
        <v>30</v>
      </c>
      <c r="AI2732" t="s">
        <v>99</v>
      </c>
      <c r="AJ2732" t="s">
        <v>54</v>
      </c>
      <c r="AK2732">
        <v>11</v>
      </c>
      <c r="AL2732" t="s">
        <v>54</v>
      </c>
      <c r="AP2732" t="s">
        <v>148</v>
      </c>
      <c r="AR2732" t="s">
        <v>91</v>
      </c>
      <c r="AS2732" t="s">
        <v>81</v>
      </c>
      <c r="BC2732" t="s">
        <v>51</v>
      </c>
      <c r="BF2732">
        <v>343</v>
      </c>
      <c r="BG2732">
        <v>343</v>
      </c>
      <c r="BH2732">
        <v>344</v>
      </c>
      <c r="BI2732">
        <v>29.10928961748634</v>
      </c>
      <c r="BJ2732">
        <f t="shared" si="210"/>
        <v>29</v>
      </c>
      <c r="BK2732">
        <v>0</v>
      </c>
      <c r="BL2732">
        <v>0</v>
      </c>
      <c r="BM2732" t="s">
        <v>1051</v>
      </c>
      <c r="BN2732" t="s">
        <v>913</v>
      </c>
      <c r="BO2732" t="s">
        <v>564</v>
      </c>
      <c r="BQ2732" t="s">
        <v>1051</v>
      </c>
      <c r="BR2732" t="s">
        <v>87</v>
      </c>
      <c r="BS2732" t="s">
        <v>572</v>
      </c>
      <c r="BT2732" t="s">
        <v>1252</v>
      </c>
      <c r="BU2732" t="s">
        <v>564</v>
      </c>
      <c r="BV2732">
        <v>0.99709302325581395</v>
      </c>
      <c r="BW2732">
        <v>1</v>
      </c>
      <c r="BX2732">
        <v>2.9069767441860517E-3</v>
      </c>
      <c r="BY2732">
        <v>0</v>
      </c>
      <c r="BZ2732">
        <v>-343</v>
      </c>
      <c r="CA2732">
        <v>0</v>
      </c>
      <c r="CB2732">
        <v>343</v>
      </c>
      <c r="CC2732" t="e">
        <v>#VALUE!</v>
      </c>
      <c r="CD2732">
        <v>343</v>
      </c>
      <c r="CE2732">
        <v>0</v>
      </c>
      <c r="CH2732">
        <f t="shared" si="211"/>
        <v>0</v>
      </c>
      <c r="CI2732" t="s">
        <v>1403</v>
      </c>
      <c r="CJ2732">
        <v>6</v>
      </c>
      <c r="CK2732" t="s">
        <v>1399</v>
      </c>
      <c r="CL2732">
        <f t="shared" si="212"/>
        <v>0</v>
      </c>
      <c r="CM2732">
        <f t="shared" si="213"/>
        <v>0</v>
      </c>
      <c r="CN2732">
        <f t="shared" si="214"/>
        <v>0</v>
      </c>
    </row>
    <row r="2733" spans="1:92" x14ac:dyDescent="0.25">
      <c r="A2733">
        <v>859</v>
      </c>
      <c r="B2733" t="s">
        <v>564</v>
      </c>
      <c r="C2733" t="s">
        <v>564</v>
      </c>
      <c r="D2733">
        <v>2602762</v>
      </c>
      <c r="E2733">
        <v>4</v>
      </c>
      <c r="F2733" s="107">
        <v>40941</v>
      </c>
      <c r="G2733" s="107">
        <v>41016</v>
      </c>
      <c r="H2733">
        <v>2602762</v>
      </c>
      <c r="I2733" s="107">
        <v>40941</v>
      </c>
      <c r="J2733" s="107">
        <v>40943</v>
      </c>
      <c r="K2733">
        <v>5000</v>
      </c>
      <c r="L2733" t="s">
        <v>567</v>
      </c>
      <c r="M2733" s="107">
        <v>40943</v>
      </c>
      <c r="N2733" t="s">
        <v>87</v>
      </c>
      <c r="O2733" t="s">
        <v>75</v>
      </c>
      <c r="P2733" t="s">
        <v>38</v>
      </c>
      <c r="Q2733">
        <v>3</v>
      </c>
      <c r="R2733">
        <v>76</v>
      </c>
      <c r="S2733">
        <v>0</v>
      </c>
      <c r="T2733">
        <v>0</v>
      </c>
      <c r="AD2733" s="107">
        <v>30826</v>
      </c>
      <c r="AE2733" t="s">
        <v>31</v>
      </c>
      <c r="AF2733" t="s">
        <v>68</v>
      </c>
      <c r="AG2733" t="s">
        <v>870</v>
      </c>
      <c r="AH2733" t="s">
        <v>30</v>
      </c>
      <c r="AI2733" t="s">
        <v>52</v>
      </c>
      <c r="AJ2733" t="s">
        <v>88</v>
      </c>
      <c r="AK2733">
        <v>4</v>
      </c>
      <c r="AL2733" t="s">
        <v>986</v>
      </c>
      <c r="AO2733">
        <v>180</v>
      </c>
      <c r="AP2733" t="s">
        <v>254</v>
      </c>
      <c r="AR2733" t="s">
        <v>43</v>
      </c>
      <c r="AS2733" t="s">
        <v>44</v>
      </c>
      <c r="BC2733" t="s">
        <v>51</v>
      </c>
      <c r="BF2733">
        <v>3</v>
      </c>
      <c r="BG2733">
        <v>76</v>
      </c>
      <c r="BH2733">
        <v>76</v>
      </c>
      <c r="BI2733">
        <v>27.636612021857925</v>
      </c>
      <c r="BJ2733">
        <f t="shared" si="210"/>
        <v>28</v>
      </c>
      <c r="BK2733">
        <v>0</v>
      </c>
      <c r="BL2733">
        <v>-73</v>
      </c>
      <c r="BM2733" t="s">
        <v>1050</v>
      </c>
      <c r="BN2733" t="s">
        <v>75</v>
      </c>
      <c r="BO2733" t="s">
        <v>87</v>
      </c>
      <c r="BQ2733" t="s">
        <v>1050</v>
      </c>
      <c r="BR2733" t="s">
        <v>87</v>
      </c>
      <c r="BS2733" t="s">
        <v>573</v>
      </c>
      <c r="BT2733" t="s">
        <v>1252</v>
      </c>
      <c r="BU2733" t="s">
        <v>564</v>
      </c>
      <c r="BV2733">
        <v>3.9473684210526314E-2</v>
      </c>
      <c r="BW2733">
        <v>3.9473684210526314E-2</v>
      </c>
      <c r="BX2733">
        <v>0</v>
      </c>
      <c r="BY2733">
        <v>0</v>
      </c>
      <c r="BZ2733">
        <v>-3</v>
      </c>
      <c r="CA2733">
        <v>0</v>
      </c>
      <c r="CB2733">
        <v>3</v>
      </c>
      <c r="CC2733" t="e">
        <v>#VALUE!</v>
      </c>
      <c r="CD2733">
        <v>3</v>
      </c>
      <c r="CE2733">
        <v>0</v>
      </c>
      <c r="CH2733">
        <f t="shared" si="211"/>
        <v>0</v>
      </c>
      <c r="CI2733" t="s">
        <v>1405</v>
      </c>
      <c r="CJ2733">
        <v>1</v>
      </c>
      <c r="CK2733" t="s">
        <v>1399</v>
      </c>
      <c r="CL2733">
        <f t="shared" si="212"/>
        <v>1</v>
      </c>
      <c r="CM2733">
        <f t="shared" si="213"/>
        <v>0</v>
      </c>
      <c r="CN2733">
        <f t="shared" si="214"/>
        <v>0</v>
      </c>
    </row>
    <row r="2734" spans="1:92" x14ac:dyDescent="0.25">
      <c r="A2734">
        <v>871</v>
      </c>
      <c r="B2734" t="s">
        <v>564</v>
      </c>
      <c r="C2734" t="s">
        <v>564</v>
      </c>
      <c r="D2734">
        <v>2602835</v>
      </c>
      <c r="E2734">
        <v>5</v>
      </c>
      <c r="F2734" s="107">
        <v>40941</v>
      </c>
      <c r="G2734" s="107">
        <v>40945</v>
      </c>
      <c r="H2734">
        <v>2602835</v>
      </c>
      <c r="I2734" s="107">
        <v>40941</v>
      </c>
      <c r="J2734" s="107">
        <v>40945</v>
      </c>
      <c r="K2734">
        <v>15000</v>
      </c>
      <c r="L2734" t="s">
        <v>569</v>
      </c>
      <c r="N2734" t="s">
        <v>564</v>
      </c>
      <c r="O2734" t="s">
        <v>913</v>
      </c>
      <c r="P2734" t="s">
        <v>38</v>
      </c>
      <c r="Q2734">
        <v>5</v>
      </c>
      <c r="R2734">
        <v>5</v>
      </c>
      <c r="S2734">
        <v>0</v>
      </c>
      <c r="T2734">
        <v>0</v>
      </c>
      <c r="AD2734" s="107">
        <v>21528</v>
      </c>
      <c r="AE2734" t="s">
        <v>45</v>
      </c>
      <c r="AF2734" t="s">
        <v>32</v>
      </c>
      <c r="AG2734" t="s">
        <v>868</v>
      </c>
      <c r="AH2734" t="s">
        <v>30</v>
      </c>
      <c r="AI2734" t="s">
        <v>140</v>
      </c>
      <c r="AJ2734" t="s">
        <v>88</v>
      </c>
      <c r="AK2734">
        <v>1</v>
      </c>
      <c r="AL2734" t="s">
        <v>987</v>
      </c>
      <c r="AN2734">
        <v>7</v>
      </c>
      <c r="AP2734" t="s">
        <v>42</v>
      </c>
      <c r="AR2734" t="s">
        <v>43</v>
      </c>
      <c r="AS2734" t="s">
        <v>44</v>
      </c>
      <c r="BC2734" t="s">
        <v>37</v>
      </c>
      <c r="BF2734">
        <v>5</v>
      </c>
      <c r="BG2734">
        <v>5</v>
      </c>
      <c r="BH2734">
        <v>5</v>
      </c>
      <c r="BI2734">
        <v>53.040983606557376</v>
      </c>
      <c r="BJ2734">
        <f t="shared" si="210"/>
        <v>53</v>
      </c>
      <c r="BK2734">
        <v>0</v>
      </c>
      <c r="BL2734">
        <v>0</v>
      </c>
      <c r="BM2734" t="s">
        <v>1050</v>
      </c>
      <c r="BN2734" t="s">
        <v>913</v>
      </c>
      <c r="BO2734" t="s">
        <v>564</v>
      </c>
      <c r="BQ2734" t="s">
        <v>1050</v>
      </c>
      <c r="BR2734" t="s">
        <v>87</v>
      </c>
      <c r="BS2734" t="s">
        <v>572</v>
      </c>
      <c r="BT2734" t="s">
        <v>1252</v>
      </c>
      <c r="BU2734" t="s">
        <v>564</v>
      </c>
      <c r="BV2734">
        <v>1</v>
      </c>
      <c r="BW2734">
        <v>1</v>
      </c>
      <c r="BX2734">
        <v>0</v>
      </c>
      <c r="BY2734">
        <v>0</v>
      </c>
      <c r="BZ2734">
        <v>-5</v>
      </c>
      <c r="CA2734">
        <v>0</v>
      </c>
      <c r="CB2734">
        <v>5</v>
      </c>
      <c r="CC2734" t="e">
        <v>#VALUE!</v>
      </c>
      <c r="CD2734">
        <v>5</v>
      </c>
      <c r="CE2734">
        <v>0</v>
      </c>
      <c r="CH2734">
        <f t="shared" si="211"/>
        <v>0</v>
      </c>
      <c r="CI2734" t="s">
        <v>1405</v>
      </c>
      <c r="CJ2734">
        <v>1</v>
      </c>
      <c r="CK2734" t="s">
        <v>1399</v>
      </c>
      <c r="CL2734">
        <f t="shared" si="212"/>
        <v>0</v>
      </c>
      <c r="CM2734">
        <f t="shared" si="213"/>
        <v>0</v>
      </c>
      <c r="CN2734">
        <f t="shared" si="214"/>
        <v>0</v>
      </c>
    </row>
    <row r="2735" spans="1:92" x14ac:dyDescent="0.25">
      <c r="A2735">
        <v>879</v>
      </c>
      <c r="B2735" t="s">
        <v>564</v>
      </c>
      <c r="C2735" t="s">
        <v>564</v>
      </c>
      <c r="D2735">
        <v>2602853</v>
      </c>
      <c r="E2735">
        <v>5</v>
      </c>
      <c r="F2735" s="107">
        <v>40941</v>
      </c>
      <c r="G2735" s="107">
        <v>41036</v>
      </c>
      <c r="H2735">
        <v>2602853</v>
      </c>
      <c r="I2735" s="107" t="s">
        <v>560</v>
      </c>
      <c r="J2735" s="107" t="s">
        <v>560</v>
      </c>
      <c r="K2735">
        <v>15000</v>
      </c>
      <c r="L2735" t="s">
        <v>569</v>
      </c>
      <c r="M2735" s="107">
        <v>40964</v>
      </c>
      <c r="N2735" t="s">
        <v>87</v>
      </c>
      <c r="O2735" t="s">
        <v>75</v>
      </c>
      <c r="P2735" t="s">
        <v>38</v>
      </c>
      <c r="Q2735">
        <v>0</v>
      </c>
      <c r="R2735">
        <v>96</v>
      </c>
      <c r="S2735">
        <v>0</v>
      </c>
      <c r="T2735">
        <v>0</v>
      </c>
      <c r="AD2735" s="107">
        <v>31656</v>
      </c>
      <c r="AE2735" t="s">
        <v>31</v>
      </c>
      <c r="AF2735" t="s">
        <v>68</v>
      </c>
      <c r="AG2735" t="s">
        <v>870</v>
      </c>
      <c r="AH2735" t="s">
        <v>30</v>
      </c>
      <c r="AI2735" t="s">
        <v>52</v>
      </c>
      <c r="AJ2735" t="s">
        <v>88</v>
      </c>
      <c r="AK2735">
        <v>6</v>
      </c>
      <c r="AL2735" t="s">
        <v>987</v>
      </c>
      <c r="AN2735">
        <v>6</v>
      </c>
      <c r="AP2735" t="s">
        <v>97</v>
      </c>
      <c r="AR2735" t="s">
        <v>43</v>
      </c>
      <c r="AS2735" t="s">
        <v>63</v>
      </c>
      <c r="BC2735" t="s">
        <v>51</v>
      </c>
      <c r="BF2735">
        <v>0</v>
      </c>
      <c r="BG2735">
        <v>0</v>
      </c>
      <c r="BH2735">
        <v>96</v>
      </c>
      <c r="BI2735">
        <v>25.368852459016395</v>
      </c>
      <c r="BJ2735" t="e">
        <f t="shared" si="210"/>
        <v>#VALUE!</v>
      </c>
      <c r="BK2735" t="e">
        <v>#VALUE!</v>
      </c>
      <c r="BL2735" t="e">
        <v>#VALUE!</v>
      </c>
      <c r="BM2735" t="s">
        <v>1050</v>
      </c>
      <c r="BN2735" t="s">
        <v>75</v>
      </c>
      <c r="BO2735" t="s">
        <v>87</v>
      </c>
      <c r="BQ2735" t="s">
        <v>1050</v>
      </c>
      <c r="BR2735">
        <v>0</v>
      </c>
      <c r="BS2735" t="s">
        <v>573</v>
      </c>
      <c r="BT2735" t="s">
        <v>1252</v>
      </c>
      <c r="BU2735" t="s">
        <v>564</v>
      </c>
      <c r="BV2735">
        <v>0</v>
      </c>
      <c r="BW2735">
        <v>0</v>
      </c>
      <c r="BX2735">
        <v>0</v>
      </c>
      <c r="BY2735">
        <v>0</v>
      </c>
      <c r="BZ2735" t="e">
        <v>#VALUE!</v>
      </c>
      <c r="CA2735" t="e">
        <v>#VALUE!</v>
      </c>
      <c r="CB2735" t="e">
        <v>#VALUE!</v>
      </c>
      <c r="CC2735">
        <v>0</v>
      </c>
      <c r="CD2735">
        <v>0</v>
      </c>
      <c r="CE2735">
        <v>0</v>
      </c>
      <c r="CH2735">
        <f t="shared" si="211"/>
        <v>0</v>
      </c>
      <c r="CI2735" t="s">
        <v>1405</v>
      </c>
      <c r="CJ2735">
        <v>1</v>
      </c>
      <c r="CK2735" t="s">
        <v>1400</v>
      </c>
      <c r="CL2735">
        <f t="shared" si="212"/>
        <v>1</v>
      </c>
      <c r="CM2735">
        <f t="shared" si="213"/>
        <v>0</v>
      </c>
      <c r="CN2735">
        <f t="shared" si="214"/>
        <v>0</v>
      </c>
    </row>
    <row r="2736" spans="1:92" x14ac:dyDescent="0.25">
      <c r="A2736">
        <v>880</v>
      </c>
      <c r="B2736" t="s">
        <v>87</v>
      </c>
      <c r="C2736" t="s">
        <v>87</v>
      </c>
      <c r="D2736">
        <v>2602885</v>
      </c>
      <c r="E2736">
        <v>2</v>
      </c>
      <c r="F2736" s="107">
        <v>40941</v>
      </c>
      <c r="G2736" s="107">
        <v>41241</v>
      </c>
      <c r="H2736">
        <v>2602885</v>
      </c>
      <c r="I2736" s="107">
        <v>41133</v>
      </c>
      <c r="J2736" s="107">
        <v>41139</v>
      </c>
      <c r="K2736">
        <v>7000</v>
      </c>
      <c r="L2736" t="s">
        <v>568</v>
      </c>
      <c r="M2736" s="107">
        <v>41139</v>
      </c>
      <c r="N2736" t="s">
        <v>87</v>
      </c>
      <c r="O2736" t="s">
        <v>75</v>
      </c>
      <c r="P2736" t="s">
        <v>587</v>
      </c>
      <c r="Q2736">
        <v>7</v>
      </c>
      <c r="R2736">
        <v>301</v>
      </c>
      <c r="S2736">
        <v>0</v>
      </c>
      <c r="T2736">
        <v>0</v>
      </c>
      <c r="AD2736" s="107">
        <v>33352</v>
      </c>
      <c r="AE2736" t="s">
        <v>31</v>
      </c>
      <c r="AF2736" t="s">
        <v>68</v>
      </c>
      <c r="AG2736" t="s">
        <v>870</v>
      </c>
      <c r="AH2736" t="s">
        <v>30</v>
      </c>
      <c r="AI2736" t="s">
        <v>46</v>
      </c>
      <c r="AJ2736" t="s">
        <v>47</v>
      </c>
      <c r="AK2736">
        <v>14</v>
      </c>
      <c r="AL2736" t="s">
        <v>47</v>
      </c>
      <c r="AP2736" t="s">
        <v>258</v>
      </c>
      <c r="AR2736" t="s">
        <v>43</v>
      </c>
      <c r="AS2736" t="s">
        <v>81</v>
      </c>
      <c r="AU2736" t="s">
        <v>695</v>
      </c>
      <c r="AX2736" t="s">
        <v>87</v>
      </c>
      <c r="BC2736" t="s">
        <v>51</v>
      </c>
      <c r="BD2736" t="s">
        <v>1297</v>
      </c>
      <c r="BF2736">
        <v>7</v>
      </c>
      <c r="BG2736">
        <v>109</v>
      </c>
      <c r="BH2736">
        <v>301</v>
      </c>
      <c r="BI2736">
        <v>20.734972677595628</v>
      </c>
      <c r="BJ2736">
        <f t="shared" si="210"/>
        <v>21</v>
      </c>
      <c r="BK2736">
        <v>0</v>
      </c>
      <c r="BL2736">
        <v>-102</v>
      </c>
      <c r="BM2736" t="s">
        <v>47</v>
      </c>
      <c r="BN2736" t="s">
        <v>75</v>
      </c>
      <c r="BO2736" t="s">
        <v>87</v>
      </c>
      <c r="BQ2736" t="s">
        <v>47</v>
      </c>
      <c r="BR2736" t="s">
        <v>87</v>
      </c>
      <c r="BS2736" t="s">
        <v>573</v>
      </c>
      <c r="BT2736" t="s">
        <v>1252</v>
      </c>
      <c r="BU2736" t="s">
        <v>564</v>
      </c>
      <c r="BV2736">
        <v>2.3255813953488372E-2</v>
      </c>
      <c r="BW2736">
        <v>6.4220183486238536E-2</v>
      </c>
      <c r="BX2736">
        <v>4.0964369532750164E-2</v>
      </c>
      <c r="BY2736">
        <v>0</v>
      </c>
      <c r="BZ2736">
        <v>-7</v>
      </c>
      <c r="CA2736">
        <v>0</v>
      </c>
      <c r="CB2736">
        <v>7</v>
      </c>
      <c r="CC2736">
        <v>7</v>
      </c>
      <c r="CE2736">
        <v>102</v>
      </c>
      <c r="CH2736">
        <f t="shared" si="211"/>
        <v>0</v>
      </c>
      <c r="CI2736" t="s">
        <v>1405</v>
      </c>
      <c r="CJ2736">
        <v>1</v>
      </c>
      <c r="CK2736" t="s">
        <v>1399</v>
      </c>
      <c r="CL2736">
        <f t="shared" si="212"/>
        <v>1</v>
      </c>
      <c r="CM2736">
        <f t="shared" si="213"/>
        <v>0</v>
      </c>
      <c r="CN2736">
        <f t="shared" si="214"/>
        <v>0</v>
      </c>
    </row>
    <row r="2737" spans="1:92" x14ac:dyDescent="0.25">
      <c r="A2737">
        <v>882</v>
      </c>
      <c r="B2737" t="s">
        <v>564</v>
      </c>
      <c r="C2737" t="s">
        <v>564</v>
      </c>
      <c r="D2737">
        <v>2602887</v>
      </c>
      <c r="E2737">
        <v>2</v>
      </c>
      <c r="F2737" s="107">
        <v>40941</v>
      </c>
      <c r="G2737" s="107">
        <v>41228</v>
      </c>
      <c r="H2737">
        <v>2602887</v>
      </c>
      <c r="I2737" s="107">
        <v>40941</v>
      </c>
      <c r="J2737" s="107">
        <v>40943</v>
      </c>
      <c r="K2737">
        <v>5000</v>
      </c>
      <c r="L2737" t="s">
        <v>567</v>
      </c>
      <c r="M2737" s="107">
        <v>40943</v>
      </c>
      <c r="N2737" t="s">
        <v>87</v>
      </c>
      <c r="O2737" t="s">
        <v>75</v>
      </c>
      <c r="P2737" t="s">
        <v>587</v>
      </c>
      <c r="Q2737">
        <v>3</v>
      </c>
      <c r="R2737">
        <v>288</v>
      </c>
      <c r="S2737">
        <v>0</v>
      </c>
      <c r="T2737">
        <v>0</v>
      </c>
      <c r="AD2737" s="107">
        <v>29721</v>
      </c>
      <c r="AE2737" t="s">
        <v>31</v>
      </c>
      <c r="AF2737" t="s">
        <v>137</v>
      </c>
      <c r="AG2737" t="s">
        <v>869</v>
      </c>
      <c r="AH2737" t="s">
        <v>30</v>
      </c>
      <c r="AI2737" t="s">
        <v>33</v>
      </c>
      <c r="AJ2737" t="s">
        <v>47</v>
      </c>
      <c r="AK2737">
        <v>12</v>
      </c>
      <c r="AL2737" t="s">
        <v>47</v>
      </c>
      <c r="AP2737" t="s">
        <v>123</v>
      </c>
      <c r="AR2737" t="s">
        <v>66</v>
      </c>
      <c r="AS2737" t="s">
        <v>44</v>
      </c>
      <c r="BC2737" t="s">
        <v>51</v>
      </c>
      <c r="BF2737">
        <v>3</v>
      </c>
      <c r="BG2737">
        <v>288</v>
      </c>
      <c r="BH2737">
        <v>288</v>
      </c>
      <c r="BI2737">
        <v>30.655737704918032</v>
      </c>
      <c r="BJ2737">
        <f t="shared" si="210"/>
        <v>31</v>
      </c>
      <c r="BK2737">
        <v>0</v>
      </c>
      <c r="BL2737">
        <v>-285</v>
      </c>
      <c r="BM2737" t="s">
        <v>47</v>
      </c>
      <c r="BN2737" t="s">
        <v>75</v>
      </c>
      <c r="BO2737" t="s">
        <v>87</v>
      </c>
      <c r="BQ2737" t="s">
        <v>47</v>
      </c>
      <c r="BR2737" t="s">
        <v>87</v>
      </c>
      <c r="BS2737" t="s">
        <v>573</v>
      </c>
      <c r="BT2737" t="s">
        <v>1252</v>
      </c>
      <c r="BU2737" t="s">
        <v>564</v>
      </c>
      <c r="BV2737">
        <v>1.0416666666666666E-2</v>
      </c>
      <c r="BW2737">
        <v>1.0416666666666666E-2</v>
      </c>
      <c r="BX2737">
        <v>0</v>
      </c>
      <c r="BY2737">
        <v>0</v>
      </c>
      <c r="BZ2737">
        <v>-3</v>
      </c>
      <c r="CA2737">
        <v>0</v>
      </c>
      <c r="CB2737">
        <v>3</v>
      </c>
      <c r="CC2737" t="e">
        <v>#VALUE!</v>
      </c>
      <c r="CD2737">
        <v>3</v>
      </c>
      <c r="CE2737">
        <v>0</v>
      </c>
      <c r="CH2737">
        <f t="shared" si="211"/>
        <v>0</v>
      </c>
      <c r="CI2737" t="s">
        <v>1405</v>
      </c>
      <c r="CJ2737">
        <v>1</v>
      </c>
      <c r="CK2737" t="s">
        <v>1399</v>
      </c>
      <c r="CL2737">
        <f t="shared" si="212"/>
        <v>1</v>
      </c>
      <c r="CM2737">
        <f t="shared" si="213"/>
        <v>0</v>
      </c>
      <c r="CN2737">
        <f t="shared" si="214"/>
        <v>0</v>
      </c>
    </row>
    <row r="2738" spans="1:92" x14ac:dyDescent="0.25">
      <c r="A2738">
        <v>884</v>
      </c>
      <c r="B2738" t="s">
        <v>564</v>
      </c>
      <c r="C2738" t="s">
        <v>564</v>
      </c>
      <c r="D2738">
        <v>2602891</v>
      </c>
      <c r="E2738">
        <v>2</v>
      </c>
      <c r="F2738" s="107">
        <v>40941</v>
      </c>
      <c r="G2738" s="107">
        <v>40977</v>
      </c>
      <c r="H2738">
        <v>2602891</v>
      </c>
      <c r="I2738" s="107">
        <v>40942</v>
      </c>
      <c r="J2738" s="107">
        <v>40977</v>
      </c>
      <c r="K2738">
        <v>10000</v>
      </c>
      <c r="L2738" t="s">
        <v>568</v>
      </c>
      <c r="N2738" t="s">
        <v>564</v>
      </c>
      <c r="O2738" t="s">
        <v>913</v>
      </c>
      <c r="P2738" t="s">
        <v>587</v>
      </c>
      <c r="Q2738">
        <v>36</v>
      </c>
      <c r="R2738">
        <v>37</v>
      </c>
      <c r="S2738">
        <v>0</v>
      </c>
      <c r="T2738">
        <v>0</v>
      </c>
      <c r="AD2738" s="107">
        <v>34413</v>
      </c>
      <c r="AE2738" t="s">
        <v>31</v>
      </c>
      <c r="AF2738" t="s">
        <v>32</v>
      </c>
      <c r="AG2738" t="s">
        <v>868</v>
      </c>
      <c r="AH2738" t="s">
        <v>30</v>
      </c>
      <c r="AI2738" t="s">
        <v>58</v>
      </c>
      <c r="AJ2738" t="s">
        <v>47</v>
      </c>
      <c r="AK2738">
        <v>5</v>
      </c>
      <c r="AL2738" t="s">
        <v>47</v>
      </c>
      <c r="AP2738" t="s">
        <v>55</v>
      </c>
      <c r="AR2738" t="s">
        <v>49</v>
      </c>
      <c r="AS2738" t="s">
        <v>56</v>
      </c>
      <c r="AT2738" t="s">
        <v>259</v>
      </c>
      <c r="BC2738" t="s">
        <v>37</v>
      </c>
      <c r="BF2738">
        <v>36</v>
      </c>
      <c r="BG2738">
        <v>36</v>
      </c>
      <c r="BH2738">
        <v>37</v>
      </c>
      <c r="BI2738">
        <v>17.83606557377049</v>
      </c>
      <c r="BJ2738">
        <f t="shared" si="210"/>
        <v>18</v>
      </c>
      <c r="BK2738">
        <v>0</v>
      </c>
      <c r="BL2738">
        <v>0</v>
      </c>
      <c r="BM2738" t="s">
        <v>47</v>
      </c>
      <c r="BN2738" t="s">
        <v>913</v>
      </c>
      <c r="BO2738" t="s">
        <v>564</v>
      </c>
      <c r="BQ2738" t="s">
        <v>47</v>
      </c>
      <c r="BR2738" t="s">
        <v>87</v>
      </c>
      <c r="BS2738" t="s">
        <v>572</v>
      </c>
      <c r="BT2738" t="s">
        <v>1252</v>
      </c>
      <c r="BU2738" t="s">
        <v>564</v>
      </c>
      <c r="BV2738">
        <v>0.97297297297297303</v>
      </c>
      <c r="BW2738">
        <v>1</v>
      </c>
      <c r="BX2738">
        <v>2.7027027027026973E-2</v>
      </c>
      <c r="BY2738">
        <v>0</v>
      </c>
      <c r="BZ2738">
        <v>-36</v>
      </c>
      <c r="CA2738">
        <v>0</v>
      </c>
      <c r="CB2738">
        <v>36</v>
      </c>
      <c r="CC2738" t="e">
        <v>#VALUE!</v>
      </c>
      <c r="CD2738">
        <v>36</v>
      </c>
      <c r="CE2738">
        <v>0</v>
      </c>
      <c r="CH2738">
        <f t="shared" si="211"/>
        <v>0</v>
      </c>
      <c r="CI2738" t="s">
        <v>1401</v>
      </c>
      <c r="CJ2738">
        <v>3</v>
      </c>
      <c r="CK2738" t="s">
        <v>1399</v>
      </c>
      <c r="CL2738">
        <f t="shared" si="212"/>
        <v>0</v>
      </c>
      <c r="CM2738">
        <f t="shared" si="213"/>
        <v>0</v>
      </c>
      <c r="CN2738">
        <f t="shared" si="214"/>
        <v>0</v>
      </c>
    </row>
    <row r="2739" spans="1:92" x14ac:dyDescent="0.25">
      <c r="A2739">
        <v>908</v>
      </c>
      <c r="B2739" t="s">
        <v>564</v>
      </c>
      <c r="C2739" t="s">
        <v>564</v>
      </c>
      <c r="D2739">
        <v>2602924</v>
      </c>
      <c r="E2739">
        <v>1</v>
      </c>
      <c r="F2739" s="107">
        <v>40942</v>
      </c>
      <c r="G2739" s="107">
        <v>40945</v>
      </c>
      <c r="H2739">
        <v>2602924</v>
      </c>
      <c r="I2739" s="107">
        <v>40942</v>
      </c>
      <c r="J2739" s="107">
        <v>40943</v>
      </c>
      <c r="K2739">
        <v>45000</v>
      </c>
      <c r="L2739" t="s">
        <v>570</v>
      </c>
      <c r="M2739" s="107">
        <v>40943</v>
      </c>
      <c r="N2739" t="s">
        <v>87</v>
      </c>
      <c r="O2739" t="s">
        <v>75</v>
      </c>
      <c r="P2739" t="s">
        <v>54</v>
      </c>
      <c r="Q2739">
        <v>2</v>
      </c>
      <c r="R2739">
        <v>4</v>
      </c>
      <c r="S2739">
        <v>0</v>
      </c>
      <c r="T2739">
        <v>0</v>
      </c>
      <c r="AD2739" s="107">
        <v>27960</v>
      </c>
      <c r="AE2739" t="s">
        <v>31</v>
      </c>
      <c r="AF2739" t="s">
        <v>68</v>
      </c>
      <c r="AG2739" t="s">
        <v>870</v>
      </c>
      <c r="AH2739" t="s">
        <v>30</v>
      </c>
      <c r="AI2739" t="s">
        <v>113</v>
      </c>
      <c r="AJ2739" t="s">
        <v>54</v>
      </c>
      <c r="AK2739">
        <v>1</v>
      </c>
      <c r="AL2739" t="s">
        <v>54</v>
      </c>
      <c r="AP2739" t="s">
        <v>262</v>
      </c>
      <c r="AR2739" t="s">
        <v>43</v>
      </c>
      <c r="AS2739" t="s">
        <v>81</v>
      </c>
      <c r="BC2739" t="s">
        <v>51</v>
      </c>
      <c r="BF2739">
        <v>1</v>
      </c>
      <c r="BG2739">
        <v>4</v>
      </c>
      <c r="BH2739">
        <v>4</v>
      </c>
      <c r="BI2739">
        <v>35.469945355191257</v>
      </c>
      <c r="BJ2739">
        <f t="shared" si="210"/>
        <v>36</v>
      </c>
      <c r="BK2739">
        <v>0</v>
      </c>
      <c r="BL2739">
        <v>-2</v>
      </c>
      <c r="BM2739" t="s">
        <v>1051</v>
      </c>
      <c r="BN2739" t="s">
        <v>75</v>
      </c>
      <c r="BO2739" t="s">
        <v>87</v>
      </c>
      <c r="BQ2739" t="s">
        <v>1051</v>
      </c>
      <c r="BR2739" t="s">
        <v>87</v>
      </c>
      <c r="BS2739" t="s">
        <v>573</v>
      </c>
      <c r="BT2739" t="s">
        <v>1252</v>
      </c>
      <c r="BU2739" t="s">
        <v>564</v>
      </c>
      <c r="BV2739">
        <v>0.5</v>
      </c>
      <c r="BW2739">
        <v>0.5</v>
      </c>
      <c r="BX2739">
        <v>0</v>
      </c>
      <c r="BY2739">
        <v>1</v>
      </c>
      <c r="BZ2739">
        <v>-2</v>
      </c>
      <c r="CA2739">
        <v>-1</v>
      </c>
      <c r="CB2739">
        <v>2</v>
      </c>
      <c r="CC2739">
        <v>1</v>
      </c>
      <c r="CD2739">
        <v>2</v>
      </c>
      <c r="CE2739">
        <v>1</v>
      </c>
      <c r="CH2739">
        <f t="shared" si="211"/>
        <v>0</v>
      </c>
      <c r="CI2739" t="s">
        <v>1405</v>
      </c>
      <c r="CJ2739">
        <v>1</v>
      </c>
      <c r="CK2739" t="s">
        <v>1399</v>
      </c>
      <c r="CL2739">
        <f t="shared" si="212"/>
        <v>1</v>
      </c>
      <c r="CM2739">
        <f t="shared" si="213"/>
        <v>0</v>
      </c>
      <c r="CN2739">
        <f t="shared" si="214"/>
        <v>0</v>
      </c>
    </row>
    <row r="2740" spans="1:92" x14ac:dyDescent="0.25">
      <c r="A2740">
        <v>898</v>
      </c>
      <c r="B2740" t="s">
        <v>564</v>
      </c>
      <c r="C2740" t="s">
        <v>564</v>
      </c>
      <c r="D2740">
        <v>2602931</v>
      </c>
      <c r="E2740">
        <v>4</v>
      </c>
      <c r="F2740" s="107">
        <v>40942</v>
      </c>
      <c r="G2740" s="107">
        <v>40945</v>
      </c>
      <c r="H2740">
        <v>2602931</v>
      </c>
      <c r="I2740" s="107">
        <v>40942</v>
      </c>
      <c r="J2740" s="107">
        <v>40945</v>
      </c>
      <c r="K2740">
        <v>35000</v>
      </c>
      <c r="L2740" t="s">
        <v>570</v>
      </c>
      <c r="N2740" t="s">
        <v>564</v>
      </c>
      <c r="O2740" t="s">
        <v>913</v>
      </c>
      <c r="P2740" t="s">
        <v>38</v>
      </c>
      <c r="Q2740">
        <v>4</v>
      </c>
      <c r="R2740">
        <v>4</v>
      </c>
      <c r="S2740">
        <v>0</v>
      </c>
      <c r="T2740">
        <v>0</v>
      </c>
      <c r="AB2740" t="s">
        <v>111</v>
      </c>
      <c r="AD2740" s="107">
        <v>30286</v>
      </c>
      <c r="AE2740" t="s">
        <v>31</v>
      </c>
      <c r="AF2740" t="s">
        <v>39</v>
      </c>
      <c r="AG2740" t="s">
        <v>40</v>
      </c>
      <c r="AH2740" t="s">
        <v>30</v>
      </c>
      <c r="AI2740" t="s">
        <v>46</v>
      </c>
      <c r="AJ2740" t="s">
        <v>88</v>
      </c>
      <c r="AK2740">
        <v>1</v>
      </c>
      <c r="AL2740" t="s">
        <v>986</v>
      </c>
      <c r="AO2740">
        <v>60</v>
      </c>
      <c r="AP2740" t="s">
        <v>42</v>
      </c>
      <c r="AR2740" t="s">
        <v>43</v>
      </c>
      <c r="AS2740" t="s">
        <v>44</v>
      </c>
      <c r="BC2740" t="s">
        <v>37</v>
      </c>
      <c r="BF2740">
        <v>4</v>
      </c>
      <c r="BG2740">
        <v>4</v>
      </c>
      <c r="BH2740">
        <v>4</v>
      </c>
      <c r="BI2740">
        <v>29.114754098360656</v>
      </c>
      <c r="BJ2740">
        <f t="shared" si="210"/>
        <v>29</v>
      </c>
      <c r="BK2740">
        <v>0</v>
      </c>
      <c r="BL2740">
        <v>0</v>
      </c>
      <c r="BM2740" t="s">
        <v>1050</v>
      </c>
      <c r="BN2740" t="s">
        <v>913</v>
      </c>
      <c r="BO2740" t="s">
        <v>564</v>
      </c>
      <c r="BQ2740" t="s">
        <v>1050</v>
      </c>
      <c r="BR2740" t="s">
        <v>87</v>
      </c>
      <c r="BS2740" t="s">
        <v>572</v>
      </c>
      <c r="BT2740" t="s">
        <v>1252</v>
      </c>
      <c r="BU2740" t="s">
        <v>564</v>
      </c>
      <c r="BV2740">
        <v>1</v>
      </c>
      <c r="BW2740">
        <v>1</v>
      </c>
      <c r="BX2740">
        <v>0</v>
      </c>
      <c r="BY2740">
        <v>0</v>
      </c>
      <c r="BZ2740">
        <v>-4</v>
      </c>
      <c r="CA2740">
        <v>0</v>
      </c>
      <c r="CB2740">
        <v>4</v>
      </c>
      <c r="CC2740" t="e">
        <v>#VALUE!</v>
      </c>
      <c r="CD2740">
        <v>4</v>
      </c>
      <c r="CE2740">
        <v>0</v>
      </c>
      <c r="CH2740">
        <f t="shared" si="211"/>
        <v>0</v>
      </c>
      <c r="CI2740" t="s">
        <v>1405</v>
      </c>
      <c r="CJ2740">
        <v>1</v>
      </c>
      <c r="CK2740" t="s">
        <v>1399</v>
      </c>
      <c r="CL2740">
        <f t="shared" si="212"/>
        <v>0</v>
      </c>
      <c r="CM2740">
        <f t="shared" si="213"/>
        <v>0</v>
      </c>
      <c r="CN2740">
        <f t="shared" si="214"/>
        <v>0</v>
      </c>
    </row>
    <row r="2741" spans="1:92" x14ac:dyDescent="0.25">
      <c r="A2741">
        <v>899</v>
      </c>
      <c r="B2741" t="s">
        <v>564</v>
      </c>
      <c r="C2741" t="s">
        <v>564</v>
      </c>
      <c r="D2741">
        <v>2602932</v>
      </c>
      <c r="E2741">
        <v>4</v>
      </c>
      <c r="F2741" s="107">
        <v>40942</v>
      </c>
      <c r="G2741" s="107">
        <v>40945</v>
      </c>
      <c r="H2741">
        <v>2602932</v>
      </c>
      <c r="I2741" s="107">
        <v>40942</v>
      </c>
      <c r="J2741" s="107">
        <v>40945</v>
      </c>
      <c r="K2741">
        <v>35000</v>
      </c>
      <c r="L2741" t="s">
        <v>570</v>
      </c>
      <c r="N2741" t="s">
        <v>564</v>
      </c>
      <c r="O2741" t="s">
        <v>913</v>
      </c>
      <c r="P2741" t="s">
        <v>38</v>
      </c>
      <c r="Q2741">
        <v>4</v>
      </c>
      <c r="R2741">
        <v>4</v>
      </c>
      <c r="S2741">
        <v>0</v>
      </c>
      <c r="T2741">
        <v>0</v>
      </c>
      <c r="AB2741" t="s">
        <v>111</v>
      </c>
      <c r="AD2741" s="107">
        <v>28692</v>
      </c>
      <c r="AE2741" t="s">
        <v>31</v>
      </c>
      <c r="AF2741" t="s">
        <v>39</v>
      </c>
      <c r="AG2741" t="s">
        <v>40</v>
      </c>
      <c r="AH2741" t="s">
        <v>30</v>
      </c>
      <c r="AI2741" t="s">
        <v>52</v>
      </c>
      <c r="AJ2741" t="s">
        <v>88</v>
      </c>
      <c r="AK2741">
        <v>1</v>
      </c>
      <c r="AL2741" t="s">
        <v>986</v>
      </c>
      <c r="AO2741">
        <v>60</v>
      </c>
      <c r="AP2741" t="s">
        <v>42</v>
      </c>
      <c r="AR2741" t="s">
        <v>43</v>
      </c>
      <c r="AS2741" t="s">
        <v>44</v>
      </c>
      <c r="BC2741" t="s">
        <v>98</v>
      </c>
      <c r="BF2741">
        <v>4</v>
      </c>
      <c r="BG2741">
        <v>4</v>
      </c>
      <c r="BH2741">
        <v>4</v>
      </c>
      <c r="BI2741">
        <v>33.469945355191257</v>
      </c>
      <c r="BJ2741">
        <f t="shared" si="210"/>
        <v>34</v>
      </c>
      <c r="BK2741">
        <v>0</v>
      </c>
      <c r="BL2741">
        <v>0</v>
      </c>
      <c r="BM2741" t="s">
        <v>1050</v>
      </c>
      <c r="BN2741" t="s">
        <v>913</v>
      </c>
      <c r="BO2741" t="s">
        <v>564</v>
      </c>
      <c r="BQ2741" t="s">
        <v>1050</v>
      </c>
      <c r="BR2741" t="s">
        <v>87</v>
      </c>
      <c r="BS2741" t="s">
        <v>572</v>
      </c>
      <c r="BT2741" t="s">
        <v>1252</v>
      </c>
      <c r="BU2741" t="s">
        <v>564</v>
      </c>
      <c r="BV2741">
        <v>1</v>
      </c>
      <c r="BW2741">
        <v>1</v>
      </c>
      <c r="BX2741">
        <v>0</v>
      </c>
      <c r="BY2741">
        <v>0</v>
      </c>
      <c r="BZ2741">
        <v>-4</v>
      </c>
      <c r="CA2741">
        <v>0</v>
      </c>
      <c r="CB2741">
        <v>4</v>
      </c>
      <c r="CC2741" t="e">
        <v>#VALUE!</v>
      </c>
      <c r="CD2741">
        <v>4</v>
      </c>
      <c r="CE2741">
        <v>0</v>
      </c>
      <c r="CH2741">
        <f t="shared" si="211"/>
        <v>0</v>
      </c>
      <c r="CI2741" t="s">
        <v>1405</v>
      </c>
      <c r="CJ2741">
        <v>1</v>
      </c>
      <c r="CK2741" t="s">
        <v>1399</v>
      </c>
      <c r="CL2741">
        <f t="shared" si="212"/>
        <v>0</v>
      </c>
      <c r="CM2741">
        <f t="shared" si="213"/>
        <v>0</v>
      </c>
      <c r="CN2741">
        <f t="shared" si="214"/>
        <v>0</v>
      </c>
    </row>
    <row r="2742" spans="1:92" x14ac:dyDescent="0.25">
      <c r="A2742">
        <v>911</v>
      </c>
      <c r="B2742" t="s">
        <v>564</v>
      </c>
      <c r="C2742" t="s">
        <v>564</v>
      </c>
      <c r="D2742">
        <v>2602991</v>
      </c>
      <c r="E2742">
        <v>4</v>
      </c>
      <c r="F2742" s="107">
        <v>40942</v>
      </c>
      <c r="G2742" s="107">
        <v>41163</v>
      </c>
      <c r="H2742">
        <v>2602991</v>
      </c>
      <c r="I2742" s="107">
        <v>41135</v>
      </c>
      <c r="J2742" s="107">
        <v>41163</v>
      </c>
      <c r="K2742">
        <v>15000</v>
      </c>
      <c r="L2742" t="s">
        <v>569</v>
      </c>
      <c r="N2742" t="s">
        <v>564</v>
      </c>
      <c r="O2742" t="s">
        <v>913</v>
      </c>
      <c r="P2742" t="s">
        <v>38</v>
      </c>
      <c r="Q2742">
        <v>29</v>
      </c>
      <c r="R2742">
        <v>222</v>
      </c>
      <c r="S2742">
        <v>0</v>
      </c>
      <c r="T2742">
        <v>0</v>
      </c>
      <c r="AD2742" s="107">
        <v>20676</v>
      </c>
      <c r="AE2742" t="s">
        <v>31</v>
      </c>
      <c r="AF2742" t="s">
        <v>32</v>
      </c>
      <c r="AG2742" t="s">
        <v>868</v>
      </c>
      <c r="AH2742" t="s">
        <v>30</v>
      </c>
      <c r="AI2742" t="s">
        <v>112</v>
      </c>
      <c r="AJ2742" t="s">
        <v>88</v>
      </c>
      <c r="AK2742">
        <v>3</v>
      </c>
      <c r="AL2742" t="s">
        <v>986</v>
      </c>
      <c r="AO2742">
        <v>90</v>
      </c>
      <c r="AP2742" t="s">
        <v>59</v>
      </c>
      <c r="AR2742" t="s">
        <v>43</v>
      </c>
      <c r="AS2742" t="s">
        <v>60</v>
      </c>
      <c r="BC2742" t="s">
        <v>37</v>
      </c>
      <c r="BF2742">
        <v>29</v>
      </c>
      <c r="BG2742">
        <v>29</v>
      </c>
      <c r="BH2742">
        <v>222</v>
      </c>
      <c r="BI2742">
        <v>55.37158469945355</v>
      </c>
      <c r="BJ2742">
        <f t="shared" si="210"/>
        <v>56</v>
      </c>
      <c r="BK2742">
        <v>0</v>
      </c>
      <c r="BL2742">
        <v>0</v>
      </c>
      <c r="BM2742" t="s">
        <v>1050</v>
      </c>
      <c r="BN2742" t="s">
        <v>913</v>
      </c>
      <c r="BO2742" t="s">
        <v>564</v>
      </c>
      <c r="BQ2742" t="s">
        <v>1050</v>
      </c>
      <c r="BR2742" t="s">
        <v>87</v>
      </c>
      <c r="BS2742" t="s">
        <v>572</v>
      </c>
      <c r="BT2742" t="s">
        <v>1252</v>
      </c>
      <c r="BU2742" t="s">
        <v>564</v>
      </c>
      <c r="BV2742">
        <v>0.13063063063063063</v>
      </c>
      <c r="BW2742">
        <v>1</v>
      </c>
      <c r="BX2742">
        <v>0.86936936936936937</v>
      </c>
      <c r="BY2742">
        <v>0</v>
      </c>
      <c r="BZ2742">
        <v>-29</v>
      </c>
      <c r="CA2742">
        <v>0</v>
      </c>
      <c r="CB2742">
        <v>29</v>
      </c>
      <c r="CC2742" t="e">
        <v>#VALUE!</v>
      </c>
      <c r="CD2742">
        <v>29</v>
      </c>
      <c r="CE2742">
        <v>0</v>
      </c>
      <c r="CH2742">
        <f t="shared" si="211"/>
        <v>0</v>
      </c>
      <c r="CI2742" t="s">
        <v>1404</v>
      </c>
      <c r="CJ2742">
        <v>2</v>
      </c>
      <c r="CK2742" t="s">
        <v>1399</v>
      </c>
      <c r="CL2742">
        <f t="shared" si="212"/>
        <v>0</v>
      </c>
      <c r="CM2742">
        <f t="shared" si="213"/>
        <v>0</v>
      </c>
      <c r="CN2742">
        <f t="shared" si="214"/>
        <v>0</v>
      </c>
    </row>
    <row r="2743" spans="1:92" x14ac:dyDescent="0.25">
      <c r="A2743">
        <v>912</v>
      </c>
      <c r="B2743" t="s">
        <v>564</v>
      </c>
      <c r="C2743" t="s">
        <v>564</v>
      </c>
      <c r="D2743">
        <v>2602992</v>
      </c>
      <c r="E2743">
        <v>6</v>
      </c>
      <c r="F2743" s="107">
        <v>40942</v>
      </c>
      <c r="G2743" s="107">
        <v>41011</v>
      </c>
      <c r="H2743">
        <v>2602992</v>
      </c>
      <c r="I2743" s="107">
        <v>40946</v>
      </c>
      <c r="J2743" s="107">
        <v>41011</v>
      </c>
      <c r="K2743">
        <v>20000</v>
      </c>
      <c r="L2743" t="s">
        <v>569</v>
      </c>
      <c r="N2743" t="s">
        <v>564</v>
      </c>
      <c r="O2743" t="s">
        <v>913</v>
      </c>
      <c r="P2743" t="s">
        <v>38</v>
      </c>
      <c r="Q2743">
        <v>66</v>
      </c>
      <c r="R2743">
        <v>70</v>
      </c>
      <c r="S2743">
        <v>0</v>
      </c>
      <c r="T2743">
        <v>0</v>
      </c>
      <c r="AB2743" t="s">
        <v>111</v>
      </c>
      <c r="AD2743" s="107">
        <v>30677</v>
      </c>
      <c r="AE2743" t="s">
        <v>31</v>
      </c>
      <c r="AF2743" t="s">
        <v>39</v>
      </c>
      <c r="AG2743" t="s">
        <v>40</v>
      </c>
      <c r="AH2743" t="s">
        <v>30</v>
      </c>
      <c r="AI2743" t="s">
        <v>82</v>
      </c>
      <c r="AJ2743" t="s">
        <v>88</v>
      </c>
      <c r="AK2743">
        <v>5</v>
      </c>
      <c r="AL2743" t="s">
        <v>361</v>
      </c>
      <c r="AM2743">
        <v>2</v>
      </c>
      <c r="AP2743" t="s">
        <v>124</v>
      </c>
      <c r="AR2743" t="s">
        <v>49</v>
      </c>
      <c r="AS2743" t="s">
        <v>125</v>
      </c>
      <c r="BC2743" t="s">
        <v>51</v>
      </c>
      <c r="BF2743">
        <v>66</v>
      </c>
      <c r="BG2743">
        <v>66</v>
      </c>
      <c r="BH2743">
        <v>70</v>
      </c>
      <c r="BI2743">
        <v>28.046448087431695</v>
      </c>
      <c r="BJ2743">
        <f t="shared" si="210"/>
        <v>28</v>
      </c>
      <c r="BK2743">
        <v>0</v>
      </c>
      <c r="BL2743">
        <v>0</v>
      </c>
      <c r="BM2743" t="s">
        <v>1050</v>
      </c>
      <c r="BN2743" t="s">
        <v>913</v>
      </c>
      <c r="BO2743" t="s">
        <v>564</v>
      </c>
      <c r="BQ2743" t="s">
        <v>1050</v>
      </c>
      <c r="BR2743" t="s">
        <v>87</v>
      </c>
      <c r="BS2743" t="s">
        <v>572</v>
      </c>
      <c r="BT2743" t="s">
        <v>1252</v>
      </c>
      <c r="BU2743" t="s">
        <v>564</v>
      </c>
      <c r="BV2743">
        <v>0.94285714285714284</v>
      </c>
      <c r="BW2743">
        <v>1</v>
      </c>
      <c r="BX2743">
        <v>5.7142857142857162E-2</v>
      </c>
      <c r="BY2743">
        <v>0</v>
      </c>
      <c r="BZ2743">
        <v>-66</v>
      </c>
      <c r="CA2743">
        <v>0</v>
      </c>
      <c r="CB2743">
        <v>66</v>
      </c>
      <c r="CC2743" t="e">
        <v>#VALUE!</v>
      </c>
      <c r="CD2743">
        <v>66</v>
      </c>
      <c r="CE2743">
        <v>0</v>
      </c>
      <c r="CH2743">
        <f t="shared" si="211"/>
        <v>0</v>
      </c>
      <c r="CI2743" t="s">
        <v>1402</v>
      </c>
      <c r="CJ2743">
        <v>4</v>
      </c>
      <c r="CK2743" t="s">
        <v>1399</v>
      </c>
      <c r="CL2743">
        <f t="shared" si="212"/>
        <v>0</v>
      </c>
      <c r="CM2743">
        <f t="shared" si="213"/>
        <v>0</v>
      </c>
      <c r="CN2743">
        <f t="shared" si="214"/>
        <v>0</v>
      </c>
    </row>
    <row r="2744" spans="1:92" x14ac:dyDescent="0.25">
      <c r="A2744">
        <v>2677</v>
      </c>
      <c r="B2744" t="s">
        <v>564</v>
      </c>
      <c r="C2744" t="s">
        <v>564</v>
      </c>
      <c r="D2744">
        <v>2602996</v>
      </c>
      <c r="E2744">
        <v>6</v>
      </c>
      <c r="F2744" s="107">
        <v>41008</v>
      </c>
      <c r="G2744" s="107">
        <v>41075</v>
      </c>
      <c r="H2744">
        <v>2602996</v>
      </c>
      <c r="I2744" s="107">
        <v>41008</v>
      </c>
      <c r="J2744" s="107">
        <v>41075</v>
      </c>
      <c r="K2744">
        <v>30000</v>
      </c>
      <c r="L2744" t="s">
        <v>570</v>
      </c>
      <c r="N2744" t="s">
        <v>564</v>
      </c>
      <c r="O2744" t="s">
        <v>913</v>
      </c>
      <c r="P2744" t="s">
        <v>38</v>
      </c>
      <c r="Q2744">
        <v>68</v>
      </c>
      <c r="R2744">
        <v>68</v>
      </c>
      <c r="S2744">
        <v>0</v>
      </c>
      <c r="T2744">
        <v>0</v>
      </c>
      <c r="AB2744" t="s">
        <v>111</v>
      </c>
      <c r="AD2744" s="107">
        <v>34160</v>
      </c>
      <c r="AE2744" t="s">
        <v>31</v>
      </c>
      <c r="AF2744" t="s">
        <v>39</v>
      </c>
      <c r="AG2744" t="s">
        <v>40</v>
      </c>
      <c r="AH2744" t="s">
        <v>30</v>
      </c>
      <c r="AI2744" t="s">
        <v>33</v>
      </c>
      <c r="AJ2744" t="s">
        <v>88</v>
      </c>
      <c r="AK2744">
        <v>4</v>
      </c>
      <c r="AL2744" t="s">
        <v>361</v>
      </c>
      <c r="AM2744">
        <v>5</v>
      </c>
      <c r="AP2744" t="s">
        <v>104</v>
      </c>
      <c r="AR2744" t="s">
        <v>91</v>
      </c>
      <c r="AS2744" t="s">
        <v>105</v>
      </c>
      <c r="BC2744" t="s">
        <v>37</v>
      </c>
      <c r="BF2744">
        <v>68</v>
      </c>
      <c r="BG2744">
        <v>68</v>
      </c>
      <c r="BH2744">
        <v>68</v>
      </c>
      <c r="BI2744">
        <v>18.710382513661202</v>
      </c>
      <c r="BJ2744">
        <f t="shared" si="210"/>
        <v>19</v>
      </c>
      <c r="BK2744">
        <v>0</v>
      </c>
      <c r="BL2744">
        <v>0</v>
      </c>
      <c r="BM2744" t="s">
        <v>1050</v>
      </c>
      <c r="BN2744" t="s">
        <v>913</v>
      </c>
      <c r="BO2744" t="s">
        <v>564</v>
      </c>
      <c r="BQ2744" t="s">
        <v>1050</v>
      </c>
      <c r="BR2744" t="s">
        <v>87</v>
      </c>
      <c r="BS2744" t="s">
        <v>572</v>
      </c>
      <c r="BT2744" t="s">
        <v>1252</v>
      </c>
      <c r="BU2744" t="s">
        <v>564</v>
      </c>
      <c r="BV2744">
        <v>1</v>
      </c>
      <c r="BW2744">
        <v>1</v>
      </c>
      <c r="BX2744">
        <v>0</v>
      </c>
      <c r="BY2744">
        <v>0</v>
      </c>
      <c r="BZ2744">
        <v>-68</v>
      </c>
      <c r="CA2744">
        <v>0</v>
      </c>
      <c r="CB2744">
        <v>68</v>
      </c>
      <c r="CC2744" t="e">
        <v>#VALUE!</v>
      </c>
      <c r="CD2744">
        <v>68</v>
      </c>
      <c r="CE2744">
        <v>0</v>
      </c>
      <c r="CH2744">
        <f t="shared" si="211"/>
        <v>0</v>
      </c>
      <c r="CI2744" t="s">
        <v>1402</v>
      </c>
      <c r="CJ2744">
        <v>4</v>
      </c>
      <c r="CK2744" t="s">
        <v>1399</v>
      </c>
      <c r="CL2744">
        <f t="shared" si="212"/>
        <v>0</v>
      </c>
      <c r="CM2744">
        <f t="shared" si="213"/>
        <v>0</v>
      </c>
      <c r="CN2744">
        <f t="shared" si="214"/>
        <v>0</v>
      </c>
    </row>
    <row r="2745" spans="1:92" x14ac:dyDescent="0.25">
      <c r="A2745">
        <v>917</v>
      </c>
      <c r="B2745" t="s">
        <v>564</v>
      </c>
      <c r="C2745" t="s">
        <v>564</v>
      </c>
      <c r="D2745">
        <v>2603044</v>
      </c>
      <c r="E2745">
        <v>2</v>
      </c>
      <c r="F2745" s="107">
        <v>40942</v>
      </c>
      <c r="G2745" s="107">
        <v>41011</v>
      </c>
      <c r="H2745">
        <v>2603044</v>
      </c>
      <c r="I2745" s="107">
        <v>40942</v>
      </c>
      <c r="J2745" s="107">
        <v>40946</v>
      </c>
      <c r="K2745">
        <v>4000</v>
      </c>
      <c r="L2745" t="s">
        <v>567</v>
      </c>
      <c r="M2745" s="107">
        <v>40946</v>
      </c>
      <c r="N2745" t="s">
        <v>87</v>
      </c>
      <c r="O2745" t="s">
        <v>75</v>
      </c>
      <c r="P2745" t="s">
        <v>587</v>
      </c>
      <c r="Q2745">
        <v>5</v>
      </c>
      <c r="R2745">
        <v>70</v>
      </c>
      <c r="S2745">
        <v>0</v>
      </c>
      <c r="T2745">
        <v>0</v>
      </c>
      <c r="AD2745" s="107">
        <v>34125</v>
      </c>
      <c r="AE2745" t="s">
        <v>31</v>
      </c>
      <c r="AF2745" t="s">
        <v>68</v>
      </c>
      <c r="AG2745" t="s">
        <v>870</v>
      </c>
      <c r="AH2745" t="s">
        <v>30</v>
      </c>
      <c r="AI2745" t="s">
        <v>61</v>
      </c>
      <c r="AJ2745" t="s">
        <v>47</v>
      </c>
      <c r="AK2745">
        <v>3</v>
      </c>
      <c r="AL2745" t="s">
        <v>47</v>
      </c>
      <c r="AP2745" t="s">
        <v>263</v>
      </c>
      <c r="AR2745" t="s">
        <v>43</v>
      </c>
      <c r="AS2745" t="s">
        <v>44</v>
      </c>
      <c r="AT2745" t="s">
        <v>264</v>
      </c>
      <c r="BC2745" t="s">
        <v>51</v>
      </c>
      <c r="BF2745">
        <v>5</v>
      </c>
      <c r="BG2745">
        <v>70</v>
      </c>
      <c r="BH2745">
        <v>70</v>
      </c>
      <c r="BI2745">
        <v>18.625683060109289</v>
      </c>
      <c r="BJ2745">
        <f t="shared" si="210"/>
        <v>19</v>
      </c>
      <c r="BK2745">
        <v>0</v>
      </c>
      <c r="BL2745">
        <v>-65</v>
      </c>
      <c r="BM2745" t="s">
        <v>47</v>
      </c>
      <c r="BN2745" t="s">
        <v>75</v>
      </c>
      <c r="BO2745" t="s">
        <v>87</v>
      </c>
      <c r="BQ2745" t="s">
        <v>47</v>
      </c>
      <c r="BR2745" t="s">
        <v>87</v>
      </c>
      <c r="BS2745" t="s">
        <v>573</v>
      </c>
      <c r="BT2745" t="s">
        <v>1252</v>
      </c>
      <c r="BU2745" t="s">
        <v>564</v>
      </c>
      <c r="BV2745">
        <v>7.1428571428571425E-2</v>
      </c>
      <c r="BW2745">
        <v>7.1428571428571425E-2</v>
      </c>
      <c r="BX2745">
        <v>0</v>
      </c>
      <c r="BY2745">
        <v>0</v>
      </c>
      <c r="BZ2745">
        <v>-5</v>
      </c>
      <c r="CA2745">
        <v>0</v>
      </c>
      <c r="CB2745">
        <v>5</v>
      </c>
      <c r="CC2745" t="e">
        <v>#VALUE!</v>
      </c>
      <c r="CD2745">
        <v>5</v>
      </c>
      <c r="CE2745">
        <v>0</v>
      </c>
      <c r="CH2745">
        <f t="shared" si="211"/>
        <v>0</v>
      </c>
      <c r="CI2745" t="s">
        <v>1405</v>
      </c>
      <c r="CJ2745">
        <v>1</v>
      </c>
      <c r="CK2745" t="s">
        <v>1399</v>
      </c>
      <c r="CL2745">
        <f t="shared" si="212"/>
        <v>1</v>
      </c>
      <c r="CM2745">
        <f t="shared" si="213"/>
        <v>0</v>
      </c>
      <c r="CN2745">
        <f t="shared" si="214"/>
        <v>0</v>
      </c>
    </row>
    <row r="2746" spans="1:92" x14ac:dyDescent="0.25">
      <c r="A2746">
        <v>918</v>
      </c>
      <c r="B2746" t="s">
        <v>564</v>
      </c>
      <c r="C2746" t="s">
        <v>564</v>
      </c>
      <c r="D2746">
        <v>2603051</v>
      </c>
      <c r="E2746">
        <v>2</v>
      </c>
      <c r="F2746" s="107">
        <v>40942</v>
      </c>
      <c r="G2746" s="107">
        <v>40963</v>
      </c>
      <c r="H2746">
        <v>2603051</v>
      </c>
      <c r="I2746" s="107" t="s">
        <v>560</v>
      </c>
      <c r="J2746" s="107" t="s">
        <v>560</v>
      </c>
      <c r="K2746">
        <v>2000</v>
      </c>
      <c r="L2746" t="s">
        <v>566</v>
      </c>
      <c r="M2746" s="107">
        <v>40943</v>
      </c>
      <c r="N2746" t="s">
        <v>87</v>
      </c>
      <c r="O2746" t="s">
        <v>75</v>
      </c>
      <c r="P2746" t="s">
        <v>587</v>
      </c>
      <c r="Q2746">
        <v>0</v>
      </c>
      <c r="R2746">
        <v>22</v>
      </c>
      <c r="S2746">
        <v>0</v>
      </c>
      <c r="T2746">
        <v>0</v>
      </c>
      <c r="AB2746" t="s">
        <v>111</v>
      </c>
      <c r="AD2746" s="107">
        <v>34162</v>
      </c>
      <c r="AE2746" t="s">
        <v>45</v>
      </c>
      <c r="AF2746" t="s">
        <v>39</v>
      </c>
      <c r="AG2746" t="s">
        <v>40</v>
      </c>
      <c r="AH2746" t="s">
        <v>30</v>
      </c>
      <c r="AI2746" t="s">
        <v>64</v>
      </c>
      <c r="AJ2746" t="s">
        <v>47</v>
      </c>
      <c r="AK2746">
        <v>3</v>
      </c>
      <c r="AL2746" t="s">
        <v>47</v>
      </c>
      <c r="AO2746">
        <v>10</v>
      </c>
      <c r="AP2746" t="s">
        <v>106</v>
      </c>
      <c r="AR2746" t="s">
        <v>43</v>
      </c>
      <c r="AS2746" t="s">
        <v>56</v>
      </c>
      <c r="BC2746" t="s">
        <v>37</v>
      </c>
      <c r="BF2746">
        <v>0</v>
      </c>
      <c r="BG2746">
        <v>0</v>
      </c>
      <c r="BH2746">
        <v>22</v>
      </c>
      <c r="BI2746">
        <v>18.524590163934427</v>
      </c>
      <c r="BJ2746" t="e">
        <f t="shared" si="210"/>
        <v>#VALUE!</v>
      </c>
      <c r="BK2746" t="e">
        <v>#VALUE!</v>
      </c>
      <c r="BL2746" t="e">
        <v>#VALUE!</v>
      </c>
      <c r="BM2746" t="s">
        <v>47</v>
      </c>
      <c r="BN2746" t="s">
        <v>75</v>
      </c>
      <c r="BO2746" t="s">
        <v>87</v>
      </c>
      <c r="BQ2746" t="s">
        <v>47</v>
      </c>
      <c r="BR2746">
        <v>0</v>
      </c>
      <c r="BS2746" t="s">
        <v>573</v>
      </c>
      <c r="BT2746" t="s">
        <v>1252</v>
      </c>
      <c r="BU2746" t="s">
        <v>564</v>
      </c>
      <c r="BV2746">
        <v>0</v>
      </c>
      <c r="BW2746">
        <v>0</v>
      </c>
      <c r="BX2746">
        <v>0</v>
      </c>
      <c r="BY2746">
        <v>0</v>
      </c>
      <c r="BZ2746" t="e">
        <v>#VALUE!</v>
      </c>
      <c r="CA2746" t="e">
        <v>#VALUE!</v>
      </c>
      <c r="CB2746" t="e">
        <v>#VALUE!</v>
      </c>
      <c r="CC2746">
        <v>0</v>
      </c>
      <c r="CD2746">
        <v>0</v>
      </c>
      <c r="CE2746">
        <v>0</v>
      </c>
      <c r="CH2746">
        <f t="shared" si="211"/>
        <v>0</v>
      </c>
      <c r="CI2746" t="s">
        <v>1405</v>
      </c>
      <c r="CJ2746">
        <v>1</v>
      </c>
      <c r="CK2746" t="s">
        <v>1400</v>
      </c>
      <c r="CL2746">
        <f t="shared" si="212"/>
        <v>1</v>
      </c>
      <c r="CM2746">
        <f t="shared" si="213"/>
        <v>0</v>
      </c>
      <c r="CN2746">
        <f t="shared" si="214"/>
        <v>0</v>
      </c>
    </row>
    <row r="2747" spans="1:92" x14ac:dyDescent="0.25">
      <c r="A2747">
        <v>930</v>
      </c>
      <c r="B2747" t="s">
        <v>564</v>
      </c>
      <c r="C2747" t="s">
        <v>564</v>
      </c>
      <c r="D2747">
        <v>2603102</v>
      </c>
      <c r="E2747">
        <v>4</v>
      </c>
      <c r="F2747" s="107">
        <v>40943</v>
      </c>
      <c r="G2747" s="107">
        <v>41073</v>
      </c>
      <c r="H2747">
        <v>2603102</v>
      </c>
      <c r="I2747" s="107">
        <v>40943</v>
      </c>
      <c r="J2747" s="107">
        <v>41073</v>
      </c>
      <c r="K2747">
        <v>35000</v>
      </c>
      <c r="L2747" t="s">
        <v>570</v>
      </c>
      <c r="N2747" t="s">
        <v>564</v>
      </c>
      <c r="O2747" t="s">
        <v>913</v>
      </c>
      <c r="P2747" t="s">
        <v>38</v>
      </c>
      <c r="Q2747">
        <v>131</v>
      </c>
      <c r="R2747">
        <v>131</v>
      </c>
      <c r="S2747">
        <v>0</v>
      </c>
      <c r="T2747">
        <v>0</v>
      </c>
      <c r="AB2747" t="s">
        <v>111</v>
      </c>
      <c r="AD2747" s="107">
        <v>33837</v>
      </c>
      <c r="AE2747" t="s">
        <v>31</v>
      </c>
      <c r="AF2747" t="s">
        <v>39</v>
      </c>
      <c r="AG2747" t="s">
        <v>40</v>
      </c>
      <c r="AH2747" t="s">
        <v>30</v>
      </c>
      <c r="AI2747" t="s">
        <v>70</v>
      </c>
      <c r="AJ2747" t="s">
        <v>88</v>
      </c>
      <c r="AK2747">
        <v>8</v>
      </c>
      <c r="AL2747" t="s">
        <v>986</v>
      </c>
      <c r="AO2747">
        <v>180</v>
      </c>
      <c r="AP2747" t="s">
        <v>42</v>
      </c>
      <c r="AR2747" t="s">
        <v>43</v>
      </c>
      <c r="AS2747" t="s">
        <v>44</v>
      </c>
      <c r="BC2747" t="s">
        <v>98</v>
      </c>
      <c r="BF2747">
        <v>131</v>
      </c>
      <c r="BG2747">
        <v>131</v>
      </c>
      <c r="BH2747">
        <v>131</v>
      </c>
      <c r="BI2747">
        <v>19.415300546448087</v>
      </c>
      <c r="BJ2747">
        <f t="shared" si="210"/>
        <v>19</v>
      </c>
      <c r="BK2747">
        <v>0</v>
      </c>
      <c r="BL2747">
        <v>0</v>
      </c>
      <c r="BM2747" t="s">
        <v>1050</v>
      </c>
      <c r="BN2747" t="s">
        <v>913</v>
      </c>
      <c r="BO2747" t="s">
        <v>564</v>
      </c>
      <c r="BQ2747" t="s">
        <v>1050</v>
      </c>
      <c r="BR2747" t="s">
        <v>87</v>
      </c>
      <c r="BS2747" t="s">
        <v>572</v>
      </c>
      <c r="BT2747" t="s">
        <v>1252</v>
      </c>
      <c r="BU2747" t="s">
        <v>564</v>
      </c>
      <c r="BV2747">
        <v>1</v>
      </c>
      <c r="BW2747">
        <v>1</v>
      </c>
      <c r="BX2747">
        <v>0</v>
      </c>
      <c r="BY2747">
        <v>0</v>
      </c>
      <c r="BZ2747">
        <v>-131</v>
      </c>
      <c r="CA2747">
        <v>0</v>
      </c>
      <c r="CB2747">
        <v>131</v>
      </c>
      <c r="CC2747" t="e">
        <v>#VALUE!</v>
      </c>
      <c r="CD2747">
        <v>131</v>
      </c>
      <c r="CE2747">
        <v>0</v>
      </c>
      <c r="CH2747">
        <f t="shared" si="211"/>
        <v>0</v>
      </c>
      <c r="CI2747" t="s">
        <v>1403</v>
      </c>
      <c r="CJ2747">
        <v>6</v>
      </c>
      <c r="CK2747" t="s">
        <v>1399</v>
      </c>
      <c r="CL2747">
        <f t="shared" si="212"/>
        <v>0</v>
      </c>
      <c r="CM2747">
        <f t="shared" si="213"/>
        <v>0</v>
      </c>
      <c r="CN2747">
        <f t="shared" si="214"/>
        <v>0</v>
      </c>
    </row>
    <row r="2748" spans="1:92" x14ac:dyDescent="0.25">
      <c r="A2748">
        <v>929</v>
      </c>
      <c r="B2748" t="s">
        <v>564</v>
      </c>
      <c r="C2748" t="s">
        <v>564</v>
      </c>
      <c r="D2748">
        <v>2603103</v>
      </c>
      <c r="E2748">
        <v>2</v>
      </c>
      <c r="F2748" s="107">
        <v>40943</v>
      </c>
      <c r="G2748" s="107">
        <v>41089</v>
      </c>
      <c r="H2748">
        <v>2603103</v>
      </c>
      <c r="I2748" s="107">
        <v>40943</v>
      </c>
      <c r="J2748" s="107">
        <v>40945</v>
      </c>
      <c r="K2748">
        <v>70000</v>
      </c>
      <c r="L2748" t="s">
        <v>570</v>
      </c>
      <c r="M2748" s="107">
        <v>40945</v>
      </c>
      <c r="N2748" t="s">
        <v>87</v>
      </c>
      <c r="O2748" t="s">
        <v>75</v>
      </c>
      <c r="P2748" t="s">
        <v>587</v>
      </c>
      <c r="Q2748">
        <v>3</v>
      </c>
      <c r="R2748">
        <v>147</v>
      </c>
      <c r="S2748">
        <v>0</v>
      </c>
      <c r="T2748">
        <v>0</v>
      </c>
      <c r="AB2748" t="s">
        <v>111</v>
      </c>
      <c r="AD2748" s="107">
        <v>30596</v>
      </c>
      <c r="AE2748" t="s">
        <v>31</v>
      </c>
      <c r="AF2748" t="s">
        <v>39</v>
      </c>
      <c r="AG2748" t="s">
        <v>40</v>
      </c>
      <c r="AH2748" t="s">
        <v>30</v>
      </c>
      <c r="AI2748" t="s">
        <v>64</v>
      </c>
      <c r="AJ2748" t="s">
        <v>47</v>
      </c>
      <c r="AK2748">
        <v>7</v>
      </c>
      <c r="AL2748" t="s">
        <v>47</v>
      </c>
      <c r="AP2748" t="s">
        <v>131</v>
      </c>
      <c r="AR2748" t="s">
        <v>91</v>
      </c>
      <c r="AS2748" t="s">
        <v>81</v>
      </c>
      <c r="BC2748" t="s">
        <v>51</v>
      </c>
      <c r="BF2748">
        <v>3</v>
      </c>
      <c r="BG2748">
        <v>147</v>
      </c>
      <c r="BH2748">
        <v>147</v>
      </c>
      <c r="BI2748">
        <v>28.270491803278688</v>
      </c>
      <c r="BJ2748">
        <f t="shared" si="210"/>
        <v>28</v>
      </c>
      <c r="BK2748">
        <v>0</v>
      </c>
      <c r="BL2748">
        <v>-144</v>
      </c>
      <c r="BM2748" t="s">
        <v>47</v>
      </c>
      <c r="BN2748" t="s">
        <v>75</v>
      </c>
      <c r="BO2748" t="s">
        <v>87</v>
      </c>
      <c r="BQ2748" t="s">
        <v>47</v>
      </c>
      <c r="BR2748" t="s">
        <v>87</v>
      </c>
      <c r="BS2748" t="s">
        <v>573</v>
      </c>
      <c r="BT2748" t="s">
        <v>1252</v>
      </c>
      <c r="BU2748" t="s">
        <v>564</v>
      </c>
      <c r="BV2748">
        <v>2.0408163265306121E-2</v>
      </c>
      <c r="BW2748">
        <v>2.0408163265306121E-2</v>
      </c>
      <c r="BX2748">
        <v>0</v>
      </c>
      <c r="BY2748">
        <v>0</v>
      </c>
      <c r="BZ2748">
        <v>-3</v>
      </c>
      <c r="CA2748">
        <v>0</v>
      </c>
      <c r="CB2748">
        <v>3</v>
      </c>
      <c r="CC2748" t="e">
        <v>#VALUE!</v>
      </c>
      <c r="CD2748">
        <v>3</v>
      </c>
      <c r="CE2748">
        <v>0</v>
      </c>
      <c r="CH2748">
        <f t="shared" si="211"/>
        <v>0</v>
      </c>
      <c r="CI2748" t="s">
        <v>1405</v>
      </c>
      <c r="CJ2748">
        <v>1</v>
      </c>
      <c r="CK2748" t="s">
        <v>1399</v>
      </c>
      <c r="CL2748">
        <f t="shared" si="212"/>
        <v>1</v>
      </c>
      <c r="CM2748">
        <f t="shared" si="213"/>
        <v>0</v>
      </c>
      <c r="CN2748">
        <f t="shared" si="214"/>
        <v>0</v>
      </c>
    </row>
    <row r="2749" spans="1:92" x14ac:dyDescent="0.25">
      <c r="A2749">
        <v>955</v>
      </c>
      <c r="B2749" t="s">
        <v>564</v>
      </c>
      <c r="C2749" t="s">
        <v>564</v>
      </c>
      <c r="D2749">
        <v>2603175</v>
      </c>
      <c r="E2749">
        <v>2</v>
      </c>
      <c r="F2749" s="107">
        <v>40943</v>
      </c>
      <c r="G2749" s="107">
        <v>41044</v>
      </c>
      <c r="H2749">
        <v>2603175</v>
      </c>
      <c r="I2749" s="107">
        <v>40944</v>
      </c>
      <c r="J2749" s="107">
        <v>40946</v>
      </c>
      <c r="K2749">
        <v>5000</v>
      </c>
      <c r="L2749" t="s">
        <v>567</v>
      </c>
      <c r="M2749" s="107">
        <v>40946</v>
      </c>
      <c r="N2749" t="s">
        <v>87</v>
      </c>
      <c r="O2749" t="s">
        <v>75</v>
      </c>
      <c r="P2749" t="s">
        <v>587</v>
      </c>
      <c r="Q2749">
        <v>3</v>
      </c>
      <c r="R2749">
        <v>102</v>
      </c>
      <c r="S2749">
        <v>0</v>
      </c>
      <c r="T2749">
        <v>0</v>
      </c>
      <c r="AD2749" s="107">
        <v>27377</v>
      </c>
      <c r="AE2749" t="s">
        <v>45</v>
      </c>
      <c r="AF2749" t="s">
        <v>32</v>
      </c>
      <c r="AG2749" t="s">
        <v>868</v>
      </c>
      <c r="AH2749" t="s">
        <v>30</v>
      </c>
      <c r="AI2749" t="s">
        <v>71</v>
      </c>
      <c r="AJ2749" t="s">
        <v>47</v>
      </c>
      <c r="AK2749">
        <v>4</v>
      </c>
      <c r="AL2749" t="s">
        <v>47</v>
      </c>
      <c r="AP2749" t="s">
        <v>95</v>
      </c>
      <c r="AR2749" t="s">
        <v>66</v>
      </c>
      <c r="AS2749" t="s">
        <v>63</v>
      </c>
      <c r="BC2749" t="s">
        <v>37</v>
      </c>
      <c r="BF2749">
        <v>3</v>
      </c>
      <c r="BG2749">
        <v>101</v>
      </c>
      <c r="BH2749">
        <v>102</v>
      </c>
      <c r="BI2749">
        <v>37.065573770491802</v>
      </c>
      <c r="BJ2749">
        <f t="shared" si="210"/>
        <v>37</v>
      </c>
      <c r="BK2749">
        <v>0</v>
      </c>
      <c r="BL2749">
        <v>-98</v>
      </c>
      <c r="BM2749" t="s">
        <v>47</v>
      </c>
      <c r="BN2749" t="s">
        <v>75</v>
      </c>
      <c r="BO2749" t="s">
        <v>87</v>
      </c>
      <c r="BQ2749" t="s">
        <v>47</v>
      </c>
      <c r="BR2749" t="s">
        <v>87</v>
      </c>
      <c r="BS2749" t="s">
        <v>573</v>
      </c>
      <c r="BT2749" t="s">
        <v>1252</v>
      </c>
      <c r="BU2749" t="s">
        <v>564</v>
      </c>
      <c r="BV2749">
        <v>2.9411764705882353E-2</v>
      </c>
      <c r="BW2749">
        <v>2.9702970297029702E-2</v>
      </c>
      <c r="BX2749">
        <v>2.9120559114734906E-4</v>
      </c>
      <c r="BY2749">
        <v>0</v>
      </c>
      <c r="BZ2749">
        <v>-3</v>
      </c>
      <c r="CA2749">
        <v>0</v>
      </c>
      <c r="CB2749">
        <v>3</v>
      </c>
      <c r="CC2749" t="e">
        <v>#VALUE!</v>
      </c>
      <c r="CD2749">
        <v>3</v>
      </c>
      <c r="CE2749">
        <v>0</v>
      </c>
      <c r="CH2749">
        <f t="shared" si="211"/>
        <v>0</v>
      </c>
      <c r="CI2749" t="s">
        <v>1405</v>
      </c>
      <c r="CJ2749">
        <v>1</v>
      </c>
      <c r="CK2749" t="s">
        <v>1399</v>
      </c>
      <c r="CL2749">
        <f t="shared" si="212"/>
        <v>1</v>
      </c>
      <c r="CM2749">
        <f t="shared" si="213"/>
        <v>0</v>
      </c>
      <c r="CN2749">
        <f t="shared" si="214"/>
        <v>0</v>
      </c>
    </row>
    <row r="2750" spans="1:92" x14ac:dyDescent="0.25">
      <c r="A2750">
        <v>961</v>
      </c>
      <c r="B2750" t="s">
        <v>564</v>
      </c>
      <c r="C2750" t="s">
        <v>564</v>
      </c>
      <c r="D2750">
        <v>2603180</v>
      </c>
      <c r="E2750">
        <v>2</v>
      </c>
      <c r="F2750" s="107">
        <v>40944</v>
      </c>
      <c r="G2750" s="107">
        <v>40946</v>
      </c>
      <c r="H2750">
        <v>2603180</v>
      </c>
      <c r="I2750" s="107">
        <v>40944</v>
      </c>
      <c r="J2750" s="107">
        <v>40946</v>
      </c>
      <c r="K2750">
        <v>20000</v>
      </c>
      <c r="L2750" t="s">
        <v>569</v>
      </c>
      <c r="N2750" t="s">
        <v>564</v>
      </c>
      <c r="O2750" t="s">
        <v>913</v>
      </c>
      <c r="P2750" t="s">
        <v>587</v>
      </c>
      <c r="Q2750">
        <v>3</v>
      </c>
      <c r="R2750">
        <v>3</v>
      </c>
      <c r="S2750">
        <v>0</v>
      </c>
      <c r="T2750">
        <v>0</v>
      </c>
      <c r="AD2750" s="107">
        <v>33113</v>
      </c>
      <c r="AE2750" t="s">
        <v>31</v>
      </c>
      <c r="AF2750" t="s">
        <v>68</v>
      </c>
      <c r="AG2750" t="s">
        <v>870</v>
      </c>
      <c r="AH2750" t="s">
        <v>30</v>
      </c>
      <c r="AI2750" t="s">
        <v>84</v>
      </c>
      <c r="AJ2750" t="s">
        <v>47</v>
      </c>
      <c r="AK2750">
        <v>2</v>
      </c>
      <c r="AL2750" t="s">
        <v>47</v>
      </c>
      <c r="AP2750" t="s">
        <v>95</v>
      </c>
      <c r="AR2750" t="s">
        <v>66</v>
      </c>
      <c r="AS2750" t="s">
        <v>63</v>
      </c>
      <c r="AT2750" t="s">
        <v>268</v>
      </c>
      <c r="BC2750" t="s">
        <v>37</v>
      </c>
      <c r="BF2750">
        <v>3</v>
      </c>
      <c r="BG2750">
        <v>3</v>
      </c>
      <c r="BH2750">
        <v>3</v>
      </c>
      <c r="BI2750">
        <v>21.396174863387976</v>
      </c>
      <c r="BJ2750">
        <f t="shared" si="210"/>
        <v>21</v>
      </c>
      <c r="BK2750">
        <v>0</v>
      </c>
      <c r="BL2750">
        <v>0</v>
      </c>
      <c r="BM2750" t="s">
        <v>47</v>
      </c>
      <c r="BN2750" t="s">
        <v>913</v>
      </c>
      <c r="BO2750" t="s">
        <v>564</v>
      </c>
      <c r="BQ2750" t="s">
        <v>47</v>
      </c>
      <c r="BR2750" t="s">
        <v>87</v>
      </c>
      <c r="BS2750" t="s">
        <v>572</v>
      </c>
      <c r="BT2750" t="s">
        <v>1252</v>
      </c>
      <c r="BU2750" t="s">
        <v>564</v>
      </c>
      <c r="BV2750">
        <v>1</v>
      </c>
      <c r="BW2750">
        <v>1</v>
      </c>
      <c r="BX2750">
        <v>0</v>
      </c>
      <c r="BY2750">
        <v>0</v>
      </c>
      <c r="BZ2750">
        <v>-3</v>
      </c>
      <c r="CA2750">
        <v>0</v>
      </c>
      <c r="CB2750">
        <v>3</v>
      </c>
      <c r="CC2750" t="e">
        <v>#VALUE!</v>
      </c>
      <c r="CD2750">
        <v>3</v>
      </c>
      <c r="CE2750">
        <v>0</v>
      </c>
      <c r="CH2750">
        <f t="shared" si="211"/>
        <v>0</v>
      </c>
      <c r="CI2750" t="s">
        <v>1405</v>
      </c>
      <c r="CJ2750">
        <v>1</v>
      </c>
      <c r="CK2750" t="s">
        <v>1399</v>
      </c>
      <c r="CL2750">
        <f t="shared" si="212"/>
        <v>0</v>
      </c>
      <c r="CM2750">
        <f t="shared" si="213"/>
        <v>0</v>
      </c>
      <c r="CN2750">
        <f t="shared" si="214"/>
        <v>0</v>
      </c>
    </row>
    <row r="2751" spans="1:92" x14ac:dyDescent="0.25">
      <c r="A2751">
        <v>964</v>
      </c>
      <c r="B2751" t="s">
        <v>564</v>
      </c>
      <c r="C2751" t="s">
        <v>564</v>
      </c>
      <c r="D2751">
        <v>2603206</v>
      </c>
      <c r="E2751">
        <v>2</v>
      </c>
      <c r="F2751" s="107">
        <v>40944</v>
      </c>
      <c r="G2751" s="107">
        <v>41058</v>
      </c>
      <c r="H2751">
        <v>2603206</v>
      </c>
      <c r="I2751" s="107">
        <v>40944</v>
      </c>
      <c r="J2751" s="107">
        <v>40945</v>
      </c>
      <c r="K2751">
        <v>5000</v>
      </c>
      <c r="L2751" t="s">
        <v>567</v>
      </c>
      <c r="M2751" s="107">
        <v>40945</v>
      </c>
      <c r="N2751" t="s">
        <v>87</v>
      </c>
      <c r="O2751" t="s">
        <v>75</v>
      </c>
      <c r="P2751" t="s">
        <v>587</v>
      </c>
      <c r="Q2751">
        <v>2</v>
      </c>
      <c r="R2751">
        <v>115</v>
      </c>
      <c r="S2751">
        <v>0</v>
      </c>
      <c r="T2751">
        <v>0</v>
      </c>
      <c r="AB2751" t="s">
        <v>111</v>
      </c>
      <c r="AD2751" s="107">
        <v>31443</v>
      </c>
      <c r="AE2751" t="s">
        <v>31</v>
      </c>
      <c r="AF2751" t="s">
        <v>39</v>
      </c>
      <c r="AG2751" t="s">
        <v>40</v>
      </c>
      <c r="AH2751" t="s">
        <v>30</v>
      </c>
      <c r="AI2751" t="s">
        <v>64</v>
      </c>
      <c r="AJ2751" t="s">
        <v>47</v>
      </c>
      <c r="AK2751">
        <v>6</v>
      </c>
      <c r="AL2751" t="s">
        <v>47</v>
      </c>
      <c r="AP2751" t="s">
        <v>157</v>
      </c>
      <c r="AR2751" t="s">
        <v>66</v>
      </c>
      <c r="AS2751" t="s">
        <v>63</v>
      </c>
      <c r="AT2751" t="s">
        <v>269</v>
      </c>
      <c r="BC2751" t="s">
        <v>51</v>
      </c>
      <c r="BF2751">
        <v>2</v>
      </c>
      <c r="BG2751">
        <v>115</v>
      </c>
      <c r="BH2751">
        <v>115</v>
      </c>
      <c r="BI2751">
        <v>25.959016393442624</v>
      </c>
      <c r="BJ2751">
        <f t="shared" si="210"/>
        <v>26</v>
      </c>
      <c r="BK2751">
        <v>0</v>
      </c>
      <c r="BL2751">
        <v>-113</v>
      </c>
      <c r="BM2751" t="s">
        <v>47</v>
      </c>
      <c r="BN2751" t="s">
        <v>75</v>
      </c>
      <c r="BO2751" t="s">
        <v>87</v>
      </c>
      <c r="BQ2751" t="s">
        <v>47</v>
      </c>
      <c r="BR2751" t="s">
        <v>87</v>
      </c>
      <c r="BS2751" t="s">
        <v>573</v>
      </c>
      <c r="BT2751" t="s">
        <v>1252</v>
      </c>
      <c r="BU2751" t="s">
        <v>564</v>
      </c>
      <c r="BV2751">
        <v>1.7391304347826087E-2</v>
      </c>
      <c r="BW2751">
        <v>1.7391304347826087E-2</v>
      </c>
      <c r="BX2751">
        <v>0</v>
      </c>
      <c r="BY2751">
        <v>0</v>
      </c>
      <c r="BZ2751">
        <v>-2</v>
      </c>
      <c r="CA2751">
        <v>0</v>
      </c>
      <c r="CB2751">
        <v>2</v>
      </c>
      <c r="CC2751" t="e">
        <v>#VALUE!</v>
      </c>
      <c r="CD2751">
        <v>2</v>
      </c>
      <c r="CE2751">
        <v>0</v>
      </c>
      <c r="CH2751">
        <f t="shared" si="211"/>
        <v>0</v>
      </c>
      <c r="CI2751" t="s">
        <v>1405</v>
      </c>
      <c r="CJ2751">
        <v>1</v>
      </c>
      <c r="CK2751" t="s">
        <v>1399</v>
      </c>
      <c r="CL2751">
        <f t="shared" si="212"/>
        <v>1</v>
      </c>
      <c r="CM2751">
        <f t="shared" si="213"/>
        <v>0</v>
      </c>
      <c r="CN2751">
        <f t="shared" si="214"/>
        <v>0</v>
      </c>
    </row>
    <row r="2752" spans="1:92" x14ac:dyDescent="0.25">
      <c r="A2752">
        <v>967</v>
      </c>
      <c r="B2752" t="s">
        <v>564</v>
      </c>
      <c r="C2752" t="s">
        <v>564</v>
      </c>
      <c r="D2752">
        <v>2603212</v>
      </c>
      <c r="E2752">
        <v>2</v>
      </c>
      <c r="F2752" s="107">
        <v>40944</v>
      </c>
      <c r="G2752" s="107">
        <v>41172</v>
      </c>
      <c r="H2752">
        <v>2603212</v>
      </c>
      <c r="I2752" s="107" t="s">
        <v>560</v>
      </c>
      <c r="J2752" s="107" t="s">
        <v>560</v>
      </c>
      <c r="K2752">
        <v>10000</v>
      </c>
      <c r="L2752" t="s">
        <v>568</v>
      </c>
      <c r="M2752" s="107">
        <v>40944</v>
      </c>
      <c r="N2752" t="s">
        <v>87</v>
      </c>
      <c r="O2752" t="s">
        <v>75</v>
      </c>
      <c r="P2752" t="s">
        <v>587</v>
      </c>
      <c r="Q2752">
        <v>0</v>
      </c>
      <c r="R2752">
        <v>229</v>
      </c>
      <c r="S2752">
        <v>0</v>
      </c>
      <c r="T2752">
        <v>0</v>
      </c>
      <c r="AD2752" s="107">
        <v>28673</v>
      </c>
      <c r="AE2752" t="s">
        <v>31</v>
      </c>
      <c r="AF2752" t="s">
        <v>32</v>
      </c>
      <c r="AG2752" t="s">
        <v>868</v>
      </c>
      <c r="AH2752" t="s">
        <v>30</v>
      </c>
      <c r="AI2752" t="s">
        <v>82</v>
      </c>
      <c r="AJ2752" t="s">
        <v>47</v>
      </c>
      <c r="AK2752">
        <v>10</v>
      </c>
      <c r="AL2752" t="s">
        <v>47</v>
      </c>
      <c r="AP2752" t="s">
        <v>55</v>
      </c>
      <c r="AR2752" t="s">
        <v>49</v>
      </c>
      <c r="AS2752" t="s">
        <v>56</v>
      </c>
      <c r="BC2752" t="s">
        <v>51</v>
      </c>
      <c r="BF2752">
        <v>0</v>
      </c>
      <c r="BG2752">
        <v>0</v>
      </c>
      <c r="BH2752">
        <v>229</v>
      </c>
      <c r="BI2752">
        <v>33.527322404371581</v>
      </c>
      <c r="BJ2752" t="e">
        <f t="shared" si="210"/>
        <v>#VALUE!</v>
      </c>
      <c r="BK2752" t="e">
        <v>#VALUE!</v>
      </c>
      <c r="BL2752" t="e">
        <v>#VALUE!</v>
      </c>
      <c r="BM2752" t="s">
        <v>47</v>
      </c>
      <c r="BN2752" t="s">
        <v>75</v>
      </c>
      <c r="BO2752" t="s">
        <v>87</v>
      </c>
      <c r="BQ2752" t="s">
        <v>47</v>
      </c>
      <c r="BR2752">
        <v>0</v>
      </c>
      <c r="BS2752" t="s">
        <v>573</v>
      </c>
      <c r="BT2752" t="s">
        <v>1252</v>
      </c>
      <c r="BU2752" t="s">
        <v>564</v>
      </c>
      <c r="BV2752">
        <v>0</v>
      </c>
      <c r="BW2752">
        <v>0</v>
      </c>
      <c r="BX2752">
        <v>0</v>
      </c>
      <c r="BY2752">
        <v>0</v>
      </c>
      <c r="BZ2752" t="e">
        <v>#VALUE!</v>
      </c>
      <c r="CA2752" t="e">
        <v>#VALUE!</v>
      </c>
      <c r="CB2752" t="e">
        <v>#VALUE!</v>
      </c>
      <c r="CC2752">
        <v>0</v>
      </c>
      <c r="CD2752">
        <v>0</v>
      </c>
      <c r="CE2752">
        <v>0</v>
      </c>
      <c r="CH2752">
        <f t="shared" si="211"/>
        <v>0</v>
      </c>
      <c r="CI2752" t="s">
        <v>1405</v>
      </c>
      <c r="CJ2752">
        <v>1</v>
      </c>
      <c r="CK2752" t="s">
        <v>1400</v>
      </c>
      <c r="CL2752">
        <f t="shared" si="212"/>
        <v>1</v>
      </c>
      <c r="CM2752">
        <f t="shared" si="213"/>
        <v>0</v>
      </c>
      <c r="CN2752">
        <f t="shared" si="214"/>
        <v>0</v>
      </c>
    </row>
    <row r="2753" spans="1:92" x14ac:dyDescent="0.25">
      <c r="A2753">
        <v>969</v>
      </c>
      <c r="B2753" t="s">
        <v>564</v>
      </c>
      <c r="C2753" t="s">
        <v>564</v>
      </c>
      <c r="D2753">
        <v>2603231</v>
      </c>
      <c r="E2753">
        <v>1</v>
      </c>
      <c r="F2753" s="107">
        <v>40944</v>
      </c>
      <c r="G2753" s="107">
        <v>41004</v>
      </c>
      <c r="H2753">
        <v>2603231</v>
      </c>
      <c r="I2753" s="107">
        <v>40944</v>
      </c>
      <c r="J2753" s="107">
        <v>40947</v>
      </c>
      <c r="K2753">
        <v>10000</v>
      </c>
      <c r="L2753" t="s">
        <v>568</v>
      </c>
      <c r="M2753" s="107">
        <v>40947</v>
      </c>
      <c r="N2753" t="s">
        <v>87</v>
      </c>
      <c r="O2753" t="s">
        <v>583</v>
      </c>
      <c r="P2753" t="s">
        <v>54</v>
      </c>
      <c r="Q2753">
        <v>4</v>
      </c>
      <c r="R2753">
        <v>61</v>
      </c>
      <c r="S2753">
        <v>0</v>
      </c>
      <c r="T2753">
        <v>0</v>
      </c>
      <c r="AB2753" t="s">
        <v>111</v>
      </c>
      <c r="AD2753" s="107">
        <v>32881</v>
      </c>
      <c r="AE2753" t="s">
        <v>31</v>
      </c>
      <c r="AF2753" t="s">
        <v>39</v>
      </c>
      <c r="AG2753" t="s">
        <v>40</v>
      </c>
      <c r="AH2753" t="s">
        <v>30</v>
      </c>
      <c r="AI2753" t="s">
        <v>94</v>
      </c>
      <c r="AJ2753" t="s">
        <v>54</v>
      </c>
      <c r="AK2753">
        <v>6</v>
      </c>
      <c r="AL2753" t="s">
        <v>54</v>
      </c>
      <c r="AP2753" t="s">
        <v>65</v>
      </c>
      <c r="AR2753" t="s">
        <v>66</v>
      </c>
      <c r="AS2753" t="s">
        <v>67</v>
      </c>
      <c r="AT2753" t="s">
        <v>609</v>
      </c>
      <c r="BC2753" t="s">
        <v>51</v>
      </c>
      <c r="BF2753">
        <v>4</v>
      </c>
      <c r="BG2753">
        <v>61</v>
      </c>
      <c r="BH2753">
        <v>61</v>
      </c>
      <c r="BI2753">
        <v>22.030054644808743</v>
      </c>
      <c r="BJ2753">
        <f t="shared" si="210"/>
        <v>22</v>
      </c>
      <c r="BK2753">
        <v>0</v>
      </c>
      <c r="BL2753">
        <v>-57</v>
      </c>
      <c r="BM2753" t="s">
        <v>1051</v>
      </c>
      <c r="BN2753" t="s">
        <v>75</v>
      </c>
      <c r="BO2753" t="s">
        <v>87</v>
      </c>
      <c r="BQ2753" t="s">
        <v>1051</v>
      </c>
      <c r="BR2753" t="s">
        <v>87</v>
      </c>
      <c r="BS2753" t="s">
        <v>573</v>
      </c>
      <c r="BT2753" t="s">
        <v>1252</v>
      </c>
      <c r="BU2753" t="s">
        <v>564</v>
      </c>
      <c r="BV2753">
        <v>6.5573770491803282E-2</v>
      </c>
      <c r="BW2753">
        <v>6.5573770491803282E-2</v>
      </c>
      <c r="BX2753">
        <v>0</v>
      </c>
      <c r="BY2753">
        <v>0</v>
      </c>
      <c r="BZ2753">
        <v>-4</v>
      </c>
      <c r="CA2753">
        <v>0</v>
      </c>
      <c r="CB2753">
        <v>4</v>
      </c>
      <c r="CC2753" t="e">
        <v>#VALUE!</v>
      </c>
      <c r="CD2753">
        <v>4</v>
      </c>
      <c r="CE2753">
        <v>0</v>
      </c>
      <c r="CH2753">
        <f t="shared" si="211"/>
        <v>0</v>
      </c>
      <c r="CI2753" t="s">
        <v>1405</v>
      </c>
      <c r="CJ2753">
        <v>1</v>
      </c>
      <c r="CK2753" t="s">
        <v>1399</v>
      </c>
      <c r="CL2753">
        <f t="shared" si="212"/>
        <v>1</v>
      </c>
      <c r="CM2753">
        <f t="shared" si="213"/>
        <v>0</v>
      </c>
      <c r="CN2753">
        <f t="shared" si="214"/>
        <v>0</v>
      </c>
    </row>
    <row r="2754" spans="1:92" x14ac:dyDescent="0.25">
      <c r="A2754">
        <v>973</v>
      </c>
      <c r="B2754" t="s">
        <v>564</v>
      </c>
      <c r="C2754" t="s">
        <v>564</v>
      </c>
      <c r="D2754">
        <v>2603247</v>
      </c>
      <c r="E2754">
        <v>4</v>
      </c>
      <c r="F2754" s="107">
        <v>40944</v>
      </c>
      <c r="G2754" s="107">
        <v>40946</v>
      </c>
      <c r="H2754">
        <v>2603247</v>
      </c>
      <c r="I2754" s="107">
        <v>40945</v>
      </c>
      <c r="J2754" s="107">
        <v>40946</v>
      </c>
      <c r="K2754">
        <v>35000</v>
      </c>
      <c r="L2754" t="s">
        <v>570</v>
      </c>
      <c r="N2754" t="s">
        <v>564</v>
      </c>
      <c r="O2754" t="s">
        <v>913</v>
      </c>
      <c r="P2754" t="s">
        <v>38</v>
      </c>
      <c r="Q2754">
        <v>2</v>
      </c>
      <c r="R2754">
        <v>3</v>
      </c>
      <c r="S2754">
        <v>0</v>
      </c>
      <c r="T2754">
        <v>0</v>
      </c>
      <c r="AB2754" t="s">
        <v>111</v>
      </c>
      <c r="AD2754" s="107">
        <v>32340</v>
      </c>
      <c r="AE2754" t="s">
        <v>31</v>
      </c>
      <c r="AF2754" t="s">
        <v>39</v>
      </c>
      <c r="AG2754" t="s">
        <v>40</v>
      </c>
      <c r="AH2754" t="s">
        <v>30</v>
      </c>
      <c r="AI2754" t="s">
        <v>79</v>
      </c>
      <c r="AJ2754" t="s">
        <v>88</v>
      </c>
      <c r="AK2754">
        <v>1</v>
      </c>
      <c r="AL2754" t="s">
        <v>986</v>
      </c>
      <c r="AO2754">
        <v>120</v>
      </c>
      <c r="AP2754" t="s">
        <v>42</v>
      </c>
      <c r="AR2754" t="s">
        <v>43</v>
      </c>
      <c r="AS2754" t="s">
        <v>44</v>
      </c>
      <c r="BC2754" t="s">
        <v>37</v>
      </c>
      <c r="BF2754">
        <v>2</v>
      </c>
      <c r="BG2754">
        <v>2</v>
      </c>
      <c r="BH2754">
        <v>3</v>
      </c>
      <c r="BI2754">
        <v>23.508196721311474</v>
      </c>
      <c r="BJ2754">
        <f t="shared" si="210"/>
        <v>24</v>
      </c>
      <c r="BK2754">
        <v>0</v>
      </c>
      <c r="BL2754">
        <v>0</v>
      </c>
      <c r="BM2754" t="s">
        <v>1050</v>
      </c>
      <c r="BN2754" t="s">
        <v>913</v>
      </c>
      <c r="BO2754" t="s">
        <v>564</v>
      </c>
      <c r="BQ2754" t="s">
        <v>1050</v>
      </c>
      <c r="BR2754" t="s">
        <v>87</v>
      </c>
      <c r="BS2754" t="s">
        <v>572</v>
      </c>
      <c r="BT2754" t="s">
        <v>1252</v>
      </c>
      <c r="BU2754" t="s">
        <v>564</v>
      </c>
      <c r="BV2754">
        <v>0.66666666666666663</v>
      </c>
      <c r="BW2754">
        <v>1</v>
      </c>
      <c r="BX2754">
        <v>0.33333333333333337</v>
      </c>
      <c r="BY2754">
        <v>0</v>
      </c>
      <c r="BZ2754">
        <v>-2</v>
      </c>
      <c r="CA2754">
        <v>0</v>
      </c>
      <c r="CB2754">
        <v>2</v>
      </c>
      <c r="CC2754" t="e">
        <v>#VALUE!</v>
      </c>
      <c r="CD2754">
        <v>2</v>
      </c>
      <c r="CE2754">
        <v>0</v>
      </c>
      <c r="CH2754">
        <f t="shared" si="211"/>
        <v>0</v>
      </c>
      <c r="CI2754" t="s">
        <v>1405</v>
      </c>
      <c r="CJ2754">
        <v>1</v>
      </c>
      <c r="CK2754" t="s">
        <v>1399</v>
      </c>
      <c r="CL2754">
        <f t="shared" si="212"/>
        <v>0</v>
      </c>
      <c r="CM2754">
        <f t="shared" si="213"/>
        <v>0</v>
      </c>
      <c r="CN2754">
        <f t="shared" si="214"/>
        <v>0</v>
      </c>
    </row>
    <row r="2755" spans="1:92" x14ac:dyDescent="0.25">
      <c r="A2755">
        <v>978</v>
      </c>
      <c r="B2755" t="s">
        <v>564</v>
      </c>
      <c r="C2755" t="s">
        <v>564</v>
      </c>
      <c r="D2755">
        <v>2603293</v>
      </c>
      <c r="E2755">
        <v>4</v>
      </c>
      <c r="F2755" s="107">
        <v>40945</v>
      </c>
      <c r="G2755" s="107">
        <v>40947</v>
      </c>
      <c r="H2755">
        <v>2603293</v>
      </c>
      <c r="I2755" s="107">
        <v>40946</v>
      </c>
      <c r="J2755" s="107">
        <v>40947</v>
      </c>
      <c r="K2755">
        <v>35000</v>
      </c>
      <c r="L2755" t="s">
        <v>570</v>
      </c>
      <c r="N2755" t="s">
        <v>564</v>
      </c>
      <c r="O2755" t="s">
        <v>913</v>
      </c>
      <c r="P2755" t="s">
        <v>38</v>
      </c>
      <c r="Q2755">
        <v>2</v>
      </c>
      <c r="R2755">
        <v>3</v>
      </c>
      <c r="S2755">
        <v>0</v>
      </c>
      <c r="T2755">
        <v>0</v>
      </c>
      <c r="AB2755" t="s">
        <v>111</v>
      </c>
      <c r="AD2755" s="107">
        <v>28986</v>
      </c>
      <c r="AE2755" t="s">
        <v>31</v>
      </c>
      <c r="AF2755" t="s">
        <v>39</v>
      </c>
      <c r="AG2755" t="s">
        <v>40</v>
      </c>
      <c r="AH2755" t="s">
        <v>30</v>
      </c>
      <c r="AI2755" t="s">
        <v>113</v>
      </c>
      <c r="AJ2755" t="s">
        <v>88</v>
      </c>
      <c r="AK2755">
        <v>2</v>
      </c>
      <c r="AL2755" t="s">
        <v>986</v>
      </c>
      <c r="AO2755">
        <v>60</v>
      </c>
      <c r="AP2755" t="s">
        <v>42</v>
      </c>
      <c r="AR2755" t="s">
        <v>43</v>
      </c>
      <c r="AS2755" t="s">
        <v>44</v>
      </c>
      <c r="AT2755" t="s">
        <v>271</v>
      </c>
      <c r="BC2755" t="s">
        <v>37</v>
      </c>
      <c r="BF2755">
        <v>2</v>
      </c>
      <c r="BG2755">
        <v>2</v>
      </c>
      <c r="BH2755">
        <v>3</v>
      </c>
      <c r="BI2755">
        <v>32.674863387978142</v>
      </c>
      <c r="BJ2755">
        <f t="shared" ref="BJ2755:BJ2818" si="215">ROUND((I2755-AD2755)/365,0)</f>
        <v>33</v>
      </c>
      <c r="BK2755">
        <v>0</v>
      </c>
      <c r="BL2755">
        <v>0</v>
      </c>
      <c r="BM2755" t="s">
        <v>1050</v>
      </c>
      <c r="BN2755" t="s">
        <v>913</v>
      </c>
      <c r="BO2755" t="s">
        <v>564</v>
      </c>
      <c r="BQ2755" t="s">
        <v>1050</v>
      </c>
      <c r="BR2755" t="s">
        <v>87</v>
      </c>
      <c r="BS2755" t="s">
        <v>572</v>
      </c>
      <c r="BT2755" t="s">
        <v>1252</v>
      </c>
      <c r="BU2755" t="s">
        <v>564</v>
      </c>
      <c r="BV2755">
        <v>0.66666666666666663</v>
      </c>
      <c r="BW2755">
        <v>1</v>
      </c>
      <c r="BX2755">
        <v>0.33333333333333337</v>
      </c>
      <c r="BY2755">
        <v>0</v>
      </c>
      <c r="BZ2755">
        <v>-2</v>
      </c>
      <c r="CA2755">
        <v>0</v>
      </c>
      <c r="CB2755">
        <v>2</v>
      </c>
      <c r="CC2755" t="e">
        <v>#VALUE!</v>
      </c>
      <c r="CD2755">
        <v>2</v>
      </c>
      <c r="CE2755">
        <v>0</v>
      </c>
      <c r="CH2755">
        <f t="shared" ref="CH2755:CH2818" si="216">IF(CM2755+CN2755&gt;0,1,0)</f>
        <v>0</v>
      </c>
      <c r="CI2755" t="s">
        <v>1405</v>
      </c>
      <c r="CJ2755">
        <v>1</v>
      </c>
      <c r="CK2755" t="s">
        <v>1399</v>
      </c>
      <c r="CL2755">
        <f t="shared" ref="CL2755:CL2818" si="217">IF(BN2755="None",0,1)</f>
        <v>0</v>
      </c>
      <c r="CM2755">
        <f t="shared" ref="CM2755:CM2818" si="218">IF(S2755&gt;0,1,0)</f>
        <v>0</v>
      </c>
      <c r="CN2755">
        <f t="shared" ref="CN2755:CN2818" si="219">IF(T2755&gt;0,1,0)</f>
        <v>0</v>
      </c>
    </row>
    <row r="2756" spans="1:92" x14ac:dyDescent="0.25">
      <c r="A2756">
        <v>980</v>
      </c>
      <c r="B2756" t="s">
        <v>87</v>
      </c>
      <c r="C2756" t="s">
        <v>87</v>
      </c>
      <c r="D2756">
        <v>2603294</v>
      </c>
      <c r="E2756">
        <v>5</v>
      </c>
      <c r="F2756" s="107">
        <v>40945</v>
      </c>
      <c r="G2756" s="107">
        <v>41029</v>
      </c>
      <c r="H2756">
        <v>2603294</v>
      </c>
      <c r="I2756" s="107">
        <v>40945</v>
      </c>
      <c r="J2756" s="107">
        <v>40946</v>
      </c>
      <c r="K2756">
        <v>2000</v>
      </c>
      <c r="L2756" t="s">
        <v>566</v>
      </c>
      <c r="M2756" s="107">
        <v>40946</v>
      </c>
      <c r="N2756" t="s">
        <v>87</v>
      </c>
      <c r="O2756" t="s">
        <v>53</v>
      </c>
      <c r="P2756" t="s">
        <v>38</v>
      </c>
      <c r="Q2756">
        <v>49</v>
      </c>
      <c r="R2756">
        <v>85</v>
      </c>
      <c r="S2756">
        <v>0</v>
      </c>
      <c r="T2756">
        <v>1</v>
      </c>
      <c r="AD2756" s="107">
        <v>34640</v>
      </c>
      <c r="AE2756" t="s">
        <v>31</v>
      </c>
      <c r="AF2756" t="s">
        <v>32</v>
      </c>
      <c r="AG2756" t="s">
        <v>868</v>
      </c>
      <c r="AH2756" t="s">
        <v>30</v>
      </c>
      <c r="AI2756" t="s">
        <v>86</v>
      </c>
      <c r="AJ2756" t="s">
        <v>88</v>
      </c>
      <c r="AK2756">
        <v>4</v>
      </c>
      <c r="AL2756" t="s">
        <v>987</v>
      </c>
      <c r="AN2756">
        <v>6</v>
      </c>
      <c r="AP2756" t="s">
        <v>120</v>
      </c>
      <c r="AR2756" t="s">
        <v>43</v>
      </c>
      <c r="AS2756" t="s">
        <v>121</v>
      </c>
      <c r="AV2756" t="s">
        <v>87</v>
      </c>
      <c r="AW2756" t="s">
        <v>699</v>
      </c>
      <c r="BA2756" t="s">
        <v>1193</v>
      </c>
      <c r="BC2756" t="s">
        <v>51</v>
      </c>
      <c r="BD2756" t="s">
        <v>1065</v>
      </c>
      <c r="BF2756">
        <v>49</v>
      </c>
      <c r="BG2756">
        <v>85</v>
      </c>
      <c r="BH2756">
        <v>85</v>
      </c>
      <c r="BI2756">
        <v>17.226775956284154</v>
      </c>
      <c r="BJ2756">
        <f t="shared" si="215"/>
        <v>17</v>
      </c>
      <c r="BK2756">
        <v>0</v>
      </c>
      <c r="BL2756">
        <v>-83</v>
      </c>
      <c r="BM2756" t="s">
        <v>1050</v>
      </c>
      <c r="BN2756" t="s">
        <v>159</v>
      </c>
      <c r="BO2756" t="s">
        <v>87</v>
      </c>
      <c r="BQ2756" t="s">
        <v>1050</v>
      </c>
      <c r="BR2756" t="s">
        <v>87</v>
      </c>
      <c r="BS2756" t="s">
        <v>572</v>
      </c>
      <c r="BT2756" t="s">
        <v>1252</v>
      </c>
      <c r="BU2756" t="s">
        <v>564</v>
      </c>
      <c r="BV2756">
        <v>0.57647058823529407</v>
      </c>
      <c r="BW2756">
        <v>2.3529411764705882E-2</v>
      </c>
      <c r="BX2756">
        <v>-0.55294117647058816</v>
      </c>
      <c r="BY2756">
        <v>0</v>
      </c>
      <c r="BZ2756">
        <v>-2</v>
      </c>
      <c r="CA2756">
        <v>47</v>
      </c>
      <c r="CB2756">
        <v>85</v>
      </c>
      <c r="CC2756">
        <v>49</v>
      </c>
      <c r="CD2756">
        <v>85</v>
      </c>
      <c r="CE2756">
        <v>83</v>
      </c>
      <c r="CH2756">
        <f t="shared" si="216"/>
        <v>1</v>
      </c>
      <c r="CI2756" t="s">
        <v>1401</v>
      </c>
      <c r="CJ2756">
        <v>3</v>
      </c>
      <c r="CK2756" t="s">
        <v>1399</v>
      </c>
      <c r="CL2756">
        <f t="shared" si="217"/>
        <v>1</v>
      </c>
      <c r="CM2756">
        <f t="shared" si="218"/>
        <v>0</v>
      </c>
      <c r="CN2756">
        <f t="shared" si="219"/>
        <v>1</v>
      </c>
    </row>
    <row r="2757" spans="1:92" x14ac:dyDescent="0.25">
      <c r="A2757">
        <v>983</v>
      </c>
      <c r="B2757" t="s">
        <v>564</v>
      </c>
      <c r="C2757" t="s">
        <v>564</v>
      </c>
      <c r="D2757">
        <v>2603341</v>
      </c>
      <c r="E2757">
        <v>2</v>
      </c>
      <c r="F2757" s="107">
        <v>40945</v>
      </c>
      <c r="G2757" s="107">
        <v>41848</v>
      </c>
      <c r="H2757">
        <v>2603341</v>
      </c>
      <c r="I2757" s="107">
        <v>40946</v>
      </c>
      <c r="J2757" s="107">
        <v>40948</v>
      </c>
      <c r="K2757">
        <v>60000</v>
      </c>
      <c r="L2757" t="s">
        <v>570</v>
      </c>
      <c r="M2757" s="107">
        <v>40948</v>
      </c>
      <c r="N2757" t="s">
        <v>87</v>
      </c>
      <c r="O2757" t="s">
        <v>583</v>
      </c>
      <c r="P2757" t="s">
        <v>587</v>
      </c>
      <c r="Q2757">
        <v>3</v>
      </c>
      <c r="R2757">
        <v>904</v>
      </c>
      <c r="S2757">
        <v>0</v>
      </c>
      <c r="T2757">
        <v>0</v>
      </c>
      <c r="AD2757" s="107">
        <v>27836</v>
      </c>
      <c r="AE2757" t="s">
        <v>31</v>
      </c>
      <c r="AF2757" t="s">
        <v>68</v>
      </c>
      <c r="AG2757" t="s">
        <v>870</v>
      </c>
      <c r="AH2757" t="s">
        <v>30</v>
      </c>
      <c r="AI2757" t="s">
        <v>94</v>
      </c>
      <c r="AJ2757" t="s">
        <v>47</v>
      </c>
      <c r="AK2757">
        <v>21</v>
      </c>
      <c r="AL2757" t="s">
        <v>47</v>
      </c>
      <c r="AP2757" t="s">
        <v>124</v>
      </c>
      <c r="AR2757" t="s">
        <v>49</v>
      </c>
      <c r="AS2757" t="s">
        <v>125</v>
      </c>
      <c r="BC2757" t="s">
        <v>51</v>
      </c>
      <c r="BF2757">
        <v>3</v>
      </c>
      <c r="BG2757">
        <v>903</v>
      </c>
      <c r="BH2757">
        <v>904</v>
      </c>
      <c r="BI2757">
        <v>35.81693989071038</v>
      </c>
      <c r="BJ2757">
        <f t="shared" si="215"/>
        <v>36</v>
      </c>
      <c r="BK2757">
        <v>0</v>
      </c>
      <c r="BL2757">
        <v>-900</v>
      </c>
      <c r="BM2757" t="s">
        <v>47</v>
      </c>
      <c r="BN2757" t="s">
        <v>75</v>
      </c>
      <c r="BO2757" t="s">
        <v>564</v>
      </c>
      <c r="BQ2757" t="s">
        <v>47</v>
      </c>
      <c r="BR2757" t="s">
        <v>87</v>
      </c>
      <c r="BS2757" t="s">
        <v>573</v>
      </c>
      <c r="BT2757" t="s">
        <v>1252</v>
      </c>
      <c r="BU2757" t="s">
        <v>564</v>
      </c>
      <c r="BV2757">
        <v>3.3185840707964601E-3</v>
      </c>
      <c r="BW2757">
        <v>3.3E-3</v>
      </c>
      <c r="BX2757">
        <v>0</v>
      </c>
      <c r="BY2757">
        <v>0</v>
      </c>
      <c r="BZ2757">
        <v>-3</v>
      </c>
      <c r="CA2757">
        <v>0</v>
      </c>
      <c r="CB2757">
        <v>3</v>
      </c>
      <c r="CC2757" t="e">
        <v>#VALUE!</v>
      </c>
      <c r="CD2757">
        <v>3</v>
      </c>
      <c r="CH2757">
        <f t="shared" si="216"/>
        <v>0</v>
      </c>
      <c r="CI2757" t="s">
        <v>1405</v>
      </c>
      <c r="CJ2757">
        <v>1</v>
      </c>
      <c r="CK2757" t="s">
        <v>1399</v>
      </c>
      <c r="CL2757">
        <f t="shared" si="217"/>
        <v>1</v>
      </c>
      <c r="CM2757">
        <f t="shared" si="218"/>
        <v>0</v>
      </c>
      <c r="CN2757">
        <f t="shared" si="219"/>
        <v>0</v>
      </c>
    </row>
    <row r="2758" spans="1:92" x14ac:dyDescent="0.25">
      <c r="A2758">
        <v>987</v>
      </c>
      <c r="B2758" t="s">
        <v>564</v>
      </c>
      <c r="C2758" t="s">
        <v>87</v>
      </c>
      <c r="D2758">
        <v>2603380</v>
      </c>
      <c r="E2758" t="s">
        <v>1409</v>
      </c>
      <c r="F2758" s="107">
        <v>40945</v>
      </c>
      <c r="G2758" s="107"/>
      <c r="H2758">
        <v>2603380</v>
      </c>
      <c r="I2758" s="107" t="s">
        <v>560</v>
      </c>
      <c r="J2758" s="107" t="s">
        <v>560</v>
      </c>
      <c r="K2758" t="s">
        <v>562</v>
      </c>
      <c r="L2758" t="s">
        <v>562</v>
      </c>
      <c r="N2758" t="s">
        <v>1312</v>
      </c>
      <c r="O2758" t="s">
        <v>913</v>
      </c>
      <c r="P2758" t="s">
        <v>593</v>
      </c>
      <c r="Q2758" t="s">
        <v>1311</v>
      </c>
      <c r="R2758" t="s">
        <v>1311</v>
      </c>
      <c r="S2758">
        <v>0</v>
      </c>
      <c r="T2758">
        <v>0</v>
      </c>
      <c r="AD2758" s="107">
        <v>33195</v>
      </c>
      <c r="AE2758" t="s">
        <v>31</v>
      </c>
      <c r="AF2758" t="s">
        <v>68</v>
      </c>
      <c r="AG2758" t="s">
        <v>870</v>
      </c>
      <c r="AH2758" t="s">
        <v>30</v>
      </c>
      <c r="AI2758" t="s">
        <v>96</v>
      </c>
      <c r="AJ2758" t="s">
        <v>30</v>
      </c>
      <c r="AP2758" t="s">
        <v>128</v>
      </c>
      <c r="AR2758" t="s">
        <v>91</v>
      </c>
      <c r="AS2758" t="s">
        <v>125</v>
      </c>
      <c r="AY2758" t="s">
        <v>87</v>
      </c>
      <c r="BC2758" t="s">
        <v>78</v>
      </c>
      <c r="BF2758" t="s">
        <v>1311</v>
      </c>
      <c r="BG2758" t="s">
        <v>1311</v>
      </c>
      <c r="BH2758" t="s">
        <v>1311</v>
      </c>
      <c r="BI2758">
        <v>21.174863387978142</v>
      </c>
      <c r="BJ2758" t="e">
        <f t="shared" si="215"/>
        <v>#VALUE!</v>
      </c>
      <c r="BK2758" t="e">
        <v>#VALUE!</v>
      </c>
      <c r="BL2758" t="e">
        <v>#VALUE!</v>
      </c>
      <c r="BM2758">
        <v>0</v>
      </c>
      <c r="BN2758" t="s">
        <v>913</v>
      </c>
      <c r="BO2758" t="s">
        <v>87</v>
      </c>
      <c r="BQ2758" t="s">
        <v>1409</v>
      </c>
      <c r="BR2758" t="s">
        <v>87</v>
      </c>
      <c r="BS2758" t="s">
        <v>1311</v>
      </c>
      <c r="BT2758" t="s">
        <v>586</v>
      </c>
      <c r="BU2758" t="s">
        <v>564</v>
      </c>
      <c r="BV2758" t="s">
        <v>1311</v>
      </c>
      <c r="BW2758" t="s">
        <v>586</v>
      </c>
      <c r="BX2758">
        <v>0</v>
      </c>
      <c r="BY2758" t="e">
        <v>#VALUE!</v>
      </c>
      <c r="BZ2758" t="e">
        <v>#VALUE!</v>
      </c>
      <c r="CA2758" t="e">
        <v>#VALUE!</v>
      </c>
      <c r="CB2758" t="e">
        <v>#VALUE!</v>
      </c>
      <c r="CC2758" t="s">
        <v>1311</v>
      </c>
      <c r="CD2758" t="s">
        <v>586</v>
      </c>
      <c r="CH2758">
        <f t="shared" si="216"/>
        <v>0</v>
      </c>
      <c r="CI2758" t="s">
        <v>1410</v>
      </c>
      <c r="CJ2758">
        <v>9</v>
      </c>
      <c r="CK2758" t="s">
        <v>1400</v>
      </c>
      <c r="CL2758">
        <f t="shared" si="217"/>
        <v>0</v>
      </c>
      <c r="CM2758">
        <f t="shared" si="218"/>
        <v>0</v>
      </c>
      <c r="CN2758">
        <f t="shared" si="219"/>
        <v>0</v>
      </c>
    </row>
    <row r="2759" spans="1:92" x14ac:dyDescent="0.25">
      <c r="A2759">
        <v>1009</v>
      </c>
      <c r="B2759" t="s">
        <v>87</v>
      </c>
      <c r="C2759" t="s">
        <v>87</v>
      </c>
      <c r="D2759">
        <v>2603401</v>
      </c>
      <c r="E2759">
        <v>5</v>
      </c>
      <c r="F2759" s="107">
        <v>40946</v>
      </c>
      <c r="G2759" s="107">
        <v>41151</v>
      </c>
      <c r="H2759">
        <v>2603401</v>
      </c>
      <c r="I2759" s="107">
        <v>40947</v>
      </c>
      <c r="J2759" s="107">
        <v>40972</v>
      </c>
      <c r="K2759">
        <v>2000</v>
      </c>
      <c r="L2759" t="s">
        <v>566</v>
      </c>
      <c r="M2759" s="107">
        <v>40972</v>
      </c>
      <c r="N2759" t="s">
        <v>87</v>
      </c>
      <c r="O2759" t="s">
        <v>583</v>
      </c>
      <c r="P2759" t="s">
        <v>38</v>
      </c>
      <c r="Q2759">
        <v>7</v>
      </c>
      <c r="R2759">
        <v>206</v>
      </c>
      <c r="S2759">
        <v>0</v>
      </c>
      <c r="T2759">
        <v>2</v>
      </c>
      <c r="AD2759" s="107">
        <v>34319</v>
      </c>
      <c r="AE2759" t="s">
        <v>31</v>
      </c>
      <c r="AF2759" t="s">
        <v>32</v>
      </c>
      <c r="AG2759" t="s">
        <v>868</v>
      </c>
      <c r="AH2759" t="s">
        <v>30</v>
      </c>
      <c r="AI2759" t="s">
        <v>41</v>
      </c>
      <c r="AJ2759" t="s">
        <v>88</v>
      </c>
      <c r="AK2759">
        <v>10</v>
      </c>
      <c r="AL2759" t="s">
        <v>987</v>
      </c>
      <c r="AN2759">
        <v>6</v>
      </c>
      <c r="AP2759" t="s">
        <v>120</v>
      </c>
      <c r="AR2759" t="s">
        <v>43</v>
      </c>
      <c r="AS2759" t="s">
        <v>121</v>
      </c>
      <c r="AT2759" t="s">
        <v>811</v>
      </c>
      <c r="AU2759" t="s">
        <v>811</v>
      </c>
      <c r="AV2759" t="s">
        <v>87</v>
      </c>
      <c r="AW2759" t="s">
        <v>703</v>
      </c>
      <c r="BA2759">
        <v>41197</v>
      </c>
      <c r="BB2759">
        <v>239</v>
      </c>
      <c r="BC2759" t="s">
        <v>37</v>
      </c>
      <c r="BD2759" t="s">
        <v>1066</v>
      </c>
      <c r="BF2759">
        <v>7</v>
      </c>
      <c r="BG2759">
        <v>205</v>
      </c>
      <c r="BH2759">
        <v>206</v>
      </c>
      <c r="BI2759">
        <v>18.106557377049182</v>
      </c>
      <c r="BJ2759">
        <f t="shared" si="215"/>
        <v>18</v>
      </c>
      <c r="BK2759">
        <v>0</v>
      </c>
      <c r="BL2759">
        <v>-179</v>
      </c>
      <c r="BM2759" t="s">
        <v>1050</v>
      </c>
      <c r="BN2759" t="s">
        <v>75</v>
      </c>
      <c r="BO2759" t="s">
        <v>87</v>
      </c>
      <c r="BQ2759" t="s">
        <v>1050</v>
      </c>
      <c r="BR2759" t="s">
        <v>87</v>
      </c>
      <c r="BS2759" t="s">
        <v>572</v>
      </c>
      <c r="BT2759" t="s">
        <v>1252</v>
      </c>
      <c r="BU2759" t="s">
        <v>564</v>
      </c>
      <c r="BV2759">
        <v>3.3980582524271843E-2</v>
      </c>
      <c r="BW2759">
        <v>0.12682926829268293</v>
      </c>
      <c r="BX2759">
        <v>9.2848685768411085E-2</v>
      </c>
      <c r="BY2759">
        <v>0</v>
      </c>
      <c r="BZ2759">
        <v>-26</v>
      </c>
      <c r="CA2759">
        <v>-19</v>
      </c>
      <c r="CB2759">
        <v>205</v>
      </c>
      <c r="CC2759">
        <v>7</v>
      </c>
      <c r="CD2759">
        <v>205</v>
      </c>
      <c r="CE2759">
        <v>179</v>
      </c>
      <c r="CH2759">
        <f t="shared" si="216"/>
        <v>1</v>
      </c>
      <c r="CI2759" t="s">
        <v>1405</v>
      </c>
      <c r="CJ2759">
        <v>1</v>
      </c>
      <c r="CK2759" t="s">
        <v>1399</v>
      </c>
      <c r="CL2759">
        <f t="shared" si="217"/>
        <v>1</v>
      </c>
      <c r="CM2759">
        <f t="shared" si="218"/>
        <v>0</v>
      </c>
      <c r="CN2759">
        <f t="shared" si="219"/>
        <v>1</v>
      </c>
    </row>
    <row r="2760" spans="1:92" x14ac:dyDescent="0.25">
      <c r="A2760">
        <v>1969</v>
      </c>
      <c r="B2760" t="s">
        <v>564</v>
      </c>
      <c r="C2760" t="s">
        <v>564</v>
      </c>
      <c r="D2760">
        <v>2603415</v>
      </c>
      <c r="E2760">
        <v>2</v>
      </c>
      <c r="F2760" s="107">
        <v>40982</v>
      </c>
      <c r="G2760" s="107">
        <v>41051</v>
      </c>
      <c r="H2760">
        <v>2603415</v>
      </c>
      <c r="I2760" s="107">
        <v>40983</v>
      </c>
      <c r="J2760" s="107">
        <v>41051</v>
      </c>
      <c r="K2760">
        <v>5000</v>
      </c>
      <c r="L2760" t="s">
        <v>567</v>
      </c>
      <c r="N2760" t="s">
        <v>564</v>
      </c>
      <c r="O2760" t="s">
        <v>913</v>
      </c>
      <c r="P2760" t="s">
        <v>587</v>
      </c>
      <c r="Q2760">
        <v>69</v>
      </c>
      <c r="R2760">
        <v>70</v>
      </c>
      <c r="S2760">
        <v>0</v>
      </c>
      <c r="T2760">
        <v>1</v>
      </c>
      <c r="AB2760" t="s">
        <v>111</v>
      </c>
      <c r="AD2760" s="107">
        <v>34732</v>
      </c>
      <c r="AE2760" t="s">
        <v>31</v>
      </c>
      <c r="AF2760" t="s">
        <v>39</v>
      </c>
      <c r="AG2760" t="s">
        <v>40</v>
      </c>
      <c r="AH2760" t="s">
        <v>30</v>
      </c>
      <c r="AI2760" t="s">
        <v>46</v>
      </c>
      <c r="AJ2760" t="s">
        <v>47</v>
      </c>
      <c r="AK2760">
        <v>7</v>
      </c>
      <c r="AL2760" t="s">
        <v>47</v>
      </c>
      <c r="AP2760" t="s">
        <v>107</v>
      </c>
      <c r="AR2760" t="s">
        <v>43</v>
      </c>
      <c r="AS2760" t="s">
        <v>60</v>
      </c>
      <c r="BC2760" t="s">
        <v>98</v>
      </c>
      <c r="BF2760">
        <v>69</v>
      </c>
      <c r="BG2760">
        <v>69</v>
      </c>
      <c r="BH2760">
        <v>70</v>
      </c>
      <c r="BI2760">
        <v>17.076502732240439</v>
      </c>
      <c r="BJ2760">
        <f t="shared" si="215"/>
        <v>17</v>
      </c>
      <c r="BK2760">
        <v>0</v>
      </c>
      <c r="BL2760">
        <v>0</v>
      </c>
      <c r="BM2760" t="s">
        <v>47</v>
      </c>
      <c r="BN2760" t="s">
        <v>913</v>
      </c>
      <c r="BO2760" t="s">
        <v>564</v>
      </c>
      <c r="BQ2760" t="s">
        <v>47</v>
      </c>
      <c r="BR2760" t="s">
        <v>87</v>
      </c>
      <c r="BS2760" t="s">
        <v>572</v>
      </c>
      <c r="BT2760" t="s">
        <v>1252</v>
      </c>
      <c r="BU2760" t="s">
        <v>564</v>
      </c>
      <c r="BV2760">
        <v>0.98571428571428577</v>
      </c>
      <c r="BW2760">
        <v>1</v>
      </c>
      <c r="BX2760">
        <v>1.4285714285714235E-2</v>
      </c>
      <c r="BY2760">
        <v>0</v>
      </c>
      <c r="BZ2760">
        <v>-69</v>
      </c>
      <c r="CA2760">
        <v>0</v>
      </c>
      <c r="CB2760">
        <v>69</v>
      </c>
      <c r="CC2760" t="e">
        <v>#VALUE!</v>
      </c>
      <c r="CD2760">
        <v>69</v>
      </c>
      <c r="CE2760">
        <v>0</v>
      </c>
      <c r="CH2760">
        <f t="shared" si="216"/>
        <v>1</v>
      </c>
      <c r="CI2760" t="s">
        <v>1402</v>
      </c>
      <c r="CJ2760">
        <v>4</v>
      </c>
      <c r="CK2760" t="s">
        <v>1399</v>
      </c>
      <c r="CL2760">
        <f t="shared" si="217"/>
        <v>0</v>
      </c>
      <c r="CM2760">
        <f t="shared" si="218"/>
        <v>0</v>
      </c>
      <c r="CN2760">
        <f t="shared" si="219"/>
        <v>1</v>
      </c>
    </row>
    <row r="2761" spans="1:92" x14ac:dyDescent="0.25">
      <c r="A2761">
        <v>991</v>
      </c>
      <c r="B2761" t="s">
        <v>564</v>
      </c>
      <c r="C2761" t="s">
        <v>564</v>
      </c>
      <c r="D2761">
        <v>2603416</v>
      </c>
      <c r="E2761">
        <v>4</v>
      </c>
      <c r="F2761" s="107">
        <v>40946</v>
      </c>
      <c r="G2761" s="107">
        <v>40988</v>
      </c>
      <c r="H2761">
        <v>2603416</v>
      </c>
      <c r="I2761" s="107">
        <v>40946</v>
      </c>
      <c r="J2761" s="107">
        <v>40988</v>
      </c>
      <c r="K2761">
        <v>35000</v>
      </c>
      <c r="L2761" t="s">
        <v>570</v>
      </c>
      <c r="N2761" t="s">
        <v>564</v>
      </c>
      <c r="O2761" t="s">
        <v>913</v>
      </c>
      <c r="P2761" t="s">
        <v>38</v>
      </c>
      <c r="Q2761">
        <v>43</v>
      </c>
      <c r="R2761">
        <v>43</v>
      </c>
      <c r="S2761">
        <v>0</v>
      </c>
      <c r="T2761">
        <v>0</v>
      </c>
      <c r="AB2761" t="s">
        <v>111</v>
      </c>
      <c r="AD2761" s="107">
        <v>31938</v>
      </c>
      <c r="AE2761" t="s">
        <v>31</v>
      </c>
      <c r="AF2761" t="s">
        <v>39</v>
      </c>
      <c r="AG2761" t="s">
        <v>40</v>
      </c>
      <c r="AH2761" t="s">
        <v>30</v>
      </c>
      <c r="AI2761" t="s">
        <v>79</v>
      </c>
      <c r="AJ2761" t="s">
        <v>88</v>
      </c>
      <c r="AK2761">
        <v>2</v>
      </c>
      <c r="AL2761" t="s">
        <v>986</v>
      </c>
      <c r="AO2761">
        <v>180</v>
      </c>
      <c r="AP2761" t="s">
        <v>166</v>
      </c>
      <c r="AR2761" t="s">
        <v>43</v>
      </c>
      <c r="AS2761" t="s">
        <v>63</v>
      </c>
      <c r="BC2761" t="s">
        <v>51</v>
      </c>
      <c r="BF2761">
        <v>43</v>
      </c>
      <c r="BG2761">
        <v>43</v>
      </c>
      <c r="BH2761">
        <v>43</v>
      </c>
      <c r="BI2761">
        <v>24.612021857923498</v>
      </c>
      <c r="BJ2761">
        <f t="shared" si="215"/>
        <v>25</v>
      </c>
      <c r="BK2761">
        <v>0</v>
      </c>
      <c r="BL2761">
        <v>0</v>
      </c>
      <c r="BM2761" t="s">
        <v>1050</v>
      </c>
      <c r="BN2761" t="s">
        <v>913</v>
      </c>
      <c r="BO2761" t="s">
        <v>564</v>
      </c>
      <c r="BQ2761" t="s">
        <v>1050</v>
      </c>
      <c r="BR2761" t="s">
        <v>87</v>
      </c>
      <c r="BS2761" t="s">
        <v>572</v>
      </c>
      <c r="BT2761" t="s">
        <v>1252</v>
      </c>
      <c r="BU2761" t="s">
        <v>564</v>
      </c>
      <c r="BV2761">
        <v>1</v>
      </c>
      <c r="BW2761">
        <v>1</v>
      </c>
      <c r="BX2761">
        <v>0</v>
      </c>
      <c r="BY2761">
        <v>0</v>
      </c>
      <c r="BZ2761">
        <v>-43</v>
      </c>
      <c r="CA2761">
        <v>0</v>
      </c>
      <c r="CB2761">
        <v>43</v>
      </c>
      <c r="CC2761" t="e">
        <v>#VALUE!</v>
      </c>
      <c r="CD2761">
        <v>43</v>
      </c>
      <c r="CE2761">
        <v>0</v>
      </c>
      <c r="CH2761">
        <f t="shared" si="216"/>
        <v>0</v>
      </c>
      <c r="CI2761" t="s">
        <v>1401</v>
      </c>
      <c r="CJ2761">
        <v>3</v>
      </c>
      <c r="CK2761" t="s">
        <v>1399</v>
      </c>
      <c r="CL2761">
        <f t="shared" si="217"/>
        <v>0</v>
      </c>
      <c r="CM2761">
        <f t="shared" si="218"/>
        <v>0</v>
      </c>
      <c r="CN2761">
        <f t="shared" si="219"/>
        <v>0</v>
      </c>
    </row>
    <row r="2762" spans="1:92" x14ac:dyDescent="0.25">
      <c r="A2762">
        <v>1002</v>
      </c>
      <c r="B2762" t="s">
        <v>564</v>
      </c>
      <c r="C2762" t="s">
        <v>564</v>
      </c>
      <c r="D2762">
        <v>2603525</v>
      </c>
      <c r="E2762">
        <v>2</v>
      </c>
      <c r="F2762" s="107">
        <v>40946</v>
      </c>
      <c r="G2762" s="107">
        <v>41047</v>
      </c>
      <c r="H2762">
        <v>2603525</v>
      </c>
      <c r="I2762" s="107">
        <v>40950</v>
      </c>
      <c r="J2762" s="107">
        <v>41047</v>
      </c>
      <c r="K2762">
        <v>30000</v>
      </c>
      <c r="L2762" t="s">
        <v>570</v>
      </c>
      <c r="N2762" t="s">
        <v>564</v>
      </c>
      <c r="O2762" t="s">
        <v>913</v>
      </c>
      <c r="P2762" t="s">
        <v>587</v>
      </c>
      <c r="Q2762">
        <v>98</v>
      </c>
      <c r="R2762">
        <v>102</v>
      </c>
      <c r="S2762">
        <v>0</v>
      </c>
      <c r="T2762">
        <v>0</v>
      </c>
      <c r="AD2762" s="107">
        <v>33976</v>
      </c>
      <c r="AE2762" t="s">
        <v>31</v>
      </c>
      <c r="AF2762" t="s">
        <v>32</v>
      </c>
      <c r="AG2762" t="s">
        <v>868</v>
      </c>
      <c r="AH2762" t="s">
        <v>30</v>
      </c>
      <c r="AI2762" t="s">
        <v>52</v>
      </c>
      <c r="AJ2762" t="s">
        <v>47</v>
      </c>
      <c r="AK2762">
        <v>5</v>
      </c>
      <c r="AL2762" t="s">
        <v>47</v>
      </c>
      <c r="AP2762" t="s">
        <v>104</v>
      </c>
      <c r="AR2762" t="s">
        <v>91</v>
      </c>
      <c r="AS2762" t="s">
        <v>105</v>
      </c>
      <c r="BC2762" t="s">
        <v>37</v>
      </c>
      <c r="BF2762">
        <v>98</v>
      </c>
      <c r="BG2762">
        <v>98</v>
      </c>
      <c r="BH2762">
        <v>102</v>
      </c>
      <c r="BI2762">
        <v>19.043715846994534</v>
      </c>
      <c r="BJ2762">
        <f t="shared" si="215"/>
        <v>19</v>
      </c>
      <c r="BK2762">
        <v>0</v>
      </c>
      <c r="BL2762">
        <v>0</v>
      </c>
      <c r="BM2762" t="s">
        <v>47</v>
      </c>
      <c r="BN2762" t="s">
        <v>913</v>
      </c>
      <c r="BO2762" t="s">
        <v>564</v>
      </c>
      <c r="BQ2762" t="s">
        <v>47</v>
      </c>
      <c r="BR2762" t="s">
        <v>87</v>
      </c>
      <c r="BS2762" t="s">
        <v>572</v>
      </c>
      <c r="BT2762" t="s">
        <v>1252</v>
      </c>
      <c r="BU2762" t="s">
        <v>564</v>
      </c>
      <c r="BV2762">
        <v>0.96078431372549022</v>
      </c>
      <c r="BW2762">
        <v>1</v>
      </c>
      <c r="BX2762">
        <v>3.9215686274509776E-2</v>
      </c>
      <c r="BY2762">
        <v>0</v>
      </c>
      <c r="BZ2762">
        <v>-98</v>
      </c>
      <c r="CA2762">
        <v>0</v>
      </c>
      <c r="CB2762">
        <v>98</v>
      </c>
      <c r="CC2762" t="e">
        <v>#VALUE!</v>
      </c>
      <c r="CD2762">
        <v>98</v>
      </c>
      <c r="CE2762">
        <v>0</v>
      </c>
      <c r="CH2762">
        <f t="shared" si="216"/>
        <v>0</v>
      </c>
      <c r="CI2762" t="s">
        <v>1408</v>
      </c>
      <c r="CJ2762">
        <v>0</v>
      </c>
      <c r="CK2762" t="s">
        <v>1399</v>
      </c>
      <c r="CL2762">
        <f t="shared" si="217"/>
        <v>0</v>
      </c>
      <c r="CM2762">
        <f t="shared" si="218"/>
        <v>0</v>
      </c>
      <c r="CN2762">
        <f t="shared" si="219"/>
        <v>0</v>
      </c>
    </row>
    <row r="2763" spans="1:92" x14ac:dyDescent="0.25">
      <c r="A2763">
        <v>1003</v>
      </c>
      <c r="B2763" t="s">
        <v>564</v>
      </c>
      <c r="C2763" t="s">
        <v>564</v>
      </c>
      <c r="D2763">
        <v>2603552</v>
      </c>
      <c r="E2763">
        <v>1</v>
      </c>
      <c r="F2763" s="107">
        <v>40946</v>
      </c>
      <c r="G2763" s="107">
        <v>40952</v>
      </c>
      <c r="H2763">
        <v>2603552</v>
      </c>
      <c r="I2763" s="107">
        <v>40949</v>
      </c>
      <c r="J2763" s="107">
        <v>40952</v>
      </c>
      <c r="K2763">
        <v>2000</v>
      </c>
      <c r="L2763" t="s">
        <v>566</v>
      </c>
      <c r="N2763" t="s">
        <v>564</v>
      </c>
      <c r="O2763" t="s">
        <v>913</v>
      </c>
      <c r="P2763" t="s">
        <v>54</v>
      </c>
      <c r="Q2763">
        <v>4</v>
      </c>
      <c r="R2763">
        <v>7</v>
      </c>
      <c r="S2763">
        <v>0</v>
      </c>
      <c r="T2763">
        <v>0</v>
      </c>
      <c r="AD2763" s="107">
        <v>33738</v>
      </c>
      <c r="AE2763" t="s">
        <v>31</v>
      </c>
      <c r="AF2763" t="s">
        <v>32</v>
      </c>
      <c r="AG2763" t="s">
        <v>868</v>
      </c>
      <c r="AH2763" t="s">
        <v>30</v>
      </c>
      <c r="AI2763" t="s">
        <v>99</v>
      </c>
      <c r="AJ2763" t="s">
        <v>54</v>
      </c>
      <c r="AK2763">
        <v>2</v>
      </c>
      <c r="AL2763" t="s">
        <v>54</v>
      </c>
      <c r="AP2763" t="s">
        <v>107</v>
      </c>
      <c r="AR2763" t="s">
        <v>43</v>
      </c>
      <c r="AS2763" t="s">
        <v>60</v>
      </c>
      <c r="BC2763" t="s">
        <v>37</v>
      </c>
      <c r="BF2763">
        <v>4</v>
      </c>
      <c r="BG2763">
        <v>4</v>
      </c>
      <c r="BH2763">
        <v>7</v>
      </c>
      <c r="BI2763">
        <v>19.693989071038253</v>
      </c>
      <c r="BJ2763">
        <f t="shared" si="215"/>
        <v>20</v>
      </c>
      <c r="BK2763">
        <v>0</v>
      </c>
      <c r="BL2763">
        <v>0</v>
      </c>
      <c r="BM2763" t="s">
        <v>1051</v>
      </c>
      <c r="BN2763" t="s">
        <v>913</v>
      </c>
      <c r="BO2763" t="s">
        <v>564</v>
      </c>
      <c r="BQ2763" t="s">
        <v>1051</v>
      </c>
      <c r="BR2763" t="s">
        <v>87</v>
      </c>
      <c r="BS2763" t="s">
        <v>572</v>
      </c>
      <c r="BT2763" t="s">
        <v>1252</v>
      </c>
      <c r="BU2763" t="s">
        <v>564</v>
      </c>
      <c r="BV2763">
        <v>0.5714285714285714</v>
      </c>
      <c r="BW2763">
        <v>1</v>
      </c>
      <c r="BX2763">
        <v>0.4285714285714286</v>
      </c>
      <c r="BY2763">
        <v>0</v>
      </c>
      <c r="BZ2763">
        <v>-4</v>
      </c>
      <c r="CA2763">
        <v>0</v>
      </c>
      <c r="CB2763">
        <v>4</v>
      </c>
      <c r="CC2763" t="e">
        <v>#VALUE!</v>
      </c>
      <c r="CD2763">
        <v>4</v>
      </c>
      <c r="CE2763">
        <v>0</v>
      </c>
      <c r="CH2763">
        <f t="shared" si="216"/>
        <v>0</v>
      </c>
      <c r="CI2763" t="s">
        <v>1405</v>
      </c>
      <c r="CJ2763">
        <v>1</v>
      </c>
      <c r="CK2763" t="s">
        <v>1399</v>
      </c>
      <c r="CL2763">
        <f t="shared" si="217"/>
        <v>0</v>
      </c>
      <c r="CM2763">
        <f t="shared" si="218"/>
        <v>0</v>
      </c>
      <c r="CN2763">
        <f t="shared" si="219"/>
        <v>0</v>
      </c>
    </row>
    <row r="2764" spans="1:92" x14ac:dyDescent="0.25">
      <c r="A2764">
        <v>1004</v>
      </c>
      <c r="B2764" t="s">
        <v>564</v>
      </c>
      <c r="C2764" t="s">
        <v>564</v>
      </c>
      <c r="D2764">
        <v>2603554</v>
      </c>
      <c r="E2764">
        <v>4</v>
      </c>
      <c r="F2764" s="107">
        <v>40946</v>
      </c>
      <c r="G2764" s="107">
        <v>41103</v>
      </c>
      <c r="H2764">
        <v>2603554</v>
      </c>
      <c r="I2764" s="107">
        <v>40946</v>
      </c>
      <c r="J2764" s="107">
        <v>40948</v>
      </c>
      <c r="K2764">
        <v>2000</v>
      </c>
      <c r="L2764" t="s">
        <v>566</v>
      </c>
      <c r="M2764" s="107">
        <v>40948</v>
      </c>
      <c r="N2764" t="s">
        <v>87</v>
      </c>
      <c r="O2764" t="s">
        <v>75</v>
      </c>
      <c r="P2764" t="s">
        <v>38</v>
      </c>
      <c r="Q2764">
        <v>3</v>
      </c>
      <c r="R2764">
        <v>158</v>
      </c>
      <c r="S2764">
        <v>0</v>
      </c>
      <c r="T2764">
        <v>0</v>
      </c>
      <c r="AD2764" s="107">
        <v>34636</v>
      </c>
      <c r="AE2764" t="s">
        <v>31</v>
      </c>
      <c r="AF2764" t="s">
        <v>68</v>
      </c>
      <c r="AG2764" t="s">
        <v>870</v>
      </c>
      <c r="AH2764" t="s">
        <v>30</v>
      </c>
      <c r="AI2764" t="s">
        <v>140</v>
      </c>
      <c r="AJ2764" t="s">
        <v>88</v>
      </c>
      <c r="AK2764">
        <v>9</v>
      </c>
      <c r="AL2764" t="s">
        <v>986</v>
      </c>
      <c r="AO2764">
        <v>30</v>
      </c>
      <c r="AP2764" t="s">
        <v>272</v>
      </c>
      <c r="AR2764" t="s">
        <v>43</v>
      </c>
      <c r="AS2764" t="s">
        <v>44</v>
      </c>
      <c r="BC2764" t="s">
        <v>51</v>
      </c>
      <c r="BF2764">
        <v>3</v>
      </c>
      <c r="BG2764">
        <v>158</v>
      </c>
      <c r="BH2764">
        <v>158</v>
      </c>
      <c r="BI2764">
        <v>17.240437158469945</v>
      </c>
      <c r="BJ2764">
        <f t="shared" si="215"/>
        <v>17</v>
      </c>
      <c r="BK2764">
        <v>0</v>
      </c>
      <c r="BL2764">
        <v>-155</v>
      </c>
      <c r="BM2764" t="s">
        <v>1050</v>
      </c>
      <c r="BN2764" t="s">
        <v>75</v>
      </c>
      <c r="BO2764" t="s">
        <v>87</v>
      </c>
      <c r="BQ2764" t="s">
        <v>1050</v>
      </c>
      <c r="BR2764" t="s">
        <v>87</v>
      </c>
      <c r="BS2764" t="s">
        <v>573</v>
      </c>
      <c r="BT2764" t="s">
        <v>1252</v>
      </c>
      <c r="BU2764" t="s">
        <v>564</v>
      </c>
      <c r="BV2764">
        <v>1.8987341772151899E-2</v>
      </c>
      <c r="BW2764">
        <v>1.8987341772151899E-2</v>
      </c>
      <c r="BX2764">
        <v>0</v>
      </c>
      <c r="BY2764">
        <v>0</v>
      </c>
      <c r="BZ2764">
        <v>-3</v>
      </c>
      <c r="CA2764">
        <v>0</v>
      </c>
      <c r="CB2764">
        <v>3</v>
      </c>
      <c r="CC2764" t="e">
        <v>#VALUE!</v>
      </c>
      <c r="CD2764">
        <v>3</v>
      </c>
      <c r="CE2764">
        <v>0</v>
      </c>
      <c r="CH2764">
        <f t="shared" si="216"/>
        <v>0</v>
      </c>
      <c r="CI2764" t="s">
        <v>1405</v>
      </c>
      <c r="CJ2764">
        <v>1</v>
      </c>
      <c r="CK2764" t="s">
        <v>1399</v>
      </c>
      <c r="CL2764">
        <f t="shared" si="217"/>
        <v>1</v>
      </c>
      <c r="CM2764">
        <f t="shared" si="218"/>
        <v>0</v>
      </c>
      <c r="CN2764">
        <f t="shared" si="219"/>
        <v>0</v>
      </c>
    </row>
    <row r="2765" spans="1:92" x14ac:dyDescent="0.25">
      <c r="A2765">
        <v>1005</v>
      </c>
      <c r="B2765" t="s">
        <v>564</v>
      </c>
      <c r="C2765" t="s">
        <v>564</v>
      </c>
      <c r="D2765">
        <v>2603556</v>
      </c>
      <c r="E2765">
        <v>1</v>
      </c>
      <c r="F2765" s="107">
        <v>40946</v>
      </c>
      <c r="G2765" s="107">
        <v>41085</v>
      </c>
      <c r="H2765">
        <v>2603556</v>
      </c>
      <c r="I2765" s="107">
        <v>41031</v>
      </c>
      <c r="J2765" s="107">
        <v>41085</v>
      </c>
      <c r="K2765">
        <v>30000</v>
      </c>
      <c r="L2765" t="s">
        <v>570</v>
      </c>
      <c r="N2765" t="s">
        <v>564</v>
      </c>
      <c r="O2765" t="s">
        <v>913</v>
      </c>
      <c r="P2765" t="s">
        <v>122</v>
      </c>
      <c r="Q2765">
        <v>55</v>
      </c>
      <c r="R2765">
        <v>140</v>
      </c>
      <c r="S2765">
        <v>0</v>
      </c>
      <c r="T2765">
        <v>0</v>
      </c>
      <c r="AD2765" s="107">
        <v>32368</v>
      </c>
      <c r="AE2765" t="s">
        <v>31</v>
      </c>
      <c r="AF2765" t="s">
        <v>68</v>
      </c>
      <c r="AG2765" t="s">
        <v>870</v>
      </c>
      <c r="AH2765" t="s">
        <v>30</v>
      </c>
      <c r="AI2765" t="s">
        <v>84</v>
      </c>
      <c r="AJ2765" t="s">
        <v>122</v>
      </c>
      <c r="AK2765">
        <v>4</v>
      </c>
      <c r="AL2765" t="s">
        <v>122</v>
      </c>
      <c r="AP2765" t="s">
        <v>248</v>
      </c>
      <c r="AR2765" t="s">
        <v>49</v>
      </c>
      <c r="AS2765" t="s">
        <v>162</v>
      </c>
      <c r="BC2765" t="s">
        <v>98</v>
      </c>
      <c r="BF2765">
        <v>55</v>
      </c>
      <c r="BG2765">
        <v>55</v>
      </c>
      <c r="BH2765">
        <v>140</v>
      </c>
      <c r="BI2765">
        <v>23.437158469945356</v>
      </c>
      <c r="BJ2765">
        <f t="shared" si="215"/>
        <v>24</v>
      </c>
      <c r="BK2765">
        <v>0</v>
      </c>
      <c r="BL2765">
        <v>0</v>
      </c>
      <c r="BM2765" t="s">
        <v>1051</v>
      </c>
      <c r="BN2765" t="s">
        <v>913</v>
      </c>
      <c r="BO2765" t="s">
        <v>564</v>
      </c>
      <c r="BQ2765" t="s">
        <v>1051</v>
      </c>
      <c r="BR2765" t="s">
        <v>87</v>
      </c>
      <c r="BS2765" t="s">
        <v>572</v>
      </c>
      <c r="BT2765" t="s">
        <v>1252</v>
      </c>
      <c r="BU2765" t="s">
        <v>564</v>
      </c>
      <c r="BV2765">
        <v>0.39285714285714285</v>
      </c>
      <c r="BW2765">
        <v>1</v>
      </c>
      <c r="BX2765">
        <v>0.60714285714285721</v>
      </c>
      <c r="BY2765">
        <v>0</v>
      </c>
      <c r="BZ2765">
        <v>-55</v>
      </c>
      <c r="CA2765">
        <v>0</v>
      </c>
      <c r="CB2765">
        <v>55</v>
      </c>
      <c r="CC2765" t="e">
        <v>#VALUE!</v>
      </c>
      <c r="CD2765">
        <v>55</v>
      </c>
      <c r="CE2765">
        <v>0</v>
      </c>
      <c r="CH2765">
        <f t="shared" si="216"/>
        <v>0</v>
      </c>
      <c r="CI2765" t="s">
        <v>1401</v>
      </c>
      <c r="CJ2765">
        <v>3</v>
      </c>
      <c r="CK2765" t="s">
        <v>1399</v>
      </c>
      <c r="CL2765">
        <f t="shared" si="217"/>
        <v>0</v>
      </c>
      <c r="CM2765">
        <f t="shared" si="218"/>
        <v>0</v>
      </c>
      <c r="CN2765">
        <f t="shared" si="219"/>
        <v>0</v>
      </c>
    </row>
    <row r="2766" spans="1:92" x14ac:dyDescent="0.25">
      <c r="A2766">
        <v>1007</v>
      </c>
      <c r="B2766" t="s">
        <v>564</v>
      </c>
      <c r="C2766" t="s">
        <v>564</v>
      </c>
      <c r="D2766">
        <v>2603568</v>
      </c>
      <c r="E2766">
        <v>2</v>
      </c>
      <c r="F2766" s="107">
        <v>40946</v>
      </c>
      <c r="G2766" s="107">
        <v>41047</v>
      </c>
      <c r="H2766">
        <v>2603568</v>
      </c>
      <c r="I2766" s="107">
        <v>40947</v>
      </c>
      <c r="J2766" s="107">
        <v>40948</v>
      </c>
      <c r="K2766">
        <v>5000</v>
      </c>
      <c r="L2766" t="s">
        <v>567</v>
      </c>
      <c r="M2766" s="107">
        <v>40948</v>
      </c>
      <c r="N2766" t="s">
        <v>87</v>
      </c>
      <c r="O2766" t="s">
        <v>583</v>
      </c>
      <c r="P2766" t="s">
        <v>587</v>
      </c>
      <c r="Q2766">
        <v>2</v>
      </c>
      <c r="R2766">
        <v>102</v>
      </c>
      <c r="S2766">
        <v>0</v>
      </c>
      <c r="T2766">
        <v>0</v>
      </c>
      <c r="AD2766" s="107">
        <v>33689</v>
      </c>
      <c r="AE2766" t="s">
        <v>31</v>
      </c>
      <c r="AF2766" t="s">
        <v>68</v>
      </c>
      <c r="AG2766" t="s">
        <v>870</v>
      </c>
      <c r="AH2766" t="s">
        <v>30</v>
      </c>
      <c r="AI2766" t="s">
        <v>112</v>
      </c>
      <c r="AJ2766" t="s">
        <v>47</v>
      </c>
      <c r="AK2766">
        <v>6</v>
      </c>
      <c r="AL2766" t="s">
        <v>47</v>
      </c>
      <c r="AP2766" t="s">
        <v>92</v>
      </c>
      <c r="AR2766" t="s">
        <v>66</v>
      </c>
      <c r="AS2766" t="s">
        <v>44</v>
      </c>
      <c r="BC2766" t="s">
        <v>51</v>
      </c>
      <c r="BF2766">
        <v>2</v>
      </c>
      <c r="BG2766">
        <v>101</v>
      </c>
      <c r="BH2766">
        <v>102</v>
      </c>
      <c r="BI2766">
        <v>19.827868852459016</v>
      </c>
      <c r="BJ2766">
        <f t="shared" si="215"/>
        <v>20</v>
      </c>
      <c r="BK2766">
        <v>0</v>
      </c>
      <c r="BL2766">
        <v>-99</v>
      </c>
      <c r="BM2766" t="s">
        <v>47</v>
      </c>
      <c r="BN2766" t="s">
        <v>75</v>
      </c>
      <c r="BO2766" t="s">
        <v>87</v>
      </c>
      <c r="BQ2766" t="s">
        <v>47</v>
      </c>
      <c r="BR2766" t="s">
        <v>87</v>
      </c>
      <c r="BS2766" t="s">
        <v>573</v>
      </c>
      <c r="BT2766" t="s">
        <v>1252</v>
      </c>
      <c r="BU2766" t="s">
        <v>564</v>
      </c>
      <c r="BV2766">
        <v>1.9607843137254902E-2</v>
      </c>
      <c r="BW2766">
        <v>1.9801980198019802E-2</v>
      </c>
      <c r="BX2766">
        <v>1.9413706076490053E-4</v>
      </c>
      <c r="BY2766">
        <v>0</v>
      </c>
      <c r="BZ2766">
        <v>-2</v>
      </c>
      <c r="CA2766">
        <v>0</v>
      </c>
      <c r="CB2766">
        <v>2</v>
      </c>
      <c r="CC2766" t="e">
        <v>#VALUE!</v>
      </c>
      <c r="CD2766">
        <v>2</v>
      </c>
      <c r="CE2766">
        <v>0</v>
      </c>
      <c r="CH2766">
        <f t="shared" si="216"/>
        <v>0</v>
      </c>
      <c r="CI2766" t="s">
        <v>1405</v>
      </c>
      <c r="CJ2766">
        <v>1</v>
      </c>
      <c r="CK2766" t="s">
        <v>1399</v>
      </c>
      <c r="CL2766">
        <f t="shared" si="217"/>
        <v>1</v>
      </c>
      <c r="CM2766">
        <f t="shared" si="218"/>
        <v>0</v>
      </c>
      <c r="CN2766">
        <f t="shared" si="219"/>
        <v>0</v>
      </c>
    </row>
    <row r="2767" spans="1:92" x14ac:dyDescent="0.25">
      <c r="A2767">
        <v>1010</v>
      </c>
      <c r="B2767" t="s">
        <v>564</v>
      </c>
      <c r="C2767" t="s">
        <v>564</v>
      </c>
      <c r="D2767">
        <v>2603569</v>
      </c>
      <c r="E2767">
        <v>3</v>
      </c>
      <c r="F2767" s="107">
        <v>40946</v>
      </c>
      <c r="G2767" s="107">
        <v>41164</v>
      </c>
      <c r="H2767">
        <v>2603569</v>
      </c>
      <c r="I2767" s="107">
        <v>40946</v>
      </c>
      <c r="J2767" s="107">
        <v>40950</v>
      </c>
      <c r="K2767">
        <v>100000</v>
      </c>
      <c r="L2767" t="s">
        <v>570</v>
      </c>
      <c r="M2767" s="107">
        <v>40950</v>
      </c>
      <c r="N2767" t="s">
        <v>87</v>
      </c>
      <c r="O2767" t="s">
        <v>75</v>
      </c>
      <c r="P2767" t="s">
        <v>38</v>
      </c>
      <c r="Q2767">
        <v>5</v>
      </c>
      <c r="R2767">
        <v>219</v>
      </c>
      <c r="S2767">
        <v>0</v>
      </c>
      <c r="T2767">
        <v>0</v>
      </c>
      <c r="AD2767" s="107">
        <v>29911</v>
      </c>
      <c r="AE2767" t="s">
        <v>31</v>
      </c>
      <c r="AF2767" t="s">
        <v>68</v>
      </c>
      <c r="AG2767" t="s">
        <v>870</v>
      </c>
      <c r="AH2767" t="s">
        <v>30</v>
      </c>
      <c r="AI2767" t="s">
        <v>117</v>
      </c>
      <c r="AJ2767" t="s">
        <v>88</v>
      </c>
      <c r="AK2767">
        <v>8</v>
      </c>
      <c r="AL2767" t="s">
        <v>184</v>
      </c>
      <c r="AP2767" t="s">
        <v>273</v>
      </c>
      <c r="AR2767" t="s">
        <v>91</v>
      </c>
      <c r="AS2767" t="s">
        <v>81</v>
      </c>
      <c r="AT2767" t="s">
        <v>274</v>
      </c>
      <c r="BC2767" t="s">
        <v>51</v>
      </c>
      <c r="BF2767">
        <v>5</v>
      </c>
      <c r="BG2767">
        <v>219</v>
      </c>
      <c r="BH2767">
        <v>219</v>
      </c>
      <c r="BI2767">
        <v>30.150273224043715</v>
      </c>
      <c r="BJ2767">
        <f t="shared" si="215"/>
        <v>30</v>
      </c>
      <c r="BK2767">
        <v>0</v>
      </c>
      <c r="BL2767">
        <v>-214</v>
      </c>
      <c r="BM2767" t="s">
        <v>1050</v>
      </c>
      <c r="BN2767" t="s">
        <v>75</v>
      </c>
      <c r="BO2767" t="s">
        <v>87</v>
      </c>
      <c r="BQ2767" t="s">
        <v>1050</v>
      </c>
      <c r="BR2767" t="s">
        <v>87</v>
      </c>
      <c r="BS2767" t="s">
        <v>573</v>
      </c>
      <c r="BT2767" t="s">
        <v>1252</v>
      </c>
      <c r="BU2767" t="s">
        <v>564</v>
      </c>
      <c r="BV2767">
        <v>2.2831050228310501E-2</v>
      </c>
      <c r="BW2767">
        <v>2.2831050228310501E-2</v>
      </c>
      <c r="BX2767">
        <v>0</v>
      </c>
      <c r="BY2767">
        <v>0</v>
      </c>
      <c r="BZ2767">
        <v>-5</v>
      </c>
      <c r="CA2767">
        <v>0</v>
      </c>
      <c r="CB2767">
        <v>5</v>
      </c>
      <c r="CC2767" t="e">
        <v>#VALUE!</v>
      </c>
      <c r="CD2767">
        <v>5</v>
      </c>
      <c r="CE2767">
        <v>0</v>
      </c>
      <c r="CH2767">
        <f t="shared" si="216"/>
        <v>0</v>
      </c>
      <c r="CI2767" t="s">
        <v>1405</v>
      </c>
      <c r="CJ2767">
        <v>1</v>
      </c>
      <c r="CK2767" t="s">
        <v>1399</v>
      </c>
      <c r="CL2767">
        <f t="shared" si="217"/>
        <v>1</v>
      </c>
      <c r="CM2767">
        <f t="shared" si="218"/>
        <v>0</v>
      </c>
      <c r="CN2767">
        <f t="shared" si="219"/>
        <v>0</v>
      </c>
    </row>
    <row r="2768" spans="1:92" x14ac:dyDescent="0.25">
      <c r="A2768">
        <v>1020</v>
      </c>
      <c r="B2768" t="s">
        <v>564</v>
      </c>
      <c r="C2768" t="s">
        <v>564</v>
      </c>
      <c r="D2768">
        <v>2603599</v>
      </c>
      <c r="E2768">
        <v>1</v>
      </c>
      <c r="F2768" s="107">
        <v>40947</v>
      </c>
      <c r="G2768" s="107">
        <v>40980</v>
      </c>
      <c r="H2768">
        <v>2603599</v>
      </c>
      <c r="I2768" s="107">
        <v>40947</v>
      </c>
      <c r="J2768" s="107">
        <v>40948</v>
      </c>
      <c r="K2768">
        <v>2000</v>
      </c>
      <c r="L2768" t="s">
        <v>566</v>
      </c>
      <c r="M2768" s="107">
        <v>40948</v>
      </c>
      <c r="N2768" t="s">
        <v>87</v>
      </c>
      <c r="O2768" t="s">
        <v>75</v>
      </c>
      <c r="P2768" t="s">
        <v>54</v>
      </c>
      <c r="Q2768">
        <v>2</v>
      </c>
      <c r="R2768">
        <v>34</v>
      </c>
      <c r="S2768">
        <v>0</v>
      </c>
      <c r="T2768">
        <v>0</v>
      </c>
      <c r="AD2768" s="107">
        <v>28523</v>
      </c>
      <c r="AE2768" t="s">
        <v>31</v>
      </c>
      <c r="AF2768" t="s">
        <v>68</v>
      </c>
      <c r="AG2768" t="s">
        <v>870</v>
      </c>
      <c r="AH2768" t="s">
        <v>30</v>
      </c>
      <c r="AI2768" t="s">
        <v>112</v>
      </c>
      <c r="AJ2768" t="s">
        <v>54</v>
      </c>
      <c r="AK2768">
        <v>2</v>
      </c>
      <c r="AL2768" t="s">
        <v>54</v>
      </c>
      <c r="AP2768" t="s">
        <v>42</v>
      </c>
      <c r="AR2768" t="s">
        <v>43</v>
      </c>
      <c r="AS2768" t="s">
        <v>44</v>
      </c>
      <c r="BC2768" t="s">
        <v>51</v>
      </c>
      <c r="BF2768">
        <v>2</v>
      </c>
      <c r="BG2768">
        <v>34</v>
      </c>
      <c r="BH2768">
        <v>34</v>
      </c>
      <c r="BI2768">
        <v>33.94535519125683</v>
      </c>
      <c r="BJ2768">
        <f t="shared" si="215"/>
        <v>34</v>
      </c>
      <c r="BK2768">
        <v>0</v>
      </c>
      <c r="BL2768">
        <v>-32</v>
      </c>
      <c r="BM2768" t="s">
        <v>1051</v>
      </c>
      <c r="BN2768" t="s">
        <v>75</v>
      </c>
      <c r="BO2768" t="s">
        <v>87</v>
      </c>
      <c r="BQ2768" t="s">
        <v>1051</v>
      </c>
      <c r="BR2768" t="s">
        <v>87</v>
      </c>
      <c r="BS2768" t="s">
        <v>573</v>
      </c>
      <c r="BT2768" t="s">
        <v>1252</v>
      </c>
      <c r="BU2768" t="s">
        <v>564</v>
      </c>
      <c r="BV2768">
        <v>5.8823529411764705E-2</v>
      </c>
      <c r="BW2768">
        <v>5.8823529411764705E-2</v>
      </c>
      <c r="BX2768">
        <v>0</v>
      </c>
      <c r="BY2768">
        <v>0</v>
      </c>
      <c r="BZ2768">
        <v>-2</v>
      </c>
      <c r="CA2768">
        <v>0</v>
      </c>
      <c r="CB2768">
        <v>2</v>
      </c>
      <c r="CC2768" t="e">
        <v>#VALUE!</v>
      </c>
      <c r="CD2768">
        <v>2</v>
      </c>
      <c r="CE2768">
        <v>0</v>
      </c>
      <c r="CH2768">
        <f t="shared" si="216"/>
        <v>0</v>
      </c>
      <c r="CI2768" t="s">
        <v>1405</v>
      </c>
      <c r="CJ2768">
        <v>1</v>
      </c>
      <c r="CK2768" t="s">
        <v>1399</v>
      </c>
      <c r="CL2768">
        <f t="shared" si="217"/>
        <v>1</v>
      </c>
      <c r="CM2768">
        <f t="shared" si="218"/>
        <v>0</v>
      </c>
      <c r="CN2768">
        <f t="shared" si="219"/>
        <v>0</v>
      </c>
    </row>
    <row r="2769" spans="1:92" x14ac:dyDescent="0.25">
      <c r="A2769">
        <v>1023</v>
      </c>
      <c r="B2769" t="s">
        <v>564</v>
      </c>
      <c r="C2769" t="s">
        <v>564</v>
      </c>
      <c r="D2769">
        <v>2603604</v>
      </c>
      <c r="E2769">
        <v>2</v>
      </c>
      <c r="F2769" s="107">
        <v>40947</v>
      </c>
      <c r="G2769" s="107">
        <v>40949</v>
      </c>
      <c r="H2769">
        <v>2603604</v>
      </c>
      <c r="I2769" s="107">
        <v>40947</v>
      </c>
      <c r="J2769" s="107">
        <v>40949</v>
      </c>
      <c r="K2769">
        <v>20000</v>
      </c>
      <c r="L2769" t="s">
        <v>569</v>
      </c>
      <c r="N2769" t="s">
        <v>564</v>
      </c>
      <c r="O2769" t="s">
        <v>913</v>
      </c>
      <c r="P2769" t="s">
        <v>587</v>
      </c>
      <c r="Q2769">
        <v>3</v>
      </c>
      <c r="R2769">
        <v>3</v>
      </c>
      <c r="S2769">
        <v>0</v>
      </c>
      <c r="T2769">
        <v>0</v>
      </c>
      <c r="AB2769" t="s">
        <v>111</v>
      </c>
      <c r="AD2769" s="107">
        <v>33363</v>
      </c>
      <c r="AE2769" t="s">
        <v>31</v>
      </c>
      <c r="AF2769" t="s">
        <v>39</v>
      </c>
      <c r="AG2769" t="s">
        <v>40</v>
      </c>
      <c r="AH2769" t="s">
        <v>30</v>
      </c>
      <c r="AI2769" t="s">
        <v>46</v>
      </c>
      <c r="AJ2769" t="s">
        <v>47</v>
      </c>
      <c r="AK2769">
        <v>2</v>
      </c>
      <c r="AL2769" t="s">
        <v>47</v>
      </c>
      <c r="AP2769" t="s">
        <v>189</v>
      </c>
      <c r="AR2769" t="s">
        <v>49</v>
      </c>
      <c r="AS2769" t="s">
        <v>81</v>
      </c>
      <c r="BC2769" t="s">
        <v>51</v>
      </c>
      <c r="BF2769">
        <v>3</v>
      </c>
      <c r="BG2769">
        <v>3</v>
      </c>
      <c r="BH2769">
        <v>3</v>
      </c>
      <c r="BI2769">
        <v>20.721311475409838</v>
      </c>
      <c r="BJ2769">
        <f t="shared" si="215"/>
        <v>21</v>
      </c>
      <c r="BK2769">
        <v>0</v>
      </c>
      <c r="BL2769">
        <v>0</v>
      </c>
      <c r="BM2769" t="s">
        <v>47</v>
      </c>
      <c r="BN2769" t="s">
        <v>913</v>
      </c>
      <c r="BO2769" t="s">
        <v>564</v>
      </c>
      <c r="BQ2769" t="s">
        <v>47</v>
      </c>
      <c r="BR2769" t="s">
        <v>87</v>
      </c>
      <c r="BS2769" t="s">
        <v>572</v>
      </c>
      <c r="BT2769" t="s">
        <v>1252</v>
      </c>
      <c r="BU2769" t="s">
        <v>564</v>
      </c>
      <c r="BV2769">
        <v>1</v>
      </c>
      <c r="BW2769">
        <v>1</v>
      </c>
      <c r="BX2769">
        <v>0</v>
      </c>
      <c r="BY2769">
        <v>0</v>
      </c>
      <c r="BZ2769">
        <v>-3</v>
      </c>
      <c r="CA2769">
        <v>0</v>
      </c>
      <c r="CB2769">
        <v>3</v>
      </c>
      <c r="CC2769" t="e">
        <v>#VALUE!</v>
      </c>
      <c r="CD2769">
        <v>3</v>
      </c>
      <c r="CE2769">
        <v>0</v>
      </c>
      <c r="CH2769">
        <f t="shared" si="216"/>
        <v>0</v>
      </c>
      <c r="CI2769" t="s">
        <v>1405</v>
      </c>
      <c r="CJ2769">
        <v>1</v>
      </c>
      <c r="CK2769" t="s">
        <v>1399</v>
      </c>
      <c r="CL2769">
        <f t="shared" si="217"/>
        <v>0</v>
      </c>
      <c r="CM2769">
        <f t="shared" si="218"/>
        <v>0</v>
      </c>
      <c r="CN2769">
        <f t="shared" si="219"/>
        <v>0</v>
      </c>
    </row>
    <row r="2770" spans="1:92" x14ac:dyDescent="0.25">
      <c r="A2770">
        <v>1029</v>
      </c>
      <c r="B2770" t="s">
        <v>564</v>
      </c>
      <c r="C2770" t="s">
        <v>564</v>
      </c>
      <c r="D2770">
        <v>2603673</v>
      </c>
      <c r="E2770">
        <v>6</v>
      </c>
      <c r="F2770" s="107">
        <v>40947</v>
      </c>
      <c r="G2770" s="107">
        <v>41150</v>
      </c>
      <c r="H2770">
        <v>2603673</v>
      </c>
      <c r="I2770" s="107" t="s">
        <v>560</v>
      </c>
      <c r="J2770" s="107" t="s">
        <v>560</v>
      </c>
      <c r="K2770">
        <v>100000</v>
      </c>
      <c r="L2770" t="s">
        <v>570</v>
      </c>
      <c r="M2770" s="107">
        <v>40963</v>
      </c>
      <c r="N2770" t="s">
        <v>87</v>
      </c>
      <c r="O2770" t="s">
        <v>583</v>
      </c>
      <c r="P2770" t="s">
        <v>38</v>
      </c>
      <c r="Q2770">
        <v>0</v>
      </c>
      <c r="R2770">
        <v>204</v>
      </c>
      <c r="S2770">
        <v>0</v>
      </c>
      <c r="T2770">
        <v>0</v>
      </c>
      <c r="AD2770" s="107">
        <v>29616</v>
      </c>
      <c r="AE2770" t="s">
        <v>31</v>
      </c>
      <c r="AF2770" t="s">
        <v>68</v>
      </c>
      <c r="AG2770" t="s">
        <v>870</v>
      </c>
      <c r="AH2770" t="s">
        <v>30</v>
      </c>
      <c r="AI2770" t="s">
        <v>140</v>
      </c>
      <c r="AJ2770" t="s">
        <v>88</v>
      </c>
      <c r="AK2770">
        <v>9</v>
      </c>
      <c r="AL2770" t="s">
        <v>361</v>
      </c>
      <c r="AM2770">
        <v>20</v>
      </c>
      <c r="AP2770" t="s">
        <v>128</v>
      </c>
      <c r="AR2770" t="s">
        <v>91</v>
      </c>
      <c r="AS2770" t="s">
        <v>125</v>
      </c>
      <c r="BC2770" t="s">
        <v>51</v>
      </c>
      <c r="BF2770">
        <v>0</v>
      </c>
      <c r="BG2770">
        <v>0</v>
      </c>
      <c r="BH2770">
        <v>204</v>
      </c>
      <c r="BI2770">
        <v>30.959016393442624</v>
      </c>
      <c r="BJ2770" t="e">
        <f t="shared" si="215"/>
        <v>#VALUE!</v>
      </c>
      <c r="BK2770" t="e">
        <v>#VALUE!</v>
      </c>
      <c r="BL2770" t="e">
        <v>#VALUE!</v>
      </c>
      <c r="BM2770" t="s">
        <v>1050</v>
      </c>
      <c r="BN2770" t="s">
        <v>75</v>
      </c>
      <c r="BO2770" t="s">
        <v>87</v>
      </c>
      <c r="BQ2770" t="s">
        <v>1050</v>
      </c>
      <c r="BR2770">
        <v>0</v>
      </c>
      <c r="BS2770" t="s">
        <v>573</v>
      </c>
      <c r="BT2770" t="s">
        <v>1252</v>
      </c>
      <c r="BU2770" t="s">
        <v>564</v>
      </c>
      <c r="BV2770">
        <v>0</v>
      </c>
      <c r="BW2770">
        <v>0</v>
      </c>
      <c r="BX2770">
        <v>0</v>
      </c>
      <c r="BY2770">
        <v>0</v>
      </c>
      <c r="BZ2770" t="e">
        <v>#VALUE!</v>
      </c>
      <c r="CA2770" t="e">
        <v>#VALUE!</v>
      </c>
      <c r="CB2770" t="e">
        <v>#VALUE!</v>
      </c>
      <c r="CC2770">
        <v>0</v>
      </c>
      <c r="CD2770">
        <v>0</v>
      </c>
      <c r="CE2770">
        <v>0</v>
      </c>
      <c r="CH2770">
        <f t="shared" si="216"/>
        <v>0</v>
      </c>
      <c r="CI2770" t="s">
        <v>1405</v>
      </c>
      <c r="CJ2770">
        <v>1</v>
      </c>
      <c r="CK2770" t="s">
        <v>1400</v>
      </c>
      <c r="CL2770">
        <f t="shared" si="217"/>
        <v>1</v>
      </c>
      <c r="CM2770">
        <f t="shared" si="218"/>
        <v>0</v>
      </c>
      <c r="CN2770">
        <f t="shared" si="219"/>
        <v>0</v>
      </c>
    </row>
    <row r="2771" spans="1:92" x14ac:dyDescent="0.25">
      <c r="A2771">
        <v>1030</v>
      </c>
      <c r="B2771" t="s">
        <v>564</v>
      </c>
      <c r="C2771" t="s">
        <v>564</v>
      </c>
      <c r="D2771">
        <v>2603675</v>
      </c>
      <c r="E2771">
        <v>2</v>
      </c>
      <c r="F2771" s="107">
        <v>40947</v>
      </c>
      <c r="G2771" s="107">
        <v>41158</v>
      </c>
      <c r="H2771">
        <v>2603675</v>
      </c>
      <c r="I2771" s="107" t="s">
        <v>560</v>
      </c>
      <c r="J2771" s="107" t="s">
        <v>560</v>
      </c>
      <c r="K2771">
        <v>60000</v>
      </c>
      <c r="L2771" t="s">
        <v>570</v>
      </c>
      <c r="M2771" s="107">
        <v>40948</v>
      </c>
      <c r="N2771" t="s">
        <v>87</v>
      </c>
      <c r="O2771" t="s">
        <v>75</v>
      </c>
      <c r="P2771" t="s">
        <v>587</v>
      </c>
      <c r="Q2771">
        <v>0</v>
      </c>
      <c r="R2771">
        <v>212</v>
      </c>
      <c r="S2771">
        <v>0</v>
      </c>
      <c r="T2771">
        <v>0</v>
      </c>
      <c r="AD2771" s="107">
        <v>21083</v>
      </c>
      <c r="AE2771" t="s">
        <v>31</v>
      </c>
      <c r="AF2771" t="s">
        <v>68</v>
      </c>
      <c r="AG2771" t="s">
        <v>870</v>
      </c>
      <c r="AH2771" t="s">
        <v>30</v>
      </c>
      <c r="AI2771" t="s">
        <v>113</v>
      </c>
      <c r="AJ2771" t="s">
        <v>47</v>
      </c>
      <c r="AK2771">
        <v>3</v>
      </c>
      <c r="AL2771" t="s">
        <v>47</v>
      </c>
      <c r="AP2771" t="s">
        <v>187</v>
      </c>
      <c r="AR2771" t="s">
        <v>66</v>
      </c>
      <c r="AS2771" t="s">
        <v>63</v>
      </c>
      <c r="BC2771" t="s">
        <v>51</v>
      </c>
      <c r="BF2771">
        <v>0</v>
      </c>
      <c r="BG2771">
        <v>0</v>
      </c>
      <c r="BH2771">
        <v>212</v>
      </c>
      <c r="BI2771">
        <v>54.27322404371585</v>
      </c>
      <c r="BJ2771" t="e">
        <f t="shared" si="215"/>
        <v>#VALUE!</v>
      </c>
      <c r="BK2771" t="e">
        <v>#VALUE!</v>
      </c>
      <c r="BL2771" t="e">
        <v>#VALUE!</v>
      </c>
      <c r="BM2771" t="s">
        <v>47</v>
      </c>
      <c r="BN2771" t="s">
        <v>75</v>
      </c>
      <c r="BO2771" t="s">
        <v>87</v>
      </c>
      <c r="BQ2771" t="s">
        <v>47</v>
      </c>
      <c r="BR2771">
        <v>0</v>
      </c>
      <c r="BS2771" t="s">
        <v>573</v>
      </c>
      <c r="BT2771" t="s">
        <v>1252</v>
      </c>
      <c r="BU2771" t="s">
        <v>564</v>
      </c>
      <c r="BV2771">
        <v>0</v>
      </c>
      <c r="BW2771">
        <v>0</v>
      </c>
      <c r="BX2771">
        <v>0</v>
      </c>
      <c r="BY2771">
        <v>0</v>
      </c>
      <c r="BZ2771" t="e">
        <v>#VALUE!</v>
      </c>
      <c r="CA2771" t="e">
        <v>#VALUE!</v>
      </c>
      <c r="CB2771" t="e">
        <v>#VALUE!</v>
      </c>
      <c r="CC2771">
        <v>0</v>
      </c>
      <c r="CD2771">
        <v>0</v>
      </c>
      <c r="CE2771">
        <v>0</v>
      </c>
      <c r="CH2771">
        <f t="shared" si="216"/>
        <v>0</v>
      </c>
      <c r="CI2771" t="s">
        <v>1405</v>
      </c>
      <c r="CJ2771">
        <v>1</v>
      </c>
      <c r="CK2771" t="s">
        <v>1400</v>
      </c>
      <c r="CL2771">
        <f t="shared" si="217"/>
        <v>1</v>
      </c>
      <c r="CM2771">
        <f t="shared" si="218"/>
        <v>0</v>
      </c>
      <c r="CN2771">
        <f t="shared" si="219"/>
        <v>0</v>
      </c>
    </row>
    <row r="2772" spans="1:92" x14ac:dyDescent="0.25">
      <c r="A2772">
        <v>1032</v>
      </c>
      <c r="B2772" t="s">
        <v>564</v>
      </c>
      <c r="C2772" t="s">
        <v>87</v>
      </c>
      <c r="D2772">
        <v>2603693</v>
      </c>
      <c r="E2772">
        <v>1</v>
      </c>
      <c r="F2772" s="107">
        <v>40947</v>
      </c>
      <c r="G2772" s="107">
        <v>40977</v>
      </c>
      <c r="H2772">
        <v>2603693</v>
      </c>
      <c r="I2772" s="107">
        <v>40969</v>
      </c>
      <c r="J2772" s="107">
        <v>40977</v>
      </c>
      <c r="K2772">
        <v>2000</v>
      </c>
      <c r="L2772" t="s">
        <v>566</v>
      </c>
      <c r="M2772" s="107">
        <v>40958</v>
      </c>
      <c r="N2772" t="s">
        <v>87</v>
      </c>
      <c r="O2772" t="s">
        <v>75</v>
      </c>
      <c r="P2772" t="s">
        <v>54</v>
      </c>
      <c r="Q2772">
        <v>9</v>
      </c>
      <c r="R2772">
        <v>31</v>
      </c>
      <c r="S2772">
        <v>0</v>
      </c>
      <c r="T2772">
        <v>0</v>
      </c>
      <c r="AD2772" s="107">
        <v>25683</v>
      </c>
      <c r="AE2772" t="s">
        <v>45</v>
      </c>
      <c r="AF2772" t="s">
        <v>32</v>
      </c>
      <c r="AG2772" t="s">
        <v>868</v>
      </c>
      <c r="AH2772" t="s">
        <v>30</v>
      </c>
      <c r="AI2772" t="s">
        <v>58</v>
      </c>
      <c r="AJ2772" t="s">
        <v>54</v>
      </c>
      <c r="AK2772">
        <v>3</v>
      </c>
      <c r="AL2772" t="s">
        <v>54</v>
      </c>
      <c r="AP2772" t="s">
        <v>97</v>
      </c>
      <c r="AR2772" t="s">
        <v>43</v>
      </c>
      <c r="AS2772" t="s">
        <v>63</v>
      </c>
      <c r="AU2772" t="s">
        <v>812</v>
      </c>
      <c r="AV2772" t="s">
        <v>87</v>
      </c>
      <c r="AW2772">
        <v>40962</v>
      </c>
      <c r="BA2772">
        <v>40987</v>
      </c>
      <c r="BB2772">
        <v>236</v>
      </c>
      <c r="BC2772" t="s">
        <v>78</v>
      </c>
      <c r="BF2772">
        <v>9</v>
      </c>
      <c r="BG2772">
        <v>9</v>
      </c>
      <c r="BH2772">
        <v>31</v>
      </c>
      <c r="BI2772">
        <v>41.704918032786885</v>
      </c>
      <c r="BJ2772">
        <f t="shared" si="215"/>
        <v>42</v>
      </c>
      <c r="BK2772">
        <v>0</v>
      </c>
      <c r="BL2772">
        <v>0</v>
      </c>
      <c r="BM2772" t="s">
        <v>1051</v>
      </c>
      <c r="BN2772" t="s">
        <v>75</v>
      </c>
      <c r="BO2772" t="s">
        <v>87</v>
      </c>
      <c r="BQ2772" t="s">
        <v>1051</v>
      </c>
      <c r="BR2772" t="s">
        <v>87</v>
      </c>
      <c r="BS2772" t="s">
        <v>572</v>
      </c>
      <c r="BT2772" t="s">
        <v>1252</v>
      </c>
      <c r="BU2772" t="s">
        <v>564</v>
      </c>
      <c r="BV2772">
        <v>0.29032258064516131</v>
      </c>
      <c r="BW2772">
        <v>1</v>
      </c>
      <c r="BX2772">
        <v>0.70967741935483875</v>
      </c>
      <c r="BY2772">
        <v>0</v>
      </c>
      <c r="BZ2772">
        <v>-9</v>
      </c>
      <c r="CA2772">
        <v>0</v>
      </c>
      <c r="CB2772">
        <v>9</v>
      </c>
      <c r="CC2772" t="e">
        <v>#VALUE!</v>
      </c>
      <c r="CD2772">
        <v>9</v>
      </c>
      <c r="CE2772">
        <v>0</v>
      </c>
      <c r="CH2772">
        <f t="shared" si="216"/>
        <v>0</v>
      </c>
      <c r="CI2772" t="s">
        <v>1405</v>
      </c>
      <c r="CJ2772">
        <v>1</v>
      </c>
      <c r="CK2772" t="s">
        <v>1399</v>
      </c>
      <c r="CL2772">
        <f t="shared" si="217"/>
        <v>1</v>
      </c>
      <c r="CM2772">
        <f t="shared" si="218"/>
        <v>0</v>
      </c>
      <c r="CN2772">
        <f t="shared" si="219"/>
        <v>0</v>
      </c>
    </row>
    <row r="2773" spans="1:92" x14ac:dyDescent="0.25">
      <c r="A2773">
        <v>1036</v>
      </c>
      <c r="B2773" t="s">
        <v>564</v>
      </c>
      <c r="C2773" t="s">
        <v>564</v>
      </c>
      <c r="D2773">
        <v>2603724</v>
      </c>
      <c r="E2773">
        <v>1</v>
      </c>
      <c r="F2773" s="107">
        <v>40947</v>
      </c>
      <c r="G2773" s="107">
        <v>40995</v>
      </c>
      <c r="H2773">
        <v>2603724</v>
      </c>
      <c r="I2773" s="107" t="s">
        <v>560</v>
      </c>
      <c r="J2773" s="107" t="s">
        <v>560</v>
      </c>
      <c r="K2773">
        <v>2000</v>
      </c>
      <c r="L2773" t="s">
        <v>566</v>
      </c>
      <c r="M2773" s="107">
        <v>40948</v>
      </c>
      <c r="N2773" t="s">
        <v>87</v>
      </c>
      <c r="O2773" t="s">
        <v>75</v>
      </c>
      <c r="P2773" t="s">
        <v>122</v>
      </c>
      <c r="Q2773">
        <v>0</v>
      </c>
      <c r="R2773">
        <v>49</v>
      </c>
      <c r="S2773">
        <v>0</v>
      </c>
      <c r="T2773">
        <v>0</v>
      </c>
      <c r="AD2773" s="107">
        <v>30103</v>
      </c>
      <c r="AE2773" t="s">
        <v>45</v>
      </c>
      <c r="AF2773" t="s">
        <v>68</v>
      </c>
      <c r="AG2773" t="s">
        <v>870</v>
      </c>
      <c r="AH2773" t="s">
        <v>30</v>
      </c>
      <c r="AI2773" t="s">
        <v>33</v>
      </c>
      <c r="AJ2773" t="s">
        <v>122</v>
      </c>
      <c r="AK2773">
        <v>3</v>
      </c>
      <c r="AL2773" t="s">
        <v>122</v>
      </c>
      <c r="AP2773" t="s">
        <v>138</v>
      </c>
      <c r="AR2773" t="s">
        <v>43</v>
      </c>
      <c r="AS2773" t="s">
        <v>63</v>
      </c>
      <c r="BC2773" t="s">
        <v>51</v>
      </c>
      <c r="BF2773">
        <v>0</v>
      </c>
      <c r="BG2773">
        <v>0</v>
      </c>
      <c r="BH2773">
        <v>49</v>
      </c>
      <c r="BI2773">
        <v>29.628415300546447</v>
      </c>
      <c r="BJ2773" t="e">
        <f t="shared" si="215"/>
        <v>#VALUE!</v>
      </c>
      <c r="BK2773" t="e">
        <v>#VALUE!</v>
      </c>
      <c r="BL2773" t="e">
        <v>#VALUE!</v>
      </c>
      <c r="BM2773" t="s">
        <v>1051</v>
      </c>
      <c r="BN2773" t="s">
        <v>75</v>
      </c>
      <c r="BO2773" t="s">
        <v>87</v>
      </c>
      <c r="BQ2773" t="s">
        <v>1051</v>
      </c>
      <c r="BR2773">
        <v>0</v>
      </c>
      <c r="BS2773" t="s">
        <v>573</v>
      </c>
      <c r="BT2773" t="s">
        <v>1252</v>
      </c>
      <c r="BU2773" t="s">
        <v>564</v>
      </c>
      <c r="BV2773">
        <v>0</v>
      </c>
      <c r="BW2773">
        <v>0</v>
      </c>
      <c r="BX2773">
        <v>0</v>
      </c>
      <c r="BY2773">
        <v>0</v>
      </c>
      <c r="BZ2773" t="e">
        <v>#VALUE!</v>
      </c>
      <c r="CA2773" t="e">
        <v>#VALUE!</v>
      </c>
      <c r="CB2773" t="e">
        <v>#VALUE!</v>
      </c>
      <c r="CC2773">
        <v>0</v>
      </c>
      <c r="CD2773">
        <v>0</v>
      </c>
      <c r="CE2773">
        <v>0</v>
      </c>
      <c r="CH2773">
        <f t="shared" si="216"/>
        <v>0</v>
      </c>
      <c r="CI2773" t="s">
        <v>1405</v>
      </c>
      <c r="CJ2773">
        <v>1</v>
      </c>
      <c r="CK2773" t="s">
        <v>1400</v>
      </c>
      <c r="CL2773">
        <f t="shared" si="217"/>
        <v>1</v>
      </c>
      <c r="CM2773">
        <f t="shared" si="218"/>
        <v>0</v>
      </c>
      <c r="CN2773">
        <f t="shared" si="219"/>
        <v>0</v>
      </c>
    </row>
    <row r="2774" spans="1:92" x14ac:dyDescent="0.25">
      <c r="A2774">
        <v>1047</v>
      </c>
      <c r="B2774" t="s">
        <v>564</v>
      </c>
      <c r="C2774" t="s">
        <v>564</v>
      </c>
      <c r="D2774">
        <v>2603758</v>
      </c>
      <c r="E2774">
        <v>2</v>
      </c>
      <c r="F2774" s="107">
        <v>40947</v>
      </c>
      <c r="G2774" s="107">
        <v>40949</v>
      </c>
      <c r="H2774">
        <v>2603758</v>
      </c>
      <c r="I2774" s="107">
        <v>40948</v>
      </c>
      <c r="J2774" s="107">
        <v>40949</v>
      </c>
      <c r="K2774">
        <v>5000</v>
      </c>
      <c r="L2774" t="s">
        <v>567</v>
      </c>
      <c r="N2774" t="s">
        <v>564</v>
      </c>
      <c r="O2774" t="s">
        <v>913</v>
      </c>
      <c r="P2774" t="s">
        <v>587</v>
      </c>
      <c r="Q2774">
        <v>2</v>
      </c>
      <c r="R2774">
        <v>3</v>
      </c>
      <c r="S2774">
        <v>0</v>
      </c>
      <c r="T2774">
        <v>0</v>
      </c>
      <c r="AD2774" s="107">
        <v>29117</v>
      </c>
      <c r="AE2774" t="s">
        <v>45</v>
      </c>
      <c r="AF2774" t="s">
        <v>68</v>
      </c>
      <c r="AG2774" t="s">
        <v>870</v>
      </c>
      <c r="AH2774" t="s">
        <v>30</v>
      </c>
      <c r="AI2774" t="s">
        <v>84</v>
      </c>
      <c r="AJ2774" t="s">
        <v>47</v>
      </c>
      <c r="AK2774">
        <v>1</v>
      </c>
      <c r="AL2774" t="s">
        <v>47</v>
      </c>
      <c r="AP2774" t="s">
        <v>92</v>
      </c>
      <c r="AR2774" t="s">
        <v>66</v>
      </c>
      <c r="AS2774" t="s">
        <v>44</v>
      </c>
      <c r="BC2774" t="s">
        <v>37</v>
      </c>
      <c r="BF2774">
        <v>2</v>
      </c>
      <c r="BG2774">
        <v>2</v>
      </c>
      <c r="BH2774">
        <v>3</v>
      </c>
      <c r="BI2774">
        <v>32.322404371584696</v>
      </c>
      <c r="BJ2774">
        <f t="shared" si="215"/>
        <v>32</v>
      </c>
      <c r="BK2774">
        <v>0</v>
      </c>
      <c r="BL2774">
        <v>0</v>
      </c>
      <c r="BM2774" t="s">
        <v>47</v>
      </c>
      <c r="BN2774" t="s">
        <v>913</v>
      </c>
      <c r="BO2774" t="s">
        <v>564</v>
      </c>
      <c r="BQ2774" t="s">
        <v>47</v>
      </c>
      <c r="BR2774" t="s">
        <v>87</v>
      </c>
      <c r="BS2774" t="s">
        <v>572</v>
      </c>
      <c r="BT2774" t="s">
        <v>1252</v>
      </c>
      <c r="BU2774" t="s">
        <v>564</v>
      </c>
      <c r="BV2774">
        <v>0.66666666666666663</v>
      </c>
      <c r="BW2774">
        <v>1</v>
      </c>
      <c r="BX2774">
        <v>0.33333333333333337</v>
      </c>
      <c r="BY2774">
        <v>0</v>
      </c>
      <c r="BZ2774">
        <v>-2</v>
      </c>
      <c r="CA2774">
        <v>0</v>
      </c>
      <c r="CB2774">
        <v>2</v>
      </c>
      <c r="CC2774" t="e">
        <v>#VALUE!</v>
      </c>
      <c r="CD2774">
        <v>2</v>
      </c>
      <c r="CE2774">
        <v>0</v>
      </c>
      <c r="CH2774">
        <f t="shared" si="216"/>
        <v>0</v>
      </c>
      <c r="CI2774" t="s">
        <v>1405</v>
      </c>
      <c r="CJ2774">
        <v>1</v>
      </c>
      <c r="CK2774" t="s">
        <v>1399</v>
      </c>
      <c r="CL2774">
        <f t="shared" si="217"/>
        <v>0</v>
      </c>
      <c r="CM2774">
        <f t="shared" si="218"/>
        <v>0</v>
      </c>
      <c r="CN2774">
        <f t="shared" si="219"/>
        <v>0</v>
      </c>
    </row>
    <row r="2775" spans="1:92" x14ac:dyDescent="0.25">
      <c r="A2775">
        <v>1053</v>
      </c>
      <c r="B2775" t="s">
        <v>564</v>
      </c>
      <c r="C2775" t="s">
        <v>564</v>
      </c>
      <c r="D2775">
        <v>2603763</v>
      </c>
      <c r="E2775">
        <v>1</v>
      </c>
      <c r="F2775" s="107">
        <v>40947</v>
      </c>
      <c r="G2775" s="107">
        <v>40973</v>
      </c>
      <c r="H2775">
        <v>2603763</v>
      </c>
      <c r="I2775" s="107">
        <v>40948</v>
      </c>
      <c r="J2775" s="107">
        <v>40960</v>
      </c>
      <c r="K2775">
        <v>70000</v>
      </c>
      <c r="L2775" t="s">
        <v>570</v>
      </c>
      <c r="M2775" s="107">
        <v>40960</v>
      </c>
      <c r="N2775" t="s">
        <v>87</v>
      </c>
      <c r="O2775" t="s">
        <v>583</v>
      </c>
      <c r="P2775" t="s">
        <v>122</v>
      </c>
      <c r="Q2775">
        <v>13</v>
      </c>
      <c r="R2775">
        <v>27</v>
      </c>
      <c r="S2775">
        <v>0</v>
      </c>
      <c r="T2775">
        <v>0</v>
      </c>
      <c r="AD2775" s="107">
        <v>31879</v>
      </c>
      <c r="AE2775" t="s">
        <v>31</v>
      </c>
      <c r="AF2775" t="s">
        <v>68</v>
      </c>
      <c r="AG2775" t="s">
        <v>870</v>
      </c>
      <c r="AH2775" t="s">
        <v>30</v>
      </c>
      <c r="AI2775" t="s">
        <v>86</v>
      </c>
      <c r="AJ2775" t="s">
        <v>122</v>
      </c>
      <c r="AK2775">
        <v>3</v>
      </c>
      <c r="AL2775" t="s">
        <v>122</v>
      </c>
      <c r="AP2775" t="s">
        <v>278</v>
      </c>
      <c r="AR2775" t="s">
        <v>66</v>
      </c>
      <c r="AS2775" t="s">
        <v>63</v>
      </c>
      <c r="BC2775" t="s">
        <v>51</v>
      </c>
      <c r="BF2775">
        <v>13</v>
      </c>
      <c r="BG2775">
        <v>26</v>
      </c>
      <c r="BH2775">
        <v>27</v>
      </c>
      <c r="BI2775">
        <v>24.775956284153004</v>
      </c>
      <c r="BJ2775">
        <f t="shared" si="215"/>
        <v>25</v>
      </c>
      <c r="BK2775">
        <v>0</v>
      </c>
      <c r="BL2775">
        <v>-13</v>
      </c>
      <c r="BM2775" t="s">
        <v>1051</v>
      </c>
      <c r="BN2775" t="s">
        <v>75</v>
      </c>
      <c r="BO2775" t="s">
        <v>87</v>
      </c>
      <c r="BQ2775" t="s">
        <v>1051</v>
      </c>
      <c r="BR2775" t="s">
        <v>87</v>
      </c>
      <c r="BS2775" t="s">
        <v>573</v>
      </c>
      <c r="BT2775" t="s">
        <v>1252</v>
      </c>
      <c r="BU2775" t="s">
        <v>564</v>
      </c>
      <c r="BV2775">
        <v>0.48148148148148145</v>
      </c>
      <c r="BW2775">
        <v>0.5</v>
      </c>
      <c r="BX2775">
        <v>1.8518518518518545E-2</v>
      </c>
      <c r="BY2775">
        <v>0</v>
      </c>
      <c r="BZ2775">
        <v>-13</v>
      </c>
      <c r="CA2775">
        <v>0</v>
      </c>
      <c r="CB2775">
        <v>13</v>
      </c>
      <c r="CC2775" t="e">
        <v>#VALUE!</v>
      </c>
      <c r="CD2775">
        <v>13</v>
      </c>
      <c r="CE2775">
        <v>0</v>
      </c>
      <c r="CH2775">
        <f t="shared" si="216"/>
        <v>0</v>
      </c>
      <c r="CI2775" t="s">
        <v>1404</v>
      </c>
      <c r="CJ2775">
        <v>2</v>
      </c>
      <c r="CK2775" t="s">
        <v>1399</v>
      </c>
      <c r="CL2775">
        <f t="shared" si="217"/>
        <v>1</v>
      </c>
      <c r="CM2775">
        <f t="shared" si="218"/>
        <v>0</v>
      </c>
      <c r="CN2775">
        <f t="shared" si="219"/>
        <v>0</v>
      </c>
    </row>
    <row r="2776" spans="1:92" x14ac:dyDescent="0.25">
      <c r="A2776">
        <v>1051</v>
      </c>
      <c r="B2776" t="s">
        <v>564</v>
      </c>
      <c r="C2776" t="s">
        <v>564</v>
      </c>
      <c r="D2776">
        <v>2603766</v>
      </c>
      <c r="E2776">
        <v>2</v>
      </c>
      <c r="F2776" s="107">
        <v>40947</v>
      </c>
      <c r="G2776" s="107">
        <v>41068</v>
      </c>
      <c r="H2776">
        <v>2603766</v>
      </c>
      <c r="I2776" s="107">
        <v>40948</v>
      </c>
      <c r="J2776" s="107">
        <v>40948</v>
      </c>
      <c r="K2776">
        <v>30000</v>
      </c>
      <c r="L2776" t="s">
        <v>570</v>
      </c>
      <c r="M2776" s="107">
        <v>40948</v>
      </c>
      <c r="N2776" t="s">
        <v>87</v>
      </c>
      <c r="O2776" t="s">
        <v>583</v>
      </c>
      <c r="P2776" t="s">
        <v>587</v>
      </c>
      <c r="Q2776">
        <v>1</v>
      </c>
      <c r="R2776">
        <v>122</v>
      </c>
      <c r="S2776">
        <v>0</v>
      </c>
      <c r="T2776">
        <v>0</v>
      </c>
      <c r="AB2776" t="s">
        <v>111</v>
      </c>
      <c r="AD2776" s="107">
        <v>34476</v>
      </c>
      <c r="AE2776" t="s">
        <v>31</v>
      </c>
      <c r="AF2776" t="s">
        <v>39</v>
      </c>
      <c r="AG2776" t="s">
        <v>40</v>
      </c>
      <c r="AH2776" t="s">
        <v>30</v>
      </c>
      <c r="AI2776" t="s">
        <v>112</v>
      </c>
      <c r="AJ2776" t="s">
        <v>47</v>
      </c>
      <c r="AK2776">
        <v>8</v>
      </c>
      <c r="AL2776" t="s">
        <v>47</v>
      </c>
      <c r="AP2776" t="s">
        <v>104</v>
      </c>
      <c r="AR2776" t="s">
        <v>91</v>
      </c>
      <c r="AS2776" t="s">
        <v>105</v>
      </c>
      <c r="BC2776" t="s">
        <v>51</v>
      </c>
      <c r="BF2776">
        <v>1</v>
      </c>
      <c r="BG2776">
        <v>121</v>
      </c>
      <c r="BH2776">
        <v>122</v>
      </c>
      <c r="BI2776">
        <v>17.680327868852459</v>
      </c>
      <c r="BJ2776">
        <f t="shared" si="215"/>
        <v>18</v>
      </c>
      <c r="BK2776">
        <v>0</v>
      </c>
      <c r="BL2776">
        <v>-120</v>
      </c>
      <c r="BM2776" t="s">
        <v>47</v>
      </c>
      <c r="BN2776" t="s">
        <v>75</v>
      </c>
      <c r="BO2776" t="s">
        <v>87</v>
      </c>
      <c r="BQ2776" t="s">
        <v>47</v>
      </c>
      <c r="BR2776" t="s">
        <v>87</v>
      </c>
      <c r="BS2776" t="s">
        <v>573</v>
      </c>
      <c r="BT2776" t="s">
        <v>1252</v>
      </c>
      <c r="BU2776" t="s">
        <v>564</v>
      </c>
      <c r="BV2776">
        <v>8.1967213114754103E-3</v>
      </c>
      <c r="BW2776">
        <v>8.2644628099173556E-3</v>
      </c>
      <c r="BX2776">
        <v>6.7741498441945339E-5</v>
      </c>
      <c r="BY2776">
        <v>0</v>
      </c>
      <c r="BZ2776">
        <v>-1</v>
      </c>
      <c r="CA2776">
        <v>0</v>
      </c>
      <c r="CB2776">
        <v>1</v>
      </c>
      <c r="CC2776" t="e">
        <v>#VALUE!</v>
      </c>
      <c r="CD2776">
        <v>1</v>
      </c>
      <c r="CE2776">
        <v>0</v>
      </c>
      <c r="CH2776">
        <f t="shared" si="216"/>
        <v>0</v>
      </c>
      <c r="CI2776" t="s">
        <v>1405</v>
      </c>
      <c r="CJ2776">
        <v>1</v>
      </c>
      <c r="CK2776" t="s">
        <v>1399</v>
      </c>
      <c r="CL2776">
        <f t="shared" si="217"/>
        <v>1</v>
      </c>
      <c r="CM2776">
        <f t="shared" si="218"/>
        <v>0</v>
      </c>
      <c r="CN2776">
        <f t="shared" si="219"/>
        <v>0</v>
      </c>
    </row>
    <row r="2777" spans="1:92" x14ac:dyDescent="0.25">
      <c r="A2777">
        <v>1063</v>
      </c>
      <c r="B2777" t="s">
        <v>564</v>
      </c>
      <c r="C2777" t="s">
        <v>564</v>
      </c>
      <c r="D2777">
        <v>2603805</v>
      </c>
      <c r="E2777">
        <v>6</v>
      </c>
      <c r="F2777" s="107">
        <v>40948</v>
      </c>
      <c r="G2777" s="107">
        <v>41053</v>
      </c>
      <c r="H2777">
        <v>2603805</v>
      </c>
      <c r="I2777" s="107">
        <v>40949</v>
      </c>
      <c r="J2777" s="107">
        <v>41053</v>
      </c>
      <c r="K2777">
        <v>180000</v>
      </c>
      <c r="L2777" t="s">
        <v>570</v>
      </c>
      <c r="N2777" t="s">
        <v>564</v>
      </c>
      <c r="O2777" t="s">
        <v>913</v>
      </c>
      <c r="P2777" t="s">
        <v>38</v>
      </c>
      <c r="Q2777">
        <v>105</v>
      </c>
      <c r="R2777">
        <v>106</v>
      </c>
      <c r="S2777">
        <v>0</v>
      </c>
      <c r="T2777">
        <v>0</v>
      </c>
      <c r="AB2777" t="s">
        <v>111</v>
      </c>
      <c r="AD2777" s="107">
        <v>32106</v>
      </c>
      <c r="AE2777" t="s">
        <v>31</v>
      </c>
      <c r="AF2777" t="s">
        <v>39</v>
      </c>
      <c r="AG2777" t="s">
        <v>40</v>
      </c>
      <c r="AH2777" t="s">
        <v>30</v>
      </c>
      <c r="AI2777" t="s">
        <v>46</v>
      </c>
      <c r="AJ2777" t="s">
        <v>88</v>
      </c>
      <c r="AK2777">
        <v>5</v>
      </c>
      <c r="AL2777" t="s">
        <v>361</v>
      </c>
      <c r="AM2777">
        <v>5</v>
      </c>
      <c r="AP2777" t="s">
        <v>131</v>
      </c>
      <c r="AR2777" t="s">
        <v>91</v>
      </c>
      <c r="AS2777" t="s">
        <v>81</v>
      </c>
      <c r="BC2777" t="s">
        <v>37</v>
      </c>
      <c r="BF2777">
        <v>105</v>
      </c>
      <c r="BG2777">
        <v>105</v>
      </c>
      <c r="BH2777">
        <v>106</v>
      </c>
      <c r="BI2777">
        <v>24.15846994535519</v>
      </c>
      <c r="BJ2777">
        <f t="shared" si="215"/>
        <v>24</v>
      </c>
      <c r="BK2777">
        <v>0</v>
      </c>
      <c r="BL2777">
        <v>0</v>
      </c>
      <c r="BM2777" t="s">
        <v>1050</v>
      </c>
      <c r="BN2777" t="s">
        <v>913</v>
      </c>
      <c r="BO2777" t="s">
        <v>564</v>
      </c>
      <c r="BQ2777" t="s">
        <v>1050</v>
      </c>
      <c r="BR2777" t="s">
        <v>87</v>
      </c>
      <c r="BS2777" t="s">
        <v>572</v>
      </c>
      <c r="BT2777" t="s">
        <v>1252</v>
      </c>
      <c r="BU2777" t="s">
        <v>564</v>
      </c>
      <c r="BV2777">
        <v>0.99056603773584906</v>
      </c>
      <c r="BW2777">
        <v>1</v>
      </c>
      <c r="BX2777">
        <v>9.4339622641509413E-3</v>
      </c>
      <c r="BY2777">
        <v>0</v>
      </c>
      <c r="BZ2777">
        <v>-105</v>
      </c>
      <c r="CA2777">
        <v>0</v>
      </c>
      <c r="CB2777">
        <v>105</v>
      </c>
      <c r="CC2777" t="e">
        <v>#VALUE!</v>
      </c>
      <c r="CD2777">
        <v>105</v>
      </c>
      <c r="CE2777">
        <v>0</v>
      </c>
      <c r="CH2777">
        <f t="shared" si="216"/>
        <v>0</v>
      </c>
      <c r="CI2777" t="s">
        <v>1408</v>
      </c>
      <c r="CJ2777">
        <v>0</v>
      </c>
      <c r="CK2777" t="s">
        <v>1399</v>
      </c>
      <c r="CL2777">
        <f t="shared" si="217"/>
        <v>0</v>
      </c>
      <c r="CM2777">
        <f t="shared" si="218"/>
        <v>0</v>
      </c>
      <c r="CN2777">
        <f t="shared" si="219"/>
        <v>0</v>
      </c>
    </row>
    <row r="2778" spans="1:92" x14ac:dyDescent="0.25">
      <c r="A2778">
        <v>1065</v>
      </c>
      <c r="B2778" t="s">
        <v>564</v>
      </c>
      <c r="C2778" t="s">
        <v>564</v>
      </c>
      <c r="D2778">
        <v>2603806</v>
      </c>
      <c r="E2778">
        <v>2</v>
      </c>
      <c r="F2778" s="107">
        <v>40948</v>
      </c>
      <c r="G2778" s="107">
        <v>40949</v>
      </c>
      <c r="H2778">
        <v>2603806</v>
      </c>
      <c r="I2778" s="107">
        <v>40948</v>
      </c>
      <c r="J2778" s="107">
        <v>40949</v>
      </c>
      <c r="K2778">
        <v>2000</v>
      </c>
      <c r="L2778" t="s">
        <v>566</v>
      </c>
      <c r="N2778" t="s">
        <v>564</v>
      </c>
      <c r="O2778" t="s">
        <v>913</v>
      </c>
      <c r="P2778" t="s">
        <v>587</v>
      </c>
      <c r="Q2778">
        <v>2</v>
      </c>
      <c r="R2778">
        <v>2</v>
      </c>
      <c r="S2778">
        <v>0</v>
      </c>
      <c r="T2778">
        <v>0</v>
      </c>
      <c r="AD2778" s="107">
        <v>20526</v>
      </c>
      <c r="AE2778" t="s">
        <v>45</v>
      </c>
      <c r="AF2778" t="s">
        <v>32</v>
      </c>
      <c r="AG2778" t="s">
        <v>868</v>
      </c>
      <c r="AH2778" t="s">
        <v>30</v>
      </c>
      <c r="AI2778" t="s">
        <v>140</v>
      </c>
      <c r="AJ2778" t="s">
        <v>47</v>
      </c>
      <c r="AK2778">
        <v>1</v>
      </c>
      <c r="AL2778" t="s">
        <v>47</v>
      </c>
      <c r="AP2778" t="s">
        <v>42</v>
      </c>
      <c r="AR2778" t="s">
        <v>43</v>
      </c>
      <c r="AS2778" t="s">
        <v>44</v>
      </c>
      <c r="BC2778" t="s">
        <v>37</v>
      </c>
      <c r="BF2778">
        <v>2</v>
      </c>
      <c r="BG2778">
        <v>2</v>
      </c>
      <c r="BH2778">
        <v>2</v>
      </c>
      <c r="BI2778">
        <v>55.797814207650276</v>
      </c>
      <c r="BJ2778">
        <f t="shared" si="215"/>
        <v>56</v>
      </c>
      <c r="BK2778">
        <v>0</v>
      </c>
      <c r="BL2778">
        <v>0</v>
      </c>
      <c r="BM2778" t="s">
        <v>47</v>
      </c>
      <c r="BN2778" t="s">
        <v>913</v>
      </c>
      <c r="BO2778" t="s">
        <v>564</v>
      </c>
      <c r="BQ2778" t="s">
        <v>47</v>
      </c>
      <c r="BR2778" t="s">
        <v>87</v>
      </c>
      <c r="BS2778" t="s">
        <v>572</v>
      </c>
      <c r="BT2778" t="s">
        <v>1252</v>
      </c>
      <c r="BU2778" t="s">
        <v>564</v>
      </c>
      <c r="BV2778">
        <v>1</v>
      </c>
      <c r="BW2778">
        <v>1</v>
      </c>
      <c r="BX2778">
        <v>0</v>
      </c>
      <c r="BY2778">
        <v>0</v>
      </c>
      <c r="BZ2778">
        <v>-2</v>
      </c>
      <c r="CA2778">
        <v>0</v>
      </c>
      <c r="CB2778">
        <v>2</v>
      </c>
      <c r="CC2778" t="e">
        <v>#VALUE!</v>
      </c>
      <c r="CD2778">
        <v>2</v>
      </c>
      <c r="CE2778">
        <v>0</v>
      </c>
      <c r="CH2778">
        <f t="shared" si="216"/>
        <v>0</v>
      </c>
      <c r="CI2778" t="s">
        <v>1405</v>
      </c>
      <c r="CJ2778">
        <v>1</v>
      </c>
      <c r="CK2778" t="s">
        <v>1399</v>
      </c>
      <c r="CL2778">
        <f t="shared" si="217"/>
        <v>0</v>
      </c>
      <c r="CM2778">
        <f t="shared" si="218"/>
        <v>0</v>
      </c>
      <c r="CN2778">
        <f t="shared" si="219"/>
        <v>0</v>
      </c>
    </row>
    <row r="2779" spans="1:92" x14ac:dyDescent="0.25">
      <c r="A2779">
        <v>1068</v>
      </c>
      <c r="B2779" t="s">
        <v>564</v>
      </c>
      <c r="C2779" t="s">
        <v>564</v>
      </c>
      <c r="D2779">
        <v>2603809</v>
      </c>
      <c r="E2779">
        <v>1</v>
      </c>
      <c r="F2779" s="107">
        <v>40948</v>
      </c>
      <c r="G2779" s="107">
        <v>41312</v>
      </c>
      <c r="H2779">
        <v>2603809</v>
      </c>
      <c r="I2779" s="107">
        <v>40954</v>
      </c>
      <c r="J2779" s="107">
        <v>40971</v>
      </c>
      <c r="K2779">
        <v>15000</v>
      </c>
      <c r="L2779" t="s">
        <v>569</v>
      </c>
      <c r="M2779" s="107">
        <v>40971</v>
      </c>
      <c r="N2779" t="s">
        <v>87</v>
      </c>
      <c r="O2779" t="s">
        <v>75</v>
      </c>
      <c r="P2779" t="s">
        <v>54</v>
      </c>
      <c r="Q2779">
        <v>18</v>
      </c>
      <c r="R2779">
        <v>365</v>
      </c>
      <c r="S2779">
        <v>0</v>
      </c>
      <c r="T2779">
        <v>0</v>
      </c>
      <c r="AD2779" s="107">
        <v>27860</v>
      </c>
      <c r="AE2779" t="s">
        <v>31</v>
      </c>
      <c r="AF2779" t="s">
        <v>32</v>
      </c>
      <c r="AG2779" t="s">
        <v>868</v>
      </c>
      <c r="AH2779" t="s">
        <v>30</v>
      </c>
      <c r="AI2779" t="s">
        <v>33</v>
      </c>
      <c r="AJ2779" t="s">
        <v>54</v>
      </c>
      <c r="AK2779">
        <v>15</v>
      </c>
      <c r="AL2779" t="s">
        <v>54</v>
      </c>
      <c r="AP2779" t="s">
        <v>280</v>
      </c>
      <c r="AR2779" t="s">
        <v>49</v>
      </c>
      <c r="AS2779" t="s">
        <v>63</v>
      </c>
      <c r="BC2779" t="s">
        <v>51</v>
      </c>
      <c r="BF2779">
        <v>18</v>
      </c>
      <c r="BG2779">
        <v>359</v>
      </c>
      <c r="BH2779">
        <v>365</v>
      </c>
      <c r="BI2779">
        <v>35.759562841530055</v>
      </c>
      <c r="BJ2779">
        <f t="shared" si="215"/>
        <v>36</v>
      </c>
      <c r="BK2779">
        <v>0</v>
      </c>
      <c r="BL2779">
        <v>-341</v>
      </c>
      <c r="BM2779" t="s">
        <v>1051</v>
      </c>
      <c r="BN2779" t="s">
        <v>75</v>
      </c>
      <c r="BO2779" t="s">
        <v>87</v>
      </c>
      <c r="BQ2779" t="s">
        <v>1051</v>
      </c>
      <c r="BR2779" t="s">
        <v>87</v>
      </c>
      <c r="BS2779" t="s">
        <v>573</v>
      </c>
      <c r="BT2779" t="s">
        <v>1252</v>
      </c>
      <c r="BU2779" t="s">
        <v>564</v>
      </c>
      <c r="BV2779">
        <v>4.9315068493150684E-2</v>
      </c>
      <c r="BW2779">
        <v>5.0139275766016712E-2</v>
      </c>
      <c r="BX2779">
        <v>8.242072728660288E-4</v>
      </c>
      <c r="BY2779">
        <v>0</v>
      </c>
      <c r="BZ2779">
        <v>-18</v>
      </c>
      <c r="CA2779">
        <v>0</v>
      </c>
      <c r="CB2779">
        <v>18</v>
      </c>
      <c r="CC2779" t="e">
        <v>#VALUE!</v>
      </c>
      <c r="CD2779">
        <v>18</v>
      </c>
      <c r="CE2779">
        <v>0</v>
      </c>
      <c r="CH2779">
        <f t="shared" si="216"/>
        <v>0</v>
      </c>
      <c r="CI2779" t="s">
        <v>1404</v>
      </c>
      <c r="CJ2779">
        <v>2</v>
      </c>
      <c r="CK2779" t="s">
        <v>1399</v>
      </c>
      <c r="CL2779">
        <f t="shared" si="217"/>
        <v>1</v>
      </c>
      <c r="CM2779">
        <f t="shared" si="218"/>
        <v>0</v>
      </c>
      <c r="CN2779">
        <f t="shared" si="219"/>
        <v>0</v>
      </c>
    </row>
    <row r="2780" spans="1:92" x14ac:dyDescent="0.25">
      <c r="A2780">
        <v>1070</v>
      </c>
      <c r="B2780" t="s">
        <v>564</v>
      </c>
      <c r="C2780" t="s">
        <v>564</v>
      </c>
      <c r="D2780">
        <v>2603824</v>
      </c>
      <c r="E2780">
        <v>4</v>
      </c>
      <c r="F2780" s="107">
        <v>40948</v>
      </c>
      <c r="G2780" s="107">
        <v>40952</v>
      </c>
      <c r="H2780">
        <v>2603824</v>
      </c>
      <c r="I2780" s="107">
        <v>40948</v>
      </c>
      <c r="J2780" s="107">
        <v>40952</v>
      </c>
      <c r="K2780">
        <v>2000</v>
      </c>
      <c r="L2780" t="s">
        <v>566</v>
      </c>
      <c r="N2780" t="s">
        <v>564</v>
      </c>
      <c r="O2780" t="s">
        <v>913</v>
      </c>
      <c r="P2780" t="s">
        <v>38</v>
      </c>
      <c r="Q2780">
        <v>5</v>
      </c>
      <c r="R2780">
        <v>5</v>
      </c>
      <c r="S2780">
        <v>0</v>
      </c>
      <c r="T2780">
        <v>0</v>
      </c>
      <c r="AD2780" s="107">
        <v>33258</v>
      </c>
      <c r="AE2780" t="s">
        <v>31</v>
      </c>
      <c r="AF2780" t="s">
        <v>68</v>
      </c>
      <c r="AG2780" t="s">
        <v>870</v>
      </c>
      <c r="AH2780" t="s">
        <v>30</v>
      </c>
      <c r="AI2780" t="s">
        <v>61</v>
      </c>
      <c r="AJ2780" t="s">
        <v>88</v>
      </c>
      <c r="AK2780">
        <v>2</v>
      </c>
      <c r="AL2780" t="s">
        <v>986</v>
      </c>
      <c r="AO2780">
        <v>30</v>
      </c>
      <c r="AP2780" t="s">
        <v>42</v>
      </c>
      <c r="AR2780" t="s">
        <v>43</v>
      </c>
      <c r="AS2780" t="s">
        <v>44</v>
      </c>
      <c r="BC2780" t="s">
        <v>37</v>
      </c>
      <c r="BF2780">
        <v>5</v>
      </c>
      <c r="BG2780">
        <v>5</v>
      </c>
      <c r="BH2780">
        <v>5</v>
      </c>
      <c r="BI2780">
        <v>21.010928961748633</v>
      </c>
      <c r="BJ2780">
        <f t="shared" si="215"/>
        <v>21</v>
      </c>
      <c r="BK2780">
        <v>0</v>
      </c>
      <c r="BL2780">
        <v>0</v>
      </c>
      <c r="BM2780" t="s">
        <v>1050</v>
      </c>
      <c r="BN2780" t="s">
        <v>913</v>
      </c>
      <c r="BO2780" t="s">
        <v>564</v>
      </c>
      <c r="BQ2780" t="s">
        <v>1050</v>
      </c>
      <c r="BR2780" t="s">
        <v>87</v>
      </c>
      <c r="BS2780" t="s">
        <v>572</v>
      </c>
      <c r="BT2780" t="s">
        <v>1252</v>
      </c>
      <c r="BU2780" t="s">
        <v>564</v>
      </c>
      <c r="BV2780">
        <v>1</v>
      </c>
      <c r="BW2780">
        <v>1</v>
      </c>
      <c r="BX2780">
        <v>0</v>
      </c>
      <c r="BY2780">
        <v>0</v>
      </c>
      <c r="BZ2780">
        <v>-5</v>
      </c>
      <c r="CA2780">
        <v>0</v>
      </c>
      <c r="CB2780">
        <v>5</v>
      </c>
      <c r="CC2780" t="e">
        <v>#VALUE!</v>
      </c>
      <c r="CD2780">
        <v>5</v>
      </c>
      <c r="CE2780">
        <v>0</v>
      </c>
      <c r="CH2780">
        <f t="shared" si="216"/>
        <v>0</v>
      </c>
      <c r="CI2780" t="s">
        <v>1405</v>
      </c>
      <c r="CJ2780">
        <v>1</v>
      </c>
      <c r="CK2780" t="s">
        <v>1399</v>
      </c>
      <c r="CL2780">
        <f t="shared" si="217"/>
        <v>0</v>
      </c>
      <c r="CM2780">
        <f t="shared" si="218"/>
        <v>0</v>
      </c>
      <c r="CN2780">
        <f t="shared" si="219"/>
        <v>0</v>
      </c>
    </row>
    <row r="2781" spans="1:92" x14ac:dyDescent="0.25">
      <c r="A2781">
        <v>1071</v>
      </c>
      <c r="B2781" t="s">
        <v>564</v>
      </c>
      <c r="C2781" t="s">
        <v>564</v>
      </c>
      <c r="D2781">
        <v>2603834</v>
      </c>
      <c r="E2781">
        <v>1</v>
      </c>
      <c r="F2781" s="107">
        <v>40948</v>
      </c>
      <c r="G2781" s="107">
        <v>40980</v>
      </c>
      <c r="H2781">
        <v>2603834</v>
      </c>
      <c r="I2781" s="107" t="s">
        <v>560</v>
      </c>
      <c r="J2781" s="107" t="s">
        <v>560</v>
      </c>
      <c r="K2781">
        <v>30000</v>
      </c>
      <c r="L2781" t="s">
        <v>570</v>
      </c>
      <c r="M2781" s="107">
        <v>40949</v>
      </c>
      <c r="N2781" t="s">
        <v>87</v>
      </c>
      <c r="O2781" t="s">
        <v>75</v>
      </c>
      <c r="P2781" t="s">
        <v>54</v>
      </c>
      <c r="Q2781">
        <v>0</v>
      </c>
      <c r="R2781">
        <v>33</v>
      </c>
      <c r="S2781">
        <v>0</v>
      </c>
      <c r="T2781">
        <v>0</v>
      </c>
      <c r="AD2781" s="107">
        <v>30027</v>
      </c>
      <c r="AE2781" t="s">
        <v>45</v>
      </c>
      <c r="AF2781" t="s">
        <v>32</v>
      </c>
      <c r="AG2781" t="s">
        <v>868</v>
      </c>
      <c r="AH2781" t="s">
        <v>30</v>
      </c>
      <c r="AI2781" t="s">
        <v>96</v>
      </c>
      <c r="AJ2781" t="s">
        <v>54</v>
      </c>
      <c r="AK2781">
        <v>3</v>
      </c>
      <c r="AL2781" t="s">
        <v>54</v>
      </c>
      <c r="AP2781" t="s">
        <v>72</v>
      </c>
      <c r="AR2781" t="s">
        <v>49</v>
      </c>
      <c r="AS2781" t="s">
        <v>73</v>
      </c>
      <c r="AT2781" t="s">
        <v>281</v>
      </c>
      <c r="BC2781" t="s">
        <v>51</v>
      </c>
      <c r="BF2781">
        <v>0</v>
      </c>
      <c r="BG2781">
        <v>0</v>
      </c>
      <c r="BH2781">
        <v>33</v>
      </c>
      <c r="BI2781">
        <v>29.838797814207652</v>
      </c>
      <c r="BJ2781" t="e">
        <f t="shared" si="215"/>
        <v>#VALUE!</v>
      </c>
      <c r="BK2781" t="e">
        <v>#VALUE!</v>
      </c>
      <c r="BL2781" t="e">
        <v>#VALUE!</v>
      </c>
      <c r="BM2781" t="s">
        <v>1051</v>
      </c>
      <c r="BN2781" t="s">
        <v>75</v>
      </c>
      <c r="BO2781" t="s">
        <v>87</v>
      </c>
      <c r="BQ2781" t="s">
        <v>1051</v>
      </c>
      <c r="BR2781">
        <v>0</v>
      </c>
      <c r="BS2781" t="s">
        <v>573</v>
      </c>
      <c r="BT2781" t="s">
        <v>1252</v>
      </c>
      <c r="BU2781" t="s">
        <v>564</v>
      </c>
      <c r="BV2781">
        <v>0</v>
      </c>
      <c r="BW2781">
        <v>0</v>
      </c>
      <c r="BX2781">
        <v>0</v>
      </c>
      <c r="BY2781">
        <v>0</v>
      </c>
      <c r="BZ2781" t="e">
        <v>#VALUE!</v>
      </c>
      <c r="CA2781" t="e">
        <v>#VALUE!</v>
      </c>
      <c r="CB2781" t="e">
        <v>#VALUE!</v>
      </c>
      <c r="CC2781">
        <v>0</v>
      </c>
      <c r="CD2781">
        <v>0</v>
      </c>
      <c r="CE2781">
        <v>0</v>
      </c>
      <c r="CH2781">
        <f t="shared" si="216"/>
        <v>0</v>
      </c>
      <c r="CI2781" t="s">
        <v>1405</v>
      </c>
      <c r="CJ2781">
        <v>1</v>
      </c>
      <c r="CK2781" t="s">
        <v>1400</v>
      </c>
      <c r="CL2781">
        <f t="shared" si="217"/>
        <v>1</v>
      </c>
      <c r="CM2781">
        <f t="shared" si="218"/>
        <v>0</v>
      </c>
      <c r="CN2781">
        <f t="shared" si="219"/>
        <v>0</v>
      </c>
    </row>
    <row r="2782" spans="1:92" x14ac:dyDescent="0.25">
      <c r="A2782">
        <v>1074</v>
      </c>
      <c r="B2782" t="s">
        <v>564</v>
      </c>
      <c r="C2782" t="s">
        <v>87</v>
      </c>
      <c r="D2782">
        <v>2603872</v>
      </c>
      <c r="E2782">
        <v>6</v>
      </c>
      <c r="F2782" s="107">
        <v>40948</v>
      </c>
      <c r="G2782" s="107">
        <v>42090</v>
      </c>
      <c r="H2782">
        <v>2603872</v>
      </c>
      <c r="I2782" s="107">
        <v>41514</v>
      </c>
      <c r="J2782" s="107">
        <v>41018</v>
      </c>
      <c r="K2782">
        <v>10000</v>
      </c>
      <c r="L2782" t="s">
        <v>568</v>
      </c>
      <c r="M2782" s="107">
        <v>41018</v>
      </c>
      <c r="N2782" t="s">
        <v>87</v>
      </c>
      <c r="O2782" t="s">
        <v>75</v>
      </c>
      <c r="P2782" t="s">
        <v>38</v>
      </c>
      <c r="Q2782">
        <v>576</v>
      </c>
      <c r="R2782">
        <v>1143</v>
      </c>
      <c r="S2782">
        <v>0</v>
      </c>
      <c r="T2782">
        <v>0</v>
      </c>
      <c r="AD2782" s="107">
        <v>28882</v>
      </c>
      <c r="AE2782" t="s">
        <v>31</v>
      </c>
      <c r="AF2782" t="s">
        <v>32</v>
      </c>
      <c r="AG2782" t="s">
        <v>868</v>
      </c>
      <c r="AH2782" t="s">
        <v>30</v>
      </c>
      <c r="AI2782" t="s">
        <v>140</v>
      </c>
      <c r="AJ2782" t="s">
        <v>88</v>
      </c>
      <c r="AK2782">
        <v>25</v>
      </c>
      <c r="AL2782" t="s">
        <v>361</v>
      </c>
      <c r="AM2782">
        <v>4</v>
      </c>
      <c r="AP2782" t="s">
        <v>222</v>
      </c>
      <c r="AR2782" t="s">
        <v>49</v>
      </c>
      <c r="AS2782" t="s">
        <v>73</v>
      </c>
      <c r="AT2782" t="s">
        <v>1389</v>
      </c>
      <c r="AV2782" t="s">
        <v>87</v>
      </c>
      <c r="AW2782">
        <v>41205</v>
      </c>
      <c r="BA2782" t="s">
        <v>1247</v>
      </c>
      <c r="BB2782">
        <v>541.92999999999995</v>
      </c>
      <c r="BC2782" t="s">
        <v>37</v>
      </c>
      <c r="BF2782">
        <v>576</v>
      </c>
      <c r="BG2782">
        <v>577</v>
      </c>
      <c r="BH2782">
        <v>1143</v>
      </c>
      <c r="BI2782">
        <v>32.967213114754095</v>
      </c>
      <c r="BJ2782">
        <f t="shared" si="215"/>
        <v>35</v>
      </c>
      <c r="BK2782">
        <v>1072</v>
      </c>
      <c r="BL2782">
        <v>-1072</v>
      </c>
      <c r="BM2782" t="s">
        <v>1050</v>
      </c>
      <c r="BN2782" t="s">
        <v>75</v>
      </c>
      <c r="BO2782" t="s">
        <v>87</v>
      </c>
      <c r="BQ2782" t="s">
        <v>1050</v>
      </c>
      <c r="BR2782" t="s">
        <v>87</v>
      </c>
      <c r="BS2782" t="s">
        <v>572</v>
      </c>
      <c r="BT2782" t="s">
        <v>1252</v>
      </c>
      <c r="BU2782" t="s">
        <v>564</v>
      </c>
      <c r="BV2782">
        <v>0.50393700787401574</v>
      </c>
      <c r="BW2782">
        <v>0.50390000000000001</v>
      </c>
      <c r="BX2782">
        <v>0</v>
      </c>
      <c r="BY2782">
        <v>0</v>
      </c>
      <c r="BZ2782">
        <v>495</v>
      </c>
      <c r="CA2782">
        <v>1071</v>
      </c>
      <c r="CB2782">
        <v>577</v>
      </c>
      <c r="CC2782" t="e">
        <v>#VALUE!</v>
      </c>
      <c r="CD2782">
        <v>576</v>
      </c>
      <c r="CH2782">
        <f t="shared" si="216"/>
        <v>0</v>
      </c>
      <c r="CI2782" t="s">
        <v>1406</v>
      </c>
      <c r="CJ2782">
        <v>0</v>
      </c>
      <c r="CK2782" t="s">
        <v>1399</v>
      </c>
      <c r="CL2782">
        <f t="shared" si="217"/>
        <v>1</v>
      </c>
      <c r="CM2782">
        <f t="shared" si="218"/>
        <v>0</v>
      </c>
      <c r="CN2782">
        <f t="shared" si="219"/>
        <v>0</v>
      </c>
    </row>
    <row r="2783" spans="1:92" x14ac:dyDescent="0.25">
      <c r="A2783">
        <v>1094</v>
      </c>
      <c r="B2783" t="s">
        <v>87</v>
      </c>
      <c r="C2783" t="s">
        <v>564</v>
      </c>
      <c r="D2783">
        <v>2603952</v>
      </c>
      <c r="E2783">
        <v>1</v>
      </c>
      <c r="F2783" s="107">
        <v>40948</v>
      </c>
      <c r="G2783" s="107">
        <v>40952</v>
      </c>
      <c r="H2783">
        <v>2603952</v>
      </c>
      <c r="I2783" s="107">
        <v>40949</v>
      </c>
      <c r="J2783" s="107">
        <v>40952</v>
      </c>
      <c r="K2783">
        <v>10000</v>
      </c>
      <c r="L2783" t="s">
        <v>568</v>
      </c>
      <c r="N2783" t="s">
        <v>564</v>
      </c>
      <c r="O2783" t="s">
        <v>913</v>
      </c>
      <c r="P2783" t="s">
        <v>54</v>
      </c>
      <c r="Q2783">
        <v>4</v>
      </c>
      <c r="R2783">
        <v>5</v>
      </c>
      <c r="S2783">
        <v>0</v>
      </c>
      <c r="T2783">
        <v>0</v>
      </c>
      <c r="AD2783" s="107">
        <v>34380</v>
      </c>
      <c r="AE2783" t="s">
        <v>31</v>
      </c>
      <c r="AF2783" t="s">
        <v>32</v>
      </c>
      <c r="AG2783" t="s">
        <v>868</v>
      </c>
      <c r="AH2783" t="s">
        <v>30</v>
      </c>
      <c r="AI2783" t="s">
        <v>89</v>
      </c>
      <c r="AJ2783" t="s">
        <v>54</v>
      </c>
      <c r="AK2783">
        <v>1</v>
      </c>
      <c r="AL2783" t="s">
        <v>54</v>
      </c>
      <c r="AP2783" t="s">
        <v>55</v>
      </c>
      <c r="AR2783" t="s">
        <v>49</v>
      </c>
      <c r="AS2783" t="s">
        <v>56</v>
      </c>
      <c r="AT2783" t="s">
        <v>283</v>
      </c>
      <c r="BC2783" t="s">
        <v>78</v>
      </c>
      <c r="BD2783" t="s">
        <v>1235</v>
      </c>
      <c r="BF2783">
        <v>4</v>
      </c>
      <c r="BG2783">
        <v>4</v>
      </c>
      <c r="BH2783">
        <v>5</v>
      </c>
      <c r="BI2783">
        <v>17.94535519125683</v>
      </c>
      <c r="BJ2783">
        <f t="shared" si="215"/>
        <v>18</v>
      </c>
      <c r="BK2783">
        <v>0</v>
      </c>
      <c r="BL2783">
        <v>0</v>
      </c>
      <c r="BM2783" t="s">
        <v>1051</v>
      </c>
      <c r="BN2783" t="s">
        <v>913</v>
      </c>
      <c r="BO2783" t="s">
        <v>564</v>
      </c>
      <c r="BQ2783" t="s">
        <v>1051</v>
      </c>
      <c r="BR2783" t="s">
        <v>87</v>
      </c>
      <c r="BS2783" t="s">
        <v>572</v>
      </c>
      <c r="BT2783" t="s">
        <v>1252</v>
      </c>
      <c r="BU2783" t="s">
        <v>564</v>
      </c>
      <c r="BV2783">
        <v>0.8</v>
      </c>
      <c r="BW2783">
        <v>1</v>
      </c>
      <c r="BX2783">
        <v>0.19999999999999996</v>
      </c>
      <c r="BY2783">
        <v>0</v>
      </c>
      <c r="BZ2783">
        <v>-4</v>
      </c>
      <c r="CA2783">
        <v>0</v>
      </c>
      <c r="CB2783">
        <v>4</v>
      </c>
      <c r="CC2783" t="e">
        <v>#VALUE!</v>
      </c>
      <c r="CD2783">
        <v>4</v>
      </c>
      <c r="CE2783">
        <v>0</v>
      </c>
      <c r="CH2783">
        <f t="shared" si="216"/>
        <v>0</v>
      </c>
      <c r="CI2783" t="s">
        <v>1405</v>
      </c>
      <c r="CJ2783">
        <v>1</v>
      </c>
      <c r="CK2783" t="s">
        <v>1399</v>
      </c>
      <c r="CL2783">
        <f t="shared" si="217"/>
        <v>0</v>
      </c>
      <c r="CM2783">
        <f t="shared" si="218"/>
        <v>0</v>
      </c>
      <c r="CN2783">
        <f t="shared" si="219"/>
        <v>0</v>
      </c>
    </row>
    <row r="2784" spans="1:92" x14ac:dyDescent="0.25">
      <c r="A2784">
        <v>1092</v>
      </c>
      <c r="B2784" t="s">
        <v>564</v>
      </c>
      <c r="C2784" t="s">
        <v>564</v>
      </c>
      <c r="D2784">
        <v>2603954</v>
      </c>
      <c r="E2784">
        <v>6</v>
      </c>
      <c r="F2784" s="107">
        <v>40948</v>
      </c>
      <c r="G2784" s="107">
        <v>40952</v>
      </c>
      <c r="H2784">
        <v>2603954</v>
      </c>
      <c r="I2784" s="107">
        <v>40949</v>
      </c>
      <c r="J2784" s="107">
        <v>40952</v>
      </c>
      <c r="K2784">
        <v>30000</v>
      </c>
      <c r="L2784" t="s">
        <v>570</v>
      </c>
      <c r="N2784" t="s">
        <v>564</v>
      </c>
      <c r="O2784" t="s">
        <v>913</v>
      </c>
      <c r="P2784" t="s">
        <v>38</v>
      </c>
      <c r="Q2784">
        <v>4</v>
      </c>
      <c r="R2784">
        <v>5</v>
      </c>
      <c r="S2784">
        <v>0</v>
      </c>
      <c r="T2784">
        <v>0</v>
      </c>
      <c r="AB2784" t="s">
        <v>111</v>
      </c>
      <c r="AD2784" s="107">
        <v>28476</v>
      </c>
      <c r="AE2784" t="s">
        <v>31</v>
      </c>
      <c r="AF2784" t="s">
        <v>39</v>
      </c>
      <c r="AG2784" t="s">
        <v>40</v>
      </c>
      <c r="AH2784" t="s">
        <v>30</v>
      </c>
      <c r="AI2784" t="s">
        <v>112</v>
      </c>
      <c r="AJ2784" t="s">
        <v>88</v>
      </c>
      <c r="AK2784">
        <v>1</v>
      </c>
      <c r="AL2784" t="s">
        <v>361</v>
      </c>
      <c r="AM2784">
        <v>2</v>
      </c>
      <c r="AP2784" t="s">
        <v>261</v>
      </c>
      <c r="AR2784" t="s">
        <v>49</v>
      </c>
      <c r="AS2784" t="s">
        <v>63</v>
      </c>
      <c r="BC2784" t="s">
        <v>51</v>
      </c>
      <c r="BF2784">
        <v>4</v>
      </c>
      <c r="BG2784">
        <v>4</v>
      </c>
      <c r="BH2784">
        <v>5</v>
      </c>
      <c r="BI2784">
        <v>34.076502732240435</v>
      </c>
      <c r="BJ2784">
        <f t="shared" si="215"/>
        <v>34</v>
      </c>
      <c r="BK2784">
        <v>0</v>
      </c>
      <c r="BL2784">
        <v>0</v>
      </c>
      <c r="BM2784" t="s">
        <v>1050</v>
      </c>
      <c r="BN2784" t="s">
        <v>913</v>
      </c>
      <c r="BO2784" t="s">
        <v>564</v>
      </c>
      <c r="BQ2784" t="s">
        <v>1050</v>
      </c>
      <c r="BR2784" t="s">
        <v>87</v>
      </c>
      <c r="BS2784" t="s">
        <v>572</v>
      </c>
      <c r="BT2784" t="s">
        <v>1252</v>
      </c>
      <c r="BU2784" t="s">
        <v>564</v>
      </c>
      <c r="BV2784">
        <v>0.8</v>
      </c>
      <c r="BW2784">
        <v>1</v>
      </c>
      <c r="BX2784">
        <v>0.19999999999999996</v>
      </c>
      <c r="BY2784">
        <v>0</v>
      </c>
      <c r="BZ2784">
        <v>-4</v>
      </c>
      <c r="CA2784">
        <v>0</v>
      </c>
      <c r="CB2784">
        <v>4</v>
      </c>
      <c r="CC2784" t="e">
        <v>#VALUE!</v>
      </c>
      <c r="CD2784">
        <v>4</v>
      </c>
      <c r="CE2784">
        <v>0</v>
      </c>
      <c r="CH2784">
        <f t="shared" si="216"/>
        <v>0</v>
      </c>
      <c r="CI2784" t="s">
        <v>1405</v>
      </c>
      <c r="CJ2784">
        <v>1</v>
      </c>
      <c r="CK2784" t="s">
        <v>1399</v>
      </c>
      <c r="CL2784">
        <f t="shared" si="217"/>
        <v>0</v>
      </c>
      <c r="CM2784">
        <f t="shared" si="218"/>
        <v>0</v>
      </c>
      <c r="CN2784">
        <f t="shared" si="219"/>
        <v>0</v>
      </c>
    </row>
    <row r="2785" spans="1:92" x14ac:dyDescent="0.25">
      <c r="A2785">
        <v>1093</v>
      </c>
      <c r="B2785" t="s">
        <v>564</v>
      </c>
      <c r="C2785" t="s">
        <v>564</v>
      </c>
      <c r="D2785">
        <v>2603955</v>
      </c>
      <c r="E2785">
        <v>2</v>
      </c>
      <c r="F2785" s="107">
        <v>40948</v>
      </c>
      <c r="G2785" s="107">
        <v>41030</v>
      </c>
      <c r="H2785">
        <v>2603955</v>
      </c>
      <c r="I2785" s="107">
        <v>40949</v>
      </c>
      <c r="J2785" s="107">
        <v>40976</v>
      </c>
      <c r="K2785">
        <v>10000</v>
      </c>
      <c r="L2785" t="s">
        <v>568</v>
      </c>
      <c r="M2785" s="107">
        <v>40976</v>
      </c>
      <c r="N2785" t="s">
        <v>87</v>
      </c>
      <c r="O2785" t="s">
        <v>75</v>
      </c>
      <c r="P2785" t="s">
        <v>587</v>
      </c>
      <c r="Q2785">
        <v>28</v>
      </c>
      <c r="R2785">
        <v>83</v>
      </c>
      <c r="S2785">
        <v>0</v>
      </c>
      <c r="T2785">
        <v>0</v>
      </c>
      <c r="AD2785" s="107">
        <v>34249</v>
      </c>
      <c r="AE2785" t="s">
        <v>31</v>
      </c>
      <c r="AF2785" t="s">
        <v>32</v>
      </c>
      <c r="AG2785" t="s">
        <v>868</v>
      </c>
      <c r="AH2785" t="s">
        <v>30</v>
      </c>
      <c r="AI2785" t="s">
        <v>89</v>
      </c>
      <c r="AJ2785" t="s">
        <v>47</v>
      </c>
      <c r="AK2785">
        <v>5</v>
      </c>
      <c r="AL2785" t="s">
        <v>47</v>
      </c>
      <c r="AP2785" t="s">
        <v>55</v>
      </c>
      <c r="AR2785" t="s">
        <v>49</v>
      </c>
      <c r="AS2785" t="s">
        <v>56</v>
      </c>
      <c r="BC2785" t="s">
        <v>51</v>
      </c>
      <c r="BF2785">
        <v>28</v>
      </c>
      <c r="BG2785">
        <v>82</v>
      </c>
      <c r="BH2785">
        <v>83</v>
      </c>
      <c r="BI2785">
        <v>18.303278688524589</v>
      </c>
      <c r="BJ2785">
        <f t="shared" si="215"/>
        <v>18</v>
      </c>
      <c r="BK2785">
        <v>0</v>
      </c>
      <c r="BL2785">
        <v>-54</v>
      </c>
      <c r="BM2785" t="s">
        <v>47</v>
      </c>
      <c r="BN2785" t="s">
        <v>75</v>
      </c>
      <c r="BO2785" t="s">
        <v>87</v>
      </c>
      <c r="BQ2785" t="s">
        <v>47</v>
      </c>
      <c r="BR2785" t="s">
        <v>87</v>
      </c>
      <c r="BS2785" t="s">
        <v>573</v>
      </c>
      <c r="BT2785" t="s">
        <v>1252</v>
      </c>
      <c r="BU2785" t="s">
        <v>564</v>
      </c>
      <c r="BV2785">
        <v>0.33734939759036142</v>
      </c>
      <c r="BW2785">
        <v>0.34146341463414637</v>
      </c>
      <c r="BX2785">
        <v>4.1140170437849455E-3</v>
      </c>
      <c r="BY2785">
        <v>0</v>
      </c>
      <c r="BZ2785">
        <v>-28</v>
      </c>
      <c r="CA2785">
        <v>0</v>
      </c>
      <c r="CB2785">
        <v>28</v>
      </c>
      <c r="CC2785" t="e">
        <v>#VALUE!</v>
      </c>
      <c r="CD2785">
        <v>28</v>
      </c>
      <c r="CE2785">
        <v>0</v>
      </c>
      <c r="CH2785">
        <f t="shared" si="216"/>
        <v>0</v>
      </c>
      <c r="CI2785" t="s">
        <v>1404</v>
      </c>
      <c r="CJ2785">
        <v>2</v>
      </c>
      <c r="CK2785" t="s">
        <v>1399</v>
      </c>
      <c r="CL2785">
        <f t="shared" si="217"/>
        <v>1</v>
      </c>
      <c r="CM2785">
        <f t="shared" si="218"/>
        <v>0</v>
      </c>
      <c r="CN2785">
        <f t="shared" si="219"/>
        <v>0</v>
      </c>
    </row>
    <row r="2786" spans="1:92" x14ac:dyDescent="0.25">
      <c r="A2786">
        <v>1098</v>
      </c>
      <c r="B2786" t="s">
        <v>564</v>
      </c>
      <c r="C2786" t="s">
        <v>564</v>
      </c>
      <c r="D2786">
        <v>2603958</v>
      </c>
      <c r="E2786">
        <v>2</v>
      </c>
      <c r="F2786" s="107">
        <v>40948</v>
      </c>
      <c r="G2786" s="107">
        <v>41184</v>
      </c>
      <c r="H2786">
        <v>2603958</v>
      </c>
      <c r="I2786" s="107" t="s">
        <v>560</v>
      </c>
      <c r="J2786" s="107" t="s">
        <v>560</v>
      </c>
      <c r="K2786">
        <v>20000</v>
      </c>
      <c r="L2786" t="s">
        <v>569</v>
      </c>
      <c r="M2786" s="107">
        <v>40950</v>
      </c>
      <c r="N2786" t="s">
        <v>87</v>
      </c>
      <c r="O2786" t="s">
        <v>75</v>
      </c>
      <c r="P2786" t="s">
        <v>587</v>
      </c>
      <c r="Q2786">
        <v>0</v>
      </c>
      <c r="R2786">
        <v>237</v>
      </c>
      <c r="S2786">
        <v>0</v>
      </c>
      <c r="T2786">
        <v>0</v>
      </c>
      <c r="AD2786" s="107">
        <v>20212</v>
      </c>
      <c r="AE2786" t="s">
        <v>31</v>
      </c>
      <c r="AF2786" t="s">
        <v>68</v>
      </c>
      <c r="AG2786" t="s">
        <v>870</v>
      </c>
      <c r="AH2786" t="s">
        <v>30</v>
      </c>
      <c r="AI2786" t="s">
        <v>52</v>
      </c>
      <c r="AJ2786" t="s">
        <v>47</v>
      </c>
      <c r="AK2786">
        <v>13</v>
      </c>
      <c r="AL2786" t="s">
        <v>47</v>
      </c>
      <c r="AP2786" t="s">
        <v>187</v>
      </c>
      <c r="AR2786" t="s">
        <v>66</v>
      </c>
      <c r="AS2786" t="s">
        <v>63</v>
      </c>
      <c r="BC2786" t="s">
        <v>51</v>
      </c>
      <c r="BF2786">
        <v>0</v>
      </c>
      <c r="BG2786">
        <v>0</v>
      </c>
      <c r="BH2786">
        <v>237</v>
      </c>
      <c r="BI2786">
        <v>56.655737704918032</v>
      </c>
      <c r="BJ2786" t="e">
        <f t="shared" si="215"/>
        <v>#VALUE!</v>
      </c>
      <c r="BK2786" t="e">
        <v>#VALUE!</v>
      </c>
      <c r="BL2786" t="e">
        <v>#VALUE!</v>
      </c>
      <c r="BM2786" t="s">
        <v>47</v>
      </c>
      <c r="BN2786" t="s">
        <v>75</v>
      </c>
      <c r="BO2786" t="s">
        <v>87</v>
      </c>
      <c r="BQ2786" t="s">
        <v>47</v>
      </c>
      <c r="BR2786">
        <v>0</v>
      </c>
      <c r="BS2786" t="s">
        <v>573</v>
      </c>
      <c r="BT2786" t="s">
        <v>1252</v>
      </c>
      <c r="BU2786" t="s">
        <v>564</v>
      </c>
      <c r="BV2786">
        <v>0</v>
      </c>
      <c r="BW2786">
        <v>0</v>
      </c>
      <c r="BX2786">
        <v>0</v>
      </c>
      <c r="BY2786">
        <v>0</v>
      </c>
      <c r="BZ2786" t="e">
        <v>#VALUE!</v>
      </c>
      <c r="CA2786" t="e">
        <v>#VALUE!</v>
      </c>
      <c r="CB2786" t="e">
        <v>#VALUE!</v>
      </c>
      <c r="CC2786">
        <v>0</v>
      </c>
      <c r="CD2786">
        <v>0</v>
      </c>
      <c r="CE2786">
        <v>0</v>
      </c>
      <c r="CH2786">
        <f t="shared" si="216"/>
        <v>0</v>
      </c>
      <c r="CI2786" t="s">
        <v>1405</v>
      </c>
      <c r="CJ2786">
        <v>1</v>
      </c>
      <c r="CK2786" t="s">
        <v>1400</v>
      </c>
      <c r="CL2786">
        <f t="shared" si="217"/>
        <v>1</v>
      </c>
      <c r="CM2786">
        <f t="shared" si="218"/>
        <v>0</v>
      </c>
      <c r="CN2786">
        <f t="shared" si="219"/>
        <v>0</v>
      </c>
    </row>
    <row r="2787" spans="1:92" x14ac:dyDescent="0.25">
      <c r="A2787">
        <v>1100</v>
      </c>
      <c r="B2787" t="s">
        <v>564</v>
      </c>
      <c r="C2787" t="s">
        <v>564</v>
      </c>
      <c r="D2787">
        <v>2603966</v>
      </c>
      <c r="E2787">
        <v>2</v>
      </c>
      <c r="F2787" s="107">
        <v>40948</v>
      </c>
      <c r="G2787" s="107">
        <v>41199</v>
      </c>
      <c r="H2787">
        <v>2603966</v>
      </c>
      <c r="I2787" s="107">
        <v>40949</v>
      </c>
      <c r="J2787" s="107">
        <v>40951</v>
      </c>
      <c r="K2787">
        <v>10000</v>
      </c>
      <c r="L2787" t="s">
        <v>568</v>
      </c>
      <c r="M2787" s="107">
        <v>40951</v>
      </c>
      <c r="N2787" t="s">
        <v>87</v>
      </c>
      <c r="O2787" t="s">
        <v>75</v>
      </c>
      <c r="P2787" t="s">
        <v>587</v>
      </c>
      <c r="Q2787">
        <v>3</v>
      </c>
      <c r="R2787">
        <v>252</v>
      </c>
      <c r="S2787">
        <v>0</v>
      </c>
      <c r="T2787">
        <v>0</v>
      </c>
      <c r="AD2787" s="107">
        <v>32441</v>
      </c>
      <c r="AE2787" t="s">
        <v>31</v>
      </c>
      <c r="AF2787" t="s">
        <v>68</v>
      </c>
      <c r="AG2787" t="s">
        <v>870</v>
      </c>
      <c r="AH2787" t="s">
        <v>57</v>
      </c>
      <c r="AI2787" t="s">
        <v>113</v>
      </c>
      <c r="AJ2787" t="s">
        <v>47</v>
      </c>
      <c r="AK2787">
        <v>9</v>
      </c>
      <c r="AL2787" t="s">
        <v>47</v>
      </c>
      <c r="AP2787" t="s">
        <v>285</v>
      </c>
      <c r="AR2787" t="s">
        <v>66</v>
      </c>
      <c r="AS2787" t="s">
        <v>63</v>
      </c>
      <c r="BC2787" t="s">
        <v>51</v>
      </c>
      <c r="BF2787">
        <v>3</v>
      </c>
      <c r="BG2787">
        <v>251</v>
      </c>
      <c r="BH2787">
        <v>252</v>
      </c>
      <c r="BI2787">
        <v>23.243169398907103</v>
      </c>
      <c r="BJ2787">
        <f t="shared" si="215"/>
        <v>23</v>
      </c>
      <c r="BK2787">
        <v>0</v>
      </c>
      <c r="BL2787">
        <v>-248</v>
      </c>
      <c r="BM2787" t="s">
        <v>47</v>
      </c>
      <c r="BN2787" t="s">
        <v>75</v>
      </c>
      <c r="BO2787" t="s">
        <v>87</v>
      </c>
      <c r="BQ2787" t="s">
        <v>47</v>
      </c>
      <c r="BR2787" t="s">
        <v>87</v>
      </c>
      <c r="BS2787" t="s">
        <v>573</v>
      </c>
      <c r="BT2787" t="s">
        <v>1252</v>
      </c>
      <c r="BU2787" t="s">
        <v>564</v>
      </c>
      <c r="BV2787">
        <v>1.1904761904761904E-2</v>
      </c>
      <c r="BW2787">
        <v>1.1952191235059761E-2</v>
      </c>
      <c r="BX2787">
        <v>4.7429330297856648E-5</v>
      </c>
      <c r="BY2787">
        <v>0</v>
      </c>
      <c r="BZ2787">
        <v>-3</v>
      </c>
      <c r="CA2787">
        <v>0</v>
      </c>
      <c r="CB2787">
        <v>3</v>
      </c>
      <c r="CC2787" t="e">
        <v>#VALUE!</v>
      </c>
      <c r="CD2787">
        <v>3</v>
      </c>
      <c r="CE2787">
        <v>0</v>
      </c>
      <c r="CH2787">
        <f t="shared" si="216"/>
        <v>0</v>
      </c>
      <c r="CI2787" t="s">
        <v>1405</v>
      </c>
      <c r="CJ2787">
        <v>1</v>
      </c>
      <c r="CK2787" t="s">
        <v>1399</v>
      </c>
      <c r="CL2787">
        <f t="shared" si="217"/>
        <v>1</v>
      </c>
      <c r="CM2787">
        <f t="shared" si="218"/>
        <v>0</v>
      </c>
      <c r="CN2787">
        <f t="shared" si="219"/>
        <v>0</v>
      </c>
    </row>
    <row r="2788" spans="1:92" x14ac:dyDescent="0.25">
      <c r="A2788">
        <v>1101</v>
      </c>
      <c r="B2788" t="s">
        <v>564</v>
      </c>
      <c r="C2788" t="s">
        <v>564</v>
      </c>
      <c r="D2788">
        <v>2603967</v>
      </c>
      <c r="E2788">
        <v>4</v>
      </c>
      <c r="F2788" s="107">
        <v>40948</v>
      </c>
      <c r="G2788" s="107">
        <v>41247</v>
      </c>
      <c r="H2788">
        <v>2603967</v>
      </c>
      <c r="I2788" s="107">
        <v>40949</v>
      </c>
      <c r="J2788" s="107">
        <v>40953</v>
      </c>
      <c r="K2788">
        <v>10000</v>
      </c>
      <c r="L2788" t="s">
        <v>568</v>
      </c>
      <c r="M2788" s="107">
        <v>40953</v>
      </c>
      <c r="N2788" t="s">
        <v>87</v>
      </c>
      <c r="O2788" t="s">
        <v>75</v>
      </c>
      <c r="P2788" t="s">
        <v>38</v>
      </c>
      <c r="Q2788">
        <v>5</v>
      </c>
      <c r="R2788">
        <v>300</v>
      </c>
      <c r="S2788">
        <v>0</v>
      </c>
      <c r="T2788">
        <v>0</v>
      </c>
      <c r="AD2788" s="107">
        <v>23794</v>
      </c>
      <c r="AE2788" t="s">
        <v>31</v>
      </c>
      <c r="AF2788" t="s">
        <v>137</v>
      </c>
      <c r="AG2788" t="s">
        <v>869</v>
      </c>
      <c r="AH2788" t="s">
        <v>30</v>
      </c>
      <c r="AI2788" t="s">
        <v>84</v>
      </c>
      <c r="AJ2788" t="s">
        <v>88</v>
      </c>
      <c r="AK2788">
        <v>11</v>
      </c>
      <c r="AL2788" t="s">
        <v>986</v>
      </c>
      <c r="AO2788">
        <v>10</v>
      </c>
      <c r="AP2788" t="s">
        <v>286</v>
      </c>
      <c r="AR2788" t="s">
        <v>49</v>
      </c>
      <c r="AS2788" t="s">
        <v>44</v>
      </c>
      <c r="BC2788" t="s">
        <v>51</v>
      </c>
      <c r="BF2788">
        <v>5</v>
      </c>
      <c r="BG2788">
        <v>299</v>
      </c>
      <c r="BH2788">
        <v>300</v>
      </c>
      <c r="BI2788">
        <v>46.868852459016395</v>
      </c>
      <c r="BJ2788">
        <f t="shared" si="215"/>
        <v>47</v>
      </c>
      <c r="BK2788">
        <v>0</v>
      </c>
      <c r="BL2788">
        <v>-294</v>
      </c>
      <c r="BM2788" t="s">
        <v>1050</v>
      </c>
      <c r="BN2788" t="s">
        <v>75</v>
      </c>
      <c r="BO2788" t="s">
        <v>87</v>
      </c>
      <c r="BQ2788" t="s">
        <v>1050</v>
      </c>
      <c r="BR2788" t="s">
        <v>87</v>
      </c>
      <c r="BS2788" t="s">
        <v>573</v>
      </c>
      <c r="BT2788" t="s">
        <v>1252</v>
      </c>
      <c r="BU2788" t="s">
        <v>564</v>
      </c>
      <c r="BV2788">
        <v>1.6666666666666666E-2</v>
      </c>
      <c r="BW2788">
        <v>1.6722408026755852E-2</v>
      </c>
      <c r="BX2788">
        <v>5.5741360089185676E-5</v>
      </c>
      <c r="BY2788">
        <v>0</v>
      </c>
      <c r="BZ2788">
        <v>-5</v>
      </c>
      <c r="CA2788">
        <v>0</v>
      </c>
      <c r="CB2788">
        <v>5</v>
      </c>
      <c r="CC2788" t="e">
        <v>#VALUE!</v>
      </c>
      <c r="CD2788">
        <v>5</v>
      </c>
      <c r="CE2788">
        <v>0</v>
      </c>
      <c r="CH2788">
        <f t="shared" si="216"/>
        <v>0</v>
      </c>
      <c r="CI2788" t="s">
        <v>1405</v>
      </c>
      <c r="CJ2788">
        <v>1</v>
      </c>
      <c r="CK2788" t="s">
        <v>1399</v>
      </c>
      <c r="CL2788">
        <f t="shared" si="217"/>
        <v>1</v>
      </c>
      <c r="CM2788">
        <f t="shared" si="218"/>
        <v>0</v>
      </c>
      <c r="CN2788">
        <f t="shared" si="219"/>
        <v>0</v>
      </c>
    </row>
    <row r="2789" spans="1:92" x14ac:dyDescent="0.25">
      <c r="A2789">
        <v>1102</v>
      </c>
      <c r="B2789" t="s">
        <v>564</v>
      </c>
      <c r="C2789" t="s">
        <v>564</v>
      </c>
      <c r="D2789">
        <v>2603972</v>
      </c>
      <c r="E2789">
        <v>6</v>
      </c>
      <c r="F2789" s="107">
        <v>40949</v>
      </c>
      <c r="G2789" s="107">
        <v>41136</v>
      </c>
      <c r="H2789">
        <v>2603972</v>
      </c>
      <c r="I2789" s="107">
        <v>40949</v>
      </c>
      <c r="J2789" s="107">
        <v>41136</v>
      </c>
      <c r="K2789">
        <v>40000</v>
      </c>
      <c r="L2789" t="s">
        <v>570</v>
      </c>
      <c r="N2789" t="s">
        <v>564</v>
      </c>
      <c r="O2789" t="s">
        <v>913</v>
      </c>
      <c r="P2789" t="s">
        <v>38</v>
      </c>
      <c r="Q2789">
        <v>188</v>
      </c>
      <c r="R2789">
        <v>188</v>
      </c>
      <c r="S2789">
        <v>0</v>
      </c>
      <c r="T2789">
        <v>0</v>
      </c>
      <c r="AB2789" t="s">
        <v>111</v>
      </c>
      <c r="AD2789" s="107">
        <v>16966</v>
      </c>
      <c r="AE2789" t="s">
        <v>31</v>
      </c>
      <c r="AF2789" t="s">
        <v>39</v>
      </c>
      <c r="AG2789" t="s">
        <v>40</v>
      </c>
      <c r="AH2789" t="s">
        <v>30</v>
      </c>
      <c r="AI2789" t="s">
        <v>71</v>
      </c>
      <c r="AJ2789" t="s">
        <v>88</v>
      </c>
      <c r="AK2789">
        <v>8</v>
      </c>
      <c r="AL2789" t="s">
        <v>361</v>
      </c>
      <c r="AM2789">
        <v>10</v>
      </c>
      <c r="AP2789" t="s">
        <v>128</v>
      </c>
      <c r="AR2789" t="s">
        <v>91</v>
      </c>
      <c r="AS2789" t="s">
        <v>125</v>
      </c>
      <c r="BC2789" t="s">
        <v>51</v>
      </c>
      <c r="BF2789">
        <v>188</v>
      </c>
      <c r="BG2789">
        <v>188</v>
      </c>
      <c r="BH2789">
        <v>188</v>
      </c>
      <c r="BI2789">
        <v>65.527322404371589</v>
      </c>
      <c r="BJ2789">
        <f t="shared" si="215"/>
        <v>66</v>
      </c>
      <c r="BK2789">
        <v>0</v>
      </c>
      <c r="BL2789">
        <v>0</v>
      </c>
      <c r="BM2789" t="s">
        <v>1050</v>
      </c>
      <c r="BN2789" t="s">
        <v>913</v>
      </c>
      <c r="BO2789" t="s">
        <v>564</v>
      </c>
      <c r="BQ2789" t="s">
        <v>1050</v>
      </c>
      <c r="BR2789" t="s">
        <v>87</v>
      </c>
      <c r="BS2789" t="s">
        <v>572</v>
      </c>
      <c r="BT2789" t="s">
        <v>1252</v>
      </c>
      <c r="BU2789" t="s">
        <v>564</v>
      </c>
      <c r="BV2789">
        <v>1</v>
      </c>
      <c r="BW2789">
        <v>1</v>
      </c>
      <c r="BX2789">
        <v>0</v>
      </c>
      <c r="BY2789">
        <v>0</v>
      </c>
      <c r="BZ2789">
        <v>-188</v>
      </c>
      <c r="CA2789">
        <v>0</v>
      </c>
      <c r="CB2789">
        <v>188</v>
      </c>
      <c r="CC2789" t="e">
        <v>#VALUE!</v>
      </c>
      <c r="CD2789">
        <v>188</v>
      </c>
      <c r="CE2789">
        <v>0</v>
      </c>
      <c r="CH2789">
        <f t="shared" si="216"/>
        <v>0</v>
      </c>
      <c r="CI2789" t="s">
        <v>1403</v>
      </c>
      <c r="CJ2789">
        <v>6</v>
      </c>
      <c r="CK2789" t="s">
        <v>1399</v>
      </c>
      <c r="CL2789">
        <f t="shared" si="217"/>
        <v>0</v>
      </c>
      <c r="CM2789">
        <f t="shared" si="218"/>
        <v>0</v>
      </c>
      <c r="CN2789">
        <f t="shared" si="219"/>
        <v>0</v>
      </c>
    </row>
    <row r="2790" spans="1:92" x14ac:dyDescent="0.25">
      <c r="A2790">
        <v>1103</v>
      </c>
      <c r="B2790" t="s">
        <v>564</v>
      </c>
      <c r="C2790" t="s">
        <v>564</v>
      </c>
      <c r="D2790">
        <v>2603979</v>
      </c>
      <c r="E2790">
        <v>2</v>
      </c>
      <c r="F2790" s="107">
        <v>40949</v>
      </c>
      <c r="G2790" s="107">
        <v>40953</v>
      </c>
      <c r="H2790">
        <v>2603979</v>
      </c>
      <c r="I2790" s="107">
        <v>40949</v>
      </c>
      <c r="J2790" s="107">
        <v>40953</v>
      </c>
      <c r="K2790">
        <v>2000</v>
      </c>
      <c r="L2790" t="s">
        <v>566</v>
      </c>
      <c r="N2790" t="s">
        <v>564</v>
      </c>
      <c r="O2790" t="s">
        <v>913</v>
      </c>
      <c r="P2790" t="s">
        <v>587</v>
      </c>
      <c r="Q2790">
        <v>5</v>
      </c>
      <c r="R2790">
        <v>5</v>
      </c>
      <c r="S2790">
        <v>0</v>
      </c>
      <c r="T2790">
        <v>0</v>
      </c>
      <c r="AD2790" s="107">
        <v>29979</v>
      </c>
      <c r="AE2790" t="s">
        <v>31</v>
      </c>
      <c r="AF2790" t="s">
        <v>32</v>
      </c>
      <c r="AG2790" t="s">
        <v>868</v>
      </c>
      <c r="AH2790" t="s">
        <v>30</v>
      </c>
      <c r="AI2790" t="s">
        <v>69</v>
      </c>
      <c r="AJ2790" t="s">
        <v>47</v>
      </c>
      <c r="AK2790">
        <v>2</v>
      </c>
      <c r="AL2790" t="s">
        <v>47</v>
      </c>
      <c r="AP2790" t="s">
        <v>62</v>
      </c>
      <c r="AR2790" t="s">
        <v>43</v>
      </c>
      <c r="AS2790" t="s">
        <v>63</v>
      </c>
      <c r="BC2790" t="s">
        <v>37</v>
      </c>
      <c r="BF2790">
        <v>5</v>
      </c>
      <c r="BG2790">
        <v>5</v>
      </c>
      <c r="BH2790">
        <v>5</v>
      </c>
      <c r="BI2790">
        <v>29.972677595628415</v>
      </c>
      <c r="BJ2790">
        <f t="shared" si="215"/>
        <v>30</v>
      </c>
      <c r="BK2790">
        <v>0</v>
      </c>
      <c r="BL2790">
        <v>0</v>
      </c>
      <c r="BM2790" t="s">
        <v>47</v>
      </c>
      <c r="BN2790" t="s">
        <v>913</v>
      </c>
      <c r="BO2790" t="s">
        <v>564</v>
      </c>
      <c r="BQ2790" t="s">
        <v>47</v>
      </c>
      <c r="BR2790" t="s">
        <v>87</v>
      </c>
      <c r="BS2790" t="s">
        <v>572</v>
      </c>
      <c r="BT2790" t="s">
        <v>1252</v>
      </c>
      <c r="BU2790" t="s">
        <v>564</v>
      </c>
      <c r="BV2790">
        <v>1</v>
      </c>
      <c r="BW2790">
        <v>1</v>
      </c>
      <c r="BX2790">
        <v>0</v>
      </c>
      <c r="BY2790">
        <v>0</v>
      </c>
      <c r="BZ2790">
        <v>-5</v>
      </c>
      <c r="CA2790">
        <v>0</v>
      </c>
      <c r="CB2790">
        <v>5</v>
      </c>
      <c r="CC2790" t="e">
        <v>#VALUE!</v>
      </c>
      <c r="CD2790">
        <v>5</v>
      </c>
      <c r="CE2790">
        <v>0</v>
      </c>
      <c r="CH2790">
        <f t="shared" si="216"/>
        <v>0</v>
      </c>
      <c r="CI2790" t="s">
        <v>1405</v>
      </c>
      <c r="CJ2790">
        <v>1</v>
      </c>
      <c r="CK2790" t="s">
        <v>1399</v>
      </c>
      <c r="CL2790">
        <f t="shared" si="217"/>
        <v>0</v>
      </c>
      <c r="CM2790">
        <f t="shared" si="218"/>
        <v>0</v>
      </c>
      <c r="CN2790">
        <f t="shared" si="219"/>
        <v>0</v>
      </c>
    </row>
    <row r="2791" spans="1:92" x14ac:dyDescent="0.25">
      <c r="A2791">
        <v>1104</v>
      </c>
      <c r="B2791" t="s">
        <v>564</v>
      </c>
      <c r="C2791" t="s">
        <v>564</v>
      </c>
      <c r="D2791">
        <v>2603991</v>
      </c>
      <c r="E2791">
        <v>2</v>
      </c>
      <c r="F2791" s="107">
        <v>40949</v>
      </c>
      <c r="G2791" s="107">
        <v>40952</v>
      </c>
      <c r="H2791">
        <v>2603991</v>
      </c>
      <c r="I2791" s="107">
        <v>40949</v>
      </c>
      <c r="J2791" s="107">
        <v>40952</v>
      </c>
      <c r="K2791">
        <v>5000</v>
      </c>
      <c r="L2791" t="s">
        <v>567</v>
      </c>
      <c r="N2791" t="s">
        <v>564</v>
      </c>
      <c r="O2791" t="s">
        <v>913</v>
      </c>
      <c r="P2791" t="s">
        <v>587</v>
      </c>
      <c r="Q2791">
        <v>4</v>
      </c>
      <c r="R2791">
        <v>4</v>
      </c>
      <c r="S2791">
        <v>0</v>
      </c>
      <c r="T2791">
        <v>0</v>
      </c>
      <c r="AD2791" s="107">
        <v>26449</v>
      </c>
      <c r="AE2791" t="s">
        <v>31</v>
      </c>
      <c r="AF2791" t="s">
        <v>32</v>
      </c>
      <c r="AG2791" t="s">
        <v>868</v>
      </c>
      <c r="AH2791" t="s">
        <v>30</v>
      </c>
      <c r="AI2791" t="s">
        <v>113</v>
      </c>
      <c r="AJ2791" t="s">
        <v>47</v>
      </c>
      <c r="AK2791">
        <v>1</v>
      </c>
      <c r="AL2791" t="s">
        <v>47</v>
      </c>
      <c r="AP2791" t="s">
        <v>42</v>
      </c>
      <c r="AR2791" t="s">
        <v>43</v>
      </c>
      <c r="AS2791" t="s">
        <v>44</v>
      </c>
      <c r="AT2791" t="s">
        <v>611</v>
      </c>
      <c r="BC2791" t="s">
        <v>37</v>
      </c>
      <c r="BF2791">
        <v>4</v>
      </c>
      <c r="BG2791">
        <v>4</v>
      </c>
      <c r="BH2791">
        <v>4</v>
      </c>
      <c r="BI2791">
        <v>39.617486338797811</v>
      </c>
      <c r="BJ2791">
        <f t="shared" si="215"/>
        <v>40</v>
      </c>
      <c r="BK2791">
        <v>0</v>
      </c>
      <c r="BL2791">
        <v>0</v>
      </c>
      <c r="BM2791" t="s">
        <v>47</v>
      </c>
      <c r="BN2791" t="s">
        <v>913</v>
      </c>
      <c r="BO2791" t="s">
        <v>564</v>
      </c>
      <c r="BQ2791" t="s">
        <v>47</v>
      </c>
      <c r="BR2791" t="s">
        <v>87</v>
      </c>
      <c r="BS2791" t="s">
        <v>572</v>
      </c>
      <c r="BT2791" t="s">
        <v>1252</v>
      </c>
      <c r="BU2791" t="s">
        <v>564</v>
      </c>
      <c r="BV2791">
        <v>1</v>
      </c>
      <c r="BW2791">
        <v>1</v>
      </c>
      <c r="BX2791">
        <v>0</v>
      </c>
      <c r="BY2791">
        <v>0</v>
      </c>
      <c r="BZ2791">
        <v>-4</v>
      </c>
      <c r="CA2791">
        <v>0</v>
      </c>
      <c r="CB2791">
        <v>4</v>
      </c>
      <c r="CC2791" t="e">
        <v>#VALUE!</v>
      </c>
      <c r="CD2791">
        <v>4</v>
      </c>
      <c r="CE2791">
        <v>0</v>
      </c>
      <c r="CH2791">
        <f t="shared" si="216"/>
        <v>0</v>
      </c>
      <c r="CI2791" t="s">
        <v>1405</v>
      </c>
      <c r="CJ2791">
        <v>1</v>
      </c>
      <c r="CK2791" t="s">
        <v>1399</v>
      </c>
      <c r="CL2791">
        <f t="shared" si="217"/>
        <v>0</v>
      </c>
      <c r="CM2791">
        <f t="shared" si="218"/>
        <v>0</v>
      </c>
      <c r="CN2791">
        <f t="shared" si="219"/>
        <v>0</v>
      </c>
    </row>
    <row r="2792" spans="1:92" x14ac:dyDescent="0.25">
      <c r="A2792">
        <v>1114</v>
      </c>
      <c r="B2792" t="s">
        <v>564</v>
      </c>
      <c r="C2792" t="s">
        <v>564</v>
      </c>
      <c r="D2792">
        <v>2604009</v>
      </c>
      <c r="E2792">
        <v>1</v>
      </c>
      <c r="F2792" s="107">
        <v>40949</v>
      </c>
      <c r="G2792" s="107">
        <v>41431</v>
      </c>
      <c r="H2792">
        <v>2604009</v>
      </c>
      <c r="I2792" s="107">
        <v>41096</v>
      </c>
      <c r="J2792" s="107">
        <v>41107</v>
      </c>
      <c r="K2792">
        <v>30000</v>
      </c>
      <c r="L2792" t="s">
        <v>570</v>
      </c>
      <c r="M2792" s="107">
        <v>41107</v>
      </c>
      <c r="N2792" t="s">
        <v>87</v>
      </c>
      <c r="O2792" t="s">
        <v>583</v>
      </c>
      <c r="P2792" t="s">
        <v>54</v>
      </c>
      <c r="Q2792">
        <v>12</v>
      </c>
      <c r="R2792">
        <v>483</v>
      </c>
      <c r="S2792">
        <v>0</v>
      </c>
      <c r="T2792">
        <v>0</v>
      </c>
      <c r="AD2792" s="107">
        <v>27649</v>
      </c>
      <c r="AE2792" t="s">
        <v>31</v>
      </c>
      <c r="AF2792" t="s">
        <v>68</v>
      </c>
      <c r="AG2792" t="s">
        <v>870</v>
      </c>
      <c r="AH2792" t="s">
        <v>30</v>
      </c>
      <c r="AI2792" t="s">
        <v>69</v>
      </c>
      <c r="AJ2792" t="s">
        <v>54</v>
      </c>
      <c r="AK2792">
        <v>12</v>
      </c>
      <c r="AL2792" t="s">
        <v>54</v>
      </c>
      <c r="AP2792" t="s">
        <v>109</v>
      </c>
      <c r="AR2792" t="s">
        <v>49</v>
      </c>
      <c r="AS2792" t="s">
        <v>73</v>
      </c>
      <c r="BC2792" t="s">
        <v>51</v>
      </c>
      <c r="BF2792">
        <v>12</v>
      </c>
      <c r="BG2792">
        <v>336</v>
      </c>
      <c r="BH2792">
        <v>483</v>
      </c>
      <c r="BI2792">
        <v>36.338797814207652</v>
      </c>
      <c r="BJ2792">
        <f t="shared" si="215"/>
        <v>37</v>
      </c>
      <c r="BK2792">
        <v>0</v>
      </c>
      <c r="BL2792">
        <v>-324</v>
      </c>
      <c r="BM2792" t="s">
        <v>1051</v>
      </c>
      <c r="BN2792" t="s">
        <v>75</v>
      </c>
      <c r="BO2792" t="s">
        <v>564</v>
      </c>
      <c r="BQ2792" t="s">
        <v>1051</v>
      </c>
      <c r="BR2792" t="s">
        <v>87</v>
      </c>
      <c r="BS2792" t="s">
        <v>573</v>
      </c>
      <c r="BT2792" t="s">
        <v>1252</v>
      </c>
      <c r="BU2792" t="s">
        <v>564</v>
      </c>
      <c r="BV2792">
        <v>2.4844720496894408E-2</v>
      </c>
      <c r="BW2792">
        <v>3.5714285714285712E-2</v>
      </c>
      <c r="BX2792">
        <v>1.0869565217391304E-2</v>
      </c>
      <c r="BY2792">
        <v>0</v>
      </c>
      <c r="BZ2792">
        <v>-12</v>
      </c>
      <c r="CA2792">
        <v>0</v>
      </c>
      <c r="CB2792">
        <v>12</v>
      </c>
      <c r="CC2792" t="e">
        <v>#VALUE!</v>
      </c>
      <c r="CD2792">
        <v>12</v>
      </c>
      <c r="CE2792">
        <v>0</v>
      </c>
      <c r="CH2792">
        <f t="shared" si="216"/>
        <v>0</v>
      </c>
      <c r="CI2792" t="s">
        <v>1404</v>
      </c>
      <c r="CJ2792">
        <v>2</v>
      </c>
      <c r="CK2792" t="s">
        <v>1399</v>
      </c>
      <c r="CL2792">
        <f t="shared" si="217"/>
        <v>1</v>
      </c>
      <c r="CM2792">
        <f t="shared" si="218"/>
        <v>0</v>
      </c>
      <c r="CN2792">
        <f t="shared" si="219"/>
        <v>0</v>
      </c>
    </row>
    <row r="2793" spans="1:92" x14ac:dyDescent="0.25">
      <c r="A2793">
        <v>1974</v>
      </c>
      <c r="B2793" t="s">
        <v>564</v>
      </c>
      <c r="C2793" t="s">
        <v>564</v>
      </c>
      <c r="D2793">
        <v>2604025</v>
      </c>
      <c r="E2793">
        <v>2</v>
      </c>
      <c r="F2793" s="107">
        <v>40982</v>
      </c>
      <c r="G2793" s="107">
        <v>41065</v>
      </c>
      <c r="H2793">
        <v>2604025</v>
      </c>
      <c r="I2793" s="107">
        <v>40983</v>
      </c>
      <c r="J2793" s="107">
        <v>41065</v>
      </c>
      <c r="K2793" t="s">
        <v>562</v>
      </c>
      <c r="L2793" t="s">
        <v>562</v>
      </c>
      <c r="N2793" t="s">
        <v>564</v>
      </c>
      <c r="O2793" t="s">
        <v>913</v>
      </c>
      <c r="P2793" t="s">
        <v>587</v>
      </c>
      <c r="Q2793">
        <v>83</v>
      </c>
      <c r="R2793">
        <v>84</v>
      </c>
      <c r="S2793">
        <v>0</v>
      </c>
      <c r="T2793">
        <v>0</v>
      </c>
      <c r="AD2793" s="107">
        <v>34205</v>
      </c>
      <c r="AE2793" t="s">
        <v>31</v>
      </c>
      <c r="AF2793" t="s">
        <v>68</v>
      </c>
      <c r="AG2793" t="s">
        <v>870</v>
      </c>
      <c r="AH2793" t="s">
        <v>30</v>
      </c>
      <c r="AI2793" t="s">
        <v>86</v>
      </c>
      <c r="AJ2793" t="s">
        <v>47</v>
      </c>
      <c r="AK2793">
        <v>6</v>
      </c>
      <c r="AL2793" t="s">
        <v>47</v>
      </c>
      <c r="AP2793" t="s">
        <v>130</v>
      </c>
      <c r="AR2793" t="s">
        <v>49</v>
      </c>
      <c r="AS2793" t="s">
        <v>105</v>
      </c>
      <c r="BC2793" t="s">
        <v>37</v>
      </c>
      <c r="BF2793">
        <v>83</v>
      </c>
      <c r="BG2793">
        <v>83</v>
      </c>
      <c r="BH2793">
        <v>84</v>
      </c>
      <c r="BI2793">
        <v>18.516393442622952</v>
      </c>
      <c r="BJ2793">
        <f t="shared" si="215"/>
        <v>19</v>
      </c>
      <c r="BK2793">
        <v>0</v>
      </c>
      <c r="BL2793">
        <v>0</v>
      </c>
      <c r="BM2793" t="s">
        <v>47</v>
      </c>
      <c r="BN2793" t="s">
        <v>913</v>
      </c>
      <c r="BO2793" t="s">
        <v>564</v>
      </c>
      <c r="BQ2793" t="s">
        <v>47</v>
      </c>
      <c r="BR2793" t="s">
        <v>87</v>
      </c>
      <c r="BS2793" t="s">
        <v>572</v>
      </c>
      <c r="BT2793" t="s">
        <v>1252</v>
      </c>
      <c r="BU2793" t="s">
        <v>564</v>
      </c>
      <c r="BV2793">
        <v>0.98809523809523814</v>
      </c>
      <c r="BW2793">
        <v>1</v>
      </c>
      <c r="BX2793">
        <v>1.1904761904761862E-2</v>
      </c>
      <c r="BY2793">
        <v>0</v>
      </c>
      <c r="BZ2793">
        <v>-83</v>
      </c>
      <c r="CA2793">
        <v>0</v>
      </c>
      <c r="CB2793">
        <v>83</v>
      </c>
      <c r="CC2793" t="e">
        <v>#VALUE!</v>
      </c>
      <c r="CD2793">
        <v>83</v>
      </c>
      <c r="CE2793">
        <v>0</v>
      </c>
      <c r="CH2793">
        <f t="shared" si="216"/>
        <v>0</v>
      </c>
      <c r="CI2793" t="s">
        <v>1402</v>
      </c>
      <c r="CJ2793">
        <v>4</v>
      </c>
      <c r="CK2793" t="s">
        <v>1399</v>
      </c>
      <c r="CL2793">
        <f t="shared" si="217"/>
        <v>0</v>
      </c>
      <c r="CM2793">
        <f t="shared" si="218"/>
        <v>0</v>
      </c>
      <c r="CN2793">
        <f t="shared" si="219"/>
        <v>0</v>
      </c>
    </row>
    <row r="2794" spans="1:92" x14ac:dyDescent="0.25">
      <c r="A2794">
        <v>1122</v>
      </c>
      <c r="B2794" t="s">
        <v>564</v>
      </c>
      <c r="C2794" t="s">
        <v>564</v>
      </c>
      <c r="D2794">
        <v>2604056</v>
      </c>
      <c r="E2794">
        <v>2</v>
      </c>
      <c r="F2794" s="107">
        <v>40949</v>
      </c>
      <c r="G2794" s="107">
        <v>41128</v>
      </c>
      <c r="H2794">
        <v>2604056</v>
      </c>
      <c r="I2794" s="107">
        <v>40949</v>
      </c>
      <c r="J2794" s="107">
        <v>40950</v>
      </c>
      <c r="K2794">
        <v>10000</v>
      </c>
      <c r="L2794" t="s">
        <v>568</v>
      </c>
      <c r="M2794" s="107">
        <v>40950</v>
      </c>
      <c r="N2794" t="s">
        <v>87</v>
      </c>
      <c r="O2794" t="s">
        <v>75</v>
      </c>
      <c r="P2794" t="s">
        <v>587</v>
      </c>
      <c r="Q2794">
        <v>2</v>
      </c>
      <c r="R2794">
        <v>180</v>
      </c>
      <c r="S2794">
        <v>0</v>
      </c>
      <c r="T2794">
        <v>0</v>
      </c>
      <c r="AB2794" t="s">
        <v>111</v>
      </c>
      <c r="AD2794" s="107">
        <v>34649</v>
      </c>
      <c r="AE2794" t="s">
        <v>31</v>
      </c>
      <c r="AF2794" t="s">
        <v>39</v>
      </c>
      <c r="AG2794" t="s">
        <v>40</v>
      </c>
      <c r="AH2794" t="s">
        <v>30</v>
      </c>
      <c r="AI2794" t="s">
        <v>84</v>
      </c>
      <c r="AJ2794" t="s">
        <v>47</v>
      </c>
      <c r="AK2794">
        <v>9</v>
      </c>
      <c r="AL2794" t="s">
        <v>47</v>
      </c>
      <c r="AP2794" t="s">
        <v>55</v>
      </c>
      <c r="AR2794" t="s">
        <v>49</v>
      </c>
      <c r="AS2794" t="s">
        <v>56</v>
      </c>
      <c r="BC2794" t="s">
        <v>51</v>
      </c>
      <c r="BF2794">
        <v>2</v>
      </c>
      <c r="BG2794">
        <v>180</v>
      </c>
      <c r="BH2794">
        <v>180</v>
      </c>
      <c r="BI2794">
        <v>17.21311475409836</v>
      </c>
      <c r="BJ2794">
        <f t="shared" si="215"/>
        <v>17</v>
      </c>
      <c r="BK2794">
        <v>0</v>
      </c>
      <c r="BL2794">
        <v>-178</v>
      </c>
      <c r="BM2794" t="s">
        <v>47</v>
      </c>
      <c r="BN2794" t="s">
        <v>75</v>
      </c>
      <c r="BO2794" t="s">
        <v>87</v>
      </c>
      <c r="BQ2794" t="s">
        <v>47</v>
      </c>
      <c r="BR2794" t="s">
        <v>87</v>
      </c>
      <c r="BS2794" t="s">
        <v>573</v>
      </c>
      <c r="BT2794" t="s">
        <v>1252</v>
      </c>
      <c r="BU2794" t="s">
        <v>564</v>
      </c>
      <c r="BV2794">
        <v>1.1111111111111112E-2</v>
      </c>
      <c r="BW2794">
        <v>1.1111111111111112E-2</v>
      </c>
      <c r="BX2794">
        <v>0</v>
      </c>
      <c r="BY2794">
        <v>0</v>
      </c>
      <c r="BZ2794">
        <v>-2</v>
      </c>
      <c r="CA2794">
        <v>0</v>
      </c>
      <c r="CB2794">
        <v>2</v>
      </c>
      <c r="CC2794" t="e">
        <v>#VALUE!</v>
      </c>
      <c r="CD2794">
        <v>2</v>
      </c>
      <c r="CE2794">
        <v>0</v>
      </c>
      <c r="CH2794">
        <f t="shared" si="216"/>
        <v>0</v>
      </c>
      <c r="CI2794" t="s">
        <v>1405</v>
      </c>
      <c r="CJ2794">
        <v>1</v>
      </c>
      <c r="CK2794" t="s">
        <v>1399</v>
      </c>
      <c r="CL2794">
        <f t="shared" si="217"/>
        <v>1</v>
      </c>
      <c r="CM2794">
        <f t="shared" si="218"/>
        <v>0</v>
      </c>
      <c r="CN2794">
        <f t="shared" si="219"/>
        <v>0</v>
      </c>
    </row>
    <row r="2795" spans="1:92" x14ac:dyDescent="0.25">
      <c r="A2795">
        <v>1123</v>
      </c>
      <c r="B2795" t="s">
        <v>564</v>
      </c>
      <c r="C2795" t="s">
        <v>564</v>
      </c>
      <c r="D2795">
        <v>2604060</v>
      </c>
      <c r="E2795">
        <v>2</v>
      </c>
      <c r="F2795" s="107">
        <v>40949</v>
      </c>
      <c r="G2795" s="107">
        <v>41053</v>
      </c>
      <c r="H2795">
        <v>2604060</v>
      </c>
      <c r="I2795" s="107">
        <v>40950</v>
      </c>
      <c r="J2795" s="107">
        <v>41053</v>
      </c>
      <c r="K2795" t="s">
        <v>562</v>
      </c>
      <c r="L2795" t="s">
        <v>562</v>
      </c>
      <c r="N2795" t="s">
        <v>564</v>
      </c>
      <c r="O2795" t="s">
        <v>913</v>
      </c>
      <c r="P2795" t="s">
        <v>587</v>
      </c>
      <c r="Q2795">
        <v>104</v>
      </c>
      <c r="R2795">
        <v>105</v>
      </c>
      <c r="S2795">
        <v>0</v>
      </c>
      <c r="T2795">
        <v>0</v>
      </c>
      <c r="AD2795" s="107">
        <v>34695</v>
      </c>
      <c r="AE2795" t="s">
        <v>31</v>
      </c>
      <c r="AF2795" t="s">
        <v>32</v>
      </c>
      <c r="AG2795" t="s">
        <v>868</v>
      </c>
      <c r="AH2795" t="s">
        <v>30</v>
      </c>
      <c r="AI2795" t="s">
        <v>71</v>
      </c>
      <c r="AJ2795" t="s">
        <v>47</v>
      </c>
      <c r="AK2795">
        <v>4</v>
      </c>
      <c r="AL2795" t="s">
        <v>47</v>
      </c>
      <c r="AP2795" t="s">
        <v>104</v>
      </c>
      <c r="AR2795" t="s">
        <v>91</v>
      </c>
      <c r="AS2795" t="s">
        <v>105</v>
      </c>
      <c r="BC2795" t="s">
        <v>37</v>
      </c>
      <c r="BF2795">
        <v>104</v>
      </c>
      <c r="BG2795">
        <v>104</v>
      </c>
      <c r="BH2795">
        <v>105</v>
      </c>
      <c r="BI2795">
        <v>17.087431693989071</v>
      </c>
      <c r="BJ2795">
        <f t="shared" si="215"/>
        <v>17</v>
      </c>
      <c r="BK2795">
        <v>0</v>
      </c>
      <c r="BL2795">
        <v>0</v>
      </c>
      <c r="BM2795" t="s">
        <v>47</v>
      </c>
      <c r="BN2795" t="s">
        <v>913</v>
      </c>
      <c r="BO2795" t="s">
        <v>564</v>
      </c>
      <c r="BQ2795" t="s">
        <v>47</v>
      </c>
      <c r="BR2795" t="s">
        <v>87</v>
      </c>
      <c r="BS2795" t="s">
        <v>572</v>
      </c>
      <c r="BT2795" t="s">
        <v>1252</v>
      </c>
      <c r="BU2795" t="s">
        <v>564</v>
      </c>
      <c r="BV2795">
        <v>0.99047619047619051</v>
      </c>
      <c r="BW2795">
        <v>1</v>
      </c>
      <c r="BX2795">
        <v>9.52380952380949E-3</v>
      </c>
      <c r="BY2795">
        <v>0</v>
      </c>
      <c r="BZ2795">
        <v>-104</v>
      </c>
      <c r="CA2795">
        <v>0</v>
      </c>
      <c r="CB2795">
        <v>104</v>
      </c>
      <c r="CC2795" t="e">
        <v>#VALUE!</v>
      </c>
      <c r="CD2795">
        <v>104</v>
      </c>
      <c r="CE2795">
        <v>0</v>
      </c>
      <c r="CH2795">
        <f t="shared" si="216"/>
        <v>0</v>
      </c>
      <c r="CI2795" t="s">
        <v>1408</v>
      </c>
      <c r="CJ2795">
        <v>0</v>
      </c>
      <c r="CK2795" t="s">
        <v>1399</v>
      </c>
      <c r="CL2795">
        <f t="shared" si="217"/>
        <v>0</v>
      </c>
      <c r="CM2795">
        <f t="shared" si="218"/>
        <v>0</v>
      </c>
      <c r="CN2795">
        <f t="shared" si="219"/>
        <v>0</v>
      </c>
    </row>
    <row r="2796" spans="1:92" x14ac:dyDescent="0.25">
      <c r="A2796">
        <v>1129</v>
      </c>
      <c r="B2796" t="s">
        <v>564</v>
      </c>
      <c r="C2796" t="s">
        <v>564</v>
      </c>
      <c r="D2796">
        <v>2604062</v>
      </c>
      <c r="E2796">
        <v>2</v>
      </c>
      <c r="F2796" s="107">
        <v>40949</v>
      </c>
      <c r="G2796" s="107">
        <v>40996</v>
      </c>
      <c r="H2796">
        <v>2604062</v>
      </c>
      <c r="I2796" s="107" t="s">
        <v>560</v>
      </c>
      <c r="J2796" s="107" t="s">
        <v>560</v>
      </c>
      <c r="K2796">
        <v>5000</v>
      </c>
      <c r="L2796" t="s">
        <v>567</v>
      </c>
      <c r="M2796" s="107">
        <v>40951</v>
      </c>
      <c r="N2796" t="s">
        <v>87</v>
      </c>
      <c r="O2796" t="s">
        <v>75</v>
      </c>
      <c r="P2796" t="s">
        <v>587</v>
      </c>
      <c r="Q2796">
        <v>0</v>
      </c>
      <c r="R2796">
        <v>48</v>
      </c>
      <c r="S2796">
        <v>0</v>
      </c>
      <c r="T2796">
        <v>0</v>
      </c>
      <c r="AD2796" s="107">
        <v>31996</v>
      </c>
      <c r="AE2796" t="s">
        <v>45</v>
      </c>
      <c r="AF2796" t="s">
        <v>68</v>
      </c>
      <c r="AG2796" t="s">
        <v>870</v>
      </c>
      <c r="AH2796" t="s">
        <v>30</v>
      </c>
      <c r="AI2796" t="s">
        <v>71</v>
      </c>
      <c r="AJ2796" t="s">
        <v>47</v>
      </c>
      <c r="AK2796">
        <v>4</v>
      </c>
      <c r="AL2796" t="s">
        <v>47</v>
      </c>
      <c r="AP2796" t="s">
        <v>102</v>
      </c>
      <c r="AR2796" t="s">
        <v>43</v>
      </c>
      <c r="AS2796" t="s">
        <v>44</v>
      </c>
      <c r="AT2796" t="s">
        <v>291</v>
      </c>
      <c r="BC2796" t="s">
        <v>37</v>
      </c>
      <c r="BF2796">
        <v>0</v>
      </c>
      <c r="BG2796">
        <v>0</v>
      </c>
      <c r="BH2796">
        <v>48</v>
      </c>
      <c r="BI2796">
        <v>24.461748633879782</v>
      </c>
      <c r="BJ2796" t="e">
        <f t="shared" si="215"/>
        <v>#VALUE!</v>
      </c>
      <c r="BK2796" t="e">
        <v>#VALUE!</v>
      </c>
      <c r="BL2796" t="e">
        <v>#VALUE!</v>
      </c>
      <c r="BM2796" t="s">
        <v>47</v>
      </c>
      <c r="BN2796" t="s">
        <v>75</v>
      </c>
      <c r="BO2796" t="s">
        <v>87</v>
      </c>
      <c r="BQ2796" t="s">
        <v>47</v>
      </c>
      <c r="BR2796">
        <v>0</v>
      </c>
      <c r="BS2796" t="s">
        <v>573</v>
      </c>
      <c r="BT2796" t="s">
        <v>1252</v>
      </c>
      <c r="BU2796" t="s">
        <v>564</v>
      </c>
      <c r="BV2796">
        <v>0</v>
      </c>
      <c r="BW2796">
        <v>0</v>
      </c>
      <c r="BX2796">
        <v>0</v>
      </c>
      <c r="BY2796">
        <v>0</v>
      </c>
      <c r="BZ2796" t="e">
        <v>#VALUE!</v>
      </c>
      <c r="CA2796" t="e">
        <v>#VALUE!</v>
      </c>
      <c r="CB2796" t="e">
        <v>#VALUE!</v>
      </c>
      <c r="CC2796">
        <v>0</v>
      </c>
      <c r="CD2796">
        <v>0</v>
      </c>
      <c r="CE2796">
        <v>0</v>
      </c>
      <c r="CH2796">
        <f t="shared" si="216"/>
        <v>0</v>
      </c>
      <c r="CI2796" t="s">
        <v>1405</v>
      </c>
      <c r="CJ2796">
        <v>1</v>
      </c>
      <c r="CK2796" t="s">
        <v>1400</v>
      </c>
      <c r="CL2796">
        <f t="shared" si="217"/>
        <v>1</v>
      </c>
      <c r="CM2796">
        <f t="shared" si="218"/>
        <v>0</v>
      </c>
      <c r="CN2796">
        <f t="shared" si="219"/>
        <v>0</v>
      </c>
    </row>
    <row r="2797" spans="1:92" x14ac:dyDescent="0.25">
      <c r="A2797">
        <v>1124</v>
      </c>
      <c r="B2797" t="s">
        <v>87</v>
      </c>
      <c r="C2797" t="s">
        <v>564</v>
      </c>
      <c r="D2797">
        <v>2604064</v>
      </c>
      <c r="E2797">
        <v>2</v>
      </c>
      <c r="F2797" s="107">
        <v>40949</v>
      </c>
      <c r="G2797" s="107">
        <v>41498</v>
      </c>
      <c r="H2797">
        <v>2604064</v>
      </c>
      <c r="I2797" s="107">
        <v>40950</v>
      </c>
      <c r="J2797" s="107">
        <v>40953</v>
      </c>
      <c r="K2797">
        <v>30000</v>
      </c>
      <c r="L2797" t="s">
        <v>570</v>
      </c>
      <c r="M2797" s="107">
        <v>40953</v>
      </c>
      <c r="N2797" t="s">
        <v>87</v>
      </c>
      <c r="O2797" t="s">
        <v>75</v>
      </c>
      <c r="P2797" t="s">
        <v>587</v>
      </c>
      <c r="Q2797">
        <v>4</v>
      </c>
      <c r="R2797">
        <v>550</v>
      </c>
      <c r="S2797">
        <v>0</v>
      </c>
      <c r="T2797">
        <v>0</v>
      </c>
      <c r="AD2797" s="107">
        <v>34046</v>
      </c>
      <c r="AE2797" t="s">
        <v>31</v>
      </c>
      <c r="AF2797" t="s">
        <v>32</v>
      </c>
      <c r="AG2797" t="s">
        <v>868</v>
      </c>
      <c r="AH2797" t="s">
        <v>30</v>
      </c>
      <c r="AI2797" t="s">
        <v>33</v>
      </c>
      <c r="AJ2797" t="s">
        <v>47</v>
      </c>
      <c r="AK2797">
        <v>13</v>
      </c>
      <c r="AL2797" t="s">
        <v>47</v>
      </c>
      <c r="AP2797" t="s">
        <v>128</v>
      </c>
      <c r="AR2797" t="s">
        <v>91</v>
      </c>
      <c r="AS2797" t="s">
        <v>125</v>
      </c>
      <c r="AT2797" t="s">
        <v>1135</v>
      </c>
      <c r="BC2797" t="s">
        <v>51</v>
      </c>
      <c r="BD2797" t="s">
        <v>1136</v>
      </c>
      <c r="BF2797">
        <v>4</v>
      </c>
      <c r="BG2797">
        <v>549</v>
      </c>
      <c r="BH2797">
        <v>550</v>
      </c>
      <c r="BI2797">
        <v>18.860655737704917</v>
      </c>
      <c r="BJ2797">
        <f t="shared" si="215"/>
        <v>19</v>
      </c>
      <c r="BK2797">
        <v>0</v>
      </c>
      <c r="BL2797">
        <v>-545</v>
      </c>
      <c r="BM2797" t="s">
        <v>47</v>
      </c>
      <c r="BN2797" t="s">
        <v>75</v>
      </c>
      <c r="BO2797" t="s">
        <v>87</v>
      </c>
      <c r="BQ2797" t="s">
        <v>47</v>
      </c>
      <c r="BR2797" t="s">
        <v>87</v>
      </c>
      <c r="BS2797" t="s">
        <v>573</v>
      </c>
      <c r="BT2797" t="s">
        <v>1252</v>
      </c>
      <c r="BU2797" t="s">
        <v>564</v>
      </c>
      <c r="BV2797">
        <v>7.2727272727272727E-3</v>
      </c>
      <c r="BW2797">
        <v>7.2859744990892532E-3</v>
      </c>
      <c r="BX2797">
        <v>1.324722636198046E-5</v>
      </c>
      <c r="BY2797">
        <v>0</v>
      </c>
      <c r="BZ2797">
        <v>-4</v>
      </c>
      <c r="CA2797">
        <v>0</v>
      </c>
      <c r="CB2797">
        <v>4</v>
      </c>
      <c r="CC2797" t="e">
        <v>#VALUE!</v>
      </c>
      <c r="CD2797">
        <v>4</v>
      </c>
      <c r="CE2797">
        <v>0</v>
      </c>
      <c r="CH2797">
        <f t="shared" si="216"/>
        <v>0</v>
      </c>
      <c r="CI2797" t="s">
        <v>1405</v>
      </c>
      <c r="CJ2797">
        <v>1</v>
      </c>
      <c r="CK2797" t="s">
        <v>1399</v>
      </c>
      <c r="CL2797">
        <f t="shared" si="217"/>
        <v>1</v>
      </c>
      <c r="CM2797">
        <f t="shared" si="218"/>
        <v>0</v>
      </c>
      <c r="CN2797">
        <f t="shared" si="219"/>
        <v>0</v>
      </c>
    </row>
    <row r="2798" spans="1:92" x14ac:dyDescent="0.25">
      <c r="A2798">
        <v>1126</v>
      </c>
      <c r="B2798" t="s">
        <v>564</v>
      </c>
      <c r="C2798" t="s">
        <v>564</v>
      </c>
      <c r="D2798">
        <v>2604065</v>
      </c>
      <c r="E2798">
        <v>6</v>
      </c>
      <c r="F2798" s="107">
        <v>40949</v>
      </c>
      <c r="G2798" s="107">
        <v>41052</v>
      </c>
      <c r="H2798">
        <v>2604065</v>
      </c>
      <c r="I2798" s="107">
        <v>40950</v>
      </c>
      <c r="J2798" s="107">
        <v>41052</v>
      </c>
      <c r="K2798">
        <v>20000</v>
      </c>
      <c r="L2798" t="s">
        <v>569</v>
      </c>
      <c r="N2798" t="s">
        <v>564</v>
      </c>
      <c r="O2798" t="s">
        <v>913</v>
      </c>
      <c r="P2798" t="s">
        <v>38</v>
      </c>
      <c r="Q2798">
        <v>103</v>
      </c>
      <c r="R2798">
        <v>104</v>
      </c>
      <c r="S2798">
        <v>0</v>
      </c>
      <c r="T2798">
        <v>0</v>
      </c>
      <c r="AD2798" s="107">
        <v>20493</v>
      </c>
      <c r="AE2798" t="s">
        <v>31</v>
      </c>
      <c r="AF2798" t="s">
        <v>68</v>
      </c>
      <c r="AG2798" t="s">
        <v>870</v>
      </c>
      <c r="AH2798" t="s">
        <v>30</v>
      </c>
      <c r="AI2798" t="s">
        <v>58</v>
      </c>
      <c r="AJ2798" t="s">
        <v>88</v>
      </c>
      <c r="AK2798">
        <v>4</v>
      </c>
      <c r="AL2798" t="s">
        <v>361</v>
      </c>
      <c r="AM2798">
        <v>5</v>
      </c>
      <c r="AP2798" t="s">
        <v>172</v>
      </c>
      <c r="AR2798" t="s">
        <v>49</v>
      </c>
      <c r="AS2798" t="s">
        <v>125</v>
      </c>
      <c r="BC2798" t="s">
        <v>51</v>
      </c>
      <c r="BF2798">
        <v>103</v>
      </c>
      <c r="BG2798">
        <v>103</v>
      </c>
      <c r="BH2798">
        <v>104</v>
      </c>
      <c r="BI2798">
        <v>55.89071038251366</v>
      </c>
      <c r="BJ2798">
        <f t="shared" si="215"/>
        <v>56</v>
      </c>
      <c r="BK2798">
        <v>0</v>
      </c>
      <c r="BL2798">
        <v>0</v>
      </c>
      <c r="BM2798" t="s">
        <v>1050</v>
      </c>
      <c r="BN2798" t="s">
        <v>913</v>
      </c>
      <c r="BO2798" t="s">
        <v>564</v>
      </c>
      <c r="BQ2798" t="s">
        <v>1050</v>
      </c>
      <c r="BR2798" t="s">
        <v>87</v>
      </c>
      <c r="BS2798" t="s">
        <v>572</v>
      </c>
      <c r="BT2798" t="s">
        <v>1252</v>
      </c>
      <c r="BU2798" t="s">
        <v>564</v>
      </c>
      <c r="BV2798">
        <v>0.99038461538461542</v>
      </c>
      <c r="BW2798">
        <v>1</v>
      </c>
      <c r="BX2798">
        <v>9.6153846153845812E-3</v>
      </c>
      <c r="BY2798">
        <v>0</v>
      </c>
      <c r="BZ2798">
        <v>-103</v>
      </c>
      <c r="CA2798">
        <v>0</v>
      </c>
      <c r="CB2798">
        <v>103</v>
      </c>
      <c r="CC2798" t="e">
        <v>#VALUE!</v>
      </c>
      <c r="CD2798">
        <v>103</v>
      </c>
      <c r="CE2798">
        <v>0</v>
      </c>
      <c r="CH2798">
        <f t="shared" si="216"/>
        <v>0</v>
      </c>
      <c r="CI2798" t="s">
        <v>1408</v>
      </c>
      <c r="CJ2798">
        <v>0</v>
      </c>
      <c r="CK2798" t="s">
        <v>1399</v>
      </c>
      <c r="CL2798">
        <f t="shared" si="217"/>
        <v>0</v>
      </c>
      <c r="CM2798">
        <f t="shared" si="218"/>
        <v>0</v>
      </c>
      <c r="CN2798">
        <f t="shared" si="219"/>
        <v>0</v>
      </c>
    </row>
    <row r="2799" spans="1:92" x14ac:dyDescent="0.25">
      <c r="A2799">
        <v>1128</v>
      </c>
      <c r="B2799" t="s">
        <v>564</v>
      </c>
      <c r="C2799" t="s">
        <v>564</v>
      </c>
      <c r="D2799">
        <v>2604082</v>
      </c>
      <c r="E2799">
        <v>2</v>
      </c>
      <c r="F2799" s="107">
        <v>40949</v>
      </c>
      <c r="G2799" s="107">
        <v>41082</v>
      </c>
      <c r="H2799">
        <v>2604082</v>
      </c>
      <c r="I2799" s="107" t="s">
        <v>560</v>
      </c>
      <c r="J2799" s="107" t="s">
        <v>560</v>
      </c>
      <c r="K2799">
        <v>5000</v>
      </c>
      <c r="L2799" t="s">
        <v>567</v>
      </c>
      <c r="M2799" s="107">
        <v>40972</v>
      </c>
      <c r="N2799" t="s">
        <v>87</v>
      </c>
      <c r="O2799" t="s">
        <v>75</v>
      </c>
      <c r="P2799" t="s">
        <v>587</v>
      </c>
      <c r="Q2799">
        <v>0</v>
      </c>
      <c r="R2799">
        <v>134</v>
      </c>
      <c r="S2799">
        <v>0</v>
      </c>
      <c r="T2799">
        <v>0</v>
      </c>
      <c r="AD2799" s="107">
        <v>27652</v>
      </c>
      <c r="AE2799" t="s">
        <v>45</v>
      </c>
      <c r="AF2799" t="s">
        <v>68</v>
      </c>
      <c r="AG2799" t="s">
        <v>870</v>
      </c>
      <c r="AH2799" t="s">
        <v>30</v>
      </c>
      <c r="AI2799" t="s">
        <v>89</v>
      </c>
      <c r="AJ2799" t="s">
        <v>47</v>
      </c>
      <c r="AK2799">
        <v>8</v>
      </c>
      <c r="AL2799" t="s">
        <v>47</v>
      </c>
      <c r="AP2799" t="s">
        <v>108</v>
      </c>
      <c r="AR2799" t="s">
        <v>66</v>
      </c>
      <c r="AS2799" t="s">
        <v>60</v>
      </c>
      <c r="BC2799" t="s">
        <v>37</v>
      </c>
      <c r="BF2799">
        <v>0</v>
      </c>
      <c r="BG2799">
        <v>0</v>
      </c>
      <c r="BH2799">
        <v>134</v>
      </c>
      <c r="BI2799">
        <v>36.330601092896174</v>
      </c>
      <c r="BJ2799" t="e">
        <f t="shared" si="215"/>
        <v>#VALUE!</v>
      </c>
      <c r="BK2799" t="e">
        <v>#VALUE!</v>
      </c>
      <c r="BL2799" t="e">
        <v>#VALUE!</v>
      </c>
      <c r="BM2799" t="s">
        <v>47</v>
      </c>
      <c r="BN2799" t="s">
        <v>75</v>
      </c>
      <c r="BO2799" t="s">
        <v>87</v>
      </c>
      <c r="BQ2799" t="s">
        <v>47</v>
      </c>
      <c r="BR2799">
        <v>0</v>
      </c>
      <c r="BS2799" t="s">
        <v>573</v>
      </c>
      <c r="BT2799" t="s">
        <v>1252</v>
      </c>
      <c r="BU2799" t="s">
        <v>564</v>
      </c>
      <c r="BV2799">
        <v>0</v>
      </c>
      <c r="BW2799">
        <v>0</v>
      </c>
      <c r="BX2799">
        <v>0</v>
      </c>
      <c r="BY2799">
        <v>0</v>
      </c>
      <c r="BZ2799" t="e">
        <v>#VALUE!</v>
      </c>
      <c r="CA2799" t="e">
        <v>#VALUE!</v>
      </c>
      <c r="CB2799" t="e">
        <v>#VALUE!</v>
      </c>
      <c r="CC2799">
        <v>0</v>
      </c>
      <c r="CD2799">
        <v>0</v>
      </c>
      <c r="CE2799">
        <v>0</v>
      </c>
      <c r="CH2799">
        <f t="shared" si="216"/>
        <v>0</v>
      </c>
      <c r="CI2799" t="s">
        <v>1405</v>
      </c>
      <c r="CJ2799">
        <v>1</v>
      </c>
      <c r="CK2799" t="s">
        <v>1400</v>
      </c>
      <c r="CL2799">
        <f t="shared" si="217"/>
        <v>1</v>
      </c>
      <c r="CM2799">
        <f t="shared" si="218"/>
        <v>0</v>
      </c>
      <c r="CN2799">
        <f t="shared" si="219"/>
        <v>0</v>
      </c>
    </row>
    <row r="2800" spans="1:92" x14ac:dyDescent="0.25">
      <c r="A2800">
        <v>1130</v>
      </c>
      <c r="B2800" t="s">
        <v>564</v>
      </c>
      <c r="C2800" t="s">
        <v>564</v>
      </c>
      <c r="D2800">
        <v>2604086</v>
      </c>
      <c r="E2800">
        <v>2</v>
      </c>
      <c r="F2800" s="107">
        <v>40949</v>
      </c>
      <c r="G2800" s="107">
        <v>41038</v>
      </c>
      <c r="H2800">
        <v>2604086</v>
      </c>
      <c r="I2800" s="107">
        <v>40950</v>
      </c>
      <c r="J2800" s="107">
        <v>40951</v>
      </c>
      <c r="K2800">
        <v>20000</v>
      </c>
      <c r="L2800" t="s">
        <v>569</v>
      </c>
      <c r="M2800" s="107">
        <v>40951</v>
      </c>
      <c r="N2800" t="s">
        <v>87</v>
      </c>
      <c r="O2800" t="s">
        <v>75</v>
      </c>
      <c r="P2800" t="s">
        <v>587</v>
      </c>
      <c r="Q2800">
        <v>2</v>
      </c>
      <c r="R2800">
        <v>90</v>
      </c>
      <c r="S2800">
        <v>0</v>
      </c>
      <c r="T2800">
        <v>0</v>
      </c>
      <c r="AD2800" s="107">
        <v>33246</v>
      </c>
      <c r="AE2800" t="s">
        <v>31</v>
      </c>
      <c r="AF2800" t="s">
        <v>68</v>
      </c>
      <c r="AG2800" t="s">
        <v>870</v>
      </c>
      <c r="AH2800" t="s">
        <v>30</v>
      </c>
      <c r="AI2800" t="s">
        <v>79</v>
      </c>
      <c r="AJ2800" t="s">
        <v>47</v>
      </c>
      <c r="AK2800">
        <v>4</v>
      </c>
      <c r="AL2800" t="s">
        <v>47</v>
      </c>
      <c r="AP2800" t="s">
        <v>187</v>
      </c>
      <c r="AR2800" t="s">
        <v>66</v>
      </c>
      <c r="AS2800" t="s">
        <v>63</v>
      </c>
      <c r="BC2800" t="s">
        <v>51</v>
      </c>
      <c r="BF2800">
        <v>2</v>
      </c>
      <c r="BG2800">
        <v>89</v>
      </c>
      <c r="BH2800">
        <v>90</v>
      </c>
      <c r="BI2800">
        <v>21.046448087431695</v>
      </c>
      <c r="BJ2800">
        <f t="shared" si="215"/>
        <v>21</v>
      </c>
      <c r="BK2800">
        <v>0</v>
      </c>
      <c r="BL2800">
        <v>-87</v>
      </c>
      <c r="BM2800" t="s">
        <v>47</v>
      </c>
      <c r="BN2800" t="s">
        <v>75</v>
      </c>
      <c r="BO2800" t="s">
        <v>87</v>
      </c>
      <c r="BQ2800" t="s">
        <v>47</v>
      </c>
      <c r="BR2800" t="s">
        <v>87</v>
      </c>
      <c r="BS2800" t="s">
        <v>573</v>
      </c>
      <c r="BT2800" t="s">
        <v>1252</v>
      </c>
      <c r="BU2800" t="s">
        <v>564</v>
      </c>
      <c r="BV2800">
        <v>2.2222222222222223E-2</v>
      </c>
      <c r="BW2800">
        <v>2.247191011235955E-2</v>
      </c>
      <c r="BX2800">
        <v>2.4968789013732687E-4</v>
      </c>
      <c r="BY2800">
        <v>0</v>
      </c>
      <c r="BZ2800">
        <v>-2</v>
      </c>
      <c r="CA2800">
        <v>0</v>
      </c>
      <c r="CB2800">
        <v>2</v>
      </c>
      <c r="CC2800" t="e">
        <v>#VALUE!</v>
      </c>
      <c r="CD2800">
        <v>2</v>
      </c>
      <c r="CE2800">
        <v>0</v>
      </c>
      <c r="CH2800">
        <f t="shared" si="216"/>
        <v>0</v>
      </c>
      <c r="CI2800" t="s">
        <v>1405</v>
      </c>
      <c r="CJ2800">
        <v>1</v>
      </c>
      <c r="CK2800" t="s">
        <v>1399</v>
      </c>
      <c r="CL2800">
        <f t="shared" si="217"/>
        <v>1</v>
      </c>
      <c r="CM2800">
        <f t="shared" si="218"/>
        <v>0</v>
      </c>
      <c r="CN2800">
        <f t="shared" si="219"/>
        <v>0</v>
      </c>
    </row>
    <row r="2801" spans="1:92" x14ac:dyDescent="0.25">
      <c r="A2801">
        <v>1138</v>
      </c>
      <c r="B2801" t="s">
        <v>564</v>
      </c>
      <c r="C2801" t="s">
        <v>564</v>
      </c>
      <c r="D2801">
        <v>2604106</v>
      </c>
      <c r="E2801">
        <v>2</v>
      </c>
      <c r="F2801" s="107">
        <v>40949</v>
      </c>
      <c r="G2801" s="107">
        <v>40977</v>
      </c>
      <c r="H2801">
        <v>2604106</v>
      </c>
      <c r="I2801" s="107">
        <v>40952</v>
      </c>
      <c r="J2801" s="107">
        <v>40977</v>
      </c>
      <c r="K2801">
        <v>10000</v>
      </c>
      <c r="L2801" t="s">
        <v>568</v>
      </c>
      <c r="N2801" t="s">
        <v>564</v>
      </c>
      <c r="O2801" t="s">
        <v>913</v>
      </c>
      <c r="P2801" t="s">
        <v>587</v>
      </c>
      <c r="Q2801">
        <v>26</v>
      </c>
      <c r="R2801">
        <v>29</v>
      </c>
      <c r="S2801">
        <v>0</v>
      </c>
      <c r="T2801">
        <v>0</v>
      </c>
      <c r="AD2801" s="107">
        <v>33474</v>
      </c>
      <c r="AE2801" t="s">
        <v>31</v>
      </c>
      <c r="AF2801" t="s">
        <v>68</v>
      </c>
      <c r="AG2801" t="s">
        <v>870</v>
      </c>
      <c r="AH2801" t="s">
        <v>30</v>
      </c>
      <c r="AI2801" t="s">
        <v>99</v>
      </c>
      <c r="AJ2801" t="s">
        <v>47</v>
      </c>
      <c r="AK2801">
        <v>4</v>
      </c>
      <c r="AL2801" t="s">
        <v>47</v>
      </c>
      <c r="AP2801" t="s">
        <v>55</v>
      </c>
      <c r="AR2801" t="s">
        <v>49</v>
      </c>
      <c r="AS2801" t="s">
        <v>56</v>
      </c>
      <c r="BC2801" t="s">
        <v>37</v>
      </c>
      <c r="BF2801">
        <v>26</v>
      </c>
      <c r="BG2801">
        <v>26</v>
      </c>
      <c r="BH2801">
        <v>29</v>
      </c>
      <c r="BI2801">
        <v>20.423497267759561</v>
      </c>
      <c r="BJ2801">
        <f t="shared" si="215"/>
        <v>20</v>
      </c>
      <c r="BK2801">
        <v>0</v>
      </c>
      <c r="BL2801">
        <v>0</v>
      </c>
      <c r="BM2801" t="s">
        <v>47</v>
      </c>
      <c r="BN2801" t="s">
        <v>913</v>
      </c>
      <c r="BO2801" t="s">
        <v>564</v>
      </c>
      <c r="BQ2801" t="s">
        <v>47</v>
      </c>
      <c r="BR2801" t="s">
        <v>87</v>
      </c>
      <c r="BS2801" t="s">
        <v>572</v>
      </c>
      <c r="BT2801" t="s">
        <v>1252</v>
      </c>
      <c r="BU2801" t="s">
        <v>564</v>
      </c>
      <c r="BV2801">
        <v>0.89655172413793105</v>
      </c>
      <c r="BW2801">
        <v>1</v>
      </c>
      <c r="BX2801">
        <v>0.10344827586206895</v>
      </c>
      <c r="BY2801">
        <v>0</v>
      </c>
      <c r="BZ2801">
        <v>-26</v>
      </c>
      <c r="CA2801">
        <v>0</v>
      </c>
      <c r="CB2801">
        <v>26</v>
      </c>
      <c r="CC2801" t="e">
        <v>#VALUE!</v>
      </c>
      <c r="CD2801">
        <v>26</v>
      </c>
      <c r="CE2801">
        <v>0</v>
      </c>
      <c r="CH2801">
        <f t="shared" si="216"/>
        <v>0</v>
      </c>
      <c r="CI2801" t="s">
        <v>1404</v>
      </c>
      <c r="CJ2801">
        <v>2</v>
      </c>
      <c r="CK2801" t="s">
        <v>1399</v>
      </c>
      <c r="CL2801">
        <f t="shared" si="217"/>
        <v>0</v>
      </c>
      <c r="CM2801">
        <f t="shared" si="218"/>
        <v>0</v>
      </c>
      <c r="CN2801">
        <f t="shared" si="219"/>
        <v>0</v>
      </c>
    </row>
    <row r="2802" spans="1:92" x14ac:dyDescent="0.25">
      <c r="A2802">
        <v>1140</v>
      </c>
      <c r="B2802" t="s">
        <v>564</v>
      </c>
      <c r="C2802" t="s">
        <v>564</v>
      </c>
      <c r="D2802">
        <v>2604109</v>
      </c>
      <c r="E2802">
        <v>1</v>
      </c>
      <c r="F2802" s="107">
        <v>40949</v>
      </c>
      <c r="G2802" s="107">
        <v>41086</v>
      </c>
      <c r="H2802">
        <v>2604109</v>
      </c>
      <c r="I2802" s="107">
        <v>40953</v>
      </c>
      <c r="J2802" s="107">
        <v>41086</v>
      </c>
      <c r="K2802">
        <v>35000</v>
      </c>
      <c r="L2802" t="s">
        <v>570</v>
      </c>
      <c r="N2802" t="s">
        <v>564</v>
      </c>
      <c r="O2802" t="s">
        <v>913</v>
      </c>
      <c r="P2802" t="s">
        <v>54</v>
      </c>
      <c r="Q2802">
        <v>134</v>
      </c>
      <c r="R2802">
        <v>138</v>
      </c>
      <c r="S2802">
        <v>0</v>
      </c>
      <c r="T2802">
        <v>0</v>
      </c>
      <c r="AB2802" t="s">
        <v>111</v>
      </c>
      <c r="AD2802" s="107">
        <v>33980</v>
      </c>
      <c r="AE2802" t="s">
        <v>31</v>
      </c>
      <c r="AF2802" t="s">
        <v>39</v>
      </c>
      <c r="AG2802" t="s">
        <v>40</v>
      </c>
      <c r="AH2802" t="s">
        <v>30</v>
      </c>
      <c r="AI2802" t="s">
        <v>89</v>
      </c>
      <c r="AJ2802" t="s">
        <v>54</v>
      </c>
      <c r="AK2802">
        <v>12</v>
      </c>
      <c r="AL2802" t="s">
        <v>54</v>
      </c>
      <c r="AP2802" t="s">
        <v>248</v>
      </c>
      <c r="AR2802" t="s">
        <v>49</v>
      </c>
      <c r="AS2802" t="s">
        <v>162</v>
      </c>
      <c r="BC2802" t="s">
        <v>51</v>
      </c>
      <c r="BF2802">
        <v>134</v>
      </c>
      <c r="BG2802">
        <v>134</v>
      </c>
      <c r="BH2802">
        <v>138</v>
      </c>
      <c r="BI2802">
        <v>19.040983606557376</v>
      </c>
      <c r="BJ2802">
        <f t="shared" si="215"/>
        <v>19</v>
      </c>
      <c r="BK2802">
        <v>0</v>
      </c>
      <c r="BL2802">
        <v>0</v>
      </c>
      <c r="BM2802" t="s">
        <v>1051</v>
      </c>
      <c r="BN2802" t="s">
        <v>913</v>
      </c>
      <c r="BO2802" t="s">
        <v>564</v>
      </c>
      <c r="BQ2802" t="s">
        <v>1051</v>
      </c>
      <c r="BR2802" t="s">
        <v>87</v>
      </c>
      <c r="BS2802" t="s">
        <v>572</v>
      </c>
      <c r="BT2802" t="s">
        <v>1252</v>
      </c>
      <c r="BU2802" t="s">
        <v>564</v>
      </c>
      <c r="BV2802">
        <v>0.97101449275362317</v>
      </c>
      <c r="BW2802">
        <v>1</v>
      </c>
      <c r="BX2802">
        <v>2.8985507246376829E-2</v>
      </c>
      <c r="BY2802">
        <v>0</v>
      </c>
      <c r="BZ2802">
        <v>-134</v>
      </c>
      <c r="CA2802">
        <v>0</v>
      </c>
      <c r="CB2802">
        <v>134</v>
      </c>
      <c r="CC2802" t="e">
        <v>#VALUE!</v>
      </c>
      <c r="CD2802">
        <v>134</v>
      </c>
      <c r="CE2802">
        <v>0</v>
      </c>
      <c r="CH2802">
        <f t="shared" si="216"/>
        <v>0</v>
      </c>
      <c r="CI2802" t="s">
        <v>1403</v>
      </c>
      <c r="CJ2802">
        <v>6</v>
      </c>
      <c r="CK2802" t="s">
        <v>1399</v>
      </c>
      <c r="CL2802">
        <f t="shared" si="217"/>
        <v>0</v>
      </c>
      <c r="CM2802">
        <f t="shared" si="218"/>
        <v>0</v>
      </c>
      <c r="CN2802">
        <f t="shared" si="219"/>
        <v>0</v>
      </c>
    </row>
    <row r="2803" spans="1:92" x14ac:dyDescent="0.25">
      <c r="A2803">
        <v>1149</v>
      </c>
      <c r="B2803" t="s">
        <v>564</v>
      </c>
      <c r="C2803" t="s">
        <v>87</v>
      </c>
      <c r="D2803">
        <v>2604155</v>
      </c>
      <c r="E2803">
        <v>1</v>
      </c>
      <c r="F2803" s="107">
        <v>40950</v>
      </c>
      <c r="G2803" s="107">
        <v>41030</v>
      </c>
      <c r="H2803">
        <v>2604155</v>
      </c>
      <c r="I2803" s="107">
        <v>40950</v>
      </c>
      <c r="J2803" s="107">
        <v>40952</v>
      </c>
      <c r="K2803">
        <v>12000</v>
      </c>
      <c r="L2803" t="s">
        <v>569</v>
      </c>
      <c r="M2803" s="107">
        <v>40952</v>
      </c>
      <c r="N2803" t="s">
        <v>87</v>
      </c>
      <c r="O2803" t="s">
        <v>159</v>
      </c>
      <c r="P2803" t="s">
        <v>54</v>
      </c>
      <c r="Q2803">
        <v>19</v>
      </c>
      <c r="R2803">
        <v>81</v>
      </c>
      <c r="S2803">
        <v>0</v>
      </c>
      <c r="T2803">
        <v>0</v>
      </c>
      <c r="AD2803" s="107">
        <v>31134</v>
      </c>
      <c r="AE2803" t="s">
        <v>45</v>
      </c>
      <c r="AF2803" t="s">
        <v>32</v>
      </c>
      <c r="AG2803" t="s">
        <v>868</v>
      </c>
      <c r="AH2803" t="s">
        <v>30</v>
      </c>
      <c r="AI2803" t="s">
        <v>82</v>
      </c>
      <c r="AJ2803" t="s">
        <v>54</v>
      </c>
      <c r="AK2803">
        <v>3</v>
      </c>
      <c r="AL2803" t="s">
        <v>54</v>
      </c>
      <c r="AP2803" t="s">
        <v>42</v>
      </c>
      <c r="AR2803" t="s">
        <v>43</v>
      </c>
      <c r="AS2803" t="s">
        <v>44</v>
      </c>
      <c r="AU2803" t="s">
        <v>709</v>
      </c>
      <c r="AX2803" t="s">
        <v>87</v>
      </c>
      <c r="BC2803" t="s">
        <v>37</v>
      </c>
      <c r="BF2803">
        <v>19</v>
      </c>
      <c r="BG2803">
        <v>81</v>
      </c>
      <c r="BH2803">
        <v>81</v>
      </c>
      <c r="BI2803">
        <v>26.819672131147541</v>
      </c>
      <c r="BJ2803">
        <f t="shared" si="215"/>
        <v>27</v>
      </c>
      <c r="BK2803">
        <v>0</v>
      </c>
      <c r="BL2803">
        <v>-78</v>
      </c>
      <c r="BM2803" t="s">
        <v>1051</v>
      </c>
      <c r="BN2803" t="s">
        <v>159</v>
      </c>
      <c r="BO2803" t="s">
        <v>87</v>
      </c>
      <c r="BQ2803" t="s">
        <v>1051</v>
      </c>
      <c r="BR2803" t="s">
        <v>87</v>
      </c>
      <c r="BS2803" t="s">
        <v>573</v>
      </c>
      <c r="BT2803" t="s">
        <v>1252</v>
      </c>
      <c r="BU2803" t="s">
        <v>564</v>
      </c>
      <c r="BV2803">
        <v>0.23456790123456789</v>
      </c>
      <c r="BW2803">
        <v>3.7037037037037035E-2</v>
      </c>
      <c r="BX2803">
        <v>-0.19753086419753085</v>
      </c>
      <c r="BY2803">
        <v>0</v>
      </c>
      <c r="BZ2803">
        <v>-3</v>
      </c>
      <c r="CA2803">
        <v>16</v>
      </c>
      <c r="CB2803">
        <v>3</v>
      </c>
      <c r="CC2803">
        <v>19</v>
      </c>
      <c r="CE2803">
        <v>78</v>
      </c>
      <c r="CH2803">
        <f t="shared" si="216"/>
        <v>0</v>
      </c>
      <c r="CI2803" t="s">
        <v>1404</v>
      </c>
      <c r="CJ2803">
        <v>2</v>
      </c>
      <c r="CK2803" t="s">
        <v>1399</v>
      </c>
      <c r="CL2803">
        <f t="shared" si="217"/>
        <v>1</v>
      </c>
      <c r="CM2803">
        <f t="shared" si="218"/>
        <v>0</v>
      </c>
      <c r="CN2803">
        <f t="shared" si="219"/>
        <v>0</v>
      </c>
    </row>
    <row r="2804" spans="1:92" x14ac:dyDescent="0.25">
      <c r="A2804">
        <v>1150</v>
      </c>
      <c r="B2804" t="s">
        <v>564</v>
      </c>
      <c r="C2804" t="s">
        <v>564</v>
      </c>
      <c r="D2804">
        <v>2604156</v>
      </c>
      <c r="E2804">
        <v>2</v>
      </c>
      <c r="F2804" s="107">
        <v>40950</v>
      </c>
      <c r="G2804" s="107">
        <v>40952</v>
      </c>
      <c r="H2804">
        <v>2604156</v>
      </c>
      <c r="I2804" s="107">
        <v>40950</v>
      </c>
      <c r="J2804" s="107">
        <v>40952</v>
      </c>
      <c r="K2804">
        <v>2000</v>
      </c>
      <c r="L2804" t="s">
        <v>566</v>
      </c>
      <c r="N2804" t="s">
        <v>564</v>
      </c>
      <c r="O2804" t="s">
        <v>913</v>
      </c>
      <c r="P2804" t="s">
        <v>587</v>
      </c>
      <c r="Q2804">
        <v>3</v>
      </c>
      <c r="R2804">
        <v>3</v>
      </c>
      <c r="S2804">
        <v>0</v>
      </c>
      <c r="T2804">
        <v>0</v>
      </c>
      <c r="AB2804" t="s">
        <v>111</v>
      </c>
      <c r="AD2804" s="107">
        <v>25886</v>
      </c>
      <c r="AE2804" t="s">
        <v>45</v>
      </c>
      <c r="AF2804" t="s">
        <v>39</v>
      </c>
      <c r="AG2804" t="s">
        <v>40</v>
      </c>
      <c r="AH2804" t="s">
        <v>30</v>
      </c>
      <c r="AI2804" t="s">
        <v>71</v>
      </c>
      <c r="AJ2804" t="s">
        <v>47</v>
      </c>
      <c r="AK2804">
        <v>1</v>
      </c>
      <c r="AL2804" t="s">
        <v>47</v>
      </c>
      <c r="AP2804" t="s">
        <v>42</v>
      </c>
      <c r="AR2804" t="s">
        <v>43</v>
      </c>
      <c r="AS2804" t="s">
        <v>44</v>
      </c>
      <c r="BC2804" t="s">
        <v>37</v>
      </c>
      <c r="BF2804">
        <v>3</v>
      </c>
      <c r="BG2804">
        <v>3</v>
      </c>
      <c r="BH2804">
        <v>3</v>
      </c>
      <c r="BI2804">
        <v>41.158469945355193</v>
      </c>
      <c r="BJ2804">
        <f t="shared" si="215"/>
        <v>41</v>
      </c>
      <c r="BK2804">
        <v>0</v>
      </c>
      <c r="BL2804">
        <v>0</v>
      </c>
      <c r="BM2804" t="s">
        <v>47</v>
      </c>
      <c r="BN2804" t="s">
        <v>913</v>
      </c>
      <c r="BO2804" t="s">
        <v>564</v>
      </c>
      <c r="BQ2804" t="s">
        <v>47</v>
      </c>
      <c r="BR2804" t="s">
        <v>87</v>
      </c>
      <c r="BS2804" t="s">
        <v>572</v>
      </c>
      <c r="BT2804" t="s">
        <v>1252</v>
      </c>
      <c r="BU2804" t="s">
        <v>564</v>
      </c>
      <c r="BV2804">
        <v>1</v>
      </c>
      <c r="BW2804">
        <v>1</v>
      </c>
      <c r="BX2804">
        <v>0</v>
      </c>
      <c r="BY2804">
        <v>0</v>
      </c>
      <c r="BZ2804">
        <v>-3</v>
      </c>
      <c r="CA2804">
        <v>0</v>
      </c>
      <c r="CB2804">
        <v>3</v>
      </c>
      <c r="CC2804" t="e">
        <v>#VALUE!</v>
      </c>
      <c r="CD2804">
        <v>3</v>
      </c>
      <c r="CE2804">
        <v>0</v>
      </c>
      <c r="CH2804">
        <f t="shared" si="216"/>
        <v>0</v>
      </c>
      <c r="CI2804" t="s">
        <v>1405</v>
      </c>
      <c r="CJ2804">
        <v>1</v>
      </c>
      <c r="CK2804" t="s">
        <v>1399</v>
      </c>
      <c r="CL2804">
        <f t="shared" si="217"/>
        <v>0</v>
      </c>
      <c r="CM2804">
        <f t="shared" si="218"/>
        <v>0</v>
      </c>
      <c r="CN2804">
        <f t="shared" si="219"/>
        <v>0</v>
      </c>
    </row>
    <row r="2805" spans="1:92" x14ac:dyDescent="0.25">
      <c r="A2805">
        <v>1155</v>
      </c>
      <c r="B2805" t="s">
        <v>564</v>
      </c>
      <c r="C2805" t="s">
        <v>564</v>
      </c>
      <c r="D2805">
        <v>2604183</v>
      </c>
      <c r="E2805">
        <v>2</v>
      </c>
      <c r="F2805" s="107">
        <v>40950</v>
      </c>
      <c r="G2805" s="107">
        <v>40952</v>
      </c>
      <c r="H2805">
        <v>2604183</v>
      </c>
      <c r="I2805" s="107">
        <v>40950</v>
      </c>
      <c r="J2805" s="107">
        <v>40951</v>
      </c>
      <c r="K2805">
        <v>2000</v>
      </c>
      <c r="L2805" t="s">
        <v>566</v>
      </c>
      <c r="M2805" s="107">
        <v>40951</v>
      </c>
      <c r="N2805" t="s">
        <v>87</v>
      </c>
      <c r="O2805" t="s">
        <v>75</v>
      </c>
      <c r="P2805" t="s">
        <v>587</v>
      </c>
      <c r="Q2805">
        <v>2</v>
      </c>
      <c r="R2805">
        <v>3</v>
      </c>
      <c r="S2805">
        <v>0</v>
      </c>
      <c r="T2805">
        <v>0</v>
      </c>
      <c r="AB2805" t="s">
        <v>111</v>
      </c>
      <c r="AD2805" s="107">
        <v>34258</v>
      </c>
      <c r="AE2805" t="s">
        <v>31</v>
      </c>
      <c r="AF2805" t="s">
        <v>39</v>
      </c>
      <c r="AG2805" t="s">
        <v>40</v>
      </c>
      <c r="AH2805" t="s">
        <v>30</v>
      </c>
      <c r="AI2805" t="s">
        <v>113</v>
      </c>
      <c r="AJ2805" t="s">
        <v>47</v>
      </c>
      <c r="AK2805">
        <v>1</v>
      </c>
      <c r="AL2805" t="s">
        <v>47</v>
      </c>
      <c r="AP2805" t="s">
        <v>296</v>
      </c>
      <c r="AR2805" t="s">
        <v>43</v>
      </c>
      <c r="AS2805" t="s">
        <v>81</v>
      </c>
      <c r="AT2805" t="s">
        <v>612</v>
      </c>
      <c r="BC2805" t="s">
        <v>51</v>
      </c>
      <c r="BF2805">
        <v>2</v>
      </c>
      <c r="BG2805">
        <v>3</v>
      </c>
      <c r="BH2805">
        <v>3</v>
      </c>
      <c r="BI2805">
        <v>18.284153005464482</v>
      </c>
      <c r="BJ2805">
        <f t="shared" si="215"/>
        <v>18</v>
      </c>
      <c r="BK2805">
        <v>0</v>
      </c>
      <c r="BL2805">
        <v>-1</v>
      </c>
      <c r="BM2805" t="s">
        <v>47</v>
      </c>
      <c r="BN2805" t="s">
        <v>75</v>
      </c>
      <c r="BO2805" t="s">
        <v>87</v>
      </c>
      <c r="BQ2805" t="s">
        <v>47</v>
      </c>
      <c r="BR2805" t="s">
        <v>87</v>
      </c>
      <c r="BS2805" t="s">
        <v>573</v>
      </c>
      <c r="BT2805" t="s">
        <v>1252</v>
      </c>
      <c r="BU2805" t="s">
        <v>564</v>
      </c>
      <c r="BV2805">
        <v>0.66666666666666663</v>
      </c>
      <c r="BW2805">
        <v>0.66666666666666663</v>
      </c>
      <c r="BX2805">
        <v>0</v>
      </c>
      <c r="BY2805">
        <v>0</v>
      </c>
      <c r="BZ2805">
        <v>-2</v>
      </c>
      <c r="CA2805">
        <v>0</v>
      </c>
      <c r="CB2805">
        <v>2</v>
      </c>
      <c r="CC2805" t="e">
        <v>#VALUE!</v>
      </c>
      <c r="CD2805">
        <v>2</v>
      </c>
      <c r="CE2805">
        <v>0</v>
      </c>
      <c r="CH2805">
        <f t="shared" si="216"/>
        <v>0</v>
      </c>
      <c r="CI2805" t="s">
        <v>1405</v>
      </c>
      <c r="CJ2805">
        <v>1</v>
      </c>
      <c r="CK2805" t="s">
        <v>1399</v>
      </c>
      <c r="CL2805">
        <f t="shared" si="217"/>
        <v>1</v>
      </c>
      <c r="CM2805">
        <f t="shared" si="218"/>
        <v>0</v>
      </c>
      <c r="CN2805">
        <f t="shared" si="219"/>
        <v>0</v>
      </c>
    </row>
    <row r="2806" spans="1:92" x14ac:dyDescent="0.25">
      <c r="A2806">
        <v>1162</v>
      </c>
      <c r="B2806" t="s">
        <v>564</v>
      </c>
      <c r="C2806" t="s">
        <v>564</v>
      </c>
      <c r="D2806">
        <v>2604220</v>
      </c>
      <c r="E2806">
        <v>2</v>
      </c>
      <c r="F2806" s="107">
        <v>40950</v>
      </c>
      <c r="G2806" s="107">
        <v>40952</v>
      </c>
      <c r="H2806">
        <v>2604220</v>
      </c>
      <c r="I2806" s="107">
        <v>40951</v>
      </c>
      <c r="J2806" s="107">
        <v>40952</v>
      </c>
      <c r="K2806">
        <v>2000</v>
      </c>
      <c r="L2806" t="s">
        <v>566</v>
      </c>
      <c r="N2806" t="s">
        <v>564</v>
      </c>
      <c r="O2806" t="s">
        <v>913</v>
      </c>
      <c r="P2806" t="s">
        <v>587</v>
      </c>
      <c r="Q2806">
        <v>2</v>
      </c>
      <c r="R2806">
        <v>3</v>
      </c>
      <c r="S2806">
        <v>0</v>
      </c>
      <c r="T2806">
        <v>0</v>
      </c>
      <c r="AD2806" s="107">
        <v>34036</v>
      </c>
      <c r="AE2806" t="s">
        <v>31</v>
      </c>
      <c r="AF2806" t="s">
        <v>32</v>
      </c>
      <c r="AG2806" t="s">
        <v>868</v>
      </c>
      <c r="AH2806" t="s">
        <v>30</v>
      </c>
      <c r="AI2806" t="s">
        <v>113</v>
      </c>
      <c r="AJ2806" t="s">
        <v>47</v>
      </c>
      <c r="AK2806">
        <v>1</v>
      </c>
      <c r="AL2806" t="s">
        <v>47</v>
      </c>
      <c r="AP2806" t="s">
        <v>107</v>
      </c>
      <c r="AR2806" t="s">
        <v>43</v>
      </c>
      <c r="AS2806" t="s">
        <v>60</v>
      </c>
      <c r="AT2806" t="s">
        <v>297</v>
      </c>
      <c r="BC2806" t="s">
        <v>37</v>
      </c>
      <c r="BF2806">
        <v>2</v>
      </c>
      <c r="BG2806">
        <v>2</v>
      </c>
      <c r="BH2806">
        <v>3</v>
      </c>
      <c r="BI2806">
        <v>18.89071038251366</v>
      </c>
      <c r="BJ2806">
        <f t="shared" si="215"/>
        <v>19</v>
      </c>
      <c r="BK2806">
        <v>0</v>
      </c>
      <c r="BL2806">
        <v>0</v>
      </c>
      <c r="BM2806" t="s">
        <v>47</v>
      </c>
      <c r="BN2806" t="s">
        <v>913</v>
      </c>
      <c r="BO2806" t="s">
        <v>564</v>
      </c>
      <c r="BQ2806" t="s">
        <v>47</v>
      </c>
      <c r="BR2806" t="s">
        <v>87</v>
      </c>
      <c r="BS2806" t="s">
        <v>572</v>
      </c>
      <c r="BT2806" t="s">
        <v>1252</v>
      </c>
      <c r="BU2806" t="s">
        <v>564</v>
      </c>
      <c r="BV2806">
        <v>0.66666666666666663</v>
      </c>
      <c r="BW2806">
        <v>1</v>
      </c>
      <c r="BX2806">
        <v>0.33333333333333337</v>
      </c>
      <c r="BY2806">
        <v>0</v>
      </c>
      <c r="BZ2806">
        <v>-2</v>
      </c>
      <c r="CA2806">
        <v>0</v>
      </c>
      <c r="CB2806">
        <v>2</v>
      </c>
      <c r="CC2806" t="e">
        <v>#VALUE!</v>
      </c>
      <c r="CD2806">
        <v>2</v>
      </c>
      <c r="CE2806">
        <v>0</v>
      </c>
      <c r="CH2806">
        <f t="shared" si="216"/>
        <v>0</v>
      </c>
      <c r="CI2806" t="s">
        <v>1405</v>
      </c>
      <c r="CJ2806">
        <v>1</v>
      </c>
      <c r="CK2806" t="s">
        <v>1399</v>
      </c>
      <c r="CL2806">
        <f t="shared" si="217"/>
        <v>0</v>
      </c>
      <c r="CM2806">
        <f t="shared" si="218"/>
        <v>0</v>
      </c>
      <c r="CN2806">
        <f t="shared" si="219"/>
        <v>0</v>
      </c>
    </row>
    <row r="2807" spans="1:92" x14ac:dyDescent="0.25">
      <c r="A2807">
        <v>1180</v>
      </c>
      <c r="B2807" t="s">
        <v>564</v>
      </c>
      <c r="C2807" t="s">
        <v>564</v>
      </c>
      <c r="D2807">
        <v>2604339</v>
      </c>
      <c r="E2807">
        <v>5</v>
      </c>
      <c r="F2807" s="107">
        <v>40952</v>
      </c>
      <c r="G2807" s="107">
        <v>41088</v>
      </c>
      <c r="H2807">
        <v>2604339</v>
      </c>
      <c r="I2807" s="107">
        <v>40952</v>
      </c>
      <c r="J2807" s="107">
        <v>41088</v>
      </c>
      <c r="K2807">
        <v>35000</v>
      </c>
      <c r="L2807" t="s">
        <v>570</v>
      </c>
      <c r="N2807" t="s">
        <v>564</v>
      </c>
      <c r="O2807" t="s">
        <v>913</v>
      </c>
      <c r="P2807" t="s">
        <v>38</v>
      </c>
      <c r="Q2807">
        <v>137</v>
      </c>
      <c r="R2807">
        <v>137</v>
      </c>
      <c r="S2807">
        <v>0</v>
      </c>
      <c r="T2807">
        <v>0</v>
      </c>
      <c r="AD2807" s="107">
        <v>31095</v>
      </c>
      <c r="AE2807" t="s">
        <v>45</v>
      </c>
      <c r="AF2807" t="s">
        <v>68</v>
      </c>
      <c r="AG2807" t="s">
        <v>870</v>
      </c>
      <c r="AH2807" t="s">
        <v>30</v>
      </c>
      <c r="AI2807" t="s">
        <v>86</v>
      </c>
      <c r="AJ2807" t="s">
        <v>88</v>
      </c>
      <c r="AK2807">
        <v>7</v>
      </c>
      <c r="AL2807" t="s">
        <v>987</v>
      </c>
      <c r="AN2807">
        <v>6</v>
      </c>
      <c r="AP2807" t="s">
        <v>138</v>
      </c>
      <c r="AR2807" t="s">
        <v>43</v>
      </c>
      <c r="AS2807" t="s">
        <v>63</v>
      </c>
      <c r="BC2807" t="s">
        <v>37</v>
      </c>
      <c r="BF2807">
        <v>137</v>
      </c>
      <c r="BG2807">
        <v>137</v>
      </c>
      <c r="BH2807">
        <v>137</v>
      </c>
      <c r="BI2807">
        <v>26.931693989071039</v>
      </c>
      <c r="BJ2807">
        <f t="shared" si="215"/>
        <v>27</v>
      </c>
      <c r="BK2807">
        <v>0</v>
      </c>
      <c r="BL2807">
        <v>0</v>
      </c>
      <c r="BM2807" t="s">
        <v>1050</v>
      </c>
      <c r="BN2807" t="s">
        <v>913</v>
      </c>
      <c r="BO2807" t="s">
        <v>564</v>
      </c>
      <c r="BQ2807" t="s">
        <v>1050</v>
      </c>
      <c r="BR2807" t="s">
        <v>87</v>
      </c>
      <c r="BS2807" t="s">
        <v>572</v>
      </c>
      <c r="BT2807" t="s">
        <v>1252</v>
      </c>
      <c r="BU2807" t="s">
        <v>564</v>
      </c>
      <c r="BV2807">
        <v>1</v>
      </c>
      <c r="BW2807">
        <v>1</v>
      </c>
      <c r="BX2807">
        <v>0</v>
      </c>
      <c r="BY2807">
        <v>0</v>
      </c>
      <c r="BZ2807">
        <v>-137</v>
      </c>
      <c r="CA2807">
        <v>0</v>
      </c>
      <c r="CB2807">
        <v>137</v>
      </c>
      <c r="CC2807" t="e">
        <v>#VALUE!</v>
      </c>
      <c r="CD2807">
        <v>137</v>
      </c>
      <c r="CE2807">
        <v>0</v>
      </c>
      <c r="CH2807">
        <f t="shared" si="216"/>
        <v>0</v>
      </c>
      <c r="CI2807" t="s">
        <v>1403</v>
      </c>
      <c r="CJ2807">
        <v>6</v>
      </c>
      <c r="CK2807" t="s">
        <v>1399</v>
      </c>
      <c r="CL2807">
        <f t="shared" si="217"/>
        <v>0</v>
      </c>
      <c r="CM2807">
        <f t="shared" si="218"/>
        <v>0</v>
      </c>
      <c r="CN2807">
        <f t="shared" si="219"/>
        <v>0</v>
      </c>
    </row>
    <row r="2808" spans="1:92" x14ac:dyDescent="0.25">
      <c r="A2808">
        <v>1187</v>
      </c>
      <c r="B2808" t="s">
        <v>564</v>
      </c>
      <c r="C2808" t="s">
        <v>564</v>
      </c>
      <c r="D2808">
        <v>2604423</v>
      </c>
      <c r="E2808">
        <v>4</v>
      </c>
      <c r="F2808" s="107">
        <v>40952</v>
      </c>
      <c r="G2808" s="107">
        <v>40954</v>
      </c>
      <c r="H2808">
        <v>2604423</v>
      </c>
      <c r="I2808" s="107">
        <v>40953</v>
      </c>
      <c r="J2808" s="107">
        <v>40954</v>
      </c>
      <c r="K2808">
        <v>35000</v>
      </c>
      <c r="L2808" t="s">
        <v>570</v>
      </c>
      <c r="N2808" t="s">
        <v>564</v>
      </c>
      <c r="O2808" t="s">
        <v>913</v>
      </c>
      <c r="P2808" t="s">
        <v>38</v>
      </c>
      <c r="Q2808">
        <v>2</v>
      </c>
      <c r="R2808">
        <v>3</v>
      </c>
      <c r="S2808">
        <v>0</v>
      </c>
      <c r="T2808">
        <v>0</v>
      </c>
      <c r="AB2808" t="s">
        <v>111</v>
      </c>
      <c r="AD2808" s="107">
        <v>28731</v>
      </c>
      <c r="AE2808" t="s">
        <v>31</v>
      </c>
      <c r="AF2808" t="s">
        <v>39</v>
      </c>
      <c r="AG2808" t="s">
        <v>40</v>
      </c>
      <c r="AH2808" t="s">
        <v>30</v>
      </c>
      <c r="AI2808" t="s">
        <v>112</v>
      </c>
      <c r="AJ2808" t="s">
        <v>88</v>
      </c>
      <c r="AK2808">
        <v>1</v>
      </c>
      <c r="AL2808" t="s">
        <v>986</v>
      </c>
      <c r="AO2808">
        <v>120</v>
      </c>
      <c r="AP2808" t="s">
        <v>42</v>
      </c>
      <c r="AR2808" t="s">
        <v>43</v>
      </c>
      <c r="AS2808" t="s">
        <v>44</v>
      </c>
      <c r="AT2808" t="s">
        <v>300</v>
      </c>
      <c r="BC2808" t="s">
        <v>37</v>
      </c>
      <c r="BF2808">
        <v>2</v>
      </c>
      <c r="BG2808">
        <v>2</v>
      </c>
      <c r="BH2808">
        <v>3</v>
      </c>
      <c r="BI2808">
        <v>33.39071038251366</v>
      </c>
      <c r="BJ2808">
        <f t="shared" si="215"/>
        <v>33</v>
      </c>
      <c r="BK2808">
        <v>0</v>
      </c>
      <c r="BL2808">
        <v>0</v>
      </c>
      <c r="BM2808" t="s">
        <v>1050</v>
      </c>
      <c r="BN2808" t="s">
        <v>913</v>
      </c>
      <c r="BO2808" t="s">
        <v>564</v>
      </c>
      <c r="BQ2808" t="s">
        <v>1050</v>
      </c>
      <c r="BR2808" t="s">
        <v>87</v>
      </c>
      <c r="BS2808" t="s">
        <v>572</v>
      </c>
      <c r="BT2808" t="s">
        <v>1252</v>
      </c>
      <c r="BU2808" t="s">
        <v>564</v>
      </c>
      <c r="BV2808">
        <v>0.66666666666666663</v>
      </c>
      <c r="BW2808">
        <v>1</v>
      </c>
      <c r="BX2808">
        <v>0.33333333333333337</v>
      </c>
      <c r="BY2808">
        <v>0</v>
      </c>
      <c r="BZ2808">
        <v>-2</v>
      </c>
      <c r="CA2808">
        <v>0</v>
      </c>
      <c r="CB2808">
        <v>2</v>
      </c>
      <c r="CC2808" t="e">
        <v>#VALUE!</v>
      </c>
      <c r="CD2808">
        <v>2</v>
      </c>
      <c r="CE2808">
        <v>0</v>
      </c>
      <c r="CH2808">
        <f t="shared" si="216"/>
        <v>0</v>
      </c>
      <c r="CI2808" t="s">
        <v>1405</v>
      </c>
      <c r="CJ2808">
        <v>1</v>
      </c>
      <c r="CK2808" t="s">
        <v>1399</v>
      </c>
      <c r="CL2808">
        <f t="shared" si="217"/>
        <v>0</v>
      </c>
      <c r="CM2808">
        <f t="shared" si="218"/>
        <v>0</v>
      </c>
      <c r="CN2808">
        <f t="shared" si="219"/>
        <v>0</v>
      </c>
    </row>
    <row r="2809" spans="1:92" x14ac:dyDescent="0.25">
      <c r="A2809">
        <v>1193</v>
      </c>
      <c r="B2809" t="s">
        <v>564</v>
      </c>
      <c r="C2809" t="s">
        <v>564</v>
      </c>
      <c r="D2809">
        <v>2604466</v>
      </c>
      <c r="E2809">
        <v>2</v>
      </c>
      <c r="F2809" s="107">
        <v>40952</v>
      </c>
      <c r="G2809" s="107">
        <v>41326</v>
      </c>
      <c r="H2809">
        <v>2604466</v>
      </c>
      <c r="I2809" s="107">
        <v>40953</v>
      </c>
      <c r="J2809" s="107">
        <v>40955</v>
      </c>
      <c r="K2809">
        <v>65000</v>
      </c>
      <c r="L2809" t="s">
        <v>570</v>
      </c>
      <c r="M2809" s="107">
        <v>40955</v>
      </c>
      <c r="N2809" t="s">
        <v>87</v>
      </c>
      <c r="O2809" t="s">
        <v>75</v>
      </c>
      <c r="P2809" t="s">
        <v>587</v>
      </c>
      <c r="Q2809">
        <v>3</v>
      </c>
      <c r="R2809">
        <v>375</v>
      </c>
      <c r="S2809">
        <v>0</v>
      </c>
      <c r="T2809">
        <v>0</v>
      </c>
      <c r="AD2809" s="107">
        <v>30557</v>
      </c>
      <c r="AE2809" t="s">
        <v>31</v>
      </c>
      <c r="AF2809" t="s">
        <v>68</v>
      </c>
      <c r="AG2809" t="s">
        <v>870</v>
      </c>
      <c r="AH2809" t="s">
        <v>30</v>
      </c>
      <c r="AI2809" t="s">
        <v>117</v>
      </c>
      <c r="AJ2809" t="s">
        <v>47</v>
      </c>
      <c r="AK2809">
        <v>11</v>
      </c>
      <c r="AL2809" t="s">
        <v>47</v>
      </c>
      <c r="AP2809" t="s">
        <v>187</v>
      </c>
      <c r="AR2809" t="s">
        <v>66</v>
      </c>
      <c r="AS2809" t="s">
        <v>63</v>
      </c>
      <c r="BC2809" t="s">
        <v>51</v>
      </c>
      <c r="BF2809">
        <v>3</v>
      </c>
      <c r="BG2809">
        <v>374</v>
      </c>
      <c r="BH2809">
        <v>375</v>
      </c>
      <c r="BI2809">
        <v>28.401639344262296</v>
      </c>
      <c r="BJ2809">
        <f t="shared" si="215"/>
        <v>28</v>
      </c>
      <c r="BK2809">
        <v>0</v>
      </c>
      <c r="BL2809">
        <v>-371</v>
      </c>
      <c r="BM2809" t="s">
        <v>47</v>
      </c>
      <c r="BN2809" t="s">
        <v>75</v>
      </c>
      <c r="BO2809" t="s">
        <v>87</v>
      </c>
      <c r="BQ2809" t="s">
        <v>47</v>
      </c>
      <c r="BR2809" t="s">
        <v>87</v>
      </c>
      <c r="BS2809" t="s">
        <v>573</v>
      </c>
      <c r="BT2809" t="s">
        <v>1252</v>
      </c>
      <c r="BU2809" t="s">
        <v>564</v>
      </c>
      <c r="BV2809">
        <v>8.0000000000000002E-3</v>
      </c>
      <c r="BW2809">
        <v>8.0213903743315516E-3</v>
      </c>
      <c r="BX2809">
        <v>2.139037433155147E-5</v>
      </c>
      <c r="BY2809">
        <v>0</v>
      </c>
      <c r="BZ2809">
        <v>-3</v>
      </c>
      <c r="CA2809">
        <v>0</v>
      </c>
      <c r="CB2809">
        <v>3</v>
      </c>
      <c r="CC2809" t="e">
        <v>#VALUE!</v>
      </c>
      <c r="CD2809">
        <v>3</v>
      </c>
      <c r="CE2809">
        <v>0</v>
      </c>
      <c r="CH2809">
        <f t="shared" si="216"/>
        <v>0</v>
      </c>
      <c r="CI2809" t="s">
        <v>1405</v>
      </c>
      <c r="CJ2809">
        <v>1</v>
      </c>
      <c r="CK2809" t="s">
        <v>1399</v>
      </c>
      <c r="CL2809">
        <f t="shared" si="217"/>
        <v>1</v>
      </c>
      <c r="CM2809">
        <f t="shared" si="218"/>
        <v>0</v>
      </c>
      <c r="CN2809">
        <f t="shared" si="219"/>
        <v>0</v>
      </c>
    </row>
    <row r="2810" spans="1:92" x14ac:dyDescent="0.25">
      <c r="A2810">
        <v>1196</v>
      </c>
      <c r="B2810" t="s">
        <v>564</v>
      </c>
      <c r="C2810" t="s">
        <v>564</v>
      </c>
      <c r="D2810">
        <v>2604508</v>
      </c>
      <c r="E2810">
        <v>5</v>
      </c>
      <c r="F2810" s="107">
        <v>40952</v>
      </c>
      <c r="G2810" s="107">
        <v>41072</v>
      </c>
      <c r="H2810">
        <v>2604508</v>
      </c>
      <c r="I2810" s="107" t="s">
        <v>560</v>
      </c>
      <c r="J2810" s="107" t="s">
        <v>560</v>
      </c>
      <c r="K2810">
        <v>2000</v>
      </c>
      <c r="L2810" t="s">
        <v>566</v>
      </c>
      <c r="M2810" s="107">
        <v>40953</v>
      </c>
      <c r="N2810" t="s">
        <v>87</v>
      </c>
      <c r="O2810" t="s">
        <v>75</v>
      </c>
      <c r="P2810" t="s">
        <v>38</v>
      </c>
      <c r="Q2810">
        <v>0</v>
      </c>
      <c r="R2810">
        <v>121</v>
      </c>
      <c r="S2810">
        <v>0</v>
      </c>
      <c r="T2810">
        <v>0</v>
      </c>
      <c r="AD2810" s="107">
        <v>29740</v>
      </c>
      <c r="AE2810" t="s">
        <v>31</v>
      </c>
      <c r="AF2810" t="s">
        <v>68</v>
      </c>
      <c r="AG2810" t="s">
        <v>870</v>
      </c>
      <c r="AH2810" t="s">
        <v>30</v>
      </c>
      <c r="AI2810" t="s">
        <v>140</v>
      </c>
      <c r="AJ2810" t="s">
        <v>88</v>
      </c>
      <c r="AK2810">
        <v>5</v>
      </c>
      <c r="AL2810" t="s">
        <v>987</v>
      </c>
      <c r="AN2810">
        <v>6</v>
      </c>
      <c r="AP2810" t="s">
        <v>42</v>
      </c>
      <c r="AR2810" t="s">
        <v>43</v>
      </c>
      <c r="AS2810" t="s">
        <v>44</v>
      </c>
      <c r="BC2810" t="s">
        <v>51</v>
      </c>
      <c r="BF2810">
        <v>0</v>
      </c>
      <c r="BG2810">
        <v>0</v>
      </c>
      <c r="BH2810">
        <v>121</v>
      </c>
      <c r="BI2810">
        <v>30.633879781420767</v>
      </c>
      <c r="BJ2810" t="e">
        <f t="shared" si="215"/>
        <v>#VALUE!</v>
      </c>
      <c r="BK2810" t="e">
        <v>#VALUE!</v>
      </c>
      <c r="BL2810" t="e">
        <v>#VALUE!</v>
      </c>
      <c r="BM2810" t="s">
        <v>1050</v>
      </c>
      <c r="BN2810" t="s">
        <v>75</v>
      </c>
      <c r="BO2810" t="s">
        <v>87</v>
      </c>
      <c r="BQ2810" t="s">
        <v>1050</v>
      </c>
      <c r="BR2810">
        <v>0</v>
      </c>
      <c r="BS2810" t="s">
        <v>573</v>
      </c>
      <c r="BT2810" t="s">
        <v>1252</v>
      </c>
      <c r="BU2810" t="s">
        <v>564</v>
      </c>
      <c r="BV2810">
        <v>0</v>
      </c>
      <c r="BW2810">
        <v>0</v>
      </c>
      <c r="BX2810">
        <v>0</v>
      </c>
      <c r="BY2810">
        <v>0</v>
      </c>
      <c r="BZ2810" t="e">
        <v>#VALUE!</v>
      </c>
      <c r="CA2810" t="e">
        <v>#VALUE!</v>
      </c>
      <c r="CB2810" t="e">
        <v>#VALUE!</v>
      </c>
      <c r="CC2810">
        <v>0</v>
      </c>
      <c r="CD2810">
        <v>0</v>
      </c>
      <c r="CE2810">
        <v>0</v>
      </c>
      <c r="CH2810">
        <f t="shared" si="216"/>
        <v>0</v>
      </c>
      <c r="CI2810" t="s">
        <v>1405</v>
      </c>
      <c r="CJ2810">
        <v>1</v>
      </c>
      <c r="CK2810" t="s">
        <v>1400</v>
      </c>
      <c r="CL2810">
        <f t="shared" si="217"/>
        <v>1</v>
      </c>
      <c r="CM2810">
        <f t="shared" si="218"/>
        <v>0</v>
      </c>
      <c r="CN2810">
        <f t="shared" si="219"/>
        <v>0</v>
      </c>
    </row>
    <row r="2811" spans="1:92" x14ac:dyDescent="0.25">
      <c r="A2811">
        <v>1204</v>
      </c>
      <c r="B2811" t="s">
        <v>564</v>
      </c>
      <c r="C2811" t="s">
        <v>564</v>
      </c>
      <c r="D2811">
        <v>2604540</v>
      </c>
      <c r="E2811">
        <v>5</v>
      </c>
      <c r="F2811" s="107">
        <v>40953</v>
      </c>
      <c r="G2811" s="107">
        <v>40954</v>
      </c>
      <c r="H2811">
        <v>2604540</v>
      </c>
      <c r="I2811" s="107">
        <v>40953</v>
      </c>
      <c r="J2811" s="107">
        <v>40954</v>
      </c>
      <c r="K2811">
        <v>10000</v>
      </c>
      <c r="L2811" t="s">
        <v>568</v>
      </c>
      <c r="N2811" t="s">
        <v>564</v>
      </c>
      <c r="O2811" t="s">
        <v>913</v>
      </c>
      <c r="P2811" t="s">
        <v>38</v>
      </c>
      <c r="Q2811">
        <v>2</v>
      </c>
      <c r="R2811">
        <v>2</v>
      </c>
      <c r="S2811">
        <v>0</v>
      </c>
      <c r="T2811">
        <v>0</v>
      </c>
      <c r="AD2811" s="107">
        <v>30049</v>
      </c>
      <c r="AE2811" t="s">
        <v>31</v>
      </c>
      <c r="AF2811" t="s">
        <v>32</v>
      </c>
      <c r="AG2811" t="s">
        <v>868</v>
      </c>
      <c r="AH2811" t="s">
        <v>30</v>
      </c>
      <c r="AI2811" t="s">
        <v>117</v>
      </c>
      <c r="AJ2811" t="s">
        <v>88</v>
      </c>
      <c r="AK2811">
        <v>1</v>
      </c>
      <c r="AL2811" t="s">
        <v>987</v>
      </c>
      <c r="AN2811">
        <v>6</v>
      </c>
      <c r="AP2811" t="s">
        <v>42</v>
      </c>
      <c r="AR2811" t="s">
        <v>43</v>
      </c>
      <c r="AS2811" t="s">
        <v>44</v>
      </c>
      <c r="BC2811" t="s">
        <v>37</v>
      </c>
      <c r="BF2811">
        <v>2</v>
      </c>
      <c r="BG2811">
        <v>2</v>
      </c>
      <c r="BH2811">
        <v>2</v>
      </c>
      <c r="BI2811">
        <v>29.792349726775956</v>
      </c>
      <c r="BJ2811">
        <f t="shared" si="215"/>
        <v>30</v>
      </c>
      <c r="BK2811">
        <v>0</v>
      </c>
      <c r="BL2811">
        <v>0</v>
      </c>
      <c r="BM2811" t="s">
        <v>1050</v>
      </c>
      <c r="BN2811" t="s">
        <v>913</v>
      </c>
      <c r="BO2811" t="s">
        <v>564</v>
      </c>
      <c r="BQ2811" t="s">
        <v>1050</v>
      </c>
      <c r="BR2811" t="s">
        <v>87</v>
      </c>
      <c r="BS2811" t="s">
        <v>572</v>
      </c>
      <c r="BT2811" t="s">
        <v>1252</v>
      </c>
      <c r="BU2811" t="s">
        <v>564</v>
      </c>
      <c r="BV2811">
        <v>1</v>
      </c>
      <c r="BW2811">
        <v>1</v>
      </c>
      <c r="BX2811">
        <v>0</v>
      </c>
      <c r="BY2811">
        <v>0</v>
      </c>
      <c r="BZ2811">
        <v>-2</v>
      </c>
      <c r="CA2811">
        <v>0</v>
      </c>
      <c r="CB2811">
        <v>2</v>
      </c>
      <c r="CC2811" t="e">
        <v>#VALUE!</v>
      </c>
      <c r="CD2811">
        <v>2</v>
      </c>
      <c r="CE2811">
        <v>0</v>
      </c>
      <c r="CH2811">
        <f t="shared" si="216"/>
        <v>0</v>
      </c>
      <c r="CI2811" t="s">
        <v>1405</v>
      </c>
      <c r="CJ2811">
        <v>1</v>
      </c>
      <c r="CK2811" t="s">
        <v>1399</v>
      </c>
      <c r="CL2811">
        <f t="shared" si="217"/>
        <v>0</v>
      </c>
      <c r="CM2811">
        <f t="shared" si="218"/>
        <v>0</v>
      </c>
      <c r="CN2811">
        <f t="shared" si="219"/>
        <v>0</v>
      </c>
    </row>
    <row r="2812" spans="1:92" x14ac:dyDescent="0.25">
      <c r="A2812">
        <v>1207</v>
      </c>
      <c r="B2812" t="s">
        <v>564</v>
      </c>
      <c r="C2812" t="s">
        <v>564</v>
      </c>
      <c r="D2812">
        <v>2604541</v>
      </c>
      <c r="E2812">
        <v>2</v>
      </c>
      <c r="F2812" s="107">
        <v>40953</v>
      </c>
      <c r="G2812" s="107">
        <v>41368</v>
      </c>
      <c r="H2812">
        <v>2604541</v>
      </c>
      <c r="I2812" s="107" t="s">
        <v>560</v>
      </c>
      <c r="J2812" s="107" t="s">
        <v>560</v>
      </c>
      <c r="K2812">
        <v>20000</v>
      </c>
      <c r="L2812" t="s">
        <v>569</v>
      </c>
      <c r="M2812" s="107">
        <v>40954</v>
      </c>
      <c r="N2812" t="s">
        <v>87</v>
      </c>
      <c r="O2812" t="s">
        <v>583</v>
      </c>
      <c r="P2812" t="s">
        <v>587</v>
      </c>
      <c r="Q2812">
        <v>0</v>
      </c>
      <c r="R2812">
        <v>416</v>
      </c>
      <c r="S2812">
        <v>0</v>
      </c>
      <c r="T2812">
        <v>0</v>
      </c>
      <c r="AD2812" s="107">
        <v>33543</v>
      </c>
      <c r="AE2812" t="s">
        <v>31</v>
      </c>
      <c r="AF2812" t="s">
        <v>68</v>
      </c>
      <c r="AG2812" t="s">
        <v>870</v>
      </c>
      <c r="AH2812" t="s">
        <v>30</v>
      </c>
      <c r="AI2812" t="s">
        <v>64</v>
      </c>
      <c r="AJ2812" t="s">
        <v>47</v>
      </c>
      <c r="AK2812">
        <v>14</v>
      </c>
      <c r="AL2812" t="s">
        <v>47</v>
      </c>
      <c r="AP2812" t="s">
        <v>131</v>
      </c>
      <c r="AR2812" t="s">
        <v>91</v>
      </c>
      <c r="AS2812" t="s">
        <v>81</v>
      </c>
      <c r="BC2812" t="s">
        <v>51</v>
      </c>
      <c r="BF2812">
        <v>0</v>
      </c>
      <c r="BG2812" t="e">
        <v>#VALUE!</v>
      </c>
      <c r="BH2812">
        <v>416</v>
      </c>
      <c r="BI2812">
        <v>20.245901639344261</v>
      </c>
      <c r="BJ2812" t="e">
        <f t="shared" si="215"/>
        <v>#VALUE!</v>
      </c>
      <c r="BK2812" t="e">
        <v>#VALUE!</v>
      </c>
      <c r="BL2812" t="e">
        <v>#VALUE!</v>
      </c>
      <c r="BM2812" t="s">
        <v>47</v>
      </c>
      <c r="BN2812" t="s">
        <v>75</v>
      </c>
      <c r="BO2812" t="s">
        <v>87</v>
      </c>
      <c r="BQ2812" t="s">
        <v>47</v>
      </c>
      <c r="BR2812">
        <v>0</v>
      </c>
      <c r="BS2812" t="s">
        <v>573</v>
      </c>
      <c r="BT2812" t="s">
        <v>1252</v>
      </c>
      <c r="BU2812" t="s">
        <v>564</v>
      </c>
      <c r="BV2812">
        <v>0</v>
      </c>
      <c r="BW2812">
        <v>0</v>
      </c>
      <c r="BX2812">
        <v>0</v>
      </c>
      <c r="BY2812">
        <v>0</v>
      </c>
      <c r="BZ2812" t="e">
        <v>#VALUE!</v>
      </c>
      <c r="CA2812" t="e">
        <v>#VALUE!</v>
      </c>
      <c r="CB2812" t="e">
        <v>#VALUE!</v>
      </c>
      <c r="CC2812">
        <v>0</v>
      </c>
      <c r="CD2812">
        <v>0</v>
      </c>
      <c r="CE2812">
        <v>0</v>
      </c>
      <c r="CH2812">
        <f t="shared" si="216"/>
        <v>0</v>
      </c>
      <c r="CI2812" t="s">
        <v>1405</v>
      </c>
      <c r="CJ2812">
        <v>1</v>
      </c>
      <c r="CK2812" t="s">
        <v>1400</v>
      </c>
      <c r="CL2812">
        <f t="shared" si="217"/>
        <v>1</v>
      </c>
      <c r="CM2812">
        <f t="shared" si="218"/>
        <v>0</v>
      </c>
      <c r="CN2812">
        <f t="shared" si="219"/>
        <v>0</v>
      </c>
    </row>
    <row r="2813" spans="1:92" x14ac:dyDescent="0.25">
      <c r="A2813">
        <v>1000</v>
      </c>
      <c r="B2813" t="s">
        <v>564</v>
      </c>
      <c r="C2813" t="s">
        <v>564</v>
      </c>
      <c r="D2813">
        <v>2604655</v>
      </c>
      <c r="E2813">
        <v>1</v>
      </c>
      <c r="F2813" s="107">
        <v>40946</v>
      </c>
      <c r="G2813" s="107">
        <v>40953</v>
      </c>
      <c r="H2813">
        <v>2604655</v>
      </c>
      <c r="I2813" s="107" t="s">
        <v>560</v>
      </c>
      <c r="J2813" s="107" t="s">
        <v>560</v>
      </c>
      <c r="K2813">
        <v>100000</v>
      </c>
      <c r="L2813" t="s">
        <v>570</v>
      </c>
      <c r="N2813" t="s">
        <v>1336</v>
      </c>
      <c r="O2813" t="s">
        <v>913</v>
      </c>
      <c r="P2813" t="s">
        <v>54</v>
      </c>
      <c r="Q2813">
        <v>0</v>
      </c>
      <c r="R2813">
        <v>8</v>
      </c>
      <c r="S2813">
        <v>0</v>
      </c>
      <c r="T2813">
        <v>0</v>
      </c>
      <c r="AD2813" s="107">
        <v>22206</v>
      </c>
      <c r="AE2813" t="s">
        <v>31</v>
      </c>
      <c r="AF2813" t="s">
        <v>39</v>
      </c>
      <c r="AG2813" t="s">
        <v>40</v>
      </c>
      <c r="AH2813" t="s">
        <v>40</v>
      </c>
      <c r="AI2813" t="s">
        <v>69</v>
      </c>
      <c r="AJ2813" t="s">
        <v>54</v>
      </c>
      <c r="AK2813">
        <v>1</v>
      </c>
      <c r="AL2813" t="s">
        <v>54</v>
      </c>
      <c r="AP2813" t="s">
        <v>215</v>
      </c>
      <c r="AR2813" t="s">
        <v>66</v>
      </c>
      <c r="AS2813" t="s">
        <v>63</v>
      </c>
      <c r="BC2813" t="s">
        <v>78</v>
      </c>
      <c r="BF2813">
        <v>0</v>
      </c>
      <c r="BG2813">
        <v>0</v>
      </c>
      <c r="BH2813">
        <v>8</v>
      </c>
      <c r="BI2813">
        <v>51.202185792349724</v>
      </c>
      <c r="BJ2813" t="e">
        <f t="shared" si="215"/>
        <v>#VALUE!</v>
      </c>
      <c r="BK2813" t="e">
        <v>#VALUE!</v>
      </c>
      <c r="BL2813" t="e">
        <v>#VALUE!</v>
      </c>
      <c r="BM2813" t="s">
        <v>1051</v>
      </c>
      <c r="BN2813" t="s">
        <v>913</v>
      </c>
      <c r="BO2813" t="s">
        <v>564</v>
      </c>
      <c r="BQ2813" t="s">
        <v>1051</v>
      </c>
      <c r="BR2813">
        <v>0</v>
      </c>
      <c r="BS2813" t="s">
        <v>1338</v>
      </c>
      <c r="BT2813" t="s">
        <v>1252</v>
      </c>
      <c r="BU2813" t="s">
        <v>564</v>
      </c>
      <c r="BV2813">
        <v>0</v>
      </c>
      <c r="BW2813">
        <v>0</v>
      </c>
      <c r="BX2813">
        <v>0</v>
      </c>
      <c r="BY2813">
        <v>0</v>
      </c>
      <c r="BZ2813" t="e">
        <v>#VALUE!</v>
      </c>
      <c r="CA2813" t="e">
        <v>#VALUE!</v>
      </c>
      <c r="CB2813" t="e">
        <v>#VALUE!</v>
      </c>
      <c r="CC2813">
        <v>0</v>
      </c>
      <c r="CD2813">
        <v>0</v>
      </c>
      <c r="CH2813">
        <f t="shared" si="216"/>
        <v>0</v>
      </c>
      <c r="CI2813" t="s">
        <v>1405</v>
      </c>
      <c r="CJ2813">
        <v>1</v>
      </c>
      <c r="CK2813" t="s">
        <v>1400</v>
      </c>
      <c r="CL2813">
        <f t="shared" si="217"/>
        <v>0</v>
      </c>
      <c r="CM2813">
        <f t="shared" si="218"/>
        <v>0</v>
      </c>
      <c r="CN2813">
        <f t="shared" si="219"/>
        <v>0</v>
      </c>
    </row>
    <row r="2814" spans="1:92" x14ac:dyDescent="0.25">
      <c r="A2814">
        <v>1224</v>
      </c>
      <c r="B2814" t="s">
        <v>564</v>
      </c>
      <c r="C2814" t="s">
        <v>564</v>
      </c>
      <c r="D2814">
        <v>2604683</v>
      </c>
      <c r="E2814">
        <v>2</v>
      </c>
      <c r="F2814" s="107">
        <v>40953</v>
      </c>
      <c r="G2814" s="107">
        <v>41197</v>
      </c>
      <c r="H2814">
        <v>2604683</v>
      </c>
      <c r="I2814" s="107">
        <v>40954</v>
      </c>
      <c r="J2814" s="107">
        <v>40955</v>
      </c>
      <c r="K2814">
        <v>2000</v>
      </c>
      <c r="L2814" t="s">
        <v>566</v>
      </c>
      <c r="M2814" s="107">
        <v>40955</v>
      </c>
      <c r="N2814" t="s">
        <v>87</v>
      </c>
      <c r="O2814" t="s">
        <v>75</v>
      </c>
      <c r="P2814" t="s">
        <v>587</v>
      </c>
      <c r="Q2814">
        <v>2</v>
      </c>
      <c r="R2814">
        <v>245</v>
      </c>
      <c r="S2814">
        <v>0</v>
      </c>
      <c r="T2814">
        <v>0</v>
      </c>
      <c r="AD2814" s="107">
        <v>31344</v>
      </c>
      <c r="AE2814" t="s">
        <v>45</v>
      </c>
      <c r="AF2814" t="s">
        <v>32</v>
      </c>
      <c r="AG2814" t="s">
        <v>868</v>
      </c>
      <c r="AH2814" t="s">
        <v>30</v>
      </c>
      <c r="AI2814" t="s">
        <v>79</v>
      </c>
      <c r="AJ2814" t="s">
        <v>47</v>
      </c>
      <c r="AK2814">
        <v>7</v>
      </c>
      <c r="AL2814" t="s">
        <v>47</v>
      </c>
      <c r="AP2814" t="s">
        <v>42</v>
      </c>
      <c r="AR2814" t="s">
        <v>43</v>
      </c>
      <c r="AS2814" t="s">
        <v>44</v>
      </c>
      <c r="BC2814" t="s">
        <v>51</v>
      </c>
      <c r="BF2814">
        <v>2</v>
      </c>
      <c r="BG2814">
        <v>244</v>
      </c>
      <c r="BH2814">
        <v>245</v>
      </c>
      <c r="BI2814">
        <v>26.254098360655739</v>
      </c>
      <c r="BJ2814">
        <f t="shared" si="215"/>
        <v>26</v>
      </c>
      <c r="BK2814">
        <v>0</v>
      </c>
      <c r="BL2814">
        <v>-242</v>
      </c>
      <c r="BM2814" t="s">
        <v>47</v>
      </c>
      <c r="BN2814" t="s">
        <v>75</v>
      </c>
      <c r="BO2814" t="s">
        <v>87</v>
      </c>
      <c r="BQ2814" t="s">
        <v>47</v>
      </c>
      <c r="BR2814" t="s">
        <v>87</v>
      </c>
      <c r="BS2814" t="s">
        <v>573</v>
      </c>
      <c r="BT2814" t="s">
        <v>1252</v>
      </c>
      <c r="BU2814" t="s">
        <v>564</v>
      </c>
      <c r="BV2814">
        <v>8.1632653061224497E-3</v>
      </c>
      <c r="BW2814">
        <v>8.1967213114754103E-3</v>
      </c>
      <c r="BX2814">
        <v>3.3456005352960547E-5</v>
      </c>
      <c r="BY2814">
        <v>0</v>
      </c>
      <c r="BZ2814">
        <v>-2</v>
      </c>
      <c r="CA2814">
        <v>0</v>
      </c>
      <c r="CB2814">
        <v>2</v>
      </c>
      <c r="CC2814" t="e">
        <v>#VALUE!</v>
      </c>
      <c r="CD2814">
        <v>2</v>
      </c>
      <c r="CE2814">
        <v>0</v>
      </c>
      <c r="CH2814">
        <f t="shared" si="216"/>
        <v>0</v>
      </c>
      <c r="CI2814" t="s">
        <v>1405</v>
      </c>
      <c r="CJ2814">
        <v>1</v>
      </c>
      <c r="CK2814" t="s">
        <v>1399</v>
      </c>
      <c r="CL2814">
        <f t="shared" si="217"/>
        <v>1</v>
      </c>
      <c r="CM2814">
        <f t="shared" si="218"/>
        <v>0</v>
      </c>
      <c r="CN2814">
        <f t="shared" si="219"/>
        <v>0</v>
      </c>
    </row>
    <row r="2815" spans="1:92" x14ac:dyDescent="0.25">
      <c r="A2815">
        <v>1226</v>
      </c>
      <c r="B2815" t="s">
        <v>564</v>
      </c>
      <c r="C2815" t="s">
        <v>564</v>
      </c>
      <c r="D2815">
        <v>2604686</v>
      </c>
      <c r="E2815">
        <v>1</v>
      </c>
      <c r="F2815" s="107">
        <v>40953</v>
      </c>
      <c r="G2815" s="107">
        <v>41130</v>
      </c>
      <c r="H2815">
        <v>2604686</v>
      </c>
      <c r="I2815" s="107" t="s">
        <v>560</v>
      </c>
      <c r="J2815" s="107" t="s">
        <v>560</v>
      </c>
      <c r="K2815">
        <v>2000</v>
      </c>
      <c r="L2815" t="s">
        <v>566</v>
      </c>
      <c r="M2815" s="107">
        <v>40955</v>
      </c>
      <c r="N2815" t="s">
        <v>87</v>
      </c>
      <c r="O2815" t="s">
        <v>75</v>
      </c>
      <c r="P2815" t="s">
        <v>54</v>
      </c>
      <c r="Q2815">
        <v>0</v>
      </c>
      <c r="R2815">
        <v>178</v>
      </c>
      <c r="S2815">
        <v>0</v>
      </c>
      <c r="T2815">
        <v>0</v>
      </c>
      <c r="AB2815" t="s">
        <v>111</v>
      </c>
      <c r="AD2815" s="107">
        <v>33474</v>
      </c>
      <c r="AE2815" t="s">
        <v>45</v>
      </c>
      <c r="AF2815" t="s">
        <v>39</v>
      </c>
      <c r="AG2815" t="s">
        <v>40</v>
      </c>
      <c r="AH2815" t="s">
        <v>30</v>
      </c>
      <c r="AI2815" t="s">
        <v>86</v>
      </c>
      <c r="AJ2815" t="s">
        <v>54</v>
      </c>
      <c r="AK2815">
        <v>7</v>
      </c>
      <c r="AL2815" t="s">
        <v>54</v>
      </c>
      <c r="AP2815" t="s">
        <v>42</v>
      </c>
      <c r="AR2815" t="s">
        <v>43</v>
      </c>
      <c r="AS2815" t="s">
        <v>44</v>
      </c>
      <c r="BC2815" t="s">
        <v>51</v>
      </c>
      <c r="BF2815">
        <v>0</v>
      </c>
      <c r="BG2815">
        <v>0</v>
      </c>
      <c r="BH2815">
        <v>178</v>
      </c>
      <c r="BI2815">
        <v>20.434426229508198</v>
      </c>
      <c r="BJ2815" t="e">
        <f t="shared" si="215"/>
        <v>#VALUE!</v>
      </c>
      <c r="BK2815" t="e">
        <v>#VALUE!</v>
      </c>
      <c r="BL2815" t="e">
        <v>#VALUE!</v>
      </c>
      <c r="BM2815" t="s">
        <v>1051</v>
      </c>
      <c r="BN2815" t="s">
        <v>75</v>
      </c>
      <c r="BO2815" t="s">
        <v>87</v>
      </c>
      <c r="BQ2815" t="s">
        <v>1051</v>
      </c>
      <c r="BR2815">
        <v>0</v>
      </c>
      <c r="BS2815" t="s">
        <v>573</v>
      </c>
      <c r="BT2815" t="s">
        <v>1252</v>
      </c>
      <c r="BU2815" t="s">
        <v>564</v>
      </c>
      <c r="BV2815">
        <v>0</v>
      </c>
      <c r="BW2815">
        <v>0</v>
      </c>
      <c r="BX2815">
        <v>0</v>
      </c>
      <c r="BY2815">
        <v>0</v>
      </c>
      <c r="BZ2815" t="e">
        <v>#VALUE!</v>
      </c>
      <c r="CA2815" t="e">
        <v>#VALUE!</v>
      </c>
      <c r="CB2815" t="e">
        <v>#VALUE!</v>
      </c>
      <c r="CC2815">
        <v>0</v>
      </c>
      <c r="CD2815">
        <v>0</v>
      </c>
      <c r="CE2815">
        <v>0</v>
      </c>
      <c r="CH2815">
        <f t="shared" si="216"/>
        <v>0</v>
      </c>
      <c r="CI2815" t="s">
        <v>1405</v>
      </c>
      <c r="CJ2815">
        <v>1</v>
      </c>
      <c r="CK2815" t="s">
        <v>1400</v>
      </c>
      <c r="CL2815">
        <f t="shared" si="217"/>
        <v>1</v>
      </c>
      <c r="CM2815">
        <f t="shared" si="218"/>
        <v>0</v>
      </c>
      <c r="CN2815">
        <f t="shared" si="219"/>
        <v>0</v>
      </c>
    </row>
    <row r="2816" spans="1:92" x14ac:dyDescent="0.25">
      <c r="A2816">
        <v>1234</v>
      </c>
      <c r="B2816" t="s">
        <v>564</v>
      </c>
      <c r="C2816" t="s">
        <v>564</v>
      </c>
      <c r="D2816">
        <v>2604695</v>
      </c>
      <c r="E2816">
        <v>1</v>
      </c>
      <c r="F2816" s="107">
        <v>40954</v>
      </c>
      <c r="G2816" s="107">
        <v>40955</v>
      </c>
      <c r="H2816">
        <v>2604695</v>
      </c>
      <c r="I2816" s="107">
        <v>40954</v>
      </c>
      <c r="J2816" s="107">
        <v>40955</v>
      </c>
      <c r="K2816">
        <v>2000</v>
      </c>
      <c r="L2816" t="s">
        <v>566</v>
      </c>
      <c r="M2816" s="107">
        <v>40955</v>
      </c>
      <c r="N2816" t="s">
        <v>87</v>
      </c>
      <c r="O2816" t="s">
        <v>75</v>
      </c>
      <c r="P2816" t="s">
        <v>54</v>
      </c>
      <c r="Q2816">
        <v>2</v>
      </c>
      <c r="R2816">
        <v>2</v>
      </c>
      <c r="S2816">
        <v>0</v>
      </c>
      <c r="T2816">
        <v>0</v>
      </c>
      <c r="AD2816" s="107">
        <v>34498</v>
      </c>
      <c r="AE2816" t="s">
        <v>45</v>
      </c>
      <c r="AF2816" t="s">
        <v>68</v>
      </c>
      <c r="AG2816" t="s">
        <v>870</v>
      </c>
      <c r="AH2816" t="s">
        <v>30</v>
      </c>
      <c r="AI2816" t="s">
        <v>84</v>
      </c>
      <c r="AJ2816" t="s">
        <v>54</v>
      </c>
      <c r="AK2816">
        <v>1</v>
      </c>
      <c r="AL2816" t="s">
        <v>54</v>
      </c>
      <c r="AP2816" t="s">
        <v>42</v>
      </c>
      <c r="AR2816" t="s">
        <v>43</v>
      </c>
      <c r="AS2816" t="s">
        <v>44</v>
      </c>
      <c r="BC2816" t="s">
        <v>78</v>
      </c>
      <c r="BF2816">
        <v>2</v>
      </c>
      <c r="BG2816">
        <v>2</v>
      </c>
      <c r="BH2816">
        <v>2</v>
      </c>
      <c r="BI2816">
        <v>17.639344262295083</v>
      </c>
      <c r="BJ2816">
        <f t="shared" si="215"/>
        <v>18</v>
      </c>
      <c r="BK2816">
        <v>0</v>
      </c>
      <c r="BL2816">
        <v>0</v>
      </c>
      <c r="BM2816" t="s">
        <v>1051</v>
      </c>
      <c r="BN2816" t="s">
        <v>75</v>
      </c>
      <c r="BO2816" t="s">
        <v>87</v>
      </c>
      <c r="BQ2816" t="s">
        <v>1051</v>
      </c>
      <c r="BR2816" t="s">
        <v>87</v>
      </c>
      <c r="BS2816" t="s">
        <v>573</v>
      </c>
      <c r="BT2816" t="s">
        <v>1252</v>
      </c>
      <c r="BU2816" t="s">
        <v>564</v>
      </c>
      <c r="BV2816">
        <v>1</v>
      </c>
      <c r="BW2816">
        <v>1</v>
      </c>
      <c r="BX2816">
        <v>0</v>
      </c>
      <c r="BY2816">
        <v>0</v>
      </c>
      <c r="BZ2816">
        <v>-2</v>
      </c>
      <c r="CA2816">
        <v>0</v>
      </c>
      <c r="CB2816">
        <v>2</v>
      </c>
      <c r="CC2816" t="e">
        <v>#VALUE!</v>
      </c>
      <c r="CD2816">
        <v>2</v>
      </c>
      <c r="CE2816">
        <v>0</v>
      </c>
      <c r="CH2816">
        <f t="shared" si="216"/>
        <v>0</v>
      </c>
      <c r="CI2816" t="s">
        <v>1405</v>
      </c>
      <c r="CJ2816">
        <v>1</v>
      </c>
      <c r="CK2816" t="s">
        <v>1399</v>
      </c>
      <c r="CL2816">
        <f t="shared" si="217"/>
        <v>1</v>
      </c>
      <c r="CM2816">
        <f t="shared" si="218"/>
        <v>0</v>
      </c>
      <c r="CN2816">
        <f t="shared" si="219"/>
        <v>0</v>
      </c>
    </row>
    <row r="2817" spans="1:92" x14ac:dyDescent="0.25">
      <c r="A2817">
        <v>1235</v>
      </c>
      <c r="B2817" t="s">
        <v>564</v>
      </c>
      <c r="C2817" t="s">
        <v>564</v>
      </c>
      <c r="D2817">
        <v>2604699</v>
      </c>
      <c r="E2817">
        <v>2</v>
      </c>
      <c r="F2817" s="107">
        <v>40954</v>
      </c>
      <c r="G2817" s="107">
        <v>40956</v>
      </c>
      <c r="H2817">
        <v>2604699</v>
      </c>
      <c r="I2817" s="107">
        <v>40954</v>
      </c>
      <c r="J2817" s="107">
        <v>40956</v>
      </c>
      <c r="K2817">
        <v>2000</v>
      </c>
      <c r="L2817" t="s">
        <v>566</v>
      </c>
      <c r="N2817" t="s">
        <v>564</v>
      </c>
      <c r="O2817" t="s">
        <v>913</v>
      </c>
      <c r="P2817" t="s">
        <v>587</v>
      </c>
      <c r="Q2817">
        <v>3</v>
      </c>
      <c r="R2817">
        <v>3</v>
      </c>
      <c r="S2817">
        <v>0</v>
      </c>
      <c r="T2817">
        <v>0</v>
      </c>
      <c r="AD2817" s="107">
        <v>32336</v>
      </c>
      <c r="AE2817" t="s">
        <v>45</v>
      </c>
      <c r="AF2817" t="s">
        <v>32</v>
      </c>
      <c r="AG2817" t="s">
        <v>868</v>
      </c>
      <c r="AH2817" t="s">
        <v>30</v>
      </c>
      <c r="AI2817" t="s">
        <v>33</v>
      </c>
      <c r="AJ2817" t="s">
        <v>47</v>
      </c>
      <c r="AK2817">
        <v>2</v>
      </c>
      <c r="AL2817" t="s">
        <v>47</v>
      </c>
      <c r="AP2817" t="s">
        <v>138</v>
      </c>
      <c r="AR2817" t="s">
        <v>43</v>
      </c>
      <c r="AS2817" t="s">
        <v>63</v>
      </c>
      <c r="BC2817" t="s">
        <v>37</v>
      </c>
      <c r="BF2817">
        <v>3</v>
      </c>
      <c r="BG2817">
        <v>3</v>
      </c>
      <c r="BH2817">
        <v>3</v>
      </c>
      <c r="BI2817">
        <v>23.546448087431695</v>
      </c>
      <c r="BJ2817">
        <f t="shared" si="215"/>
        <v>24</v>
      </c>
      <c r="BK2817">
        <v>0</v>
      </c>
      <c r="BL2817">
        <v>0</v>
      </c>
      <c r="BM2817" t="s">
        <v>47</v>
      </c>
      <c r="BN2817" t="s">
        <v>913</v>
      </c>
      <c r="BO2817" t="s">
        <v>564</v>
      </c>
      <c r="BQ2817" t="s">
        <v>47</v>
      </c>
      <c r="BR2817" t="s">
        <v>87</v>
      </c>
      <c r="BS2817" t="s">
        <v>572</v>
      </c>
      <c r="BT2817" t="s">
        <v>1252</v>
      </c>
      <c r="BU2817" t="s">
        <v>564</v>
      </c>
      <c r="BV2817">
        <v>1</v>
      </c>
      <c r="BW2817">
        <v>1</v>
      </c>
      <c r="BX2817">
        <v>0</v>
      </c>
      <c r="BY2817">
        <v>0</v>
      </c>
      <c r="BZ2817">
        <v>-3</v>
      </c>
      <c r="CA2817">
        <v>0</v>
      </c>
      <c r="CB2817">
        <v>3</v>
      </c>
      <c r="CC2817" t="e">
        <v>#VALUE!</v>
      </c>
      <c r="CD2817">
        <v>3</v>
      </c>
      <c r="CE2817">
        <v>0</v>
      </c>
      <c r="CH2817">
        <f t="shared" si="216"/>
        <v>0</v>
      </c>
      <c r="CI2817" t="s">
        <v>1405</v>
      </c>
      <c r="CJ2817">
        <v>1</v>
      </c>
      <c r="CK2817" t="s">
        <v>1399</v>
      </c>
      <c r="CL2817">
        <f t="shared" si="217"/>
        <v>0</v>
      </c>
      <c r="CM2817">
        <f t="shared" si="218"/>
        <v>0</v>
      </c>
      <c r="CN2817">
        <f t="shared" si="219"/>
        <v>0</v>
      </c>
    </row>
    <row r="2818" spans="1:92" x14ac:dyDescent="0.25">
      <c r="A2818">
        <v>1242</v>
      </c>
      <c r="B2818" t="s">
        <v>564</v>
      </c>
      <c r="C2818" t="s">
        <v>564</v>
      </c>
      <c r="D2818">
        <v>2604736</v>
      </c>
      <c r="E2818">
        <v>3</v>
      </c>
      <c r="F2818" s="107">
        <v>40954</v>
      </c>
      <c r="G2818" s="107">
        <v>41204</v>
      </c>
      <c r="H2818">
        <v>2604736</v>
      </c>
      <c r="I2818" s="107">
        <v>40954</v>
      </c>
      <c r="J2818" s="107">
        <v>40955</v>
      </c>
      <c r="K2818">
        <v>5000</v>
      </c>
      <c r="L2818" t="s">
        <v>567</v>
      </c>
      <c r="M2818" s="107">
        <v>40955</v>
      </c>
      <c r="N2818" t="s">
        <v>87</v>
      </c>
      <c r="O2818" t="s">
        <v>75</v>
      </c>
      <c r="P2818" t="s">
        <v>38</v>
      </c>
      <c r="Q2818">
        <v>2</v>
      </c>
      <c r="R2818">
        <v>251</v>
      </c>
      <c r="S2818">
        <v>0</v>
      </c>
      <c r="T2818">
        <v>0</v>
      </c>
      <c r="AB2818" t="s">
        <v>111</v>
      </c>
      <c r="AD2818" s="107">
        <v>33948</v>
      </c>
      <c r="AE2818" t="s">
        <v>31</v>
      </c>
      <c r="AF2818" t="s">
        <v>39</v>
      </c>
      <c r="AG2818" t="s">
        <v>40</v>
      </c>
      <c r="AH2818" t="s">
        <v>30</v>
      </c>
      <c r="AI2818" t="s">
        <v>46</v>
      </c>
      <c r="AJ2818" t="s">
        <v>88</v>
      </c>
      <c r="AK2818">
        <v>8</v>
      </c>
      <c r="AL2818" t="s">
        <v>184</v>
      </c>
      <c r="AP2818" t="s">
        <v>235</v>
      </c>
      <c r="AR2818" t="s">
        <v>66</v>
      </c>
      <c r="AS2818" t="s">
        <v>73</v>
      </c>
      <c r="BC2818" t="s">
        <v>51</v>
      </c>
      <c r="BF2818">
        <v>2</v>
      </c>
      <c r="BG2818">
        <v>251</v>
      </c>
      <c r="BH2818">
        <v>251</v>
      </c>
      <c r="BI2818">
        <v>19.142076502732241</v>
      </c>
      <c r="BJ2818">
        <f t="shared" si="215"/>
        <v>19</v>
      </c>
      <c r="BK2818">
        <v>0</v>
      </c>
      <c r="BL2818">
        <v>-249</v>
      </c>
      <c r="BM2818" t="s">
        <v>1050</v>
      </c>
      <c r="BN2818" t="s">
        <v>75</v>
      </c>
      <c r="BO2818" t="s">
        <v>87</v>
      </c>
      <c r="BQ2818" t="s">
        <v>1050</v>
      </c>
      <c r="BR2818" t="s">
        <v>87</v>
      </c>
      <c r="BS2818" t="s">
        <v>573</v>
      </c>
      <c r="BT2818" t="s">
        <v>1252</v>
      </c>
      <c r="BU2818" t="s">
        <v>564</v>
      </c>
      <c r="BV2818">
        <v>7.9681274900398405E-3</v>
      </c>
      <c r="BW2818">
        <v>7.9681274900398405E-3</v>
      </c>
      <c r="BX2818">
        <v>0</v>
      </c>
      <c r="BY2818">
        <v>0</v>
      </c>
      <c r="BZ2818">
        <v>-2</v>
      </c>
      <c r="CA2818">
        <v>0</v>
      </c>
      <c r="CB2818">
        <v>2</v>
      </c>
      <c r="CC2818" t="e">
        <v>#VALUE!</v>
      </c>
      <c r="CD2818">
        <v>2</v>
      </c>
      <c r="CE2818">
        <v>0</v>
      </c>
      <c r="CH2818">
        <f t="shared" si="216"/>
        <v>0</v>
      </c>
      <c r="CI2818" t="s">
        <v>1405</v>
      </c>
      <c r="CJ2818">
        <v>1</v>
      </c>
      <c r="CK2818" t="s">
        <v>1399</v>
      </c>
      <c r="CL2818">
        <f t="shared" si="217"/>
        <v>1</v>
      </c>
      <c r="CM2818">
        <f t="shared" si="218"/>
        <v>0</v>
      </c>
      <c r="CN2818">
        <f t="shared" si="219"/>
        <v>0</v>
      </c>
    </row>
    <row r="2819" spans="1:92" x14ac:dyDescent="0.25">
      <c r="A2819">
        <v>1248</v>
      </c>
      <c r="B2819" t="s">
        <v>564</v>
      </c>
      <c r="C2819" t="s">
        <v>564</v>
      </c>
      <c r="D2819">
        <v>2604759</v>
      </c>
      <c r="E2819">
        <v>6</v>
      </c>
      <c r="F2819" s="107">
        <v>40954</v>
      </c>
      <c r="G2819" s="107">
        <v>41190</v>
      </c>
      <c r="H2819">
        <v>2604759</v>
      </c>
      <c r="I2819" s="107">
        <v>40954</v>
      </c>
      <c r="J2819" s="107">
        <v>40982</v>
      </c>
      <c r="K2819">
        <v>100000</v>
      </c>
      <c r="L2819" t="s">
        <v>570</v>
      </c>
      <c r="M2819" s="107">
        <v>40982</v>
      </c>
      <c r="N2819" t="s">
        <v>87</v>
      </c>
      <c r="O2819" t="s">
        <v>75</v>
      </c>
      <c r="P2819" t="s">
        <v>38</v>
      </c>
      <c r="Q2819">
        <v>29</v>
      </c>
      <c r="R2819">
        <v>237</v>
      </c>
      <c r="S2819">
        <v>0</v>
      </c>
      <c r="T2819">
        <v>0</v>
      </c>
      <c r="AD2819" s="107">
        <v>31452</v>
      </c>
      <c r="AE2819" t="s">
        <v>31</v>
      </c>
      <c r="AF2819" t="s">
        <v>137</v>
      </c>
      <c r="AG2819" t="s">
        <v>869</v>
      </c>
      <c r="AH2819" t="s">
        <v>57</v>
      </c>
      <c r="AI2819" t="s">
        <v>41</v>
      </c>
      <c r="AJ2819" t="s">
        <v>88</v>
      </c>
      <c r="AK2819">
        <v>8</v>
      </c>
      <c r="AL2819" t="s">
        <v>361</v>
      </c>
      <c r="AM2819">
        <v>5</v>
      </c>
      <c r="AP2819" t="s">
        <v>187</v>
      </c>
      <c r="AR2819" t="s">
        <v>66</v>
      </c>
      <c r="AS2819" t="s">
        <v>63</v>
      </c>
      <c r="BC2819" t="s">
        <v>51</v>
      </c>
      <c r="BF2819">
        <v>29</v>
      </c>
      <c r="BG2819">
        <v>237</v>
      </c>
      <c r="BH2819">
        <v>237</v>
      </c>
      <c r="BI2819">
        <v>25.961748633879782</v>
      </c>
      <c r="BJ2819">
        <f t="shared" ref="BJ2819:BJ2882" si="220">ROUND((I2819-AD2819)/365,0)</f>
        <v>26</v>
      </c>
      <c r="BK2819">
        <v>0</v>
      </c>
      <c r="BL2819">
        <v>-208</v>
      </c>
      <c r="BM2819" t="s">
        <v>1050</v>
      </c>
      <c r="BN2819" t="s">
        <v>75</v>
      </c>
      <c r="BO2819" t="s">
        <v>87</v>
      </c>
      <c r="BQ2819" t="s">
        <v>1050</v>
      </c>
      <c r="BR2819" t="s">
        <v>87</v>
      </c>
      <c r="BS2819" t="s">
        <v>573</v>
      </c>
      <c r="BT2819" t="s">
        <v>1252</v>
      </c>
      <c r="BU2819" t="s">
        <v>564</v>
      </c>
      <c r="BV2819">
        <v>0.12236286919831224</v>
      </c>
      <c r="BW2819">
        <v>0.12236286919831224</v>
      </c>
      <c r="BX2819">
        <v>0</v>
      </c>
      <c r="BY2819">
        <v>0</v>
      </c>
      <c r="BZ2819">
        <v>-29</v>
      </c>
      <c r="CA2819">
        <v>0</v>
      </c>
      <c r="CB2819">
        <v>29</v>
      </c>
      <c r="CC2819" t="e">
        <v>#VALUE!</v>
      </c>
      <c r="CD2819">
        <v>29</v>
      </c>
      <c r="CE2819">
        <v>0</v>
      </c>
      <c r="CH2819">
        <f t="shared" ref="CH2819:CH2882" si="221">IF(CM2819+CN2819&gt;0,1,0)</f>
        <v>0</v>
      </c>
      <c r="CI2819" t="s">
        <v>1404</v>
      </c>
      <c r="CJ2819">
        <v>2</v>
      </c>
      <c r="CK2819" t="s">
        <v>1399</v>
      </c>
      <c r="CL2819">
        <f t="shared" ref="CL2819:CL2882" si="222">IF(BN2819="None",0,1)</f>
        <v>1</v>
      </c>
      <c r="CM2819">
        <f t="shared" ref="CM2819:CM2882" si="223">IF(S2819&gt;0,1,0)</f>
        <v>0</v>
      </c>
      <c r="CN2819">
        <f t="shared" ref="CN2819:CN2882" si="224">IF(T2819&gt;0,1,0)</f>
        <v>0</v>
      </c>
    </row>
    <row r="2820" spans="1:92" x14ac:dyDescent="0.25">
      <c r="A2820">
        <v>1254</v>
      </c>
      <c r="B2820" t="s">
        <v>564</v>
      </c>
      <c r="C2820" t="s">
        <v>564</v>
      </c>
      <c r="D2820">
        <v>2604858</v>
      </c>
      <c r="E2820">
        <v>2</v>
      </c>
      <c r="F2820" s="107">
        <v>40954</v>
      </c>
      <c r="G2820" s="107">
        <v>41198</v>
      </c>
      <c r="H2820">
        <v>2604858</v>
      </c>
      <c r="I2820" s="107">
        <v>40954</v>
      </c>
      <c r="J2820" s="107">
        <v>40955</v>
      </c>
      <c r="K2820">
        <v>2000</v>
      </c>
      <c r="L2820" t="s">
        <v>566</v>
      </c>
      <c r="M2820" s="107">
        <v>40955</v>
      </c>
      <c r="N2820" t="s">
        <v>87</v>
      </c>
      <c r="O2820" t="s">
        <v>159</v>
      </c>
      <c r="P2820" t="s">
        <v>587</v>
      </c>
      <c r="Q2820">
        <v>2</v>
      </c>
      <c r="R2820">
        <v>245</v>
      </c>
      <c r="S2820">
        <v>0</v>
      </c>
      <c r="T2820">
        <v>0</v>
      </c>
      <c r="AD2820" s="107">
        <v>31177</v>
      </c>
      <c r="AE2820" t="s">
        <v>31</v>
      </c>
      <c r="AF2820" t="s">
        <v>32</v>
      </c>
      <c r="AG2820" t="s">
        <v>868</v>
      </c>
      <c r="AH2820" t="s">
        <v>30</v>
      </c>
      <c r="AI2820" t="s">
        <v>61</v>
      </c>
      <c r="AJ2820" t="s">
        <v>47</v>
      </c>
      <c r="AK2820">
        <v>11</v>
      </c>
      <c r="AL2820" t="s">
        <v>47</v>
      </c>
      <c r="AP2820" t="s">
        <v>107</v>
      </c>
      <c r="AR2820" t="s">
        <v>43</v>
      </c>
      <c r="AS2820" t="s">
        <v>60</v>
      </c>
      <c r="BC2820" t="s">
        <v>51</v>
      </c>
      <c r="BF2820">
        <v>2</v>
      </c>
      <c r="BG2820">
        <v>245</v>
      </c>
      <c r="BH2820">
        <v>245</v>
      </c>
      <c r="BI2820">
        <v>26.71311475409836</v>
      </c>
      <c r="BJ2820">
        <f t="shared" si="220"/>
        <v>27</v>
      </c>
      <c r="BK2820">
        <v>0</v>
      </c>
      <c r="BL2820">
        <v>-243</v>
      </c>
      <c r="BM2820" t="s">
        <v>47</v>
      </c>
      <c r="BN2820" t="s">
        <v>159</v>
      </c>
      <c r="BO2820" t="s">
        <v>87</v>
      </c>
      <c r="BQ2820" t="s">
        <v>47</v>
      </c>
      <c r="BR2820" t="s">
        <v>87</v>
      </c>
      <c r="BS2820" t="s">
        <v>573</v>
      </c>
      <c r="BT2820" t="s">
        <v>1252</v>
      </c>
      <c r="BU2820" t="s">
        <v>564</v>
      </c>
      <c r="BV2820">
        <v>8.1632653061224497E-3</v>
      </c>
      <c r="BW2820">
        <v>8.1632653061224497E-3</v>
      </c>
      <c r="BX2820">
        <v>0</v>
      </c>
      <c r="BY2820">
        <v>0</v>
      </c>
      <c r="BZ2820">
        <v>-2</v>
      </c>
      <c r="CA2820">
        <v>0</v>
      </c>
      <c r="CB2820">
        <v>2</v>
      </c>
      <c r="CC2820" t="e">
        <v>#VALUE!</v>
      </c>
      <c r="CD2820">
        <v>2</v>
      </c>
      <c r="CE2820">
        <v>0</v>
      </c>
      <c r="CH2820">
        <f t="shared" si="221"/>
        <v>0</v>
      </c>
      <c r="CI2820" t="s">
        <v>1405</v>
      </c>
      <c r="CJ2820">
        <v>1</v>
      </c>
      <c r="CK2820" t="s">
        <v>1399</v>
      </c>
      <c r="CL2820">
        <f t="shared" si="222"/>
        <v>1</v>
      </c>
      <c r="CM2820">
        <f t="shared" si="223"/>
        <v>0</v>
      </c>
      <c r="CN2820">
        <f t="shared" si="224"/>
        <v>0</v>
      </c>
    </row>
    <row r="2821" spans="1:92" x14ac:dyDescent="0.25">
      <c r="A2821">
        <v>1266</v>
      </c>
      <c r="B2821" t="s">
        <v>87</v>
      </c>
      <c r="C2821" t="s">
        <v>87</v>
      </c>
      <c r="D2821">
        <v>2605066</v>
      </c>
      <c r="E2821">
        <v>2</v>
      </c>
      <c r="F2821" s="107">
        <v>40955</v>
      </c>
      <c r="G2821" s="107">
        <v>41106</v>
      </c>
      <c r="H2821">
        <v>2605066</v>
      </c>
      <c r="I2821" s="107">
        <v>41102</v>
      </c>
      <c r="J2821" s="107">
        <v>41106</v>
      </c>
      <c r="K2821">
        <v>7000</v>
      </c>
      <c r="L2821" t="s">
        <v>568</v>
      </c>
      <c r="M2821" s="107">
        <v>40958</v>
      </c>
      <c r="N2821" t="s">
        <v>87</v>
      </c>
      <c r="O2821" t="s">
        <v>583</v>
      </c>
      <c r="P2821" t="s">
        <v>587</v>
      </c>
      <c r="Q2821">
        <v>5</v>
      </c>
      <c r="R2821">
        <v>152</v>
      </c>
      <c r="S2821">
        <v>0</v>
      </c>
      <c r="T2821">
        <v>0</v>
      </c>
      <c r="AD2821" s="107">
        <v>34466</v>
      </c>
      <c r="AE2821" t="s">
        <v>31</v>
      </c>
      <c r="AF2821" t="s">
        <v>32</v>
      </c>
      <c r="AG2821" t="s">
        <v>868</v>
      </c>
      <c r="AH2821" t="s">
        <v>30</v>
      </c>
      <c r="AI2821" t="s">
        <v>70</v>
      </c>
      <c r="AJ2821" t="s">
        <v>47</v>
      </c>
      <c r="AK2821">
        <v>10</v>
      </c>
      <c r="AL2821" t="s">
        <v>47</v>
      </c>
      <c r="AP2821" t="s">
        <v>196</v>
      </c>
      <c r="AR2821" t="s">
        <v>43</v>
      </c>
      <c r="AS2821" t="s">
        <v>60</v>
      </c>
      <c r="AT2821" t="s">
        <v>311</v>
      </c>
      <c r="AU2821" t="s">
        <v>716</v>
      </c>
      <c r="AX2821" t="s">
        <v>87</v>
      </c>
      <c r="BC2821" t="s">
        <v>37</v>
      </c>
      <c r="BD2821" t="s">
        <v>1298</v>
      </c>
      <c r="BF2821">
        <v>5</v>
      </c>
      <c r="BG2821">
        <v>5</v>
      </c>
      <c r="BH2821">
        <v>152</v>
      </c>
      <c r="BI2821">
        <v>17.729508196721312</v>
      </c>
      <c r="BJ2821">
        <f t="shared" si="220"/>
        <v>18</v>
      </c>
      <c r="BK2821">
        <v>0</v>
      </c>
      <c r="BL2821">
        <v>0</v>
      </c>
      <c r="BM2821" t="s">
        <v>47</v>
      </c>
      <c r="BN2821" t="s">
        <v>75</v>
      </c>
      <c r="BO2821" t="s">
        <v>87</v>
      </c>
      <c r="BQ2821" t="s">
        <v>47</v>
      </c>
      <c r="BR2821" t="s">
        <v>87</v>
      </c>
      <c r="BS2821" t="s">
        <v>572</v>
      </c>
      <c r="BT2821" t="s">
        <v>1252</v>
      </c>
      <c r="BU2821" t="s">
        <v>564</v>
      </c>
      <c r="BV2821">
        <v>3.2894736842105261E-2</v>
      </c>
      <c r="BW2821">
        <v>1</v>
      </c>
      <c r="BX2821">
        <v>0.96710526315789469</v>
      </c>
      <c r="BY2821">
        <v>0</v>
      </c>
      <c r="BZ2821">
        <v>-5</v>
      </c>
      <c r="CA2821">
        <v>0</v>
      </c>
      <c r="CB2821">
        <v>5</v>
      </c>
      <c r="CC2821" t="e">
        <v>#VALUE!</v>
      </c>
      <c r="CD2821">
        <v>5</v>
      </c>
      <c r="CE2821">
        <v>0</v>
      </c>
      <c r="CH2821">
        <f t="shared" si="221"/>
        <v>0</v>
      </c>
      <c r="CI2821" t="s">
        <v>1405</v>
      </c>
      <c r="CJ2821">
        <v>1</v>
      </c>
      <c r="CK2821" t="s">
        <v>1399</v>
      </c>
      <c r="CL2821">
        <f t="shared" si="222"/>
        <v>1</v>
      </c>
      <c r="CM2821">
        <f t="shared" si="223"/>
        <v>0</v>
      </c>
      <c r="CN2821">
        <f t="shared" si="224"/>
        <v>0</v>
      </c>
    </row>
    <row r="2822" spans="1:92" x14ac:dyDescent="0.25">
      <c r="A2822">
        <v>2415</v>
      </c>
      <c r="B2822" t="s">
        <v>564</v>
      </c>
      <c r="C2822" t="s">
        <v>564</v>
      </c>
      <c r="D2822">
        <v>2605147</v>
      </c>
      <c r="E2822">
        <v>1</v>
      </c>
      <c r="F2822" s="107">
        <v>41000</v>
      </c>
      <c r="G2822" s="107">
        <v>41016</v>
      </c>
      <c r="H2822">
        <v>2605147</v>
      </c>
      <c r="I2822" s="107">
        <v>41000</v>
      </c>
      <c r="J2822" s="107">
        <v>41016</v>
      </c>
      <c r="K2822" t="s">
        <v>562</v>
      </c>
      <c r="L2822" t="s">
        <v>562</v>
      </c>
      <c r="N2822" t="s">
        <v>564</v>
      </c>
      <c r="O2822" t="s">
        <v>913</v>
      </c>
      <c r="P2822" t="s">
        <v>54</v>
      </c>
      <c r="Q2822">
        <v>17</v>
      </c>
      <c r="R2822">
        <v>17</v>
      </c>
      <c r="S2822">
        <v>1</v>
      </c>
      <c r="T2822">
        <v>0</v>
      </c>
      <c r="AD2822" s="107">
        <v>32454</v>
      </c>
      <c r="AE2822" t="s">
        <v>31</v>
      </c>
      <c r="AF2822" t="s">
        <v>32</v>
      </c>
      <c r="AG2822" t="s">
        <v>868</v>
      </c>
      <c r="AH2822" t="s">
        <v>57</v>
      </c>
      <c r="AI2822" t="s">
        <v>71</v>
      </c>
      <c r="AJ2822" t="s">
        <v>54</v>
      </c>
      <c r="AK2822">
        <v>2</v>
      </c>
      <c r="AL2822" t="s">
        <v>54</v>
      </c>
      <c r="AP2822" t="s">
        <v>149</v>
      </c>
      <c r="AR2822" t="s">
        <v>66</v>
      </c>
      <c r="AS2822" t="s">
        <v>73</v>
      </c>
      <c r="AT2822" t="s">
        <v>436</v>
      </c>
      <c r="BC2822" t="s">
        <v>37</v>
      </c>
      <c r="BF2822">
        <v>17</v>
      </c>
      <c r="BG2822">
        <v>17</v>
      </c>
      <c r="BH2822">
        <v>17</v>
      </c>
      <c r="BI2822">
        <v>23.349726775956285</v>
      </c>
      <c r="BJ2822">
        <f t="shared" si="220"/>
        <v>23</v>
      </c>
      <c r="BK2822">
        <v>0</v>
      </c>
      <c r="BL2822">
        <v>0</v>
      </c>
      <c r="BM2822" t="s">
        <v>1051</v>
      </c>
      <c r="BN2822" t="s">
        <v>913</v>
      </c>
      <c r="BO2822" t="s">
        <v>564</v>
      </c>
      <c r="BQ2822" t="s">
        <v>1051</v>
      </c>
      <c r="BR2822" t="s">
        <v>87</v>
      </c>
      <c r="BS2822" t="s">
        <v>572</v>
      </c>
      <c r="BT2822" t="s">
        <v>1252</v>
      </c>
      <c r="BU2822" t="s">
        <v>87</v>
      </c>
      <c r="BV2822">
        <v>1</v>
      </c>
      <c r="BW2822">
        <v>1</v>
      </c>
      <c r="BX2822">
        <v>0</v>
      </c>
      <c r="BY2822">
        <v>0</v>
      </c>
      <c r="BZ2822">
        <v>-17</v>
      </c>
      <c r="CA2822">
        <v>0</v>
      </c>
      <c r="CB2822">
        <v>17</v>
      </c>
      <c r="CC2822" t="e">
        <v>#VALUE!</v>
      </c>
      <c r="CD2822">
        <v>17</v>
      </c>
      <c r="CE2822">
        <v>0</v>
      </c>
      <c r="CH2822">
        <f t="shared" si="221"/>
        <v>1</v>
      </c>
      <c r="CI2822" t="s">
        <v>1404</v>
      </c>
      <c r="CJ2822">
        <v>2</v>
      </c>
      <c r="CK2822" t="s">
        <v>1399</v>
      </c>
      <c r="CL2822">
        <f t="shared" si="222"/>
        <v>0</v>
      </c>
      <c r="CM2822">
        <f t="shared" si="223"/>
        <v>1</v>
      </c>
      <c r="CN2822">
        <f t="shared" si="224"/>
        <v>0</v>
      </c>
    </row>
    <row r="2823" spans="1:92" x14ac:dyDescent="0.25">
      <c r="A2823">
        <v>2569</v>
      </c>
      <c r="B2823" t="s">
        <v>564</v>
      </c>
      <c r="C2823" t="s">
        <v>564</v>
      </c>
      <c r="D2823">
        <v>2605164</v>
      </c>
      <c r="E2823">
        <v>2</v>
      </c>
      <c r="F2823" s="107">
        <v>41004</v>
      </c>
      <c r="G2823" s="107">
        <v>41103</v>
      </c>
      <c r="H2823">
        <v>2605164</v>
      </c>
      <c r="I2823" s="107">
        <v>41009</v>
      </c>
      <c r="J2823" s="107">
        <v>41011</v>
      </c>
      <c r="K2823">
        <v>2000</v>
      </c>
      <c r="L2823" t="s">
        <v>566</v>
      </c>
      <c r="M2823" s="107">
        <v>41011</v>
      </c>
      <c r="N2823" t="s">
        <v>87</v>
      </c>
      <c r="O2823" t="s">
        <v>75</v>
      </c>
      <c r="P2823" t="s">
        <v>587</v>
      </c>
      <c r="Q2823">
        <v>3</v>
      </c>
      <c r="R2823">
        <v>100</v>
      </c>
      <c r="S2823">
        <v>0</v>
      </c>
      <c r="T2823">
        <v>1</v>
      </c>
      <c r="AD2823" s="107">
        <v>34656</v>
      </c>
      <c r="AE2823" t="s">
        <v>31</v>
      </c>
      <c r="AF2823" t="s">
        <v>32</v>
      </c>
      <c r="AG2823" t="s">
        <v>868</v>
      </c>
      <c r="AH2823" t="s">
        <v>30</v>
      </c>
      <c r="AI2823" t="s">
        <v>41</v>
      </c>
      <c r="AJ2823" t="s">
        <v>47</v>
      </c>
      <c r="AK2823">
        <v>7</v>
      </c>
      <c r="AL2823" t="s">
        <v>47</v>
      </c>
      <c r="AP2823" t="s">
        <v>317</v>
      </c>
      <c r="AR2823" t="s">
        <v>43</v>
      </c>
      <c r="AS2823" t="s">
        <v>63</v>
      </c>
      <c r="AT2823" t="s">
        <v>653</v>
      </c>
      <c r="BC2823" t="s">
        <v>37</v>
      </c>
      <c r="BF2823">
        <v>3</v>
      </c>
      <c r="BG2823">
        <v>95</v>
      </c>
      <c r="BH2823">
        <v>100</v>
      </c>
      <c r="BI2823">
        <v>17.344262295081968</v>
      </c>
      <c r="BJ2823">
        <f t="shared" si="220"/>
        <v>17</v>
      </c>
      <c r="BK2823">
        <v>0</v>
      </c>
      <c r="BL2823">
        <v>-92</v>
      </c>
      <c r="BM2823" t="s">
        <v>47</v>
      </c>
      <c r="BN2823" t="s">
        <v>75</v>
      </c>
      <c r="BO2823" t="s">
        <v>87</v>
      </c>
      <c r="BQ2823" t="s">
        <v>47</v>
      </c>
      <c r="BR2823" t="s">
        <v>87</v>
      </c>
      <c r="BS2823" t="s">
        <v>573</v>
      </c>
      <c r="BT2823" t="s">
        <v>1252</v>
      </c>
      <c r="BU2823" t="s">
        <v>564</v>
      </c>
      <c r="BV2823">
        <v>0.03</v>
      </c>
      <c r="BW2823">
        <v>3.1578947368421054E-2</v>
      </c>
      <c r="BX2823">
        <v>1.5789473684210548E-3</v>
      </c>
      <c r="BY2823">
        <v>0</v>
      </c>
      <c r="BZ2823">
        <v>-3</v>
      </c>
      <c r="CA2823">
        <v>0</v>
      </c>
      <c r="CB2823">
        <v>3</v>
      </c>
      <c r="CC2823" t="e">
        <v>#VALUE!</v>
      </c>
      <c r="CD2823">
        <v>3</v>
      </c>
      <c r="CE2823">
        <v>0</v>
      </c>
      <c r="CH2823">
        <f t="shared" si="221"/>
        <v>1</v>
      </c>
      <c r="CI2823" t="s">
        <v>1405</v>
      </c>
      <c r="CJ2823">
        <v>1</v>
      </c>
      <c r="CK2823" t="s">
        <v>1399</v>
      </c>
      <c r="CL2823">
        <f t="shared" si="222"/>
        <v>1</v>
      </c>
      <c r="CM2823">
        <f t="shared" si="223"/>
        <v>0</v>
      </c>
      <c r="CN2823">
        <f t="shared" si="224"/>
        <v>1</v>
      </c>
    </row>
    <row r="2824" spans="1:92" x14ac:dyDescent="0.25">
      <c r="A2824">
        <v>1297</v>
      </c>
      <c r="B2824" t="s">
        <v>564</v>
      </c>
      <c r="C2824" t="s">
        <v>564</v>
      </c>
      <c r="D2824">
        <v>2605181</v>
      </c>
      <c r="E2824">
        <v>6</v>
      </c>
      <c r="F2824" s="107">
        <v>40956</v>
      </c>
      <c r="G2824" s="107">
        <v>41078</v>
      </c>
      <c r="H2824">
        <v>2605181</v>
      </c>
      <c r="I2824" s="107">
        <v>40956</v>
      </c>
      <c r="J2824" s="107">
        <v>41078</v>
      </c>
      <c r="K2824">
        <v>25000</v>
      </c>
      <c r="L2824" t="s">
        <v>570</v>
      </c>
      <c r="N2824" t="s">
        <v>564</v>
      </c>
      <c r="O2824" t="s">
        <v>913</v>
      </c>
      <c r="P2824" t="s">
        <v>38</v>
      </c>
      <c r="Q2824">
        <v>123</v>
      </c>
      <c r="R2824">
        <v>123</v>
      </c>
      <c r="S2824">
        <v>0</v>
      </c>
      <c r="T2824">
        <v>0</v>
      </c>
      <c r="AD2824" s="107">
        <v>30946</v>
      </c>
      <c r="AE2824" t="s">
        <v>45</v>
      </c>
      <c r="AF2824" t="s">
        <v>68</v>
      </c>
      <c r="AG2824" t="s">
        <v>870</v>
      </c>
      <c r="AH2824" t="s">
        <v>30</v>
      </c>
      <c r="AI2824" t="s">
        <v>140</v>
      </c>
      <c r="AJ2824" t="s">
        <v>88</v>
      </c>
      <c r="AK2824">
        <v>5</v>
      </c>
      <c r="AL2824" t="s">
        <v>361</v>
      </c>
      <c r="AM2824">
        <v>2</v>
      </c>
      <c r="AP2824" t="s">
        <v>92</v>
      </c>
      <c r="AR2824" t="s">
        <v>66</v>
      </c>
      <c r="AS2824" t="s">
        <v>44</v>
      </c>
      <c r="BC2824" t="s">
        <v>37</v>
      </c>
      <c r="BF2824">
        <v>123</v>
      </c>
      <c r="BG2824">
        <v>123</v>
      </c>
      <c r="BH2824">
        <v>123</v>
      </c>
      <c r="BI2824">
        <v>27.349726775956285</v>
      </c>
      <c r="BJ2824">
        <f t="shared" si="220"/>
        <v>27</v>
      </c>
      <c r="BK2824">
        <v>0</v>
      </c>
      <c r="BL2824">
        <v>0</v>
      </c>
      <c r="BM2824" t="s">
        <v>1050</v>
      </c>
      <c r="BN2824" t="s">
        <v>913</v>
      </c>
      <c r="BO2824" t="s">
        <v>564</v>
      </c>
      <c r="BQ2824" t="s">
        <v>1050</v>
      </c>
      <c r="BR2824" t="s">
        <v>87</v>
      </c>
      <c r="BS2824" t="s">
        <v>572</v>
      </c>
      <c r="BT2824" t="s">
        <v>1252</v>
      </c>
      <c r="BU2824" t="s">
        <v>564</v>
      </c>
      <c r="BV2824">
        <v>1</v>
      </c>
      <c r="BW2824">
        <v>1</v>
      </c>
      <c r="BX2824">
        <v>0</v>
      </c>
      <c r="BY2824">
        <v>0</v>
      </c>
      <c r="BZ2824">
        <v>-123</v>
      </c>
      <c r="CA2824">
        <v>0</v>
      </c>
      <c r="CB2824">
        <v>123</v>
      </c>
      <c r="CC2824" t="e">
        <v>#VALUE!</v>
      </c>
      <c r="CD2824">
        <v>123</v>
      </c>
      <c r="CE2824">
        <v>0</v>
      </c>
      <c r="CH2824">
        <f t="shared" si="221"/>
        <v>0</v>
      </c>
      <c r="CI2824" t="s">
        <v>1403</v>
      </c>
      <c r="CJ2824">
        <v>6</v>
      </c>
      <c r="CK2824" t="s">
        <v>1399</v>
      </c>
      <c r="CL2824">
        <f t="shared" si="222"/>
        <v>0</v>
      </c>
      <c r="CM2824">
        <f t="shared" si="223"/>
        <v>0</v>
      </c>
      <c r="CN2824">
        <f t="shared" si="224"/>
        <v>0</v>
      </c>
    </row>
    <row r="2825" spans="1:92" x14ac:dyDescent="0.25">
      <c r="A2825">
        <v>1301</v>
      </c>
      <c r="B2825" t="s">
        <v>564</v>
      </c>
      <c r="C2825" t="s">
        <v>564</v>
      </c>
      <c r="D2825">
        <v>2605183</v>
      </c>
      <c r="E2825">
        <v>2</v>
      </c>
      <c r="F2825" s="107">
        <v>40956</v>
      </c>
      <c r="G2825" s="107">
        <v>41043</v>
      </c>
      <c r="H2825">
        <v>2605183</v>
      </c>
      <c r="I2825" s="107">
        <v>40956</v>
      </c>
      <c r="J2825" s="107">
        <v>40977</v>
      </c>
      <c r="K2825">
        <v>150000</v>
      </c>
      <c r="L2825" t="s">
        <v>570</v>
      </c>
      <c r="M2825" s="107">
        <v>40977</v>
      </c>
      <c r="N2825" t="s">
        <v>87</v>
      </c>
      <c r="O2825" t="s">
        <v>53</v>
      </c>
      <c r="P2825" t="s">
        <v>587</v>
      </c>
      <c r="Q2825">
        <v>22</v>
      </c>
      <c r="R2825">
        <v>88</v>
      </c>
      <c r="S2825">
        <v>0</v>
      </c>
      <c r="T2825">
        <v>0</v>
      </c>
      <c r="AD2825" s="107">
        <v>29500</v>
      </c>
      <c r="AE2825" t="s">
        <v>31</v>
      </c>
      <c r="AF2825" t="s">
        <v>68</v>
      </c>
      <c r="AG2825" t="s">
        <v>870</v>
      </c>
      <c r="AH2825" t="s">
        <v>30</v>
      </c>
      <c r="AI2825" t="s">
        <v>94</v>
      </c>
      <c r="AJ2825" t="s">
        <v>47</v>
      </c>
      <c r="AK2825">
        <v>7</v>
      </c>
      <c r="AL2825" t="s">
        <v>47</v>
      </c>
      <c r="AP2825" t="s">
        <v>101</v>
      </c>
      <c r="AR2825" t="s">
        <v>91</v>
      </c>
      <c r="AS2825" t="s">
        <v>44</v>
      </c>
      <c r="BC2825" t="s">
        <v>51</v>
      </c>
      <c r="BF2825">
        <v>22</v>
      </c>
      <c r="BG2825">
        <v>88</v>
      </c>
      <c r="BH2825">
        <v>88</v>
      </c>
      <c r="BI2825">
        <v>31.300546448087431</v>
      </c>
      <c r="BJ2825">
        <f t="shared" si="220"/>
        <v>31</v>
      </c>
      <c r="BK2825">
        <v>0</v>
      </c>
      <c r="BL2825">
        <v>-66</v>
      </c>
      <c r="BM2825" t="s">
        <v>47</v>
      </c>
      <c r="BN2825" t="s">
        <v>159</v>
      </c>
      <c r="BO2825" t="s">
        <v>87</v>
      </c>
      <c r="BQ2825" t="s">
        <v>47</v>
      </c>
      <c r="BR2825" t="s">
        <v>87</v>
      </c>
      <c r="BS2825" t="s">
        <v>573</v>
      </c>
      <c r="BT2825" t="s">
        <v>1252</v>
      </c>
      <c r="BU2825" t="s">
        <v>564</v>
      </c>
      <c r="BV2825">
        <v>0.25</v>
      </c>
      <c r="BW2825">
        <v>0.25</v>
      </c>
      <c r="BX2825">
        <v>0</v>
      </c>
      <c r="BY2825">
        <v>0</v>
      </c>
      <c r="BZ2825">
        <v>-22</v>
      </c>
      <c r="CA2825">
        <v>0</v>
      </c>
      <c r="CB2825">
        <v>22</v>
      </c>
      <c r="CC2825" t="e">
        <v>#VALUE!</v>
      </c>
      <c r="CD2825">
        <v>22</v>
      </c>
      <c r="CE2825">
        <v>0</v>
      </c>
      <c r="CH2825">
        <f t="shared" si="221"/>
        <v>0</v>
      </c>
      <c r="CI2825" t="s">
        <v>1404</v>
      </c>
      <c r="CJ2825">
        <v>2</v>
      </c>
      <c r="CK2825" t="s">
        <v>1399</v>
      </c>
      <c r="CL2825">
        <f t="shared" si="222"/>
        <v>1</v>
      </c>
      <c r="CM2825">
        <f t="shared" si="223"/>
        <v>0</v>
      </c>
      <c r="CN2825">
        <f t="shared" si="224"/>
        <v>0</v>
      </c>
    </row>
    <row r="2826" spans="1:92" x14ac:dyDescent="0.25">
      <c r="A2826">
        <v>1304</v>
      </c>
      <c r="B2826" t="s">
        <v>564</v>
      </c>
      <c r="C2826" t="s">
        <v>564</v>
      </c>
      <c r="D2826">
        <v>2605189</v>
      </c>
      <c r="E2826">
        <v>1</v>
      </c>
      <c r="F2826" s="107">
        <v>40956</v>
      </c>
      <c r="G2826" s="107">
        <v>41002</v>
      </c>
      <c r="H2826">
        <v>2605189</v>
      </c>
      <c r="I2826" s="107">
        <v>40956</v>
      </c>
      <c r="J2826" s="107">
        <v>40958</v>
      </c>
      <c r="K2826">
        <v>2000</v>
      </c>
      <c r="L2826" t="s">
        <v>566</v>
      </c>
      <c r="M2826" s="107">
        <v>40958</v>
      </c>
      <c r="N2826" t="s">
        <v>87</v>
      </c>
      <c r="O2826" t="s">
        <v>583</v>
      </c>
      <c r="P2826" t="s">
        <v>122</v>
      </c>
      <c r="Q2826">
        <v>3</v>
      </c>
      <c r="R2826">
        <v>47</v>
      </c>
      <c r="S2826">
        <v>0</v>
      </c>
      <c r="T2826">
        <v>0</v>
      </c>
      <c r="AD2826" s="107">
        <v>34497</v>
      </c>
      <c r="AE2826" t="s">
        <v>45</v>
      </c>
      <c r="AF2826" t="s">
        <v>68</v>
      </c>
      <c r="AG2826" t="s">
        <v>870</v>
      </c>
      <c r="AH2826" t="s">
        <v>57</v>
      </c>
      <c r="AI2826" t="s">
        <v>89</v>
      </c>
      <c r="AJ2826" t="s">
        <v>122</v>
      </c>
      <c r="AK2826">
        <v>4</v>
      </c>
      <c r="AL2826" t="s">
        <v>122</v>
      </c>
      <c r="AP2826" t="s">
        <v>102</v>
      </c>
      <c r="AR2826" t="s">
        <v>43</v>
      </c>
      <c r="AS2826" t="s">
        <v>44</v>
      </c>
      <c r="BC2826" t="s">
        <v>78</v>
      </c>
      <c r="BF2826">
        <v>3</v>
      </c>
      <c r="BG2826">
        <v>47</v>
      </c>
      <c r="BH2826">
        <v>47</v>
      </c>
      <c r="BI2826">
        <v>17.647540983606557</v>
      </c>
      <c r="BJ2826">
        <f t="shared" si="220"/>
        <v>18</v>
      </c>
      <c r="BK2826">
        <v>0</v>
      </c>
      <c r="BL2826">
        <v>-44</v>
      </c>
      <c r="BM2826" t="s">
        <v>1051</v>
      </c>
      <c r="BN2826" t="s">
        <v>75</v>
      </c>
      <c r="BO2826" t="s">
        <v>87</v>
      </c>
      <c r="BQ2826" t="s">
        <v>1051</v>
      </c>
      <c r="BR2826" t="s">
        <v>87</v>
      </c>
      <c r="BS2826" t="s">
        <v>573</v>
      </c>
      <c r="BT2826" t="s">
        <v>1252</v>
      </c>
      <c r="BU2826" t="s">
        <v>564</v>
      </c>
      <c r="BV2826">
        <v>6.3829787234042548E-2</v>
      </c>
      <c r="BW2826">
        <v>6.3829787234042548E-2</v>
      </c>
      <c r="BX2826">
        <v>0</v>
      </c>
      <c r="BY2826">
        <v>0</v>
      </c>
      <c r="BZ2826">
        <v>-3</v>
      </c>
      <c r="CA2826">
        <v>0</v>
      </c>
      <c r="CB2826">
        <v>3</v>
      </c>
      <c r="CC2826" t="e">
        <v>#VALUE!</v>
      </c>
      <c r="CD2826">
        <v>3</v>
      </c>
      <c r="CE2826">
        <v>0</v>
      </c>
      <c r="CH2826">
        <f t="shared" si="221"/>
        <v>0</v>
      </c>
      <c r="CI2826" t="s">
        <v>1405</v>
      </c>
      <c r="CJ2826">
        <v>1</v>
      </c>
      <c r="CK2826" t="s">
        <v>1399</v>
      </c>
      <c r="CL2826">
        <f t="shared" si="222"/>
        <v>1</v>
      </c>
      <c r="CM2826">
        <f t="shared" si="223"/>
        <v>0</v>
      </c>
      <c r="CN2826">
        <f t="shared" si="224"/>
        <v>0</v>
      </c>
    </row>
    <row r="2827" spans="1:92" x14ac:dyDescent="0.25">
      <c r="A2827">
        <v>1327</v>
      </c>
      <c r="B2827" t="s">
        <v>564</v>
      </c>
      <c r="C2827" t="s">
        <v>564</v>
      </c>
      <c r="D2827">
        <v>2605226</v>
      </c>
      <c r="E2827">
        <v>6</v>
      </c>
      <c r="F2827" s="107">
        <v>40956</v>
      </c>
      <c r="G2827" s="107">
        <v>41130</v>
      </c>
      <c r="H2827">
        <v>2605226</v>
      </c>
      <c r="I2827" s="107">
        <v>40956</v>
      </c>
      <c r="J2827" s="107">
        <v>41130</v>
      </c>
      <c r="K2827" t="s">
        <v>562</v>
      </c>
      <c r="L2827" t="s">
        <v>562</v>
      </c>
      <c r="N2827" t="s">
        <v>564</v>
      </c>
      <c r="O2827" t="s">
        <v>913</v>
      </c>
      <c r="P2827" t="s">
        <v>38</v>
      </c>
      <c r="Q2827">
        <v>175</v>
      </c>
      <c r="R2827">
        <v>175</v>
      </c>
      <c r="S2827">
        <v>0</v>
      </c>
      <c r="T2827">
        <v>0</v>
      </c>
      <c r="AD2827" s="107">
        <v>29478</v>
      </c>
      <c r="AE2827" t="s">
        <v>31</v>
      </c>
      <c r="AF2827" t="s">
        <v>68</v>
      </c>
      <c r="AG2827" t="s">
        <v>870</v>
      </c>
      <c r="AH2827" t="s">
        <v>30</v>
      </c>
      <c r="AI2827" t="s">
        <v>112</v>
      </c>
      <c r="AJ2827" t="s">
        <v>88</v>
      </c>
      <c r="AK2827">
        <v>8</v>
      </c>
      <c r="AL2827" t="s">
        <v>361</v>
      </c>
      <c r="AM2827">
        <v>5</v>
      </c>
      <c r="AP2827" t="s">
        <v>90</v>
      </c>
      <c r="AR2827" t="s">
        <v>91</v>
      </c>
      <c r="AS2827" t="s">
        <v>73</v>
      </c>
      <c r="BC2827" t="s">
        <v>51</v>
      </c>
      <c r="BF2827">
        <v>175</v>
      </c>
      <c r="BG2827">
        <v>175</v>
      </c>
      <c r="BH2827">
        <v>175</v>
      </c>
      <c r="BI2827">
        <v>31.360655737704917</v>
      </c>
      <c r="BJ2827">
        <f t="shared" si="220"/>
        <v>31</v>
      </c>
      <c r="BK2827">
        <v>0</v>
      </c>
      <c r="BL2827">
        <v>0</v>
      </c>
      <c r="BM2827" t="s">
        <v>1050</v>
      </c>
      <c r="BN2827" t="s">
        <v>913</v>
      </c>
      <c r="BO2827" t="s">
        <v>564</v>
      </c>
      <c r="BQ2827" t="s">
        <v>1050</v>
      </c>
      <c r="BR2827" t="s">
        <v>87</v>
      </c>
      <c r="BS2827" t="s">
        <v>572</v>
      </c>
      <c r="BT2827" t="s">
        <v>1252</v>
      </c>
      <c r="BU2827" t="s">
        <v>564</v>
      </c>
      <c r="BV2827">
        <v>1</v>
      </c>
      <c r="BW2827">
        <v>1</v>
      </c>
      <c r="BX2827">
        <v>0</v>
      </c>
      <c r="BY2827">
        <v>0</v>
      </c>
      <c r="BZ2827">
        <v>-175</v>
      </c>
      <c r="CA2827">
        <v>0</v>
      </c>
      <c r="CB2827">
        <v>175</v>
      </c>
      <c r="CC2827" t="e">
        <v>#VALUE!</v>
      </c>
      <c r="CD2827">
        <v>175</v>
      </c>
      <c r="CE2827">
        <v>0</v>
      </c>
      <c r="CH2827">
        <f t="shared" si="221"/>
        <v>0</v>
      </c>
      <c r="CI2827" t="s">
        <v>1403</v>
      </c>
      <c r="CJ2827">
        <v>6</v>
      </c>
      <c r="CK2827" t="s">
        <v>1399</v>
      </c>
      <c r="CL2827">
        <f t="shared" si="222"/>
        <v>0</v>
      </c>
      <c r="CM2827">
        <f t="shared" si="223"/>
        <v>0</v>
      </c>
      <c r="CN2827">
        <f t="shared" si="224"/>
        <v>0</v>
      </c>
    </row>
    <row r="2828" spans="1:92" x14ac:dyDescent="0.25">
      <c r="A2828">
        <v>1309</v>
      </c>
      <c r="B2828" t="s">
        <v>564</v>
      </c>
      <c r="C2828" t="s">
        <v>87</v>
      </c>
      <c r="D2828">
        <v>2605233</v>
      </c>
      <c r="E2828">
        <v>2</v>
      </c>
      <c r="F2828" s="107">
        <v>40956</v>
      </c>
      <c r="G2828" s="107">
        <v>41095</v>
      </c>
      <c r="H2828">
        <v>2605233</v>
      </c>
      <c r="I2828" s="107">
        <v>41092</v>
      </c>
      <c r="J2828" s="107">
        <v>41095</v>
      </c>
      <c r="K2828">
        <v>2000</v>
      </c>
      <c r="L2828" t="s">
        <v>566</v>
      </c>
      <c r="M2828" s="107">
        <v>40965</v>
      </c>
      <c r="N2828" t="s">
        <v>87</v>
      </c>
      <c r="O2828" t="s">
        <v>75</v>
      </c>
      <c r="P2828" t="s">
        <v>587</v>
      </c>
      <c r="Q2828">
        <v>4</v>
      </c>
      <c r="R2828">
        <v>140</v>
      </c>
      <c r="S2828">
        <v>0</v>
      </c>
      <c r="T2828">
        <v>0</v>
      </c>
      <c r="AB2828" t="s">
        <v>111</v>
      </c>
      <c r="AD2828" s="107">
        <v>34204</v>
      </c>
      <c r="AE2828" t="s">
        <v>31</v>
      </c>
      <c r="AF2828" t="s">
        <v>39</v>
      </c>
      <c r="AG2828" t="s">
        <v>40</v>
      </c>
      <c r="AH2828" t="s">
        <v>30</v>
      </c>
      <c r="AI2828" t="s">
        <v>113</v>
      </c>
      <c r="AJ2828" t="s">
        <v>47</v>
      </c>
      <c r="AK2828">
        <v>3</v>
      </c>
      <c r="AL2828" t="s">
        <v>47</v>
      </c>
      <c r="AP2828" t="s">
        <v>315</v>
      </c>
      <c r="AR2828" t="s">
        <v>66</v>
      </c>
      <c r="AS2828" t="s">
        <v>63</v>
      </c>
      <c r="AU2828" t="s">
        <v>827</v>
      </c>
      <c r="AV2828" t="s">
        <v>87</v>
      </c>
      <c r="AW2828" t="s">
        <v>719</v>
      </c>
      <c r="BA2828">
        <v>41145</v>
      </c>
      <c r="BB2828">
        <v>313</v>
      </c>
      <c r="BC2828" t="s">
        <v>51</v>
      </c>
      <c r="BF2828">
        <v>4</v>
      </c>
      <c r="BG2828">
        <v>4</v>
      </c>
      <c r="BH2828">
        <v>140</v>
      </c>
      <c r="BI2828">
        <v>18.448087431693988</v>
      </c>
      <c r="BJ2828">
        <f t="shared" si="220"/>
        <v>19</v>
      </c>
      <c r="BK2828">
        <v>0</v>
      </c>
      <c r="BL2828">
        <v>0</v>
      </c>
      <c r="BM2828" t="s">
        <v>47</v>
      </c>
      <c r="BN2828" t="s">
        <v>75</v>
      </c>
      <c r="BO2828" t="s">
        <v>87</v>
      </c>
      <c r="BQ2828" t="s">
        <v>47</v>
      </c>
      <c r="BR2828" t="s">
        <v>87</v>
      </c>
      <c r="BS2828" t="s">
        <v>572</v>
      </c>
      <c r="BT2828" t="s">
        <v>1252</v>
      </c>
      <c r="BU2828" t="s">
        <v>564</v>
      </c>
      <c r="BV2828">
        <v>2.8571428571428571E-2</v>
      </c>
      <c r="BW2828">
        <v>1</v>
      </c>
      <c r="BX2828">
        <v>0.97142857142857142</v>
      </c>
      <c r="BY2828">
        <v>0</v>
      </c>
      <c r="BZ2828">
        <v>-4</v>
      </c>
      <c r="CA2828">
        <v>0</v>
      </c>
      <c r="CB2828">
        <v>4</v>
      </c>
      <c r="CC2828" t="e">
        <v>#VALUE!</v>
      </c>
      <c r="CD2828">
        <v>4</v>
      </c>
      <c r="CE2828">
        <v>0</v>
      </c>
      <c r="CH2828">
        <f t="shared" si="221"/>
        <v>0</v>
      </c>
      <c r="CI2828" t="s">
        <v>1405</v>
      </c>
      <c r="CJ2828">
        <v>1</v>
      </c>
      <c r="CK2828" t="s">
        <v>1399</v>
      </c>
      <c r="CL2828">
        <f t="shared" si="222"/>
        <v>1</v>
      </c>
      <c r="CM2828">
        <f t="shared" si="223"/>
        <v>0</v>
      </c>
      <c r="CN2828">
        <f t="shared" si="224"/>
        <v>0</v>
      </c>
    </row>
    <row r="2829" spans="1:92" x14ac:dyDescent="0.25">
      <c r="A2829">
        <v>1312</v>
      </c>
      <c r="B2829" t="s">
        <v>87</v>
      </c>
      <c r="C2829" t="s">
        <v>87</v>
      </c>
      <c r="D2829">
        <v>2605248</v>
      </c>
      <c r="E2829">
        <v>2</v>
      </c>
      <c r="F2829" s="107">
        <v>40956</v>
      </c>
      <c r="G2829" s="107">
        <v>41157</v>
      </c>
      <c r="H2829">
        <v>2605248</v>
      </c>
      <c r="I2829" s="107">
        <v>41121</v>
      </c>
      <c r="J2829" s="107">
        <v>41125</v>
      </c>
      <c r="K2829">
        <v>7000</v>
      </c>
      <c r="L2829" t="s">
        <v>568</v>
      </c>
      <c r="M2829" s="107">
        <v>41090</v>
      </c>
      <c r="N2829" t="s">
        <v>87</v>
      </c>
      <c r="O2829" t="s">
        <v>75</v>
      </c>
      <c r="P2829" t="s">
        <v>587</v>
      </c>
      <c r="Q2829">
        <v>11</v>
      </c>
      <c r="R2829">
        <v>202</v>
      </c>
      <c r="S2829">
        <v>0</v>
      </c>
      <c r="T2829">
        <v>0</v>
      </c>
      <c r="AD2829" s="107">
        <v>31128</v>
      </c>
      <c r="AE2829" t="s">
        <v>31</v>
      </c>
      <c r="AF2829" t="s">
        <v>68</v>
      </c>
      <c r="AG2829" t="s">
        <v>870</v>
      </c>
      <c r="AH2829" t="s">
        <v>30</v>
      </c>
      <c r="AI2829" t="s">
        <v>96</v>
      </c>
      <c r="AJ2829" t="s">
        <v>47</v>
      </c>
      <c r="AK2829">
        <v>4</v>
      </c>
      <c r="AL2829" t="s">
        <v>47</v>
      </c>
      <c r="AP2829" t="s">
        <v>158</v>
      </c>
      <c r="AR2829" t="s">
        <v>43</v>
      </c>
      <c r="AS2829" t="s">
        <v>60</v>
      </c>
      <c r="AV2829" t="s">
        <v>87</v>
      </c>
      <c r="AW2829">
        <v>41099</v>
      </c>
      <c r="BA2829">
        <v>41162</v>
      </c>
      <c r="BB2829">
        <v>328</v>
      </c>
      <c r="BC2829" t="s">
        <v>51</v>
      </c>
      <c r="BD2829" t="s">
        <v>1262</v>
      </c>
      <c r="BF2829">
        <v>11</v>
      </c>
      <c r="BG2829">
        <v>37</v>
      </c>
      <c r="BH2829">
        <v>202</v>
      </c>
      <c r="BI2829">
        <v>26.852459016393443</v>
      </c>
      <c r="BJ2829">
        <f t="shared" si="220"/>
        <v>27</v>
      </c>
      <c r="BK2829">
        <v>-35</v>
      </c>
      <c r="BL2829">
        <v>-32</v>
      </c>
      <c r="BM2829" t="s">
        <v>47</v>
      </c>
      <c r="BN2829" t="s">
        <v>75</v>
      </c>
      <c r="BO2829" t="s">
        <v>87</v>
      </c>
      <c r="BQ2829" t="s">
        <v>47</v>
      </c>
      <c r="BR2829" t="s">
        <v>87</v>
      </c>
      <c r="BS2829" t="s">
        <v>572</v>
      </c>
      <c r="BT2829" t="s">
        <v>1252</v>
      </c>
      <c r="BU2829" t="s">
        <v>564</v>
      </c>
      <c r="BV2829">
        <v>5.4455445544554455E-2</v>
      </c>
      <c r="BW2829">
        <v>0.13513513513513514</v>
      </c>
      <c r="BX2829">
        <v>8.0679689590580694E-2</v>
      </c>
      <c r="BY2829">
        <v>0</v>
      </c>
      <c r="BZ2829">
        <v>-5</v>
      </c>
      <c r="CA2829">
        <v>6</v>
      </c>
      <c r="CB2829">
        <v>37</v>
      </c>
      <c r="CC2829">
        <v>11</v>
      </c>
      <c r="CD2829">
        <v>37</v>
      </c>
      <c r="CE2829">
        <v>32</v>
      </c>
      <c r="CH2829">
        <f t="shared" si="221"/>
        <v>0</v>
      </c>
      <c r="CI2829" t="s">
        <v>1404</v>
      </c>
      <c r="CJ2829">
        <v>2</v>
      </c>
      <c r="CK2829" t="s">
        <v>1399</v>
      </c>
      <c r="CL2829">
        <f t="shared" si="222"/>
        <v>1</v>
      </c>
      <c r="CM2829">
        <f t="shared" si="223"/>
        <v>0</v>
      </c>
      <c r="CN2829">
        <f t="shared" si="224"/>
        <v>0</v>
      </c>
    </row>
    <row r="2830" spans="1:92" x14ac:dyDescent="0.25">
      <c r="A2830">
        <v>1320</v>
      </c>
      <c r="B2830" t="s">
        <v>564</v>
      </c>
      <c r="C2830" t="s">
        <v>564</v>
      </c>
      <c r="D2830">
        <v>2605307</v>
      </c>
      <c r="E2830">
        <v>1</v>
      </c>
      <c r="F2830" s="107">
        <v>40956</v>
      </c>
      <c r="G2830" s="107">
        <v>40983</v>
      </c>
      <c r="H2830">
        <v>2605307</v>
      </c>
      <c r="I2830" s="107">
        <v>40956</v>
      </c>
      <c r="J2830" s="107">
        <v>40957</v>
      </c>
      <c r="K2830">
        <v>2000</v>
      </c>
      <c r="L2830" t="s">
        <v>566</v>
      </c>
      <c r="M2830" s="107">
        <v>40957</v>
      </c>
      <c r="N2830" t="s">
        <v>87</v>
      </c>
      <c r="O2830" t="s">
        <v>75</v>
      </c>
      <c r="P2830" t="s">
        <v>122</v>
      </c>
      <c r="Q2830">
        <v>2</v>
      </c>
      <c r="R2830">
        <v>28</v>
      </c>
      <c r="S2830">
        <v>0</v>
      </c>
      <c r="T2830">
        <v>0</v>
      </c>
      <c r="AD2830" s="107">
        <v>34540</v>
      </c>
      <c r="AE2830" t="s">
        <v>31</v>
      </c>
      <c r="AF2830" t="s">
        <v>68</v>
      </c>
      <c r="AG2830" t="s">
        <v>870</v>
      </c>
      <c r="AH2830" t="s">
        <v>30</v>
      </c>
      <c r="AI2830" t="s">
        <v>96</v>
      </c>
      <c r="AJ2830" t="s">
        <v>122</v>
      </c>
      <c r="AK2830">
        <v>2</v>
      </c>
      <c r="AL2830" t="s">
        <v>122</v>
      </c>
      <c r="AP2830" t="s">
        <v>317</v>
      </c>
      <c r="AR2830" t="s">
        <v>43</v>
      </c>
      <c r="AS2830" t="s">
        <v>63</v>
      </c>
      <c r="BC2830" t="s">
        <v>78</v>
      </c>
      <c r="BF2830">
        <v>2</v>
      </c>
      <c r="BG2830">
        <v>28</v>
      </c>
      <c r="BH2830">
        <v>28</v>
      </c>
      <c r="BI2830">
        <v>17.530054644808743</v>
      </c>
      <c r="BJ2830">
        <f t="shared" si="220"/>
        <v>18</v>
      </c>
      <c r="BK2830">
        <v>0</v>
      </c>
      <c r="BL2830">
        <v>-26</v>
      </c>
      <c r="BM2830" t="s">
        <v>1051</v>
      </c>
      <c r="BN2830" t="s">
        <v>75</v>
      </c>
      <c r="BO2830" t="s">
        <v>87</v>
      </c>
      <c r="BQ2830" t="s">
        <v>1051</v>
      </c>
      <c r="BR2830" t="s">
        <v>87</v>
      </c>
      <c r="BS2830" t="s">
        <v>573</v>
      </c>
      <c r="BT2830" t="s">
        <v>1252</v>
      </c>
      <c r="BU2830" t="s">
        <v>564</v>
      </c>
      <c r="BV2830">
        <v>7.1428571428571425E-2</v>
      </c>
      <c r="BW2830">
        <v>7.1428571428571425E-2</v>
      </c>
      <c r="BX2830">
        <v>0</v>
      </c>
      <c r="BY2830">
        <v>0</v>
      </c>
      <c r="BZ2830">
        <v>-2</v>
      </c>
      <c r="CA2830">
        <v>0</v>
      </c>
      <c r="CB2830">
        <v>2</v>
      </c>
      <c r="CC2830" t="e">
        <v>#VALUE!</v>
      </c>
      <c r="CD2830">
        <v>2</v>
      </c>
      <c r="CE2830">
        <v>0</v>
      </c>
      <c r="CH2830">
        <f t="shared" si="221"/>
        <v>0</v>
      </c>
      <c r="CI2830" t="s">
        <v>1405</v>
      </c>
      <c r="CJ2830">
        <v>1</v>
      </c>
      <c r="CK2830" t="s">
        <v>1399</v>
      </c>
      <c r="CL2830">
        <f t="shared" si="222"/>
        <v>1</v>
      </c>
      <c r="CM2830">
        <f t="shared" si="223"/>
        <v>0</v>
      </c>
      <c r="CN2830">
        <f t="shared" si="224"/>
        <v>0</v>
      </c>
    </row>
    <row r="2831" spans="1:92" x14ac:dyDescent="0.25">
      <c r="A2831">
        <v>1325</v>
      </c>
      <c r="B2831" t="s">
        <v>564</v>
      </c>
      <c r="C2831" t="s">
        <v>564</v>
      </c>
      <c r="D2831">
        <v>2605321</v>
      </c>
      <c r="E2831">
        <v>2</v>
      </c>
      <c r="F2831" s="107">
        <v>40956</v>
      </c>
      <c r="G2831" s="107">
        <v>41082</v>
      </c>
      <c r="H2831">
        <v>2605321</v>
      </c>
      <c r="I2831" s="107" t="s">
        <v>560</v>
      </c>
      <c r="J2831" s="107" t="s">
        <v>560</v>
      </c>
      <c r="K2831">
        <v>2000</v>
      </c>
      <c r="L2831" t="s">
        <v>566</v>
      </c>
      <c r="M2831" s="107">
        <v>40957</v>
      </c>
      <c r="N2831" t="s">
        <v>87</v>
      </c>
      <c r="O2831" t="s">
        <v>583</v>
      </c>
      <c r="P2831" t="s">
        <v>587</v>
      </c>
      <c r="Q2831">
        <v>0</v>
      </c>
      <c r="R2831">
        <v>127</v>
      </c>
      <c r="S2831">
        <v>0</v>
      </c>
      <c r="T2831">
        <v>0</v>
      </c>
      <c r="AD2831" s="107">
        <v>34614</v>
      </c>
      <c r="AE2831" t="s">
        <v>31</v>
      </c>
      <c r="AF2831" t="s">
        <v>39</v>
      </c>
      <c r="AG2831" t="s">
        <v>40</v>
      </c>
      <c r="AH2831" t="s">
        <v>40</v>
      </c>
      <c r="AI2831" t="s">
        <v>70</v>
      </c>
      <c r="AJ2831" t="s">
        <v>47</v>
      </c>
      <c r="AK2831">
        <v>5</v>
      </c>
      <c r="AL2831" t="s">
        <v>47</v>
      </c>
      <c r="AP2831" t="s">
        <v>272</v>
      </c>
      <c r="AR2831" t="s">
        <v>43</v>
      </c>
      <c r="AS2831" t="s">
        <v>44</v>
      </c>
      <c r="BC2831" t="s">
        <v>51</v>
      </c>
      <c r="BF2831">
        <v>0</v>
      </c>
      <c r="BG2831">
        <v>0</v>
      </c>
      <c r="BH2831">
        <v>127</v>
      </c>
      <c r="BI2831">
        <v>17.327868852459016</v>
      </c>
      <c r="BJ2831" t="e">
        <f t="shared" si="220"/>
        <v>#VALUE!</v>
      </c>
      <c r="BK2831" t="e">
        <v>#VALUE!</v>
      </c>
      <c r="BL2831" t="e">
        <v>#VALUE!</v>
      </c>
      <c r="BM2831" t="s">
        <v>47</v>
      </c>
      <c r="BN2831" t="s">
        <v>75</v>
      </c>
      <c r="BO2831" t="s">
        <v>87</v>
      </c>
      <c r="BQ2831" t="s">
        <v>47</v>
      </c>
      <c r="BR2831">
        <v>0</v>
      </c>
      <c r="BS2831" t="s">
        <v>573</v>
      </c>
      <c r="BT2831" t="s">
        <v>1252</v>
      </c>
      <c r="BU2831" t="s">
        <v>564</v>
      </c>
      <c r="BV2831">
        <v>0</v>
      </c>
      <c r="BW2831">
        <v>0</v>
      </c>
      <c r="BX2831">
        <v>0</v>
      </c>
      <c r="BY2831">
        <v>0</v>
      </c>
      <c r="BZ2831" t="e">
        <v>#VALUE!</v>
      </c>
      <c r="CA2831" t="e">
        <v>#VALUE!</v>
      </c>
      <c r="CB2831" t="e">
        <v>#VALUE!</v>
      </c>
      <c r="CC2831">
        <v>0</v>
      </c>
      <c r="CD2831">
        <v>0</v>
      </c>
      <c r="CE2831">
        <v>0</v>
      </c>
      <c r="CH2831">
        <f t="shared" si="221"/>
        <v>0</v>
      </c>
      <c r="CI2831" t="s">
        <v>1405</v>
      </c>
      <c r="CJ2831">
        <v>1</v>
      </c>
      <c r="CK2831" t="s">
        <v>1400</v>
      </c>
      <c r="CL2831">
        <f t="shared" si="222"/>
        <v>1</v>
      </c>
      <c r="CM2831">
        <f t="shared" si="223"/>
        <v>0</v>
      </c>
      <c r="CN2831">
        <f t="shared" si="224"/>
        <v>0</v>
      </c>
    </row>
    <row r="2832" spans="1:92" x14ac:dyDescent="0.25">
      <c r="A2832">
        <v>1328</v>
      </c>
      <c r="B2832" t="s">
        <v>564</v>
      </c>
      <c r="C2832" t="s">
        <v>564</v>
      </c>
      <c r="D2832">
        <v>2605330</v>
      </c>
      <c r="E2832">
        <v>5</v>
      </c>
      <c r="F2832" s="107">
        <v>40956</v>
      </c>
      <c r="G2832" s="107">
        <v>40959</v>
      </c>
      <c r="H2832">
        <v>2605330</v>
      </c>
      <c r="I2832" s="107">
        <v>40957</v>
      </c>
      <c r="J2832" s="107">
        <v>40959</v>
      </c>
      <c r="K2832" t="s">
        <v>562</v>
      </c>
      <c r="L2832" t="s">
        <v>562</v>
      </c>
      <c r="N2832" t="s">
        <v>564</v>
      </c>
      <c r="O2832" t="s">
        <v>913</v>
      </c>
      <c r="P2832" t="s">
        <v>38</v>
      </c>
      <c r="Q2832">
        <v>3</v>
      </c>
      <c r="R2832">
        <v>4</v>
      </c>
      <c r="S2832">
        <v>0</v>
      </c>
      <c r="T2832">
        <v>0</v>
      </c>
      <c r="AD2832" s="107">
        <v>33747</v>
      </c>
      <c r="AE2832" t="s">
        <v>31</v>
      </c>
      <c r="AF2832" t="s">
        <v>32</v>
      </c>
      <c r="AG2832" t="s">
        <v>868</v>
      </c>
      <c r="AH2832" t="s">
        <v>30</v>
      </c>
      <c r="AI2832" t="s">
        <v>113</v>
      </c>
      <c r="AJ2832" t="s">
        <v>88</v>
      </c>
      <c r="AK2832">
        <v>1</v>
      </c>
      <c r="AL2832" t="s">
        <v>987</v>
      </c>
      <c r="AN2832">
        <v>6</v>
      </c>
      <c r="AP2832" t="s">
        <v>319</v>
      </c>
      <c r="AR2832" t="s">
        <v>43</v>
      </c>
      <c r="AS2832" t="s">
        <v>63</v>
      </c>
      <c r="BC2832" t="s">
        <v>37</v>
      </c>
      <c r="BF2832">
        <v>3</v>
      </c>
      <c r="BG2832">
        <v>3</v>
      </c>
      <c r="BH2832">
        <v>4</v>
      </c>
      <c r="BI2832">
        <v>19.696721311475411</v>
      </c>
      <c r="BJ2832">
        <f t="shared" si="220"/>
        <v>20</v>
      </c>
      <c r="BK2832">
        <v>0</v>
      </c>
      <c r="BL2832">
        <v>0</v>
      </c>
      <c r="BM2832" t="s">
        <v>1050</v>
      </c>
      <c r="BN2832" t="s">
        <v>913</v>
      </c>
      <c r="BO2832" t="s">
        <v>564</v>
      </c>
      <c r="BQ2832" t="s">
        <v>1050</v>
      </c>
      <c r="BR2832" t="s">
        <v>87</v>
      </c>
      <c r="BS2832" t="s">
        <v>572</v>
      </c>
      <c r="BT2832" t="s">
        <v>1252</v>
      </c>
      <c r="BU2832" t="s">
        <v>564</v>
      </c>
      <c r="BV2832">
        <v>0.75</v>
      </c>
      <c r="BW2832">
        <v>1</v>
      </c>
      <c r="BX2832">
        <v>0.25</v>
      </c>
      <c r="BY2832">
        <v>0</v>
      </c>
      <c r="BZ2832">
        <v>-3</v>
      </c>
      <c r="CA2832">
        <v>0</v>
      </c>
      <c r="CB2832">
        <v>3</v>
      </c>
      <c r="CC2832" t="e">
        <v>#VALUE!</v>
      </c>
      <c r="CD2832">
        <v>3</v>
      </c>
      <c r="CE2832">
        <v>0</v>
      </c>
      <c r="CH2832">
        <f t="shared" si="221"/>
        <v>0</v>
      </c>
      <c r="CI2832" t="s">
        <v>1405</v>
      </c>
      <c r="CJ2832">
        <v>1</v>
      </c>
      <c r="CK2832" t="s">
        <v>1399</v>
      </c>
      <c r="CL2832">
        <f t="shared" si="222"/>
        <v>0</v>
      </c>
      <c r="CM2832">
        <f t="shared" si="223"/>
        <v>0</v>
      </c>
      <c r="CN2832">
        <f t="shared" si="224"/>
        <v>0</v>
      </c>
    </row>
    <row r="2833" spans="1:92" x14ac:dyDescent="0.25">
      <c r="A2833">
        <v>1333</v>
      </c>
      <c r="B2833" t="s">
        <v>564</v>
      </c>
      <c r="C2833" t="s">
        <v>564</v>
      </c>
      <c r="D2833">
        <v>2605353</v>
      </c>
      <c r="E2833">
        <v>4</v>
      </c>
      <c r="F2833" s="107">
        <v>40957</v>
      </c>
      <c r="G2833" s="107">
        <v>41066</v>
      </c>
      <c r="H2833">
        <v>2605353</v>
      </c>
      <c r="I2833" s="107">
        <v>40957</v>
      </c>
      <c r="J2833" s="107">
        <v>41066</v>
      </c>
      <c r="K2833">
        <v>35000</v>
      </c>
      <c r="L2833" t="s">
        <v>570</v>
      </c>
      <c r="N2833" t="s">
        <v>564</v>
      </c>
      <c r="O2833" t="s">
        <v>913</v>
      </c>
      <c r="P2833" t="s">
        <v>38</v>
      </c>
      <c r="Q2833">
        <v>110</v>
      </c>
      <c r="R2833">
        <v>110</v>
      </c>
      <c r="S2833">
        <v>0</v>
      </c>
      <c r="T2833">
        <v>0</v>
      </c>
      <c r="AB2833" t="s">
        <v>111</v>
      </c>
      <c r="AD2833" s="107">
        <v>29753</v>
      </c>
      <c r="AE2833" t="s">
        <v>45</v>
      </c>
      <c r="AF2833" t="s">
        <v>39</v>
      </c>
      <c r="AG2833" t="s">
        <v>40</v>
      </c>
      <c r="AH2833" t="s">
        <v>30</v>
      </c>
      <c r="AI2833" t="s">
        <v>58</v>
      </c>
      <c r="AJ2833" t="s">
        <v>88</v>
      </c>
      <c r="AK2833">
        <v>7</v>
      </c>
      <c r="AL2833" t="s">
        <v>986</v>
      </c>
      <c r="AO2833">
        <v>300</v>
      </c>
      <c r="AP2833" t="s">
        <v>196</v>
      </c>
      <c r="AR2833" t="s">
        <v>43</v>
      </c>
      <c r="AS2833" t="s">
        <v>60</v>
      </c>
      <c r="BC2833" t="s">
        <v>51</v>
      </c>
      <c r="BF2833">
        <v>110</v>
      </c>
      <c r="BG2833">
        <v>110</v>
      </c>
      <c r="BH2833">
        <v>110</v>
      </c>
      <c r="BI2833">
        <v>30.612021857923498</v>
      </c>
      <c r="BJ2833">
        <f t="shared" si="220"/>
        <v>31</v>
      </c>
      <c r="BK2833">
        <v>0</v>
      </c>
      <c r="BL2833">
        <v>0</v>
      </c>
      <c r="BM2833" t="s">
        <v>1050</v>
      </c>
      <c r="BN2833" t="s">
        <v>913</v>
      </c>
      <c r="BO2833" t="s">
        <v>564</v>
      </c>
      <c r="BQ2833" t="s">
        <v>1050</v>
      </c>
      <c r="BR2833" t="s">
        <v>87</v>
      </c>
      <c r="BS2833" t="s">
        <v>572</v>
      </c>
      <c r="BT2833" t="s">
        <v>1252</v>
      </c>
      <c r="BU2833" t="s">
        <v>564</v>
      </c>
      <c r="BV2833">
        <v>1</v>
      </c>
      <c r="BW2833">
        <v>1</v>
      </c>
      <c r="BX2833">
        <v>0</v>
      </c>
      <c r="BY2833">
        <v>0</v>
      </c>
      <c r="BZ2833">
        <v>-110</v>
      </c>
      <c r="CA2833">
        <v>0</v>
      </c>
      <c r="CB2833">
        <v>110</v>
      </c>
      <c r="CC2833" t="e">
        <v>#VALUE!</v>
      </c>
      <c r="CD2833">
        <v>110</v>
      </c>
      <c r="CE2833">
        <v>0</v>
      </c>
      <c r="CH2833">
        <f t="shared" si="221"/>
        <v>0</v>
      </c>
      <c r="CI2833" t="s">
        <v>1408</v>
      </c>
      <c r="CJ2833">
        <v>0</v>
      </c>
      <c r="CK2833" t="s">
        <v>1399</v>
      </c>
      <c r="CL2833">
        <f t="shared" si="222"/>
        <v>0</v>
      </c>
      <c r="CM2833">
        <f t="shared" si="223"/>
        <v>0</v>
      </c>
      <c r="CN2833">
        <f t="shared" si="224"/>
        <v>0</v>
      </c>
    </row>
    <row r="2834" spans="1:92" x14ac:dyDescent="0.25">
      <c r="A2834">
        <v>1334</v>
      </c>
      <c r="B2834" t="s">
        <v>564</v>
      </c>
      <c r="C2834" t="s">
        <v>564</v>
      </c>
      <c r="D2834">
        <v>2605354</v>
      </c>
      <c r="E2834">
        <v>4</v>
      </c>
      <c r="F2834" s="107">
        <v>40957</v>
      </c>
      <c r="G2834" s="107">
        <v>41066</v>
      </c>
      <c r="H2834">
        <v>2605354</v>
      </c>
      <c r="I2834" s="107">
        <v>40958</v>
      </c>
      <c r="J2834" s="107">
        <v>41066</v>
      </c>
      <c r="K2834">
        <v>35000</v>
      </c>
      <c r="L2834" t="s">
        <v>570</v>
      </c>
      <c r="N2834" t="s">
        <v>564</v>
      </c>
      <c r="O2834" t="s">
        <v>913</v>
      </c>
      <c r="P2834" t="s">
        <v>38</v>
      </c>
      <c r="Q2834">
        <v>109</v>
      </c>
      <c r="R2834">
        <v>110</v>
      </c>
      <c r="S2834">
        <v>0</v>
      </c>
      <c r="T2834">
        <v>0</v>
      </c>
      <c r="AB2834" t="s">
        <v>111</v>
      </c>
      <c r="AD2834" s="107">
        <v>29089</v>
      </c>
      <c r="AE2834" t="s">
        <v>31</v>
      </c>
      <c r="AF2834" t="s">
        <v>39</v>
      </c>
      <c r="AG2834" t="s">
        <v>40</v>
      </c>
      <c r="AH2834" t="s">
        <v>30</v>
      </c>
      <c r="AI2834" t="s">
        <v>58</v>
      </c>
      <c r="AJ2834" t="s">
        <v>88</v>
      </c>
      <c r="AK2834">
        <v>5</v>
      </c>
      <c r="AL2834" t="s">
        <v>986</v>
      </c>
      <c r="AO2834">
        <v>300</v>
      </c>
      <c r="AP2834" t="s">
        <v>196</v>
      </c>
      <c r="AR2834" t="s">
        <v>43</v>
      </c>
      <c r="AS2834" t="s">
        <v>60</v>
      </c>
      <c r="BC2834" t="s">
        <v>51</v>
      </c>
      <c r="BF2834">
        <v>109</v>
      </c>
      <c r="BG2834">
        <v>109</v>
      </c>
      <c r="BH2834">
        <v>110</v>
      </c>
      <c r="BI2834">
        <v>32.42622950819672</v>
      </c>
      <c r="BJ2834">
        <f t="shared" si="220"/>
        <v>33</v>
      </c>
      <c r="BK2834">
        <v>0</v>
      </c>
      <c r="BL2834">
        <v>0</v>
      </c>
      <c r="BM2834" t="s">
        <v>1050</v>
      </c>
      <c r="BN2834" t="s">
        <v>913</v>
      </c>
      <c r="BO2834" t="s">
        <v>564</v>
      </c>
      <c r="BQ2834" t="s">
        <v>1050</v>
      </c>
      <c r="BR2834" t="s">
        <v>87</v>
      </c>
      <c r="BS2834" t="s">
        <v>572</v>
      </c>
      <c r="BT2834" t="s">
        <v>1252</v>
      </c>
      <c r="BU2834" t="s">
        <v>564</v>
      </c>
      <c r="BV2834">
        <v>0.99090909090909096</v>
      </c>
      <c r="BW2834">
        <v>1</v>
      </c>
      <c r="BX2834">
        <v>9.0909090909090384E-3</v>
      </c>
      <c r="BY2834">
        <v>0</v>
      </c>
      <c r="BZ2834">
        <v>-109</v>
      </c>
      <c r="CA2834">
        <v>0</v>
      </c>
      <c r="CB2834">
        <v>109</v>
      </c>
      <c r="CC2834" t="e">
        <v>#VALUE!</v>
      </c>
      <c r="CD2834">
        <v>109</v>
      </c>
      <c r="CE2834">
        <v>0</v>
      </c>
      <c r="CH2834">
        <f t="shared" si="221"/>
        <v>0</v>
      </c>
      <c r="CI2834" t="s">
        <v>1408</v>
      </c>
      <c r="CJ2834">
        <v>0</v>
      </c>
      <c r="CK2834" t="s">
        <v>1399</v>
      </c>
      <c r="CL2834">
        <f t="shared" si="222"/>
        <v>0</v>
      </c>
      <c r="CM2834">
        <f t="shared" si="223"/>
        <v>0</v>
      </c>
      <c r="CN2834">
        <f t="shared" si="224"/>
        <v>0</v>
      </c>
    </row>
    <row r="2835" spans="1:92" x14ac:dyDescent="0.25">
      <c r="A2835">
        <v>1335</v>
      </c>
      <c r="B2835" t="s">
        <v>564</v>
      </c>
      <c r="C2835" t="s">
        <v>564</v>
      </c>
      <c r="D2835">
        <v>2605364</v>
      </c>
      <c r="E2835">
        <v>3</v>
      </c>
      <c r="F2835" s="107">
        <v>40957</v>
      </c>
      <c r="G2835" s="107">
        <v>41110</v>
      </c>
      <c r="H2835">
        <v>2605364</v>
      </c>
      <c r="I2835" s="107" t="s">
        <v>560</v>
      </c>
      <c r="J2835" s="107" t="s">
        <v>560</v>
      </c>
      <c r="K2835">
        <v>10000</v>
      </c>
      <c r="L2835" t="s">
        <v>568</v>
      </c>
      <c r="M2835" s="107">
        <v>40971</v>
      </c>
      <c r="N2835" t="s">
        <v>87</v>
      </c>
      <c r="O2835" t="s">
        <v>75</v>
      </c>
      <c r="P2835" t="s">
        <v>38</v>
      </c>
      <c r="Q2835">
        <v>0</v>
      </c>
      <c r="R2835">
        <v>154</v>
      </c>
      <c r="S2835">
        <v>0</v>
      </c>
      <c r="T2835">
        <v>0</v>
      </c>
      <c r="AD2835" s="107">
        <v>25285</v>
      </c>
      <c r="AE2835" t="s">
        <v>31</v>
      </c>
      <c r="AF2835" t="s">
        <v>68</v>
      </c>
      <c r="AG2835" t="s">
        <v>870</v>
      </c>
      <c r="AH2835" t="s">
        <v>30</v>
      </c>
      <c r="AI2835" t="s">
        <v>82</v>
      </c>
      <c r="AJ2835" t="s">
        <v>88</v>
      </c>
      <c r="AK2835">
        <v>6</v>
      </c>
      <c r="AL2835" t="s">
        <v>184</v>
      </c>
      <c r="AP2835" t="s">
        <v>65</v>
      </c>
      <c r="AR2835" t="s">
        <v>66</v>
      </c>
      <c r="AS2835" t="s">
        <v>67</v>
      </c>
      <c r="BC2835" t="s">
        <v>51</v>
      </c>
      <c r="BF2835">
        <v>0</v>
      </c>
      <c r="BG2835">
        <v>0</v>
      </c>
      <c r="BH2835">
        <v>154</v>
      </c>
      <c r="BI2835">
        <v>42.819672131147541</v>
      </c>
      <c r="BJ2835" t="e">
        <f t="shared" si="220"/>
        <v>#VALUE!</v>
      </c>
      <c r="BK2835" t="e">
        <v>#VALUE!</v>
      </c>
      <c r="BL2835" t="e">
        <v>#VALUE!</v>
      </c>
      <c r="BM2835" t="s">
        <v>1050</v>
      </c>
      <c r="BN2835" t="s">
        <v>75</v>
      </c>
      <c r="BO2835" t="s">
        <v>87</v>
      </c>
      <c r="BQ2835" t="s">
        <v>1050</v>
      </c>
      <c r="BR2835">
        <v>0</v>
      </c>
      <c r="BS2835" t="s">
        <v>573</v>
      </c>
      <c r="BT2835" t="s">
        <v>1252</v>
      </c>
      <c r="BU2835" t="s">
        <v>564</v>
      </c>
      <c r="BV2835">
        <v>0</v>
      </c>
      <c r="BW2835">
        <v>0</v>
      </c>
      <c r="BX2835">
        <v>0</v>
      </c>
      <c r="BY2835">
        <v>0</v>
      </c>
      <c r="BZ2835" t="e">
        <v>#VALUE!</v>
      </c>
      <c r="CA2835" t="e">
        <v>#VALUE!</v>
      </c>
      <c r="CB2835" t="e">
        <v>#VALUE!</v>
      </c>
      <c r="CC2835">
        <v>0</v>
      </c>
      <c r="CD2835">
        <v>0</v>
      </c>
      <c r="CE2835">
        <v>0</v>
      </c>
      <c r="CH2835">
        <f t="shared" si="221"/>
        <v>0</v>
      </c>
      <c r="CI2835" t="s">
        <v>1405</v>
      </c>
      <c r="CJ2835">
        <v>1</v>
      </c>
      <c r="CK2835" t="s">
        <v>1400</v>
      </c>
      <c r="CL2835">
        <f t="shared" si="222"/>
        <v>1</v>
      </c>
      <c r="CM2835">
        <f t="shared" si="223"/>
        <v>0</v>
      </c>
      <c r="CN2835">
        <f t="shared" si="224"/>
        <v>0</v>
      </c>
    </row>
    <row r="2836" spans="1:92" x14ac:dyDescent="0.25">
      <c r="A2836">
        <v>1343</v>
      </c>
      <c r="B2836" t="s">
        <v>564</v>
      </c>
      <c r="C2836" t="s">
        <v>564</v>
      </c>
      <c r="D2836">
        <v>2605398</v>
      </c>
      <c r="E2836">
        <v>2</v>
      </c>
      <c r="F2836" s="107">
        <v>40957</v>
      </c>
      <c r="G2836" s="107">
        <v>41107</v>
      </c>
      <c r="H2836">
        <v>2605398</v>
      </c>
      <c r="I2836" s="107">
        <v>40957</v>
      </c>
      <c r="J2836" s="107">
        <v>40959</v>
      </c>
      <c r="K2836">
        <v>5000</v>
      </c>
      <c r="L2836" t="s">
        <v>567</v>
      </c>
      <c r="M2836" s="107">
        <v>40959</v>
      </c>
      <c r="N2836" t="s">
        <v>87</v>
      </c>
      <c r="O2836" t="s">
        <v>75</v>
      </c>
      <c r="P2836" t="s">
        <v>587</v>
      </c>
      <c r="Q2836">
        <v>3</v>
      </c>
      <c r="R2836">
        <v>151</v>
      </c>
      <c r="S2836">
        <v>0</v>
      </c>
      <c r="T2836">
        <v>0</v>
      </c>
      <c r="AB2836" t="s">
        <v>111</v>
      </c>
      <c r="AD2836" s="107">
        <v>28934</v>
      </c>
      <c r="AE2836" t="s">
        <v>45</v>
      </c>
      <c r="AF2836" t="s">
        <v>39</v>
      </c>
      <c r="AG2836" t="s">
        <v>40</v>
      </c>
      <c r="AH2836" t="s">
        <v>30</v>
      </c>
      <c r="AI2836" t="s">
        <v>113</v>
      </c>
      <c r="AJ2836" t="s">
        <v>47</v>
      </c>
      <c r="AK2836">
        <v>7</v>
      </c>
      <c r="AL2836" t="s">
        <v>47</v>
      </c>
      <c r="AP2836" t="s">
        <v>321</v>
      </c>
      <c r="AS2836" t="s">
        <v>369</v>
      </c>
      <c r="BC2836" t="s">
        <v>51</v>
      </c>
      <c r="BF2836">
        <v>3</v>
      </c>
      <c r="BG2836">
        <v>151</v>
      </c>
      <c r="BH2836">
        <v>151</v>
      </c>
      <c r="BI2836">
        <v>32.849726775956285</v>
      </c>
      <c r="BJ2836">
        <f t="shared" si="220"/>
        <v>33</v>
      </c>
      <c r="BK2836">
        <v>0</v>
      </c>
      <c r="BL2836">
        <v>-148</v>
      </c>
      <c r="BM2836" t="s">
        <v>47</v>
      </c>
      <c r="BN2836" t="s">
        <v>75</v>
      </c>
      <c r="BO2836" t="s">
        <v>87</v>
      </c>
      <c r="BQ2836" t="s">
        <v>47</v>
      </c>
      <c r="BR2836" t="s">
        <v>87</v>
      </c>
      <c r="BS2836" t="s">
        <v>573</v>
      </c>
      <c r="BT2836" t="s">
        <v>1252</v>
      </c>
      <c r="BU2836" t="s">
        <v>564</v>
      </c>
      <c r="BV2836">
        <v>1.9867549668874173E-2</v>
      </c>
      <c r="BW2836">
        <v>1.9867549668874173E-2</v>
      </c>
      <c r="BX2836">
        <v>0</v>
      </c>
      <c r="BY2836">
        <v>0</v>
      </c>
      <c r="BZ2836">
        <v>-3</v>
      </c>
      <c r="CA2836">
        <v>0</v>
      </c>
      <c r="CB2836">
        <v>3</v>
      </c>
      <c r="CC2836" t="e">
        <v>#VALUE!</v>
      </c>
      <c r="CD2836">
        <v>3</v>
      </c>
      <c r="CE2836">
        <v>0</v>
      </c>
      <c r="CH2836">
        <f t="shared" si="221"/>
        <v>0</v>
      </c>
      <c r="CI2836" t="s">
        <v>1405</v>
      </c>
      <c r="CJ2836">
        <v>1</v>
      </c>
      <c r="CK2836" t="s">
        <v>1399</v>
      </c>
      <c r="CL2836">
        <f t="shared" si="222"/>
        <v>1</v>
      </c>
      <c r="CM2836">
        <f t="shared" si="223"/>
        <v>0</v>
      </c>
      <c r="CN2836">
        <f t="shared" si="224"/>
        <v>0</v>
      </c>
    </row>
    <row r="2837" spans="1:92" x14ac:dyDescent="0.25">
      <c r="A2837">
        <v>1347</v>
      </c>
      <c r="B2837" t="s">
        <v>564</v>
      </c>
      <c r="C2837" t="s">
        <v>564</v>
      </c>
      <c r="D2837">
        <v>2605409</v>
      </c>
      <c r="E2837">
        <v>1</v>
      </c>
      <c r="F2837" s="107">
        <v>40957</v>
      </c>
      <c r="G2837" s="107">
        <v>41242</v>
      </c>
      <c r="H2837">
        <v>2605409</v>
      </c>
      <c r="I2837" s="107">
        <v>40957</v>
      </c>
      <c r="J2837" s="107">
        <v>40958</v>
      </c>
      <c r="K2837">
        <v>5000</v>
      </c>
      <c r="L2837" t="s">
        <v>567</v>
      </c>
      <c r="M2837" s="107">
        <v>40958</v>
      </c>
      <c r="N2837" t="s">
        <v>87</v>
      </c>
      <c r="O2837" t="s">
        <v>75</v>
      </c>
      <c r="P2837" t="s">
        <v>54</v>
      </c>
      <c r="Q2837">
        <v>2</v>
      </c>
      <c r="R2837">
        <v>286</v>
      </c>
      <c r="S2837">
        <v>0</v>
      </c>
      <c r="T2837">
        <v>0</v>
      </c>
      <c r="AB2837" t="s">
        <v>111</v>
      </c>
      <c r="AD2837" s="107">
        <v>28214</v>
      </c>
      <c r="AE2837" t="s">
        <v>45</v>
      </c>
      <c r="AF2837" t="s">
        <v>39</v>
      </c>
      <c r="AG2837" t="s">
        <v>40</v>
      </c>
      <c r="AH2837" t="s">
        <v>30</v>
      </c>
      <c r="AI2837" t="s">
        <v>64</v>
      </c>
      <c r="AJ2837" t="s">
        <v>54</v>
      </c>
      <c r="AK2837">
        <v>18</v>
      </c>
      <c r="AL2837" t="s">
        <v>54</v>
      </c>
      <c r="AP2837" t="s">
        <v>83</v>
      </c>
      <c r="AR2837" t="s">
        <v>66</v>
      </c>
      <c r="AS2837" t="s">
        <v>73</v>
      </c>
      <c r="AT2837" t="s">
        <v>624</v>
      </c>
      <c r="BC2837" t="s">
        <v>51</v>
      </c>
      <c r="BF2837">
        <v>2</v>
      </c>
      <c r="BG2837">
        <v>286</v>
      </c>
      <c r="BH2837">
        <v>286</v>
      </c>
      <c r="BI2837">
        <v>34.81693989071038</v>
      </c>
      <c r="BJ2837">
        <f t="shared" si="220"/>
        <v>35</v>
      </c>
      <c r="BK2837">
        <v>0</v>
      </c>
      <c r="BL2837">
        <v>-284</v>
      </c>
      <c r="BM2837" t="s">
        <v>1051</v>
      </c>
      <c r="BN2837" t="s">
        <v>75</v>
      </c>
      <c r="BO2837" t="s">
        <v>87</v>
      </c>
      <c r="BQ2837" t="s">
        <v>1051</v>
      </c>
      <c r="BR2837" t="s">
        <v>87</v>
      </c>
      <c r="BS2837" t="s">
        <v>573</v>
      </c>
      <c r="BT2837" t="s">
        <v>1252</v>
      </c>
      <c r="BU2837" t="s">
        <v>564</v>
      </c>
      <c r="BV2837">
        <v>6.993006993006993E-3</v>
      </c>
      <c r="BW2837">
        <v>6.993006993006993E-3</v>
      </c>
      <c r="BX2837">
        <v>0</v>
      </c>
      <c r="BY2837">
        <v>0</v>
      </c>
      <c r="BZ2837">
        <v>-2</v>
      </c>
      <c r="CA2837">
        <v>0</v>
      </c>
      <c r="CB2837">
        <v>2</v>
      </c>
      <c r="CC2837" t="e">
        <v>#VALUE!</v>
      </c>
      <c r="CD2837">
        <v>2</v>
      </c>
      <c r="CE2837">
        <v>0</v>
      </c>
      <c r="CH2837">
        <f t="shared" si="221"/>
        <v>0</v>
      </c>
      <c r="CI2837" t="s">
        <v>1405</v>
      </c>
      <c r="CJ2837">
        <v>1</v>
      </c>
      <c r="CK2837" t="s">
        <v>1399</v>
      </c>
      <c r="CL2837">
        <f t="shared" si="222"/>
        <v>1</v>
      </c>
      <c r="CM2837">
        <f t="shared" si="223"/>
        <v>0</v>
      </c>
      <c r="CN2837">
        <f t="shared" si="224"/>
        <v>0</v>
      </c>
    </row>
    <row r="2838" spans="1:92" x14ac:dyDescent="0.25">
      <c r="A2838">
        <v>1353</v>
      </c>
      <c r="B2838" t="s">
        <v>564</v>
      </c>
      <c r="C2838" t="s">
        <v>564</v>
      </c>
      <c r="D2838">
        <v>2605447</v>
      </c>
      <c r="E2838">
        <v>4</v>
      </c>
      <c r="F2838" s="107">
        <v>40958</v>
      </c>
      <c r="G2838" s="107">
        <v>40983</v>
      </c>
      <c r="H2838">
        <v>2605447</v>
      </c>
      <c r="I2838" s="107">
        <v>40959</v>
      </c>
      <c r="J2838" s="107">
        <v>40960</v>
      </c>
      <c r="K2838">
        <v>2000</v>
      </c>
      <c r="L2838" t="s">
        <v>566</v>
      </c>
      <c r="M2838" s="107">
        <v>40960</v>
      </c>
      <c r="N2838" t="s">
        <v>87</v>
      </c>
      <c r="O2838" t="s">
        <v>75</v>
      </c>
      <c r="P2838" t="s">
        <v>38</v>
      </c>
      <c r="Q2838">
        <v>6</v>
      </c>
      <c r="R2838">
        <v>26</v>
      </c>
      <c r="S2838">
        <v>0</v>
      </c>
      <c r="T2838">
        <v>0</v>
      </c>
      <c r="AB2838" t="s">
        <v>111</v>
      </c>
      <c r="AD2838" s="107">
        <v>31201</v>
      </c>
      <c r="AE2838" t="s">
        <v>31</v>
      </c>
      <c r="AF2838" t="s">
        <v>39</v>
      </c>
      <c r="AG2838" t="s">
        <v>40</v>
      </c>
      <c r="AH2838" t="s">
        <v>30</v>
      </c>
      <c r="AI2838" t="s">
        <v>94</v>
      </c>
      <c r="AJ2838" t="s">
        <v>88</v>
      </c>
      <c r="AK2838">
        <v>4</v>
      </c>
      <c r="AL2838" t="s">
        <v>986</v>
      </c>
      <c r="AO2838">
        <v>60</v>
      </c>
      <c r="AP2838" t="s">
        <v>42</v>
      </c>
      <c r="AR2838" t="s">
        <v>43</v>
      </c>
      <c r="AS2838" t="s">
        <v>44</v>
      </c>
      <c r="AT2838" t="s">
        <v>830</v>
      </c>
      <c r="BC2838" t="s">
        <v>37</v>
      </c>
      <c r="BF2838">
        <v>6</v>
      </c>
      <c r="BG2838">
        <v>25</v>
      </c>
      <c r="BH2838">
        <v>26</v>
      </c>
      <c r="BI2838">
        <v>26.65846994535519</v>
      </c>
      <c r="BJ2838">
        <f t="shared" si="220"/>
        <v>27</v>
      </c>
      <c r="BK2838">
        <v>0</v>
      </c>
      <c r="BL2838">
        <v>-23</v>
      </c>
      <c r="BM2838" t="s">
        <v>1050</v>
      </c>
      <c r="BN2838" t="s">
        <v>75</v>
      </c>
      <c r="BO2838" t="s">
        <v>87</v>
      </c>
      <c r="BQ2838" t="s">
        <v>1050</v>
      </c>
      <c r="BR2838" t="s">
        <v>87</v>
      </c>
      <c r="BS2838" t="s">
        <v>573</v>
      </c>
      <c r="BT2838" t="s">
        <v>1252</v>
      </c>
      <c r="BU2838" t="s">
        <v>564</v>
      </c>
      <c r="BV2838">
        <v>0.23076923076923078</v>
      </c>
      <c r="BW2838">
        <v>0.08</v>
      </c>
      <c r="BX2838">
        <v>-0.15076923076923077</v>
      </c>
      <c r="BY2838">
        <v>0</v>
      </c>
      <c r="BZ2838">
        <v>-2</v>
      </c>
      <c r="CA2838">
        <v>4</v>
      </c>
      <c r="CB2838">
        <v>2</v>
      </c>
      <c r="CC2838" t="e">
        <v>#VALUE!</v>
      </c>
      <c r="CE2838">
        <v>23</v>
      </c>
      <c r="CH2838">
        <f t="shared" si="221"/>
        <v>0</v>
      </c>
      <c r="CI2838" t="s">
        <v>1405</v>
      </c>
      <c r="CJ2838">
        <v>1</v>
      </c>
      <c r="CK2838" t="s">
        <v>1399</v>
      </c>
      <c r="CL2838">
        <f t="shared" si="222"/>
        <v>1</v>
      </c>
      <c r="CM2838">
        <f t="shared" si="223"/>
        <v>0</v>
      </c>
      <c r="CN2838">
        <f t="shared" si="224"/>
        <v>0</v>
      </c>
    </row>
    <row r="2839" spans="1:92" x14ac:dyDescent="0.25">
      <c r="A2839">
        <v>1361</v>
      </c>
      <c r="B2839" t="s">
        <v>564</v>
      </c>
      <c r="C2839" t="s">
        <v>564</v>
      </c>
      <c r="D2839">
        <v>2605541</v>
      </c>
      <c r="E2839">
        <v>1</v>
      </c>
      <c r="F2839" s="107">
        <v>40958</v>
      </c>
      <c r="G2839" s="107">
        <v>41045</v>
      </c>
      <c r="H2839">
        <v>2605541</v>
      </c>
      <c r="I2839" s="107">
        <v>40958</v>
      </c>
      <c r="J2839" s="107">
        <v>40959</v>
      </c>
      <c r="K2839">
        <v>5000</v>
      </c>
      <c r="L2839" t="s">
        <v>567</v>
      </c>
      <c r="M2839" s="107">
        <v>40959</v>
      </c>
      <c r="N2839" t="s">
        <v>87</v>
      </c>
      <c r="O2839" t="s">
        <v>75</v>
      </c>
      <c r="P2839" t="s">
        <v>122</v>
      </c>
      <c r="Q2839">
        <v>2</v>
      </c>
      <c r="R2839">
        <v>88</v>
      </c>
      <c r="S2839">
        <v>0</v>
      </c>
      <c r="T2839">
        <v>0</v>
      </c>
      <c r="AB2839" t="s">
        <v>111</v>
      </c>
      <c r="AD2839" s="107">
        <v>27696</v>
      </c>
      <c r="AE2839" t="s">
        <v>45</v>
      </c>
      <c r="AF2839" t="s">
        <v>39</v>
      </c>
      <c r="AG2839" t="s">
        <v>40</v>
      </c>
      <c r="AH2839" t="s">
        <v>30</v>
      </c>
      <c r="AI2839" t="s">
        <v>58</v>
      </c>
      <c r="AJ2839" t="s">
        <v>122</v>
      </c>
      <c r="AK2839">
        <v>5</v>
      </c>
      <c r="AL2839" t="s">
        <v>122</v>
      </c>
      <c r="AP2839" t="s">
        <v>83</v>
      </c>
      <c r="AR2839" t="s">
        <v>66</v>
      </c>
      <c r="AS2839" t="s">
        <v>73</v>
      </c>
      <c r="BC2839" t="s">
        <v>51</v>
      </c>
      <c r="BF2839">
        <v>2</v>
      </c>
      <c r="BG2839">
        <v>88</v>
      </c>
      <c r="BH2839">
        <v>88</v>
      </c>
      <c r="BI2839">
        <v>36.234972677595628</v>
      </c>
      <c r="BJ2839">
        <f t="shared" si="220"/>
        <v>36</v>
      </c>
      <c r="BK2839">
        <v>0</v>
      </c>
      <c r="BL2839">
        <v>-86</v>
      </c>
      <c r="BM2839" t="s">
        <v>1051</v>
      </c>
      <c r="BN2839" t="s">
        <v>75</v>
      </c>
      <c r="BO2839" t="s">
        <v>87</v>
      </c>
      <c r="BQ2839" t="s">
        <v>1051</v>
      </c>
      <c r="BR2839" t="s">
        <v>87</v>
      </c>
      <c r="BS2839" t="s">
        <v>573</v>
      </c>
      <c r="BT2839" t="s">
        <v>1252</v>
      </c>
      <c r="BU2839" t="s">
        <v>564</v>
      </c>
      <c r="BV2839">
        <v>2.2727272727272728E-2</v>
      </c>
      <c r="BW2839">
        <v>2.2727272727272728E-2</v>
      </c>
      <c r="BX2839">
        <v>0</v>
      </c>
      <c r="BY2839">
        <v>0</v>
      </c>
      <c r="BZ2839">
        <v>-2</v>
      </c>
      <c r="CA2839">
        <v>0</v>
      </c>
      <c r="CB2839">
        <v>2</v>
      </c>
      <c r="CC2839" t="e">
        <v>#VALUE!</v>
      </c>
      <c r="CD2839">
        <v>2</v>
      </c>
      <c r="CE2839">
        <v>0</v>
      </c>
      <c r="CH2839">
        <f t="shared" si="221"/>
        <v>0</v>
      </c>
      <c r="CI2839" t="s">
        <v>1405</v>
      </c>
      <c r="CJ2839">
        <v>1</v>
      </c>
      <c r="CK2839" t="s">
        <v>1399</v>
      </c>
      <c r="CL2839">
        <f t="shared" si="222"/>
        <v>1</v>
      </c>
      <c r="CM2839">
        <f t="shared" si="223"/>
        <v>0</v>
      </c>
      <c r="CN2839">
        <f t="shared" si="224"/>
        <v>0</v>
      </c>
    </row>
    <row r="2840" spans="1:92" x14ac:dyDescent="0.25">
      <c r="A2840">
        <v>1365</v>
      </c>
      <c r="B2840" t="s">
        <v>564</v>
      </c>
      <c r="C2840" t="s">
        <v>564</v>
      </c>
      <c r="D2840">
        <v>2605561</v>
      </c>
      <c r="E2840">
        <v>2</v>
      </c>
      <c r="F2840" s="107">
        <v>40958</v>
      </c>
      <c r="G2840" s="107">
        <v>41165</v>
      </c>
      <c r="H2840">
        <v>2605561</v>
      </c>
      <c r="I2840" s="107">
        <v>40959</v>
      </c>
      <c r="J2840" s="107">
        <v>40960</v>
      </c>
      <c r="K2840">
        <v>5000</v>
      </c>
      <c r="L2840" t="s">
        <v>567</v>
      </c>
      <c r="M2840" s="107">
        <v>40960</v>
      </c>
      <c r="N2840" t="s">
        <v>87</v>
      </c>
      <c r="O2840" t="s">
        <v>75</v>
      </c>
      <c r="P2840" t="s">
        <v>587</v>
      </c>
      <c r="Q2840">
        <v>2</v>
      </c>
      <c r="R2840">
        <v>208</v>
      </c>
      <c r="S2840">
        <v>0</v>
      </c>
      <c r="T2840">
        <v>0</v>
      </c>
      <c r="AD2840" s="107">
        <v>32439</v>
      </c>
      <c r="AE2840" t="s">
        <v>31</v>
      </c>
      <c r="AF2840" t="s">
        <v>137</v>
      </c>
      <c r="AG2840" t="s">
        <v>869</v>
      </c>
      <c r="AH2840" t="s">
        <v>30</v>
      </c>
      <c r="AI2840" t="s">
        <v>94</v>
      </c>
      <c r="AJ2840" t="s">
        <v>47</v>
      </c>
      <c r="AK2840">
        <v>8</v>
      </c>
      <c r="AL2840" t="s">
        <v>47</v>
      </c>
      <c r="AP2840" t="s">
        <v>324</v>
      </c>
      <c r="AR2840" t="s">
        <v>49</v>
      </c>
      <c r="AS2840" t="s">
        <v>81</v>
      </c>
      <c r="BC2840" t="s">
        <v>51</v>
      </c>
      <c r="BF2840">
        <v>2</v>
      </c>
      <c r="BG2840">
        <v>207</v>
      </c>
      <c r="BH2840">
        <v>208</v>
      </c>
      <c r="BI2840">
        <v>23.275956284153004</v>
      </c>
      <c r="BJ2840">
        <f t="shared" si="220"/>
        <v>23</v>
      </c>
      <c r="BK2840">
        <v>0</v>
      </c>
      <c r="BL2840">
        <v>-205</v>
      </c>
      <c r="BM2840" t="s">
        <v>47</v>
      </c>
      <c r="BN2840" t="s">
        <v>75</v>
      </c>
      <c r="BO2840" t="s">
        <v>87</v>
      </c>
      <c r="BQ2840" t="s">
        <v>47</v>
      </c>
      <c r="BR2840" t="s">
        <v>87</v>
      </c>
      <c r="BS2840" t="s">
        <v>573</v>
      </c>
      <c r="BT2840" t="s">
        <v>1252</v>
      </c>
      <c r="BU2840" t="s">
        <v>564</v>
      </c>
      <c r="BV2840">
        <v>9.6153846153846159E-3</v>
      </c>
      <c r="BW2840">
        <v>9.6618357487922701E-3</v>
      </c>
      <c r="BX2840">
        <v>4.6451133407654152E-5</v>
      </c>
      <c r="BY2840">
        <v>0</v>
      </c>
      <c r="BZ2840">
        <v>-2</v>
      </c>
      <c r="CA2840">
        <v>0</v>
      </c>
      <c r="CB2840">
        <v>2</v>
      </c>
      <c r="CC2840" t="e">
        <v>#VALUE!</v>
      </c>
      <c r="CD2840">
        <v>2</v>
      </c>
      <c r="CE2840">
        <v>0</v>
      </c>
      <c r="CH2840">
        <f t="shared" si="221"/>
        <v>0</v>
      </c>
      <c r="CI2840" t="s">
        <v>1405</v>
      </c>
      <c r="CJ2840">
        <v>1</v>
      </c>
      <c r="CK2840" t="s">
        <v>1399</v>
      </c>
      <c r="CL2840">
        <f t="shared" si="222"/>
        <v>1</v>
      </c>
      <c r="CM2840">
        <f t="shared" si="223"/>
        <v>0</v>
      </c>
      <c r="CN2840">
        <f t="shared" si="224"/>
        <v>0</v>
      </c>
    </row>
    <row r="2841" spans="1:92" x14ac:dyDescent="0.25">
      <c r="A2841">
        <v>1369</v>
      </c>
      <c r="B2841" t="s">
        <v>564</v>
      </c>
      <c r="C2841" t="s">
        <v>564</v>
      </c>
      <c r="D2841">
        <v>2605571</v>
      </c>
      <c r="E2841">
        <v>4</v>
      </c>
      <c r="F2841" s="107">
        <v>40959</v>
      </c>
      <c r="G2841" s="107">
        <v>40960</v>
      </c>
      <c r="H2841">
        <v>2605571</v>
      </c>
      <c r="I2841" s="107">
        <v>40959</v>
      </c>
      <c r="J2841" s="107">
        <v>40960</v>
      </c>
      <c r="K2841">
        <v>35000</v>
      </c>
      <c r="L2841" t="s">
        <v>570</v>
      </c>
      <c r="N2841" t="s">
        <v>564</v>
      </c>
      <c r="O2841" t="s">
        <v>913</v>
      </c>
      <c r="P2841" t="s">
        <v>38</v>
      </c>
      <c r="Q2841">
        <v>2</v>
      </c>
      <c r="R2841">
        <v>2</v>
      </c>
      <c r="S2841">
        <v>0</v>
      </c>
      <c r="T2841">
        <v>0</v>
      </c>
      <c r="AB2841" t="s">
        <v>111</v>
      </c>
      <c r="AD2841" s="107">
        <v>33251</v>
      </c>
      <c r="AE2841" t="s">
        <v>31</v>
      </c>
      <c r="AF2841" t="s">
        <v>39</v>
      </c>
      <c r="AG2841" t="s">
        <v>40</v>
      </c>
      <c r="AH2841" t="s">
        <v>30</v>
      </c>
      <c r="AI2841" t="s">
        <v>82</v>
      </c>
      <c r="AJ2841" t="s">
        <v>88</v>
      </c>
      <c r="AK2841">
        <v>1</v>
      </c>
      <c r="AL2841" t="s">
        <v>986</v>
      </c>
      <c r="AO2841">
        <v>180</v>
      </c>
      <c r="AP2841" t="s">
        <v>42</v>
      </c>
      <c r="AR2841" t="s">
        <v>43</v>
      </c>
      <c r="AS2841" t="s">
        <v>44</v>
      </c>
      <c r="BC2841" t="s">
        <v>98</v>
      </c>
      <c r="BF2841">
        <v>2</v>
      </c>
      <c r="BG2841">
        <v>2</v>
      </c>
      <c r="BH2841">
        <v>2</v>
      </c>
      <c r="BI2841">
        <v>21.060109289617486</v>
      </c>
      <c r="BJ2841">
        <f t="shared" si="220"/>
        <v>21</v>
      </c>
      <c r="BK2841">
        <v>0</v>
      </c>
      <c r="BL2841">
        <v>0</v>
      </c>
      <c r="BM2841" t="s">
        <v>1050</v>
      </c>
      <c r="BN2841" t="s">
        <v>913</v>
      </c>
      <c r="BO2841" t="s">
        <v>564</v>
      </c>
      <c r="BQ2841" t="s">
        <v>1050</v>
      </c>
      <c r="BR2841" t="s">
        <v>87</v>
      </c>
      <c r="BS2841" t="s">
        <v>572</v>
      </c>
      <c r="BT2841" t="s">
        <v>1252</v>
      </c>
      <c r="BU2841" t="s">
        <v>564</v>
      </c>
      <c r="BV2841">
        <v>1</v>
      </c>
      <c r="BW2841">
        <v>1</v>
      </c>
      <c r="BX2841">
        <v>0</v>
      </c>
      <c r="BY2841">
        <v>0</v>
      </c>
      <c r="BZ2841">
        <v>-2</v>
      </c>
      <c r="CA2841">
        <v>0</v>
      </c>
      <c r="CB2841">
        <v>2</v>
      </c>
      <c r="CC2841" t="e">
        <v>#VALUE!</v>
      </c>
      <c r="CD2841">
        <v>2</v>
      </c>
      <c r="CE2841">
        <v>0</v>
      </c>
      <c r="CH2841">
        <f t="shared" si="221"/>
        <v>0</v>
      </c>
      <c r="CI2841" t="s">
        <v>1405</v>
      </c>
      <c r="CJ2841">
        <v>1</v>
      </c>
      <c r="CK2841" t="s">
        <v>1399</v>
      </c>
      <c r="CL2841">
        <f t="shared" si="222"/>
        <v>0</v>
      </c>
      <c r="CM2841">
        <f t="shared" si="223"/>
        <v>0</v>
      </c>
      <c r="CN2841">
        <f t="shared" si="224"/>
        <v>0</v>
      </c>
    </row>
    <row r="2842" spans="1:92" x14ac:dyDescent="0.25">
      <c r="A2842">
        <v>1375</v>
      </c>
      <c r="B2842" t="s">
        <v>564</v>
      </c>
      <c r="C2842" t="s">
        <v>564</v>
      </c>
      <c r="D2842">
        <v>2605667</v>
      </c>
      <c r="E2842">
        <v>1</v>
      </c>
      <c r="F2842" s="107">
        <v>40959</v>
      </c>
      <c r="G2842" s="107">
        <v>41047</v>
      </c>
      <c r="H2842">
        <v>2605667</v>
      </c>
      <c r="I2842" s="107">
        <v>40960</v>
      </c>
      <c r="J2842" s="107">
        <v>41047</v>
      </c>
      <c r="K2842">
        <v>150000</v>
      </c>
      <c r="L2842" t="s">
        <v>570</v>
      </c>
      <c r="N2842" t="s">
        <v>564</v>
      </c>
      <c r="O2842" t="s">
        <v>913</v>
      </c>
      <c r="P2842" t="s">
        <v>54</v>
      </c>
      <c r="Q2842">
        <v>88</v>
      </c>
      <c r="R2842">
        <v>89</v>
      </c>
      <c r="S2842">
        <v>0</v>
      </c>
      <c r="T2842">
        <v>0</v>
      </c>
      <c r="AB2842" t="s">
        <v>111</v>
      </c>
      <c r="AD2842" s="107">
        <v>31310</v>
      </c>
      <c r="AE2842" t="s">
        <v>31</v>
      </c>
      <c r="AF2842" t="s">
        <v>39</v>
      </c>
      <c r="AG2842" t="s">
        <v>40</v>
      </c>
      <c r="AH2842" t="s">
        <v>30</v>
      </c>
      <c r="AI2842" t="s">
        <v>64</v>
      </c>
      <c r="AJ2842" t="s">
        <v>54</v>
      </c>
      <c r="AK2842">
        <v>5</v>
      </c>
      <c r="AL2842" t="s">
        <v>54</v>
      </c>
      <c r="AP2842" t="s">
        <v>278</v>
      </c>
      <c r="AR2842" t="s">
        <v>66</v>
      </c>
      <c r="AS2842" t="s">
        <v>63</v>
      </c>
      <c r="BC2842" t="s">
        <v>51</v>
      </c>
      <c r="BF2842">
        <v>88</v>
      </c>
      <c r="BG2842">
        <v>88</v>
      </c>
      <c r="BH2842">
        <v>89</v>
      </c>
      <c r="BI2842">
        <v>26.363387978142075</v>
      </c>
      <c r="BJ2842">
        <f t="shared" si="220"/>
        <v>26</v>
      </c>
      <c r="BK2842">
        <v>0</v>
      </c>
      <c r="BL2842">
        <v>0</v>
      </c>
      <c r="BM2842" t="s">
        <v>1051</v>
      </c>
      <c r="BN2842" t="s">
        <v>913</v>
      </c>
      <c r="BO2842" t="s">
        <v>564</v>
      </c>
      <c r="BQ2842" t="s">
        <v>1051</v>
      </c>
      <c r="BR2842" t="s">
        <v>87</v>
      </c>
      <c r="BS2842" t="s">
        <v>572</v>
      </c>
      <c r="BT2842" t="s">
        <v>1252</v>
      </c>
      <c r="BU2842" t="s">
        <v>564</v>
      </c>
      <c r="BV2842">
        <v>0.9887640449438202</v>
      </c>
      <c r="BW2842">
        <v>1</v>
      </c>
      <c r="BX2842">
        <v>1.1235955056179803E-2</v>
      </c>
      <c r="BY2842">
        <v>0</v>
      </c>
      <c r="BZ2842">
        <v>-88</v>
      </c>
      <c r="CA2842">
        <v>0</v>
      </c>
      <c r="CB2842">
        <v>88</v>
      </c>
      <c r="CC2842" t="e">
        <v>#VALUE!</v>
      </c>
      <c r="CD2842">
        <v>88</v>
      </c>
      <c r="CE2842">
        <v>0</v>
      </c>
      <c r="CH2842">
        <f t="shared" si="221"/>
        <v>0</v>
      </c>
      <c r="CI2842" t="s">
        <v>1402</v>
      </c>
      <c r="CJ2842">
        <v>4</v>
      </c>
      <c r="CK2842" t="s">
        <v>1399</v>
      </c>
      <c r="CL2842">
        <f t="shared" si="222"/>
        <v>0</v>
      </c>
      <c r="CM2842">
        <f t="shared" si="223"/>
        <v>0</v>
      </c>
      <c r="CN2842">
        <f t="shared" si="224"/>
        <v>0</v>
      </c>
    </row>
    <row r="2843" spans="1:92" x14ac:dyDescent="0.25">
      <c r="A2843">
        <v>1382</v>
      </c>
      <c r="B2843" t="s">
        <v>564</v>
      </c>
      <c r="C2843" t="s">
        <v>564</v>
      </c>
      <c r="D2843">
        <v>2605706</v>
      </c>
      <c r="E2843">
        <v>6</v>
      </c>
      <c r="F2843" s="107">
        <v>40959</v>
      </c>
      <c r="G2843" s="107">
        <v>41052</v>
      </c>
      <c r="H2843">
        <v>2605706</v>
      </c>
      <c r="I2843" s="107">
        <v>40960</v>
      </c>
      <c r="J2843" s="107">
        <v>41052</v>
      </c>
      <c r="K2843">
        <v>135000</v>
      </c>
      <c r="L2843" t="s">
        <v>570</v>
      </c>
      <c r="N2843" t="s">
        <v>564</v>
      </c>
      <c r="O2843" t="s">
        <v>913</v>
      </c>
      <c r="P2843" t="s">
        <v>38</v>
      </c>
      <c r="Q2843">
        <v>93</v>
      </c>
      <c r="R2843">
        <v>94</v>
      </c>
      <c r="S2843">
        <v>0</v>
      </c>
      <c r="T2843">
        <v>0</v>
      </c>
      <c r="AB2843" t="s">
        <v>111</v>
      </c>
      <c r="AD2843" s="107">
        <v>27547</v>
      </c>
      <c r="AE2843" t="s">
        <v>31</v>
      </c>
      <c r="AF2843" t="s">
        <v>39</v>
      </c>
      <c r="AG2843" t="s">
        <v>40</v>
      </c>
      <c r="AH2843" t="s">
        <v>30</v>
      </c>
      <c r="AI2843" t="s">
        <v>70</v>
      </c>
      <c r="AJ2843" t="s">
        <v>88</v>
      </c>
      <c r="AK2843">
        <v>5</v>
      </c>
      <c r="AL2843" t="s">
        <v>361</v>
      </c>
      <c r="AM2843">
        <v>4</v>
      </c>
      <c r="AP2843" t="s">
        <v>131</v>
      </c>
      <c r="AR2843" t="s">
        <v>91</v>
      </c>
      <c r="AS2843" t="s">
        <v>81</v>
      </c>
      <c r="BC2843" t="s">
        <v>51</v>
      </c>
      <c r="BF2843">
        <v>93</v>
      </c>
      <c r="BG2843">
        <v>93</v>
      </c>
      <c r="BH2843">
        <v>94</v>
      </c>
      <c r="BI2843">
        <v>36.644808743169399</v>
      </c>
      <c r="BJ2843">
        <f t="shared" si="220"/>
        <v>37</v>
      </c>
      <c r="BK2843">
        <v>0</v>
      </c>
      <c r="BL2843">
        <v>0</v>
      </c>
      <c r="BM2843" t="s">
        <v>1050</v>
      </c>
      <c r="BN2843" t="s">
        <v>913</v>
      </c>
      <c r="BO2843" t="s">
        <v>564</v>
      </c>
      <c r="BQ2843" t="s">
        <v>1050</v>
      </c>
      <c r="BR2843" t="s">
        <v>87</v>
      </c>
      <c r="BS2843" t="s">
        <v>572</v>
      </c>
      <c r="BT2843" t="s">
        <v>1252</v>
      </c>
      <c r="BU2843" t="s">
        <v>564</v>
      </c>
      <c r="BV2843">
        <v>0.98936170212765961</v>
      </c>
      <c r="BW2843">
        <v>1</v>
      </c>
      <c r="BX2843">
        <v>1.0638297872340385E-2</v>
      </c>
      <c r="BY2843">
        <v>0</v>
      </c>
      <c r="BZ2843">
        <v>-93</v>
      </c>
      <c r="CA2843">
        <v>0</v>
      </c>
      <c r="CB2843">
        <v>93</v>
      </c>
      <c r="CC2843" t="e">
        <v>#VALUE!</v>
      </c>
      <c r="CD2843">
        <v>93</v>
      </c>
      <c r="CE2843">
        <v>0</v>
      </c>
      <c r="CH2843">
        <f t="shared" si="221"/>
        <v>0</v>
      </c>
      <c r="CI2843" t="s">
        <v>1408</v>
      </c>
      <c r="CJ2843">
        <v>0</v>
      </c>
      <c r="CK2843" t="s">
        <v>1399</v>
      </c>
      <c r="CL2843">
        <f t="shared" si="222"/>
        <v>0</v>
      </c>
      <c r="CM2843">
        <f t="shared" si="223"/>
        <v>0</v>
      </c>
      <c r="CN2843">
        <f t="shared" si="224"/>
        <v>0</v>
      </c>
    </row>
    <row r="2844" spans="1:92" x14ac:dyDescent="0.25">
      <c r="A2844">
        <v>1384</v>
      </c>
      <c r="B2844" t="s">
        <v>564</v>
      </c>
      <c r="C2844" t="s">
        <v>564</v>
      </c>
      <c r="D2844">
        <v>2605752</v>
      </c>
      <c r="E2844">
        <v>2</v>
      </c>
      <c r="F2844" s="107">
        <v>40960</v>
      </c>
      <c r="G2844" s="107">
        <v>41341</v>
      </c>
      <c r="H2844">
        <v>2605752</v>
      </c>
      <c r="I2844" s="107">
        <v>40960</v>
      </c>
      <c r="J2844" s="107">
        <v>40962</v>
      </c>
      <c r="K2844">
        <v>5000</v>
      </c>
      <c r="L2844" t="s">
        <v>567</v>
      </c>
      <c r="M2844" s="107">
        <v>40962</v>
      </c>
      <c r="N2844" t="s">
        <v>87</v>
      </c>
      <c r="O2844" t="s">
        <v>75</v>
      </c>
      <c r="P2844" t="s">
        <v>587</v>
      </c>
      <c r="Q2844">
        <v>3</v>
      </c>
      <c r="R2844">
        <v>382</v>
      </c>
      <c r="S2844">
        <v>0</v>
      </c>
      <c r="T2844">
        <v>0</v>
      </c>
      <c r="AD2844" s="107">
        <v>23744</v>
      </c>
      <c r="AE2844" t="s">
        <v>45</v>
      </c>
      <c r="AF2844" t="s">
        <v>32</v>
      </c>
      <c r="AG2844" t="s">
        <v>868</v>
      </c>
      <c r="AH2844" t="s">
        <v>30</v>
      </c>
      <c r="AI2844" t="s">
        <v>33</v>
      </c>
      <c r="AJ2844" t="s">
        <v>47</v>
      </c>
      <c r="AK2844">
        <v>17</v>
      </c>
      <c r="AL2844" t="s">
        <v>47</v>
      </c>
      <c r="AP2844" t="s">
        <v>107</v>
      </c>
      <c r="AR2844" t="s">
        <v>43</v>
      </c>
      <c r="AS2844" t="s">
        <v>60</v>
      </c>
      <c r="BC2844" t="s">
        <v>51</v>
      </c>
      <c r="BF2844">
        <v>3</v>
      </c>
      <c r="BG2844">
        <v>382</v>
      </c>
      <c r="BH2844">
        <v>382</v>
      </c>
      <c r="BI2844">
        <v>47.038251366120221</v>
      </c>
      <c r="BJ2844">
        <f t="shared" si="220"/>
        <v>47</v>
      </c>
      <c r="BK2844">
        <v>0</v>
      </c>
      <c r="BL2844">
        <v>-379</v>
      </c>
      <c r="BM2844" t="s">
        <v>47</v>
      </c>
      <c r="BN2844" t="s">
        <v>75</v>
      </c>
      <c r="BO2844" t="s">
        <v>87</v>
      </c>
      <c r="BQ2844" t="s">
        <v>47</v>
      </c>
      <c r="BR2844" t="s">
        <v>87</v>
      </c>
      <c r="BS2844" t="s">
        <v>573</v>
      </c>
      <c r="BT2844" t="s">
        <v>1252</v>
      </c>
      <c r="BU2844" t="s">
        <v>564</v>
      </c>
      <c r="BV2844">
        <v>7.8534031413612562E-3</v>
      </c>
      <c r="BW2844">
        <v>7.8534031413612562E-3</v>
      </c>
      <c r="BX2844">
        <v>0</v>
      </c>
      <c r="BY2844">
        <v>0</v>
      </c>
      <c r="BZ2844">
        <v>-3</v>
      </c>
      <c r="CA2844">
        <v>0</v>
      </c>
      <c r="CB2844">
        <v>3</v>
      </c>
      <c r="CC2844" t="e">
        <v>#VALUE!</v>
      </c>
      <c r="CD2844">
        <v>3</v>
      </c>
      <c r="CE2844">
        <v>0</v>
      </c>
      <c r="CH2844">
        <f t="shared" si="221"/>
        <v>0</v>
      </c>
      <c r="CI2844" t="s">
        <v>1405</v>
      </c>
      <c r="CJ2844">
        <v>1</v>
      </c>
      <c r="CK2844" t="s">
        <v>1399</v>
      </c>
      <c r="CL2844">
        <f t="shared" si="222"/>
        <v>1</v>
      </c>
      <c r="CM2844">
        <f t="shared" si="223"/>
        <v>0</v>
      </c>
      <c r="CN2844">
        <f t="shared" si="224"/>
        <v>0</v>
      </c>
    </row>
    <row r="2845" spans="1:92" x14ac:dyDescent="0.25">
      <c r="A2845">
        <v>1390</v>
      </c>
      <c r="B2845" t="s">
        <v>564</v>
      </c>
      <c r="C2845" t="s">
        <v>564</v>
      </c>
      <c r="D2845">
        <v>2605785</v>
      </c>
      <c r="E2845">
        <v>1</v>
      </c>
      <c r="F2845" s="107">
        <v>40960</v>
      </c>
      <c r="G2845" s="107">
        <v>40977</v>
      </c>
      <c r="H2845">
        <v>2605785</v>
      </c>
      <c r="I2845" s="107" t="s">
        <v>560</v>
      </c>
      <c r="J2845" s="107" t="s">
        <v>560</v>
      </c>
      <c r="K2845">
        <v>30000</v>
      </c>
      <c r="L2845" t="s">
        <v>570</v>
      </c>
      <c r="N2845" t="s">
        <v>1336</v>
      </c>
      <c r="O2845" t="s">
        <v>913</v>
      </c>
      <c r="P2845" t="s">
        <v>122</v>
      </c>
      <c r="Q2845">
        <v>0</v>
      </c>
      <c r="R2845">
        <v>18</v>
      </c>
      <c r="S2845">
        <v>0</v>
      </c>
      <c r="T2845">
        <v>0</v>
      </c>
      <c r="AB2845" t="s">
        <v>111</v>
      </c>
      <c r="AD2845" s="107">
        <v>29578</v>
      </c>
      <c r="AE2845" t="s">
        <v>31</v>
      </c>
      <c r="AF2845" t="s">
        <v>39</v>
      </c>
      <c r="AG2845" t="s">
        <v>40</v>
      </c>
      <c r="AH2845" t="s">
        <v>30</v>
      </c>
      <c r="AI2845" t="s">
        <v>82</v>
      </c>
      <c r="AJ2845" t="s">
        <v>122</v>
      </c>
      <c r="AK2845">
        <v>1</v>
      </c>
      <c r="AL2845" t="s">
        <v>122</v>
      </c>
      <c r="AP2845" t="s">
        <v>72</v>
      </c>
      <c r="AR2845" t="s">
        <v>49</v>
      </c>
      <c r="AS2845" t="s">
        <v>73</v>
      </c>
      <c r="BC2845" t="s">
        <v>78</v>
      </c>
      <c r="BF2845">
        <v>0</v>
      </c>
      <c r="BG2845">
        <v>0</v>
      </c>
      <c r="BH2845">
        <v>18</v>
      </c>
      <c r="BI2845">
        <v>31.098360655737704</v>
      </c>
      <c r="BJ2845" t="e">
        <f t="shared" si="220"/>
        <v>#VALUE!</v>
      </c>
      <c r="BK2845" t="e">
        <v>#VALUE!</v>
      </c>
      <c r="BL2845" t="e">
        <v>#VALUE!</v>
      </c>
      <c r="BM2845" t="s">
        <v>1051</v>
      </c>
      <c r="BN2845" t="s">
        <v>913</v>
      </c>
      <c r="BO2845" t="s">
        <v>564</v>
      </c>
      <c r="BQ2845" t="s">
        <v>1051</v>
      </c>
      <c r="BR2845">
        <v>0</v>
      </c>
      <c r="BS2845" t="s">
        <v>1339</v>
      </c>
      <c r="BT2845" t="s">
        <v>1252</v>
      </c>
      <c r="BU2845" t="s">
        <v>564</v>
      </c>
      <c r="BV2845">
        <v>0</v>
      </c>
      <c r="BW2845">
        <v>0</v>
      </c>
      <c r="BX2845">
        <v>0</v>
      </c>
      <c r="BY2845">
        <v>0</v>
      </c>
      <c r="BZ2845" t="e">
        <v>#VALUE!</v>
      </c>
      <c r="CA2845" t="e">
        <v>#VALUE!</v>
      </c>
      <c r="CB2845" t="e">
        <v>#VALUE!</v>
      </c>
      <c r="CC2845">
        <v>0</v>
      </c>
      <c r="CD2845">
        <v>0</v>
      </c>
      <c r="CH2845">
        <f t="shared" si="221"/>
        <v>0</v>
      </c>
      <c r="CI2845" t="s">
        <v>1405</v>
      </c>
      <c r="CJ2845">
        <v>1</v>
      </c>
      <c r="CK2845" t="s">
        <v>1400</v>
      </c>
      <c r="CL2845">
        <f t="shared" si="222"/>
        <v>0</v>
      </c>
      <c r="CM2845">
        <f t="shared" si="223"/>
        <v>0</v>
      </c>
      <c r="CN2845">
        <f t="shared" si="224"/>
        <v>0</v>
      </c>
    </row>
    <row r="2846" spans="1:92" x14ac:dyDescent="0.25">
      <c r="A2846">
        <v>1396</v>
      </c>
      <c r="B2846" t="s">
        <v>564</v>
      </c>
      <c r="C2846" t="s">
        <v>564</v>
      </c>
      <c r="D2846">
        <v>2605832</v>
      </c>
      <c r="E2846">
        <v>5</v>
      </c>
      <c r="F2846" s="107">
        <v>40960</v>
      </c>
      <c r="G2846" s="107">
        <v>41100</v>
      </c>
      <c r="H2846">
        <v>2605832</v>
      </c>
      <c r="I2846" s="107">
        <v>40960</v>
      </c>
      <c r="J2846" s="107">
        <v>40963</v>
      </c>
      <c r="K2846">
        <v>5000</v>
      </c>
      <c r="L2846" t="s">
        <v>567</v>
      </c>
      <c r="M2846" s="107">
        <v>40963</v>
      </c>
      <c r="N2846" t="s">
        <v>87</v>
      </c>
      <c r="O2846" t="s">
        <v>75</v>
      </c>
      <c r="P2846" t="s">
        <v>38</v>
      </c>
      <c r="Q2846">
        <v>4</v>
      </c>
      <c r="R2846">
        <v>141</v>
      </c>
      <c r="S2846">
        <v>0</v>
      </c>
      <c r="T2846">
        <v>0</v>
      </c>
      <c r="AD2846" s="107">
        <v>33431</v>
      </c>
      <c r="AE2846" t="s">
        <v>31</v>
      </c>
      <c r="AF2846" t="s">
        <v>32</v>
      </c>
      <c r="AG2846" t="s">
        <v>868</v>
      </c>
      <c r="AH2846" t="s">
        <v>30</v>
      </c>
      <c r="AI2846" t="s">
        <v>96</v>
      </c>
      <c r="AJ2846" t="s">
        <v>88</v>
      </c>
      <c r="AK2846">
        <v>10</v>
      </c>
      <c r="AL2846" t="s">
        <v>987</v>
      </c>
      <c r="AN2846">
        <v>8</v>
      </c>
      <c r="AP2846" t="s">
        <v>136</v>
      </c>
      <c r="AR2846" t="s">
        <v>66</v>
      </c>
      <c r="AS2846" t="s">
        <v>63</v>
      </c>
      <c r="BC2846" t="s">
        <v>51</v>
      </c>
      <c r="BF2846">
        <v>4</v>
      </c>
      <c r="BG2846">
        <v>141</v>
      </c>
      <c r="BH2846">
        <v>141</v>
      </c>
      <c r="BI2846">
        <v>20.571038251366119</v>
      </c>
      <c r="BJ2846">
        <f t="shared" si="220"/>
        <v>21</v>
      </c>
      <c r="BK2846">
        <v>0</v>
      </c>
      <c r="BL2846">
        <v>-137</v>
      </c>
      <c r="BM2846" t="s">
        <v>1050</v>
      </c>
      <c r="BN2846" t="s">
        <v>75</v>
      </c>
      <c r="BO2846" t="s">
        <v>87</v>
      </c>
      <c r="BQ2846" t="s">
        <v>1050</v>
      </c>
      <c r="BR2846" t="s">
        <v>87</v>
      </c>
      <c r="BS2846" t="s">
        <v>573</v>
      </c>
      <c r="BT2846" t="s">
        <v>1252</v>
      </c>
      <c r="BU2846" t="s">
        <v>564</v>
      </c>
      <c r="BV2846">
        <v>2.8368794326241134E-2</v>
      </c>
      <c r="BW2846">
        <v>2.8368794326241134E-2</v>
      </c>
      <c r="BX2846">
        <v>0</v>
      </c>
      <c r="BY2846">
        <v>0</v>
      </c>
      <c r="BZ2846">
        <v>-4</v>
      </c>
      <c r="CA2846">
        <v>0</v>
      </c>
      <c r="CB2846">
        <v>4</v>
      </c>
      <c r="CC2846" t="e">
        <v>#VALUE!</v>
      </c>
      <c r="CD2846">
        <v>4</v>
      </c>
      <c r="CE2846">
        <v>0</v>
      </c>
      <c r="CH2846">
        <f t="shared" si="221"/>
        <v>0</v>
      </c>
      <c r="CI2846" t="s">
        <v>1405</v>
      </c>
      <c r="CJ2846">
        <v>1</v>
      </c>
      <c r="CK2846" t="s">
        <v>1399</v>
      </c>
      <c r="CL2846">
        <f t="shared" si="222"/>
        <v>1</v>
      </c>
      <c r="CM2846">
        <f t="shared" si="223"/>
        <v>0</v>
      </c>
      <c r="CN2846">
        <f t="shared" si="224"/>
        <v>0</v>
      </c>
    </row>
    <row r="2847" spans="1:92" x14ac:dyDescent="0.25">
      <c r="A2847">
        <v>1419</v>
      </c>
      <c r="B2847" t="s">
        <v>564</v>
      </c>
      <c r="C2847" t="s">
        <v>564</v>
      </c>
      <c r="D2847">
        <v>2605938</v>
      </c>
      <c r="E2847">
        <v>2</v>
      </c>
      <c r="F2847" s="107">
        <v>40961</v>
      </c>
      <c r="G2847" s="107">
        <v>40963</v>
      </c>
      <c r="H2847">
        <v>2605938</v>
      </c>
      <c r="I2847" s="107">
        <v>40962</v>
      </c>
      <c r="J2847" s="107">
        <v>40963</v>
      </c>
      <c r="K2847">
        <v>35000</v>
      </c>
      <c r="L2847" t="s">
        <v>570</v>
      </c>
      <c r="N2847" t="s">
        <v>564</v>
      </c>
      <c r="O2847" t="s">
        <v>913</v>
      </c>
      <c r="P2847" t="s">
        <v>587</v>
      </c>
      <c r="Q2847">
        <v>2</v>
      </c>
      <c r="R2847">
        <v>3</v>
      </c>
      <c r="S2847">
        <v>0</v>
      </c>
      <c r="T2847">
        <v>0</v>
      </c>
      <c r="AB2847" t="s">
        <v>111</v>
      </c>
      <c r="AD2847" s="107">
        <v>32104</v>
      </c>
      <c r="AE2847" t="s">
        <v>31</v>
      </c>
      <c r="AF2847" t="s">
        <v>39</v>
      </c>
      <c r="AG2847" t="s">
        <v>40</v>
      </c>
      <c r="AH2847" t="s">
        <v>30</v>
      </c>
      <c r="AI2847" t="s">
        <v>113</v>
      </c>
      <c r="AJ2847" t="s">
        <v>47</v>
      </c>
      <c r="AK2847">
        <v>2</v>
      </c>
      <c r="AL2847" t="s">
        <v>47</v>
      </c>
      <c r="AP2847" t="s">
        <v>42</v>
      </c>
      <c r="AR2847" t="s">
        <v>43</v>
      </c>
      <c r="AS2847" t="s">
        <v>44</v>
      </c>
      <c r="AT2847" t="s">
        <v>336</v>
      </c>
      <c r="BC2847" t="s">
        <v>37</v>
      </c>
      <c r="BF2847">
        <v>2</v>
      </c>
      <c r="BG2847">
        <v>2</v>
      </c>
      <c r="BH2847">
        <v>3</v>
      </c>
      <c r="BI2847">
        <v>24.199453551912569</v>
      </c>
      <c r="BJ2847">
        <f t="shared" si="220"/>
        <v>24</v>
      </c>
      <c r="BK2847">
        <v>0</v>
      </c>
      <c r="BL2847">
        <v>0</v>
      </c>
      <c r="BM2847" t="s">
        <v>47</v>
      </c>
      <c r="BN2847" t="s">
        <v>913</v>
      </c>
      <c r="BO2847" t="s">
        <v>564</v>
      </c>
      <c r="BQ2847" t="s">
        <v>47</v>
      </c>
      <c r="BR2847" t="s">
        <v>87</v>
      </c>
      <c r="BS2847" t="s">
        <v>572</v>
      </c>
      <c r="BT2847" t="s">
        <v>1252</v>
      </c>
      <c r="BU2847" t="s">
        <v>564</v>
      </c>
      <c r="BV2847">
        <v>0.66666666666666663</v>
      </c>
      <c r="BW2847">
        <v>1</v>
      </c>
      <c r="BX2847">
        <v>0.33333333333333337</v>
      </c>
      <c r="BY2847">
        <v>0</v>
      </c>
      <c r="BZ2847">
        <v>-2</v>
      </c>
      <c r="CA2847">
        <v>0</v>
      </c>
      <c r="CB2847">
        <v>2</v>
      </c>
      <c r="CC2847" t="e">
        <v>#VALUE!</v>
      </c>
      <c r="CD2847">
        <v>2</v>
      </c>
      <c r="CE2847">
        <v>0</v>
      </c>
      <c r="CH2847">
        <f t="shared" si="221"/>
        <v>0</v>
      </c>
      <c r="CI2847" t="s">
        <v>1405</v>
      </c>
      <c r="CJ2847">
        <v>1</v>
      </c>
      <c r="CK2847" t="s">
        <v>1399</v>
      </c>
      <c r="CL2847">
        <f t="shared" si="222"/>
        <v>0</v>
      </c>
      <c r="CM2847">
        <f t="shared" si="223"/>
        <v>0</v>
      </c>
      <c r="CN2847">
        <f t="shared" si="224"/>
        <v>0</v>
      </c>
    </row>
    <row r="2848" spans="1:92" x14ac:dyDescent="0.25">
      <c r="A2848">
        <v>2972</v>
      </c>
      <c r="B2848" t="s">
        <v>564</v>
      </c>
      <c r="C2848" t="s">
        <v>564</v>
      </c>
      <c r="D2848">
        <v>2605994</v>
      </c>
      <c r="E2848">
        <v>4</v>
      </c>
      <c r="F2848" s="107">
        <v>41018</v>
      </c>
      <c r="G2848" s="107">
        <v>41110</v>
      </c>
      <c r="H2848">
        <v>2605994</v>
      </c>
      <c r="I2848" s="107">
        <v>41018</v>
      </c>
      <c r="J2848" s="107">
        <v>41110</v>
      </c>
      <c r="K2848">
        <v>2000</v>
      </c>
      <c r="L2848" t="s">
        <v>566</v>
      </c>
      <c r="N2848" t="s">
        <v>564</v>
      </c>
      <c r="O2848" t="s">
        <v>913</v>
      </c>
      <c r="P2848" t="s">
        <v>38</v>
      </c>
      <c r="Q2848">
        <v>93</v>
      </c>
      <c r="R2848">
        <v>93</v>
      </c>
      <c r="S2848">
        <v>0</v>
      </c>
      <c r="T2848">
        <v>0</v>
      </c>
      <c r="AD2848" s="107">
        <v>34596</v>
      </c>
      <c r="AE2848" t="s">
        <v>31</v>
      </c>
      <c r="AF2848" t="s">
        <v>68</v>
      </c>
      <c r="AG2848" t="s">
        <v>870</v>
      </c>
      <c r="AH2848" t="s">
        <v>30</v>
      </c>
      <c r="AI2848" t="s">
        <v>46</v>
      </c>
      <c r="AJ2848" t="s">
        <v>88</v>
      </c>
      <c r="AK2848">
        <v>3</v>
      </c>
      <c r="AL2848" t="s">
        <v>986</v>
      </c>
      <c r="AO2848">
        <v>180</v>
      </c>
      <c r="AP2848" t="s">
        <v>106</v>
      </c>
      <c r="AR2848" t="s">
        <v>43</v>
      </c>
      <c r="AS2848" t="s">
        <v>56</v>
      </c>
      <c r="AT2848" t="s">
        <v>1430</v>
      </c>
      <c r="BC2848" t="s">
        <v>37</v>
      </c>
      <c r="BF2848">
        <v>93</v>
      </c>
      <c r="BG2848">
        <v>93</v>
      </c>
      <c r="BH2848">
        <v>93</v>
      </c>
      <c r="BI2848">
        <v>17.546448087431695</v>
      </c>
      <c r="BJ2848">
        <f t="shared" si="220"/>
        <v>18</v>
      </c>
      <c r="BK2848">
        <v>0</v>
      </c>
      <c r="BL2848">
        <v>0</v>
      </c>
      <c r="BM2848" t="s">
        <v>1050</v>
      </c>
      <c r="BN2848" t="s">
        <v>913</v>
      </c>
      <c r="BO2848" t="s">
        <v>564</v>
      </c>
      <c r="BQ2848" t="s">
        <v>1050</v>
      </c>
      <c r="BR2848" t="s">
        <v>87</v>
      </c>
      <c r="BS2848" t="s">
        <v>572</v>
      </c>
      <c r="BT2848" t="s">
        <v>1252</v>
      </c>
      <c r="BU2848" t="s">
        <v>564</v>
      </c>
      <c r="BV2848">
        <v>1</v>
      </c>
      <c r="BW2848">
        <v>1</v>
      </c>
      <c r="BX2848">
        <v>0</v>
      </c>
      <c r="BY2848">
        <v>0</v>
      </c>
      <c r="BZ2848">
        <v>-93</v>
      </c>
      <c r="CA2848">
        <v>0</v>
      </c>
      <c r="CB2848">
        <v>93</v>
      </c>
      <c r="CC2848" t="e">
        <v>#VALUE!</v>
      </c>
      <c r="CD2848">
        <v>93</v>
      </c>
      <c r="CE2848">
        <v>0</v>
      </c>
      <c r="CH2848">
        <f t="shared" si="221"/>
        <v>0</v>
      </c>
      <c r="CI2848" t="s">
        <v>1408</v>
      </c>
      <c r="CJ2848">
        <v>0</v>
      </c>
      <c r="CK2848" t="s">
        <v>1399</v>
      </c>
      <c r="CL2848">
        <f t="shared" si="222"/>
        <v>0</v>
      </c>
      <c r="CM2848">
        <f t="shared" si="223"/>
        <v>0</v>
      </c>
      <c r="CN2848">
        <f t="shared" si="224"/>
        <v>0</v>
      </c>
    </row>
    <row r="2849" spans="1:92" x14ac:dyDescent="0.25">
      <c r="A2849">
        <v>1423</v>
      </c>
      <c r="B2849" t="s">
        <v>87</v>
      </c>
      <c r="C2849" t="s">
        <v>564</v>
      </c>
      <c r="D2849">
        <v>2606000</v>
      </c>
      <c r="E2849">
        <v>2</v>
      </c>
      <c r="F2849" s="107">
        <v>40961</v>
      </c>
      <c r="G2849" s="107">
        <v>41221</v>
      </c>
      <c r="H2849">
        <v>2606000</v>
      </c>
      <c r="I2849" s="107">
        <v>41144</v>
      </c>
      <c r="J2849" s="107">
        <v>41145</v>
      </c>
      <c r="K2849">
        <v>2000</v>
      </c>
      <c r="L2849" t="s">
        <v>566</v>
      </c>
      <c r="M2849" s="107">
        <v>41144</v>
      </c>
      <c r="N2849" t="s">
        <v>87</v>
      </c>
      <c r="O2849" t="s">
        <v>75</v>
      </c>
      <c r="P2849" t="s">
        <v>587</v>
      </c>
      <c r="Q2849">
        <v>2</v>
      </c>
      <c r="R2849">
        <v>261</v>
      </c>
      <c r="S2849">
        <v>0</v>
      </c>
      <c r="T2849">
        <v>0</v>
      </c>
      <c r="AD2849" s="107">
        <v>30459</v>
      </c>
      <c r="AE2849" t="s">
        <v>45</v>
      </c>
      <c r="AF2849" t="s">
        <v>32</v>
      </c>
      <c r="AG2849" t="s">
        <v>868</v>
      </c>
      <c r="AH2849" t="s">
        <v>30</v>
      </c>
      <c r="AI2849" t="s">
        <v>33</v>
      </c>
      <c r="AJ2849" t="s">
        <v>47</v>
      </c>
      <c r="AK2849">
        <v>6</v>
      </c>
      <c r="AL2849" t="s">
        <v>47</v>
      </c>
      <c r="AP2849" t="s">
        <v>107</v>
      </c>
      <c r="AR2849" t="s">
        <v>43</v>
      </c>
      <c r="AS2849" t="s">
        <v>60</v>
      </c>
      <c r="BC2849" t="s">
        <v>37</v>
      </c>
      <c r="BD2849" t="s">
        <v>1236</v>
      </c>
      <c r="BF2849">
        <v>2</v>
      </c>
      <c r="BG2849">
        <v>78</v>
      </c>
      <c r="BH2849">
        <v>261</v>
      </c>
      <c r="BI2849">
        <v>28.693989071038253</v>
      </c>
      <c r="BJ2849">
        <f t="shared" si="220"/>
        <v>29</v>
      </c>
      <c r="BK2849">
        <v>-1</v>
      </c>
      <c r="BL2849">
        <v>-76</v>
      </c>
      <c r="BM2849" t="s">
        <v>47</v>
      </c>
      <c r="BN2849" t="s">
        <v>75</v>
      </c>
      <c r="BO2849" t="s">
        <v>87</v>
      </c>
      <c r="BQ2849" t="s">
        <v>47</v>
      </c>
      <c r="BR2849" t="s">
        <v>87</v>
      </c>
      <c r="BS2849" t="s">
        <v>573</v>
      </c>
      <c r="BT2849" t="s">
        <v>1252</v>
      </c>
      <c r="BU2849" t="s">
        <v>564</v>
      </c>
      <c r="BV2849">
        <v>7.6628352490421452E-3</v>
      </c>
      <c r="BW2849">
        <v>2.564102564102564E-2</v>
      </c>
      <c r="BX2849">
        <v>1.7978190391983496E-2</v>
      </c>
      <c r="BY2849">
        <v>0</v>
      </c>
      <c r="BZ2849">
        <v>-2</v>
      </c>
      <c r="CA2849">
        <v>0</v>
      </c>
      <c r="CB2849">
        <v>1</v>
      </c>
      <c r="CC2849" t="e">
        <v>#VALUE!</v>
      </c>
      <c r="CD2849">
        <v>1</v>
      </c>
      <c r="CE2849">
        <v>-1</v>
      </c>
      <c r="CH2849">
        <f t="shared" si="221"/>
        <v>0</v>
      </c>
      <c r="CI2849" t="s">
        <v>1405</v>
      </c>
      <c r="CJ2849">
        <v>1</v>
      </c>
      <c r="CK2849" t="s">
        <v>1399</v>
      </c>
      <c r="CL2849">
        <f t="shared" si="222"/>
        <v>1</v>
      </c>
      <c r="CM2849">
        <f t="shared" si="223"/>
        <v>0</v>
      </c>
      <c r="CN2849">
        <f t="shared" si="224"/>
        <v>0</v>
      </c>
    </row>
    <row r="2850" spans="1:92" x14ac:dyDescent="0.25">
      <c r="A2850">
        <v>1429</v>
      </c>
      <c r="B2850" t="s">
        <v>564</v>
      </c>
      <c r="C2850" t="s">
        <v>564</v>
      </c>
      <c r="D2850">
        <v>2606029</v>
      </c>
      <c r="E2850">
        <v>2</v>
      </c>
      <c r="F2850" s="107">
        <v>40961</v>
      </c>
      <c r="G2850" s="107">
        <v>40991</v>
      </c>
      <c r="H2850">
        <v>2606029</v>
      </c>
      <c r="I2850" s="107">
        <v>40962</v>
      </c>
      <c r="J2850" s="107">
        <v>40963</v>
      </c>
      <c r="K2850">
        <v>10000</v>
      </c>
      <c r="L2850" t="s">
        <v>568</v>
      </c>
      <c r="M2850" s="107">
        <v>40963</v>
      </c>
      <c r="N2850" t="s">
        <v>87</v>
      </c>
      <c r="O2850" t="s">
        <v>75</v>
      </c>
      <c r="P2850" t="s">
        <v>587</v>
      </c>
      <c r="Q2850">
        <v>2</v>
      </c>
      <c r="R2850">
        <v>31</v>
      </c>
      <c r="S2850">
        <v>0</v>
      </c>
      <c r="T2850">
        <v>0</v>
      </c>
      <c r="AB2850" t="s">
        <v>111</v>
      </c>
      <c r="AD2850" s="107">
        <v>27380</v>
      </c>
      <c r="AE2850" t="s">
        <v>31</v>
      </c>
      <c r="AF2850" t="s">
        <v>39</v>
      </c>
      <c r="AG2850" t="s">
        <v>40</v>
      </c>
      <c r="AH2850" t="s">
        <v>30</v>
      </c>
      <c r="AI2850" t="s">
        <v>52</v>
      </c>
      <c r="AJ2850" t="s">
        <v>47</v>
      </c>
      <c r="AK2850">
        <v>2</v>
      </c>
      <c r="AL2850" t="s">
        <v>47</v>
      </c>
      <c r="AP2850" t="s">
        <v>123</v>
      </c>
      <c r="AR2850" t="s">
        <v>66</v>
      </c>
      <c r="AS2850" t="s">
        <v>44</v>
      </c>
      <c r="BC2850" t="s">
        <v>51</v>
      </c>
      <c r="BF2850">
        <v>2</v>
      </c>
      <c r="BG2850">
        <v>30</v>
      </c>
      <c r="BH2850">
        <v>31</v>
      </c>
      <c r="BI2850">
        <v>37.106557377049178</v>
      </c>
      <c r="BJ2850">
        <f t="shared" si="220"/>
        <v>37</v>
      </c>
      <c r="BK2850">
        <v>0</v>
      </c>
      <c r="BL2850">
        <v>-28</v>
      </c>
      <c r="BM2850" t="s">
        <v>47</v>
      </c>
      <c r="BN2850" t="s">
        <v>75</v>
      </c>
      <c r="BO2850" t="s">
        <v>87</v>
      </c>
      <c r="BQ2850" t="s">
        <v>47</v>
      </c>
      <c r="BR2850" t="s">
        <v>87</v>
      </c>
      <c r="BS2850" t="s">
        <v>573</v>
      </c>
      <c r="BT2850" t="s">
        <v>1252</v>
      </c>
      <c r="BU2850" t="s">
        <v>564</v>
      </c>
      <c r="BV2850">
        <v>6.4516129032258063E-2</v>
      </c>
      <c r="BW2850">
        <v>6.6666666666666666E-2</v>
      </c>
      <c r="BX2850">
        <v>2.150537634408603E-3</v>
      </c>
      <c r="BY2850">
        <v>0</v>
      </c>
      <c r="BZ2850">
        <v>-2</v>
      </c>
      <c r="CA2850">
        <v>0</v>
      </c>
      <c r="CB2850">
        <v>2</v>
      </c>
      <c r="CC2850" t="e">
        <v>#VALUE!</v>
      </c>
      <c r="CD2850">
        <v>2</v>
      </c>
      <c r="CE2850">
        <v>0</v>
      </c>
      <c r="CH2850">
        <f t="shared" si="221"/>
        <v>0</v>
      </c>
      <c r="CI2850" t="s">
        <v>1405</v>
      </c>
      <c r="CJ2850">
        <v>1</v>
      </c>
      <c r="CK2850" t="s">
        <v>1399</v>
      </c>
      <c r="CL2850">
        <f t="shared" si="222"/>
        <v>1</v>
      </c>
      <c r="CM2850">
        <f t="shared" si="223"/>
        <v>0</v>
      </c>
      <c r="CN2850">
        <f t="shared" si="224"/>
        <v>0</v>
      </c>
    </row>
    <row r="2851" spans="1:92" x14ac:dyDescent="0.25">
      <c r="A2851">
        <v>1431</v>
      </c>
      <c r="B2851" t="s">
        <v>564</v>
      </c>
      <c r="C2851" t="s">
        <v>564</v>
      </c>
      <c r="D2851">
        <v>2606032</v>
      </c>
      <c r="E2851">
        <v>1</v>
      </c>
      <c r="F2851" s="107">
        <v>40961</v>
      </c>
      <c r="G2851" s="107">
        <v>41017</v>
      </c>
      <c r="H2851">
        <v>2606032</v>
      </c>
      <c r="I2851" s="107">
        <v>40975</v>
      </c>
      <c r="J2851" s="107">
        <v>41017</v>
      </c>
      <c r="K2851">
        <v>5000</v>
      </c>
      <c r="L2851" t="s">
        <v>567</v>
      </c>
      <c r="N2851" t="s">
        <v>564</v>
      </c>
      <c r="O2851" t="s">
        <v>913</v>
      </c>
      <c r="P2851" t="s">
        <v>54</v>
      </c>
      <c r="Q2851">
        <v>43</v>
      </c>
      <c r="R2851">
        <v>57</v>
      </c>
      <c r="S2851">
        <v>0</v>
      </c>
      <c r="T2851">
        <v>0</v>
      </c>
      <c r="AD2851" s="107">
        <v>32160</v>
      </c>
      <c r="AE2851" t="s">
        <v>31</v>
      </c>
      <c r="AF2851" t="s">
        <v>32</v>
      </c>
      <c r="AG2851" t="s">
        <v>868</v>
      </c>
      <c r="AH2851" t="s">
        <v>30</v>
      </c>
      <c r="AI2851" t="s">
        <v>113</v>
      </c>
      <c r="AJ2851" t="s">
        <v>54</v>
      </c>
      <c r="AK2851">
        <v>3</v>
      </c>
      <c r="AL2851" t="s">
        <v>54</v>
      </c>
      <c r="AP2851" t="s">
        <v>169</v>
      </c>
      <c r="AR2851" t="s">
        <v>66</v>
      </c>
      <c r="AS2851" t="s">
        <v>63</v>
      </c>
      <c r="BC2851" t="s">
        <v>37</v>
      </c>
      <c r="BF2851">
        <v>43</v>
      </c>
      <c r="BG2851">
        <v>43</v>
      </c>
      <c r="BH2851">
        <v>57</v>
      </c>
      <c r="BI2851">
        <v>24.046448087431695</v>
      </c>
      <c r="BJ2851">
        <f t="shared" si="220"/>
        <v>24</v>
      </c>
      <c r="BK2851">
        <v>0</v>
      </c>
      <c r="BL2851">
        <v>0</v>
      </c>
      <c r="BM2851" t="s">
        <v>1051</v>
      </c>
      <c r="BN2851" t="s">
        <v>913</v>
      </c>
      <c r="BO2851" t="s">
        <v>564</v>
      </c>
      <c r="BQ2851" t="s">
        <v>1051</v>
      </c>
      <c r="BR2851" t="s">
        <v>87</v>
      </c>
      <c r="BS2851" t="s">
        <v>572</v>
      </c>
      <c r="BT2851" t="s">
        <v>1252</v>
      </c>
      <c r="BU2851" t="s">
        <v>564</v>
      </c>
      <c r="BV2851">
        <v>0.75438596491228072</v>
      </c>
      <c r="BW2851">
        <v>1</v>
      </c>
      <c r="BX2851">
        <v>0.24561403508771928</v>
      </c>
      <c r="BY2851">
        <v>0</v>
      </c>
      <c r="BZ2851">
        <v>-43</v>
      </c>
      <c r="CA2851">
        <v>0</v>
      </c>
      <c r="CB2851">
        <v>43</v>
      </c>
      <c r="CC2851" t="e">
        <v>#VALUE!</v>
      </c>
      <c r="CD2851">
        <v>43</v>
      </c>
      <c r="CE2851">
        <v>0</v>
      </c>
      <c r="CH2851">
        <f t="shared" si="221"/>
        <v>0</v>
      </c>
      <c r="CI2851" t="s">
        <v>1401</v>
      </c>
      <c r="CJ2851">
        <v>3</v>
      </c>
      <c r="CK2851" t="s">
        <v>1399</v>
      </c>
      <c r="CL2851">
        <f t="shared" si="222"/>
        <v>0</v>
      </c>
      <c r="CM2851">
        <f t="shared" si="223"/>
        <v>0</v>
      </c>
      <c r="CN2851">
        <f t="shared" si="224"/>
        <v>0</v>
      </c>
    </row>
    <row r="2852" spans="1:92" x14ac:dyDescent="0.25">
      <c r="A2852">
        <v>1460</v>
      </c>
      <c r="B2852" t="s">
        <v>564</v>
      </c>
      <c r="C2852" t="s">
        <v>564</v>
      </c>
      <c r="D2852">
        <v>2606039</v>
      </c>
      <c r="E2852">
        <v>6</v>
      </c>
      <c r="F2852" s="107">
        <v>40962</v>
      </c>
      <c r="G2852" s="107">
        <v>41404</v>
      </c>
      <c r="H2852">
        <v>2606039</v>
      </c>
      <c r="I2852" s="107">
        <v>40962</v>
      </c>
      <c r="J2852" s="107">
        <v>41404</v>
      </c>
      <c r="K2852">
        <v>100000</v>
      </c>
      <c r="L2852" t="s">
        <v>570</v>
      </c>
      <c r="N2852" t="s">
        <v>564</v>
      </c>
      <c r="O2852" t="s">
        <v>913</v>
      </c>
      <c r="P2852" t="s">
        <v>38</v>
      </c>
      <c r="Q2852">
        <v>443</v>
      </c>
      <c r="R2852">
        <v>443</v>
      </c>
      <c r="S2852">
        <v>0</v>
      </c>
      <c r="T2852">
        <v>0</v>
      </c>
      <c r="AD2852" s="107">
        <v>28360</v>
      </c>
      <c r="AE2852" t="s">
        <v>31</v>
      </c>
      <c r="AF2852" t="s">
        <v>68</v>
      </c>
      <c r="AG2852" t="s">
        <v>870</v>
      </c>
      <c r="AH2852" t="s">
        <v>30</v>
      </c>
      <c r="AI2852" t="s">
        <v>140</v>
      </c>
      <c r="AJ2852" t="s">
        <v>88</v>
      </c>
      <c r="AK2852">
        <v>13</v>
      </c>
      <c r="AL2852" t="s">
        <v>361</v>
      </c>
      <c r="AM2852">
        <v>16</v>
      </c>
      <c r="AP2852" t="s">
        <v>109</v>
      </c>
      <c r="AR2852" t="s">
        <v>49</v>
      </c>
      <c r="AS2852" t="s">
        <v>73</v>
      </c>
      <c r="AT2852" t="s">
        <v>1140</v>
      </c>
      <c r="BC2852" t="s">
        <v>37</v>
      </c>
      <c r="BF2852">
        <v>443</v>
      </c>
      <c r="BG2852">
        <v>443</v>
      </c>
      <c r="BH2852">
        <v>443</v>
      </c>
      <c r="BI2852">
        <v>34.431693989071036</v>
      </c>
      <c r="BJ2852">
        <f t="shared" si="220"/>
        <v>35</v>
      </c>
      <c r="BK2852">
        <v>0</v>
      </c>
      <c r="BL2852">
        <v>0</v>
      </c>
      <c r="BM2852" t="s">
        <v>1050</v>
      </c>
      <c r="BN2852" t="s">
        <v>913</v>
      </c>
      <c r="BO2852" t="s">
        <v>564</v>
      </c>
      <c r="BQ2852" t="s">
        <v>1050</v>
      </c>
      <c r="BR2852" t="s">
        <v>87</v>
      </c>
      <c r="BS2852" t="s">
        <v>572</v>
      </c>
      <c r="BT2852" t="s">
        <v>1252</v>
      </c>
      <c r="BU2852" t="s">
        <v>564</v>
      </c>
      <c r="BV2852">
        <v>1</v>
      </c>
      <c r="BW2852">
        <v>1</v>
      </c>
      <c r="BX2852">
        <v>0</v>
      </c>
      <c r="BY2852">
        <v>0</v>
      </c>
      <c r="BZ2852">
        <v>-443</v>
      </c>
      <c r="CA2852">
        <v>0</v>
      </c>
      <c r="CB2852">
        <v>443</v>
      </c>
      <c r="CC2852" t="e">
        <v>#VALUE!</v>
      </c>
      <c r="CD2852">
        <v>443</v>
      </c>
      <c r="CE2852">
        <v>0</v>
      </c>
      <c r="CH2852">
        <f t="shared" si="221"/>
        <v>0</v>
      </c>
      <c r="CI2852" t="s">
        <v>1406</v>
      </c>
      <c r="CJ2852">
        <v>0</v>
      </c>
      <c r="CK2852" t="s">
        <v>1399</v>
      </c>
      <c r="CL2852">
        <f t="shared" si="222"/>
        <v>0</v>
      </c>
      <c r="CM2852">
        <f t="shared" si="223"/>
        <v>0</v>
      </c>
      <c r="CN2852">
        <f t="shared" si="224"/>
        <v>0</v>
      </c>
    </row>
    <row r="2853" spans="1:92" x14ac:dyDescent="0.25">
      <c r="A2853">
        <v>1440</v>
      </c>
      <c r="B2853" t="s">
        <v>564</v>
      </c>
      <c r="C2853" t="s">
        <v>564</v>
      </c>
      <c r="D2853">
        <v>2606053</v>
      </c>
      <c r="E2853">
        <v>4</v>
      </c>
      <c r="F2853" s="107">
        <v>40961</v>
      </c>
      <c r="G2853" s="107">
        <v>40968</v>
      </c>
      <c r="H2853">
        <v>2606053</v>
      </c>
      <c r="I2853" s="107">
        <v>40962</v>
      </c>
      <c r="J2853" s="107">
        <v>40968</v>
      </c>
      <c r="K2853">
        <v>100000</v>
      </c>
      <c r="L2853" t="s">
        <v>570</v>
      </c>
      <c r="N2853" t="s">
        <v>564</v>
      </c>
      <c r="O2853" t="s">
        <v>913</v>
      </c>
      <c r="P2853" t="s">
        <v>38</v>
      </c>
      <c r="Q2853">
        <v>7</v>
      </c>
      <c r="R2853">
        <v>8</v>
      </c>
      <c r="S2853">
        <v>0</v>
      </c>
      <c r="T2853">
        <v>0</v>
      </c>
      <c r="AD2853" s="107">
        <v>25097</v>
      </c>
      <c r="AE2853" t="s">
        <v>45</v>
      </c>
      <c r="AF2853" t="s">
        <v>68</v>
      </c>
      <c r="AG2853" t="s">
        <v>870</v>
      </c>
      <c r="AH2853" t="s">
        <v>30</v>
      </c>
      <c r="AI2853" t="s">
        <v>64</v>
      </c>
      <c r="AJ2853" t="s">
        <v>88</v>
      </c>
      <c r="AK2853">
        <v>2</v>
      </c>
      <c r="AL2853" t="s">
        <v>986</v>
      </c>
      <c r="AO2853">
        <v>60</v>
      </c>
      <c r="AP2853" t="s">
        <v>138</v>
      </c>
      <c r="AR2853" t="s">
        <v>43</v>
      </c>
      <c r="AS2853" t="s">
        <v>63</v>
      </c>
      <c r="BC2853" t="s">
        <v>37</v>
      </c>
      <c r="BF2853">
        <v>7</v>
      </c>
      <c r="BG2853">
        <v>7</v>
      </c>
      <c r="BH2853">
        <v>8</v>
      </c>
      <c r="BI2853">
        <v>43.344262295081968</v>
      </c>
      <c r="BJ2853">
        <f t="shared" si="220"/>
        <v>43</v>
      </c>
      <c r="BK2853">
        <v>0</v>
      </c>
      <c r="BL2853">
        <v>0</v>
      </c>
      <c r="BM2853" t="s">
        <v>1050</v>
      </c>
      <c r="BN2853" t="s">
        <v>913</v>
      </c>
      <c r="BO2853" t="s">
        <v>564</v>
      </c>
      <c r="BQ2853" t="s">
        <v>1050</v>
      </c>
      <c r="BR2853" t="s">
        <v>87</v>
      </c>
      <c r="BS2853" t="s">
        <v>572</v>
      </c>
      <c r="BT2853" t="s">
        <v>1252</v>
      </c>
      <c r="BU2853" t="s">
        <v>564</v>
      </c>
      <c r="BV2853">
        <v>0.875</v>
      </c>
      <c r="BW2853">
        <v>1</v>
      </c>
      <c r="BX2853">
        <v>0.125</v>
      </c>
      <c r="BY2853">
        <v>0</v>
      </c>
      <c r="BZ2853">
        <v>-7</v>
      </c>
      <c r="CA2853">
        <v>0</v>
      </c>
      <c r="CB2853">
        <v>7</v>
      </c>
      <c r="CC2853" t="e">
        <v>#VALUE!</v>
      </c>
      <c r="CD2853">
        <v>7</v>
      </c>
      <c r="CE2853">
        <v>0</v>
      </c>
      <c r="CH2853">
        <f t="shared" si="221"/>
        <v>0</v>
      </c>
      <c r="CI2853" t="s">
        <v>1405</v>
      </c>
      <c r="CJ2853">
        <v>1</v>
      </c>
      <c r="CK2853" t="s">
        <v>1399</v>
      </c>
      <c r="CL2853">
        <f t="shared" si="222"/>
        <v>0</v>
      </c>
      <c r="CM2853">
        <f t="shared" si="223"/>
        <v>0</v>
      </c>
      <c r="CN2853">
        <f t="shared" si="224"/>
        <v>0</v>
      </c>
    </row>
    <row r="2854" spans="1:92" x14ac:dyDescent="0.25">
      <c r="A2854">
        <v>1443</v>
      </c>
      <c r="B2854" t="s">
        <v>564</v>
      </c>
      <c r="C2854" t="s">
        <v>564</v>
      </c>
      <c r="D2854">
        <v>2606076</v>
      </c>
      <c r="E2854">
        <v>4</v>
      </c>
      <c r="F2854" s="107">
        <v>40962</v>
      </c>
      <c r="G2854" s="107">
        <v>40963</v>
      </c>
      <c r="H2854">
        <v>2606076</v>
      </c>
      <c r="I2854" s="107">
        <v>40962</v>
      </c>
      <c r="J2854" s="107">
        <v>40963</v>
      </c>
      <c r="K2854">
        <v>15000</v>
      </c>
      <c r="L2854" t="s">
        <v>569</v>
      </c>
      <c r="N2854" t="s">
        <v>564</v>
      </c>
      <c r="O2854" t="s">
        <v>913</v>
      </c>
      <c r="P2854" t="s">
        <v>38</v>
      </c>
      <c r="Q2854">
        <v>2</v>
      </c>
      <c r="R2854">
        <v>2</v>
      </c>
      <c r="S2854">
        <v>0</v>
      </c>
      <c r="T2854">
        <v>0</v>
      </c>
      <c r="AD2854" s="107">
        <v>25934</v>
      </c>
      <c r="AE2854" t="s">
        <v>31</v>
      </c>
      <c r="AF2854" t="s">
        <v>32</v>
      </c>
      <c r="AG2854" t="s">
        <v>868</v>
      </c>
      <c r="AH2854" t="s">
        <v>30</v>
      </c>
      <c r="AI2854" t="s">
        <v>79</v>
      </c>
      <c r="AJ2854" t="s">
        <v>88</v>
      </c>
      <c r="AK2854">
        <v>1</v>
      </c>
      <c r="AL2854" t="s">
        <v>986</v>
      </c>
      <c r="AO2854">
        <v>30</v>
      </c>
      <c r="AP2854" t="s">
        <v>126</v>
      </c>
      <c r="AR2854" t="s">
        <v>43</v>
      </c>
      <c r="AS2854" t="s">
        <v>81</v>
      </c>
      <c r="AU2854" t="s">
        <v>722</v>
      </c>
      <c r="BC2854" t="s">
        <v>37</v>
      </c>
      <c r="BF2854">
        <v>2</v>
      </c>
      <c r="BG2854">
        <v>2</v>
      </c>
      <c r="BH2854">
        <v>2</v>
      </c>
      <c r="BI2854">
        <v>41.060109289617486</v>
      </c>
      <c r="BJ2854">
        <f t="shared" si="220"/>
        <v>41</v>
      </c>
      <c r="BK2854">
        <v>0</v>
      </c>
      <c r="BL2854">
        <v>0</v>
      </c>
      <c r="BM2854" t="s">
        <v>1050</v>
      </c>
      <c r="BN2854" t="s">
        <v>913</v>
      </c>
      <c r="BO2854" t="s">
        <v>564</v>
      </c>
      <c r="BQ2854" t="s">
        <v>1050</v>
      </c>
      <c r="BR2854" t="s">
        <v>87</v>
      </c>
      <c r="BS2854" t="s">
        <v>572</v>
      </c>
      <c r="BT2854" t="s">
        <v>1252</v>
      </c>
      <c r="BU2854" t="s">
        <v>564</v>
      </c>
      <c r="BV2854">
        <v>1</v>
      </c>
      <c r="BW2854">
        <v>1</v>
      </c>
      <c r="BX2854">
        <v>0</v>
      </c>
      <c r="BY2854">
        <v>0</v>
      </c>
      <c r="BZ2854">
        <v>-2</v>
      </c>
      <c r="CA2854">
        <v>0</v>
      </c>
      <c r="CB2854">
        <v>2</v>
      </c>
      <c r="CC2854" t="e">
        <v>#VALUE!</v>
      </c>
      <c r="CD2854">
        <v>2</v>
      </c>
      <c r="CE2854">
        <v>0</v>
      </c>
      <c r="CH2854">
        <f t="shared" si="221"/>
        <v>0</v>
      </c>
      <c r="CI2854" t="s">
        <v>1405</v>
      </c>
      <c r="CJ2854">
        <v>1</v>
      </c>
      <c r="CK2854" t="s">
        <v>1399</v>
      </c>
      <c r="CL2854">
        <f t="shared" si="222"/>
        <v>0</v>
      </c>
      <c r="CM2854">
        <f t="shared" si="223"/>
        <v>0</v>
      </c>
      <c r="CN2854">
        <f t="shared" si="224"/>
        <v>0</v>
      </c>
    </row>
    <row r="2855" spans="1:92" x14ac:dyDescent="0.25">
      <c r="A2855">
        <v>1446</v>
      </c>
      <c r="B2855" t="s">
        <v>564</v>
      </c>
      <c r="C2855" t="s">
        <v>564</v>
      </c>
      <c r="D2855">
        <v>2606132</v>
      </c>
      <c r="E2855">
        <v>6</v>
      </c>
      <c r="F2855" s="107">
        <v>40962</v>
      </c>
      <c r="G2855" s="107">
        <v>41127</v>
      </c>
      <c r="H2855">
        <v>2606132</v>
      </c>
      <c r="I2855" s="107">
        <v>40967</v>
      </c>
      <c r="J2855" s="107">
        <v>41127</v>
      </c>
      <c r="K2855">
        <v>35000</v>
      </c>
      <c r="L2855" t="s">
        <v>570</v>
      </c>
      <c r="N2855" t="s">
        <v>564</v>
      </c>
      <c r="O2855" t="s">
        <v>913</v>
      </c>
      <c r="P2855" t="s">
        <v>38</v>
      </c>
      <c r="Q2855">
        <v>161</v>
      </c>
      <c r="R2855">
        <v>166</v>
      </c>
      <c r="S2855">
        <v>0</v>
      </c>
      <c r="T2855">
        <v>0</v>
      </c>
      <c r="AB2855" t="s">
        <v>111</v>
      </c>
      <c r="AD2855" s="107">
        <v>29701</v>
      </c>
      <c r="AE2855" t="s">
        <v>31</v>
      </c>
      <c r="AF2855" t="s">
        <v>39</v>
      </c>
      <c r="AG2855" t="s">
        <v>40</v>
      </c>
      <c r="AH2855" t="s">
        <v>30</v>
      </c>
      <c r="AI2855" t="s">
        <v>113</v>
      </c>
      <c r="AJ2855" t="s">
        <v>88</v>
      </c>
      <c r="AK2855">
        <v>8</v>
      </c>
      <c r="AL2855" t="s">
        <v>361</v>
      </c>
      <c r="AM2855">
        <v>7</v>
      </c>
      <c r="AP2855" t="s">
        <v>128</v>
      </c>
      <c r="AR2855" t="s">
        <v>91</v>
      </c>
      <c r="AS2855" t="s">
        <v>125</v>
      </c>
      <c r="BC2855" t="s">
        <v>37</v>
      </c>
      <c r="BF2855">
        <v>161</v>
      </c>
      <c r="BG2855">
        <v>161</v>
      </c>
      <c r="BH2855">
        <v>166</v>
      </c>
      <c r="BI2855">
        <v>30.76775956284153</v>
      </c>
      <c r="BJ2855">
        <f t="shared" si="220"/>
        <v>31</v>
      </c>
      <c r="BK2855">
        <v>0</v>
      </c>
      <c r="BL2855">
        <v>0</v>
      </c>
      <c r="BM2855" t="s">
        <v>1050</v>
      </c>
      <c r="BN2855" t="s">
        <v>913</v>
      </c>
      <c r="BO2855" t="s">
        <v>564</v>
      </c>
      <c r="BQ2855" t="s">
        <v>1050</v>
      </c>
      <c r="BR2855" t="s">
        <v>87</v>
      </c>
      <c r="BS2855" t="s">
        <v>572</v>
      </c>
      <c r="BT2855" t="s">
        <v>1252</v>
      </c>
      <c r="BU2855" t="s">
        <v>564</v>
      </c>
      <c r="BV2855">
        <v>0.96987951807228912</v>
      </c>
      <c r="BW2855">
        <v>1</v>
      </c>
      <c r="BX2855">
        <v>3.0120481927710885E-2</v>
      </c>
      <c r="BY2855">
        <v>0</v>
      </c>
      <c r="BZ2855">
        <v>-161</v>
      </c>
      <c r="CA2855">
        <v>0</v>
      </c>
      <c r="CB2855">
        <v>161</v>
      </c>
      <c r="CC2855" t="e">
        <v>#VALUE!</v>
      </c>
      <c r="CD2855">
        <v>161</v>
      </c>
      <c r="CE2855">
        <v>0</v>
      </c>
      <c r="CH2855">
        <f t="shared" si="221"/>
        <v>0</v>
      </c>
      <c r="CI2855" t="s">
        <v>1403</v>
      </c>
      <c r="CJ2855">
        <v>6</v>
      </c>
      <c r="CK2855" t="s">
        <v>1399</v>
      </c>
      <c r="CL2855">
        <f t="shared" si="222"/>
        <v>0</v>
      </c>
      <c r="CM2855">
        <f t="shared" si="223"/>
        <v>0</v>
      </c>
      <c r="CN2855">
        <f t="shared" si="224"/>
        <v>0</v>
      </c>
    </row>
    <row r="2856" spans="1:92" x14ac:dyDescent="0.25">
      <c r="A2856">
        <v>1458</v>
      </c>
      <c r="B2856" t="s">
        <v>564</v>
      </c>
      <c r="C2856" t="s">
        <v>564</v>
      </c>
      <c r="D2856">
        <v>2606267</v>
      </c>
      <c r="E2856">
        <v>1</v>
      </c>
      <c r="F2856" s="107">
        <v>40962</v>
      </c>
      <c r="G2856" s="107">
        <v>41346</v>
      </c>
      <c r="H2856">
        <v>2606267</v>
      </c>
      <c r="I2856" s="107" t="s">
        <v>560</v>
      </c>
      <c r="J2856" s="107" t="s">
        <v>560</v>
      </c>
      <c r="K2856">
        <v>5000</v>
      </c>
      <c r="L2856" t="s">
        <v>567</v>
      </c>
      <c r="M2856" s="107">
        <v>40976</v>
      </c>
      <c r="N2856" t="s">
        <v>87</v>
      </c>
      <c r="O2856" t="s">
        <v>75</v>
      </c>
      <c r="P2856" t="s">
        <v>54</v>
      </c>
      <c r="Q2856">
        <v>0</v>
      </c>
      <c r="R2856">
        <v>385</v>
      </c>
      <c r="S2856">
        <v>0</v>
      </c>
      <c r="T2856">
        <v>0</v>
      </c>
      <c r="AD2856" s="107">
        <v>22327</v>
      </c>
      <c r="AE2856" t="s">
        <v>31</v>
      </c>
      <c r="AF2856" t="s">
        <v>32</v>
      </c>
      <c r="AG2856" t="s">
        <v>868</v>
      </c>
      <c r="AH2856" t="s">
        <v>30</v>
      </c>
      <c r="AI2856" t="s">
        <v>79</v>
      </c>
      <c r="AJ2856" t="s">
        <v>54</v>
      </c>
      <c r="AK2856">
        <v>12</v>
      </c>
      <c r="AL2856" t="s">
        <v>54</v>
      </c>
      <c r="AP2856" t="s">
        <v>103</v>
      </c>
      <c r="AR2856" t="s">
        <v>43</v>
      </c>
      <c r="AS2856" t="s">
        <v>63</v>
      </c>
      <c r="BC2856" t="s">
        <v>51</v>
      </c>
      <c r="BF2856">
        <v>0</v>
      </c>
      <c r="BG2856">
        <v>0</v>
      </c>
      <c r="BH2856">
        <v>385</v>
      </c>
      <c r="BI2856">
        <v>50.915300546448087</v>
      </c>
      <c r="BJ2856" t="e">
        <f t="shared" si="220"/>
        <v>#VALUE!</v>
      </c>
      <c r="BK2856" t="e">
        <v>#VALUE!</v>
      </c>
      <c r="BL2856" t="e">
        <v>#VALUE!</v>
      </c>
      <c r="BM2856" t="s">
        <v>1051</v>
      </c>
      <c r="BN2856" t="s">
        <v>75</v>
      </c>
      <c r="BO2856" t="s">
        <v>87</v>
      </c>
      <c r="BQ2856" t="s">
        <v>1051</v>
      </c>
      <c r="BR2856">
        <v>0</v>
      </c>
      <c r="BS2856" t="s">
        <v>573</v>
      </c>
      <c r="BT2856" t="s">
        <v>1252</v>
      </c>
      <c r="BU2856" t="s">
        <v>564</v>
      </c>
      <c r="BV2856">
        <v>0</v>
      </c>
      <c r="BW2856">
        <v>0</v>
      </c>
      <c r="BX2856">
        <v>0</v>
      </c>
      <c r="BY2856">
        <v>0</v>
      </c>
      <c r="BZ2856" t="e">
        <v>#VALUE!</v>
      </c>
      <c r="CA2856" t="e">
        <v>#VALUE!</v>
      </c>
      <c r="CB2856" t="e">
        <v>#VALUE!</v>
      </c>
      <c r="CC2856">
        <v>0</v>
      </c>
      <c r="CD2856">
        <v>0</v>
      </c>
      <c r="CE2856">
        <v>0</v>
      </c>
      <c r="CH2856">
        <f t="shared" si="221"/>
        <v>0</v>
      </c>
      <c r="CI2856" t="s">
        <v>1405</v>
      </c>
      <c r="CJ2856">
        <v>1</v>
      </c>
      <c r="CK2856" t="s">
        <v>1400</v>
      </c>
      <c r="CL2856">
        <f t="shared" si="222"/>
        <v>1</v>
      </c>
      <c r="CM2856">
        <f t="shared" si="223"/>
        <v>0</v>
      </c>
      <c r="CN2856">
        <f t="shared" si="224"/>
        <v>0</v>
      </c>
    </row>
    <row r="2857" spans="1:92" x14ac:dyDescent="0.25">
      <c r="A2857">
        <v>1466</v>
      </c>
      <c r="B2857" t="s">
        <v>564</v>
      </c>
      <c r="C2857" t="s">
        <v>564</v>
      </c>
      <c r="D2857">
        <v>2606283</v>
      </c>
      <c r="E2857">
        <v>2</v>
      </c>
      <c r="F2857" s="107">
        <v>40962</v>
      </c>
      <c r="G2857" s="107">
        <v>41081</v>
      </c>
      <c r="H2857">
        <v>2606283</v>
      </c>
      <c r="I2857" s="107">
        <v>40962</v>
      </c>
      <c r="J2857" s="107">
        <v>40985</v>
      </c>
      <c r="K2857">
        <v>10000</v>
      </c>
      <c r="L2857" t="s">
        <v>568</v>
      </c>
      <c r="M2857" s="107">
        <v>40985</v>
      </c>
      <c r="N2857" t="s">
        <v>87</v>
      </c>
      <c r="O2857" t="s">
        <v>75</v>
      </c>
      <c r="P2857" t="s">
        <v>587</v>
      </c>
      <c r="Q2857">
        <v>24</v>
      </c>
      <c r="R2857">
        <v>120</v>
      </c>
      <c r="S2857">
        <v>0</v>
      </c>
      <c r="T2857">
        <v>0</v>
      </c>
      <c r="AD2857" s="107">
        <v>34557</v>
      </c>
      <c r="AE2857" t="s">
        <v>31</v>
      </c>
      <c r="AF2857" t="s">
        <v>32</v>
      </c>
      <c r="AG2857" t="s">
        <v>868</v>
      </c>
      <c r="AH2857" t="s">
        <v>30</v>
      </c>
      <c r="AI2857" t="s">
        <v>33</v>
      </c>
      <c r="AJ2857" t="s">
        <v>47</v>
      </c>
      <c r="AK2857">
        <v>6</v>
      </c>
      <c r="AL2857" t="s">
        <v>47</v>
      </c>
      <c r="AP2857" t="s">
        <v>107</v>
      </c>
      <c r="AR2857" t="s">
        <v>43</v>
      </c>
      <c r="AS2857" t="s">
        <v>60</v>
      </c>
      <c r="BC2857" t="s">
        <v>37</v>
      </c>
      <c r="BF2857">
        <v>24</v>
      </c>
      <c r="BG2857">
        <v>120</v>
      </c>
      <c r="BH2857">
        <v>120</v>
      </c>
      <c r="BI2857">
        <v>17.5</v>
      </c>
      <c r="BJ2857">
        <f t="shared" si="220"/>
        <v>18</v>
      </c>
      <c r="BK2857">
        <v>0</v>
      </c>
      <c r="BL2857">
        <v>-96</v>
      </c>
      <c r="BM2857" t="s">
        <v>47</v>
      </c>
      <c r="BN2857" t="s">
        <v>75</v>
      </c>
      <c r="BO2857" t="s">
        <v>87</v>
      </c>
      <c r="BQ2857" t="s">
        <v>47</v>
      </c>
      <c r="BR2857" t="s">
        <v>87</v>
      </c>
      <c r="BS2857" t="s">
        <v>573</v>
      </c>
      <c r="BT2857" t="s">
        <v>1252</v>
      </c>
      <c r="BU2857" t="s">
        <v>564</v>
      </c>
      <c r="BV2857">
        <v>0.2</v>
      </c>
      <c r="BW2857">
        <v>0.2</v>
      </c>
      <c r="BX2857">
        <v>0</v>
      </c>
      <c r="BY2857">
        <v>0</v>
      </c>
      <c r="BZ2857">
        <v>-24</v>
      </c>
      <c r="CA2857">
        <v>0</v>
      </c>
      <c r="CB2857">
        <v>24</v>
      </c>
      <c r="CC2857" t="e">
        <v>#VALUE!</v>
      </c>
      <c r="CD2857">
        <v>24</v>
      </c>
      <c r="CE2857">
        <v>0</v>
      </c>
      <c r="CH2857">
        <f t="shared" si="221"/>
        <v>0</v>
      </c>
      <c r="CI2857" t="s">
        <v>1404</v>
      </c>
      <c r="CJ2857">
        <v>2</v>
      </c>
      <c r="CK2857" t="s">
        <v>1399</v>
      </c>
      <c r="CL2857">
        <f t="shared" si="222"/>
        <v>1</v>
      </c>
      <c r="CM2857">
        <f t="shared" si="223"/>
        <v>0</v>
      </c>
      <c r="CN2857">
        <f t="shared" si="224"/>
        <v>0</v>
      </c>
    </row>
    <row r="2858" spans="1:92" x14ac:dyDescent="0.25">
      <c r="A2858">
        <v>1472</v>
      </c>
      <c r="B2858" t="s">
        <v>564</v>
      </c>
      <c r="C2858" t="s">
        <v>564</v>
      </c>
      <c r="D2858">
        <v>2606288</v>
      </c>
      <c r="E2858">
        <v>2</v>
      </c>
      <c r="F2858" s="107">
        <v>40962</v>
      </c>
      <c r="G2858" s="107">
        <v>41102</v>
      </c>
      <c r="H2858">
        <v>2606288</v>
      </c>
      <c r="I2858" s="107" t="s">
        <v>560</v>
      </c>
      <c r="J2858" s="107" t="s">
        <v>560</v>
      </c>
      <c r="K2858">
        <v>2000</v>
      </c>
      <c r="L2858" t="s">
        <v>566</v>
      </c>
      <c r="M2858" s="107">
        <v>40963</v>
      </c>
      <c r="N2858" t="s">
        <v>87</v>
      </c>
      <c r="O2858" t="s">
        <v>75</v>
      </c>
      <c r="P2858" t="s">
        <v>587</v>
      </c>
      <c r="Q2858">
        <v>0</v>
      </c>
      <c r="R2858">
        <v>141</v>
      </c>
      <c r="S2858">
        <v>0</v>
      </c>
      <c r="T2858">
        <v>0</v>
      </c>
      <c r="AD2858" s="107">
        <v>34065</v>
      </c>
      <c r="AE2858" t="s">
        <v>31</v>
      </c>
      <c r="AF2858" t="s">
        <v>68</v>
      </c>
      <c r="AG2858" t="s">
        <v>870</v>
      </c>
      <c r="AH2858" t="s">
        <v>30</v>
      </c>
      <c r="AI2858" t="s">
        <v>82</v>
      </c>
      <c r="AJ2858" t="s">
        <v>47</v>
      </c>
      <c r="AK2858">
        <v>6</v>
      </c>
      <c r="AL2858" t="s">
        <v>47</v>
      </c>
      <c r="AP2858" t="s">
        <v>102</v>
      </c>
      <c r="AR2858" t="s">
        <v>43</v>
      </c>
      <c r="AS2858" t="s">
        <v>44</v>
      </c>
      <c r="BC2858" t="s">
        <v>51</v>
      </c>
      <c r="BF2858">
        <v>0</v>
      </c>
      <c r="BG2858">
        <v>0</v>
      </c>
      <c r="BH2858">
        <v>141</v>
      </c>
      <c r="BI2858">
        <v>18.844262295081968</v>
      </c>
      <c r="BJ2858" t="e">
        <f t="shared" si="220"/>
        <v>#VALUE!</v>
      </c>
      <c r="BK2858" t="e">
        <v>#VALUE!</v>
      </c>
      <c r="BL2858" t="e">
        <v>#VALUE!</v>
      </c>
      <c r="BM2858" t="s">
        <v>47</v>
      </c>
      <c r="BN2858" t="s">
        <v>75</v>
      </c>
      <c r="BO2858" t="s">
        <v>87</v>
      </c>
      <c r="BQ2858" t="s">
        <v>47</v>
      </c>
      <c r="BR2858">
        <v>0</v>
      </c>
      <c r="BS2858" t="s">
        <v>573</v>
      </c>
      <c r="BT2858" t="s">
        <v>1252</v>
      </c>
      <c r="BU2858" t="s">
        <v>564</v>
      </c>
      <c r="BV2858">
        <v>0</v>
      </c>
      <c r="BW2858">
        <v>0</v>
      </c>
      <c r="BX2858">
        <v>0</v>
      </c>
      <c r="BY2858">
        <v>0</v>
      </c>
      <c r="BZ2858" t="e">
        <v>#VALUE!</v>
      </c>
      <c r="CA2858" t="e">
        <v>#VALUE!</v>
      </c>
      <c r="CB2858" t="e">
        <v>#VALUE!</v>
      </c>
      <c r="CC2858">
        <v>0</v>
      </c>
      <c r="CD2858">
        <v>0</v>
      </c>
      <c r="CE2858">
        <v>0</v>
      </c>
      <c r="CH2858">
        <f t="shared" si="221"/>
        <v>0</v>
      </c>
      <c r="CI2858" t="s">
        <v>1405</v>
      </c>
      <c r="CJ2858">
        <v>1</v>
      </c>
      <c r="CK2858" t="s">
        <v>1400</v>
      </c>
      <c r="CL2858">
        <f t="shared" si="222"/>
        <v>1</v>
      </c>
      <c r="CM2858">
        <f t="shared" si="223"/>
        <v>0</v>
      </c>
      <c r="CN2858">
        <f t="shared" si="224"/>
        <v>0</v>
      </c>
    </row>
    <row r="2859" spans="1:92" x14ac:dyDescent="0.25">
      <c r="A2859">
        <v>1481</v>
      </c>
      <c r="B2859" t="s">
        <v>87</v>
      </c>
      <c r="C2859" t="s">
        <v>87</v>
      </c>
      <c r="D2859">
        <v>2606324</v>
      </c>
      <c r="E2859">
        <v>1</v>
      </c>
      <c r="F2859" s="107">
        <v>40963</v>
      </c>
      <c r="G2859" s="107">
        <v>41365</v>
      </c>
      <c r="H2859">
        <v>2606324</v>
      </c>
      <c r="I2859" s="107">
        <v>40964</v>
      </c>
      <c r="J2859" s="107">
        <v>40978</v>
      </c>
      <c r="K2859">
        <v>20000</v>
      </c>
      <c r="L2859" t="s">
        <v>569</v>
      </c>
      <c r="M2859" s="107">
        <v>40978</v>
      </c>
      <c r="N2859" t="s">
        <v>87</v>
      </c>
      <c r="O2859" t="s">
        <v>75</v>
      </c>
      <c r="P2859" t="s">
        <v>54</v>
      </c>
      <c r="Q2859">
        <v>132</v>
      </c>
      <c r="R2859">
        <v>403</v>
      </c>
      <c r="S2859">
        <v>0</v>
      </c>
      <c r="T2859">
        <v>0</v>
      </c>
      <c r="AD2859" s="107">
        <v>32752</v>
      </c>
      <c r="AE2859" t="s">
        <v>31</v>
      </c>
      <c r="AF2859" t="s">
        <v>32</v>
      </c>
      <c r="AG2859" t="s">
        <v>868</v>
      </c>
      <c r="AH2859" t="s">
        <v>30</v>
      </c>
      <c r="AI2859" t="s">
        <v>96</v>
      </c>
      <c r="AJ2859" t="s">
        <v>54</v>
      </c>
      <c r="AK2859">
        <v>14</v>
      </c>
      <c r="AL2859" t="s">
        <v>54</v>
      </c>
      <c r="AP2859" t="s">
        <v>251</v>
      </c>
      <c r="AR2859" t="s">
        <v>91</v>
      </c>
      <c r="AS2859" t="s">
        <v>73</v>
      </c>
      <c r="AT2859" t="s">
        <v>948</v>
      </c>
      <c r="AU2859" t="s">
        <v>947</v>
      </c>
      <c r="AX2859" t="s">
        <v>50</v>
      </c>
      <c r="BC2859" t="s">
        <v>98</v>
      </c>
      <c r="BD2859" t="s">
        <v>949</v>
      </c>
      <c r="BF2859">
        <v>132</v>
      </c>
      <c r="BG2859">
        <v>402</v>
      </c>
      <c r="BH2859">
        <v>403</v>
      </c>
      <c r="BI2859">
        <v>22.434426229508198</v>
      </c>
      <c r="BJ2859">
        <f t="shared" si="220"/>
        <v>22</v>
      </c>
      <c r="BK2859">
        <v>0</v>
      </c>
      <c r="BL2859">
        <v>-387</v>
      </c>
      <c r="BM2859" t="s">
        <v>1051</v>
      </c>
      <c r="BN2859" t="s">
        <v>75</v>
      </c>
      <c r="BO2859" t="s">
        <v>87</v>
      </c>
      <c r="BQ2859" t="s">
        <v>1051</v>
      </c>
      <c r="BR2859" t="s">
        <v>87</v>
      </c>
      <c r="BS2859" t="s">
        <v>572</v>
      </c>
      <c r="BT2859" t="s">
        <v>1252</v>
      </c>
      <c r="BU2859" t="s">
        <v>564</v>
      </c>
      <c r="BV2859">
        <v>0.32754342431761785</v>
      </c>
      <c r="BW2859">
        <v>3.7313432835820892E-2</v>
      </c>
      <c r="BX2859">
        <v>-0.29022999148179696</v>
      </c>
      <c r="BY2859">
        <v>0</v>
      </c>
      <c r="BZ2859">
        <v>-15</v>
      </c>
      <c r="CA2859">
        <v>117</v>
      </c>
      <c r="CB2859">
        <v>402</v>
      </c>
      <c r="CC2859">
        <v>132</v>
      </c>
      <c r="CD2859">
        <v>402</v>
      </c>
      <c r="CE2859">
        <v>387</v>
      </c>
      <c r="CH2859">
        <f t="shared" si="221"/>
        <v>0</v>
      </c>
      <c r="CI2859" t="s">
        <v>1403</v>
      </c>
      <c r="CJ2859">
        <v>6</v>
      </c>
      <c r="CK2859" t="s">
        <v>1399</v>
      </c>
      <c r="CL2859">
        <f t="shared" si="222"/>
        <v>1</v>
      </c>
      <c r="CM2859">
        <f t="shared" si="223"/>
        <v>0</v>
      </c>
      <c r="CN2859">
        <f t="shared" si="224"/>
        <v>0</v>
      </c>
    </row>
    <row r="2860" spans="1:92" x14ac:dyDescent="0.25">
      <c r="A2860">
        <v>1484</v>
      </c>
      <c r="B2860" t="s">
        <v>564</v>
      </c>
      <c r="C2860" t="s">
        <v>564</v>
      </c>
      <c r="D2860">
        <v>2606336</v>
      </c>
      <c r="E2860">
        <v>1</v>
      </c>
      <c r="F2860" s="107">
        <v>40963</v>
      </c>
      <c r="G2860" s="107">
        <v>40980</v>
      </c>
      <c r="H2860">
        <v>2606336</v>
      </c>
      <c r="I2860" s="107">
        <v>40963</v>
      </c>
      <c r="J2860" s="107">
        <v>40980</v>
      </c>
      <c r="K2860">
        <v>30000</v>
      </c>
      <c r="L2860" t="s">
        <v>570</v>
      </c>
      <c r="N2860" t="s">
        <v>564</v>
      </c>
      <c r="O2860" t="s">
        <v>913</v>
      </c>
      <c r="P2860" t="s">
        <v>54</v>
      </c>
      <c r="Q2860">
        <v>18</v>
      </c>
      <c r="R2860">
        <v>18</v>
      </c>
      <c r="S2860">
        <v>0</v>
      </c>
      <c r="T2860">
        <v>0</v>
      </c>
      <c r="AD2860" s="107">
        <v>22626</v>
      </c>
      <c r="AE2860" t="s">
        <v>31</v>
      </c>
      <c r="AF2860" t="s">
        <v>68</v>
      </c>
      <c r="AG2860" t="s">
        <v>870</v>
      </c>
      <c r="AH2860" t="s">
        <v>30</v>
      </c>
      <c r="AI2860" t="s">
        <v>140</v>
      </c>
      <c r="AJ2860" t="s">
        <v>54</v>
      </c>
      <c r="AK2860">
        <v>2</v>
      </c>
      <c r="AL2860" t="s">
        <v>54</v>
      </c>
      <c r="AP2860" t="s">
        <v>72</v>
      </c>
      <c r="AR2860" t="s">
        <v>49</v>
      </c>
      <c r="AS2860" t="s">
        <v>73</v>
      </c>
      <c r="BC2860" t="s">
        <v>37</v>
      </c>
      <c r="BF2860">
        <v>18</v>
      </c>
      <c r="BG2860">
        <v>18</v>
      </c>
      <c r="BH2860">
        <v>18</v>
      </c>
      <c r="BI2860">
        <v>50.101092896174862</v>
      </c>
      <c r="BJ2860">
        <f t="shared" si="220"/>
        <v>50</v>
      </c>
      <c r="BK2860">
        <v>0</v>
      </c>
      <c r="BL2860">
        <v>0</v>
      </c>
      <c r="BM2860" t="s">
        <v>1051</v>
      </c>
      <c r="BN2860" t="s">
        <v>913</v>
      </c>
      <c r="BO2860" t="s">
        <v>564</v>
      </c>
      <c r="BQ2860" t="s">
        <v>1051</v>
      </c>
      <c r="BR2860" t="s">
        <v>87</v>
      </c>
      <c r="BS2860" t="s">
        <v>572</v>
      </c>
      <c r="BT2860" t="s">
        <v>1252</v>
      </c>
      <c r="BU2860" t="s">
        <v>564</v>
      </c>
      <c r="BV2860">
        <v>1</v>
      </c>
      <c r="BW2860">
        <v>1</v>
      </c>
      <c r="BX2860">
        <v>0</v>
      </c>
      <c r="BY2860">
        <v>0</v>
      </c>
      <c r="BZ2860">
        <v>-18</v>
      </c>
      <c r="CA2860">
        <v>0</v>
      </c>
      <c r="CB2860">
        <v>18</v>
      </c>
      <c r="CC2860" t="e">
        <v>#VALUE!</v>
      </c>
      <c r="CD2860">
        <v>18</v>
      </c>
      <c r="CE2860">
        <v>0</v>
      </c>
      <c r="CH2860">
        <f t="shared" si="221"/>
        <v>0</v>
      </c>
      <c r="CI2860" t="s">
        <v>1404</v>
      </c>
      <c r="CJ2860">
        <v>2</v>
      </c>
      <c r="CK2860" t="s">
        <v>1399</v>
      </c>
      <c r="CL2860">
        <f t="shared" si="222"/>
        <v>0</v>
      </c>
      <c r="CM2860">
        <f t="shared" si="223"/>
        <v>0</v>
      </c>
      <c r="CN2860">
        <f t="shared" si="224"/>
        <v>0</v>
      </c>
    </row>
    <row r="2861" spans="1:92" x14ac:dyDescent="0.25">
      <c r="A2861">
        <v>1486</v>
      </c>
      <c r="B2861" t="s">
        <v>564</v>
      </c>
      <c r="C2861" t="s">
        <v>564</v>
      </c>
      <c r="D2861">
        <v>2606343</v>
      </c>
      <c r="E2861">
        <v>1</v>
      </c>
      <c r="F2861" s="107">
        <v>40963</v>
      </c>
      <c r="G2861" s="107">
        <v>41141</v>
      </c>
      <c r="H2861">
        <v>2606343</v>
      </c>
      <c r="I2861" s="107">
        <v>40973</v>
      </c>
      <c r="J2861" s="107">
        <v>40975</v>
      </c>
      <c r="K2861">
        <v>30000</v>
      </c>
      <c r="L2861" t="s">
        <v>570</v>
      </c>
      <c r="M2861" s="107">
        <v>40975</v>
      </c>
      <c r="N2861" t="s">
        <v>87</v>
      </c>
      <c r="O2861" t="s">
        <v>583</v>
      </c>
      <c r="P2861" t="s">
        <v>122</v>
      </c>
      <c r="Q2861">
        <v>3</v>
      </c>
      <c r="R2861">
        <v>179</v>
      </c>
      <c r="S2861">
        <v>0</v>
      </c>
      <c r="T2861">
        <v>0</v>
      </c>
      <c r="AD2861" s="107">
        <v>21930</v>
      </c>
      <c r="AE2861" t="s">
        <v>31</v>
      </c>
      <c r="AF2861" t="s">
        <v>68</v>
      </c>
      <c r="AG2861" t="s">
        <v>870</v>
      </c>
      <c r="AH2861" t="s">
        <v>30</v>
      </c>
      <c r="AI2861" t="s">
        <v>86</v>
      </c>
      <c r="AJ2861" t="s">
        <v>122</v>
      </c>
      <c r="AK2861">
        <v>8</v>
      </c>
      <c r="AL2861" t="s">
        <v>122</v>
      </c>
      <c r="AP2861" t="s">
        <v>109</v>
      </c>
      <c r="AR2861" t="s">
        <v>49</v>
      </c>
      <c r="AS2861" t="s">
        <v>73</v>
      </c>
      <c r="BC2861" t="s">
        <v>51</v>
      </c>
      <c r="BF2861">
        <v>3</v>
      </c>
      <c r="BG2861">
        <v>169</v>
      </c>
      <c r="BH2861">
        <v>179</v>
      </c>
      <c r="BI2861">
        <v>52.002732240437162</v>
      </c>
      <c r="BJ2861">
        <f t="shared" si="220"/>
        <v>52</v>
      </c>
      <c r="BK2861">
        <v>0</v>
      </c>
      <c r="BL2861">
        <v>-166</v>
      </c>
      <c r="BM2861" t="s">
        <v>1051</v>
      </c>
      <c r="BN2861" t="s">
        <v>75</v>
      </c>
      <c r="BO2861" t="s">
        <v>87</v>
      </c>
      <c r="BQ2861" t="s">
        <v>1051</v>
      </c>
      <c r="BR2861" t="s">
        <v>87</v>
      </c>
      <c r="BS2861" t="s">
        <v>573</v>
      </c>
      <c r="BT2861" t="s">
        <v>1252</v>
      </c>
      <c r="BU2861" t="s">
        <v>564</v>
      </c>
      <c r="BV2861">
        <v>1.6759776536312849E-2</v>
      </c>
      <c r="BW2861">
        <v>1.7751479289940829E-2</v>
      </c>
      <c r="BX2861">
        <v>9.9170275362798002E-4</v>
      </c>
      <c r="BY2861">
        <v>0</v>
      </c>
      <c r="BZ2861">
        <v>-3</v>
      </c>
      <c r="CA2861">
        <v>0</v>
      </c>
      <c r="CB2861">
        <v>3</v>
      </c>
      <c r="CC2861" t="e">
        <v>#VALUE!</v>
      </c>
      <c r="CD2861">
        <v>3</v>
      </c>
      <c r="CE2861">
        <v>0</v>
      </c>
      <c r="CH2861">
        <f t="shared" si="221"/>
        <v>0</v>
      </c>
      <c r="CI2861" t="s">
        <v>1405</v>
      </c>
      <c r="CJ2861">
        <v>1</v>
      </c>
      <c r="CK2861" t="s">
        <v>1399</v>
      </c>
      <c r="CL2861">
        <f t="shared" si="222"/>
        <v>1</v>
      </c>
      <c r="CM2861">
        <f t="shared" si="223"/>
        <v>0</v>
      </c>
      <c r="CN2861">
        <f t="shared" si="224"/>
        <v>0</v>
      </c>
    </row>
    <row r="2862" spans="1:92" x14ac:dyDescent="0.25">
      <c r="A2862">
        <v>1493</v>
      </c>
      <c r="B2862" t="s">
        <v>564</v>
      </c>
      <c r="C2862" t="s">
        <v>564</v>
      </c>
      <c r="D2862">
        <v>2606417</v>
      </c>
      <c r="E2862">
        <v>1</v>
      </c>
      <c r="F2862" s="107">
        <v>40963</v>
      </c>
      <c r="G2862" s="107">
        <v>41016</v>
      </c>
      <c r="H2862">
        <v>2606417</v>
      </c>
      <c r="I2862" s="107">
        <v>40964</v>
      </c>
      <c r="J2862" s="107">
        <v>41016</v>
      </c>
      <c r="K2862">
        <v>2000</v>
      </c>
      <c r="L2862" t="s">
        <v>566</v>
      </c>
      <c r="N2862" t="s">
        <v>564</v>
      </c>
      <c r="O2862" t="s">
        <v>913</v>
      </c>
      <c r="P2862" t="s">
        <v>54</v>
      </c>
      <c r="Q2862">
        <v>53</v>
      </c>
      <c r="R2862">
        <v>54</v>
      </c>
      <c r="S2862">
        <v>0</v>
      </c>
      <c r="T2862">
        <v>0</v>
      </c>
      <c r="AD2862" s="107">
        <v>30324</v>
      </c>
      <c r="AE2862" t="s">
        <v>31</v>
      </c>
      <c r="AF2862" t="s">
        <v>32</v>
      </c>
      <c r="AG2862" t="s">
        <v>868</v>
      </c>
      <c r="AH2862" t="s">
        <v>30</v>
      </c>
      <c r="AI2862" t="s">
        <v>41</v>
      </c>
      <c r="AJ2862" t="s">
        <v>54</v>
      </c>
      <c r="AK2862">
        <v>3</v>
      </c>
      <c r="AL2862" t="s">
        <v>54</v>
      </c>
      <c r="AP2862" t="s">
        <v>42</v>
      </c>
      <c r="AR2862" t="s">
        <v>43</v>
      </c>
      <c r="AS2862" t="s">
        <v>44</v>
      </c>
      <c r="BC2862" t="s">
        <v>37</v>
      </c>
      <c r="BF2862">
        <v>53</v>
      </c>
      <c r="BG2862">
        <v>53</v>
      </c>
      <c r="BH2862">
        <v>54</v>
      </c>
      <c r="BI2862">
        <v>29.068306010928961</v>
      </c>
      <c r="BJ2862">
        <f t="shared" si="220"/>
        <v>29</v>
      </c>
      <c r="BK2862">
        <v>0</v>
      </c>
      <c r="BL2862">
        <v>0</v>
      </c>
      <c r="BM2862" t="s">
        <v>1051</v>
      </c>
      <c r="BN2862" t="s">
        <v>913</v>
      </c>
      <c r="BO2862" t="s">
        <v>564</v>
      </c>
      <c r="BQ2862" t="s">
        <v>1051</v>
      </c>
      <c r="BR2862" t="s">
        <v>87</v>
      </c>
      <c r="BS2862" t="s">
        <v>572</v>
      </c>
      <c r="BT2862" t="s">
        <v>1252</v>
      </c>
      <c r="BU2862" t="s">
        <v>564</v>
      </c>
      <c r="BV2862">
        <v>0.98148148148148151</v>
      </c>
      <c r="BW2862">
        <v>1</v>
      </c>
      <c r="BX2862">
        <v>1.851851851851849E-2</v>
      </c>
      <c r="BY2862">
        <v>0</v>
      </c>
      <c r="BZ2862">
        <v>-53</v>
      </c>
      <c r="CA2862">
        <v>0</v>
      </c>
      <c r="CB2862">
        <v>53</v>
      </c>
      <c r="CC2862" t="e">
        <v>#VALUE!</v>
      </c>
      <c r="CD2862">
        <v>53</v>
      </c>
      <c r="CE2862">
        <v>0</v>
      </c>
      <c r="CH2862">
        <f t="shared" si="221"/>
        <v>0</v>
      </c>
      <c r="CI2862" t="s">
        <v>1401</v>
      </c>
      <c r="CJ2862">
        <v>3</v>
      </c>
      <c r="CK2862" t="s">
        <v>1399</v>
      </c>
      <c r="CL2862">
        <f t="shared" si="222"/>
        <v>0</v>
      </c>
      <c r="CM2862">
        <f t="shared" si="223"/>
        <v>0</v>
      </c>
      <c r="CN2862">
        <f t="shared" si="224"/>
        <v>0</v>
      </c>
    </row>
    <row r="2863" spans="1:92" x14ac:dyDescent="0.25">
      <c r="A2863">
        <v>1500</v>
      </c>
      <c r="B2863" t="s">
        <v>564</v>
      </c>
      <c r="C2863" t="s">
        <v>564</v>
      </c>
      <c r="D2863">
        <v>2606487</v>
      </c>
      <c r="E2863">
        <v>2</v>
      </c>
      <c r="F2863" s="107">
        <v>40964</v>
      </c>
      <c r="G2863" s="107">
        <v>40966</v>
      </c>
      <c r="H2863">
        <v>2606487</v>
      </c>
      <c r="I2863" s="107">
        <v>40964</v>
      </c>
      <c r="J2863" s="107">
        <v>40966</v>
      </c>
      <c r="K2863">
        <v>5000</v>
      </c>
      <c r="L2863" t="s">
        <v>567</v>
      </c>
      <c r="N2863" t="s">
        <v>564</v>
      </c>
      <c r="O2863" t="s">
        <v>913</v>
      </c>
      <c r="P2863" t="s">
        <v>587</v>
      </c>
      <c r="Q2863">
        <v>3</v>
      </c>
      <c r="R2863">
        <v>3</v>
      </c>
      <c r="S2863">
        <v>0</v>
      </c>
      <c r="T2863">
        <v>0</v>
      </c>
      <c r="AD2863" s="107">
        <v>25447</v>
      </c>
      <c r="AE2863" t="s">
        <v>31</v>
      </c>
      <c r="AF2863" t="s">
        <v>68</v>
      </c>
      <c r="AG2863" t="s">
        <v>870</v>
      </c>
      <c r="AH2863" t="s">
        <v>30</v>
      </c>
      <c r="AI2863" t="s">
        <v>96</v>
      </c>
      <c r="AJ2863" t="s">
        <v>47</v>
      </c>
      <c r="AK2863">
        <v>1</v>
      </c>
      <c r="AL2863" t="s">
        <v>47</v>
      </c>
      <c r="AP2863" t="s">
        <v>92</v>
      </c>
      <c r="AR2863" t="s">
        <v>66</v>
      </c>
      <c r="AS2863" t="s">
        <v>44</v>
      </c>
      <c r="BC2863" t="s">
        <v>98</v>
      </c>
      <c r="BF2863">
        <v>3</v>
      </c>
      <c r="BG2863">
        <v>3</v>
      </c>
      <c r="BH2863">
        <v>3</v>
      </c>
      <c r="BI2863">
        <v>42.396174863387976</v>
      </c>
      <c r="BJ2863">
        <f t="shared" si="220"/>
        <v>43</v>
      </c>
      <c r="BK2863">
        <v>0</v>
      </c>
      <c r="BL2863">
        <v>0</v>
      </c>
      <c r="BM2863" t="s">
        <v>47</v>
      </c>
      <c r="BN2863" t="s">
        <v>913</v>
      </c>
      <c r="BO2863" t="s">
        <v>564</v>
      </c>
      <c r="BQ2863" t="s">
        <v>47</v>
      </c>
      <c r="BR2863" t="s">
        <v>87</v>
      </c>
      <c r="BS2863" t="s">
        <v>572</v>
      </c>
      <c r="BT2863" t="s">
        <v>1252</v>
      </c>
      <c r="BU2863" t="s">
        <v>564</v>
      </c>
      <c r="BV2863">
        <v>1</v>
      </c>
      <c r="BW2863">
        <v>1</v>
      </c>
      <c r="BX2863">
        <v>0</v>
      </c>
      <c r="BY2863">
        <v>0</v>
      </c>
      <c r="BZ2863">
        <v>-3</v>
      </c>
      <c r="CA2863">
        <v>0</v>
      </c>
      <c r="CB2863">
        <v>3</v>
      </c>
      <c r="CC2863" t="e">
        <v>#VALUE!</v>
      </c>
      <c r="CD2863">
        <v>3</v>
      </c>
      <c r="CE2863">
        <v>0</v>
      </c>
      <c r="CH2863">
        <f t="shared" si="221"/>
        <v>0</v>
      </c>
      <c r="CI2863" t="s">
        <v>1405</v>
      </c>
      <c r="CJ2863">
        <v>1</v>
      </c>
      <c r="CK2863" t="s">
        <v>1399</v>
      </c>
      <c r="CL2863">
        <f t="shared" si="222"/>
        <v>0</v>
      </c>
      <c r="CM2863">
        <f t="shared" si="223"/>
        <v>0</v>
      </c>
      <c r="CN2863">
        <f t="shared" si="224"/>
        <v>0</v>
      </c>
    </row>
    <row r="2864" spans="1:92" x14ac:dyDescent="0.25">
      <c r="A2864">
        <v>1502</v>
      </c>
      <c r="B2864" t="s">
        <v>564</v>
      </c>
      <c r="C2864" t="s">
        <v>564</v>
      </c>
      <c r="D2864">
        <v>2606488</v>
      </c>
      <c r="E2864">
        <v>4</v>
      </c>
      <c r="F2864" s="107">
        <v>40964</v>
      </c>
      <c r="G2864" s="107">
        <v>40976</v>
      </c>
      <c r="H2864">
        <v>2606488</v>
      </c>
      <c r="I2864" s="107">
        <v>40965</v>
      </c>
      <c r="J2864" s="107">
        <v>40976</v>
      </c>
      <c r="K2864">
        <v>52000</v>
      </c>
      <c r="L2864" t="s">
        <v>570</v>
      </c>
      <c r="N2864" t="s">
        <v>564</v>
      </c>
      <c r="O2864" t="s">
        <v>913</v>
      </c>
      <c r="P2864" t="s">
        <v>38</v>
      </c>
      <c r="Q2864">
        <v>12</v>
      </c>
      <c r="R2864">
        <v>13</v>
      </c>
      <c r="S2864">
        <v>0</v>
      </c>
      <c r="T2864">
        <v>0</v>
      </c>
      <c r="AD2864" s="107">
        <v>33796</v>
      </c>
      <c r="AE2864" t="s">
        <v>31</v>
      </c>
      <c r="AF2864" t="s">
        <v>68</v>
      </c>
      <c r="AG2864" t="s">
        <v>870</v>
      </c>
      <c r="AH2864" t="s">
        <v>30</v>
      </c>
      <c r="AI2864" t="s">
        <v>46</v>
      </c>
      <c r="AJ2864" t="s">
        <v>88</v>
      </c>
      <c r="AK2864">
        <v>2</v>
      </c>
      <c r="AL2864" t="s">
        <v>986</v>
      </c>
      <c r="AO2864">
        <v>30</v>
      </c>
      <c r="AP2864" t="s">
        <v>42</v>
      </c>
      <c r="AR2864" t="s">
        <v>43</v>
      </c>
      <c r="AS2864" t="s">
        <v>44</v>
      </c>
      <c r="BC2864" t="s">
        <v>37</v>
      </c>
      <c r="BF2864">
        <v>12</v>
      </c>
      <c r="BG2864">
        <v>12</v>
      </c>
      <c r="BH2864">
        <v>13</v>
      </c>
      <c r="BI2864">
        <v>19.584699453551913</v>
      </c>
      <c r="BJ2864">
        <f t="shared" si="220"/>
        <v>20</v>
      </c>
      <c r="BK2864">
        <v>0</v>
      </c>
      <c r="BL2864">
        <v>0</v>
      </c>
      <c r="BM2864" t="s">
        <v>1050</v>
      </c>
      <c r="BN2864" t="s">
        <v>913</v>
      </c>
      <c r="BO2864" t="s">
        <v>564</v>
      </c>
      <c r="BQ2864" t="s">
        <v>1050</v>
      </c>
      <c r="BR2864" t="s">
        <v>87</v>
      </c>
      <c r="BS2864" t="s">
        <v>572</v>
      </c>
      <c r="BT2864" t="s">
        <v>1252</v>
      </c>
      <c r="BU2864" t="s">
        <v>564</v>
      </c>
      <c r="BV2864">
        <v>0.92307692307692313</v>
      </c>
      <c r="BW2864">
        <v>1</v>
      </c>
      <c r="BX2864">
        <v>7.6923076923076872E-2</v>
      </c>
      <c r="BY2864">
        <v>0</v>
      </c>
      <c r="BZ2864">
        <v>-12</v>
      </c>
      <c r="CA2864">
        <v>0</v>
      </c>
      <c r="CB2864">
        <v>12</v>
      </c>
      <c r="CC2864" t="e">
        <v>#VALUE!</v>
      </c>
      <c r="CD2864">
        <v>12</v>
      </c>
      <c r="CE2864">
        <v>0</v>
      </c>
      <c r="CH2864">
        <f t="shared" si="221"/>
        <v>0</v>
      </c>
      <c r="CI2864" t="s">
        <v>1404</v>
      </c>
      <c r="CJ2864">
        <v>2</v>
      </c>
      <c r="CK2864" t="s">
        <v>1399</v>
      </c>
      <c r="CL2864">
        <f t="shared" si="222"/>
        <v>0</v>
      </c>
      <c r="CM2864">
        <f t="shared" si="223"/>
        <v>0</v>
      </c>
      <c r="CN2864">
        <f t="shared" si="224"/>
        <v>0</v>
      </c>
    </row>
    <row r="2865" spans="1:92" x14ac:dyDescent="0.25">
      <c r="A2865">
        <v>1504</v>
      </c>
      <c r="B2865" t="s">
        <v>564</v>
      </c>
      <c r="C2865" t="s">
        <v>564</v>
      </c>
      <c r="D2865">
        <v>2606517</v>
      </c>
      <c r="E2865" t="s">
        <v>1409</v>
      </c>
      <c r="F2865" s="107">
        <v>40964</v>
      </c>
      <c r="G2865" s="107"/>
      <c r="H2865">
        <v>2606517</v>
      </c>
      <c r="I2865" s="107">
        <v>40971</v>
      </c>
      <c r="J2865" s="107"/>
      <c r="K2865">
        <v>80000</v>
      </c>
      <c r="L2865" t="s">
        <v>570</v>
      </c>
      <c r="N2865" t="s">
        <v>564</v>
      </c>
      <c r="O2865" t="s">
        <v>913</v>
      </c>
      <c r="P2865" t="s">
        <v>30</v>
      </c>
      <c r="Q2865" t="s">
        <v>586</v>
      </c>
      <c r="R2865" t="s">
        <v>586</v>
      </c>
      <c r="S2865">
        <v>0</v>
      </c>
      <c r="T2865">
        <v>5</v>
      </c>
      <c r="AD2865" s="107">
        <v>22923</v>
      </c>
      <c r="AE2865" t="s">
        <v>31</v>
      </c>
      <c r="AF2865" t="s">
        <v>39</v>
      </c>
      <c r="AG2865" t="s">
        <v>40</v>
      </c>
      <c r="AH2865" t="s">
        <v>40</v>
      </c>
      <c r="AI2865" t="s">
        <v>79</v>
      </c>
      <c r="AJ2865" t="s">
        <v>30</v>
      </c>
      <c r="AP2865" t="s">
        <v>128</v>
      </c>
      <c r="AR2865" t="s">
        <v>91</v>
      </c>
      <c r="AS2865" t="s">
        <v>125</v>
      </c>
      <c r="BC2865" t="s">
        <v>51</v>
      </c>
      <c r="BF2865" t="s">
        <v>586</v>
      </c>
      <c r="BG2865" t="s">
        <v>586</v>
      </c>
      <c r="BH2865" t="s">
        <v>586</v>
      </c>
      <c r="BI2865">
        <v>49.292349726775953</v>
      </c>
      <c r="BJ2865">
        <f t="shared" si="220"/>
        <v>49</v>
      </c>
      <c r="BK2865">
        <v>0</v>
      </c>
      <c r="BL2865">
        <v>0</v>
      </c>
      <c r="BM2865">
        <v>0</v>
      </c>
      <c r="BN2865" t="s">
        <v>913</v>
      </c>
      <c r="BO2865" t="s">
        <v>564</v>
      </c>
      <c r="BQ2865" t="s">
        <v>1409</v>
      </c>
      <c r="BR2865" t="s">
        <v>87</v>
      </c>
      <c r="BS2865" t="s">
        <v>586</v>
      </c>
      <c r="BT2865" t="s">
        <v>586</v>
      </c>
      <c r="BU2865" t="s">
        <v>564</v>
      </c>
      <c r="BV2865" t="s">
        <v>586</v>
      </c>
      <c r="BW2865" t="s">
        <v>586</v>
      </c>
      <c r="BX2865">
        <v>0</v>
      </c>
      <c r="BY2865" t="e">
        <v>#VALUE!</v>
      </c>
      <c r="BZ2865">
        <v>40970</v>
      </c>
      <c r="CA2865" t="e">
        <v>#VALUE!</v>
      </c>
      <c r="CB2865" t="e">
        <v>#VALUE!</v>
      </c>
      <c r="CC2865" t="s">
        <v>586</v>
      </c>
      <c r="CD2865" t="s">
        <v>586</v>
      </c>
      <c r="CH2865">
        <f t="shared" si="221"/>
        <v>1</v>
      </c>
      <c r="CI2865" t="s">
        <v>1410</v>
      </c>
      <c r="CJ2865">
        <v>9</v>
      </c>
      <c r="CK2865" t="s">
        <v>1399</v>
      </c>
      <c r="CL2865">
        <f t="shared" si="222"/>
        <v>0</v>
      </c>
      <c r="CM2865">
        <f t="shared" si="223"/>
        <v>0</v>
      </c>
      <c r="CN2865">
        <f t="shared" si="224"/>
        <v>1</v>
      </c>
    </row>
    <row r="2866" spans="1:92" x14ac:dyDescent="0.25">
      <c r="A2866">
        <v>1505</v>
      </c>
      <c r="B2866" t="s">
        <v>564</v>
      </c>
      <c r="C2866" t="s">
        <v>564</v>
      </c>
      <c r="D2866">
        <v>2606536</v>
      </c>
      <c r="E2866">
        <v>1</v>
      </c>
      <c r="F2866" s="107">
        <v>40964</v>
      </c>
      <c r="G2866" s="107">
        <v>41045</v>
      </c>
      <c r="H2866">
        <v>2606536</v>
      </c>
      <c r="I2866" s="107">
        <v>40964</v>
      </c>
      <c r="J2866" s="107">
        <v>40968</v>
      </c>
      <c r="K2866">
        <v>30000</v>
      </c>
      <c r="L2866" t="s">
        <v>570</v>
      </c>
      <c r="M2866" s="107">
        <v>40968</v>
      </c>
      <c r="N2866" t="s">
        <v>87</v>
      </c>
      <c r="O2866" t="s">
        <v>75</v>
      </c>
      <c r="P2866" t="s">
        <v>54</v>
      </c>
      <c r="Q2866">
        <v>5</v>
      </c>
      <c r="R2866">
        <v>82</v>
      </c>
      <c r="S2866">
        <v>0</v>
      </c>
      <c r="T2866">
        <v>0</v>
      </c>
      <c r="AB2866" t="s">
        <v>111</v>
      </c>
      <c r="AD2866" s="107">
        <v>29622</v>
      </c>
      <c r="AE2866" t="s">
        <v>45</v>
      </c>
      <c r="AF2866" t="s">
        <v>39</v>
      </c>
      <c r="AG2866" t="s">
        <v>40</v>
      </c>
      <c r="AH2866" t="s">
        <v>30</v>
      </c>
      <c r="AI2866" t="s">
        <v>113</v>
      </c>
      <c r="AJ2866" t="s">
        <v>54</v>
      </c>
      <c r="AK2866">
        <v>4</v>
      </c>
      <c r="AL2866" t="s">
        <v>54</v>
      </c>
      <c r="AP2866" t="s">
        <v>104</v>
      </c>
      <c r="AR2866" t="s">
        <v>91</v>
      </c>
      <c r="AS2866" t="s">
        <v>105</v>
      </c>
      <c r="BC2866" t="s">
        <v>51</v>
      </c>
      <c r="BF2866">
        <v>5</v>
      </c>
      <c r="BG2866">
        <v>82</v>
      </c>
      <c r="BH2866">
        <v>82</v>
      </c>
      <c r="BI2866">
        <v>30.989071038251367</v>
      </c>
      <c r="BJ2866">
        <f t="shared" si="220"/>
        <v>31</v>
      </c>
      <c r="BK2866">
        <v>0</v>
      </c>
      <c r="BL2866">
        <v>-77</v>
      </c>
      <c r="BM2866" t="s">
        <v>1051</v>
      </c>
      <c r="BN2866" t="s">
        <v>75</v>
      </c>
      <c r="BO2866" t="s">
        <v>87</v>
      </c>
      <c r="BQ2866" t="s">
        <v>1051</v>
      </c>
      <c r="BR2866" t="s">
        <v>87</v>
      </c>
      <c r="BS2866" t="s">
        <v>573</v>
      </c>
      <c r="BT2866" t="s">
        <v>1252</v>
      </c>
      <c r="BU2866" t="s">
        <v>564</v>
      </c>
      <c r="BV2866">
        <v>6.097560975609756E-2</v>
      </c>
      <c r="BW2866">
        <v>6.097560975609756E-2</v>
      </c>
      <c r="BX2866">
        <v>0</v>
      </c>
      <c r="BY2866">
        <v>0</v>
      </c>
      <c r="BZ2866">
        <v>-5</v>
      </c>
      <c r="CA2866">
        <v>0</v>
      </c>
      <c r="CB2866">
        <v>5</v>
      </c>
      <c r="CC2866" t="e">
        <v>#VALUE!</v>
      </c>
      <c r="CD2866">
        <v>5</v>
      </c>
      <c r="CE2866">
        <v>0</v>
      </c>
      <c r="CH2866">
        <f t="shared" si="221"/>
        <v>0</v>
      </c>
      <c r="CI2866" t="s">
        <v>1405</v>
      </c>
      <c r="CJ2866">
        <v>1</v>
      </c>
      <c r="CK2866" t="s">
        <v>1399</v>
      </c>
      <c r="CL2866">
        <f t="shared" si="222"/>
        <v>1</v>
      </c>
      <c r="CM2866">
        <f t="shared" si="223"/>
        <v>0</v>
      </c>
      <c r="CN2866">
        <f t="shared" si="224"/>
        <v>0</v>
      </c>
    </row>
    <row r="2867" spans="1:92" x14ac:dyDescent="0.25">
      <c r="A2867">
        <v>1514</v>
      </c>
      <c r="B2867" t="s">
        <v>564</v>
      </c>
      <c r="C2867" t="s">
        <v>564</v>
      </c>
      <c r="D2867">
        <v>2606598</v>
      </c>
      <c r="E2867">
        <v>1</v>
      </c>
      <c r="F2867" s="107">
        <v>40964</v>
      </c>
      <c r="G2867" s="107">
        <v>40966</v>
      </c>
      <c r="H2867">
        <v>2606598</v>
      </c>
      <c r="I2867" s="107" t="s">
        <v>560</v>
      </c>
      <c r="J2867" s="107" t="s">
        <v>560</v>
      </c>
      <c r="K2867">
        <v>1000</v>
      </c>
      <c r="L2867" t="s">
        <v>566</v>
      </c>
      <c r="M2867" s="107">
        <v>40965</v>
      </c>
      <c r="N2867" t="s">
        <v>87</v>
      </c>
      <c r="O2867" t="s">
        <v>75</v>
      </c>
      <c r="P2867" t="s">
        <v>54</v>
      </c>
      <c r="Q2867">
        <v>0</v>
      </c>
      <c r="R2867">
        <v>3</v>
      </c>
      <c r="S2867">
        <v>0</v>
      </c>
      <c r="T2867">
        <v>0</v>
      </c>
      <c r="AB2867" t="s">
        <v>111</v>
      </c>
      <c r="AD2867" s="107">
        <v>34615</v>
      </c>
      <c r="AE2867" t="s">
        <v>31</v>
      </c>
      <c r="AF2867" t="s">
        <v>39</v>
      </c>
      <c r="AG2867" t="s">
        <v>40</v>
      </c>
      <c r="AH2867" t="s">
        <v>30</v>
      </c>
      <c r="AI2867" t="s">
        <v>86</v>
      </c>
      <c r="AJ2867" t="s">
        <v>54</v>
      </c>
      <c r="AK2867">
        <v>1</v>
      </c>
      <c r="AL2867" t="s">
        <v>54</v>
      </c>
      <c r="AP2867" t="s">
        <v>341</v>
      </c>
      <c r="AR2867" t="s">
        <v>66</v>
      </c>
      <c r="AS2867" t="s">
        <v>63</v>
      </c>
      <c r="BC2867" t="s">
        <v>78</v>
      </c>
      <c r="BF2867">
        <v>0</v>
      </c>
      <c r="BG2867">
        <v>0</v>
      </c>
      <c r="BH2867">
        <v>3</v>
      </c>
      <c r="BI2867">
        <v>17.346994535519126</v>
      </c>
      <c r="BJ2867" t="e">
        <f t="shared" si="220"/>
        <v>#VALUE!</v>
      </c>
      <c r="BK2867" t="e">
        <v>#VALUE!</v>
      </c>
      <c r="BL2867" t="e">
        <v>#VALUE!</v>
      </c>
      <c r="BM2867" t="s">
        <v>1051</v>
      </c>
      <c r="BN2867" t="s">
        <v>75</v>
      </c>
      <c r="BO2867" t="s">
        <v>87</v>
      </c>
      <c r="BQ2867" t="s">
        <v>1051</v>
      </c>
      <c r="BR2867">
        <v>0</v>
      </c>
      <c r="BS2867" t="s">
        <v>573</v>
      </c>
      <c r="BT2867" t="s">
        <v>1252</v>
      </c>
      <c r="BU2867" t="s">
        <v>564</v>
      </c>
      <c r="BV2867">
        <v>0</v>
      </c>
      <c r="BW2867">
        <v>0</v>
      </c>
      <c r="BX2867">
        <v>0</v>
      </c>
      <c r="BY2867">
        <v>0</v>
      </c>
      <c r="BZ2867" t="e">
        <v>#VALUE!</v>
      </c>
      <c r="CA2867" t="e">
        <v>#VALUE!</v>
      </c>
      <c r="CB2867" t="e">
        <v>#VALUE!</v>
      </c>
      <c r="CC2867">
        <v>0</v>
      </c>
      <c r="CD2867">
        <v>0</v>
      </c>
      <c r="CE2867">
        <v>0</v>
      </c>
      <c r="CH2867">
        <f t="shared" si="221"/>
        <v>0</v>
      </c>
      <c r="CI2867" t="s">
        <v>1405</v>
      </c>
      <c r="CJ2867">
        <v>1</v>
      </c>
      <c r="CK2867" t="s">
        <v>1400</v>
      </c>
      <c r="CL2867">
        <f t="shared" si="222"/>
        <v>1</v>
      </c>
      <c r="CM2867">
        <f t="shared" si="223"/>
        <v>0</v>
      </c>
      <c r="CN2867">
        <f t="shared" si="224"/>
        <v>0</v>
      </c>
    </row>
    <row r="2868" spans="1:92" x14ac:dyDescent="0.25">
      <c r="A2868">
        <v>1517</v>
      </c>
      <c r="B2868" t="s">
        <v>564</v>
      </c>
      <c r="C2868" t="s">
        <v>564</v>
      </c>
      <c r="D2868">
        <v>2606601</v>
      </c>
      <c r="E2868">
        <v>5</v>
      </c>
      <c r="F2868" s="107">
        <v>40964</v>
      </c>
      <c r="G2868" s="107">
        <v>40966</v>
      </c>
      <c r="H2868">
        <v>2606601</v>
      </c>
      <c r="I2868" s="107">
        <v>40965</v>
      </c>
      <c r="J2868" s="107">
        <v>40966</v>
      </c>
      <c r="K2868" t="s">
        <v>562</v>
      </c>
      <c r="L2868" t="s">
        <v>562</v>
      </c>
      <c r="N2868" t="s">
        <v>564</v>
      </c>
      <c r="O2868" t="s">
        <v>913</v>
      </c>
      <c r="P2868" t="s">
        <v>38</v>
      </c>
      <c r="Q2868">
        <v>2</v>
      </c>
      <c r="R2868">
        <v>3</v>
      </c>
      <c r="S2868">
        <v>0</v>
      </c>
      <c r="T2868">
        <v>0</v>
      </c>
      <c r="AD2868" s="107">
        <v>32172</v>
      </c>
      <c r="AE2868" t="s">
        <v>31</v>
      </c>
      <c r="AF2868" t="s">
        <v>32</v>
      </c>
      <c r="AG2868" t="s">
        <v>868</v>
      </c>
      <c r="AH2868" t="s">
        <v>30</v>
      </c>
      <c r="AI2868" t="s">
        <v>46</v>
      </c>
      <c r="AJ2868" t="s">
        <v>88</v>
      </c>
      <c r="AK2868">
        <v>1</v>
      </c>
      <c r="AL2868" t="s">
        <v>987</v>
      </c>
      <c r="AN2868">
        <v>6</v>
      </c>
      <c r="AP2868" t="s">
        <v>158</v>
      </c>
      <c r="AR2868" t="s">
        <v>43</v>
      </c>
      <c r="AS2868" t="s">
        <v>60</v>
      </c>
      <c r="BC2868" t="s">
        <v>37</v>
      </c>
      <c r="BF2868">
        <v>2</v>
      </c>
      <c r="BG2868">
        <v>2</v>
      </c>
      <c r="BH2868">
        <v>3</v>
      </c>
      <c r="BI2868">
        <v>24.021857923497269</v>
      </c>
      <c r="BJ2868">
        <f t="shared" si="220"/>
        <v>24</v>
      </c>
      <c r="BK2868">
        <v>0</v>
      </c>
      <c r="BL2868">
        <v>0</v>
      </c>
      <c r="BM2868" t="s">
        <v>1050</v>
      </c>
      <c r="BN2868" t="s">
        <v>913</v>
      </c>
      <c r="BO2868" t="s">
        <v>564</v>
      </c>
      <c r="BQ2868" t="s">
        <v>1050</v>
      </c>
      <c r="BR2868" t="s">
        <v>87</v>
      </c>
      <c r="BS2868" t="s">
        <v>572</v>
      </c>
      <c r="BT2868" t="s">
        <v>1252</v>
      </c>
      <c r="BU2868" t="s">
        <v>564</v>
      </c>
      <c r="BV2868">
        <v>0.66666666666666663</v>
      </c>
      <c r="BW2868">
        <v>1</v>
      </c>
      <c r="BX2868">
        <v>0.33333333333333337</v>
      </c>
      <c r="BY2868">
        <v>0</v>
      </c>
      <c r="BZ2868">
        <v>-2</v>
      </c>
      <c r="CA2868">
        <v>0</v>
      </c>
      <c r="CB2868">
        <v>2</v>
      </c>
      <c r="CC2868" t="e">
        <v>#VALUE!</v>
      </c>
      <c r="CD2868">
        <v>2</v>
      </c>
      <c r="CE2868">
        <v>0</v>
      </c>
      <c r="CH2868">
        <f t="shared" si="221"/>
        <v>0</v>
      </c>
      <c r="CI2868" t="s">
        <v>1405</v>
      </c>
      <c r="CJ2868">
        <v>1</v>
      </c>
      <c r="CK2868" t="s">
        <v>1399</v>
      </c>
      <c r="CL2868">
        <f t="shared" si="222"/>
        <v>0</v>
      </c>
      <c r="CM2868">
        <f t="shared" si="223"/>
        <v>0</v>
      </c>
      <c r="CN2868">
        <f t="shared" si="224"/>
        <v>0</v>
      </c>
    </row>
    <row r="2869" spans="1:92" x14ac:dyDescent="0.25">
      <c r="A2869">
        <v>1520</v>
      </c>
      <c r="B2869" t="s">
        <v>564</v>
      </c>
      <c r="C2869" t="s">
        <v>564</v>
      </c>
      <c r="D2869">
        <v>2606610</v>
      </c>
      <c r="E2869">
        <v>4</v>
      </c>
      <c r="F2869" s="107">
        <v>40964</v>
      </c>
      <c r="G2869" s="107">
        <v>40966</v>
      </c>
      <c r="H2869">
        <v>2606610</v>
      </c>
      <c r="I2869" s="107">
        <v>40965</v>
      </c>
      <c r="J2869" s="107">
        <v>40966</v>
      </c>
      <c r="K2869">
        <v>55000</v>
      </c>
      <c r="L2869" t="s">
        <v>570</v>
      </c>
      <c r="N2869" t="s">
        <v>564</v>
      </c>
      <c r="O2869" t="s">
        <v>913</v>
      </c>
      <c r="P2869" t="s">
        <v>38</v>
      </c>
      <c r="Q2869">
        <v>2</v>
      </c>
      <c r="R2869">
        <v>3</v>
      </c>
      <c r="S2869">
        <v>0</v>
      </c>
      <c r="T2869">
        <v>0</v>
      </c>
      <c r="AD2869" s="107">
        <v>26084</v>
      </c>
      <c r="AE2869" t="s">
        <v>31</v>
      </c>
      <c r="AF2869" t="s">
        <v>39</v>
      </c>
      <c r="AG2869" t="s">
        <v>40</v>
      </c>
      <c r="AH2869" t="s">
        <v>40</v>
      </c>
      <c r="AI2869" t="s">
        <v>69</v>
      </c>
      <c r="AJ2869" t="s">
        <v>88</v>
      </c>
      <c r="AK2869">
        <v>1</v>
      </c>
      <c r="AL2869" t="s">
        <v>986</v>
      </c>
      <c r="AO2869">
        <v>10</v>
      </c>
      <c r="AP2869" t="s">
        <v>42</v>
      </c>
      <c r="AR2869" t="s">
        <v>43</v>
      </c>
      <c r="AS2869" t="s">
        <v>44</v>
      </c>
      <c r="BC2869" t="s">
        <v>37</v>
      </c>
      <c r="BF2869">
        <v>2</v>
      </c>
      <c r="BG2869">
        <v>2</v>
      </c>
      <c r="BH2869">
        <v>3</v>
      </c>
      <c r="BI2869">
        <v>40.655737704918032</v>
      </c>
      <c r="BJ2869">
        <f t="shared" si="220"/>
        <v>41</v>
      </c>
      <c r="BK2869">
        <v>0</v>
      </c>
      <c r="BL2869">
        <v>0</v>
      </c>
      <c r="BM2869" t="s">
        <v>1050</v>
      </c>
      <c r="BN2869" t="s">
        <v>913</v>
      </c>
      <c r="BO2869" t="s">
        <v>564</v>
      </c>
      <c r="BQ2869" t="s">
        <v>1050</v>
      </c>
      <c r="BR2869" t="s">
        <v>87</v>
      </c>
      <c r="BS2869" t="s">
        <v>572</v>
      </c>
      <c r="BT2869" t="s">
        <v>1252</v>
      </c>
      <c r="BU2869" t="s">
        <v>564</v>
      </c>
      <c r="BV2869">
        <v>0.66666666666666663</v>
      </c>
      <c r="BW2869">
        <v>1</v>
      </c>
      <c r="BX2869">
        <v>0.33333333333333337</v>
      </c>
      <c r="BY2869">
        <v>0</v>
      </c>
      <c r="BZ2869">
        <v>-2</v>
      </c>
      <c r="CA2869">
        <v>0</v>
      </c>
      <c r="CB2869">
        <v>2</v>
      </c>
      <c r="CC2869" t="e">
        <v>#VALUE!</v>
      </c>
      <c r="CD2869">
        <v>2</v>
      </c>
      <c r="CE2869">
        <v>0</v>
      </c>
      <c r="CH2869">
        <f t="shared" si="221"/>
        <v>0</v>
      </c>
      <c r="CI2869" t="s">
        <v>1405</v>
      </c>
      <c r="CJ2869">
        <v>1</v>
      </c>
      <c r="CK2869" t="s">
        <v>1399</v>
      </c>
      <c r="CL2869">
        <f t="shared" si="222"/>
        <v>0</v>
      </c>
      <c r="CM2869">
        <f t="shared" si="223"/>
        <v>0</v>
      </c>
      <c r="CN2869">
        <f t="shared" si="224"/>
        <v>0</v>
      </c>
    </row>
    <row r="2870" spans="1:92" x14ac:dyDescent="0.25">
      <c r="A2870">
        <v>1529</v>
      </c>
      <c r="B2870" t="s">
        <v>564</v>
      </c>
      <c r="C2870" t="s">
        <v>564</v>
      </c>
      <c r="D2870">
        <v>2606643</v>
      </c>
      <c r="E2870">
        <v>1</v>
      </c>
      <c r="F2870" s="107">
        <v>40965</v>
      </c>
      <c r="G2870" s="107">
        <v>40966</v>
      </c>
      <c r="H2870">
        <v>2606643</v>
      </c>
      <c r="I2870" s="107">
        <v>40965</v>
      </c>
      <c r="J2870" s="107">
        <v>40966</v>
      </c>
      <c r="K2870">
        <v>2000</v>
      </c>
      <c r="L2870" t="s">
        <v>566</v>
      </c>
      <c r="N2870" t="s">
        <v>564</v>
      </c>
      <c r="O2870" t="s">
        <v>913</v>
      </c>
      <c r="P2870" t="s">
        <v>54</v>
      </c>
      <c r="Q2870">
        <v>2</v>
      </c>
      <c r="R2870">
        <v>2</v>
      </c>
      <c r="S2870">
        <v>0</v>
      </c>
      <c r="T2870">
        <v>0</v>
      </c>
      <c r="AD2870" s="107">
        <v>29524</v>
      </c>
      <c r="AE2870" t="s">
        <v>31</v>
      </c>
      <c r="AF2870" t="s">
        <v>68</v>
      </c>
      <c r="AG2870" t="s">
        <v>870</v>
      </c>
      <c r="AH2870" t="s">
        <v>30</v>
      </c>
      <c r="AI2870" t="s">
        <v>79</v>
      </c>
      <c r="AJ2870" t="s">
        <v>54</v>
      </c>
      <c r="AK2870">
        <v>1</v>
      </c>
      <c r="AL2870" t="s">
        <v>54</v>
      </c>
      <c r="AP2870" t="s">
        <v>107</v>
      </c>
      <c r="AR2870" t="s">
        <v>43</v>
      </c>
      <c r="AS2870" t="s">
        <v>60</v>
      </c>
      <c r="BC2870" t="s">
        <v>78</v>
      </c>
      <c r="BF2870">
        <v>2</v>
      </c>
      <c r="BG2870">
        <v>2</v>
      </c>
      <c r="BH2870">
        <v>2</v>
      </c>
      <c r="BI2870">
        <v>31.259562841530055</v>
      </c>
      <c r="BJ2870">
        <f t="shared" si="220"/>
        <v>31</v>
      </c>
      <c r="BK2870">
        <v>0</v>
      </c>
      <c r="BL2870">
        <v>0</v>
      </c>
      <c r="BM2870" t="s">
        <v>1051</v>
      </c>
      <c r="BN2870" t="s">
        <v>913</v>
      </c>
      <c r="BO2870" t="s">
        <v>564</v>
      </c>
      <c r="BQ2870" t="s">
        <v>1051</v>
      </c>
      <c r="BR2870" t="s">
        <v>87</v>
      </c>
      <c r="BS2870" t="s">
        <v>572</v>
      </c>
      <c r="BT2870" t="s">
        <v>1252</v>
      </c>
      <c r="BU2870" t="s">
        <v>564</v>
      </c>
      <c r="BV2870">
        <v>1</v>
      </c>
      <c r="BW2870">
        <v>1</v>
      </c>
      <c r="BX2870">
        <v>0</v>
      </c>
      <c r="BY2870">
        <v>0</v>
      </c>
      <c r="BZ2870">
        <v>-2</v>
      </c>
      <c r="CA2870">
        <v>0</v>
      </c>
      <c r="CB2870">
        <v>2</v>
      </c>
      <c r="CC2870" t="e">
        <v>#VALUE!</v>
      </c>
      <c r="CD2870">
        <v>2</v>
      </c>
      <c r="CE2870">
        <v>0</v>
      </c>
      <c r="CH2870">
        <f t="shared" si="221"/>
        <v>0</v>
      </c>
      <c r="CI2870" t="s">
        <v>1405</v>
      </c>
      <c r="CJ2870">
        <v>1</v>
      </c>
      <c r="CK2870" t="s">
        <v>1399</v>
      </c>
      <c r="CL2870">
        <f t="shared" si="222"/>
        <v>0</v>
      </c>
      <c r="CM2870">
        <f t="shared" si="223"/>
        <v>0</v>
      </c>
      <c r="CN2870">
        <f t="shared" si="224"/>
        <v>0</v>
      </c>
    </row>
    <row r="2871" spans="1:92" x14ac:dyDescent="0.25">
      <c r="A2871">
        <v>1531</v>
      </c>
      <c r="B2871" t="s">
        <v>564</v>
      </c>
      <c r="C2871" t="s">
        <v>564</v>
      </c>
      <c r="D2871">
        <v>2606650</v>
      </c>
      <c r="E2871">
        <v>2</v>
      </c>
      <c r="F2871" s="107">
        <v>40965</v>
      </c>
      <c r="G2871" s="107">
        <v>41150</v>
      </c>
      <c r="H2871">
        <v>2606650</v>
      </c>
      <c r="I2871" s="107">
        <v>40965</v>
      </c>
      <c r="J2871" s="107">
        <v>40966</v>
      </c>
      <c r="K2871">
        <v>2000</v>
      </c>
      <c r="L2871" t="s">
        <v>566</v>
      </c>
      <c r="M2871" s="107">
        <v>40966</v>
      </c>
      <c r="N2871" t="s">
        <v>87</v>
      </c>
      <c r="O2871" t="s">
        <v>75</v>
      </c>
      <c r="P2871" t="s">
        <v>587</v>
      </c>
      <c r="Q2871">
        <v>2</v>
      </c>
      <c r="R2871">
        <v>186</v>
      </c>
      <c r="S2871">
        <v>0</v>
      </c>
      <c r="T2871">
        <v>0</v>
      </c>
      <c r="AB2871" t="s">
        <v>111</v>
      </c>
      <c r="AD2871" s="107">
        <v>34009</v>
      </c>
      <c r="AE2871" t="s">
        <v>45</v>
      </c>
      <c r="AF2871" t="s">
        <v>39</v>
      </c>
      <c r="AG2871" t="s">
        <v>40</v>
      </c>
      <c r="AH2871" t="s">
        <v>30</v>
      </c>
      <c r="AI2871" t="s">
        <v>84</v>
      </c>
      <c r="AJ2871" t="s">
        <v>47</v>
      </c>
      <c r="AK2871">
        <v>8</v>
      </c>
      <c r="AL2871" t="s">
        <v>47</v>
      </c>
      <c r="AP2871" t="s">
        <v>103</v>
      </c>
      <c r="AR2871" t="s">
        <v>43</v>
      </c>
      <c r="AS2871" t="s">
        <v>63</v>
      </c>
      <c r="BC2871" t="s">
        <v>51</v>
      </c>
      <c r="BF2871">
        <v>2</v>
      </c>
      <c r="BG2871">
        <v>186</v>
      </c>
      <c r="BH2871">
        <v>186</v>
      </c>
      <c r="BI2871">
        <v>19.005464480874316</v>
      </c>
      <c r="BJ2871">
        <f t="shared" si="220"/>
        <v>19</v>
      </c>
      <c r="BK2871">
        <v>0</v>
      </c>
      <c r="BL2871">
        <v>-184</v>
      </c>
      <c r="BM2871" t="s">
        <v>47</v>
      </c>
      <c r="BN2871" t="s">
        <v>75</v>
      </c>
      <c r="BO2871" t="s">
        <v>87</v>
      </c>
      <c r="BQ2871" t="s">
        <v>47</v>
      </c>
      <c r="BR2871" t="s">
        <v>87</v>
      </c>
      <c r="BS2871" t="s">
        <v>573</v>
      </c>
      <c r="BT2871" t="s">
        <v>1252</v>
      </c>
      <c r="BU2871" t="s">
        <v>564</v>
      </c>
      <c r="BV2871">
        <v>1.0752688172043012E-2</v>
      </c>
      <c r="BW2871">
        <v>1.0752688172043012E-2</v>
      </c>
      <c r="BX2871">
        <v>0</v>
      </c>
      <c r="BY2871">
        <v>0</v>
      </c>
      <c r="BZ2871">
        <v>-2</v>
      </c>
      <c r="CA2871">
        <v>0</v>
      </c>
      <c r="CB2871">
        <v>2</v>
      </c>
      <c r="CC2871" t="e">
        <v>#VALUE!</v>
      </c>
      <c r="CD2871">
        <v>2</v>
      </c>
      <c r="CE2871">
        <v>0</v>
      </c>
      <c r="CH2871">
        <f t="shared" si="221"/>
        <v>0</v>
      </c>
      <c r="CI2871" t="s">
        <v>1405</v>
      </c>
      <c r="CJ2871">
        <v>1</v>
      </c>
      <c r="CK2871" t="s">
        <v>1399</v>
      </c>
      <c r="CL2871">
        <f t="shared" si="222"/>
        <v>1</v>
      </c>
      <c r="CM2871">
        <f t="shared" si="223"/>
        <v>0</v>
      </c>
      <c r="CN2871">
        <f t="shared" si="224"/>
        <v>0</v>
      </c>
    </row>
    <row r="2872" spans="1:92" x14ac:dyDescent="0.25">
      <c r="A2872">
        <v>1532</v>
      </c>
      <c r="B2872" t="s">
        <v>564</v>
      </c>
      <c r="C2872" t="s">
        <v>564</v>
      </c>
      <c r="D2872">
        <v>2606668</v>
      </c>
      <c r="E2872">
        <v>4</v>
      </c>
      <c r="F2872" s="107">
        <v>40965</v>
      </c>
      <c r="G2872" s="107">
        <v>41115</v>
      </c>
      <c r="H2872">
        <v>2606668</v>
      </c>
      <c r="I2872" s="107">
        <v>40965</v>
      </c>
      <c r="J2872" s="107">
        <v>40966</v>
      </c>
      <c r="K2872">
        <v>5000</v>
      </c>
      <c r="L2872" t="s">
        <v>567</v>
      </c>
      <c r="M2872" s="107">
        <v>40966</v>
      </c>
      <c r="N2872" t="s">
        <v>87</v>
      </c>
      <c r="O2872" t="s">
        <v>75</v>
      </c>
      <c r="P2872" t="s">
        <v>38</v>
      </c>
      <c r="Q2872">
        <v>2</v>
      </c>
      <c r="R2872">
        <v>151</v>
      </c>
      <c r="S2872">
        <v>0</v>
      </c>
      <c r="T2872">
        <v>0</v>
      </c>
      <c r="AD2872" s="107">
        <v>31222</v>
      </c>
      <c r="AE2872" t="s">
        <v>31</v>
      </c>
      <c r="AF2872" t="s">
        <v>68</v>
      </c>
      <c r="AG2872" t="s">
        <v>870</v>
      </c>
      <c r="AH2872" t="s">
        <v>30</v>
      </c>
      <c r="AI2872" t="s">
        <v>64</v>
      </c>
      <c r="AJ2872" t="s">
        <v>88</v>
      </c>
      <c r="AK2872">
        <v>8</v>
      </c>
      <c r="AL2872" t="s">
        <v>986</v>
      </c>
      <c r="AO2872">
        <v>90</v>
      </c>
      <c r="AP2872" t="s">
        <v>147</v>
      </c>
      <c r="AR2872" t="s">
        <v>66</v>
      </c>
      <c r="AS2872" t="s">
        <v>44</v>
      </c>
      <c r="BC2872" t="s">
        <v>51</v>
      </c>
      <c r="BF2872">
        <v>2</v>
      </c>
      <c r="BG2872">
        <v>151</v>
      </c>
      <c r="BH2872">
        <v>151</v>
      </c>
      <c r="BI2872">
        <v>26.620218579234972</v>
      </c>
      <c r="BJ2872">
        <f t="shared" si="220"/>
        <v>27</v>
      </c>
      <c r="BK2872">
        <v>0</v>
      </c>
      <c r="BL2872">
        <v>-149</v>
      </c>
      <c r="BM2872" t="s">
        <v>1050</v>
      </c>
      <c r="BN2872" t="s">
        <v>75</v>
      </c>
      <c r="BO2872" t="s">
        <v>87</v>
      </c>
      <c r="BQ2872" t="s">
        <v>1050</v>
      </c>
      <c r="BR2872" t="s">
        <v>87</v>
      </c>
      <c r="BS2872" t="s">
        <v>573</v>
      </c>
      <c r="BT2872" t="s">
        <v>1252</v>
      </c>
      <c r="BU2872" t="s">
        <v>564</v>
      </c>
      <c r="BV2872">
        <v>1.3245033112582781E-2</v>
      </c>
      <c r="BW2872">
        <v>1.3245033112582781E-2</v>
      </c>
      <c r="BX2872">
        <v>0</v>
      </c>
      <c r="BY2872">
        <v>0</v>
      </c>
      <c r="BZ2872">
        <v>-2</v>
      </c>
      <c r="CA2872">
        <v>0</v>
      </c>
      <c r="CB2872">
        <v>2</v>
      </c>
      <c r="CC2872" t="e">
        <v>#VALUE!</v>
      </c>
      <c r="CD2872">
        <v>2</v>
      </c>
      <c r="CE2872">
        <v>0</v>
      </c>
      <c r="CH2872">
        <f t="shared" si="221"/>
        <v>0</v>
      </c>
      <c r="CI2872" t="s">
        <v>1405</v>
      </c>
      <c r="CJ2872">
        <v>1</v>
      </c>
      <c r="CK2872" t="s">
        <v>1399</v>
      </c>
      <c r="CL2872">
        <f t="shared" si="222"/>
        <v>1</v>
      </c>
      <c r="CM2872">
        <f t="shared" si="223"/>
        <v>0</v>
      </c>
      <c r="CN2872">
        <f t="shared" si="224"/>
        <v>0</v>
      </c>
    </row>
    <row r="2873" spans="1:92" x14ac:dyDescent="0.25">
      <c r="A2873">
        <v>1536</v>
      </c>
      <c r="B2873" t="s">
        <v>564</v>
      </c>
      <c r="C2873" t="s">
        <v>564</v>
      </c>
      <c r="D2873">
        <v>2606708</v>
      </c>
      <c r="E2873">
        <v>2</v>
      </c>
      <c r="F2873" s="107">
        <v>40966</v>
      </c>
      <c r="G2873" s="107">
        <v>41106</v>
      </c>
      <c r="H2873">
        <v>2606708</v>
      </c>
      <c r="I2873" s="107">
        <v>40966</v>
      </c>
      <c r="J2873" s="107">
        <v>40967</v>
      </c>
      <c r="K2873">
        <v>2000</v>
      </c>
      <c r="L2873" t="s">
        <v>566</v>
      </c>
      <c r="M2873" s="107">
        <v>40967</v>
      </c>
      <c r="N2873" t="s">
        <v>87</v>
      </c>
      <c r="O2873" t="s">
        <v>75</v>
      </c>
      <c r="P2873" t="s">
        <v>587</v>
      </c>
      <c r="Q2873">
        <v>2</v>
      </c>
      <c r="R2873">
        <v>141</v>
      </c>
      <c r="S2873">
        <v>0</v>
      </c>
      <c r="T2873">
        <v>0</v>
      </c>
      <c r="AB2873" t="s">
        <v>111</v>
      </c>
      <c r="AD2873" s="107">
        <v>29351</v>
      </c>
      <c r="AE2873" t="s">
        <v>31</v>
      </c>
      <c r="AF2873" t="s">
        <v>39</v>
      </c>
      <c r="AG2873" t="s">
        <v>40</v>
      </c>
      <c r="AH2873" t="s">
        <v>30</v>
      </c>
      <c r="AI2873" t="s">
        <v>71</v>
      </c>
      <c r="AJ2873" t="s">
        <v>47</v>
      </c>
      <c r="AK2873">
        <v>7</v>
      </c>
      <c r="AL2873" t="s">
        <v>47</v>
      </c>
      <c r="AP2873" t="s">
        <v>42</v>
      </c>
      <c r="AR2873" t="s">
        <v>43</v>
      </c>
      <c r="AS2873" t="s">
        <v>44</v>
      </c>
      <c r="BC2873" t="s">
        <v>51</v>
      </c>
      <c r="BF2873">
        <v>2</v>
      </c>
      <c r="BG2873">
        <v>141</v>
      </c>
      <c r="BH2873">
        <v>141</v>
      </c>
      <c r="BI2873">
        <v>31.734972677595628</v>
      </c>
      <c r="BJ2873">
        <f t="shared" si="220"/>
        <v>32</v>
      </c>
      <c r="BK2873">
        <v>0</v>
      </c>
      <c r="BL2873">
        <v>-139</v>
      </c>
      <c r="BM2873" t="s">
        <v>47</v>
      </c>
      <c r="BN2873" t="s">
        <v>75</v>
      </c>
      <c r="BO2873" t="s">
        <v>87</v>
      </c>
      <c r="BQ2873" t="s">
        <v>47</v>
      </c>
      <c r="BR2873" t="s">
        <v>87</v>
      </c>
      <c r="BS2873" t="s">
        <v>573</v>
      </c>
      <c r="BT2873" t="s">
        <v>1252</v>
      </c>
      <c r="BU2873" t="s">
        <v>564</v>
      </c>
      <c r="BV2873">
        <v>1.4184397163120567E-2</v>
      </c>
      <c r="BW2873">
        <v>1.4184397163120567E-2</v>
      </c>
      <c r="BX2873">
        <v>0</v>
      </c>
      <c r="BY2873">
        <v>0</v>
      </c>
      <c r="BZ2873">
        <v>-2</v>
      </c>
      <c r="CA2873">
        <v>0</v>
      </c>
      <c r="CB2873">
        <v>2</v>
      </c>
      <c r="CC2873" t="e">
        <v>#VALUE!</v>
      </c>
      <c r="CD2873">
        <v>2</v>
      </c>
      <c r="CE2873">
        <v>0</v>
      </c>
      <c r="CH2873">
        <f t="shared" si="221"/>
        <v>0</v>
      </c>
      <c r="CI2873" t="s">
        <v>1405</v>
      </c>
      <c r="CJ2873">
        <v>1</v>
      </c>
      <c r="CK2873" t="s">
        <v>1399</v>
      </c>
      <c r="CL2873">
        <f t="shared" si="222"/>
        <v>1</v>
      </c>
      <c r="CM2873">
        <f t="shared" si="223"/>
        <v>0</v>
      </c>
      <c r="CN2873">
        <f t="shared" si="224"/>
        <v>0</v>
      </c>
    </row>
    <row r="2874" spans="1:92" x14ac:dyDescent="0.25">
      <c r="A2874">
        <v>1540</v>
      </c>
      <c r="B2874" t="s">
        <v>564</v>
      </c>
      <c r="C2874" t="s">
        <v>564</v>
      </c>
      <c r="D2874">
        <v>2606733</v>
      </c>
      <c r="E2874">
        <v>3</v>
      </c>
      <c r="F2874" s="107">
        <v>40966</v>
      </c>
      <c r="G2874" s="107">
        <v>41144</v>
      </c>
      <c r="H2874">
        <v>2606733</v>
      </c>
      <c r="I2874" s="107" t="s">
        <v>560</v>
      </c>
      <c r="J2874" s="107" t="s">
        <v>560</v>
      </c>
      <c r="K2874">
        <v>2000</v>
      </c>
      <c r="L2874" t="s">
        <v>566</v>
      </c>
      <c r="M2874" s="107">
        <v>40967</v>
      </c>
      <c r="N2874" t="s">
        <v>87</v>
      </c>
      <c r="O2874" t="s">
        <v>75</v>
      </c>
      <c r="P2874" t="s">
        <v>657</v>
      </c>
      <c r="Q2874">
        <v>0</v>
      </c>
      <c r="R2874">
        <v>179</v>
      </c>
      <c r="S2874">
        <v>0</v>
      </c>
      <c r="T2874">
        <v>0</v>
      </c>
      <c r="AD2874" s="107">
        <v>26592</v>
      </c>
      <c r="AE2874" t="s">
        <v>45</v>
      </c>
      <c r="AF2874" t="s">
        <v>68</v>
      </c>
      <c r="AG2874" t="s">
        <v>870</v>
      </c>
      <c r="AH2874" t="s">
        <v>30</v>
      </c>
      <c r="AI2874" t="s">
        <v>112</v>
      </c>
      <c r="AJ2874" t="s">
        <v>88</v>
      </c>
      <c r="AK2874">
        <v>11</v>
      </c>
      <c r="AL2874" t="s">
        <v>184</v>
      </c>
      <c r="AP2874" t="s">
        <v>107</v>
      </c>
      <c r="AR2874" t="s">
        <v>43</v>
      </c>
      <c r="AS2874" t="s">
        <v>60</v>
      </c>
      <c r="BC2874" t="s">
        <v>51</v>
      </c>
      <c r="BF2874">
        <v>0</v>
      </c>
      <c r="BG2874">
        <v>0</v>
      </c>
      <c r="BH2874">
        <v>179</v>
      </c>
      <c r="BI2874">
        <v>39.27322404371585</v>
      </c>
      <c r="BJ2874" t="e">
        <f t="shared" si="220"/>
        <v>#VALUE!</v>
      </c>
      <c r="BK2874" t="e">
        <v>#VALUE!</v>
      </c>
      <c r="BL2874" t="e">
        <v>#VALUE!</v>
      </c>
      <c r="BM2874" t="s">
        <v>1050</v>
      </c>
      <c r="BN2874" t="s">
        <v>75</v>
      </c>
      <c r="BO2874" t="s">
        <v>87</v>
      </c>
      <c r="BQ2874" t="s">
        <v>1050</v>
      </c>
      <c r="BR2874">
        <v>0</v>
      </c>
      <c r="BS2874" t="s">
        <v>573</v>
      </c>
      <c r="BT2874" t="s">
        <v>1252</v>
      </c>
      <c r="BU2874" t="s">
        <v>564</v>
      </c>
      <c r="BV2874">
        <v>0</v>
      </c>
      <c r="BW2874">
        <v>0</v>
      </c>
      <c r="BX2874">
        <v>0</v>
      </c>
      <c r="BY2874">
        <v>0</v>
      </c>
      <c r="BZ2874" t="e">
        <v>#VALUE!</v>
      </c>
      <c r="CA2874" t="e">
        <v>#VALUE!</v>
      </c>
      <c r="CB2874" t="e">
        <v>#VALUE!</v>
      </c>
      <c r="CC2874">
        <v>0</v>
      </c>
      <c r="CD2874">
        <v>0</v>
      </c>
      <c r="CE2874">
        <v>0</v>
      </c>
      <c r="CH2874">
        <f t="shared" si="221"/>
        <v>0</v>
      </c>
      <c r="CI2874" t="s">
        <v>1405</v>
      </c>
      <c r="CJ2874">
        <v>1</v>
      </c>
      <c r="CK2874" t="s">
        <v>1400</v>
      </c>
      <c r="CL2874">
        <f t="shared" si="222"/>
        <v>1</v>
      </c>
      <c r="CM2874">
        <f t="shared" si="223"/>
        <v>0</v>
      </c>
      <c r="CN2874">
        <f t="shared" si="224"/>
        <v>0</v>
      </c>
    </row>
    <row r="2875" spans="1:92" x14ac:dyDescent="0.25">
      <c r="A2875">
        <v>1542</v>
      </c>
      <c r="B2875" t="s">
        <v>564</v>
      </c>
      <c r="C2875" t="s">
        <v>564</v>
      </c>
      <c r="D2875">
        <v>2606744</v>
      </c>
      <c r="E2875">
        <v>1</v>
      </c>
      <c r="F2875" s="107">
        <v>40966</v>
      </c>
      <c r="G2875" s="107">
        <v>41016</v>
      </c>
      <c r="H2875">
        <v>2606744</v>
      </c>
      <c r="I2875" s="107">
        <v>40966</v>
      </c>
      <c r="J2875" s="107">
        <v>41016</v>
      </c>
      <c r="K2875">
        <v>52000</v>
      </c>
      <c r="L2875" t="s">
        <v>570</v>
      </c>
      <c r="N2875" t="s">
        <v>564</v>
      </c>
      <c r="O2875" t="s">
        <v>913</v>
      </c>
      <c r="P2875" t="s">
        <v>54</v>
      </c>
      <c r="Q2875">
        <v>51</v>
      </c>
      <c r="R2875">
        <v>51</v>
      </c>
      <c r="S2875">
        <v>0</v>
      </c>
      <c r="T2875">
        <v>0</v>
      </c>
      <c r="AB2875" t="s">
        <v>111</v>
      </c>
      <c r="AD2875" s="107">
        <v>32512</v>
      </c>
      <c r="AE2875" t="s">
        <v>31</v>
      </c>
      <c r="AF2875" t="s">
        <v>39</v>
      </c>
      <c r="AG2875" t="s">
        <v>40</v>
      </c>
      <c r="AH2875" t="s">
        <v>30</v>
      </c>
      <c r="AI2875" t="s">
        <v>82</v>
      </c>
      <c r="AJ2875" t="s">
        <v>54</v>
      </c>
      <c r="AK2875">
        <v>3</v>
      </c>
      <c r="AL2875" t="s">
        <v>54</v>
      </c>
      <c r="AP2875" t="s">
        <v>106</v>
      </c>
      <c r="AR2875" t="s">
        <v>43</v>
      </c>
      <c r="AS2875" t="s">
        <v>56</v>
      </c>
      <c r="BC2875" t="s">
        <v>51</v>
      </c>
      <c r="BF2875">
        <v>51</v>
      </c>
      <c r="BG2875">
        <v>51</v>
      </c>
      <c r="BH2875">
        <v>51</v>
      </c>
      <c r="BI2875">
        <v>23.098360655737704</v>
      </c>
      <c r="BJ2875">
        <f t="shared" si="220"/>
        <v>23</v>
      </c>
      <c r="BK2875">
        <v>0</v>
      </c>
      <c r="BL2875">
        <v>0</v>
      </c>
      <c r="BM2875" t="s">
        <v>1051</v>
      </c>
      <c r="BN2875" t="s">
        <v>913</v>
      </c>
      <c r="BO2875" t="s">
        <v>564</v>
      </c>
      <c r="BQ2875" t="s">
        <v>1051</v>
      </c>
      <c r="BR2875" t="s">
        <v>87</v>
      </c>
      <c r="BS2875" t="s">
        <v>572</v>
      </c>
      <c r="BT2875" t="s">
        <v>1252</v>
      </c>
      <c r="BU2875" t="s">
        <v>564</v>
      </c>
      <c r="BV2875">
        <v>1</v>
      </c>
      <c r="BW2875">
        <v>1</v>
      </c>
      <c r="BX2875">
        <v>0</v>
      </c>
      <c r="BY2875">
        <v>0</v>
      </c>
      <c r="BZ2875">
        <v>-51</v>
      </c>
      <c r="CA2875">
        <v>0</v>
      </c>
      <c r="CB2875">
        <v>51</v>
      </c>
      <c r="CC2875" t="e">
        <v>#VALUE!</v>
      </c>
      <c r="CD2875">
        <v>51</v>
      </c>
      <c r="CE2875">
        <v>0</v>
      </c>
      <c r="CH2875">
        <f t="shared" si="221"/>
        <v>0</v>
      </c>
      <c r="CI2875" t="s">
        <v>1401</v>
      </c>
      <c r="CJ2875">
        <v>3</v>
      </c>
      <c r="CK2875" t="s">
        <v>1399</v>
      </c>
      <c r="CL2875">
        <f t="shared" si="222"/>
        <v>0</v>
      </c>
      <c r="CM2875">
        <f t="shared" si="223"/>
        <v>0</v>
      </c>
      <c r="CN2875">
        <f t="shared" si="224"/>
        <v>0</v>
      </c>
    </row>
    <row r="2876" spans="1:92" x14ac:dyDescent="0.25">
      <c r="A2876">
        <v>1568</v>
      </c>
      <c r="B2876" t="s">
        <v>564</v>
      </c>
      <c r="C2876" t="s">
        <v>564</v>
      </c>
      <c r="D2876">
        <v>2606882</v>
      </c>
      <c r="E2876">
        <v>1</v>
      </c>
      <c r="F2876" s="107">
        <v>40967</v>
      </c>
      <c r="G2876" s="107">
        <v>40968</v>
      </c>
      <c r="H2876">
        <v>2606882</v>
      </c>
      <c r="I2876" s="107">
        <v>40967</v>
      </c>
      <c r="J2876" s="107">
        <v>40968</v>
      </c>
      <c r="K2876">
        <v>5000</v>
      </c>
      <c r="L2876" t="s">
        <v>567</v>
      </c>
      <c r="M2876" s="107">
        <v>40968</v>
      </c>
      <c r="N2876" t="s">
        <v>87</v>
      </c>
      <c r="O2876" t="s">
        <v>75</v>
      </c>
      <c r="P2876" t="s">
        <v>54</v>
      </c>
      <c r="Q2876">
        <v>2</v>
      </c>
      <c r="R2876">
        <v>2</v>
      </c>
      <c r="S2876">
        <v>0</v>
      </c>
      <c r="T2876">
        <v>0</v>
      </c>
      <c r="AD2876" s="107">
        <v>24063</v>
      </c>
      <c r="AE2876" t="s">
        <v>45</v>
      </c>
      <c r="AF2876" t="s">
        <v>68</v>
      </c>
      <c r="AG2876" t="s">
        <v>870</v>
      </c>
      <c r="AH2876" t="s">
        <v>30</v>
      </c>
      <c r="AI2876" t="s">
        <v>69</v>
      </c>
      <c r="AJ2876" t="s">
        <v>54</v>
      </c>
      <c r="AK2876">
        <v>1</v>
      </c>
      <c r="AL2876" t="s">
        <v>54</v>
      </c>
      <c r="AP2876" t="s">
        <v>95</v>
      </c>
      <c r="AR2876" t="s">
        <v>66</v>
      </c>
      <c r="AS2876" t="s">
        <v>63</v>
      </c>
      <c r="BC2876" t="s">
        <v>78</v>
      </c>
      <c r="BF2876">
        <v>2</v>
      </c>
      <c r="BG2876">
        <v>2</v>
      </c>
      <c r="BH2876">
        <v>2</v>
      </c>
      <c r="BI2876">
        <v>46.185792349726775</v>
      </c>
      <c r="BJ2876">
        <f t="shared" si="220"/>
        <v>46</v>
      </c>
      <c r="BK2876">
        <v>0</v>
      </c>
      <c r="BL2876">
        <v>0</v>
      </c>
      <c r="BM2876" t="s">
        <v>1051</v>
      </c>
      <c r="BN2876" t="s">
        <v>75</v>
      </c>
      <c r="BO2876" t="s">
        <v>87</v>
      </c>
      <c r="BQ2876" t="s">
        <v>1051</v>
      </c>
      <c r="BR2876" t="s">
        <v>87</v>
      </c>
      <c r="BS2876" t="s">
        <v>573</v>
      </c>
      <c r="BT2876" t="s">
        <v>1252</v>
      </c>
      <c r="BU2876" t="s">
        <v>564</v>
      </c>
      <c r="BV2876">
        <v>1</v>
      </c>
      <c r="BW2876">
        <v>1</v>
      </c>
      <c r="BX2876">
        <v>0</v>
      </c>
      <c r="BY2876">
        <v>0</v>
      </c>
      <c r="BZ2876">
        <v>-2</v>
      </c>
      <c r="CA2876">
        <v>0</v>
      </c>
      <c r="CB2876">
        <v>2</v>
      </c>
      <c r="CC2876" t="e">
        <v>#VALUE!</v>
      </c>
      <c r="CD2876">
        <v>2</v>
      </c>
      <c r="CE2876">
        <v>0</v>
      </c>
      <c r="CH2876">
        <f t="shared" si="221"/>
        <v>0</v>
      </c>
      <c r="CI2876" t="s">
        <v>1405</v>
      </c>
      <c r="CJ2876">
        <v>1</v>
      </c>
      <c r="CK2876" t="s">
        <v>1399</v>
      </c>
      <c r="CL2876">
        <f t="shared" si="222"/>
        <v>1</v>
      </c>
      <c r="CM2876">
        <f t="shared" si="223"/>
        <v>0</v>
      </c>
      <c r="CN2876">
        <f t="shared" si="224"/>
        <v>0</v>
      </c>
    </row>
    <row r="2877" spans="1:92" x14ac:dyDescent="0.25">
      <c r="A2877">
        <v>1576</v>
      </c>
      <c r="B2877" t="s">
        <v>564</v>
      </c>
      <c r="C2877" t="s">
        <v>564</v>
      </c>
      <c r="D2877">
        <v>2606985</v>
      </c>
      <c r="E2877">
        <v>2</v>
      </c>
      <c r="F2877" s="107">
        <v>40967</v>
      </c>
      <c r="G2877" s="107">
        <v>40969</v>
      </c>
      <c r="H2877">
        <v>2606985</v>
      </c>
      <c r="I2877" s="107">
        <v>40968</v>
      </c>
      <c r="J2877" s="107">
        <v>40969</v>
      </c>
      <c r="K2877">
        <v>2000</v>
      </c>
      <c r="L2877" t="s">
        <v>566</v>
      </c>
      <c r="N2877" t="s">
        <v>564</v>
      </c>
      <c r="O2877" t="s">
        <v>913</v>
      </c>
      <c r="P2877" t="s">
        <v>587</v>
      </c>
      <c r="Q2877">
        <v>2</v>
      </c>
      <c r="R2877">
        <v>3</v>
      </c>
      <c r="S2877">
        <v>0</v>
      </c>
      <c r="T2877">
        <v>0</v>
      </c>
      <c r="AB2877" t="s">
        <v>111</v>
      </c>
      <c r="AD2877" s="107">
        <v>34339</v>
      </c>
      <c r="AE2877" t="s">
        <v>31</v>
      </c>
      <c r="AF2877" t="s">
        <v>39</v>
      </c>
      <c r="AG2877" t="s">
        <v>40</v>
      </c>
      <c r="AH2877" t="s">
        <v>30</v>
      </c>
      <c r="AI2877" t="s">
        <v>58</v>
      </c>
      <c r="AJ2877" t="s">
        <v>47</v>
      </c>
      <c r="AK2877">
        <v>1</v>
      </c>
      <c r="AL2877" t="s">
        <v>47</v>
      </c>
      <c r="AP2877" t="s">
        <v>42</v>
      </c>
      <c r="AR2877" t="s">
        <v>43</v>
      </c>
      <c r="AS2877" t="s">
        <v>44</v>
      </c>
      <c r="BC2877" t="s">
        <v>37</v>
      </c>
      <c r="BF2877">
        <v>2</v>
      </c>
      <c r="BG2877">
        <v>2</v>
      </c>
      <c r="BH2877">
        <v>3</v>
      </c>
      <c r="BI2877">
        <v>18.10928961748634</v>
      </c>
      <c r="BJ2877">
        <f t="shared" si="220"/>
        <v>18</v>
      </c>
      <c r="BK2877">
        <v>0</v>
      </c>
      <c r="BL2877">
        <v>0</v>
      </c>
      <c r="BM2877" t="s">
        <v>47</v>
      </c>
      <c r="BN2877" t="s">
        <v>913</v>
      </c>
      <c r="BO2877" t="s">
        <v>564</v>
      </c>
      <c r="BQ2877" t="s">
        <v>47</v>
      </c>
      <c r="BR2877" t="s">
        <v>87</v>
      </c>
      <c r="BS2877" t="s">
        <v>572</v>
      </c>
      <c r="BT2877" t="s">
        <v>1252</v>
      </c>
      <c r="BU2877" t="s">
        <v>564</v>
      </c>
      <c r="BV2877">
        <v>0.66666666666666663</v>
      </c>
      <c r="BW2877">
        <v>1</v>
      </c>
      <c r="BX2877">
        <v>0.33333333333333337</v>
      </c>
      <c r="BY2877">
        <v>0</v>
      </c>
      <c r="BZ2877">
        <v>-2</v>
      </c>
      <c r="CA2877">
        <v>0</v>
      </c>
      <c r="CB2877">
        <v>2</v>
      </c>
      <c r="CC2877" t="e">
        <v>#VALUE!</v>
      </c>
      <c r="CD2877">
        <v>2</v>
      </c>
      <c r="CE2877">
        <v>0</v>
      </c>
      <c r="CH2877">
        <f t="shared" si="221"/>
        <v>0</v>
      </c>
      <c r="CI2877" t="s">
        <v>1405</v>
      </c>
      <c r="CJ2877">
        <v>1</v>
      </c>
      <c r="CK2877" t="s">
        <v>1399</v>
      </c>
      <c r="CL2877">
        <f t="shared" si="222"/>
        <v>0</v>
      </c>
      <c r="CM2877">
        <f t="shared" si="223"/>
        <v>0</v>
      </c>
      <c r="CN2877">
        <f t="shared" si="224"/>
        <v>0</v>
      </c>
    </row>
    <row r="2878" spans="1:92" x14ac:dyDescent="0.25">
      <c r="A2878">
        <v>1578</v>
      </c>
      <c r="B2878" t="s">
        <v>564</v>
      </c>
      <c r="C2878" t="s">
        <v>564</v>
      </c>
      <c r="D2878">
        <v>2606990</v>
      </c>
      <c r="E2878">
        <v>2</v>
      </c>
      <c r="F2878" s="107">
        <v>40967</v>
      </c>
      <c r="G2878" s="107">
        <v>40970</v>
      </c>
      <c r="H2878">
        <v>2606990</v>
      </c>
      <c r="I2878" s="107">
        <v>40968</v>
      </c>
      <c r="J2878" s="107">
        <v>40970</v>
      </c>
      <c r="K2878">
        <v>5000</v>
      </c>
      <c r="L2878" t="s">
        <v>567</v>
      </c>
      <c r="N2878" t="s">
        <v>564</v>
      </c>
      <c r="O2878" t="s">
        <v>913</v>
      </c>
      <c r="P2878" t="s">
        <v>587</v>
      </c>
      <c r="Q2878">
        <v>3</v>
      </c>
      <c r="R2878">
        <v>4</v>
      </c>
      <c r="S2878">
        <v>0</v>
      </c>
      <c r="T2878">
        <v>0</v>
      </c>
      <c r="AD2878" s="107">
        <v>30594</v>
      </c>
      <c r="AE2878" t="s">
        <v>45</v>
      </c>
      <c r="AF2878" t="s">
        <v>68</v>
      </c>
      <c r="AG2878" t="s">
        <v>870</v>
      </c>
      <c r="AH2878" t="s">
        <v>30</v>
      </c>
      <c r="AI2878" t="s">
        <v>112</v>
      </c>
      <c r="AJ2878" t="s">
        <v>47</v>
      </c>
      <c r="AK2878">
        <v>2</v>
      </c>
      <c r="AL2878" t="s">
        <v>47</v>
      </c>
      <c r="AP2878" t="s">
        <v>102</v>
      </c>
      <c r="AR2878" t="s">
        <v>43</v>
      </c>
      <c r="AS2878" t="s">
        <v>44</v>
      </c>
      <c r="AT2878" t="s">
        <v>348</v>
      </c>
      <c r="BC2878" t="s">
        <v>37</v>
      </c>
      <c r="BF2878">
        <v>3</v>
      </c>
      <c r="BG2878">
        <v>3</v>
      </c>
      <c r="BH2878">
        <v>4</v>
      </c>
      <c r="BI2878">
        <v>28.34153005464481</v>
      </c>
      <c r="BJ2878">
        <f t="shared" si="220"/>
        <v>28</v>
      </c>
      <c r="BK2878">
        <v>0</v>
      </c>
      <c r="BL2878">
        <v>0</v>
      </c>
      <c r="BM2878" t="s">
        <v>47</v>
      </c>
      <c r="BN2878" t="s">
        <v>913</v>
      </c>
      <c r="BO2878" t="s">
        <v>564</v>
      </c>
      <c r="BQ2878" t="s">
        <v>47</v>
      </c>
      <c r="BR2878" t="s">
        <v>87</v>
      </c>
      <c r="BS2878" t="s">
        <v>572</v>
      </c>
      <c r="BT2878" t="s">
        <v>1252</v>
      </c>
      <c r="BU2878" t="s">
        <v>564</v>
      </c>
      <c r="BV2878">
        <v>0.75</v>
      </c>
      <c r="BW2878">
        <v>1</v>
      </c>
      <c r="BX2878">
        <v>0.25</v>
      </c>
      <c r="BY2878">
        <v>0</v>
      </c>
      <c r="BZ2878">
        <v>-3</v>
      </c>
      <c r="CA2878">
        <v>0</v>
      </c>
      <c r="CB2878">
        <v>3</v>
      </c>
      <c r="CC2878" t="e">
        <v>#VALUE!</v>
      </c>
      <c r="CD2878">
        <v>3</v>
      </c>
      <c r="CE2878">
        <v>0</v>
      </c>
      <c r="CH2878">
        <f t="shared" si="221"/>
        <v>0</v>
      </c>
      <c r="CI2878" t="s">
        <v>1405</v>
      </c>
      <c r="CJ2878">
        <v>1</v>
      </c>
      <c r="CK2878" t="s">
        <v>1399</v>
      </c>
      <c r="CL2878">
        <f t="shared" si="222"/>
        <v>0</v>
      </c>
      <c r="CM2878">
        <f t="shared" si="223"/>
        <v>0</v>
      </c>
      <c r="CN2878">
        <f t="shared" si="224"/>
        <v>0</v>
      </c>
    </row>
    <row r="2879" spans="1:92" x14ac:dyDescent="0.25">
      <c r="A2879">
        <v>1580</v>
      </c>
      <c r="B2879" t="s">
        <v>564</v>
      </c>
      <c r="C2879" t="s">
        <v>564</v>
      </c>
      <c r="D2879">
        <v>2606995</v>
      </c>
      <c r="E2879">
        <v>2</v>
      </c>
      <c r="F2879" s="107">
        <v>40967</v>
      </c>
      <c r="G2879" s="107">
        <v>41012</v>
      </c>
      <c r="H2879">
        <v>2606995</v>
      </c>
      <c r="I2879" s="107">
        <v>40968</v>
      </c>
      <c r="J2879" s="107">
        <v>40969</v>
      </c>
      <c r="K2879">
        <v>10000</v>
      </c>
      <c r="L2879" t="s">
        <v>568</v>
      </c>
      <c r="M2879" s="107">
        <v>40969</v>
      </c>
      <c r="N2879" t="s">
        <v>87</v>
      </c>
      <c r="O2879" t="s">
        <v>159</v>
      </c>
      <c r="P2879" t="s">
        <v>587</v>
      </c>
      <c r="Q2879">
        <v>2</v>
      </c>
      <c r="R2879">
        <v>46</v>
      </c>
      <c r="S2879">
        <v>0</v>
      </c>
      <c r="T2879">
        <v>0</v>
      </c>
      <c r="AD2879" s="107">
        <v>31697</v>
      </c>
      <c r="AE2879" t="s">
        <v>45</v>
      </c>
      <c r="AF2879" t="s">
        <v>68</v>
      </c>
      <c r="AG2879" t="s">
        <v>870</v>
      </c>
      <c r="AH2879" t="s">
        <v>30</v>
      </c>
      <c r="AI2879" t="s">
        <v>71</v>
      </c>
      <c r="AJ2879" t="s">
        <v>47</v>
      </c>
      <c r="AK2879">
        <v>3</v>
      </c>
      <c r="AL2879" t="s">
        <v>47</v>
      </c>
      <c r="AP2879" t="s">
        <v>130</v>
      </c>
      <c r="AR2879" t="s">
        <v>49</v>
      </c>
      <c r="AS2879" t="s">
        <v>105</v>
      </c>
      <c r="AT2879" t="s">
        <v>349</v>
      </c>
      <c r="BC2879" t="s">
        <v>37</v>
      </c>
      <c r="BF2879">
        <v>2</v>
      </c>
      <c r="BG2879">
        <v>45</v>
      </c>
      <c r="BH2879">
        <v>46</v>
      </c>
      <c r="BI2879">
        <v>25.327868852459016</v>
      </c>
      <c r="BJ2879">
        <f t="shared" si="220"/>
        <v>25</v>
      </c>
      <c r="BK2879">
        <v>0</v>
      </c>
      <c r="BL2879">
        <v>-43</v>
      </c>
      <c r="BM2879" t="s">
        <v>47</v>
      </c>
      <c r="BN2879" t="s">
        <v>159</v>
      </c>
      <c r="BO2879" t="s">
        <v>87</v>
      </c>
      <c r="BQ2879" t="s">
        <v>47</v>
      </c>
      <c r="BR2879" t="s">
        <v>87</v>
      </c>
      <c r="BS2879" t="s">
        <v>573</v>
      </c>
      <c r="BT2879" t="s">
        <v>1252</v>
      </c>
      <c r="BU2879" t="s">
        <v>564</v>
      </c>
      <c r="BV2879">
        <v>4.3478260869565216E-2</v>
      </c>
      <c r="BW2879">
        <v>4.4444444444444446E-2</v>
      </c>
      <c r="BX2879">
        <v>9.6618357487922996E-4</v>
      </c>
      <c r="BY2879">
        <v>0</v>
      </c>
      <c r="BZ2879">
        <v>-2</v>
      </c>
      <c r="CA2879">
        <v>0</v>
      </c>
      <c r="CB2879">
        <v>2</v>
      </c>
      <c r="CC2879" t="e">
        <v>#VALUE!</v>
      </c>
      <c r="CD2879">
        <v>2</v>
      </c>
      <c r="CE2879">
        <v>0</v>
      </c>
      <c r="CH2879">
        <f t="shared" si="221"/>
        <v>0</v>
      </c>
      <c r="CI2879" t="s">
        <v>1405</v>
      </c>
      <c r="CJ2879">
        <v>1</v>
      </c>
      <c r="CK2879" t="s">
        <v>1399</v>
      </c>
      <c r="CL2879">
        <f t="shared" si="222"/>
        <v>1</v>
      </c>
      <c r="CM2879">
        <f t="shared" si="223"/>
        <v>0</v>
      </c>
      <c r="CN2879">
        <f t="shared" si="224"/>
        <v>0</v>
      </c>
    </row>
    <row r="2880" spans="1:92" x14ac:dyDescent="0.25">
      <c r="A2880">
        <v>1581</v>
      </c>
      <c r="B2880" t="s">
        <v>564</v>
      </c>
      <c r="C2880" t="s">
        <v>564</v>
      </c>
      <c r="D2880">
        <v>2606998</v>
      </c>
      <c r="E2880">
        <v>6</v>
      </c>
      <c r="F2880" s="107">
        <v>40967</v>
      </c>
      <c r="G2880" s="107">
        <v>41501</v>
      </c>
      <c r="H2880">
        <v>2606998</v>
      </c>
      <c r="I2880" s="107">
        <v>40968</v>
      </c>
      <c r="J2880" s="107">
        <v>41501</v>
      </c>
      <c r="K2880">
        <v>60000</v>
      </c>
      <c r="L2880" t="s">
        <v>570</v>
      </c>
      <c r="N2880" t="s">
        <v>564</v>
      </c>
      <c r="O2880" t="s">
        <v>913</v>
      </c>
      <c r="P2880" t="s">
        <v>38</v>
      </c>
      <c r="Q2880">
        <v>534</v>
      </c>
      <c r="R2880">
        <v>535</v>
      </c>
      <c r="S2880">
        <v>0</v>
      </c>
      <c r="T2880">
        <v>0</v>
      </c>
      <c r="AD2880" s="107">
        <v>33918</v>
      </c>
      <c r="AE2880" t="s">
        <v>31</v>
      </c>
      <c r="AF2880" t="s">
        <v>32</v>
      </c>
      <c r="AG2880" t="s">
        <v>868</v>
      </c>
      <c r="AH2880" t="s">
        <v>30</v>
      </c>
      <c r="AI2880" t="s">
        <v>99</v>
      </c>
      <c r="AJ2880" t="s">
        <v>88</v>
      </c>
      <c r="AK2880">
        <v>17</v>
      </c>
      <c r="AL2880" t="s">
        <v>361</v>
      </c>
      <c r="AM2880">
        <v>15</v>
      </c>
      <c r="AP2880" t="s">
        <v>104</v>
      </c>
      <c r="AR2880" t="s">
        <v>91</v>
      </c>
      <c r="AS2880" t="s">
        <v>105</v>
      </c>
      <c r="AT2880" t="s">
        <v>1145</v>
      </c>
      <c r="BC2880" t="s">
        <v>37</v>
      </c>
      <c r="BF2880">
        <v>534</v>
      </c>
      <c r="BG2880">
        <v>534</v>
      </c>
      <c r="BH2880">
        <v>535</v>
      </c>
      <c r="BI2880">
        <v>19.259562841530055</v>
      </c>
      <c r="BJ2880">
        <f t="shared" si="220"/>
        <v>19</v>
      </c>
      <c r="BK2880">
        <v>0</v>
      </c>
      <c r="BL2880">
        <v>0</v>
      </c>
      <c r="BM2880" t="s">
        <v>1050</v>
      </c>
      <c r="BN2880" t="s">
        <v>913</v>
      </c>
      <c r="BO2880" t="s">
        <v>564</v>
      </c>
      <c r="BQ2880" t="s">
        <v>1050</v>
      </c>
      <c r="BR2880" t="s">
        <v>87</v>
      </c>
      <c r="BS2880" t="s">
        <v>572</v>
      </c>
      <c r="BT2880" t="s">
        <v>1252</v>
      </c>
      <c r="BU2880" t="s">
        <v>564</v>
      </c>
      <c r="BV2880">
        <v>0.9981308411214953</v>
      </c>
      <c r="BW2880">
        <v>1</v>
      </c>
      <c r="BX2880">
        <v>1.8691588785046953E-3</v>
      </c>
      <c r="BY2880">
        <v>0</v>
      </c>
      <c r="BZ2880">
        <v>-534</v>
      </c>
      <c r="CA2880">
        <v>0</v>
      </c>
      <c r="CB2880">
        <v>534</v>
      </c>
      <c r="CC2880" t="e">
        <v>#VALUE!</v>
      </c>
      <c r="CD2880">
        <v>534</v>
      </c>
      <c r="CE2880">
        <v>0</v>
      </c>
      <c r="CH2880">
        <f t="shared" si="221"/>
        <v>0</v>
      </c>
      <c r="CI2880" t="s">
        <v>1406</v>
      </c>
      <c r="CJ2880">
        <v>0</v>
      </c>
      <c r="CK2880" t="s">
        <v>1399</v>
      </c>
      <c r="CL2880">
        <f t="shared" si="222"/>
        <v>0</v>
      </c>
      <c r="CM2880">
        <f t="shared" si="223"/>
        <v>0</v>
      </c>
      <c r="CN2880">
        <f t="shared" si="224"/>
        <v>0</v>
      </c>
    </row>
    <row r="2881" spans="1:92" x14ac:dyDescent="0.25">
      <c r="A2881">
        <v>1586</v>
      </c>
      <c r="B2881" t="s">
        <v>564</v>
      </c>
      <c r="C2881" t="s">
        <v>564</v>
      </c>
      <c r="D2881">
        <v>2607009</v>
      </c>
      <c r="E2881">
        <v>1</v>
      </c>
      <c r="F2881" s="107">
        <v>40967</v>
      </c>
      <c r="G2881" s="107">
        <v>41240</v>
      </c>
      <c r="H2881">
        <v>2607009</v>
      </c>
      <c r="I2881" s="107">
        <v>40968</v>
      </c>
      <c r="J2881" s="107">
        <v>40970</v>
      </c>
      <c r="K2881">
        <v>15000</v>
      </c>
      <c r="L2881" t="s">
        <v>569</v>
      </c>
      <c r="M2881" s="107">
        <v>40970</v>
      </c>
      <c r="N2881" t="s">
        <v>87</v>
      </c>
      <c r="O2881" t="s">
        <v>75</v>
      </c>
      <c r="P2881" t="s">
        <v>54</v>
      </c>
      <c r="Q2881">
        <v>3</v>
      </c>
      <c r="R2881">
        <v>274</v>
      </c>
      <c r="S2881">
        <v>0</v>
      </c>
      <c r="T2881">
        <v>0</v>
      </c>
      <c r="AD2881" s="107">
        <v>29842</v>
      </c>
      <c r="AE2881" t="s">
        <v>45</v>
      </c>
      <c r="AF2881" t="s">
        <v>32</v>
      </c>
      <c r="AG2881" t="s">
        <v>868</v>
      </c>
      <c r="AH2881" t="s">
        <v>30</v>
      </c>
      <c r="AI2881" t="s">
        <v>84</v>
      </c>
      <c r="AJ2881" t="s">
        <v>54</v>
      </c>
      <c r="AK2881">
        <v>10</v>
      </c>
      <c r="AL2881" t="s">
        <v>54</v>
      </c>
      <c r="AP2881" t="s">
        <v>147</v>
      </c>
      <c r="AR2881" t="s">
        <v>66</v>
      </c>
      <c r="AS2881" t="s">
        <v>44</v>
      </c>
      <c r="BC2881" t="s">
        <v>51</v>
      </c>
      <c r="BF2881">
        <v>3</v>
      </c>
      <c r="BG2881">
        <v>273</v>
      </c>
      <c r="BH2881">
        <v>274</v>
      </c>
      <c r="BI2881">
        <v>30.396174863387976</v>
      </c>
      <c r="BJ2881">
        <f t="shared" si="220"/>
        <v>30</v>
      </c>
      <c r="BK2881">
        <v>0</v>
      </c>
      <c r="BL2881">
        <v>-270</v>
      </c>
      <c r="BM2881" t="s">
        <v>1051</v>
      </c>
      <c r="BN2881" t="s">
        <v>75</v>
      </c>
      <c r="BO2881" t="s">
        <v>87</v>
      </c>
      <c r="BQ2881" t="s">
        <v>1051</v>
      </c>
      <c r="BR2881" t="s">
        <v>87</v>
      </c>
      <c r="BS2881" t="s">
        <v>573</v>
      </c>
      <c r="BT2881" t="s">
        <v>1252</v>
      </c>
      <c r="BU2881" t="s">
        <v>564</v>
      </c>
      <c r="BV2881">
        <v>1.0948905109489052E-2</v>
      </c>
      <c r="BW2881">
        <v>1.098901098901099E-2</v>
      </c>
      <c r="BX2881">
        <v>4.0105879521938267E-5</v>
      </c>
      <c r="BY2881">
        <v>0</v>
      </c>
      <c r="BZ2881">
        <v>-3</v>
      </c>
      <c r="CA2881">
        <v>0</v>
      </c>
      <c r="CB2881">
        <v>3</v>
      </c>
      <c r="CC2881" t="e">
        <v>#VALUE!</v>
      </c>
      <c r="CD2881">
        <v>3</v>
      </c>
      <c r="CE2881">
        <v>0</v>
      </c>
      <c r="CH2881">
        <f t="shared" si="221"/>
        <v>0</v>
      </c>
      <c r="CI2881" t="s">
        <v>1405</v>
      </c>
      <c r="CJ2881">
        <v>1</v>
      </c>
      <c r="CK2881" t="s">
        <v>1399</v>
      </c>
      <c r="CL2881">
        <f t="shared" si="222"/>
        <v>1</v>
      </c>
      <c r="CM2881">
        <f t="shared" si="223"/>
        <v>0</v>
      </c>
      <c r="CN2881">
        <f t="shared" si="224"/>
        <v>0</v>
      </c>
    </row>
    <row r="2882" spans="1:92" x14ac:dyDescent="0.25">
      <c r="A2882">
        <v>1588</v>
      </c>
      <c r="B2882" t="s">
        <v>564</v>
      </c>
      <c r="C2882" t="s">
        <v>564</v>
      </c>
      <c r="D2882">
        <v>2607012</v>
      </c>
      <c r="E2882">
        <v>5</v>
      </c>
      <c r="F2882" s="107">
        <v>40968</v>
      </c>
      <c r="G2882" s="107">
        <v>40970</v>
      </c>
      <c r="H2882">
        <v>2607012</v>
      </c>
      <c r="I2882" s="107">
        <v>40968</v>
      </c>
      <c r="J2882" s="107">
        <v>40970</v>
      </c>
      <c r="K2882">
        <v>15000</v>
      </c>
      <c r="L2882" t="s">
        <v>569</v>
      </c>
      <c r="N2882" t="s">
        <v>564</v>
      </c>
      <c r="O2882" t="s">
        <v>913</v>
      </c>
      <c r="P2882" t="s">
        <v>38</v>
      </c>
      <c r="Q2882">
        <v>3</v>
      </c>
      <c r="R2882">
        <v>3</v>
      </c>
      <c r="S2882">
        <v>0</v>
      </c>
      <c r="T2882">
        <v>0</v>
      </c>
      <c r="AD2882" s="107">
        <v>31306</v>
      </c>
      <c r="AE2882" t="s">
        <v>31</v>
      </c>
      <c r="AF2882" t="s">
        <v>68</v>
      </c>
      <c r="AG2882" t="s">
        <v>870</v>
      </c>
      <c r="AH2882" t="s">
        <v>30</v>
      </c>
      <c r="AI2882" t="s">
        <v>33</v>
      </c>
      <c r="AJ2882" t="s">
        <v>88</v>
      </c>
      <c r="AK2882">
        <v>2</v>
      </c>
      <c r="AL2882" t="s">
        <v>987</v>
      </c>
      <c r="AN2882">
        <v>6</v>
      </c>
      <c r="AP2882" t="s">
        <v>42</v>
      </c>
      <c r="AR2882" t="s">
        <v>43</v>
      </c>
      <c r="AS2882" t="s">
        <v>44</v>
      </c>
      <c r="BC2882" t="s">
        <v>78</v>
      </c>
      <c r="BE2882" t="s">
        <v>1237</v>
      </c>
      <c r="BF2882">
        <v>3</v>
      </c>
      <c r="BG2882">
        <v>3</v>
      </c>
      <c r="BH2882">
        <v>3</v>
      </c>
      <c r="BI2882">
        <v>26.398907103825138</v>
      </c>
      <c r="BJ2882">
        <f t="shared" si="220"/>
        <v>26</v>
      </c>
      <c r="BK2882">
        <v>0</v>
      </c>
      <c r="BL2882">
        <v>0</v>
      </c>
      <c r="BM2882" t="s">
        <v>1050</v>
      </c>
      <c r="BN2882" t="s">
        <v>913</v>
      </c>
      <c r="BO2882" t="s">
        <v>564</v>
      </c>
      <c r="BQ2882" t="s">
        <v>1050</v>
      </c>
      <c r="BR2882" t="s">
        <v>87</v>
      </c>
      <c r="BS2882" t="s">
        <v>572</v>
      </c>
      <c r="BT2882" t="s">
        <v>1252</v>
      </c>
      <c r="BU2882" t="s">
        <v>564</v>
      </c>
      <c r="BV2882">
        <v>1</v>
      </c>
      <c r="BW2882">
        <v>1</v>
      </c>
      <c r="BX2882">
        <v>0</v>
      </c>
      <c r="BY2882">
        <v>0</v>
      </c>
      <c r="BZ2882">
        <v>-3</v>
      </c>
      <c r="CA2882">
        <v>0</v>
      </c>
      <c r="CB2882">
        <v>3</v>
      </c>
      <c r="CC2882" t="e">
        <v>#VALUE!</v>
      </c>
      <c r="CD2882">
        <v>3</v>
      </c>
      <c r="CE2882">
        <v>0</v>
      </c>
      <c r="CH2882">
        <f t="shared" si="221"/>
        <v>0</v>
      </c>
      <c r="CI2882" t="s">
        <v>1405</v>
      </c>
      <c r="CJ2882">
        <v>1</v>
      </c>
      <c r="CK2882" t="s">
        <v>1399</v>
      </c>
      <c r="CL2882">
        <f t="shared" si="222"/>
        <v>0</v>
      </c>
      <c r="CM2882">
        <f t="shared" si="223"/>
        <v>0</v>
      </c>
      <c r="CN2882">
        <f t="shared" si="224"/>
        <v>0</v>
      </c>
    </row>
    <row r="2883" spans="1:92" x14ac:dyDescent="0.25">
      <c r="A2883">
        <v>1594</v>
      </c>
      <c r="B2883" t="s">
        <v>564</v>
      </c>
      <c r="C2883" t="s">
        <v>564</v>
      </c>
      <c r="D2883">
        <v>2607028</v>
      </c>
      <c r="E2883">
        <v>2</v>
      </c>
      <c r="F2883" s="107">
        <v>40968</v>
      </c>
      <c r="G2883" s="107">
        <v>41071</v>
      </c>
      <c r="H2883">
        <v>2607028</v>
      </c>
      <c r="I2883" s="107">
        <v>40968</v>
      </c>
      <c r="J2883" s="107">
        <v>40970</v>
      </c>
      <c r="K2883">
        <v>5000</v>
      </c>
      <c r="L2883" t="s">
        <v>567</v>
      </c>
      <c r="M2883" s="107">
        <v>40970</v>
      </c>
      <c r="N2883" t="s">
        <v>87</v>
      </c>
      <c r="O2883" t="s">
        <v>75</v>
      </c>
      <c r="P2883" t="s">
        <v>587</v>
      </c>
      <c r="Q2883">
        <v>3</v>
      </c>
      <c r="R2883">
        <v>104</v>
      </c>
      <c r="S2883">
        <v>0</v>
      </c>
      <c r="T2883">
        <v>0</v>
      </c>
      <c r="AD2883" s="107">
        <v>32662</v>
      </c>
      <c r="AE2883" t="s">
        <v>31</v>
      </c>
      <c r="AF2883" t="s">
        <v>32</v>
      </c>
      <c r="AG2883" t="s">
        <v>868</v>
      </c>
      <c r="AH2883" t="s">
        <v>30</v>
      </c>
      <c r="AI2883" t="s">
        <v>46</v>
      </c>
      <c r="AJ2883" t="s">
        <v>47</v>
      </c>
      <c r="AK2883">
        <v>6</v>
      </c>
      <c r="AL2883" t="s">
        <v>47</v>
      </c>
      <c r="AP2883" t="s">
        <v>135</v>
      </c>
      <c r="AR2883" t="s">
        <v>66</v>
      </c>
      <c r="AS2883" t="s">
        <v>63</v>
      </c>
      <c r="AT2883" t="s">
        <v>350</v>
      </c>
      <c r="BC2883" t="s">
        <v>37</v>
      </c>
      <c r="BF2883">
        <v>3</v>
      </c>
      <c r="BG2883">
        <v>104</v>
      </c>
      <c r="BH2883">
        <v>104</v>
      </c>
      <c r="BI2883">
        <v>22.693989071038253</v>
      </c>
      <c r="BJ2883">
        <f t="shared" ref="BJ2883:BJ2946" si="225">ROUND((I2883-AD2883)/365,0)</f>
        <v>23</v>
      </c>
      <c r="BK2883">
        <v>0</v>
      </c>
      <c r="BL2883">
        <v>-101</v>
      </c>
      <c r="BM2883" t="s">
        <v>47</v>
      </c>
      <c r="BN2883" t="s">
        <v>75</v>
      </c>
      <c r="BO2883" t="s">
        <v>87</v>
      </c>
      <c r="BQ2883" t="s">
        <v>47</v>
      </c>
      <c r="BR2883" t="s">
        <v>87</v>
      </c>
      <c r="BS2883" t="s">
        <v>573</v>
      </c>
      <c r="BT2883" t="s">
        <v>1252</v>
      </c>
      <c r="BU2883" t="s">
        <v>564</v>
      </c>
      <c r="BV2883">
        <v>2.8846153846153848E-2</v>
      </c>
      <c r="BW2883">
        <v>2.8846153846153848E-2</v>
      </c>
      <c r="BX2883">
        <v>0</v>
      </c>
      <c r="BY2883">
        <v>0</v>
      </c>
      <c r="BZ2883">
        <v>-3</v>
      </c>
      <c r="CA2883">
        <v>0</v>
      </c>
      <c r="CB2883">
        <v>3</v>
      </c>
      <c r="CC2883" t="e">
        <v>#VALUE!</v>
      </c>
      <c r="CD2883">
        <v>3</v>
      </c>
      <c r="CE2883">
        <v>0</v>
      </c>
      <c r="CH2883">
        <f t="shared" ref="CH2883:CH2946" si="226">IF(CM2883+CN2883&gt;0,1,0)</f>
        <v>0</v>
      </c>
      <c r="CI2883" t="s">
        <v>1405</v>
      </c>
      <c r="CJ2883">
        <v>1</v>
      </c>
      <c r="CK2883" t="s">
        <v>1399</v>
      </c>
      <c r="CL2883">
        <f t="shared" ref="CL2883:CL2946" si="227">IF(BN2883="None",0,1)</f>
        <v>1</v>
      </c>
      <c r="CM2883">
        <f t="shared" ref="CM2883:CM2946" si="228">IF(S2883&gt;0,1,0)</f>
        <v>0</v>
      </c>
      <c r="CN2883">
        <f t="shared" ref="CN2883:CN2946" si="229">IF(T2883&gt;0,1,0)</f>
        <v>0</v>
      </c>
    </row>
    <row r="2884" spans="1:92" x14ac:dyDescent="0.25">
      <c r="A2884">
        <v>1598</v>
      </c>
      <c r="B2884" t="s">
        <v>564</v>
      </c>
      <c r="C2884" t="s">
        <v>564</v>
      </c>
      <c r="D2884">
        <v>2607038</v>
      </c>
      <c r="E2884">
        <v>1</v>
      </c>
      <c r="F2884" s="107">
        <v>40968</v>
      </c>
      <c r="G2884" s="107">
        <v>41001</v>
      </c>
      <c r="H2884">
        <v>2607038</v>
      </c>
      <c r="I2884" s="107">
        <v>40968</v>
      </c>
      <c r="J2884" s="107">
        <v>40971</v>
      </c>
      <c r="K2884">
        <v>2000</v>
      </c>
      <c r="L2884" t="s">
        <v>566</v>
      </c>
      <c r="M2884" s="107">
        <v>40971</v>
      </c>
      <c r="N2884" t="s">
        <v>87</v>
      </c>
      <c r="O2884" t="s">
        <v>75</v>
      </c>
      <c r="P2884" t="s">
        <v>54</v>
      </c>
      <c r="Q2884">
        <v>4</v>
      </c>
      <c r="R2884">
        <v>34</v>
      </c>
      <c r="S2884">
        <v>0</v>
      </c>
      <c r="T2884">
        <v>0</v>
      </c>
      <c r="AD2884" s="107">
        <v>29721</v>
      </c>
      <c r="AE2884" t="s">
        <v>45</v>
      </c>
      <c r="AF2884" t="s">
        <v>68</v>
      </c>
      <c r="AG2884" t="s">
        <v>870</v>
      </c>
      <c r="AH2884" t="s">
        <v>30</v>
      </c>
      <c r="AI2884" t="s">
        <v>61</v>
      </c>
      <c r="AJ2884" t="s">
        <v>54</v>
      </c>
      <c r="AK2884">
        <v>2</v>
      </c>
      <c r="AL2884" t="s">
        <v>54</v>
      </c>
      <c r="AP2884" t="s">
        <v>42</v>
      </c>
      <c r="AR2884" t="s">
        <v>43</v>
      </c>
      <c r="AS2884" t="s">
        <v>44</v>
      </c>
      <c r="BC2884" t="s">
        <v>51</v>
      </c>
      <c r="BF2884">
        <v>4</v>
      </c>
      <c r="BG2884">
        <v>34</v>
      </c>
      <c r="BH2884">
        <v>34</v>
      </c>
      <c r="BI2884">
        <v>30.729508196721312</v>
      </c>
      <c r="BJ2884">
        <f t="shared" si="225"/>
        <v>31</v>
      </c>
      <c r="BK2884">
        <v>0</v>
      </c>
      <c r="BL2884">
        <v>-30</v>
      </c>
      <c r="BM2884" t="s">
        <v>1051</v>
      </c>
      <c r="BN2884" t="s">
        <v>75</v>
      </c>
      <c r="BO2884" t="s">
        <v>87</v>
      </c>
      <c r="BQ2884" t="s">
        <v>1051</v>
      </c>
      <c r="BR2884" t="s">
        <v>87</v>
      </c>
      <c r="BS2884" t="s">
        <v>573</v>
      </c>
      <c r="BT2884" t="s">
        <v>1252</v>
      </c>
      <c r="BU2884" t="s">
        <v>564</v>
      </c>
      <c r="BV2884">
        <v>0.11764705882352941</v>
      </c>
      <c r="BW2884">
        <v>0.11764705882352941</v>
      </c>
      <c r="BX2884">
        <v>0</v>
      </c>
      <c r="BY2884">
        <v>0</v>
      </c>
      <c r="BZ2884">
        <v>-4</v>
      </c>
      <c r="CA2884">
        <v>0</v>
      </c>
      <c r="CB2884">
        <v>4</v>
      </c>
      <c r="CC2884" t="e">
        <v>#VALUE!</v>
      </c>
      <c r="CD2884">
        <v>4</v>
      </c>
      <c r="CE2884">
        <v>0</v>
      </c>
      <c r="CH2884">
        <f t="shared" si="226"/>
        <v>0</v>
      </c>
      <c r="CI2884" t="s">
        <v>1405</v>
      </c>
      <c r="CJ2884">
        <v>1</v>
      </c>
      <c r="CK2884" t="s">
        <v>1399</v>
      </c>
      <c r="CL2884">
        <f t="shared" si="227"/>
        <v>1</v>
      </c>
      <c r="CM2884">
        <f t="shared" si="228"/>
        <v>0</v>
      </c>
      <c r="CN2884">
        <f t="shared" si="229"/>
        <v>0</v>
      </c>
    </row>
    <row r="2885" spans="1:92" x14ac:dyDescent="0.25">
      <c r="A2885">
        <v>1608</v>
      </c>
      <c r="B2885" t="s">
        <v>564</v>
      </c>
      <c r="C2885" t="s">
        <v>564</v>
      </c>
      <c r="D2885">
        <v>2607135</v>
      </c>
      <c r="E2885">
        <v>2</v>
      </c>
      <c r="F2885" s="107">
        <v>40968</v>
      </c>
      <c r="G2885" s="107">
        <v>41092</v>
      </c>
      <c r="H2885">
        <v>2607135</v>
      </c>
      <c r="I2885" s="107" t="s">
        <v>560</v>
      </c>
      <c r="J2885" s="107" t="s">
        <v>560</v>
      </c>
      <c r="K2885">
        <v>2000</v>
      </c>
      <c r="L2885" t="s">
        <v>566</v>
      </c>
      <c r="M2885" s="107">
        <v>40977</v>
      </c>
      <c r="N2885" t="s">
        <v>87</v>
      </c>
      <c r="O2885" t="s">
        <v>75</v>
      </c>
      <c r="P2885" t="s">
        <v>587</v>
      </c>
      <c r="Q2885">
        <v>0</v>
      </c>
      <c r="R2885">
        <v>125</v>
      </c>
      <c r="S2885">
        <v>0</v>
      </c>
      <c r="T2885">
        <v>0</v>
      </c>
      <c r="AB2885" t="s">
        <v>111</v>
      </c>
      <c r="AD2885" s="107">
        <v>23467</v>
      </c>
      <c r="AE2885" t="s">
        <v>45</v>
      </c>
      <c r="AF2885" t="s">
        <v>39</v>
      </c>
      <c r="AG2885" t="s">
        <v>40</v>
      </c>
      <c r="AH2885" t="s">
        <v>30</v>
      </c>
      <c r="AI2885" t="s">
        <v>96</v>
      </c>
      <c r="AJ2885" t="s">
        <v>47</v>
      </c>
      <c r="AK2885">
        <v>5</v>
      </c>
      <c r="AL2885" t="s">
        <v>47</v>
      </c>
      <c r="AP2885" t="s">
        <v>97</v>
      </c>
      <c r="AR2885" t="s">
        <v>43</v>
      </c>
      <c r="AS2885" t="s">
        <v>63</v>
      </c>
      <c r="BC2885" t="s">
        <v>51</v>
      </c>
      <c r="BF2885">
        <v>0</v>
      </c>
      <c r="BG2885">
        <v>0</v>
      </c>
      <c r="BH2885">
        <v>125</v>
      </c>
      <c r="BI2885">
        <v>47.81693989071038</v>
      </c>
      <c r="BJ2885" t="e">
        <f t="shared" si="225"/>
        <v>#VALUE!</v>
      </c>
      <c r="BK2885" t="e">
        <v>#VALUE!</v>
      </c>
      <c r="BL2885" t="e">
        <v>#VALUE!</v>
      </c>
      <c r="BM2885" t="s">
        <v>47</v>
      </c>
      <c r="BN2885" t="s">
        <v>75</v>
      </c>
      <c r="BO2885" t="s">
        <v>87</v>
      </c>
      <c r="BQ2885" t="s">
        <v>47</v>
      </c>
      <c r="BR2885">
        <v>0</v>
      </c>
      <c r="BS2885" t="s">
        <v>573</v>
      </c>
      <c r="BT2885" t="s">
        <v>1252</v>
      </c>
      <c r="BU2885" t="s">
        <v>564</v>
      </c>
      <c r="BV2885">
        <v>0</v>
      </c>
      <c r="BW2885">
        <v>0</v>
      </c>
      <c r="BX2885">
        <v>0</v>
      </c>
      <c r="BY2885">
        <v>0</v>
      </c>
      <c r="BZ2885" t="e">
        <v>#VALUE!</v>
      </c>
      <c r="CA2885" t="e">
        <v>#VALUE!</v>
      </c>
      <c r="CB2885" t="e">
        <v>#VALUE!</v>
      </c>
      <c r="CC2885">
        <v>0</v>
      </c>
      <c r="CD2885">
        <v>0</v>
      </c>
      <c r="CE2885">
        <v>0</v>
      </c>
      <c r="CH2885">
        <f t="shared" si="226"/>
        <v>0</v>
      </c>
      <c r="CI2885" t="s">
        <v>1405</v>
      </c>
      <c r="CJ2885">
        <v>1</v>
      </c>
      <c r="CK2885" t="s">
        <v>1400</v>
      </c>
      <c r="CL2885">
        <f t="shared" si="227"/>
        <v>1</v>
      </c>
      <c r="CM2885">
        <f t="shared" si="228"/>
        <v>0</v>
      </c>
      <c r="CN2885">
        <f t="shared" si="229"/>
        <v>0</v>
      </c>
    </row>
    <row r="2886" spans="1:92" x14ac:dyDescent="0.25">
      <c r="A2886">
        <v>1607</v>
      </c>
      <c r="B2886" t="s">
        <v>564</v>
      </c>
      <c r="C2886" t="s">
        <v>564</v>
      </c>
      <c r="D2886">
        <v>2607136</v>
      </c>
      <c r="E2886">
        <v>1</v>
      </c>
      <c r="F2886" s="107">
        <v>40968</v>
      </c>
      <c r="G2886" s="107">
        <v>41085</v>
      </c>
      <c r="H2886">
        <v>2607136</v>
      </c>
      <c r="I2886" s="107" t="s">
        <v>560</v>
      </c>
      <c r="J2886" s="107" t="s">
        <v>560</v>
      </c>
      <c r="K2886">
        <v>2000</v>
      </c>
      <c r="L2886" t="s">
        <v>566</v>
      </c>
      <c r="M2886" s="107">
        <v>40970</v>
      </c>
      <c r="N2886" t="s">
        <v>87</v>
      </c>
      <c r="O2886" t="s">
        <v>75</v>
      </c>
      <c r="P2886" t="s">
        <v>54</v>
      </c>
      <c r="Q2886">
        <v>0</v>
      </c>
      <c r="R2886">
        <v>118</v>
      </c>
      <c r="S2886">
        <v>0</v>
      </c>
      <c r="T2886">
        <v>0</v>
      </c>
      <c r="AD2886" s="107">
        <v>33723</v>
      </c>
      <c r="AE2886" t="s">
        <v>31</v>
      </c>
      <c r="AF2886" t="s">
        <v>68</v>
      </c>
      <c r="AG2886" t="s">
        <v>870</v>
      </c>
      <c r="AH2886" t="s">
        <v>30</v>
      </c>
      <c r="AI2886" t="s">
        <v>117</v>
      </c>
      <c r="AJ2886" t="s">
        <v>54</v>
      </c>
      <c r="AK2886">
        <v>5</v>
      </c>
      <c r="AL2886" t="s">
        <v>54</v>
      </c>
      <c r="AP2886" t="s">
        <v>42</v>
      </c>
      <c r="AR2886" t="s">
        <v>43</v>
      </c>
      <c r="AS2886" t="s">
        <v>44</v>
      </c>
      <c r="AT2886" t="s">
        <v>631</v>
      </c>
      <c r="BC2886" t="s">
        <v>51</v>
      </c>
      <c r="BF2886">
        <v>0</v>
      </c>
      <c r="BG2886">
        <v>0</v>
      </c>
      <c r="BH2886">
        <v>118</v>
      </c>
      <c r="BI2886">
        <v>19.795081967213115</v>
      </c>
      <c r="BJ2886" t="e">
        <f t="shared" si="225"/>
        <v>#VALUE!</v>
      </c>
      <c r="BK2886" t="e">
        <v>#VALUE!</v>
      </c>
      <c r="BL2886" t="e">
        <v>#VALUE!</v>
      </c>
      <c r="BM2886" t="s">
        <v>1051</v>
      </c>
      <c r="BN2886" t="s">
        <v>75</v>
      </c>
      <c r="BO2886" t="s">
        <v>87</v>
      </c>
      <c r="BQ2886" t="s">
        <v>1051</v>
      </c>
      <c r="BR2886">
        <v>0</v>
      </c>
      <c r="BS2886" t="s">
        <v>573</v>
      </c>
      <c r="BT2886" t="s">
        <v>1252</v>
      </c>
      <c r="BU2886" t="s">
        <v>564</v>
      </c>
      <c r="BV2886">
        <v>0</v>
      </c>
      <c r="BW2886">
        <v>0</v>
      </c>
      <c r="BX2886">
        <v>0</v>
      </c>
      <c r="BY2886">
        <v>0</v>
      </c>
      <c r="BZ2886" t="e">
        <v>#VALUE!</v>
      </c>
      <c r="CA2886" t="e">
        <v>#VALUE!</v>
      </c>
      <c r="CB2886" t="e">
        <v>#VALUE!</v>
      </c>
      <c r="CC2886">
        <v>0</v>
      </c>
      <c r="CD2886">
        <v>0</v>
      </c>
      <c r="CE2886">
        <v>0</v>
      </c>
      <c r="CH2886">
        <f t="shared" si="226"/>
        <v>0</v>
      </c>
      <c r="CI2886" t="s">
        <v>1405</v>
      </c>
      <c r="CJ2886">
        <v>1</v>
      </c>
      <c r="CK2886" t="s">
        <v>1400</v>
      </c>
      <c r="CL2886">
        <f t="shared" si="227"/>
        <v>1</v>
      </c>
      <c r="CM2886">
        <f t="shared" si="228"/>
        <v>0</v>
      </c>
      <c r="CN2886">
        <f t="shared" si="229"/>
        <v>0</v>
      </c>
    </row>
    <row r="2887" spans="1:92" x14ac:dyDescent="0.25">
      <c r="A2887">
        <v>1617</v>
      </c>
      <c r="B2887" t="s">
        <v>564</v>
      </c>
      <c r="C2887" t="s">
        <v>564</v>
      </c>
      <c r="D2887">
        <v>2607192</v>
      </c>
      <c r="E2887">
        <v>2</v>
      </c>
      <c r="F2887" s="107">
        <v>40969</v>
      </c>
      <c r="G2887" s="107">
        <v>41040</v>
      </c>
      <c r="H2887">
        <v>2607192</v>
      </c>
      <c r="I2887" s="107" t="s">
        <v>560</v>
      </c>
      <c r="J2887" s="107" t="s">
        <v>560</v>
      </c>
      <c r="K2887">
        <v>5000</v>
      </c>
      <c r="L2887" t="s">
        <v>567</v>
      </c>
      <c r="M2887" s="107">
        <v>40971</v>
      </c>
      <c r="N2887" t="s">
        <v>87</v>
      </c>
      <c r="O2887" t="s">
        <v>583</v>
      </c>
      <c r="P2887" t="s">
        <v>587</v>
      </c>
      <c r="Q2887">
        <v>0</v>
      </c>
      <c r="R2887">
        <v>72</v>
      </c>
      <c r="S2887">
        <v>0</v>
      </c>
      <c r="T2887">
        <v>0</v>
      </c>
      <c r="AD2887" s="107">
        <v>29747</v>
      </c>
      <c r="AE2887" t="s">
        <v>31</v>
      </c>
      <c r="AF2887" t="s">
        <v>32</v>
      </c>
      <c r="AG2887" t="s">
        <v>868</v>
      </c>
      <c r="AH2887" t="s">
        <v>30</v>
      </c>
      <c r="AI2887" t="s">
        <v>52</v>
      </c>
      <c r="AJ2887" t="s">
        <v>47</v>
      </c>
      <c r="AK2887">
        <v>4</v>
      </c>
      <c r="AL2887" t="s">
        <v>47</v>
      </c>
      <c r="AP2887" t="s">
        <v>123</v>
      </c>
      <c r="AR2887" t="s">
        <v>66</v>
      </c>
      <c r="AS2887" t="s">
        <v>44</v>
      </c>
      <c r="BC2887" t="s">
        <v>51</v>
      </c>
      <c r="BF2887">
        <v>0</v>
      </c>
      <c r="BG2887">
        <v>0</v>
      </c>
      <c r="BH2887">
        <v>72</v>
      </c>
      <c r="BI2887">
        <v>30.661202185792348</v>
      </c>
      <c r="BJ2887" t="e">
        <f t="shared" si="225"/>
        <v>#VALUE!</v>
      </c>
      <c r="BK2887" t="e">
        <v>#VALUE!</v>
      </c>
      <c r="BL2887" t="e">
        <v>#VALUE!</v>
      </c>
      <c r="BM2887" t="s">
        <v>47</v>
      </c>
      <c r="BN2887" t="s">
        <v>75</v>
      </c>
      <c r="BO2887" t="s">
        <v>87</v>
      </c>
      <c r="BQ2887" t="s">
        <v>47</v>
      </c>
      <c r="BR2887">
        <v>0</v>
      </c>
      <c r="BS2887" t="s">
        <v>573</v>
      </c>
      <c r="BT2887" t="s">
        <v>1252</v>
      </c>
      <c r="BU2887" t="s">
        <v>564</v>
      </c>
      <c r="BV2887">
        <v>0</v>
      </c>
      <c r="BW2887">
        <v>0</v>
      </c>
      <c r="BX2887">
        <v>0</v>
      </c>
      <c r="BY2887">
        <v>0</v>
      </c>
      <c r="BZ2887" t="e">
        <v>#VALUE!</v>
      </c>
      <c r="CA2887" t="e">
        <v>#VALUE!</v>
      </c>
      <c r="CB2887" t="e">
        <v>#VALUE!</v>
      </c>
      <c r="CC2887">
        <v>0</v>
      </c>
      <c r="CD2887">
        <v>0</v>
      </c>
      <c r="CE2887">
        <v>0</v>
      </c>
      <c r="CH2887">
        <f t="shared" si="226"/>
        <v>0</v>
      </c>
      <c r="CI2887" t="s">
        <v>1405</v>
      </c>
      <c r="CJ2887">
        <v>1</v>
      </c>
      <c r="CK2887" t="s">
        <v>1400</v>
      </c>
      <c r="CL2887">
        <f t="shared" si="227"/>
        <v>1</v>
      </c>
      <c r="CM2887">
        <f t="shared" si="228"/>
        <v>0</v>
      </c>
      <c r="CN2887">
        <f t="shared" si="229"/>
        <v>0</v>
      </c>
    </row>
    <row r="2888" spans="1:92" x14ac:dyDescent="0.25">
      <c r="A2888">
        <v>1620</v>
      </c>
      <c r="B2888" t="s">
        <v>564</v>
      </c>
      <c r="C2888" t="s">
        <v>564</v>
      </c>
      <c r="D2888">
        <v>2607199</v>
      </c>
      <c r="E2888">
        <v>1</v>
      </c>
      <c r="F2888" s="107">
        <v>40969</v>
      </c>
      <c r="G2888" s="107">
        <v>40970</v>
      </c>
      <c r="H2888">
        <v>2607199</v>
      </c>
      <c r="I2888" s="107">
        <v>40969</v>
      </c>
      <c r="J2888" s="107">
        <v>40970</v>
      </c>
      <c r="K2888">
        <v>20000</v>
      </c>
      <c r="L2888" t="s">
        <v>569</v>
      </c>
      <c r="N2888" t="s">
        <v>564</v>
      </c>
      <c r="O2888" t="s">
        <v>913</v>
      </c>
      <c r="P2888" t="s">
        <v>54</v>
      </c>
      <c r="Q2888">
        <v>2</v>
      </c>
      <c r="R2888">
        <v>2</v>
      </c>
      <c r="S2888">
        <v>0</v>
      </c>
      <c r="T2888">
        <v>0</v>
      </c>
      <c r="AD2888" s="107">
        <v>34696</v>
      </c>
      <c r="AE2888" t="s">
        <v>45</v>
      </c>
      <c r="AF2888" t="s">
        <v>68</v>
      </c>
      <c r="AG2888" t="s">
        <v>870</v>
      </c>
      <c r="AH2888" t="s">
        <v>30</v>
      </c>
      <c r="AI2888" t="s">
        <v>61</v>
      </c>
      <c r="AJ2888" t="s">
        <v>54</v>
      </c>
      <c r="AK2888">
        <v>1</v>
      </c>
      <c r="AL2888" t="s">
        <v>54</v>
      </c>
      <c r="AP2888" t="s">
        <v>131</v>
      </c>
      <c r="AR2888" t="s">
        <v>91</v>
      </c>
      <c r="AS2888" t="s">
        <v>81</v>
      </c>
      <c r="BC2888" t="s">
        <v>37</v>
      </c>
      <c r="BF2888">
        <v>2</v>
      </c>
      <c r="BG2888">
        <v>2</v>
      </c>
      <c r="BH2888">
        <v>2</v>
      </c>
      <c r="BI2888">
        <v>17.139344262295083</v>
      </c>
      <c r="BJ2888">
        <f t="shared" si="225"/>
        <v>17</v>
      </c>
      <c r="BK2888">
        <v>0</v>
      </c>
      <c r="BL2888">
        <v>0</v>
      </c>
      <c r="BM2888" t="s">
        <v>1051</v>
      </c>
      <c r="BN2888" t="s">
        <v>913</v>
      </c>
      <c r="BO2888" t="s">
        <v>564</v>
      </c>
      <c r="BQ2888" t="s">
        <v>1051</v>
      </c>
      <c r="BR2888" t="s">
        <v>87</v>
      </c>
      <c r="BS2888" t="s">
        <v>572</v>
      </c>
      <c r="BT2888" t="s">
        <v>1252</v>
      </c>
      <c r="BU2888" t="s">
        <v>564</v>
      </c>
      <c r="BV2888">
        <v>1</v>
      </c>
      <c r="BW2888">
        <v>1</v>
      </c>
      <c r="BX2888">
        <v>0</v>
      </c>
      <c r="BY2888">
        <v>0</v>
      </c>
      <c r="BZ2888">
        <v>-2</v>
      </c>
      <c r="CA2888">
        <v>0</v>
      </c>
      <c r="CB2888">
        <v>2</v>
      </c>
      <c r="CC2888" t="e">
        <v>#VALUE!</v>
      </c>
      <c r="CD2888">
        <v>2</v>
      </c>
      <c r="CE2888">
        <v>0</v>
      </c>
      <c r="CH2888">
        <f t="shared" si="226"/>
        <v>0</v>
      </c>
      <c r="CI2888" t="s">
        <v>1405</v>
      </c>
      <c r="CJ2888">
        <v>1</v>
      </c>
      <c r="CK2888" t="s">
        <v>1399</v>
      </c>
      <c r="CL2888">
        <f t="shared" si="227"/>
        <v>0</v>
      </c>
      <c r="CM2888">
        <f t="shared" si="228"/>
        <v>0</v>
      </c>
      <c r="CN2888">
        <f t="shared" si="229"/>
        <v>0</v>
      </c>
    </row>
    <row r="2889" spans="1:92" x14ac:dyDescent="0.25">
      <c r="A2889">
        <v>1629</v>
      </c>
      <c r="B2889" t="s">
        <v>564</v>
      </c>
      <c r="C2889" t="s">
        <v>564</v>
      </c>
      <c r="D2889">
        <v>2607247</v>
      </c>
      <c r="E2889">
        <v>1</v>
      </c>
      <c r="F2889" s="107">
        <v>40969</v>
      </c>
      <c r="G2889" s="107">
        <v>40981</v>
      </c>
      <c r="H2889">
        <v>2607247</v>
      </c>
      <c r="I2889" s="107">
        <v>40969</v>
      </c>
      <c r="J2889" s="107">
        <v>40972</v>
      </c>
      <c r="K2889">
        <v>3000</v>
      </c>
      <c r="L2889" t="s">
        <v>567</v>
      </c>
      <c r="M2889" s="107">
        <v>40972</v>
      </c>
      <c r="N2889" t="s">
        <v>87</v>
      </c>
      <c r="O2889" t="s">
        <v>75</v>
      </c>
      <c r="P2889" t="s">
        <v>54</v>
      </c>
      <c r="Q2889">
        <v>4</v>
      </c>
      <c r="R2889">
        <v>13</v>
      </c>
      <c r="S2889">
        <v>0</v>
      </c>
      <c r="T2889">
        <v>0</v>
      </c>
      <c r="U2889">
        <v>1</v>
      </c>
      <c r="AD2889" s="107">
        <v>31106</v>
      </c>
      <c r="AE2889" t="s">
        <v>31</v>
      </c>
      <c r="AF2889" t="s">
        <v>32</v>
      </c>
      <c r="AG2889" t="s">
        <v>868</v>
      </c>
      <c r="AH2889" t="s">
        <v>30</v>
      </c>
      <c r="AI2889" t="s">
        <v>52</v>
      </c>
      <c r="AJ2889" t="s">
        <v>54</v>
      </c>
      <c r="AK2889">
        <v>2</v>
      </c>
      <c r="AL2889" t="s">
        <v>54</v>
      </c>
      <c r="AP2889" t="s">
        <v>109</v>
      </c>
      <c r="AR2889" t="s">
        <v>49</v>
      </c>
      <c r="AS2889" t="s">
        <v>73</v>
      </c>
      <c r="AT2889" t="s">
        <v>1431</v>
      </c>
      <c r="BC2889" t="s">
        <v>37</v>
      </c>
      <c r="BF2889">
        <v>4</v>
      </c>
      <c r="BG2889">
        <v>13</v>
      </c>
      <c r="BH2889">
        <v>13</v>
      </c>
      <c r="BI2889">
        <v>26.948087431693988</v>
      </c>
      <c r="BJ2889">
        <f t="shared" si="225"/>
        <v>27</v>
      </c>
      <c r="BK2889">
        <v>0</v>
      </c>
      <c r="BL2889">
        <v>-9</v>
      </c>
      <c r="BM2889" t="s">
        <v>1051</v>
      </c>
      <c r="BN2889" t="s">
        <v>75</v>
      </c>
      <c r="BO2889" t="s">
        <v>87</v>
      </c>
      <c r="BQ2889" t="s">
        <v>1051</v>
      </c>
      <c r="BR2889" t="s">
        <v>87</v>
      </c>
      <c r="BS2889" t="s">
        <v>573</v>
      </c>
      <c r="BT2889" t="s">
        <v>1252</v>
      </c>
      <c r="BU2889" t="s">
        <v>564</v>
      </c>
      <c r="BV2889">
        <v>0.30769230769230771</v>
      </c>
      <c r="BW2889">
        <v>0.30769230769230771</v>
      </c>
      <c r="BX2889">
        <v>0</v>
      </c>
      <c r="BY2889">
        <v>0</v>
      </c>
      <c r="BZ2889">
        <v>-4</v>
      </c>
      <c r="CA2889">
        <v>0</v>
      </c>
      <c r="CB2889">
        <v>4</v>
      </c>
      <c r="CC2889" t="e">
        <v>#VALUE!</v>
      </c>
      <c r="CD2889">
        <v>4</v>
      </c>
      <c r="CE2889">
        <v>0</v>
      </c>
      <c r="CH2889">
        <f t="shared" si="226"/>
        <v>0</v>
      </c>
      <c r="CI2889" t="s">
        <v>1405</v>
      </c>
      <c r="CJ2889">
        <v>1</v>
      </c>
      <c r="CK2889" t="s">
        <v>1399</v>
      </c>
      <c r="CL2889">
        <f t="shared" si="227"/>
        <v>1</v>
      </c>
      <c r="CM2889">
        <f t="shared" si="228"/>
        <v>0</v>
      </c>
      <c r="CN2889">
        <f t="shared" si="229"/>
        <v>0</v>
      </c>
    </row>
    <row r="2890" spans="1:92" x14ac:dyDescent="0.25">
      <c r="A2890">
        <v>1631</v>
      </c>
      <c r="B2890" t="s">
        <v>564</v>
      </c>
      <c r="C2890" t="s">
        <v>564</v>
      </c>
      <c r="D2890">
        <v>2607252</v>
      </c>
      <c r="E2890">
        <v>2</v>
      </c>
      <c r="F2890" s="107">
        <v>40969</v>
      </c>
      <c r="G2890" s="107">
        <v>41060</v>
      </c>
      <c r="H2890">
        <v>2607252</v>
      </c>
      <c r="I2890" s="107">
        <v>40969</v>
      </c>
      <c r="J2890" s="107">
        <v>40986</v>
      </c>
      <c r="K2890">
        <v>7000</v>
      </c>
      <c r="L2890" t="s">
        <v>568</v>
      </c>
      <c r="M2890" s="107">
        <v>40986</v>
      </c>
      <c r="N2890" t="s">
        <v>87</v>
      </c>
      <c r="O2890" t="s">
        <v>583</v>
      </c>
      <c r="P2890" t="s">
        <v>587</v>
      </c>
      <c r="Q2890">
        <v>18</v>
      </c>
      <c r="R2890">
        <v>92</v>
      </c>
      <c r="S2890">
        <v>0</v>
      </c>
      <c r="T2890">
        <v>0</v>
      </c>
      <c r="AD2890" s="107">
        <v>32633</v>
      </c>
      <c r="AE2890" t="s">
        <v>31</v>
      </c>
      <c r="AF2890" t="s">
        <v>68</v>
      </c>
      <c r="AG2890" t="s">
        <v>870</v>
      </c>
      <c r="AH2890" t="s">
        <v>30</v>
      </c>
      <c r="AI2890" t="s">
        <v>99</v>
      </c>
      <c r="AJ2890" t="s">
        <v>47</v>
      </c>
      <c r="AK2890">
        <v>6</v>
      </c>
      <c r="AL2890" t="s">
        <v>47</v>
      </c>
      <c r="AP2890" t="s">
        <v>92</v>
      </c>
      <c r="AR2890" t="s">
        <v>66</v>
      </c>
      <c r="AS2890" t="s">
        <v>44</v>
      </c>
      <c r="BC2890" t="s">
        <v>51</v>
      </c>
      <c r="BF2890">
        <v>18</v>
      </c>
      <c r="BG2890">
        <v>92</v>
      </c>
      <c r="BH2890">
        <v>92</v>
      </c>
      <c r="BI2890">
        <v>22.775956284153004</v>
      </c>
      <c r="BJ2890">
        <f t="shared" si="225"/>
        <v>23</v>
      </c>
      <c r="BK2890">
        <v>0</v>
      </c>
      <c r="BL2890">
        <v>-74</v>
      </c>
      <c r="BM2890" t="s">
        <v>47</v>
      </c>
      <c r="BN2890" t="s">
        <v>75</v>
      </c>
      <c r="BO2890" t="s">
        <v>87</v>
      </c>
      <c r="BQ2890" t="s">
        <v>47</v>
      </c>
      <c r="BR2890" t="s">
        <v>87</v>
      </c>
      <c r="BS2890" t="s">
        <v>573</v>
      </c>
      <c r="BT2890" t="s">
        <v>1252</v>
      </c>
      <c r="BU2890" t="s">
        <v>564</v>
      </c>
      <c r="BV2890">
        <v>0.19565217391304349</v>
      </c>
      <c r="BW2890">
        <v>0.19565217391304349</v>
      </c>
      <c r="BX2890">
        <v>0</v>
      </c>
      <c r="BY2890">
        <v>0</v>
      </c>
      <c r="BZ2890">
        <v>-18</v>
      </c>
      <c r="CA2890">
        <v>0</v>
      </c>
      <c r="CB2890">
        <v>18</v>
      </c>
      <c r="CC2890" t="e">
        <v>#VALUE!</v>
      </c>
      <c r="CD2890">
        <v>18</v>
      </c>
      <c r="CE2890">
        <v>0</v>
      </c>
      <c r="CH2890">
        <f t="shared" si="226"/>
        <v>0</v>
      </c>
      <c r="CI2890" t="s">
        <v>1404</v>
      </c>
      <c r="CJ2890">
        <v>2</v>
      </c>
      <c r="CK2890" t="s">
        <v>1399</v>
      </c>
      <c r="CL2890">
        <f t="shared" si="227"/>
        <v>1</v>
      </c>
      <c r="CM2890">
        <f t="shared" si="228"/>
        <v>0</v>
      </c>
      <c r="CN2890">
        <f t="shared" si="229"/>
        <v>0</v>
      </c>
    </row>
    <row r="2891" spans="1:92" x14ac:dyDescent="0.25">
      <c r="A2891">
        <v>1632</v>
      </c>
      <c r="B2891" t="s">
        <v>564</v>
      </c>
      <c r="C2891" t="s">
        <v>564</v>
      </c>
      <c r="D2891">
        <v>2607253</v>
      </c>
      <c r="E2891">
        <v>2</v>
      </c>
      <c r="F2891" s="107">
        <v>40969</v>
      </c>
      <c r="G2891" s="107">
        <v>40970</v>
      </c>
      <c r="H2891">
        <v>2607253</v>
      </c>
      <c r="I2891" s="107">
        <v>40969</v>
      </c>
      <c r="J2891" s="107">
        <v>40970</v>
      </c>
      <c r="K2891">
        <v>2000</v>
      </c>
      <c r="L2891" t="s">
        <v>566</v>
      </c>
      <c r="N2891" t="s">
        <v>564</v>
      </c>
      <c r="O2891" t="s">
        <v>913</v>
      </c>
      <c r="P2891" t="s">
        <v>587</v>
      </c>
      <c r="Q2891">
        <v>2</v>
      </c>
      <c r="R2891">
        <v>2</v>
      </c>
      <c r="S2891">
        <v>0</v>
      </c>
      <c r="T2891">
        <v>0</v>
      </c>
      <c r="AB2891" t="s">
        <v>111</v>
      </c>
      <c r="AD2891" s="107">
        <v>34237</v>
      </c>
      <c r="AE2891" t="s">
        <v>45</v>
      </c>
      <c r="AF2891" t="s">
        <v>39</v>
      </c>
      <c r="AG2891" t="s">
        <v>40</v>
      </c>
      <c r="AH2891" t="s">
        <v>30</v>
      </c>
      <c r="AI2891" t="s">
        <v>140</v>
      </c>
      <c r="AJ2891" t="s">
        <v>47</v>
      </c>
      <c r="AK2891">
        <v>1</v>
      </c>
      <c r="AL2891" t="s">
        <v>47</v>
      </c>
      <c r="AP2891" t="s">
        <v>42</v>
      </c>
      <c r="AR2891" t="s">
        <v>43</v>
      </c>
      <c r="AS2891" t="s">
        <v>44</v>
      </c>
      <c r="AT2891" t="s">
        <v>355</v>
      </c>
      <c r="BC2891" t="s">
        <v>37</v>
      </c>
      <c r="BF2891">
        <v>2</v>
      </c>
      <c r="BG2891">
        <v>2</v>
      </c>
      <c r="BH2891">
        <v>2</v>
      </c>
      <c r="BI2891">
        <v>18.393442622950818</v>
      </c>
      <c r="BJ2891">
        <f t="shared" si="225"/>
        <v>18</v>
      </c>
      <c r="BK2891">
        <v>0</v>
      </c>
      <c r="BL2891">
        <v>0</v>
      </c>
      <c r="BM2891" t="s">
        <v>47</v>
      </c>
      <c r="BN2891" t="s">
        <v>913</v>
      </c>
      <c r="BO2891" t="s">
        <v>564</v>
      </c>
      <c r="BQ2891" t="s">
        <v>47</v>
      </c>
      <c r="BR2891" t="s">
        <v>87</v>
      </c>
      <c r="BS2891" t="s">
        <v>572</v>
      </c>
      <c r="BT2891" t="s">
        <v>1252</v>
      </c>
      <c r="BU2891" t="s">
        <v>564</v>
      </c>
      <c r="BV2891">
        <v>1</v>
      </c>
      <c r="BW2891">
        <v>1</v>
      </c>
      <c r="BX2891">
        <v>0</v>
      </c>
      <c r="BY2891">
        <v>0</v>
      </c>
      <c r="BZ2891">
        <v>-2</v>
      </c>
      <c r="CA2891">
        <v>0</v>
      </c>
      <c r="CB2891">
        <v>2</v>
      </c>
      <c r="CC2891" t="e">
        <v>#VALUE!</v>
      </c>
      <c r="CD2891">
        <v>2</v>
      </c>
      <c r="CE2891">
        <v>0</v>
      </c>
      <c r="CH2891">
        <f t="shared" si="226"/>
        <v>0</v>
      </c>
      <c r="CI2891" t="s">
        <v>1405</v>
      </c>
      <c r="CJ2891">
        <v>1</v>
      </c>
      <c r="CK2891" t="s">
        <v>1399</v>
      </c>
      <c r="CL2891">
        <f t="shared" si="227"/>
        <v>0</v>
      </c>
      <c r="CM2891">
        <f t="shared" si="228"/>
        <v>0</v>
      </c>
      <c r="CN2891">
        <f t="shared" si="229"/>
        <v>0</v>
      </c>
    </row>
    <row r="2892" spans="1:92" x14ac:dyDescent="0.25">
      <c r="A2892">
        <v>1634</v>
      </c>
      <c r="B2892" t="s">
        <v>87</v>
      </c>
      <c r="C2892" t="s">
        <v>564</v>
      </c>
      <c r="D2892">
        <v>2607278</v>
      </c>
      <c r="E2892">
        <v>6</v>
      </c>
      <c r="F2892" s="107">
        <v>40969</v>
      </c>
      <c r="G2892" s="107">
        <v>42075</v>
      </c>
      <c r="H2892">
        <v>2607278</v>
      </c>
      <c r="I2892" s="107">
        <v>41871</v>
      </c>
      <c r="J2892" s="107">
        <v>42075</v>
      </c>
      <c r="K2892" t="s">
        <v>562</v>
      </c>
      <c r="L2892" t="s">
        <v>562</v>
      </c>
      <c r="N2892" t="s">
        <v>564</v>
      </c>
      <c r="O2892" t="s">
        <v>913</v>
      </c>
      <c r="P2892" t="s">
        <v>38</v>
      </c>
      <c r="Q2892">
        <v>204</v>
      </c>
      <c r="R2892">
        <v>741</v>
      </c>
      <c r="S2892">
        <v>0</v>
      </c>
      <c r="T2892">
        <v>0</v>
      </c>
      <c r="AD2892" s="107">
        <v>32556</v>
      </c>
      <c r="AE2892" t="s">
        <v>31</v>
      </c>
      <c r="AF2892" t="s">
        <v>32</v>
      </c>
      <c r="AG2892" t="s">
        <v>868</v>
      </c>
      <c r="AH2892" t="s">
        <v>30</v>
      </c>
      <c r="AI2892" t="s">
        <v>84</v>
      </c>
      <c r="AJ2892" t="s">
        <v>88</v>
      </c>
      <c r="AK2892">
        <v>6</v>
      </c>
      <c r="AL2892" t="s">
        <v>361</v>
      </c>
      <c r="AM2892">
        <v>2</v>
      </c>
      <c r="AP2892" t="s">
        <v>55</v>
      </c>
      <c r="AR2892" t="s">
        <v>49</v>
      </c>
      <c r="AS2892" t="s">
        <v>56</v>
      </c>
      <c r="BC2892" t="s">
        <v>98</v>
      </c>
      <c r="BD2892" t="s">
        <v>1390</v>
      </c>
      <c r="BF2892">
        <v>204</v>
      </c>
      <c r="BG2892">
        <v>204</v>
      </c>
      <c r="BH2892">
        <v>741</v>
      </c>
      <c r="BI2892">
        <v>22.986338797814209</v>
      </c>
      <c r="BJ2892">
        <f t="shared" si="225"/>
        <v>26</v>
      </c>
      <c r="BK2892">
        <v>-42075</v>
      </c>
      <c r="BL2892">
        <v>0</v>
      </c>
      <c r="BM2892" t="s">
        <v>1050</v>
      </c>
      <c r="BN2892" t="s">
        <v>913</v>
      </c>
      <c r="BO2892" t="s">
        <v>564</v>
      </c>
      <c r="BQ2892" t="s">
        <v>1050</v>
      </c>
      <c r="BR2892" t="s">
        <v>87</v>
      </c>
      <c r="BS2892" t="s">
        <v>572</v>
      </c>
      <c r="BT2892" t="s">
        <v>1252</v>
      </c>
      <c r="BU2892" t="s">
        <v>564</v>
      </c>
      <c r="BV2892">
        <v>0.27530364372469635</v>
      </c>
      <c r="BW2892">
        <v>0.27529999999999999</v>
      </c>
      <c r="BX2892">
        <v>0</v>
      </c>
      <c r="BY2892">
        <v>0</v>
      </c>
      <c r="BZ2892">
        <v>-205</v>
      </c>
      <c r="CA2892">
        <v>-1</v>
      </c>
      <c r="CB2892">
        <v>204</v>
      </c>
      <c r="CC2892" t="e">
        <v>#VALUE!</v>
      </c>
      <c r="CD2892">
        <v>204</v>
      </c>
      <c r="CH2892">
        <f t="shared" si="226"/>
        <v>0</v>
      </c>
      <c r="CI2892" t="s">
        <v>1403</v>
      </c>
      <c r="CJ2892">
        <v>6</v>
      </c>
      <c r="CK2892" t="s">
        <v>1399</v>
      </c>
      <c r="CL2892">
        <f t="shared" si="227"/>
        <v>0</v>
      </c>
      <c r="CM2892">
        <f t="shared" si="228"/>
        <v>0</v>
      </c>
      <c r="CN2892">
        <f t="shared" si="229"/>
        <v>0</v>
      </c>
    </row>
    <row r="2893" spans="1:92" x14ac:dyDescent="0.25">
      <c r="A2893">
        <v>1636</v>
      </c>
      <c r="B2893" t="s">
        <v>564</v>
      </c>
      <c r="C2893" t="s">
        <v>564</v>
      </c>
      <c r="D2893">
        <v>2607301</v>
      </c>
      <c r="E2893">
        <v>5</v>
      </c>
      <c r="F2893" s="107">
        <v>40969</v>
      </c>
      <c r="G2893" s="107">
        <v>40973</v>
      </c>
      <c r="H2893">
        <v>2607301</v>
      </c>
      <c r="I2893" s="107">
        <v>40970</v>
      </c>
      <c r="J2893" s="107">
        <v>40973</v>
      </c>
      <c r="K2893">
        <v>5000</v>
      </c>
      <c r="L2893" t="s">
        <v>567</v>
      </c>
      <c r="N2893" t="s">
        <v>564</v>
      </c>
      <c r="O2893" t="s">
        <v>913</v>
      </c>
      <c r="P2893" t="s">
        <v>38</v>
      </c>
      <c r="Q2893">
        <v>4</v>
      </c>
      <c r="R2893">
        <v>5</v>
      </c>
      <c r="S2893">
        <v>0</v>
      </c>
      <c r="T2893">
        <v>0</v>
      </c>
      <c r="AD2893" s="107">
        <v>30361</v>
      </c>
      <c r="AE2893" t="s">
        <v>31</v>
      </c>
      <c r="AF2893" t="s">
        <v>68</v>
      </c>
      <c r="AG2893" t="s">
        <v>870</v>
      </c>
      <c r="AH2893" t="s">
        <v>30</v>
      </c>
      <c r="AI2893" t="s">
        <v>96</v>
      </c>
      <c r="AJ2893" t="s">
        <v>88</v>
      </c>
      <c r="AK2893">
        <v>1</v>
      </c>
      <c r="AL2893" t="s">
        <v>987</v>
      </c>
      <c r="AN2893">
        <v>8</v>
      </c>
      <c r="AP2893" t="s">
        <v>106</v>
      </c>
      <c r="AR2893" t="s">
        <v>43</v>
      </c>
      <c r="AS2893" t="s">
        <v>56</v>
      </c>
      <c r="BC2893" t="s">
        <v>37</v>
      </c>
      <c r="BF2893">
        <v>4</v>
      </c>
      <c r="BG2893">
        <v>4</v>
      </c>
      <c r="BH2893">
        <v>5</v>
      </c>
      <c r="BI2893">
        <v>28.983606557377048</v>
      </c>
      <c r="BJ2893">
        <f t="shared" si="225"/>
        <v>29</v>
      </c>
      <c r="BK2893">
        <v>0</v>
      </c>
      <c r="BL2893">
        <v>0</v>
      </c>
      <c r="BM2893" t="s">
        <v>1050</v>
      </c>
      <c r="BN2893" t="s">
        <v>913</v>
      </c>
      <c r="BO2893" t="s">
        <v>564</v>
      </c>
      <c r="BQ2893" t="s">
        <v>1050</v>
      </c>
      <c r="BR2893" t="s">
        <v>87</v>
      </c>
      <c r="BS2893" t="s">
        <v>572</v>
      </c>
      <c r="BT2893" t="s">
        <v>1252</v>
      </c>
      <c r="BU2893" t="s">
        <v>564</v>
      </c>
      <c r="BV2893">
        <v>0.8</v>
      </c>
      <c r="BW2893">
        <v>1</v>
      </c>
      <c r="BX2893">
        <v>0.19999999999999996</v>
      </c>
      <c r="BY2893">
        <v>0</v>
      </c>
      <c r="BZ2893">
        <v>-4</v>
      </c>
      <c r="CA2893">
        <v>0</v>
      </c>
      <c r="CB2893">
        <v>4</v>
      </c>
      <c r="CC2893" t="e">
        <v>#VALUE!</v>
      </c>
      <c r="CD2893">
        <v>4</v>
      </c>
      <c r="CE2893">
        <v>0</v>
      </c>
      <c r="CH2893">
        <f t="shared" si="226"/>
        <v>0</v>
      </c>
      <c r="CI2893" t="s">
        <v>1405</v>
      </c>
      <c r="CJ2893">
        <v>1</v>
      </c>
      <c r="CK2893" t="s">
        <v>1399</v>
      </c>
      <c r="CL2893">
        <f t="shared" si="227"/>
        <v>0</v>
      </c>
      <c r="CM2893">
        <f t="shared" si="228"/>
        <v>0</v>
      </c>
      <c r="CN2893">
        <f t="shared" si="229"/>
        <v>0</v>
      </c>
    </row>
    <row r="2894" spans="1:92" x14ac:dyDescent="0.25">
      <c r="A2894">
        <v>1643</v>
      </c>
      <c r="B2894" t="s">
        <v>564</v>
      </c>
      <c r="C2894" t="s">
        <v>564</v>
      </c>
      <c r="D2894">
        <v>2607313</v>
      </c>
      <c r="E2894">
        <v>1</v>
      </c>
      <c r="F2894" s="107">
        <v>40969</v>
      </c>
      <c r="G2894" s="107">
        <v>41152</v>
      </c>
      <c r="H2894">
        <v>2607313</v>
      </c>
      <c r="I2894" s="107">
        <v>41015</v>
      </c>
      <c r="J2894" s="107">
        <v>41016</v>
      </c>
      <c r="K2894">
        <v>5000</v>
      </c>
      <c r="L2894" t="s">
        <v>567</v>
      </c>
      <c r="M2894" s="107">
        <v>41016</v>
      </c>
      <c r="N2894" t="s">
        <v>87</v>
      </c>
      <c r="O2894" t="s">
        <v>75</v>
      </c>
      <c r="P2894" t="s">
        <v>54</v>
      </c>
      <c r="Q2894">
        <v>2</v>
      </c>
      <c r="R2894">
        <v>184</v>
      </c>
      <c r="S2894">
        <v>0</v>
      </c>
      <c r="T2894">
        <v>0</v>
      </c>
      <c r="AD2894" s="107">
        <v>22284</v>
      </c>
      <c r="AE2894" t="s">
        <v>31</v>
      </c>
      <c r="AF2894" t="s">
        <v>68</v>
      </c>
      <c r="AG2894" t="s">
        <v>870</v>
      </c>
      <c r="AH2894" t="s">
        <v>30</v>
      </c>
      <c r="AI2894" t="s">
        <v>112</v>
      </c>
      <c r="AJ2894" t="s">
        <v>54</v>
      </c>
      <c r="AK2894">
        <v>7</v>
      </c>
      <c r="AL2894" t="s">
        <v>54</v>
      </c>
      <c r="AP2894" t="s">
        <v>107</v>
      </c>
      <c r="AR2894" t="s">
        <v>43</v>
      </c>
      <c r="AS2894" t="s">
        <v>60</v>
      </c>
      <c r="BC2894" t="s">
        <v>51</v>
      </c>
      <c r="BF2894">
        <v>2</v>
      </c>
      <c r="BG2894">
        <v>138</v>
      </c>
      <c r="BH2894">
        <v>184</v>
      </c>
      <c r="BI2894">
        <v>51.051912568306008</v>
      </c>
      <c r="BJ2894">
        <f t="shared" si="225"/>
        <v>51</v>
      </c>
      <c r="BK2894">
        <v>0</v>
      </c>
      <c r="BL2894">
        <v>-136</v>
      </c>
      <c r="BM2894" t="s">
        <v>1051</v>
      </c>
      <c r="BN2894" t="s">
        <v>75</v>
      </c>
      <c r="BO2894" t="s">
        <v>87</v>
      </c>
      <c r="BQ2894" t="s">
        <v>1051</v>
      </c>
      <c r="BR2894" t="s">
        <v>87</v>
      </c>
      <c r="BS2894" t="s">
        <v>573</v>
      </c>
      <c r="BT2894" t="s">
        <v>1252</v>
      </c>
      <c r="BU2894" t="s">
        <v>564</v>
      </c>
      <c r="BV2894">
        <v>1.0869565217391304E-2</v>
      </c>
      <c r="BW2894">
        <v>1.4492753623188406E-2</v>
      </c>
      <c r="BX2894">
        <v>3.6231884057971019E-3</v>
      </c>
      <c r="BY2894">
        <v>0</v>
      </c>
      <c r="BZ2894">
        <v>-2</v>
      </c>
      <c r="CA2894">
        <v>0</v>
      </c>
      <c r="CB2894">
        <v>2</v>
      </c>
      <c r="CC2894" t="e">
        <v>#VALUE!</v>
      </c>
      <c r="CD2894">
        <v>2</v>
      </c>
      <c r="CE2894">
        <v>0</v>
      </c>
      <c r="CH2894">
        <f t="shared" si="226"/>
        <v>0</v>
      </c>
      <c r="CI2894" t="s">
        <v>1405</v>
      </c>
      <c r="CJ2894">
        <v>1</v>
      </c>
      <c r="CK2894" t="s">
        <v>1399</v>
      </c>
      <c r="CL2894">
        <f t="shared" si="227"/>
        <v>1</v>
      </c>
      <c r="CM2894">
        <f t="shared" si="228"/>
        <v>0</v>
      </c>
      <c r="CN2894">
        <f t="shared" si="229"/>
        <v>0</v>
      </c>
    </row>
    <row r="2895" spans="1:92" x14ac:dyDescent="0.25">
      <c r="A2895">
        <v>1661</v>
      </c>
      <c r="B2895" t="s">
        <v>564</v>
      </c>
      <c r="C2895" t="s">
        <v>564</v>
      </c>
      <c r="D2895">
        <v>2607413</v>
      </c>
      <c r="E2895">
        <v>2</v>
      </c>
      <c r="F2895" s="107">
        <v>40970</v>
      </c>
      <c r="G2895" s="107">
        <v>41176</v>
      </c>
      <c r="H2895">
        <v>2607413</v>
      </c>
      <c r="I2895" s="107" t="s">
        <v>560</v>
      </c>
      <c r="J2895" s="107" t="s">
        <v>560</v>
      </c>
      <c r="K2895">
        <v>5000</v>
      </c>
      <c r="L2895" t="s">
        <v>567</v>
      </c>
      <c r="M2895" s="107">
        <v>40971</v>
      </c>
      <c r="N2895" t="s">
        <v>87</v>
      </c>
      <c r="O2895" t="s">
        <v>583</v>
      </c>
      <c r="P2895" t="s">
        <v>587</v>
      </c>
      <c r="Q2895">
        <v>0</v>
      </c>
      <c r="R2895">
        <v>207</v>
      </c>
      <c r="S2895">
        <v>0</v>
      </c>
      <c r="T2895">
        <v>0</v>
      </c>
      <c r="AB2895" t="s">
        <v>111</v>
      </c>
      <c r="AD2895" s="107">
        <v>31834</v>
      </c>
      <c r="AE2895" t="s">
        <v>45</v>
      </c>
      <c r="AF2895" t="s">
        <v>39</v>
      </c>
      <c r="AG2895" t="s">
        <v>40</v>
      </c>
      <c r="AH2895" t="s">
        <v>30</v>
      </c>
      <c r="AI2895" t="s">
        <v>89</v>
      </c>
      <c r="AJ2895" t="s">
        <v>47</v>
      </c>
      <c r="AK2895">
        <v>14</v>
      </c>
      <c r="AL2895" t="s">
        <v>47</v>
      </c>
      <c r="AP2895" t="s">
        <v>95</v>
      </c>
      <c r="AR2895" t="s">
        <v>66</v>
      </c>
      <c r="AS2895" t="s">
        <v>63</v>
      </c>
      <c r="BC2895" t="s">
        <v>51</v>
      </c>
      <c r="BF2895">
        <v>0</v>
      </c>
      <c r="BG2895">
        <v>0</v>
      </c>
      <c r="BH2895">
        <v>207</v>
      </c>
      <c r="BI2895">
        <v>24.961748633879782</v>
      </c>
      <c r="BJ2895" t="e">
        <f t="shared" si="225"/>
        <v>#VALUE!</v>
      </c>
      <c r="BK2895" t="e">
        <v>#VALUE!</v>
      </c>
      <c r="BL2895" t="e">
        <v>#VALUE!</v>
      </c>
      <c r="BM2895" t="s">
        <v>47</v>
      </c>
      <c r="BN2895" t="s">
        <v>75</v>
      </c>
      <c r="BO2895" t="s">
        <v>87</v>
      </c>
      <c r="BQ2895" t="s">
        <v>47</v>
      </c>
      <c r="BR2895">
        <v>0</v>
      </c>
      <c r="BS2895" t="s">
        <v>573</v>
      </c>
      <c r="BT2895" t="s">
        <v>1252</v>
      </c>
      <c r="BU2895" t="s">
        <v>564</v>
      </c>
      <c r="BV2895">
        <v>0</v>
      </c>
      <c r="BW2895">
        <v>0</v>
      </c>
      <c r="BX2895">
        <v>0</v>
      </c>
      <c r="BY2895">
        <v>0</v>
      </c>
      <c r="BZ2895" t="e">
        <v>#VALUE!</v>
      </c>
      <c r="CA2895" t="e">
        <v>#VALUE!</v>
      </c>
      <c r="CB2895" t="e">
        <v>#VALUE!</v>
      </c>
      <c r="CC2895">
        <v>0</v>
      </c>
      <c r="CD2895">
        <v>0</v>
      </c>
      <c r="CE2895">
        <v>0</v>
      </c>
      <c r="CH2895">
        <f t="shared" si="226"/>
        <v>0</v>
      </c>
      <c r="CI2895" t="s">
        <v>1405</v>
      </c>
      <c r="CJ2895">
        <v>1</v>
      </c>
      <c r="CK2895" t="s">
        <v>1400</v>
      </c>
      <c r="CL2895">
        <f t="shared" si="227"/>
        <v>1</v>
      </c>
      <c r="CM2895">
        <f t="shared" si="228"/>
        <v>0</v>
      </c>
      <c r="CN2895">
        <f t="shared" si="229"/>
        <v>0</v>
      </c>
    </row>
    <row r="2896" spans="1:92" x14ac:dyDescent="0.25">
      <c r="A2896">
        <v>1665</v>
      </c>
      <c r="B2896" t="s">
        <v>564</v>
      </c>
      <c r="C2896" t="s">
        <v>564</v>
      </c>
      <c r="D2896">
        <v>2607454</v>
      </c>
      <c r="E2896">
        <v>5</v>
      </c>
      <c r="F2896" s="107">
        <v>40970</v>
      </c>
      <c r="G2896" s="107">
        <v>41079</v>
      </c>
      <c r="H2896">
        <v>2607454</v>
      </c>
      <c r="I2896" s="107">
        <v>40970</v>
      </c>
      <c r="J2896" s="107">
        <v>41079</v>
      </c>
      <c r="K2896">
        <v>35000</v>
      </c>
      <c r="L2896" t="s">
        <v>570</v>
      </c>
      <c r="N2896" t="s">
        <v>564</v>
      </c>
      <c r="O2896" t="s">
        <v>913</v>
      </c>
      <c r="P2896" t="s">
        <v>38</v>
      </c>
      <c r="Q2896">
        <v>110</v>
      </c>
      <c r="R2896">
        <v>110</v>
      </c>
      <c r="S2896">
        <v>0</v>
      </c>
      <c r="T2896">
        <v>0</v>
      </c>
      <c r="AB2896" t="s">
        <v>111</v>
      </c>
      <c r="AD2896" s="107">
        <v>31215</v>
      </c>
      <c r="AE2896" t="s">
        <v>45</v>
      </c>
      <c r="AF2896" t="s">
        <v>39</v>
      </c>
      <c r="AG2896" t="s">
        <v>40</v>
      </c>
      <c r="AH2896" t="s">
        <v>30</v>
      </c>
      <c r="AI2896" t="s">
        <v>71</v>
      </c>
      <c r="AJ2896" t="s">
        <v>88</v>
      </c>
      <c r="AK2896">
        <v>5</v>
      </c>
      <c r="AL2896" t="s">
        <v>987</v>
      </c>
      <c r="AN2896">
        <v>6</v>
      </c>
      <c r="AP2896" t="s">
        <v>62</v>
      </c>
      <c r="AR2896" t="s">
        <v>43</v>
      </c>
      <c r="AS2896" t="s">
        <v>63</v>
      </c>
      <c r="BC2896" t="s">
        <v>37</v>
      </c>
      <c r="BF2896">
        <v>110</v>
      </c>
      <c r="BG2896">
        <v>110</v>
      </c>
      <c r="BH2896">
        <v>110</v>
      </c>
      <c r="BI2896">
        <v>26.653005464480874</v>
      </c>
      <c r="BJ2896">
        <f t="shared" si="225"/>
        <v>27</v>
      </c>
      <c r="BK2896">
        <v>0</v>
      </c>
      <c r="BL2896">
        <v>0</v>
      </c>
      <c r="BM2896" t="s">
        <v>1050</v>
      </c>
      <c r="BN2896" t="s">
        <v>913</v>
      </c>
      <c r="BO2896" t="s">
        <v>564</v>
      </c>
      <c r="BQ2896" t="s">
        <v>1050</v>
      </c>
      <c r="BR2896" t="s">
        <v>87</v>
      </c>
      <c r="BS2896" t="s">
        <v>572</v>
      </c>
      <c r="BT2896" t="s">
        <v>1252</v>
      </c>
      <c r="BU2896" t="s">
        <v>564</v>
      </c>
      <c r="BV2896">
        <v>1</v>
      </c>
      <c r="BW2896">
        <v>1</v>
      </c>
      <c r="BX2896">
        <v>0</v>
      </c>
      <c r="BY2896">
        <v>0</v>
      </c>
      <c r="BZ2896">
        <v>-110</v>
      </c>
      <c r="CA2896">
        <v>0</v>
      </c>
      <c r="CB2896">
        <v>110</v>
      </c>
      <c r="CC2896" t="e">
        <v>#VALUE!</v>
      </c>
      <c r="CD2896">
        <v>110</v>
      </c>
      <c r="CE2896">
        <v>0</v>
      </c>
      <c r="CH2896">
        <f t="shared" si="226"/>
        <v>0</v>
      </c>
      <c r="CI2896" t="s">
        <v>1408</v>
      </c>
      <c r="CJ2896">
        <v>0</v>
      </c>
      <c r="CK2896" t="s">
        <v>1399</v>
      </c>
      <c r="CL2896">
        <f t="shared" si="227"/>
        <v>0</v>
      </c>
      <c r="CM2896">
        <f t="shared" si="228"/>
        <v>0</v>
      </c>
      <c r="CN2896">
        <f t="shared" si="229"/>
        <v>0</v>
      </c>
    </row>
    <row r="2897" spans="1:92" x14ac:dyDescent="0.25">
      <c r="A2897">
        <v>1666</v>
      </c>
      <c r="B2897" t="s">
        <v>564</v>
      </c>
      <c r="C2897" t="s">
        <v>564</v>
      </c>
      <c r="D2897">
        <v>2607457</v>
      </c>
      <c r="E2897">
        <v>3</v>
      </c>
      <c r="F2897" s="107">
        <v>40970</v>
      </c>
      <c r="G2897" s="107">
        <v>41213</v>
      </c>
      <c r="H2897">
        <v>2607457</v>
      </c>
      <c r="I2897" s="107">
        <v>40970</v>
      </c>
      <c r="J2897" s="107">
        <v>40971</v>
      </c>
      <c r="K2897">
        <v>2000</v>
      </c>
      <c r="L2897" t="s">
        <v>566</v>
      </c>
      <c r="M2897" s="107">
        <v>40971</v>
      </c>
      <c r="N2897" t="s">
        <v>87</v>
      </c>
      <c r="O2897" t="s">
        <v>75</v>
      </c>
      <c r="P2897" t="s">
        <v>38</v>
      </c>
      <c r="Q2897">
        <v>2</v>
      </c>
      <c r="R2897">
        <v>244</v>
      </c>
      <c r="S2897">
        <v>0</v>
      </c>
      <c r="T2897">
        <v>0</v>
      </c>
      <c r="AD2897" s="107">
        <v>26879</v>
      </c>
      <c r="AE2897" t="s">
        <v>31</v>
      </c>
      <c r="AF2897" t="s">
        <v>68</v>
      </c>
      <c r="AG2897" t="s">
        <v>870</v>
      </c>
      <c r="AH2897" t="s">
        <v>30</v>
      </c>
      <c r="AI2897" t="s">
        <v>117</v>
      </c>
      <c r="AJ2897" t="s">
        <v>88</v>
      </c>
      <c r="AK2897">
        <v>6</v>
      </c>
      <c r="AL2897" t="s">
        <v>184</v>
      </c>
      <c r="AP2897" t="s">
        <v>362</v>
      </c>
      <c r="AR2897" t="s">
        <v>43</v>
      </c>
      <c r="AS2897" t="s">
        <v>63</v>
      </c>
      <c r="BC2897" t="s">
        <v>51</v>
      </c>
      <c r="BF2897">
        <v>2</v>
      </c>
      <c r="BG2897">
        <v>244</v>
      </c>
      <c r="BH2897">
        <v>244</v>
      </c>
      <c r="BI2897">
        <v>38.5</v>
      </c>
      <c r="BJ2897">
        <f t="shared" si="225"/>
        <v>39</v>
      </c>
      <c r="BK2897">
        <v>0</v>
      </c>
      <c r="BL2897">
        <v>-242</v>
      </c>
      <c r="BM2897" t="s">
        <v>1050</v>
      </c>
      <c r="BN2897" t="s">
        <v>75</v>
      </c>
      <c r="BO2897" t="s">
        <v>87</v>
      </c>
      <c r="BQ2897" t="s">
        <v>1050</v>
      </c>
      <c r="BR2897" t="s">
        <v>87</v>
      </c>
      <c r="BS2897" t="s">
        <v>573</v>
      </c>
      <c r="BT2897" t="s">
        <v>1252</v>
      </c>
      <c r="BU2897" t="s">
        <v>564</v>
      </c>
      <c r="BV2897">
        <v>8.1967213114754103E-3</v>
      </c>
      <c r="BW2897">
        <v>8.1967213114754103E-3</v>
      </c>
      <c r="BX2897">
        <v>0</v>
      </c>
      <c r="BY2897">
        <v>0</v>
      </c>
      <c r="BZ2897">
        <v>-2</v>
      </c>
      <c r="CA2897">
        <v>0</v>
      </c>
      <c r="CB2897">
        <v>2</v>
      </c>
      <c r="CC2897" t="e">
        <v>#VALUE!</v>
      </c>
      <c r="CD2897">
        <v>2</v>
      </c>
      <c r="CE2897">
        <v>0</v>
      </c>
      <c r="CH2897">
        <f t="shared" si="226"/>
        <v>0</v>
      </c>
      <c r="CI2897" t="s">
        <v>1405</v>
      </c>
      <c r="CJ2897">
        <v>1</v>
      </c>
      <c r="CK2897" t="s">
        <v>1399</v>
      </c>
      <c r="CL2897">
        <f t="shared" si="227"/>
        <v>1</v>
      </c>
      <c r="CM2897">
        <f t="shared" si="228"/>
        <v>0</v>
      </c>
      <c r="CN2897">
        <f t="shared" si="229"/>
        <v>0</v>
      </c>
    </row>
    <row r="2898" spans="1:92" x14ac:dyDescent="0.25">
      <c r="A2898">
        <v>1681</v>
      </c>
      <c r="B2898" t="s">
        <v>564</v>
      </c>
      <c r="C2898" t="s">
        <v>564</v>
      </c>
      <c r="D2898">
        <v>2607560</v>
      </c>
      <c r="E2898">
        <v>2</v>
      </c>
      <c r="F2898" s="107">
        <v>40970</v>
      </c>
      <c r="G2898" s="107">
        <v>41179</v>
      </c>
      <c r="H2898">
        <v>2607560</v>
      </c>
      <c r="I2898" s="107">
        <v>41017</v>
      </c>
      <c r="J2898" s="107">
        <v>41019</v>
      </c>
      <c r="K2898">
        <v>2000</v>
      </c>
      <c r="L2898" t="s">
        <v>566</v>
      </c>
      <c r="M2898" s="107">
        <v>41019</v>
      </c>
      <c r="N2898" t="s">
        <v>87</v>
      </c>
      <c r="O2898" t="s">
        <v>75</v>
      </c>
      <c r="P2898" t="s">
        <v>587</v>
      </c>
      <c r="Q2898">
        <v>3</v>
      </c>
      <c r="R2898">
        <v>210</v>
      </c>
      <c r="S2898">
        <v>0</v>
      </c>
      <c r="T2898">
        <v>0</v>
      </c>
      <c r="AD2898" s="107">
        <v>33010</v>
      </c>
      <c r="AE2898" t="s">
        <v>45</v>
      </c>
      <c r="AF2898" t="s">
        <v>32</v>
      </c>
      <c r="AG2898" t="s">
        <v>868</v>
      </c>
      <c r="AH2898" t="s">
        <v>30</v>
      </c>
      <c r="AI2898" t="s">
        <v>140</v>
      </c>
      <c r="AJ2898" t="s">
        <v>47</v>
      </c>
      <c r="AK2898">
        <v>13</v>
      </c>
      <c r="AL2898" t="s">
        <v>47</v>
      </c>
      <c r="AP2898" t="s">
        <v>154</v>
      </c>
      <c r="AR2898" t="s">
        <v>43</v>
      </c>
      <c r="AS2898" t="s">
        <v>63</v>
      </c>
      <c r="BC2898" t="s">
        <v>51</v>
      </c>
      <c r="BF2898">
        <v>3</v>
      </c>
      <c r="BG2898">
        <v>163</v>
      </c>
      <c r="BH2898">
        <v>210</v>
      </c>
      <c r="BI2898">
        <v>21.748633879781419</v>
      </c>
      <c r="BJ2898">
        <f t="shared" si="225"/>
        <v>22</v>
      </c>
      <c r="BK2898">
        <v>0</v>
      </c>
      <c r="BL2898">
        <v>-160</v>
      </c>
      <c r="BM2898" t="s">
        <v>47</v>
      </c>
      <c r="BN2898" t="s">
        <v>75</v>
      </c>
      <c r="BO2898" t="s">
        <v>87</v>
      </c>
      <c r="BQ2898" t="s">
        <v>47</v>
      </c>
      <c r="BR2898" t="s">
        <v>87</v>
      </c>
      <c r="BS2898" t="s">
        <v>573</v>
      </c>
      <c r="BT2898" t="s">
        <v>1252</v>
      </c>
      <c r="BU2898" t="s">
        <v>564</v>
      </c>
      <c r="BV2898">
        <v>1.4285714285714285E-2</v>
      </c>
      <c r="BW2898">
        <v>1.8404907975460124E-2</v>
      </c>
      <c r="BX2898">
        <v>4.1191936897458387E-3</v>
      </c>
      <c r="BY2898">
        <v>0</v>
      </c>
      <c r="BZ2898">
        <v>-3</v>
      </c>
      <c r="CA2898">
        <v>0</v>
      </c>
      <c r="CB2898">
        <v>3</v>
      </c>
      <c r="CC2898" t="e">
        <v>#VALUE!</v>
      </c>
      <c r="CD2898">
        <v>3</v>
      </c>
      <c r="CE2898">
        <v>0</v>
      </c>
      <c r="CH2898">
        <f t="shared" si="226"/>
        <v>0</v>
      </c>
      <c r="CI2898" t="s">
        <v>1405</v>
      </c>
      <c r="CJ2898">
        <v>1</v>
      </c>
      <c r="CK2898" t="s">
        <v>1399</v>
      </c>
      <c r="CL2898">
        <f t="shared" si="227"/>
        <v>1</v>
      </c>
      <c r="CM2898">
        <f t="shared" si="228"/>
        <v>0</v>
      </c>
      <c r="CN2898">
        <f t="shared" si="229"/>
        <v>0</v>
      </c>
    </row>
    <row r="2899" spans="1:92" x14ac:dyDescent="0.25">
      <c r="A2899">
        <v>1690</v>
      </c>
      <c r="B2899" t="s">
        <v>564</v>
      </c>
      <c r="C2899" t="s">
        <v>564</v>
      </c>
      <c r="D2899">
        <v>2607693</v>
      </c>
      <c r="E2899">
        <v>6</v>
      </c>
      <c r="F2899" s="107">
        <v>40971</v>
      </c>
      <c r="G2899" s="107">
        <v>40973</v>
      </c>
      <c r="H2899">
        <v>2607693</v>
      </c>
      <c r="I2899" s="107">
        <v>40971</v>
      </c>
      <c r="J2899" s="107">
        <v>40973</v>
      </c>
      <c r="K2899">
        <v>10000</v>
      </c>
      <c r="L2899" t="s">
        <v>568</v>
      </c>
      <c r="N2899" t="s">
        <v>564</v>
      </c>
      <c r="O2899" t="s">
        <v>913</v>
      </c>
      <c r="P2899" t="s">
        <v>38</v>
      </c>
      <c r="Q2899">
        <v>3</v>
      </c>
      <c r="R2899">
        <v>3</v>
      </c>
      <c r="S2899">
        <v>0</v>
      </c>
      <c r="T2899">
        <v>0</v>
      </c>
      <c r="AD2899" s="107">
        <v>23633</v>
      </c>
      <c r="AE2899" t="s">
        <v>31</v>
      </c>
      <c r="AF2899" t="s">
        <v>32</v>
      </c>
      <c r="AG2899" t="s">
        <v>868</v>
      </c>
      <c r="AH2899" t="s">
        <v>30</v>
      </c>
      <c r="AI2899" t="s">
        <v>33</v>
      </c>
      <c r="AJ2899" t="s">
        <v>88</v>
      </c>
      <c r="AK2899">
        <v>1</v>
      </c>
      <c r="AL2899" t="s">
        <v>361</v>
      </c>
      <c r="AM2899">
        <v>2</v>
      </c>
      <c r="AP2899" t="s">
        <v>123</v>
      </c>
      <c r="AR2899" t="s">
        <v>66</v>
      </c>
      <c r="AS2899" t="s">
        <v>44</v>
      </c>
      <c r="BC2899" t="s">
        <v>37</v>
      </c>
      <c r="BF2899">
        <v>3</v>
      </c>
      <c r="BG2899">
        <v>3</v>
      </c>
      <c r="BH2899">
        <v>3</v>
      </c>
      <c r="BI2899">
        <v>47.37158469945355</v>
      </c>
      <c r="BJ2899">
        <f t="shared" si="225"/>
        <v>48</v>
      </c>
      <c r="BK2899">
        <v>0</v>
      </c>
      <c r="BL2899">
        <v>0</v>
      </c>
      <c r="BM2899" t="s">
        <v>1050</v>
      </c>
      <c r="BN2899" t="s">
        <v>913</v>
      </c>
      <c r="BO2899" t="s">
        <v>564</v>
      </c>
      <c r="BQ2899" t="s">
        <v>1050</v>
      </c>
      <c r="BR2899" t="s">
        <v>87</v>
      </c>
      <c r="BS2899" t="s">
        <v>572</v>
      </c>
      <c r="BT2899" t="s">
        <v>1252</v>
      </c>
      <c r="BU2899" t="s">
        <v>564</v>
      </c>
      <c r="BV2899">
        <v>1</v>
      </c>
      <c r="BW2899">
        <v>1</v>
      </c>
      <c r="BX2899">
        <v>0</v>
      </c>
      <c r="BY2899">
        <v>0</v>
      </c>
      <c r="BZ2899">
        <v>-3</v>
      </c>
      <c r="CA2899">
        <v>0</v>
      </c>
      <c r="CB2899">
        <v>3</v>
      </c>
      <c r="CC2899" t="e">
        <v>#VALUE!</v>
      </c>
      <c r="CD2899">
        <v>3</v>
      </c>
      <c r="CE2899">
        <v>0</v>
      </c>
      <c r="CH2899">
        <f t="shared" si="226"/>
        <v>0</v>
      </c>
      <c r="CI2899" t="s">
        <v>1405</v>
      </c>
      <c r="CJ2899">
        <v>1</v>
      </c>
      <c r="CK2899" t="s">
        <v>1399</v>
      </c>
      <c r="CL2899">
        <f t="shared" si="227"/>
        <v>0</v>
      </c>
      <c r="CM2899">
        <f t="shared" si="228"/>
        <v>0</v>
      </c>
      <c r="CN2899">
        <f t="shared" si="229"/>
        <v>0</v>
      </c>
    </row>
    <row r="2900" spans="1:92" x14ac:dyDescent="0.25">
      <c r="A2900">
        <v>1699</v>
      </c>
      <c r="B2900" t="s">
        <v>564</v>
      </c>
      <c r="C2900" t="s">
        <v>564</v>
      </c>
      <c r="D2900">
        <v>2607748</v>
      </c>
      <c r="E2900">
        <v>2</v>
      </c>
      <c r="F2900" s="107">
        <v>40972</v>
      </c>
      <c r="G2900" s="107">
        <v>40973</v>
      </c>
      <c r="H2900">
        <v>2607748</v>
      </c>
      <c r="I2900" s="107">
        <v>40972</v>
      </c>
      <c r="J2900" s="107">
        <v>40973</v>
      </c>
      <c r="K2900">
        <v>5000</v>
      </c>
      <c r="L2900" t="s">
        <v>567</v>
      </c>
      <c r="N2900" t="s">
        <v>564</v>
      </c>
      <c r="O2900" t="s">
        <v>913</v>
      </c>
      <c r="P2900" t="s">
        <v>587</v>
      </c>
      <c r="Q2900">
        <v>2</v>
      </c>
      <c r="R2900">
        <v>2</v>
      </c>
      <c r="S2900">
        <v>0</v>
      </c>
      <c r="T2900">
        <v>0</v>
      </c>
      <c r="AB2900" t="s">
        <v>111</v>
      </c>
      <c r="AD2900" s="107">
        <v>32683</v>
      </c>
      <c r="AE2900" t="s">
        <v>45</v>
      </c>
      <c r="AF2900" t="s">
        <v>39</v>
      </c>
      <c r="AG2900" t="s">
        <v>40</v>
      </c>
      <c r="AH2900" t="s">
        <v>30</v>
      </c>
      <c r="AI2900" t="s">
        <v>140</v>
      </c>
      <c r="AJ2900" t="s">
        <v>47</v>
      </c>
      <c r="AK2900">
        <v>1</v>
      </c>
      <c r="AL2900" t="s">
        <v>47</v>
      </c>
      <c r="AP2900" t="s">
        <v>42</v>
      </c>
      <c r="AR2900" t="s">
        <v>43</v>
      </c>
      <c r="AS2900" t="s">
        <v>44</v>
      </c>
      <c r="BC2900" t="s">
        <v>37</v>
      </c>
      <c r="BF2900">
        <v>2</v>
      </c>
      <c r="BG2900">
        <v>2</v>
      </c>
      <c r="BH2900">
        <v>2</v>
      </c>
      <c r="BI2900">
        <v>22.647540983606557</v>
      </c>
      <c r="BJ2900">
        <f t="shared" si="225"/>
        <v>23</v>
      </c>
      <c r="BK2900">
        <v>0</v>
      </c>
      <c r="BL2900">
        <v>0</v>
      </c>
      <c r="BM2900" t="s">
        <v>47</v>
      </c>
      <c r="BN2900" t="s">
        <v>913</v>
      </c>
      <c r="BO2900" t="s">
        <v>564</v>
      </c>
      <c r="BQ2900" t="s">
        <v>47</v>
      </c>
      <c r="BR2900" t="s">
        <v>87</v>
      </c>
      <c r="BS2900" t="s">
        <v>572</v>
      </c>
      <c r="BT2900" t="s">
        <v>1252</v>
      </c>
      <c r="BU2900" t="s">
        <v>564</v>
      </c>
      <c r="BV2900">
        <v>1</v>
      </c>
      <c r="BW2900">
        <v>1</v>
      </c>
      <c r="BX2900">
        <v>0</v>
      </c>
      <c r="BY2900">
        <v>0</v>
      </c>
      <c r="BZ2900">
        <v>-2</v>
      </c>
      <c r="CA2900">
        <v>0</v>
      </c>
      <c r="CB2900">
        <v>2</v>
      </c>
      <c r="CC2900" t="e">
        <v>#VALUE!</v>
      </c>
      <c r="CD2900">
        <v>2</v>
      </c>
      <c r="CE2900">
        <v>0</v>
      </c>
      <c r="CH2900">
        <f t="shared" si="226"/>
        <v>0</v>
      </c>
      <c r="CI2900" t="s">
        <v>1405</v>
      </c>
      <c r="CJ2900">
        <v>1</v>
      </c>
      <c r="CK2900" t="s">
        <v>1399</v>
      </c>
      <c r="CL2900">
        <f t="shared" si="227"/>
        <v>0</v>
      </c>
      <c r="CM2900">
        <f t="shared" si="228"/>
        <v>0</v>
      </c>
      <c r="CN2900">
        <f t="shared" si="229"/>
        <v>0</v>
      </c>
    </row>
    <row r="2901" spans="1:92" x14ac:dyDescent="0.25">
      <c r="A2901">
        <v>1710</v>
      </c>
      <c r="B2901" t="s">
        <v>564</v>
      </c>
      <c r="C2901" t="s">
        <v>564</v>
      </c>
      <c r="D2901">
        <v>2607798</v>
      </c>
      <c r="E2901">
        <v>4</v>
      </c>
      <c r="F2901" s="107">
        <v>40972</v>
      </c>
      <c r="G2901" s="107">
        <v>41185</v>
      </c>
      <c r="H2901">
        <v>2607798</v>
      </c>
      <c r="I2901" s="107" t="s">
        <v>560</v>
      </c>
      <c r="J2901" s="107" t="s">
        <v>560</v>
      </c>
      <c r="K2901">
        <v>5000</v>
      </c>
      <c r="L2901" t="s">
        <v>567</v>
      </c>
      <c r="M2901" s="107">
        <v>40973</v>
      </c>
      <c r="N2901" t="s">
        <v>87</v>
      </c>
      <c r="O2901" t="s">
        <v>583</v>
      </c>
      <c r="P2901" t="s">
        <v>38</v>
      </c>
      <c r="Q2901">
        <v>0</v>
      </c>
      <c r="R2901">
        <v>214</v>
      </c>
      <c r="S2901">
        <v>0</v>
      </c>
      <c r="T2901">
        <v>0</v>
      </c>
      <c r="AD2901" s="107">
        <v>32977</v>
      </c>
      <c r="AE2901" t="s">
        <v>31</v>
      </c>
      <c r="AF2901" t="s">
        <v>68</v>
      </c>
      <c r="AG2901" t="s">
        <v>870</v>
      </c>
      <c r="AH2901" t="s">
        <v>30</v>
      </c>
      <c r="AI2901" t="s">
        <v>70</v>
      </c>
      <c r="AJ2901" t="s">
        <v>88</v>
      </c>
      <c r="AK2901">
        <v>9</v>
      </c>
      <c r="AL2901" t="s">
        <v>986</v>
      </c>
      <c r="AO2901">
        <v>3</v>
      </c>
      <c r="AP2901" t="s">
        <v>83</v>
      </c>
      <c r="AR2901" t="s">
        <v>66</v>
      </c>
      <c r="AS2901" t="s">
        <v>73</v>
      </c>
      <c r="BC2901" t="s">
        <v>51</v>
      </c>
      <c r="BF2901">
        <v>0</v>
      </c>
      <c r="BG2901">
        <v>0</v>
      </c>
      <c r="BH2901">
        <v>214</v>
      </c>
      <c r="BI2901">
        <v>21.844262295081968</v>
      </c>
      <c r="BJ2901" t="e">
        <f t="shared" si="225"/>
        <v>#VALUE!</v>
      </c>
      <c r="BK2901" t="e">
        <v>#VALUE!</v>
      </c>
      <c r="BL2901" t="e">
        <v>#VALUE!</v>
      </c>
      <c r="BM2901" t="s">
        <v>1050</v>
      </c>
      <c r="BN2901" t="s">
        <v>75</v>
      </c>
      <c r="BO2901" t="s">
        <v>87</v>
      </c>
      <c r="BQ2901" t="s">
        <v>1050</v>
      </c>
      <c r="BR2901">
        <v>0</v>
      </c>
      <c r="BS2901" t="s">
        <v>573</v>
      </c>
      <c r="BT2901" t="s">
        <v>1252</v>
      </c>
      <c r="BU2901" t="s">
        <v>564</v>
      </c>
      <c r="BV2901">
        <v>0</v>
      </c>
      <c r="BW2901">
        <v>0</v>
      </c>
      <c r="BX2901">
        <v>0</v>
      </c>
      <c r="BY2901">
        <v>0</v>
      </c>
      <c r="BZ2901" t="e">
        <v>#VALUE!</v>
      </c>
      <c r="CA2901" t="e">
        <v>#VALUE!</v>
      </c>
      <c r="CB2901" t="e">
        <v>#VALUE!</v>
      </c>
      <c r="CC2901">
        <v>0</v>
      </c>
      <c r="CD2901">
        <v>0</v>
      </c>
      <c r="CE2901">
        <v>0</v>
      </c>
      <c r="CH2901">
        <f t="shared" si="226"/>
        <v>0</v>
      </c>
      <c r="CI2901" t="s">
        <v>1405</v>
      </c>
      <c r="CJ2901">
        <v>1</v>
      </c>
      <c r="CK2901" t="s">
        <v>1400</v>
      </c>
      <c r="CL2901">
        <f t="shared" si="227"/>
        <v>1</v>
      </c>
      <c r="CM2901">
        <f t="shared" si="228"/>
        <v>0</v>
      </c>
      <c r="CN2901">
        <f t="shared" si="229"/>
        <v>0</v>
      </c>
    </row>
    <row r="2902" spans="1:92" x14ac:dyDescent="0.25">
      <c r="A2902">
        <v>1709</v>
      </c>
      <c r="B2902" t="s">
        <v>564</v>
      </c>
      <c r="C2902" t="s">
        <v>564</v>
      </c>
      <c r="D2902">
        <v>2607799</v>
      </c>
      <c r="E2902">
        <v>2</v>
      </c>
      <c r="F2902" s="107">
        <v>40972</v>
      </c>
      <c r="G2902" s="107">
        <v>41046</v>
      </c>
      <c r="H2902">
        <v>2607799</v>
      </c>
      <c r="I2902" s="107">
        <v>40972</v>
      </c>
      <c r="J2902" s="107">
        <v>41046</v>
      </c>
      <c r="K2902">
        <v>30000</v>
      </c>
      <c r="L2902" t="s">
        <v>570</v>
      </c>
      <c r="N2902" t="s">
        <v>564</v>
      </c>
      <c r="O2902" t="s">
        <v>913</v>
      </c>
      <c r="P2902" t="s">
        <v>587</v>
      </c>
      <c r="Q2902">
        <v>75</v>
      </c>
      <c r="R2902">
        <v>75</v>
      </c>
      <c r="S2902">
        <v>0</v>
      </c>
      <c r="T2902">
        <v>0</v>
      </c>
      <c r="AD2902" s="107">
        <v>28811</v>
      </c>
      <c r="AE2902" t="s">
        <v>31</v>
      </c>
      <c r="AF2902" t="s">
        <v>32</v>
      </c>
      <c r="AG2902" t="s">
        <v>868</v>
      </c>
      <c r="AH2902" t="s">
        <v>30</v>
      </c>
      <c r="AI2902" t="s">
        <v>69</v>
      </c>
      <c r="AJ2902" t="s">
        <v>47</v>
      </c>
      <c r="AK2902">
        <v>4</v>
      </c>
      <c r="AL2902" t="s">
        <v>47</v>
      </c>
      <c r="AP2902" t="s">
        <v>109</v>
      </c>
      <c r="AR2902" t="s">
        <v>49</v>
      </c>
      <c r="AS2902" t="s">
        <v>73</v>
      </c>
      <c r="AT2902" t="s">
        <v>366</v>
      </c>
      <c r="AU2902" t="s">
        <v>835</v>
      </c>
      <c r="BC2902" t="s">
        <v>37</v>
      </c>
      <c r="BF2902">
        <v>75</v>
      </c>
      <c r="BG2902">
        <v>75</v>
      </c>
      <c r="BH2902">
        <v>75</v>
      </c>
      <c r="BI2902">
        <v>33.22677595628415</v>
      </c>
      <c r="BJ2902">
        <f t="shared" si="225"/>
        <v>33</v>
      </c>
      <c r="BK2902">
        <v>0</v>
      </c>
      <c r="BL2902">
        <v>0</v>
      </c>
      <c r="BM2902" t="s">
        <v>47</v>
      </c>
      <c r="BN2902" t="s">
        <v>913</v>
      </c>
      <c r="BO2902" t="s">
        <v>564</v>
      </c>
      <c r="BQ2902" t="s">
        <v>47</v>
      </c>
      <c r="BR2902" t="s">
        <v>87</v>
      </c>
      <c r="BS2902" t="s">
        <v>572</v>
      </c>
      <c r="BT2902" t="s">
        <v>1252</v>
      </c>
      <c r="BU2902" t="s">
        <v>564</v>
      </c>
      <c r="BV2902">
        <v>1</v>
      </c>
      <c r="BW2902">
        <v>1</v>
      </c>
      <c r="BX2902">
        <v>0</v>
      </c>
      <c r="BY2902">
        <v>0</v>
      </c>
      <c r="BZ2902">
        <v>-75</v>
      </c>
      <c r="CA2902">
        <v>0</v>
      </c>
      <c r="CB2902">
        <v>75</v>
      </c>
      <c r="CC2902" t="e">
        <v>#VALUE!</v>
      </c>
      <c r="CD2902">
        <v>75</v>
      </c>
      <c r="CE2902">
        <v>0</v>
      </c>
      <c r="CH2902">
        <f t="shared" si="226"/>
        <v>0</v>
      </c>
      <c r="CI2902" t="s">
        <v>1402</v>
      </c>
      <c r="CJ2902">
        <v>4</v>
      </c>
      <c r="CK2902" t="s">
        <v>1399</v>
      </c>
      <c r="CL2902">
        <f t="shared" si="227"/>
        <v>0</v>
      </c>
      <c r="CM2902">
        <f t="shared" si="228"/>
        <v>0</v>
      </c>
      <c r="CN2902">
        <f t="shared" si="229"/>
        <v>0</v>
      </c>
    </row>
    <row r="2903" spans="1:92" x14ac:dyDescent="0.25">
      <c r="A2903">
        <v>1713</v>
      </c>
      <c r="B2903" t="s">
        <v>564</v>
      </c>
      <c r="C2903" t="s">
        <v>564</v>
      </c>
      <c r="D2903">
        <v>2607813</v>
      </c>
      <c r="E2903">
        <v>1</v>
      </c>
      <c r="F2903" s="107">
        <v>40972</v>
      </c>
      <c r="G2903" s="107">
        <v>41164</v>
      </c>
      <c r="H2903">
        <v>2607813</v>
      </c>
      <c r="I2903" s="107">
        <v>40973</v>
      </c>
      <c r="J2903" s="107">
        <v>41164</v>
      </c>
      <c r="K2903">
        <v>35000</v>
      </c>
      <c r="L2903" t="s">
        <v>570</v>
      </c>
      <c r="N2903" t="s">
        <v>564</v>
      </c>
      <c r="O2903" t="s">
        <v>913</v>
      </c>
      <c r="P2903" t="s">
        <v>54</v>
      </c>
      <c r="Q2903">
        <v>192</v>
      </c>
      <c r="R2903">
        <v>193</v>
      </c>
      <c r="S2903">
        <v>0</v>
      </c>
      <c r="T2903">
        <v>1</v>
      </c>
      <c r="AB2903" t="s">
        <v>111</v>
      </c>
      <c r="AD2903" s="107">
        <v>28392</v>
      </c>
      <c r="AE2903" t="s">
        <v>31</v>
      </c>
      <c r="AF2903" t="s">
        <v>39</v>
      </c>
      <c r="AG2903" t="s">
        <v>40</v>
      </c>
      <c r="AH2903" t="s">
        <v>30</v>
      </c>
      <c r="AI2903" t="s">
        <v>94</v>
      </c>
      <c r="AJ2903" t="s">
        <v>54</v>
      </c>
      <c r="AK2903">
        <v>4</v>
      </c>
      <c r="AL2903" t="s">
        <v>54</v>
      </c>
      <c r="AP2903" t="s">
        <v>42</v>
      </c>
      <c r="AR2903" t="s">
        <v>43</v>
      </c>
      <c r="AS2903" t="s">
        <v>44</v>
      </c>
      <c r="BC2903" t="s">
        <v>98</v>
      </c>
      <c r="BF2903">
        <v>192</v>
      </c>
      <c r="BG2903">
        <v>192</v>
      </c>
      <c r="BH2903">
        <v>193</v>
      </c>
      <c r="BI2903">
        <v>34.37158469945355</v>
      </c>
      <c r="BJ2903">
        <f t="shared" si="225"/>
        <v>34</v>
      </c>
      <c r="BK2903">
        <v>0</v>
      </c>
      <c r="BL2903">
        <v>0</v>
      </c>
      <c r="BM2903" t="s">
        <v>1051</v>
      </c>
      <c r="BN2903" t="s">
        <v>913</v>
      </c>
      <c r="BO2903" t="s">
        <v>564</v>
      </c>
      <c r="BQ2903" t="s">
        <v>1051</v>
      </c>
      <c r="BR2903" t="s">
        <v>87</v>
      </c>
      <c r="BS2903" t="s">
        <v>572</v>
      </c>
      <c r="BT2903" t="s">
        <v>1252</v>
      </c>
      <c r="BU2903" t="s">
        <v>564</v>
      </c>
      <c r="BV2903">
        <v>0.99481865284974091</v>
      </c>
      <c r="BW2903">
        <v>1</v>
      </c>
      <c r="BX2903">
        <v>5.1813471502590858E-3</v>
      </c>
      <c r="BY2903">
        <v>0</v>
      </c>
      <c r="BZ2903">
        <v>-192</v>
      </c>
      <c r="CA2903">
        <v>0</v>
      </c>
      <c r="CB2903">
        <v>192</v>
      </c>
      <c r="CC2903" t="e">
        <v>#VALUE!</v>
      </c>
      <c r="CD2903">
        <v>192</v>
      </c>
      <c r="CE2903">
        <v>0</v>
      </c>
      <c r="CH2903">
        <f t="shared" si="226"/>
        <v>1</v>
      </c>
      <c r="CI2903" t="s">
        <v>1403</v>
      </c>
      <c r="CJ2903">
        <v>6</v>
      </c>
      <c r="CK2903" t="s">
        <v>1399</v>
      </c>
      <c r="CL2903">
        <f t="shared" si="227"/>
        <v>0</v>
      </c>
      <c r="CM2903">
        <f t="shared" si="228"/>
        <v>0</v>
      </c>
      <c r="CN2903">
        <f t="shared" si="229"/>
        <v>1</v>
      </c>
    </row>
    <row r="2904" spans="1:92" x14ac:dyDescent="0.25">
      <c r="A2904">
        <v>1714</v>
      </c>
      <c r="B2904" t="s">
        <v>564</v>
      </c>
      <c r="C2904" t="s">
        <v>564</v>
      </c>
      <c r="D2904">
        <v>2607814</v>
      </c>
      <c r="E2904">
        <v>1</v>
      </c>
      <c r="F2904" s="107">
        <v>40972</v>
      </c>
      <c r="G2904" s="107">
        <v>41087</v>
      </c>
      <c r="H2904">
        <v>2607814</v>
      </c>
      <c r="I2904" s="107" t="s">
        <v>560</v>
      </c>
      <c r="J2904" s="107" t="s">
        <v>560</v>
      </c>
      <c r="K2904">
        <v>2000</v>
      </c>
      <c r="L2904" t="s">
        <v>566</v>
      </c>
      <c r="M2904" s="107">
        <v>40973</v>
      </c>
      <c r="N2904" t="s">
        <v>87</v>
      </c>
      <c r="O2904" t="s">
        <v>75</v>
      </c>
      <c r="P2904" t="s">
        <v>54</v>
      </c>
      <c r="Q2904">
        <v>0</v>
      </c>
      <c r="R2904">
        <v>116</v>
      </c>
      <c r="S2904">
        <v>0</v>
      </c>
      <c r="T2904">
        <v>0</v>
      </c>
      <c r="AB2904" t="s">
        <v>111</v>
      </c>
      <c r="AD2904" s="107">
        <v>28137</v>
      </c>
      <c r="AE2904" t="s">
        <v>31</v>
      </c>
      <c r="AF2904" t="s">
        <v>39</v>
      </c>
      <c r="AG2904" t="s">
        <v>40</v>
      </c>
      <c r="AH2904" t="s">
        <v>30</v>
      </c>
      <c r="AI2904" t="s">
        <v>58</v>
      </c>
      <c r="AJ2904" t="s">
        <v>54</v>
      </c>
      <c r="AK2904">
        <v>7</v>
      </c>
      <c r="AL2904" t="s">
        <v>54</v>
      </c>
      <c r="AP2904" t="s">
        <v>107</v>
      </c>
      <c r="AR2904" t="s">
        <v>43</v>
      </c>
      <c r="AS2904" t="s">
        <v>60</v>
      </c>
      <c r="BC2904" t="s">
        <v>51</v>
      </c>
      <c r="BF2904">
        <v>0</v>
      </c>
      <c r="BG2904">
        <v>0</v>
      </c>
      <c r="BH2904">
        <v>116</v>
      </c>
      <c r="BI2904">
        <v>35.068306010928964</v>
      </c>
      <c r="BJ2904" t="e">
        <f t="shared" si="225"/>
        <v>#VALUE!</v>
      </c>
      <c r="BK2904" t="e">
        <v>#VALUE!</v>
      </c>
      <c r="BL2904" t="e">
        <v>#VALUE!</v>
      </c>
      <c r="BM2904" t="s">
        <v>1051</v>
      </c>
      <c r="BN2904" t="s">
        <v>75</v>
      </c>
      <c r="BO2904" t="s">
        <v>87</v>
      </c>
      <c r="BQ2904" t="s">
        <v>1051</v>
      </c>
      <c r="BR2904">
        <v>0</v>
      </c>
      <c r="BS2904" t="s">
        <v>573</v>
      </c>
      <c r="BT2904" t="s">
        <v>1252</v>
      </c>
      <c r="BU2904" t="s">
        <v>564</v>
      </c>
      <c r="BV2904">
        <v>0</v>
      </c>
      <c r="BW2904">
        <v>0</v>
      </c>
      <c r="BX2904">
        <v>0</v>
      </c>
      <c r="BY2904">
        <v>0</v>
      </c>
      <c r="BZ2904" t="e">
        <v>#VALUE!</v>
      </c>
      <c r="CA2904" t="e">
        <v>#VALUE!</v>
      </c>
      <c r="CB2904" t="e">
        <v>#VALUE!</v>
      </c>
      <c r="CC2904">
        <v>0</v>
      </c>
      <c r="CD2904">
        <v>0</v>
      </c>
      <c r="CE2904">
        <v>0</v>
      </c>
      <c r="CH2904">
        <f t="shared" si="226"/>
        <v>0</v>
      </c>
      <c r="CI2904" t="s">
        <v>1405</v>
      </c>
      <c r="CJ2904">
        <v>1</v>
      </c>
      <c r="CK2904" t="s">
        <v>1400</v>
      </c>
      <c r="CL2904">
        <f t="shared" si="227"/>
        <v>1</v>
      </c>
      <c r="CM2904">
        <f t="shared" si="228"/>
        <v>0</v>
      </c>
      <c r="CN2904">
        <f t="shared" si="229"/>
        <v>0</v>
      </c>
    </row>
    <row r="2905" spans="1:92" x14ac:dyDescent="0.25">
      <c r="A2905">
        <v>1718</v>
      </c>
      <c r="B2905" t="s">
        <v>564</v>
      </c>
      <c r="C2905" t="s">
        <v>564</v>
      </c>
      <c r="D2905">
        <v>2607848</v>
      </c>
      <c r="E2905">
        <v>2</v>
      </c>
      <c r="F2905" s="107">
        <v>40972</v>
      </c>
      <c r="G2905" s="107">
        <v>41102</v>
      </c>
      <c r="H2905">
        <v>2607848</v>
      </c>
      <c r="I2905" s="107">
        <v>40973</v>
      </c>
      <c r="J2905" s="107">
        <v>40975</v>
      </c>
      <c r="K2905">
        <v>5000</v>
      </c>
      <c r="L2905" t="s">
        <v>567</v>
      </c>
      <c r="M2905" s="107">
        <v>40975</v>
      </c>
      <c r="N2905" t="s">
        <v>87</v>
      </c>
      <c r="O2905" t="s">
        <v>75</v>
      </c>
      <c r="P2905" t="s">
        <v>587</v>
      </c>
      <c r="Q2905">
        <v>3</v>
      </c>
      <c r="R2905">
        <v>131</v>
      </c>
      <c r="S2905">
        <v>0</v>
      </c>
      <c r="T2905">
        <v>2</v>
      </c>
      <c r="AD2905" s="107">
        <v>26857</v>
      </c>
      <c r="AE2905" t="s">
        <v>31</v>
      </c>
      <c r="AF2905" t="s">
        <v>68</v>
      </c>
      <c r="AG2905" t="s">
        <v>870</v>
      </c>
      <c r="AH2905" t="s">
        <v>30</v>
      </c>
      <c r="AI2905" t="s">
        <v>61</v>
      </c>
      <c r="AJ2905" t="s">
        <v>47</v>
      </c>
      <c r="AK2905">
        <v>5</v>
      </c>
      <c r="AL2905" t="s">
        <v>47</v>
      </c>
      <c r="AP2905" t="s">
        <v>92</v>
      </c>
      <c r="AR2905" t="s">
        <v>66</v>
      </c>
      <c r="AS2905" t="s">
        <v>44</v>
      </c>
      <c r="BC2905" t="s">
        <v>51</v>
      </c>
      <c r="BF2905">
        <v>3</v>
      </c>
      <c r="BG2905">
        <v>130</v>
      </c>
      <c r="BH2905">
        <v>131</v>
      </c>
      <c r="BI2905">
        <v>38.565573770491802</v>
      </c>
      <c r="BJ2905">
        <f t="shared" si="225"/>
        <v>39</v>
      </c>
      <c r="BK2905">
        <v>0</v>
      </c>
      <c r="BL2905">
        <v>-127</v>
      </c>
      <c r="BM2905" t="s">
        <v>47</v>
      </c>
      <c r="BN2905" t="s">
        <v>75</v>
      </c>
      <c r="BO2905" t="s">
        <v>87</v>
      </c>
      <c r="BQ2905" t="s">
        <v>47</v>
      </c>
      <c r="BR2905" t="s">
        <v>87</v>
      </c>
      <c r="BS2905" t="s">
        <v>573</v>
      </c>
      <c r="BT2905" t="s">
        <v>1252</v>
      </c>
      <c r="BU2905" t="s">
        <v>564</v>
      </c>
      <c r="BV2905">
        <v>2.2900763358778626E-2</v>
      </c>
      <c r="BW2905">
        <v>2.3076923076923078E-2</v>
      </c>
      <c r="BX2905">
        <v>1.7615971814445228E-4</v>
      </c>
      <c r="BY2905">
        <v>0</v>
      </c>
      <c r="BZ2905">
        <v>-3</v>
      </c>
      <c r="CA2905">
        <v>0</v>
      </c>
      <c r="CB2905">
        <v>3</v>
      </c>
      <c r="CC2905" t="e">
        <v>#VALUE!</v>
      </c>
      <c r="CD2905">
        <v>3</v>
      </c>
      <c r="CE2905">
        <v>0</v>
      </c>
      <c r="CH2905">
        <f t="shared" si="226"/>
        <v>1</v>
      </c>
      <c r="CI2905" t="s">
        <v>1405</v>
      </c>
      <c r="CJ2905">
        <v>1</v>
      </c>
      <c r="CK2905" t="s">
        <v>1399</v>
      </c>
      <c r="CL2905">
        <f t="shared" si="227"/>
        <v>1</v>
      </c>
      <c r="CM2905">
        <f t="shared" si="228"/>
        <v>0</v>
      </c>
      <c r="CN2905">
        <f t="shared" si="229"/>
        <v>1</v>
      </c>
    </row>
    <row r="2906" spans="1:92" x14ac:dyDescent="0.25">
      <c r="A2906">
        <v>1719</v>
      </c>
      <c r="B2906" t="s">
        <v>564</v>
      </c>
      <c r="C2906" t="s">
        <v>564</v>
      </c>
      <c r="D2906">
        <v>2607849</v>
      </c>
      <c r="E2906">
        <v>4</v>
      </c>
      <c r="F2906" s="107">
        <v>40972</v>
      </c>
      <c r="G2906" s="107">
        <v>41016</v>
      </c>
      <c r="H2906">
        <v>2607849</v>
      </c>
      <c r="I2906" s="107">
        <v>40973</v>
      </c>
      <c r="J2906" s="107">
        <v>41016</v>
      </c>
      <c r="K2906">
        <v>5000</v>
      </c>
      <c r="L2906" t="s">
        <v>567</v>
      </c>
      <c r="N2906" t="s">
        <v>564</v>
      </c>
      <c r="O2906" t="s">
        <v>913</v>
      </c>
      <c r="P2906" t="s">
        <v>38</v>
      </c>
      <c r="Q2906">
        <v>44</v>
      </c>
      <c r="R2906">
        <v>45</v>
      </c>
      <c r="S2906">
        <v>0</v>
      </c>
      <c r="T2906">
        <v>0</v>
      </c>
      <c r="AD2906" s="107">
        <v>28898</v>
      </c>
      <c r="AE2906" t="s">
        <v>31</v>
      </c>
      <c r="AF2906" t="s">
        <v>68</v>
      </c>
      <c r="AG2906" t="s">
        <v>870</v>
      </c>
      <c r="AH2906" t="s">
        <v>30</v>
      </c>
      <c r="AI2906" t="s">
        <v>96</v>
      </c>
      <c r="AJ2906" t="s">
        <v>88</v>
      </c>
      <c r="AK2906">
        <v>3</v>
      </c>
      <c r="AL2906" t="s">
        <v>986</v>
      </c>
      <c r="AO2906">
        <v>180</v>
      </c>
      <c r="AP2906" t="s">
        <v>59</v>
      </c>
      <c r="AR2906" t="s">
        <v>43</v>
      </c>
      <c r="AS2906" t="s">
        <v>60</v>
      </c>
      <c r="AT2906" t="s">
        <v>367</v>
      </c>
      <c r="BC2906" t="s">
        <v>37</v>
      </c>
      <c r="BF2906">
        <v>44</v>
      </c>
      <c r="BG2906">
        <v>44</v>
      </c>
      <c r="BH2906">
        <v>45</v>
      </c>
      <c r="BI2906">
        <v>32.989071038251367</v>
      </c>
      <c r="BJ2906">
        <f t="shared" si="225"/>
        <v>33</v>
      </c>
      <c r="BK2906">
        <v>0</v>
      </c>
      <c r="BL2906">
        <v>0</v>
      </c>
      <c r="BM2906" t="s">
        <v>1050</v>
      </c>
      <c r="BN2906" t="s">
        <v>913</v>
      </c>
      <c r="BO2906" t="s">
        <v>564</v>
      </c>
      <c r="BQ2906" t="s">
        <v>1050</v>
      </c>
      <c r="BR2906" t="s">
        <v>87</v>
      </c>
      <c r="BS2906" t="s">
        <v>572</v>
      </c>
      <c r="BT2906" t="s">
        <v>1252</v>
      </c>
      <c r="BU2906" t="s">
        <v>564</v>
      </c>
      <c r="BV2906">
        <v>0.97777777777777775</v>
      </c>
      <c r="BW2906">
        <v>1</v>
      </c>
      <c r="BX2906">
        <v>2.2222222222222254E-2</v>
      </c>
      <c r="BY2906">
        <v>0</v>
      </c>
      <c r="BZ2906">
        <v>-44</v>
      </c>
      <c r="CA2906">
        <v>0</v>
      </c>
      <c r="CB2906">
        <v>44</v>
      </c>
      <c r="CC2906" t="e">
        <v>#VALUE!</v>
      </c>
      <c r="CD2906">
        <v>44</v>
      </c>
      <c r="CE2906">
        <v>0</v>
      </c>
      <c r="CH2906">
        <f t="shared" si="226"/>
        <v>0</v>
      </c>
      <c r="CI2906" t="s">
        <v>1401</v>
      </c>
      <c r="CJ2906">
        <v>3</v>
      </c>
      <c r="CK2906" t="s">
        <v>1399</v>
      </c>
      <c r="CL2906">
        <f t="shared" si="227"/>
        <v>0</v>
      </c>
      <c r="CM2906">
        <f t="shared" si="228"/>
        <v>0</v>
      </c>
      <c r="CN2906">
        <f t="shared" si="229"/>
        <v>0</v>
      </c>
    </row>
    <row r="2907" spans="1:92" x14ac:dyDescent="0.25">
      <c r="A2907">
        <v>1728</v>
      </c>
      <c r="B2907" t="s">
        <v>564</v>
      </c>
      <c r="C2907" t="s">
        <v>564</v>
      </c>
      <c r="D2907">
        <v>2607884</v>
      </c>
      <c r="E2907">
        <v>6</v>
      </c>
      <c r="F2907" s="107">
        <v>40973</v>
      </c>
      <c r="G2907" s="107">
        <v>40995</v>
      </c>
      <c r="H2907">
        <v>2607884</v>
      </c>
      <c r="I2907" s="107">
        <v>40973</v>
      </c>
      <c r="J2907" s="107">
        <v>40995</v>
      </c>
      <c r="K2907">
        <v>35000</v>
      </c>
      <c r="L2907" t="s">
        <v>570</v>
      </c>
      <c r="N2907" t="s">
        <v>564</v>
      </c>
      <c r="O2907" t="s">
        <v>913</v>
      </c>
      <c r="P2907" t="s">
        <v>38</v>
      </c>
      <c r="Q2907">
        <v>23</v>
      </c>
      <c r="R2907">
        <v>23</v>
      </c>
      <c r="S2907">
        <v>0</v>
      </c>
      <c r="T2907">
        <v>1</v>
      </c>
      <c r="AB2907" t="s">
        <v>111</v>
      </c>
      <c r="AD2907" s="107">
        <v>31915</v>
      </c>
      <c r="AE2907" t="s">
        <v>31</v>
      </c>
      <c r="AF2907" t="s">
        <v>39</v>
      </c>
      <c r="AG2907" t="s">
        <v>40</v>
      </c>
      <c r="AH2907" t="s">
        <v>30</v>
      </c>
      <c r="AI2907" t="s">
        <v>52</v>
      </c>
      <c r="AJ2907" t="s">
        <v>88</v>
      </c>
      <c r="AK2907">
        <v>2</v>
      </c>
      <c r="AL2907" t="s">
        <v>361</v>
      </c>
      <c r="AM2907">
        <v>2</v>
      </c>
      <c r="AP2907" t="s">
        <v>371</v>
      </c>
      <c r="AR2907" t="s">
        <v>66</v>
      </c>
      <c r="AS2907" t="s">
        <v>63</v>
      </c>
      <c r="BC2907" t="s">
        <v>98</v>
      </c>
      <c r="BF2907">
        <v>23</v>
      </c>
      <c r="BG2907">
        <v>23</v>
      </c>
      <c r="BH2907">
        <v>23</v>
      </c>
      <c r="BI2907">
        <v>24.748633879781419</v>
      </c>
      <c r="BJ2907">
        <f t="shared" si="225"/>
        <v>25</v>
      </c>
      <c r="BK2907">
        <v>0</v>
      </c>
      <c r="BL2907">
        <v>0</v>
      </c>
      <c r="BM2907" t="s">
        <v>1050</v>
      </c>
      <c r="BN2907" t="s">
        <v>913</v>
      </c>
      <c r="BO2907" t="s">
        <v>564</v>
      </c>
      <c r="BQ2907" t="s">
        <v>1050</v>
      </c>
      <c r="BR2907" t="s">
        <v>87</v>
      </c>
      <c r="BS2907" t="s">
        <v>572</v>
      </c>
      <c r="BT2907" t="s">
        <v>1252</v>
      </c>
      <c r="BU2907" t="s">
        <v>564</v>
      </c>
      <c r="BV2907">
        <v>1</v>
      </c>
      <c r="BW2907">
        <v>1</v>
      </c>
      <c r="BX2907">
        <v>0</v>
      </c>
      <c r="BY2907">
        <v>0</v>
      </c>
      <c r="BZ2907">
        <v>-23</v>
      </c>
      <c r="CA2907">
        <v>0</v>
      </c>
      <c r="CB2907">
        <v>23</v>
      </c>
      <c r="CC2907" t="e">
        <v>#VALUE!</v>
      </c>
      <c r="CD2907">
        <v>23</v>
      </c>
      <c r="CE2907">
        <v>0</v>
      </c>
      <c r="CH2907">
        <f t="shared" si="226"/>
        <v>1</v>
      </c>
      <c r="CI2907" t="s">
        <v>1404</v>
      </c>
      <c r="CJ2907">
        <v>2</v>
      </c>
      <c r="CK2907" t="s">
        <v>1399</v>
      </c>
      <c r="CL2907">
        <f t="shared" si="227"/>
        <v>0</v>
      </c>
      <c r="CM2907">
        <f t="shared" si="228"/>
        <v>0</v>
      </c>
      <c r="CN2907">
        <f t="shared" si="229"/>
        <v>1</v>
      </c>
    </row>
    <row r="2908" spans="1:92" x14ac:dyDescent="0.25">
      <c r="A2908">
        <v>1741</v>
      </c>
      <c r="B2908" t="s">
        <v>564</v>
      </c>
      <c r="C2908" t="s">
        <v>564</v>
      </c>
      <c r="D2908">
        <v>2608024</v>
      </c>
      <c r="E2908">
        <v>2</v>
      </c>
      <c r="F2908" s="107">
        <v>40973</v>
      </c>
      <c r="G2908" s="107">
        <v>41037</v>
      </c>
      <c r="H2908">
        <v>2608024</v>
      </c>
      <c r="I2908" s="107">
        <v>40973</v>
      </c>
      <c r="J2908" s="107">
        <v>40977</v>
      </c>
      <c r="K2908">
        <v>5000</v>
      </c>
      <c r="L2908" t="s">
        <v>567</v>
      </c>
      <c r="M2908" s="107">
        <v>40977</v>
      </c>
      <c r="N2908" t="s">
        <v>87</v>
      </c>
      <c r="O2908" t="s">
        <v>75</v>
      </c>
      <c r="P2908" t="s">
        <v>587</v>
      </c>
      <c r="Q2908">
        <v>5</v>
      </c>
      <c r="R2908">
        <v>65</v>
      </c>
      <c r="S2908">
        <v>0</v>
      </c>
      <c r="T2908">
        <v>0</v>
      </c>
      <c r="AD2908" s="107">
        <v>33259</v>
      </c>
      <c r="AE2908" t="s">
        <v>31</v>
      </c>
      <c r="AF2908" t="s">
        <v>32</v>
      </c>
      <c r="AG2908" t="s">
        <v>868</v>
      </c>
      <c r="AH2908" t="s">
        <v>30</v>
      </c>
      <c r="AI2908" t="s">
        <v>69</v>
      </c>
      <c r="AJ2908" t="s">
        <v>47</v>
      </c>
      <c r="AK2908">
        <v>4</v>
      </c>
      <c r="AL2908" t="s">
        <v>47</v>
      </c>
      <c r="AP2908" t="s">
        <v>207</v>
      </c>
      <c r="AR2908" t="s">
        <v>66</v>
      </c>
      <c r="AS2908" t="s">
        <v>56</v>
      </c>
      <c r="BC2908" t="s">
        <v>37</v>
      </c>
      <c r="BF2908">
        <v>5</v>
      </c>
      <c r="BG2908">
        <v>65</v>
      </c>
      <c r="BH2908">
        <v>65</v>
      </c>
      <c r="BI2908">
        <v>21.076502732240439</v>
      </c>
      <c r="BJ2908">
        <f t="shared" si="225"/>
        <v>21</v>
      </c>
      <c r="BK2908">
        <v>0</v>
      </c>
      <c r="BL2908">
        <v>-60</v>
      </c>
      <c r="BM2908" t="s">
        <v>47</v>
      </c>
      <c r="BN2908" t="s">
        <v>75</v>
      </c>
      <c r="BO2908" t="s">
        <v>87</v>
      </c>
      <c r="BQ2908" t="s">
        <v>47</v>
      </c>
      <c r="BR2908" t="s">
        <v>87</v>
      </c>
      <c r="BS2908" t="s">
        <v>573</v>
      </c>
      <c r="BT2908" t="s">
        <v>1252</v>
      </c>
      <c r="BU2908" t="s">
        <v>564</v>
      </c>
      <c r="BV2908">
        <v>7.6923076923076927E-2</v>
      </c>
      <c r="BW2908">
        <v>7.6923076923076927E-2</v>
      </c>
      <c r="BX2908">
        <v>0</v>
      </c>
      <c r="BY2908">
        <v>0</v>
      </c>
      <c r="BZ2908">
        <v>-5</v>
      </c>
      <c r="CA2908">
        <v>0</v>
      </c>
      <c r="CB2908">
        <v>5</v>
      </c>
      <c r="CC2908" t="e">
        <v>#VALUE!</v>
      </c>
      <c r="CD2908">
        <v>5</v>
      </c>
      <c r="CE2908">
        <v>0</v>
      </c>
      <c r="CH2908">
        <f t="shared" si="226"/>
        <v>0</v>
      </c>
      <c r="CI2908" t="s">
        <v>1405</v>
      </c>
      <c r="CJ2908">
        <v>1</v>
      </c>
      <c r="CK2908" t="s">
        <v>1399</v>
      </c>
      <c r="CL2908">
        <f t="shared" si="227"/>
        <v>1</v>
      </c>
      <c r="CM2908">
        <f t="shared" si="228"/>
        <v>0</v>
      </c>
      <c r="CN2908">
        <f t="shared" si="229"/>
        <v>0</v>
      </c>
    </row>
    <row r="2909" spans="1:92" x14ac:dyDescent="0.25">
      <c r="A2909">
        <v>1736</v>
      </c>
      <c r="B2909" t="s">
        <v>87</v>
      </c>
      <c r="C2909" t="s">
        <v>564</v>
      </c>
      <c r="D2909">
        <v>2608025</v>
      </c>
      <c r="E2909">
        <v>2</v>
      </c>
      <c r="F2909" s="107">
        <v>40973</v>
      </c>
      <c r="G2909" s="107">
        <v>41500</v>
      </c>
      <c r="H2909">
        <v>2608025</v>
      </c>
      <c r="I2909" s="107">
        <v>40974</v>
      </c>
      <c r="J2909" s="107">
        <v>40999</v>
      </c>
      <c r="K2909">
        <v>100000</v>
      </c>
      <c r="L2909" t="s">
        <v>570</v>
      </c>
      <c r="M2909" s="107">
        <v>40999</v>
      </c>
      <c r="N2909" t="s">
        <v>87</v>
      </c>
      <c r="O2909" t="s">
        <v>583</v>
      </c>
      <c r="P2909" t="s">
        <v>587</v>
      </c>
      <c r="Q2909">
        <v>26</v>
      </c>
      <c r="R2909">
        <v>528</v>
      </c>
      <c r="S2909">
        <v>0</v>
      </c>
      <c r="T2909">
        <v>0</v>
      </c>
      <c r="AB2909" t="s">
        <v>111</v>
      </c>
      <c r="AD2909" s="107">
        <v>31936</v>
      </c>
      <c r="AE2909" t="s">
        <v>45</v>
      </c>
      <c r="AF2909" t="s">
        <v>39</v>
      </c>
      <c r="AG2909" t="s">
        <v>40</v>
      </c>
      <c r="AH2909" t="s">
        <v>30</v>
      </c>
      <c r="AI2909" t="s">
        <v>113</v>
      </c>
      <c r="AJ2909" t="s">
        <v>47</v>
      </c>
      <c r="AK2909">
        <v>19</v>
      </c>
      <c r="AL2909" t="s">
        <v>47</v>
      </c>
      <c r="AP2909" t="s">
        <v>374</v>
      </c>
      <c r="AR2909" t="s">
        <v>91</v>
      </c>
      <c r="AS2909" t="s">
        <v>63</v>
      </c>
      <c r="AT2909" t="s">
        <v>1148</v>
      </c>
      <c r="BC2909" t="s">
        <v>51</v>
      </c>
      <c r="BD2909" t="s">
        <v>1149</v>
      </c>
      <c r="BF2909">
        <v>26</v>
      </c>
      <c r="BG2909">
        <v>527</v>
      </c>
      <c r="BH2909">
        <v>528</v>
      </c>
      <c r="BI2909">
        <v>24.691256830601095</v>
      </c>
      <c r="BJ2909">
        <f t="shared" si="225"/>
        <v>25</v>
      </c>
      <c r="BK2909">
        <v>0</v>
      </c>
      <c r="BL2909">
        <v>-501</v>
      </c>
      <c r="BM2909" t="s">
        <v>47</v>
      </c>
      <c r="BN2909" t="s">
        <v>75</v>
      </c>
      <c r="BO2909" t="s">
        <v>87</v>
      </c>
      <c r="BQ2909" t="s">
        <v>47</v>
      </c>
      <c r="BR2909" t="s">
        <v>87</v>
      </c>
      <c r="BS2909" t="s">
        <v>573</v>
      </c>
      <c r="BT2909" t="s">
        <v>1252</v>
      </c>
      <c r="BU2909" t="s">
        <v>564</v>
      </c>
      <c r="BV2909">
        <v>4.924242424242424E-2</v>
      </c>
      <c r="BW2909">
        <v>4.9335863377609111E-2</v>
      </c>
      <c r="BX2909">
        <v>9.3439135184870958E-5</v>
      </c>
      <c r="BY2909">
        <v>0</v>
      </c>
      <c r="BZ2909">
        <v>-26</v>
      </c>
      <c r="CA2909">
        <v>0</v>
      </c>
      <c r="CB2909">
        <v>26</v>
      </c>
      <c r="CC2909" t="e">
        <v>#VALUE!</v>
      </c>
      <c r="CD2909">
        <v>26</v>
      </c>
      <c r="CE2909">
        <v>0</v>
      </c>
      <c r="CH2909">
        <f t="shared" si="226"/>
        <v>0</v>
      </c>
      <c r="CI2909" t="s">
        <v>1404</v>
      </c>
      <c r="CJ2909">
        <v>2</v>
      </c>
      <c r="CK2909" t="s">
        <v>1399</v>
      </c>
      <c r="CL2909">
        <f t="shared" si="227"/>
        <v>1</v>
      </c>
      <c r="CM2909">
        <f t="shared" si="228"/>
        <v>0</v>
      </c>
      <c r="CN2909">
        <f t="shared" si="229"/>
        <v>0</v>
      </c>
    </row>
    <row r="2910" spans="1:92" x14ac:dyDescent="0.25">
      <c r="A2910">
        <v>1740</v>
      </c>
      <c r="B2910" t="s">
        <v>564</v>
      </c>
      <c r="C2910" t="s">
        <v>564</v>
      </c>
      <c r="D2910">
        <v>2608040</v>
      </c>
      <c r="E2910">
        <v>2</v>
      </c>
      <c r="F2910" s="107">
        <v>40973</v>
      </c>
      <c r="G2910" s="107">
        <v>41130</v>
      </c>
      <c r="H2910">
        <v>2608040</v>
      </c>
      <c r="I2910" s="107">
        <v>40974</v>
      </c>
      <c r="J2910" s="107">
        <v>40978</v>
      </c>
      <c r="K2910">
        <v>20000</v>
      </c>
      <c r="L2910" t="s">
        <v>569</v>
      </c>
      <c r="M2910" s="107">
        <v>40978</v>
      </c>
      <c r="N2910" t="s">
        <v>87</v>
      </c>
      <c r="O2910" t="s">
        <v>75</v>
      </c>
      <c r="P2910" t="s">
        <v>587</v>
      </c>
      <c r="Q2910">
        <v>5</v>
      </c>
      <c r="R2910">
        <v>158</v>
      </c>
      <c r="S2910">
        <v>0</v>
      </c>
      <c r="T2910">
        <v>0</v>
      </c>
      <c r="AD2910" s="107">
        <v>15941</v>
      </c>
      <c r="AE2910" t="s">
        <v>31</v>
      </c>
      <c r="AF2910" t="s">
        <v>32</v>
      </c>
      <c r="AG2910" t="s">
        <v>868</v>
      </c>
      <c r="AH2910" t="s">
        <v>30</v>
      </c>
      <c r="AI2910" t="s">
        <v>61</v>
      </c>
      <c r="AJ2910" t="s">
        <v>47</v>
      </c>
      <c r="AK2910">
        <v>6</v>
      </c>
      <c r="AL2910" t="s">
        <v>47</v>
      </c>
      <c r="AP2910" t="s">
        <v>109</v>
      </c>
      <c r="AR2910" t="s">
        <v>49</v>
      </c>
      <c r="AS2910" t="s">
        <v>73</v>
      </c>
      <c r="BC2910" t="s">
        <v>51</v>
      </c>
      <c r="BF2910">
        <v>5</v>
      </c>
      <c r="BG2910">
        <v>157</v>
      </c>
      <c r="BH2910">
        <v>158</v>
      </c>
      <c r="BI2910">
        <v>68.393442622950815</v>
      </c>
      <c r="BJ2910">
        <f t="shared" si="225"/>
        <v>69</v>
      </c>
      <c r="BK2910">
        <v>0</v>
      </c>
      <c r="BL2910">
        <v>-152</v>
      </c>
      <c r="BM2910" t="s">
        <v>47</v>
      </c>
      <c r="BN2910" t="s">
        <v>75</v>
      </c>
      <c r="BO2910" t="s">
        <v>87</v>
      </c>
      <c r="BQ2910" t="s">
        <v>47</v>
      </c>
      <c r="BR2910" t="s">
        <v>87</v>
      </c>
      <c r="BS2910" t="s">
        <v>573</v>
      </c>
      <c r="BT2910" t="s">
        <v>1252</v>
      </c>
      <c r="BU2910" t="s">
        <v>564</v>
      </c>
      <c r="BV2910">
        <v>3.1645569620253167E-2</v>
      </c>
      <c r="BW2910">
        <v>3.1847133757961783E-2</v>
      </c>
      <c r="BX2910">
        <v>2.0156413770861664E-4</v>
      </c>
      <c r="BY2910">
        <v>0</v>
      </c>
      <c r="BZ2910">
        <v>-5</v>
      </c>
      <c r="CA2910">
        <v>0</v>
      </c>
      <c r="CB2910">
        <v>5</v>
      </c>
      <c r="CC2910" t="e">
        <v>#VALUE!</v>
      </c>
      <c r="CD2910">
        <v>5</v>
      </c>
      <c r="CE2910">
        <v>0</v>
      </c>
      <c r="CH2910">
        <f t="shared" si="226"/>
        <v>0</v>
      </c>
      <c r="CI2910" t="s">
        <v>1405</v>
      </c>
      <c r="CJ2910">
        <v>1</v>
      </c>
      <c r="CK2910" t="s">
        <v>1399</v>
      </c>
      <c r="CL2910">
        <f t="shared" si="227"/>
        <v>1</v>
      </c>
      <c r="CM2910">
        <f t="shared" si="228"/>
        <v>0</v>
      </c>
      <c r="CN2910">
        <f t="shared" si="229"/>
        <v>0</v>
      </c>
    </row>
    <row r="2911" spans="1:92" x14ac:dyDescent="0.25">
      <c r="A2911">
        <v>1752</v>
      </c>
      <c r="B2911" t="s">
        <v>564</v>
      </c>
      <c r="C2911" t="s">
        <v>564</v>
      </c>
      <c r="D2911">
        <v>2608120</v>
      </c>
      <c r="E2911">
        <v>2</v>
      </c>
      <c r="F2911" s="107">
        <v>40974</v>
      </c>
      <c r="G2911" s="107">
        <v>41002</v>
      </c>
      <c r="H2911">
        <v>2608120</v>
      </c>
      <c r="I2911" s="107" t="s">
        <v>560</v>
      </c>
      <c r="J2911" s="107" t="s">
        <v>560</v>
      </c>
      <c r="K2911">
        <v>2000</v>
      </c>
      <c r="L2911" t="s">
        <v>566</v>
      </c>
      <c r="M2911" s="107">
        <v>40977</v>
      </c>
      <c r="N2911" t="s">
        <v>87</v>
      </c>
      <c r="O2911" t="s">
        <v>75</v>
      </c>
      <c r="P2911" t="s">
        <v>587</v>
      </c>
      <c r="Q2911">
        <v>0</v>
      </c>
      <c r="R2911">
        <v>29</v>
      </c>
      <c r="S2911">
        <v>0</v>
      </c>
      <c r="T2911">
        <v>0</v>
      </c>
      <c r="AB2911" t="s">
        <v>111</v>
      </c>
      <c r="AD2911" s="107">
        <v>32113</v>
      </c>
      <c r="AE2911" t="s">
        <v>45</v>
      </c>
      <c r="AF2911" t="s">
        <v>39</v>
      </c>
      <c r="AG2911" t="s">
        <v>40</v>
      </c>
      <c r="AH2911" t="s">
        <v>30</v>
      </c>
      <c r="AI2911" t="s">
        <v>112</v>
      </c>
      <c r="AJ2911" t="s">
        <v>47</v>
      </c>
      <c r="AK2911">
        <v>3</v>
      </c>
      <c r="AL2911" t="s">
        <v>47</v>
      </c>
      <c r="AP2911" t="s">
        <v>107</v>
      </c>
      <c r="AR2911" t="s">
        <v>43</v>
      </c>
      <c r="AS2911" t="s">
        <v>60</v>
      </c>
      <c r="BC2911" t="s">
        <v>51</v>
      </c>
      <c r="BF2911">
        <v>0</v>
      </c>
      <c r="BG2911">
        <v>0</v>
      </c>
      <c r="BH2911">
        <v>29</v>
      </c>
      <c r="BI2911">
        <v>24.210382513661202</v>
      </c>
      <c r="BJ2911" t="e">
        <f t="shared" si="225"/>
        <v>#VALUE!</v>
      </c>
      <c r="BK2911" t="e">
        <v>#VALUE!</v>
      </c>
      <c r="BL2911" t="e">
        <v>#VALUE!</v>
      </c>
      <c r="BM2911" t="s">
        <v>47</v>
      </c>
      <c r="BN2911" t="s">
        <v>75</v>
      </c>
      <c r="BO2911" t="s">
        <v>87</v>
      </c>
      <c r="BQ2911" t="s">
        <v>47</v>
      </c>
      <c r="BR2911">
        <v>0</v>
      </c>
      <c r="BS2911" t="s">
        <v>573</v>
      </c>
      <c r="BT2911" t="s">
        <v>1252</v>
      </c>
      <c r="BU2911" t="s">
        <v>564</v>
      </c>
      <c r="BV2911">
        <v>0</v>
      </c>
      <c r="BW2911">
        <v>0</v>
      </c>
      <c r="BX2911">
        <v>0</v>
      </c>
      <c r="BY2911">
        <v>0</v>
      </c>
      <c r="BZ2911" t="e">
        <v>#VALUE!</v>
      </c>
      <c r="CA2911" t="e">
        <v>#VALUE!</v>
      </c>
      <c r="CB2911" t="e">
        <v>#VALUE!</v>
      </c>
      <c r="CC2911">
        <v>0</v>
      </c>
      <c r="CD2911">
        <v>0</v>
      </c>
      <c r="CE2911">
        <v>0</v>
      </c>
      <c r="CH2911">
        <f t="shared" si="226"/>
        <v>0</v>
      </c>
      <c r="CI2911" t="s">
        <v>1405</v>
      </c>
      <c r="CJ2911">
        <v>1</v>
      </c>
      <c r="CK2911" t="s">
        <v>1400</v>
      </c>
      <c r="CL2911">
        <f t="shared" si="227"/>
        <v>1</v>
      </c>
      <c r="CM2911">
        <f t="shared" si="228"/>
        <v>0</v>
      </c>
      <c r="CN2911">
        <f t="shared" si="229"/>
        <v>0</v>
      </c>
    </row>
    <row r="2912" spans="1:92" x14ac:dyDescent="0.25">
      <c r="A2912">
        <v>1761</v>
      </c>
      <c r="B2912" t="s">
        <v>564</v>
      </c>
      <c r="C2912" t="s">
        <v>564</v>
      </c>
      <c r="D2912">
        <v>2608171</v>
      </c>
      <c r="E2912">
        <v>2</v>
      </c>
      <c r="F2912" s="107">
        <v>40974</v>
      </c>
      <c r="G2912" s="107">
        <v>41060</v>
      </c>
      <c r="H2912">
        <v>2608171</v>
      </c>
      <c r="I2912" s="107">
        <v>40975</v>
      </c>
      <c r="J2912" s="107">
        <v>41060</v>
      </c>
      <c r="K2912">
        <v>10000</v>
      </c>
      <c r="L2912" t="s">
        <v>568</v>
      </c>
      <c r="N2912" t="s">
        <v>564</v>
      </c>
      <c r="O2912" t="s">
        <v>913</v>
      </c>
      <c r="P2912" t="s">
        <v>587</v>
      </c>
      <c r="Q2912">
        <v>86</v>
      </c>
      <c r="R2912">
        <v>87</v>
      </c>
      <c r="S2912">
        <v>0</v>
      </c>
      <c r="T2912">
        <v>0</v>
      </c>
      <c r="AD2912" s="107">
        <v>34499</v>
      </c>
      <c r="AE2912" t="s">
        <v>31</v>
      </c>
      <c r="AF2912" t="s">
        <v>32</v>
      </c>
      <c r="AG2912" t="s">
        <v>868</v>
      </c>
      <c r="AH2912" t="s">
        <v>30</v>
      </c>
      <c r="AI2912" t="s">
        <v>79</v>
      </c>
      <c r="AJ2912" t="s">
        <v>47</v>
      </c>
      <c r="AK2912">
        <v>4</v>
      </c>
      <c r="AL2912" t="s">
        <v>47</v>
      </c>
      <c r="AP2912" t="s">
        <v>55</v>
      </c>
      <c r="AR2912" t="s">
        <v>49</v>
      </c>
      <c r="AS2912" t="s">
        <v>56</v>
      </c>
      <c r="AT2912" t="s">
        <v>377</v>
      </c>
      <c r="BC2912" t="s">
        <v>37</v>
      </c>
      <c r="BF2912">
        <v>86</v>
      </c>
      <c r="BG2912">
        <v>86</v>
      </c>
      <c r="BH2912">
        <v>87</v>
      </c>
      <c r="BI2912">
        <v>17.691256830601095</v>
      </c>
      <c r="BJ2912">
        <f t="shared" si="225"/>
        <v>18</v>
      </c>
      <c r="BK2912">
        <v>0</v>
      </c>
      <c r="BL2912">
        <v>0</v>
      </c>
      <c r="BM2912" t="s">
        <v>47</v>
      </c>
      <c r="BN2912" t="s">
        <v>913</v>
      </c>
      <c r="BO2912" t="s">
        <v>564</v>
      </c>
      <c r="BQ2912" t="s">
        <v>47</v>
      </c>
      <c r="BR2912" t="s">
        <v>87</v>
      </c>
      <c r="BS2912" t="s">
        <v>572</v>
      </c>
      <c r="BT2912" t="s">
        <v>1252</v>
      </c>
      <c r="BU2912" t="s">
        <v>564</v>
      </c>
      <c r="BV2912">
        <v>0.9885057471264368</v>
      </c>
      <c r="BW2912">
        <v>1</v>
      </c>
      <c r="BX2912">
        <v>1.1494252873563204E-2</v>
      </c>
      <c r="BY2912">
        <v>0</v>
      </c>
      <c r="BZ2912">
        <v>-86</v>
      </c>
      <c r="CA2912">
        <v>0</v>
      </c>
      <c r="CB2912">
        <v>86</v>
      </c>
      <c r="CC2912" t="e">
        <v>#VALUE!</v>
      </c>
      <c r="CD2912">
        <v>86</v>
      </c>
      <c r="CE2912">
        <v>0</v>
      </c>
      <c r="CH2912">
        <f t="shared" si="226"/>
        <v>0</v>
      </c>
      <c r="CI2912" t="s">
        <v>1402</v>
      </c>
      <c r="CJ2912">
        <v>4</v>
      </c>
      <c r="CK2912" t="s">
        <v>1399</v>
      </c>
      <c r="CL2912">
        <f t="shared" si="227"/>
        <v>0</v>
      </c>
      <c r="CM2912">
        <f t="shared" si="228"/>
        <v>0</v>
      </c>
      <c r="CN2912">
        <f t="shared" si="229"/>
        <v>0</v>
      </c>
    </row>
    <row r="2913" spans="1:92" x14ac:dyDescent="0.25">
      <c r="A2913">
        <v>1762</v>
      </c>
      <c r="B2913" t="s">
        <v>564</v>
      </c>
      <c r="C2913" t="s">
        <v>564</v>
      </c>
      <c r="D2913">
        <v>2608172</v>
      </c>
      <c r="E2913">
        <v>2</v>
      </c>
      <c r="F2913" s="107">
        <v>40974</v>
      </c>
      <c r="G2913" s="107">
        <v>41110</v>
      </c>
      <c r="H2913">
        <v>2608172</v>
      </c>
      <c r="I2913" s="107">
        <v>40975</v>
      </c>
      <c r="J2913" s="107">
        <v>41110</v>
      </c>
      <c r="K2913">
        <v>10000</v>
      </c>
      <c r="L2913" t="s">
        <v>568</v>
      </c>
      <c r="N2913" t="s">
        <v>564</v>
      </c>
      <c r="O2913" t="s">
        <v>913</v>
      </c>
      <c r="P2913" t="s">
        <v>587</v>
      </c>
      <c r="Q2913">
        <v>136</v>
      </c>
      <c r="R2913">
        <v>137</v>
      </c>
      <c r="S2913">
        <v>0</v>
      </c>
      <c r="T2913">
        <v>0</v>
      </c>
      <c r="AB2913" t="s">
        <v>111</v>
      </c>
      <c r="AD2913" s="107">
        <v>34614</v>
      </c>
      <c r="AE2913" t="s">
        <v>31</v>
      </c>
      <c r="AF2913" t="s">
        <v>39</v>
      </c>
      <c r="AG2913" t="s">
        <v>40</v>
      </c>
      <c r="AH2913" t="s">
        <v>30</v>
      </c>
      <c r="AI2913" t="s">
        <v>79</v>
      </c>
      <c r="AJ2913" t="s">
        <v>47</v>
      </c>
      <c r="AK2913">
        <v>7</v>
      </c>
      <c r="AL2913" t="s">
        <v>47</v>
      </c>
      <c r="AP2913" t="s">
        <v>55</v>
      </c>
      <c r="AR2913" t="s">
        <v>49</v>
      </c>
      <c r="AS2913" t="s">
        <v>56</v>
      </c>
      <c r="BC2913" t="s">
        <v>37</v>
      </c>
      <c r="BF2913">
        <v>136</v>
      </c>
      <c r="BG2913">
        <v>136</v>
      </c>
      <c r="BH2913">
        <v>137</v>
      </c>
      <c r="BI2913">
        <v>17.377049180327869</v>
      </c>
      <c r="BJ2913">
        <f t="shared" si="225"/>
        <v>17</v>
      </c>
      <c r="BK2913">
        <v>0</v>
      </c>
      <c r="BL2913">
        <v>0</v>
      </c>
      <c r="BM2913" t="s">
        <v>47</v>
      </c>
      <c r="BN2913" t="s">
        <v>913</v>
      </c>
      <c r="BO2913" t="s">
        <v>564</v>
      </c>
      <c r="BQ2913" t="s">
        <v>47</v>
      </c>
      <c r="BR2913" t="s">
        <v>87</v>
      </c>
      <c r="BS2913" t="s">
        <v>572</v>
      </c>
      <c r="BT2913" t="s">
        <v>1252</v>
      </c>
      <c r="BU2913" t="s">
        <v>564</v>
      </c>
      <c r="BV2913">
        <v>0.99270072992700731</v>
      </c>
      <c r="BW2913">
        <v>1</v>
      </c>
      <c r="BX2913">
        <v>7.2992700729926918E-3</v>
      </c>
      <c r="BY2913">
        <v>0</v>
      </c>
      <c r="BZ2913">
        <v>-136</v>
      </c>
      <c r="CA2913">
        <v>0</v>
      </c>
      <c r="CB2913">
        <v>136</v>
      </c>
      <c r="CC2913" t="e">
        <v>#VALUE!</v>
      </c>
      <c r="CD2913">
        <v>136</v>
      </c>
      <c r="CE2913">
        <v>0</v>
      </c>
      <c r="CH2913">
        <f t="shared" si="226"/>
        <v>0</v>
      </c>
      <c r="CI2913" t="s">
        <v>1403</v>
      </c>
      <c r="CJ2913">
        <v>6</v>
      </c>
      <c r="CK2913" t="s">
        <v>1399</v>
      </c>
      <c r="CL2913">
        <f t="shared" si="227"/>
        <v>0</v>
      </c>
      <c r="CM2913">
        <f t="shared" si="228"/>
        <v>0</v>
      </c>
      <c r="CN2913">
        <f t="shared" si="229"/>
        <v>0</v>
      </c>
    </row>
    <row r="2914" spans="1:92" x14ac:dyDescent="0.25">
      <c r="A2914">
        <v>1771</v>
      </c>
      <c r="B2914" t="s">
        <v>564</v>
      </c>
      <c r="C2914" t="s">
        <v>564</v>
      </c>
      <c r="D2914">
        <v>2608199</v>
      </c>
      <c r="E2914">
        <v>6</v>
      </c>
      <c r="F2914" s="107">
        <v>40975</v>
      </c>
      <c r="G2914" s="107">
        <v>41087</v>
      </c>
      <c r="H2914">
        <v>2608199</v>
      </c>
      <c r="I2914" s="107">
        <v>40975</v>
      </c>
      <c r="J2914" s="107">
        <v>41087</v>
      </c>
      <c r="K2914">
        <v>10000</v>
      </c>
      <c r="L2914" t="s">
        <v>568</v>
      </c>
      <c r="N2914" t="s">
        <v>564</v>
      </c>
      <c r="O2914" t="s">
        <v>913</v>
      </c>
      <c r="P2914" t="s">
        <v>38</v>
      </c>
      <c r="Q2914">
        <v>113</v>
      </c>
      <c r="R2914">
        <v>113</v>
      </c>
      <c r="S2914">
        <v>0</v>
      </c>
      <c r="T2914">
        <v>0</v>
      </c>
      <c r="AD2914" s="107">
        <v>34524</v>
      </c>
      <c r="AE2914" t="s">
        <v>31</v>
      </c>
      <c r="AF2914" t="s">
        <v>32</v>
      </c>
      <c r="AG2914" t="s">
        <v>868</v>
      </c>
      <c r="AH2914" t="s">
        <v>30</v>
      </c>
      <c r="AI2914" t="s">
        <v>71</v>
      </c>
      <c r="AJ2914" t="s">
        <v>88</v>
      </c>
      <c r="AK2914">
        <v>4</v>
      </c>
      <c r="AL2914" t="s">
        <v>361</v>
      </c>
      <c r="AM2914">
        <v>2</v>
      </c>
      <c r="AP2914" t="s">
        <v>55</v>
      </c>
      <c r="AR2914" t="s">
        <v>49</v>
      </c>
      <c r="AS2914" t="s">
        <v>56</v>
      </c>
      <c r="BC2914" t="s">
        <v>51</v>
      </c>
      <c r="BF2914">
        <v>113</v>
      </c>
      <c r="BG2914">
        <v>113</v>
      </c>
      <c r="BH2914">
        <v>113</v>
      </c>
      <c r="BI2914">
        <v>17.625683060109289</v>
      </c>
      <c r="BJ2914">
        <f t="shared" si="225"/>
        <v>18</v>
      </c>
      <c r="BK2914">
        <v>0</v>
      </c>
      <c r="BL2914">
        <v>0</v>
      </c>
      <c r="BM2914" t="s">
        <v>1050</v>
      </c>
      <c r="BN2914" t="s">
        <v>913</v>
      </c>
      <c r="BO2914" t="s">
        <v>564</v>
      </c>
      <c r="BQ2914" t="s">
        <v>1050</v>
      </c>
      <c r="BR2914" t="s">
        <v>87</v>
      </c>
      <c r="BS2914" t="s">
        <v>572</v>
      </c>
      <c r="BT2914" t="s">
        <v>1252</v>
      </c>
      <c r="BU2914" t="s">
        <v>564</v>
      </c>
      <c r="BV2914">
        <v>1</v>
      </c>
      <c r="BW2914">
        <v>1</v>
      </c>
      <c r="BX2914">
        <v>0</v>
      </c>
      <c r="BY2914">
        <v>0</v>
      </c>
      <c r="BZ2914">
        <v>-113</v>
      </c>
      <c r="CA2914">
        <v>0</v>
      </c>
      <c r="CB2914">
        <v>113</v>
      </c>
      <c r="CC2914" t="e">
        <v>#VALUE!</v>
      </c>
      <c r="CD2914">
        <v>113</v>
      </c>
      <c r="CE2914">
        <v>0</v>
      </c>
      <c r="CH2914">
        <f t="shared" si="226"/>
        <v>0</v>
      </c>
      <c r="CI2914" t="s">
        <v>1408</v>
      </c>
      <c r="CJ2914">
        <v>0</v>
      </c>
      <c r="CK2914" t="s">
        <v>1399</v>
      </c>
      <c r="CL2914">
        <f t="shared" si="227"/>
        <v>0</v>
      </c>
      <c r="CM2914">
        <f t="shared" si="228"/>
        <v>0</v>
      </c>
      <c r="CN2914">
        <f t="shared" si="229"/>
        <v>0</v>
      </c>
    </row>
    <row r="2915" spans="1:92" x14ac:dyDescent="0.25">
      <c r="A2915">
        <v>1777</v>
      </c>
      <c r="B2915" t="s">
        <v>564</v>
      </c>
      <c r="C2915" t="s">
        <v>564</v>
      </c>
      <c r="D2915">
        <v>2608218</v>
      </c>
      <c r="E2915">
        <v>2</v>
      </c>
      <c r="F2915" s="107">
        <v>40975</v>
      </c>
      <c r="G2915" s="107">
        <v>40996</v>
      </c>
      <c r="H2915">
        <v>2608218</v>
      </c>
      <c r="I2915" s="107">
        <v>40975</v>
      </c>
      <c r="J2915" s="107">
        <v>40996</v>
      </c>
      <c r="K2915">
        <v>10000</v>
      </c>
      <c r="L2915" t="s">
        <v>568</v>
      </c>
      <c r="N2915" t="s">
        <v>564</v>
      </c>
      <c r="O2915" t="s">
        <v>913</v>
      </c>
      <c r="P2915" t="s">
        <v>587</v>
      </c>
      <c r="Q2915">
        <v>22</v>
      </c>
      <c r="R2915">
        <v>22</v>
      </c>
      <c r="S2915">
        <v>0</v>
      </c>
      <c r="T2915">
        <v>0</v>
      </c>
      <c r="AD2915" s="107">
        <v>34076</v>
      </c>
      <c r="AE2915" t="s">
        <v>45</v>
      </c>
      <c r="AF2915" t="s">
        <v>68</v>
      </c>
      <c r="AG2915" t="s">
        <v>870</v>
      </c>
      <c r="AH2915" t="s">
        <v>30</v>
      </c>
      <c r="AI2915" t="s">
        <v>61</v>
      </c>
      <c r="AJ2915" t="s">
        <v>47</v>
      </c>
      <c r="AK2915">
        <v>2</v>
      </c>
      <c r="AL2915" t="s">
        <v>47</v>
      </c>
      <c r="AP2915" t="s">
        <v>296</v>
      </c>
      <c r="AR2915" t="s">
        <v>43</v>
      </c>
      <c r="AS2915" t="s">
        <v>81</v>
      </c>
      <c r="BC2915" t="s">
        <v>37</v>
      </c>
      <c r="BF2915">
        <v>22</v>
      </c>
      <c r="BG2915">
        <v>22</v>
      </c>
      <c r="BH2915">
        <v>22</v>
      </c>
      <c r="BI2915">
        <v>18.849726775956285</v>
      </c>
      <c r="BJ2915">
        <f t="shared" si="225"/>
        <v>19</v>
      </c>
      <c r="BK2915">
        <v>0</v>
      </c>
      <c r="BL2915">
        <v>0</v>
      </c>
      <c r="BM2915" t="s">
        <v>47</v>
      </c>
      <c r="BN2915" t="s">
        <v>913</v>
      </c>
      <c r="BO2915" t="s">
        <v>564</v>
      </c>
      <c r="BQ2915" t="s">
        <v>47</v>
      </c>
      <c r="BR2915" t="s">
        <v>87</v>
      </c>
      <c r="BS2915" t="s">
        <v>572</v>
      </c>
      <c r="BT2915" t="s">
        <v>1252</v>
      </c>
      <c r="BU2915" t="s">
        <v>564</v>
      </c>
      <c r="BV2915">
        <v>1</v>
      </c>
      <c r="BW2915">
        <v>1</v>
      </c>
      <c r="BX2915">
        <v>0</v>
      </c>
      <c r="BY2915">
        <v>0</v>
      </c>
      <c r="BZ2915">
        <v>-22</v>
      </c>
      <c r="CA2915">
        <v>0</v>
      </c>
      <c r="CB2915">
        <v>22</v>
      </c>
      <c r="CC2915" t="e">
        <v>#VALUE!</v>
      </c>
      <c r="CD2915">
        <v>22</v>
      </c>
      <c r="CE2915">
        <v>0</v>
      </c>
      <c r="CH2915">
        <f t="shared" si="226"/>
        <v>0</v>
      </c>
      <c r="CI2915" t="s">
        <v>1404</v>
      </c>
      <c r="CJ2915">
        <v>2</v>
      </c>
      <c r="CK2915" t="s">
        <v>1399</v>
      </c>
      <c r="CL2915">
        <f t="shared" si="227"/>
        <v>0</v>
      </c>
      <c r="CM2915">
        <f t="shared" si="228"/>
        <v>0</v>
      </c>
      <c r="CN2915">
        <f t="shared" si="229"/>
        <v>0</v>
      </c>
    </row>
    <row r="2916" spans="1:92" x14ac:dyDescent="0.25">
      <c r="A2916">
        <v>1783</v>
      </c>
      <c r="B2916" t="s">
        <v>564</v>
      </c>
      <c r="C2916" t="s">
        <v>564</v>
      </c>
      <c r="D2916">
        <v>2608332</v>
      </c>
      <c r="E2916">
        <v>2</v>
      </c>
      <c r="F2916" s="107">
        <v>40975</v>
      </c>
      <c r="G2916" s="107">
        <v>40994</v>
      </c>
      <c r="H2916">
        <v>2608332</v>
      </c>
      <c r="I2916" s="107">
        <v>40975</v>
      </c>
      <c r="J2916" s="107">
        <v>40977</v>
      </c>
      <c r="K2916">
        <v>5000</v>
      </c>
      <c r="L2916" t="s">
        <v>567</v>
      </c>
      <c r="M2916" s="107">
        <v>40977</v>
      </c>
      <c r="N2916" t="s">
        <v>87</v>
      </c>
      <c r="O2916" t="s">
        <v>53</v>
      </c>
      <c r="P2916" t="s">
        <v>587</v>
      </c>
      <c r="Q2916">
        <v>3</v>
      </c>
      <c r="R2916">
        <v>20</v>
      </c>
      <c r="S2916">
        <v>0</v>
      </c>
      <c r="T2916">
        <v>0</v>
      </c>
      <c r="AD2916" s="107">
        <v>30558</v>
      </c>
      <c r="AE2916" t="s">
        <v>31</v>
      </c>
      <c r="AF2916" t="s">
        <v>32</v>
      </c>
      <c r="AG2916" t="s">
        <v>868</v>
      </c>
      <c r="AH2916" t="s">
        <v>30</v>
      </c>
      <c r="AI2916" t="s">
        <v>41</v>
      </c>
      <c r="AJ2916" t="s">
        <v>47</v>
      </c>
      <c r="AK2916">
        <v>2</v>
      </c>
      <c r="AL2916" t="s">
        <v>47</v>
      </c>
      <c r="AP2916" t="s">
        <v>42</v>
      </c>
      <c r="AR2916" t="s">
        <v>43</v>
      </c>
      <c r="AS2916" t="s">
        <v>44</v>
      </c>
      <c r="BC2916" t="s">
        <v>37</v>
      </c>
      <c r="BF2916">
        <v>3</v>
      </c>
      <c r="BG2916">
        <v>20</v>
      </c>
      <c r="BH2916">
        <v>20</v>
      </c>
      <c r="BI2916">
        <v>28.461748633879782</v>
      </c>
      <c r="BJ2916">
        <f t="shared" si="225"/>
        <v>29</v>
      </c>
      <c r="BK2916">
        <v>0</v>
      </c>
      <c r="BL2916">
        <v>-17</v>
      </c>
      <c r="BM2916" t="s">
        <v>47</v>
      </c>
      <c r="BN2916" t="s">
        <v>159</v>
      </c>
      <c r="BO2916" t="s">
        <v>87</v>
      </c>
      <c r="BQ2916" t="s">
        <v>47</v>
      </c>
      <c r="BR2916" t="s">
        <v>87</v>
      </c>
      <c r="BS2916" t="s">
        <v>573</v>
      </c>
      <c r="BT2916" t="s">
        <v>1252</v>
      </c>
      <c r="BU2916" t="s">
        <v>564</v>
      </c>
      <c r="BV2916">
        <v>0.15</v>
      </c>
      <c r="BW2916">
        <v>0.15</v>
      </c>
      <c r="BX2916">
        <v>0</v>
      </c>
      <c r="BY2916">
        <v>0</v>
      </c>
      <c r="BZ2916">
        <v>-3</v>
      </c>
      <c r="CA2916">
        <v>0</v>
      </c>
      <c r="CB2916">
        <v>3</v>
      </c>
      <c r="CC2916" t="e">
        <v>#VALUE!</v>
      </c>
      <c r="CD2916">
        <v>3</v>
      </c>
      <c r="CE2916">
        <v>0</v>
      </c>
      <c r="CH2916">
        <f t="shared" si="226"/>
        <v>0</v>
      </c>
      <c r="CI2916" t="s">
        <v>1405</v>
      </c>
      <c r="CJ2916">
        <v>1</v>
      </c>
      <c r="CK2916" t="s">
        <v>1399</v>
      </c>
      <c r="CL2916">
        <f t="shared" si="227"/>
        <v>1</v>
      </c>
      <c r="CM2916">
        <f t="shared" si="228"/>
        <v>0</v>
      </c>
      <c r="CN2916">
        <f t="shared" si="229"/>
        <v>0</v>
      </c>
    </row>
    <row r="2917" spans="1:92" x14ac:dyDescent="0.25">
      <c r="A2917">
        <v>1827</v>
      </c>
      <c r="B2917" t="s">
        <v>564</v>
      </c>
      <c r="C2917" t="s">
        <v>564</v>
      </c>
      <c r="D2917">
        <v>2608334</v>
      </c>
      <c r="E2917">
        <v>1</v>
      </c>
      <c r="F2917" s="107">
        <v>40976</v>
      </c>
      <c r="G2917" s="107">
        <v>41046</v>
      </c>
      <c r="H2917">
        <v>2608334</v>
      </c>
      <c r="I2917" s="107">
        <v>40977</v>
      </c>
      <c r="J2917" s="107">
        <v>41010</v>
      </c>
      <c r="K2917">
        <v>10000</v>
      </c>
      <c r="L2917" t="s">
        <v>568</v>
      </c>
      <c r="M2917" s="107">
        <v>41010</v>
      </c>
      <c r="N2917" t="s">
        <v>87</v>
      </c>
      <c r="O2917" t="s">
        <v>75</v>
      </c>
      <c r="P2917" t="s">
        <v>122</v>
      </c>
      <c r="Q2917">
        <v>34</v>
      </c>
      <c r="R2917">
        <v>71</v>
      </c>
      <c r="S2917">
        <v>0</v>
      </c>
      <c r="T2917">
        <v>0</v>
      </c>
      <c r="AD2917" s="107">
        <v>30851</v>
      </c>
      <c r="AE2917" t="s">
        <v>31</v>
      </c>
      <c r="AF2917" t="s">
        <v>39</v>
      </c>
      <c r="AG2917" t="s">
        <v>40</v>
      </c>
      <c r="AH2917" t="s">
        <v>40</v>
      </c>
      <c r="AI2917" t="s">
        <v>117</v>
      </c>
      <c r="AJ2917" t="s">
        <v>122</v>
      </c>
      <c r="AK2917">
        <v>3</v>
      </c>
      <c r="AL2917" t="s">
        <v>122</v>
      </c>
      <c r="AP2917" t="s">
        <v>97</v>
      </c>
      <c r="AR2917" t="s">
        <v>43</v>
      </c>
      <c r="AS2917" t="s">
        <v>63</v>
      </c>
      <c r="BC2917" t="s">
        <v>51</v>
      </c>
      <c r="BF2917">
        <v>34</v>
      </c>
      <c r="BG2917">
        <v>70</v>
      </c>
      <c r="BH2917">
        <v>71</v>
      </c>
      <c r="BI2917">
        <v>27.66393442622951</v>
      </c>
      <c r="BJ2917">
        <f t="shared" si="225"/>
        <v>28</v>
      </c>
      <c r="BK2917">
        <v>0</v>
      </c>
      <c r="BL2917">
        <v>-36</v>
      </c>
      <c r="BM2917" t="s">
        <v>1051</v>
      </c>
      <c r="BN2917" t="s">
        <v>75</v>
      </c>
      <c r="BO2917" t="s">
        <v>87</v>
      </c>
      <c r="BQ2917" t="s">
        <v>1051</v>
      </c>
      <c r="BR2917" t="s">
        <v>87</v>
      </c>
      <c r="BS2917" t="s">
        <v>573</v>
      </c>
      <c r="BT2917" t="s">
        <v>1252</v>
      </c>
      <c r="BU2917" t="s">
        <v>564</v>
      </c>
      <c r="BV2917">
        <v>0.47887323943661969</v>
      </c>
      <c r="BW2917">
        <v>0.48571428571428571</v>
      </c>
      <c r="BX2917">
        <v>6.8410462776660186E-3</v>
      </c>
      <c r="BY2917">
        <v>0</v>
      </c>
      <c r="BZ2917">
        <v>-34</v>
      </c>
      <c r="CA2917">
        <v>0</v>
      </c>
      <c r="CB2917">
        <v>34</v>
      </c>
      <c r="CC2917" t="e">
        <v>#VALUE!</v>
      </c>
      <c r="CD2917">
        <v>34</v>
      </c>
      <c r="CE2917">
        <v>0</v>
      </c>
      <c r="CH2917">
        <f t="shared" si="226"/>
        <v>0</v>
      </c>
      <c r="CI2917" t="s">
        <v>1401</v>
      </c>
      <c r="CJ2917">
        <v>3</v>
      </c>
      <c r="CK2917" t="s">
        <v>1399</v>
      </c>
      <c r="CL2917">
        <f t="shared" si="227"/>
        <v>1</v>
      </c>
      <c r="CM2917">
        <f t="shared" si="228"/>
        <v>0</v>
      </c>
      <c r="CN2917">
        <f t="shared" si="229"/>
        <v>0</v>
      </c>
    </row>
    <row r="2918" spans="1:92" x14ac:dyDescent="0.25">
      <c r="A2918">
        <v>1796</v>
      </c>
      <c r="B2918" t="s">
        <v>564</v>
      </c>
      <c r="C2918" t="s">
        <v>564</v>
      </c>
      <c r="D2918">
        <v>2608383</v>
      </c>
      <c r="E2918">
        <v>6</v>
      </c>
      <c r="F2918" s="107">
        <v>40975</v>
      </c>
      <c r="G2918" s="107">
        <v>41185</v>
      </c>
      <c r="H2918">
        <v>2608383</v>
      </c>
      <c r="I2918" s="107">
        <v>40976</v>
      </c>
      <c r="J2918" s="107">
        <v>41185</v>
      </c>
      <c r="K2918">
        <v>20000</v>
      </c>
      <c r="L2918" t="s">
        <v>569</v>
      </c>
      <c r="N2918" t="s">
        <v>564</v>
      </c>
      <c r="O2918" t="s">
        <v>913</v>
      </c>
      <c r="P2918" t="s">
        <v>38</v>
      </c>
      <c r="Q2918">
        <v>210</v>
      </c>
      <c r="R2918">
        <v>211</v>
      </c>
      <c r="S2918">
        <v>0</v>
      </c>
      <c r="T2918">
        <v>0</v>
      </c>
      <c r="AB2918" t="s">
        <v>111</v>
      </c>
      <c r="AD2918" s="107">
        <v>31503</v>
      </c>
      <c r="AE2918" t="s">
        <v>31</v>
      </c>
      <c r="AF2918" t="s">
        <v>39</v>
      </c>
      <c r="AG2918" t="s">
        <v>40</v>
      </c>
      <c r="AH2918" t="s">
        <v>30</v>
      </c>
      <c r="AI2918" t="s">
        <v>71</v>
      </c>
      <c r="AJ2918" t="s">
        <v>88</v>
      </c>
      <c r="AK2918">
        <v>8</v>
      </c>
      <c r="AL2918" t="s">
        <v>361</v>
      </c>
      <c r="AM2918">
        <v>12</v>
      </c>
      <c r="AP2918" t="s">
        <v>335</v>
      </c>
      <c r="AR2918" t="s">
        <v>45</v>
      </c>
      <c r="AS2918" t="s">
        <v>81</v>
      </c>
      <c r="BC2918" t="s">
        <v>51</v>
      </c>
      <c r="BF2918">
        <v>210</v>
      </c>
      <c r="BG2918">
        <v>210</v>
      </c>
      <c r="BH2918">
        <v>211</v>
      </c>
      <c r="BI2918">
        <v>25.879781420765028</v>
      </c>
      <c r="BJ2918">
        <f t="shared" si="225"/>
        <v>26</v>
      </c>
      <c r="BK2918">
        <v>0</v>
      </c>
      <c r="BL2918">
        <v>0</v>
      </c>
      <c r="BM2918" t="s">
        <v>1050</v>
      </c>
      <c r="BN2918" t="s">
        <v>913</v>
      </c>
      <c r="BO2918" t="s">
        <v>564</v>
      </c>
      <c r="BQ2918" t="s">
        <v>1050</v>
      </c>
      <c r="BR2918" t="s">
        <v>87</v>
      </c>
      <c r="BS2918" t="s">
        <v>572</v>
      </c>
      <c r="BT2918" t="s">
        <v>1252</v>
      </c>
      <c r="BU2918" t="s">
        <v>564</v>
      </c>
      <c r="BV2918">
        <v>0.99526066350710896</v>
      </c>
      <c r="BW2918">
        <v>1</v>
      </c>
      <c r="BX2918">
        <v>4.7393364928910442E-3</v>
      </c>
      <c r="BY2918">
        <v>0</v>
      </c>
      <c r="BZ2918">
        <v>-210</v>
      </c>
      <c r="CA2918">
        <v>0</v>
      </c>
      <c r="CB2918">
        <v>210</v>
      </c>
      <c r="CC2918" t="e">
        <v>#VALUE!</v>
      </c>
      <c r="CD2918">
        <v>210</v>
      </c>
      <c r="CE2918">
        <v>0</v>
      </c>
      <c r="CH2918">
        <f t="shared" si="226"/>
        <v>0</v>
      </c>
      <c r="CI2918" t="s">
        <v>1403</v>
      </c>
      <c r="CJ2918">
        <v>6</v>
      </c>
      <c r="CK2918" t="s">
        <v>1399</v>
      </c>
      <c r="CL2918">
        <f t="shared" si="227"/>
        <v>0</v>
      </c>
      <c r="CM2918">
        <f t="shared" si="228"/>
        <v>0</v>
      </c>
      <c r="CN2918">
        <f t="shared" si="229"/>
        <v>0</v>
      </c>
    </row>
    <row r="2919" spans="1:92" x14ac:dyDescent="0.25">
      <c r="A2919">
        <v>1802</v>
      </c>
      <c r="B2919" t="s">
        <v>564</v>
      </c>
      <c r="C2919" t="s">
        <v>564</v>
      </c>
      <c r="D2919">
        <v>2608399</v>
      </c>
      <c r="E2919">
        <v>6</v>
      </c>
      <c r="F2919" s="107">
        <v>40976</v>
      </c>
      <c r="G2919" s="107">
        <v>41074</v>
      </c>
      <c r="H2919">
        <v>2608399</v>
      </c>
      <c r="I2919" s="107">
        <v>40976</v>
      </c>
      <c r="J2919" s="107">
        <v>41074</v>
      </c>
      <c r="K2919">
        <v>10000</v>
      </c>
      <c r="L2919" t="s">
        <v>568</v>
      </c>
      <c r="N2919" t="s">
        <v>564</v>
      </c>
      <c r="O2919" t="s">
        <v>913</v>
      </c>
      <c r="P2919" t="s">
        <v>38</v>
      </c>
      <c r="Q2919">
        <v>99</v>
      </c>
      <c r="R2919">
        <v>99</v>
      </c>
      <c r="S2919">
        <v>0</v>
      </c>
      <c r="T2919">
        <v>0</v>
      </c>
      <c r="AD2919" s="107">
        <v>34057</v>
      </c>
      <c r="AE2919" t="s">
        <v>31</v>
      </c>
      <c r="AF2919" t="s">
        <v>32</v>
      </c>
      <c r="AG2919" t="s">
        <v>868</v>
      </c>
      <c r="AH2919" t="s">
        <v>30</v>
      </c>
      <c r="AI2919" t="s">
        <v>70</v>
      </c>
      <c r="AJ2919" t="s">
        <v>88</v>
      </c>
      <c r="AK2919">
        <v>2</v>
      </c>
      <c r="AL2919" t="s">
        <v>361</v>
      </c>
      <c r="AM2919">
        <v>2</v>
      </c>
      <c r="AP2919" t="s">
        <v>55</v>
      </c>
      <c r="AR2919" t="s">
        <v>49</v>
      </c>
      <c r="AS2919" t="s">
        <v>56</v>
      </c>
      <c r="BC2919" t="s">
        <v>98</v>
      </c>
      <c r="BF2919">
        <v>99</v>
      </c>
      <c r="BG2919">
        <v>99</v>
      </c>
      <c r="BH2919">
        <v>99</v>
      </c>
      <c r="BI2919">
        <v>18.904371584699454</v>
      </c>
      <c r="BJ2919">
        <f t="shared" si="225"/>
        <v>19</v>
      </c>
      <c r="BK2919">
        <v>0</v>
      </c>
      <c r="BL2919">
        <v>0</v>
      </c>
      <c r="BM2919" t="s">
        <v>1050</v>
      </c>
      <c r="BN2919" t="s">
        <v>913</v>
      </c>
      <c r="BO2919" t="s">
        <v>564</v>
      </c>
      <c r="BQ2919" t="s">
        <v>1050</v>
      </c>
      <c r="BR2919" t="s">
        <v>87</v>
      </c>
      <c r="BS2919" t="s">
        <v>572</v>
      </c>
      <c r="BT2919" t="s">
        <v>1252</v>
      </c>
      <c r="BU2919" t="s">
        <v>564</v>
      </c>
      <c r="BV2919">
        <v>1</v>
      </c>
      <c r="BW2919">
        <v>1</v>
      </c>
      <c r="BX2919">
        <v>0</v>
      </c>
      <c r="BY2919">
        <v>0</v>
      </c>
      <c r="BZ2919">
        <v>-99</v>
      </c>
      <c r="CA2919">
        <v>0</v>
      </c>
      <c r="CB2919">
        <v>99</v>
      </c>
      <c r="CC2919" t="e">
        <v>#VALUE!</v>
      </c>
      <c r="CD2919">
        <v>99</v>
      </c>
      <c r="CE2919">
        <v>0</v>
      </c>
      <c r="CH2919">
        <f t="shared" si="226"/>
        <v>0</v>
      </c>
      <c r="CI2919" t="s">
        <v>1408</v>
      </c>
      <c r="CJ2919">
        <v>0</v>
      </c>
      <c r="CK2919" t="s">
        <v>1399</v>
      </c>
      <c r="CL2919">
        <f t="shared" si="227"/>
        <v>0</v>
      </c>
      <c r="CM2919">
        <f t="shared" si="228"/>
        <v>0</v>
      </c>
      <c r="CN2919">
        <f t="shared" si="229"/>
        <v>0</v>
      </c>
    </row>
    <row r="2920" spans="1:92" x14ac:dyDescent="0.25">
      <c r="A2920">
        <v>1801</v>
      </c>
      <c r="B2920" t="s">
        <v>564</v>
      </c>
      <c r="C2920" t="s">
        <v>564</v>
      </c>
      <c r="D2920">
        <v>2608400</v>
      </c>
      <c r="E2920">
        <v>2</v>
      </c>
      <c r="F2920" s="107">
        <v>40976</v>
      </c>
      <c r="G2920" s="107">
        <v>41032</v>
      </c>
      <c r="H2920">
        <v>2608400</v>
      </c>
      <c r="I2920" s="107">
        <v>40976</v>
      </c>
      <c r="J2920" s="107">
        <v>41032</v>
      </c>
      <c r="K2920">
        <v>10000</v>
      </c>
      <c r="L2920" t="s">
        <v>568</v>
      </c>
      <c r="N2920" t="s">
        <v>564</v>
      </c>
      <c r="O2920" t="s">
        <v>913</v>
      </c>
      <c r="P2920" t="s">
        <v>587</v>
      </c>
      <c r="Q2920">
        <v>57</v>
      </c>
      <c r="R2920">
        <v>57</v>
      </c>
      <c r="S2920">
        <v>0</v>
      </c>
      <c r="T2920">
        <v>0</v>
      </c>
      <c r="AB2920" t="s">
        <v>111</v>
      </c>
      <c r="AD2920" s="107">
        <v>34230</v>
      </c>
      <c r="AE2920" t="s">
        <v>31</v>
      </c>
      <c r="AF2920" t="s">
        <v>39</v>
      </c>
      <c r="AG2920" t="s">
        <v>40</v>
      </c>
      <c r="AH2920" t="s">
        <v>30</v>
      </c>
      <c r="AI2920" t="s">
        <v>70</v>
      </c>
      <c r="AJ2920" t="s">
        <v>47</v>
      </c>
      <c r="AK2920">
        <v>3</v>
      </c>
      <c r="AL2920" t="s">
        <v>47</v>
      </c>
      <c r="AP2920" t="s">
        <v>55</v>
      </c>
      <c r="AR2920" t="s">
        <v>49</v>
      </c>
      <c r="AS2920" t="s">
        <v>56</v>
      </c>
      <c r="BC2920" t="s">
        <v>51</v>
      </c>
      <c r="BF2920">
        <v>57</v>
      </c>
      <c r="BG2920">
        <v>57</v>
      </c>
      <c r="BH2920">
        <v>57</v>
      </c>
      <c r="BI2920">
        <v>18.431693989071039</v>
      </c>
      <c r="BJ2920">
        <f t="shared" si="225"/>
        <v>18</v>
      </c>
      <c r="BK2920">
        <v>0</v>
      </c>
      <c r="BL2920">
        <v>0</v>
      </c>
      <c r="BM2920" t="s">
        <v>47</v>
      </c>
      <c r="BN2920" t="s">
        <v>913</v>
      </c>
      <c r="BO2920" t="s">
        <v>564</v>
      </c>
      <c r="BQ2920" t="s">
        <v>47</v>
      </c>
      <c r="BR2920" t="s">
        <v>87</v>
      </c>
      <c r="BS2920" t="s">
        <v>572</v>
      </c>
      <c r="BT2920" t="s">
        <v>1252</v>
      </c>
      <c r="BU2920" t="s">
        <v>564</v>
      </c>
      <c r="BV2920">
        <v>1</v>
      </c>
      <c r="BW2920">
        <v>1</v>
      </c>
      <c r="BX2920">
        <v>0</v>
      </c>
      <c r="BY2920">
        <v>0</v>
      </c>
      <c r="BZ2920">
        <v>-57</v>
      </c>
      <c r="CA2920">
        <v>0</v>
      </c>
      <c r="CB2920">
        <v>57</v>
      </c>
      <c r="CC2920" t="e">
        <v>#VALUE!</v>
      </c>
      <c r="CD2920">
        <v>57</v>
      </c>
      <c r="CE2920">
        <v>0</v>
      </c>
      <c r="CH2920">
        <f t="shared" si="226"/>
        <v>0</v>
      </c>
      <c r="CI2920" t="s">
        <v>1401</v>
      </c>
      <c r="CJ2920">
        <v>3</v>
      </c>
      <c r="CK2920" t="s">
        <v>1399</v>
      </c>
      <c r="CL2920">
        <f t="shared" si="227"/>
        <v>0</v>
      </c>
      <c r="CM2920">
        <f t="shared" si="228"/>
        <v>0</v>
      </c>
      <c r="CN2920">
        <f t="shared" si="229"/>
        <v>0</v>
      </c>
    </row>
    <row r="2921" spans="1:92" x14ac:dyDescent="0.25">
      <c r="A2921">
        <v>1809</v>
      </c>
      <c r="B2921" t="s">
        <v>564</v>
      </c>
      <c r="C2921" t="s">
        <v>564</v>
      </c>
      <c r="D2921">
        <v>2608409</v>
      </c>
      <c r="E2921">
        <v>1</v>
      </c>
      <c r="F2921" s="107">
        <v>40976</v>
      </c>
      <c r="G2921" s="107">
        <v>40977</v>
      </c>
      <c r="H2921">
        <v>2608409</v>
      </c>
      <c r="I2921" s="107">
        <v>40976</v>
      </c>
      <c r="J2921" s="107">
        <v>40977</v>
      </c>
      <c r="K2921">
        <v>5000</v>
      </c>
      <c r="L2921" t="s">
        <v>567</v>
      </c>
      <c r="N2921" t="s">
        <v>564</v>
      </c>
      <c r="O2921" t="s">
        <v>913</v>
      </c>
      <c r="P2921" t="s">
        <v>54</v>
      </c>
      <c r="Q2921">
        <v>2</v>
      </c>
      <c r="R2921">
        <v>2</v>
      </c>
      <c r="S2921">
        <v>0</v>
      </c>
      <c r="T2921">
        <v>0</v>
      </c>
      <c r="AB2921" t="s">
        <v>111</v>
      </c>
      <c r="AD2921" s="107">
        <v>29624</v>
      </c>
      <c r="AE2921" t="s">
        <v>45</v>
      </c>
      <c r="AF2921" t="s">
        <v>39</v>
      </c>
      <c r="AG2921" t="s">
        <v>40</v>
      </c>
      <c r="AH2921" t="s">
        <v>30</v>
      </c>
      <c r="AI2921" t="s">
        <v>41</v>
      </c>
      <c r="AJ2921" t="s">
        <v>54</v>
      </c>
      <c r="AK2921">
        <v>1</v>
      </c>
      <c r="AL2921" t="s">
        <v>54</v>
      </c>
      <c r="AP2921" t="s">
        <v>110</v>
      </c>
      <c r="AR2921" t="s">
        <v>66</v>
      </c>
      <c r="AS2921" t="s">
        <v>44</v>
      </c>
      <c r="BC2921" t="s">
        <v>37</v>
      </c>
      <c r="BF2921">
        <v>2</v>
      </c>
      <c r="BG2921">
        <v>2</v>
      </c>
      <c r="BH2921">
        <v>2</v>
      </c>
      <c r="BI2921">
        <v>31.016393442622952</v>
      </c>
      <c r="BJ2921">
        <f t="shared" si="225"/>
        <v>31</v>
      </c>
      <c r="BK2921">
        <v>0</v>
      </c>
      <c r="BL2921">
        <v>0</v>
      </c>
      <c r="BM2921" t="s">
        <v>1051</v>
      </c>
      <c r="BN2921" t="s">
        <v>913</v>
      </c>
      <c r="BO2921" t="s">
        <v>564</v>
      </c>
      <c r="BQ2921" t="s">
        <v>1051</v>
      </c>
      <c r="BR2921" t="s">
        <v>87</v>
      </c>
      <c r="BS2921" t="s">
        <v>572</v>
      </c>
      <c r="BT2921" t="s">
        <v>1252</v>
      </c>
      <c r="BU2921" t="s">
        <v>564</v>
      </c>
      <c r="BV2921">
        <v>1</v>
      </c>
      <c r="BW2921">
        <v>1</v>
      </c>
      <c r="BX2921">
        <v>0</v>
      </c>
      <c r="BY2921">
        <v>0</v>
      </c>
      <c r="BZ2921">
        <v>-2</v>
      </c>
      <c r="CA2921">
        <v>0</v>
      </c>
      <c r="CB2921">
        <v>2</v>
      </c>
      <c r="CC2921" t="e">
        <v>#VALUE!</v>
      </c>
      <c r="CD2921">
        <v>2</v>
      </c>
      <c r="CE2921">
        <v>0</v>
      </c>
      <c r="CH2921">
        <f t="shared" si="226"/>
        <v>0</v>
      </c>
      <c r="CI2921" t="s">
        <v>1405</v>
      </c>
      <c r="CJ2921">
        <v>1</v>
      </c>
      <c r="CK2921" t="s">
        <v>1399</v>
      </c>
      <c r="CL2921">
        <f t="shared" si="227"/>
        <v>0</v>
      </c>
      <c r="CM2921">
        <f t="shared" si="228"/>
        <v>0</v>
      </c>
      <c r="CN2921">
        <f t="shared" si="229"/>
        <v>0</v>
      </c>
    </row>
    <row r="2922" spans="1:92" x14ac:dyDescent="0.25">
      <c r="A2922">
        <v>1811</v>
      </c>
      <c r="B2922" t="s">
        <v>564</v>
      </c>
      <c r="C2922" t="s">
        <v>564</v>
      </c>
      <c r="D2922">
        <v>2608450</v>
      </c>
      <c r="E2922">
        <v>2</v>
      </c>
      <c r="F2922" s="107">
        <v>40976</v>
      </c>
      <c r="G2922" s="107">
        <v>41332</v>
      </c>
      <c r="H2922">
        <v>2608450</v>
      </c>
      <c r="I2922" s="107" t="s">
        <v>560</v>
      </c>
      <c r="J2922" s="107" t="s">
        <v>560</v>
      </c>
      <c r="K2922">
        <v>2000</v>
      </c>
      <c r="L2922" t="s">
        <v>566</v>
      </c>
      <c r="M2922" s="107">
        <v>40977</v>
      </c>
      <c r="N2922" t="s">
        <v>87</v>
      </c>
      <c r="O2922" t="s">
        <v>75</v>
      </c>
      <c r="P2922" t="s">
        <v>587</v>
      </c>
      <c r="Q2922">
        <v>0</v>
      </c>
      <c r="R2922">
        <v>357</v>
      </c>
      <c r="S2922">
        <v>0</v>
      </c>
      <c r="T2922">
        <v>0</v>
      </c>
      <c r="AD2922" s="107">
        <v>30799</v>
      </c>
      <c r="AE2922" t="s">
        <v>31</v>
      </c>
      <c r="AF2922" t="s">
        <v>32</v>
      </c>
      <c r="AG2922" t="s">
        <v>868</v>
      </c>
      <c r="AH2922" t="s">
        <v>30</v>
      </c>
      <c r="AI2922" t="s">
        <v>99</v>
      </c>
      <c r="AJ2922" t="s">
        <v>47</v>
      </c>
      <c r="AK2922">
        <v>13</v>
      </c>
      <c r="AL2922" t="s">
        <v>47</v>
      </c>
      <c r="AP2922" t="s">
        <v>174</v>
      </c>
      <c r="AR2922" t="s">
        <v>43</v>
      </c>
      <c r="AS2922" t="s">
        <v>44</v>
      </c>
      <c r="BC2922" t="s">
        <v>51</v>
      </c>
      <c r="BF2922">
        <v>0</v>
      </c>
      <c r="BG2922">
        <v>0</v>
      </c>
      <c r="BH2922">
        <v>357</v>
      </c>
      <c r="BI2922">
        <v>27.806010928961747</v>
      </c>
      <c r="BJ2922" t="e">
        <f t="shared" si="225"/>
        <v>#VALUE!</v>
      </c>
      <c r="BK2922" t="e">
        <v>#VALUE!</v>
      </c>
      <c r="BL2922" t="e">
        <v>#VALUE!</v>
      </c>
      <c r="BM2922" t="s">
        <v>47</v>
      </c>
      <c r="BN2922" t="s">
        <v>75</v>
      </c>
      <c r="BO2922" t="s">
        <v>87</v>
      </c>
      <c r="BQ2922" t="s">
        <v>47</v>
      </c>
      <c r="BR2922">
        <v>0</v>
      </c>
      <c r="BS2922" t="s">
        <v>573</v>
      </c>
      <c r="BT2922" t="s">
        <v>1252</v>
      </c>
      <c r="BU2922" t="s">
        <v>564</v>
      </c>
      <c r="BV2922">
        <v>0</v>
      </c>
      <c r="BW2922">
        <v>0</v>
      </c>
      <c r="BX2922">
        <v>0</v>
      </c>
      <c r="BY2922">
        <v>0</v>
      </c>
      <c r="BZ2922" t="e">
        <v>#VALUE!</v>
      </c>
      <c r="CA2922" t="e">
        <v>#VALUE!</v>
      </c>
      <c r="CB2922" t="e">
        <v>#VALUE!</v>
      </c>
      <c r="CC2922">
        <v>0</v>
      </c>
      <c r="CD2922">
        <v>0</v>
      </c>
      <c r="CE2922">
        <v>0</v>
      </c>
      <c r="CH2922">
        <f t="shared" si="226"/>
        <v>0</v>
      </c>
      <c r="CI2922" t="s">
        <v>1405</v>
      </c>
      <c r="CJ2922">
        <v>1</v>
      </c>
      <c r="CK2922" t="s">
        <v>1400</v>
      </c>
      <c r="CL2922">
        <f t="shared" si="227"/>
        <v>1</v>
      </c>
      <c r="CM2922">
        <f t="shared" si="228"/>
        <v>0</v>
      </c>
      <c r="CN2922">
        <f t="shared" si="229"/>
        <v>0</v>
      </c>
    </row>
    <row r="2923" spans="1:92" x14ac:dyDescent="0.25">
      <c r="A2923">
        <v>1820</v>
      </c>
      <c r="B2923" t="s">
        <v>564</v>
      </c>
      <c r="C2923" t="s">
        <v>564</v>
      </c>
      <c r="D2923">
        <v>2608587</v>
      </c>
      <c r="E2923">
        <v>4</v>
      </c>
      <c r="F2923" s="107">
        <v>40976</v>
      </c>
      <c r="G2923" s="107">
        <v>41124</v>
      </c>
      <c r="H2923">
        <v>2608587</v>
      </c>
      <c r="I2923" s="107">
        <v>40977</v>
      </c>
      <c r="J2923" s="107">
        <v>40990</v>
      </c>
      <c r="K2923">
        <v>4000</v>
      </c>
      <c r="L2923" t="s">
        <v>567</v>
      </c>
      <c r="M2923" s="107">
        <v>40990</v>
      </c>
      <c r="N2923" t="s">
        <v>87</v>
      </c>
      <c r="O2923" t="s">
        <v>582</v>
      </c>
      <c r="P2923" t="s">
        <v>38</v>
      </c>
      <c r="Q2923">
        <v>14</v>
      </c>
      <c r="R2923">
        <v>149</v>
      </c>
      <c r="S2923">
        <v>0</v>
      </c>
      <c r="T2923">
        <v>0</v>
      </c>
      <c r="AD2923" s="107">
        <v>32649</v>
      </c>
      <c r="AE2923" t="s">
        <v>31</v>
      </c>
      <c r="AF2923" t="s">
        <v>137</v>
      </c>
      <c r="AG2923" t="s">
        <v>869</v>
      </c>
      <c r="AH2923" t="s">
        <v>30</v>
      </c>
      <c r="AI2923" t="s">
        <v>69</v>
      </c>
      <c r="AJ2923" t="s">
        <v>88</v>
      </c>
      <c r="AK2923">
        <v>8</v>
      </c>
      <c r="AL2923" t="s">
        <v>986</v>
      </c>
      <c r="AO2923">
        <v>179</v>
      </c>
      <c r="AP2923" t="s">
        <v>226</v>
      </c>
      <c r="AR2923" t="s">
        <v>43</v>
      </c>
      <c r="AS2923" t="s">
        <v>63</v>
      </c>
      <c r="BC2923" t="s">
        <v>51</v>
      </c>
      <c r="BF2923">
        <v>14</v>
      </c>
      <c r="BG2923">
        <v>148</v>
      </c>
      <c r="BH2923">
        <v>149</v>
      </c>
      <c r="BI2923">
        <v>22.751366120218581</v>
      </c>
      <c r="BJ2923">
        <f t="shared" si="225"/>
        <v>23</v>
      </c>
      <c r="BK2923">
        <v>0</v>
      </c>
      <c r="BL2923">
        <v>-134</v>
      </c>
      <c r="BM2923" t="s">
        <v>1050</v>
      </c>
      <c r="BN2923" t="s">
        <v>581</v>
      </c>
      <c r="BO2923" t="s">
        <v>87</v>
      </c>
      <c r="BQ2923" t="s">
        <v>1050</v>
      </c>
      <c r="BR2923" t="s">
        <v>87</v>
      </c>
      <c r="BS2923" t="s">
        <v>573</v>
      </c>
      <c r="BT2923" t="s">
        <v>1252</v>
      </c>
      <c r="BU2923" t="s">
        <v>564</v>
      </c>
      <c r="BV2923">
        <v>9.3959731543624164E-2</v>
      </c>
      <c r="BW2923">
        <v>9.45945945945946E-2</v>
      </c>
      <c r="BX2923">
        <v>6.3486305097043561E-4</v>
      </c>
      <c r="BY2923">
        <v>0</v>
      </c>
      <c r="BZ2923">
        <v>-14</v>
      </c>
      <c r="CA2923">
        <v>0</v>
      </c>
      <c r="CB2923">
        <v>14</v>
      </c>
      <c r="CC2923" t="e">
        <v>#VALUE!</v>
      </c>
      <c r="CD2923">
        <v>14</v>
      </c>
      <c r="CE2923">
        <v>0</v>
      </c>
      <c r="CH2923">
        <f t="shared" si="226"/>
        <v>0</v>
      </c>
      <c r="CI2923" t="s">
        <v>1404</v>
      </c>
      <c r="CJ2923">
        <v>2</v>
      </c>
      <c r="CK2923" t="s">
        <v>1399</v>
      </c>
      <c r="CL2923">
        <f t="shared" si="227"/>
        <v>1</v>
      </c>
      <c r="CM2923">
        <f t="shared" si="228"/>
        <v>0</v>
      </c>
      <c r="CN2923">
        <f t="shared" si="229"/>
        <v>0</v>
      </c>
    </row>
    <row r="2924" spans="1:92" x14ac:dyDescent="0.25">
      <c r="A2924">
        <v>1829</v>
      </c>
      <c r="B2924" t="s">
        <v>564</v>
      </c>
      <c r="C2924" t="s">
        <v>564</v>
      </c>
      <c r="D2924">
        <v>2608597</v>
      </c>
      <c r="E2924">
        <v>6</v>
      </c>
      <c r="F2924" s="107">
        <v>40976</v>
      </c>
      <c r="G2924" s="107">
        <v>40980</v>
      </c>
      <c r="H2924">
        <v>2608597</v>
      </c>
      <c r="I2924" s="107">
        <v>40977</v>
      </c>
      <c r="J2924" s="107">
        <v>40980</v>
      </c>
      <c r="K2924" t="s">
        <v>562</v>
      </c>
      <c r="L2924" t="s">
        <v>562</v>
      </c>
      <c r="N2924" t="s">
        <v>564</v>
      </c>
      <c r="O2924" t="s">
        <v>913</v>
      </c>
      <c r="P2924" t="s">
        <v>38</v>
      </c>
      <c r="Q2924">
        <v>4</v>
      </c>
      <c r="R2924">
        <v>5</v>
      </c>
      <c r="S2924">
        <v>0</v>
      </c>
      <c r="T2924">
        <v>0</v>
      </c>
      <c r="AD2924" s="107">
        <v>17404</v>
      </c>
      <c r="AE2924" t="s">
        <v>31</v>
      </c>
      <c r="AF2924" t="s">
        <v>68</v>
      </c>
      <c r="AG2924" t="s">
        <v>870</v>
      </c>
      <c r="AH2924" t="s">
        <v>30</v>
      </c>
      <c r="AI2924" t="s">
        <v>58</v>
      </c>
      <c r="AJ2924" t="s">
        <v>88</v>
      </c>
      <c r="AK2924">
        <v>1</v>
      </c>
      <c r="AL2924" t="s">
        <v>361</v>
      </c>
      <c r="AM2924">
        <v>2</v>
      </c>
      <c r="AP2924" t="s">
        <v>123</v>
      </c>
      <c r="AR2924" t="s">
        <v>66</v>
      </c>
      <c r="AS2924" t="s">
        <v>44</v>
      </c>
      <c r="BC2924" t="s">
        <v>37</v>
      </c>
      <c r="BF2924">
        <v>4</v>
      </c>
      <c r="BG2924">
        <v>4</v>
      </c>
      <c r="BH2924">
        <v>5</v>
      </c>
      <c r="BI2924">
        <v>64.404371584699447</v>
      </c>
      <c r="BJ2924">
        <f t="shared" si="225"/>
        <v>65</v>
      </c>
      <c r="BK2924">
        <v>0</v>
      </c>
      <c r="BL2924">
        <v>0</v>
      </c>
      <c r="BM2924" t="s">
        <v>1050</v>
      </c>
      <c r="BN2924" t="s">
        <v>913</v>
      </c>
      <c r="BO2924" t="s">
        <v>564</v>
      </c>
      <c r="BQ2924" t="s">
        <v>1050</v>
      </c>
      <c r="BR2924" t="s">
        <v>87</v>
      </c>
      <c r="BS2924" t="s">
        <v>572</v>
      </c>
      <c r="BT2924" t="s">
        <v>1252</v>
      </c>
      <c r="BU2924" t="s">
        <v>564</v>
      </c>
      <c r="BV2924">
        <v>0.8</v>
      </c>
      <c r="BW2924">
        <v>1</v>
      </c>
      <c r="BX2924">
        <v>0.19999999999999996</v>
      </c>
      <c r="BY2924">
        <v>0</v>
      </c>
      <c r="BZ2924">
        <v>-4</v>
      </c>
      <c r="CA2924">
        <v>0</v>
      </c>
      <c r="CB2924">
        <v>4</v>
      </c>
      <c r="CC2924" t="e">
        <v>#VALUE!</v>
      </c>
      <c r="CD2924">
        <v>4</v>
      </c>
      <c r="CE2924">
        <v>0</v>
      </c>
      <c r="CH2924">
        <f t="shared" si="226"/>
        <v>0</v>
      </c>
      <c r="CI2924" t="s">
        <v>1405</v>
      </c>
      <c r="CJ2924">
        <v>1</v>
      </c>
      <c r="CK2924" t="s">
        <v>1399</v>
      </c>
      <c r="CL2924">
        <f t="shared" si="227"/>
        <v>0</v>
      </c>
      <c r="CM2924">
        <f t="shared" si="228"/>
        <v>0</v>
      </c>
      <c r="CN2924">
        <f t="shared" si="229"/>
        <v>0</v>
      </c>
    </row>
    <row r="2925" spans="1:92" x14ac:dyDescent="0.25">
      <c r="A2925">
        <v>1844</v>
      </c>
      <c r="B2925" t="s">
        <v>564</v>
      </c>
      <c r="C2925" t="s">
        <v>564</v>
      </c>
      <c r="D2925">
        <v>2608628</v>
      </c>
      <c r="E2925">
        <v>1</v>
      </c>
      <c r="F2925" s="107">
        <v>40977</v>
      </c>
      <c r="G2925" s="107">
        <v>41100</v>
      </c>
      <c r="H2925">
        <v>2608628</v>
      </c>
      <c r="I2925" s="107">
        <v>40977</v>
      </c>
      <c r="J2925" s="107">
        <v>40981</v>
      </c>
      <c r="K2925">
        <v>10000</v>
      </c>
      <c r="L2925" t="s">
        <v>568</v>
      </c>
      <c r="M2925" s="107">
        <v>40981</v>
      </c>
      <c r="N2925" t="s">
        <v>87</v>
      </c>
      <c r="O2925" t="s">
        <v>583</v>
      </c>
      <c r="P2925" t="s">
        <v>54</v>
      </c>
      <c r="Q2925">
        <v>5</v>
      </c>
      <c r="R2925">
        <v>124</v>
      </c>
      <c r="S2925">
        <v>0</v>
      </c>
      <c r="T2925">
        <v>0</v>
      </c>
      <c r="AB2925" t="s">
        <v>111</v>
      </c>
      <c r="AD2925" s="107">
        <v>34349</v>
      </c>
      <c r="AE2925" t="s">
        <v>31</v>
      </c>
      <c r="AF2925" t="s">
        <v>39</v>
      </c>
      <c r="AG2925" t="s">
        <v>40</v>
      </c>
      <c r="AH2925" t="s">
        <v>30</v>
      </c>
      <c r="AI2925" t="s">
        <v>70</v>
      </c>
      <c r="AJ2925" t="s">
        <v>54</v>
      </c>
      <c r="AK2925">
        <v>5</v>
      </c>
      <c r="AL2925" t="s">
        <v>54</v>
      </c>
      <c r="AP2925" t="s">
        <v>55</v>
      </c>
      <c r="AR2925" t="s">
        <v>49</v>
      </c>
      <c r="AS2925" t="s">
        <v>56</v>
      </c>
      <c r="AT2925" t="s">
        <v>379</v>
      </c>
      <c r="BC2925" t="s">
        <v>51</v>
      </c>
      <c r="BF2925">
        <v>5</v>
      </c>
      <c r="BG2925">
        <v>124</v>
      </c>
      <c r="BH2925">
        <v>124</v>
      </c>
      <c r="BI2925">
        <v>18.10928961748634</v>
      </c>
      <c r="BJ2925">
        <f t="shared" si="225"/>
        <v>18</v>
      </c>
      <c r="BK2925">
        <v>0</v>
      </c>
      <c r="BL2925">
        <v>-119</v>
      </c>
      <c r="BM2925" t="s">
        <v>1051</v>
      </c>
      <c r="BN2925" t="s">
        <v>75</v>
      </c>
      <c r="BO2925" t="s">
        <v>87</v>
      </c>
      <c r="BQ2925" t="s">
        <v>1051</v>
      </c>
      <c r="BR2925" t="s">
        <v>87</v>
      </c>
      <c r="BS2925" t="s">
        <v>573</v>
      </c>
      <c r="BT2925" t="s">
        <v>1252</v>
      </c>
      <c r="BU2925" t="s">
        <v>564</v>
      </c>
      <c r="BV2925">
        <v>4.0322580645161289E-2</v>
      </c>
      <c r="BW2925">
        <v>4.0322580645161289E-2</v>
      </c>
      <c r="BX2925">
        <v>0</v>
      </c>
      <c r="BY2925">
        <v>0</v>
      </c>
      <c r="BZ2925">
        <v>-5</v>
      </c>
      <c r="CA2925">
        <v>0</v>
      </c>
      <c r="CB2925">
        <v>5</v>
      </c>
      <c r="CC2925" t="e">
        <v>#VALUE!</v>
      </c>
      <c r="CD2925">
        <v>5</v>
      </c>
      <c r="CE2925">
        <v>0</v>
      </c>
      <c r="CH2925">
        <f t="shared" si="226"/>
        <v>0</v>
      </c>
      <c r="CI2925" t="s">
        <v>1405</v>
      </c>
      <c r="CJ2925">
        <v>1</v>
      </c>
      <c r="CK2925" t="s">
        <v>1399</v>
      </c>
      <c r="CL2925">
        <f t="shared" si="227"/>
        <v>1</v>
      </c>
      <c r="CM2925">
        <f t="shared" si="228"/>
        <v>0</v>
      </c>
      <c r="CN2925">
        <f t="shared" si="229"/>
        <v>0</v>
      </c>
    </row>
    <row r="2926" spans="1:92" x14ac:dyDescent="0.25">
      <c r="A2926">
        <v>1846</v>
      </c>
      <c r="B2926" t="s">
        <v>564</v>
      </c>
      <c r="C2926" t="s">
        <v>564</v>
      </c>
      <c r="D2926">
        <v>2608639</v>
      </c>
      <c r="E2926">
        <v>2</v>
      </c>
      <c r="F2926" s="107">
        <v>40977</v>
      </c>
      <c r="G2926" s="107">
        <v>41165</v>
      </c>
      <c r="H2926">
        <v>2608639</v>
      </c>
      <c r="I2926" s="107">
        <v>40977</v>
      </c>
      <c r="J2926" s="107">
        <v>40978</v>
      </c>
      <c r="K2926">
        <v>5000</v>
      </c>
      <c r="L2926" t="s">
        <v>567</v>
      </c>
      <c r="M2926" s="107">
        <v>40978</v>
      </c>
      <c r="N2926" t="s">
        <v>87</v>
      </c>
      <c r="O2926" t="s">
        <v>583</v>
      </c>
      <c r="P2926" t="s">
        <v>587</v>
      </c>
      <c r="Q2926">
        <v>2</v>
      </c>
      <c r="R2926">
        <v>189</v>
      </c>
      <c r="S2926">
        <v>0</v>
      </c>
      <c r="T2926">
        <v>0</v>
      </c>
      <c r="AD2926" s="107">
        <v>28766</v>
      </c>
      <c r="AE2926" t="s">
        <v>31</v>
      </c>
      <c r="AF2926" t="s">
        <v>68</v>
      </c>
      <c r="AG2926" t="s">
        <v>870</v>
      </c>
      <c r="AH2926" t="s">
        <v>30</v>
      </c>
      <c r="AI2926" t="s">
        <v>41</v>
      </c>
      <c r="AJ2926" t="s">
        <v>47</v>
      </c>
      <c r="AK2926">
        <v>7</v>
      </c>
      <c r="AL2926" t="s">
        <v>47</v>
      </c>
      <c r="AP2926" t="s">
        <v>42</v>
      </c>
      <c r="AR2926" t="s">
        <v>43</v>
      </c>
      <c r="AS2926" t="s">
        <v>44</v>
      </c>
      <c r="BC2926" t="s">
        <v>51</v>
      </c>
      <c r="BF2926">
        <v>2</v>
      </c>
      <c r="BG2926">
        <v>189</v>
      </c>
      <c r="BH2926">
        <v>189</v>
      </c>
      <c r="BI2926">
        <v>33.363387978142079</v>
      </c>
      <c r="BJ2926">
        <f t="shared" si="225"/>
        <v>33</v>
      </c>
      <c r="BK2926">
        <v>0</v>
      </c>
      <c r="BL2926">
        <v>-187</v>
      </c>
      <c r="BM2926" t="s">
        <v>47</v>
      </c>
      <c r="BN2926" t="s">
        <v>75</v>
      </c>
      <c r="BO2926" t="s">
        <v>87</v>
      </c>
      <c r="BQ2926" t="s">
        <v>47</v>
      </c>
      <c r="BR2926" t="s">
        <v>87</v>
      </c>
      <c r="BS2926" t="s">
        <v>573</v>
      </c>
      <c r="BT2926" t="s">
        <v>1252</v>
      </c>
      <c r="BU2926" t="s">
        <v>564</v>
      </c>
      <c r="BV2926">
        <v>1.0582010582010581E-2</v>
      </c>
      <c r="BW2926">
        <v>1.0582010582010581E-2</v>
      </c>
      <c r="BX2926">
        <v>0</v>
      </c>
      <c r="BY2926">
        <v>0</v>
      </c>
      <c r="BZ2926">
        <v>-2</v>
      </c>
      <c r="CA2926">
        <v>0</v>
      </c>
      <c r="CB2926">
        <v>2</v>
      </c>
      <c r="CC2926" t="e">
        <v>#VALUE!</v>
      </c>
      <c r="CD2926">
        <v>2</v>
      </c>
      <c r="CE2926">
        <v>0</v>
      </c>
      <c r="CH2926">
        <f t="shared" si="226"/>
        <v>0</v>
      </c>
      <c r="CI2926" t="s">
        <v>1405</v>
      </c>
      <c r="CJ2926">
        <v>1</v>
      </c>
      <c r="CK2926" t="s">
        <v>1399</v>
      </c>
      <c r="CL2926">
        <f t="shared" si="227"/>
        <v>1</v>
      </c>
      <c r="CM2926">
        <f t="shared" si="228"/>
        <v>0</v>
      </c>
      <c r="CN2926">
        <f t="shared" si="229"/>
        <v>0</v>
      </c>
    </row>
    <row r="2927" spans="1:92" x14ac:dyDescent="0.25">
      <c r="A2927">
        <v>1852</v>
      </c>
      <c r="B2927" t="s">
        <v>564</v>
      </c>
      <c r="C2927" t="s">
        <v>564</v>
      </c>
      <c r="D2927">
        <v>2608694</v>
      </c>
      <c r="E2927">
        <v>6</v>
      </c>
      <c r="F2927" s="107">
        <v>40977</v>
      </c>
      <c r="G2927" s="107">
        <v>41537</v>
      </c>
      <c r="H2927">
        <v>2608694</v>
      </c>
      <c r="I2927" s="107">
        <v>40996</v>
      </c>
      <c r="J2927" s="107">
        <v>40998</v>
      </c>
      <c r="K2927">
        <v>100000</v>
      </c>
      <c r="L2927" t="s">
        <v>570</v>
      </c>
      <c r="M2927" s="107">
        <v>40998</v>
      </c>
      <c r="N2927" t="s">
        <v>87</v>
      </c>
      <c r="O2927" t="s">
        <v>75</v>
      </c>
      <c r="P2927" t="s">
        <v>38</v>
      </c>
      <c r="Q2927">
        <v>3</v>
      </c>
      <c r="R2927">
        <v>561</v>
      </c>
      <c r="S2927">
        <v>0</v>
      </c>
      <c r="T2927">
        <v>0</v>
      </c>
      <c r="AB2927" t="s">
        <v>111</v>
      </c>
      <c r="AD2927" s="107">
        <v>18693</v>
      </c>
      <c r="AE2927" t="s">
        <v>45</v>
      </c>
      <c r="AF2927" t="s">
        <v>39</v>
      </c>
      <c r="AG2927" t="s">
        <v>40</v>
      </c>
      <c r="AH2927" t="s">
        <v>30</v>
      </c>
      <c r="AI2927" t="s">
        <v>96</v>
      </c>
      <c r="AJ2927" t="s">
        <v>88</v>
      </c>
      <c r="AK2927">
        <v>13</v>
      </c>
      <c r="AL2927" t="s">
        <v>361</v>
      </c>
      <c r="AM2927">
        <v>7</v>
      </c>
      <c r="AP2927" t="s">
        <v>186</v>
      </c>
      <c r="AR2927" t="s">
        <v>91</v>
      </c>
      <c r="AS2927" t="s">
        <v>60</v>
      </c>
      <c r="BC2927" t="s">
        <v>51</v>
      </c>
      <c r="BF2927">
        <v>3</v>
      </c>
      <c r="BG2927">
        <v>542</v>
      </c>
      <c r="BH2927">
        <v>561</v>
      </c>
      <c r="BI2927">
        <v>60.885245901639344</v>
      </c>
      <c r="BJ2927">
        <f t="shared" si="225"/>
        <v>61</v>
      </c>
      <c r="BK2927">
        <v>0</v>
      </c>
      <c r="BL2927">
        <v>-539</v>
      </c>
      <c r="BM2927" t="s">
        <v>1050</v>
      </c>
      <c r="BN2927" t="s">
        <v>75</v>
      </c>
      <c r="BO2927" t="s">
        <v>87</v>
      </c>
      <c r="BQ2927" t="s">
        <v>1050</v>
      </c>
      <c r="BR2927" t="s">
        <v>87</v>
      </c>
      <c r="BS2927" t="s">
        <v>573</v>
      </c>
      <c r="BT2927" t="s">
        <v>1252</v>
      </c>
      <c r="BU2927" t="s">
        <v>564</v>
      </c>
      <c r="BV2927">
        <v>5.3475935828877002E-3</v>
      </c>
      <c r="BW2927">
        <v>5.5350553505535052E-3</v>
      </c>
      <c r="BX2927">
        <v>1.8746176766580493E-4</v>
      </c>
      <c r="BY2927">
        <v>0</v>
      </c>
      <c r="BZ2927">
        <v>-3</v>
      </c>
      <c r="CA2927">
        <v>0</v>
      </c>
      <c r="CB2927">
        <v>3</v>
      </c>
      <c r="CC2927" t="e">
        <v>#VALUE!</v>
      </c>
      <c r="CD2927">
        <v>3</v>
      </c>
      <c r="CE2927">
        <v>0</v>
      </c>
      <c r="CH2927">
        <f t="shared" si="226"/>
        <v>0</v>
      </c>
      <c r="CI2927" t="s">
        <v>1405</v>
      </c>
      <c r="CJ2927">
        <v>1</v>
      </c>
      <c r="CK2927" t="s">
        <v>1399</v>
      </c>
      <c r="CL2927">
        <f t="shared" si="227"/>
        <v>1</v>
      </c>
      <c r="CM2927">
        <f t="shared" si="228"/>
        <v>0</v>
      </c>
      <c r="CN2927">
        <f t="shared" si="229"/>
        <v>0</v>
      </c>
    </row>
    <row r="2928" spans="1:92" x14ac:dyDescent="0.25">
      <c r="A2928">
        <v>1857</v>
      </c>
      <c r="B2928" t="s">
        <v>564</v>
      </c>
      <c r="C2928" t="s">
        <v>564</v>
      </c>
      <c r="D2928">
        <v>2608791</v>
      </c>
      <c r="E2928">
        <v>1</v>
      </c>
      <c r="F2928" s="107">
        <v>40977</v>
      </c>
      <c r="G2928" s="107">
        <v>41068</v>
      </c>
      <c r="H2928">
        <v>2608791</v>
      </c>
      <c r="I2928" s="107">
        <v>40978</v>
      </c>
      <c r="J2928" s="107">
        <v>40982</v>
      </c>
      <c r="K2928">
        <v>35000</v>
      </c>
      <c r="L2928" t="s">
        <v>570</v>
      </c>
      <c r="M2928" s="107">
        <v>40982</v>
      </c>
      <c r="N2928" t="s">
        <v>87</v>
      </c>
      <c r="O2928" t="s">
        <v>75</v>
      </c>
      <c r="P2928" t="s">
        <v>122</v>
      </c>
      <c r="Q2928">
        <v>5</v>
      </c>
      <c r="R2928">
        <v>92</v>
      </c>
      <c r="S2928">
        <v>0</v>
      </c>
      <c r="T2928">
        <v>0</v>
      </c>
      <c r="AD2928" s="107">
        <v>34239</v>
      </c>
      <c r="AE2928" t="s">
        <v>45</v>
      </c>
      <c r="AF2928" t="s">
        <v>68</v>
      </c>
      <c r="AG2928" t="s">
        <v>870</v>
      </c>
      <c r="AH2928" t="s">
        <v>30</v>
      </c>
      <c r="AI2928" t="s">
        <v>46</v>
      </c>
      <c r="AJ2928" t="s">
        <v>122</v>
      </c>
      <c r="AK2928">
        <v>4</v>
      </c>
      <c r="AL2928" t="s">
        <v>122</v>
      </c>
      <c r="AP2928" t="s">
        <v>272</v>
      </c>
      <c r="AR2928" t="s">
        <v>43</v>
      </c>
      <c r="AS2928" t="s">
        <v>44</v>
      </c>
      <c r="BC2928" t="s">
        <v>51</v>
      </c>
      <c r="BF2928">
        <v>5</v>
      </c>
      <c r="BG2928">
        <v>91</v>
      </c>
      <c r="BH2928">
        <v>92</v>
      </c>
      <c r="BI2928">
        <v>18.409836065573771</v>
      </c>
      <c r="BJ2928">
        <f t="shared" si="225"/>
        <v>18</v>
      </c>
      <c r="BK2928">
        <v>0</v>
      </c>
      <c r="BL2928">
        <v>-86</v>
      </c>
      <c r="BM2928" t="s">
        <v>1051</v>
      </c>
      <c r="BN2928" t="s">
        <v>75</v>
      </c>
      <c r="BO2928" t="s">
        <v>87</v>
      </c>
      <c r="BQ2928" t="s">
        <v>1051</v>
      </c>
      <c r="BR2928" t="s">
        <v>87</v>
      </c>
      <c r="BS2928" t="s">
        <v>573</v>
      </c>
      <c r="BT2928" t="s">
        <v>1252</v>
      </c>
      <c r="BU2928" t="s">
        <v>564</v>
      </c>
      <c r="BV2928">
        <v>5.434782608695652E-2</v>
      </c>
      <c r="BW2928">
        <v>5.4945054945054944E-2</v>
      </c>
      <c r="BX2928">
        <v>5.9722885809842391E-4</v>
      </c>
      <c r="BY2928">
        <v>0</v>
      </c>
      <c r="BZ2928">
        <v>-5</v>
      </c>
      <c r="CA2928">
        <v>0</v>
      </c>
      <c r="CB2928">
        <v>5</v>
      </c>
      <c r="CC2928" t="e">
        <v>#VALUE!</v>
      </c>
      <c r="CD2928">
        <v>5</v>
      </c>
      <c r="CE2928">
        <v>0</v>
      </c>
      <c r="CH2928">
        <f t="shared" si="226"/>
        <v>0</v>
      </c>
      <c r="CI2928" t="s">
        <v>1405</v>
      </c>
      <c r="CJ2928">
        <v>1</v>
      </c>
      <c r="CK2928" t="s">
        <v>1399</v>
      </c>
      <c r="CL2928">
        <f t="shared" si="227"/>
        <v>1</v>
      </c>
      <c r="CM2928">
        <f t="shared" si="228"/>
        <v>0</v>
      </c>
      <c r="CN2928">
        <f t="shared" si="229"/>
        <v>0</v>
      </c>
    </row>
    <row r="2929" spans="1:92" x14ac:dyDescent="0.25">
      <c r="A2929">
        <v>1858</v>
      </c>
      <c r="B2929" t="s">
        <v>564</v>
      </c>
      <c r="C2929" t="s">
        <v>564</v>
      </c>
      <c r="D2929">
        <v>2608792</v>
      </c>
      <c r="E2929">
        <v>6</v>
      </c>
      <c r="F2929" s="107">
        <v>40977</v>
      </c>
      <c r="G2929" s="107">
        <v>41386</v>
      </c>
      <c r="H2929">
        <v>2608792</v>
      </c>
      <c r="I2929" s="107">
        <v>40977</v>
      </c>
      <c r="J2929" s="107">
        <v>41386</v>
      </c>
      <c r="K2929">
        <v>300000</v>
      </c>
      <c r="L2929" t="s">
        <v>570</v>
      </c>
      <c r="N2929" t="s">
        <v>564</v>
      </c>
      <c r="O2929" t="s">
        <v>913</v>
      </c>
      <c r="P2929" t="s">
        <v>38</v>
      </c>
      <c r="Q2929">
        <v>410</v>
      </c>
      <c r="R2929">
        <v>410</v>
      </c>
      <c r="S2929">
        <v>0</v>
      </c>
      <c r="T2929">
        <v>0</v>
      </c>
      <c r="AD2929" s="107">
        <v>25443</v>
      </c>
      <c r="AE2929" t="s">
        <v>31</v>
      </c>
      <c r="AF2929" t="s">
        <v>68</v>
      </c>
      <c r="AG2929" t="s">
        <v>870</v>
      </c>
      <c r="AH2929" t="s">
        <v>30</v>
      </c>
      <c r="AI2929" t="s">
        <v>70</v>
      </c>
      <c r="AJ2929" t="s">
        <v>88</v>
      </c>
      <c r="AK2929">
        <v>13</v>
      </c>
      <c r="AL2929" t="s">
        <v>361</v>
      </c>
      <c r="AM2929">
        <v>25</v>
      </c>
      <c r="AP2929" t="s">
        <v>193</v>
      </c>
      <c r="AR2929" t="s">
        <v>49</v>
      </c>
      <c r="AS2929" t="s">
        <v>63</v>
      </c>
      <c r="AT2929" t="s">
        <v>1153</v>
      </c>
      <c r="BC2929" t="s">
        <v>98</v>
      </c>
      <c r="BF2929">
        <v>410</v>
      </c>
      <c r="BG2929">
        <v>410</v>
      </c>
      <c r="BH2929">
        <v>410</v>
      </c>
      <c r="BI2929">
        <v>42.442622950819676</v>
      </c>
      <c r="BJ2929">
        <f t="shared" si="225"/>
        <v>43</v>
      </c>
      <c r="BK2929">
        <v>0</v>
      </c>
      <c r="BL2929">
        <v>0</v>
      </c>
      <c r="BM2929" t="s">
        <v>1050</v>
      </c>
      <c r="BN2929" t="s">
        <v>913</v>
      </c>
      <c r="BO2929" t="s">
        <v>564</v>
      </c>
      <c r="BQ2929" t="s">
        <v>1050</v>
      </c>
      <c r="BR2929" t="s">
        <v>87</v>
      </c>
      <c r="BS2929" t="s">
        <v>572</v>
      </c>
      <c r="BT2929" t="s">
        <v>1252</v>
      </c>
      <c r="BU2929" t="s">
        <v>564</v>
      </c>
      <c r="BV2929">
        <v>1</v>
      </c>
      <c r="BW2929">
        <v>1</v>
      </c>
      <c r="BX2929">
        <v>0</v>
      </c>
      <c r="BY2929">
        <v>0</v>
      </c>
      <c r="BZ2929">
        <v>-410</v>
      </c>
      <c r="CA2929">
        <v>0</v>
      </c>
      <c r="CB2929">
        <v>410</v>
      </c>
      <c r="CC2929" t="e">
        <v>#VALUE!</v>
      </c>
      <c r="CD2929">
        <v>410</v>
      </c>
      <c r="CE2929">
        <v>0</v>
      </c>
      <c r="CH2929">
        <f t="shared" si="226"/>
        <v>0</v>
      </c>
      <c r="CI2929" t="s">
        <v>1406</v>
      </c>
      <c r="CJ2929">
        <v>0</v>
      </c>
      <c r="CK2929" t="s">
        <v>1399</v>
      </c>
      <c r="CL2929">
        <f t="shared" si="227"/>
        <v>0</v>
      </c>
      <c r="CM2929">
        <f t="shared" si="228"/>
        <v>0</v>
      </c>
      <c r="CN2929">
        <f t="shared" si="229"/>
        <v>0</v>
      </c>
    </row>
    <row r="2930" spans="1:92" x14ac:dyDescent="0.25">
      <c r="A2930">
        <v>1860</v>
      </c>
      <c r="B2930" t="s">
        <v>564</v>
      </c>
      <c r="C2930" t="s">
        <v>564</v>
      </c>
      <c r="D2930">
        <v>2608800</v>
      </c>
      <c r="E2930">
        <v>1</v>
      </c>
      <c r="F2930" s="107">
        <v>40977</v>
      </c>
      <c r="G2930" s="107">
        <v>41229</v>
      </c>
      <c r="H2930">
        <v>2608800</v>
      </c>
      <c r="I2930" s="107" t="s">
        <v>560</v>
      </c>
      <c r="J2930" s="107" t="s">
        <v>560</v>
      </c>
      <c r="K2930">
        <v>10000</v>
      </c>
      <c r="L2930" t="s">
        <v>568</v>
      </c>
      <c r="M2930" s="107">
        <v>41012</v>
      </c>
      <c r="N2930" t="s">
        <v>87</v>
      </c>
      <c r="O2930" t="s">
        <v>75</v>
      </c>
      <c r="P2930" t="s">
        <v>54</v>
      </c>
      <c r="Q2930">
        <v>0</v>
      </c>
      <c r="R2930">
        <v>253</v>
      </c>
      <c r="S2930">
        <v>0</v>
      </c>
      <c r="T2930">
        <v>0</v>
      </c>
      <c r="AD2930" s="107">
        <v>31807</v>
      </c>
      <c r="AE2930" t="s">
        <v>45</v>
      </c>
      <c r="AF2930" t="s">
        <v>68</v>
      </c>
      <c r="AG2930" t="s">
        <v>870</v>
      </c>
      <c r="AH2930" t="s">
        <v>30</v>
      </c>
      <c r="AI2930" t="s">
        <v>96</v>
      </c>
      <c r="AJ2930" t="s">
        <v>54</v>
      </c>
      <c r="AK2930">
        <v>9</v>
      </c>
      <c r="AL2930" t="s">
        <v>54</v>
      </c>
      <c r="AP2930" t="s">
        <v>62</v>
      </c>
      <c r="AR2930" t="s">
        <v>43</v>
      </c>
      <c r="AS2930" t="s">
        <v>63</v>
      </c>
      <c r="BC2930" t="s">
        <v>51</v>
      </c>
      <c r="BF2930">
        <v>0</v>
      </c>
      <c r="BG2930">
        <v>0</v>
      </c>
      <c r="BH2930">
        <v>253</v>
      </c>
      <c r="BI2930">
        <v>25.05464480874317</v>
      </c>
      <c r="BJ2930" t="e">
        <f t="shared" si="225"/>
        <v>#VALUE!</v>
      </c>
      <c r="BK2930" t="e">
        <v>#VALUE!</v>
      </c>
      <c r="BL2930" t="e">
        <v>#VALUE!</v>
      </c>
      <c r="BM2930" t="s">
        <v>1051</v>
      </c>
      <c r="BN2930" t="s">
        <v>75</v>
      </c>
      <c r="BO2930" t="s">
        <v>87</v>
      </c>
      <c r="BQ2930" t="s">
        <v>1051</v>
      </c>
      <c r="BR2930">
        <v>0</v>
      </c>
      <c r="BS2930" t="s">
        <v>573</v>
      </c>
      <c r="BT2930" t="s">
        <v>1252</v>
      </c>
      <c r="BU2930" t="s">
        <v>564</v>
      </c>
      <c r="BV2930">
        <v>0</v>
      </c>
      <c r="BW2930">
        <v>0</v>
      </c>
      <c r="BX2930">
        <v>0</v>
      </c>
      <c r="BY2930">
        <v>0</v>
      </c>
      <c r="BZ2930" t="e">
        <v>#VALUE!</v>
      </c>
      <c r="CA2930" t="e">
        <v>#VALUE!</v>
      </c>
      <c r="CB2930" t="e">
        <v>#VALUE!</v>
      </c>
      <c r="CC2930">
        <v>0</v>
      </c>
      <c r="CD2930">
        <v>0</v>
      </c>
      <c r="CE2930">
        <v>0</v>
      </c>
      <c r="CH2930">
        <f t="shared" si="226"/>
        <v>0</v>
      </c>
      <c r="CI2930" t="s">
        <v>1405</v>
      </c>
      <c r="CJ2930">
        <v>1</v>
      </c>
      <c r="CK2930" t="s">
        <v>1400</v>
      </c>
      <c r="CL2930">
        <f t="shared" si="227"/>
        <v>1</v>
      </c>
      <c r="CM2930">
        <f t="shared" si="228"/>
        <v>0</v>
      </c>
      <c r="CN2930">
        <f t="shared" si="229"/>
        <v>0</v>
      </c>
    </row>
    <row r="2931" spans="1:92" x14ac:dyDescent="0.25">
      <c r="A2931">
        <v>1863</v>
      </c>
      <c r="B2931" t="s">
        <v>564</v>
      </c>
      <c r="C2931" t="s">
        <v>564</v>
      </c>
      <c r="D2931">
        <v>2608809</v>
      </c>
      <c r="E2931">
        <v>5</v>
      </c>
      <c r="F2931" s="107">
        <v>40977</v>
      </c>
      <c r="G2931" s="107">
        <v>40982</v>
      </c>
      <c r="H2931">
        <v>2608809</v>
      </c>
      <c r="I2931" s="107">
        <v>40977</v>
      </c>
      <c r="J2931" s="107">
        <v>40982</v>
      </c>
      <c r="K2931">
        <v>2000</v>
      </c>
      <c r="L2931" t="s">
        <v>566</v>
      </c>
      <c r="N2931" t="s">
        <v>564</v>
      </c>
      <c r="O2931" t="s">
        <v>913</v>
      </c>
      <c r="P2931" t="s">
        <v>38</v>
      </c>
      <c r="Q2931">
        <v>6</v>
      </c>
      <c r="R2931">
        <v>6</v>
      </c>
      <c r="S2931">
        <v>0</v>
      </c>
      <c r="T2931">
        <v>0</v>
      </c>
      <c r="AD2931" s="107">
        <v>29239</v>
      </c>
      <c r="AE2931" t="s">
        <v>45</v>
      </c>
      <c r="AF2931" t="s">
        <v>68</v>
      </c>
      <c r="AG2931" t="s">
        <v>870</v>
      </c>
      <c r="AH2931" t="s">
        <v>30</v>
      </c>
      <c r="AI2931" t="s">
        <v>99</v>
      </c>
      <c r="AJ2931" t="s">
        <v>88</v>
      </c>
      <c r="AK2931">
        <v>2</v>
      </c>
      <c r="AL2931" t="s">
        <v>987</v>
      </c>
      <c r="AN2931">
        <v>6</v>
      </c>
      <c r="AP2931" t="s">
        <v>107</v>
      </c>
      <c r="AR2931" t="s">
        <v>43</v>
      </c>
      <c r="AS2931" t="s">
        <v>60</v>
      </c>
      <c r="AT2931" t="s">
        <v>636</v>
      </c>
      <c r="BC2931" t="s">
        <v>37</v>
      </c>
      <c r="BF2931">
        <v>6</v>
      </c>
      <c r="BG2931">
        <v>6</v>
      </c>
      <c r="BH2931">
        <v>6</v>
      </c>
      <c r="BI2931">
        <v>32.071038251366119</v>
      </c>
      <c r="BJ2931">
        <f t="shared" si="225"/>
        <v>32</v>
      </c>
      <c r="BK2931">
        <v>0</v>
      </c>
      <c r="BL2931">
        <v>0</v>
      </c>
      <c r="BM2931" t="s">
        <v>1050</v>
      </c>
      <c r="BN2931" t="s">
        <v>913</v>
      </c>
      <c r="BO2931" t="s">
        <v>564</v>
      </c>
      <c r="BQ2931" t="s">
        <v>1050</v>
      </c>
      <c r="BR2931" t="s">
        <v>87</v>
      </c>
      <c r="BS2931" t="s">
        <v>572</v>
      </c>
      <c r="BT2931" t="s">
        <v>1252</v>
      </c>
      <c r="BU2931" t="s">
        <v>564</v>
      </c>
      <c r="BV2931">
        <v>1</v>
      </c>
      <c r="BW2931">
        <v>1</v>
      </c>
      <c r="BX2931">
        <v>0</v>
      </c>
      <c r="BY2931">
        <v>0</v>
      </c>
      <c r="BZ2931">
        <v>-6</v>
      </c>
      <c r="CA2931">
        <v>0</v>
      </c>
      <c r="CB2931">
        <v>6</v>
      </c>
      <c r="CC2931" t="e">
        <v>#VALUE!</v>
      </c>
      <c r="CD2931">
        <v>6</v>
      </c>
      <c r="CE2931">
        <v>0</v>
      </c>
      <c r="CH2931">
        <f t="shared" si="226"/>
        <v>0</v>
      </c>
      <c r="CI2931" t="s">
        <v>1405</v>
      </c>
      <c r="CJ2931">
        <v>1</v>
      </c>
      <c r="CK2931" t="s">
        <v>1399</v>
      </c>
      <c r="CL2931">
        <f t="shared" si="227"/>
        <v>0</v>
      </c>
      <c r="CM2931">
        <f t="shared" si="228"/>
        <v>0</v>
      </c>
      <c r="CN2931">
        <f t="shared" si="229"/>
        <v>0</v>
      </c>
    </row>
    <row r="2932" spans="1:92" x14ac:dyDescent="0.25">
      <c r="A2932">
        <v>1864</v>
      </c>
      <c r="B2932" t="s">
        <v>564</v>
      </c>
      <c r="C2932" t="s">
        <v>564</v>
      </c>
      <c r="D2932">
        <v>2608814</v>
      </c>
      <c r="E2932">
        <v>6</v>
      </c>
      <c r="F2932" s="107">
        <v>40978</v>
      </c>
      <c r="G2932" s="107">
        <v>41645</v>
      </c>
      <c r="H2932">
        <v>2608814</v>
      </c>
      <c r="I2932" s="107">
        <v>40977</v>
      </c>
      <c r="J2932" s="107">
        <v>41645</v>
      </c>
      <c r="K2932">
        <v>360000</v>
      </c>
      <c r="L2932" t="s">
        <v>570</v>
      </c>
      <c r="N2932" t="s">
        <v>564</v>
      </c>
      <c r="O2932" t="s">
        <v>913</v>
      </c>
      <c r="P2932" t="s">
        <v>38</v>
      </c>
      <c r="Q2932">
        <v>669</v>
      </c>
      <c r="R2932">
        <v>668</v>
      </c>
      <c r="S2932">
        <v>0</v>
      </c>
      <c r="T2932">
        <v>0</v>
      </c>
      <c r="AB2932" t="s">
        <v>111</v>
      </c>
      <c r="AD2932" s="107">
        <v>30362</v>
      </c>
      <c r="AE2932" t="s">
        <v>45</v>
      </c>
      <c r="AF2932" t="s">
        <v>39</v>
      </c>
      <c r="AG2932" t="s">
        <v>40</v>
      </c>
      <c r="AH2932" t="s">
        <v>30</v>
      </c>
      <c r="AI2932" t="s">
        <v>94</v>
      </c>
      <c r="AJ2932" t="s">
        <v>88</v>
      </c>
      <c r="AK2932">
        <v>16</v>
      </c>
      <c r="AL2932" t="s">
        <v>361</v>
      </c>
      <c r="AM2932">
        <v>2</v>
      </c>
      <c r="AP2932" t="s">
        <v>380</v>
      </c>
      <c r="AR2932" t="s">
        <v>91</v>
      </c>
      <c r="AS2932" t="s">
        <v>81</v>
      </c>
      <c r="BC2932" t="s">
        <v>51</v>
      </c>
      <c r="BF2932">
        <v>669</v>
      </c>
      <c r="BG2932">
        <v>669</v>
      </c>
      <c r="BH2932">
        <v>668</v>
      </c>
      <c r="BI2932">
        <v>29.005464480874316</v>
      </c>
      <c r="BJ2932">
        <f t="shared" si="225"/>
        <v>29</v>
      </c>
      <c r="BK2932">
        <v>0</v>
      </c>
      <c r="BL2932">
        <v>0</v>
      </c>
      <c r="BM2932" t="s">
        <v>1050</v>
      </c>
      <c r="BN2932" t="s">
        <v>913</v>
      </c>
      <c r="BO2932" t="s">
        <v>87</v>
      </c>
      <c r="BQ2932" t="s">
        <v>1050</v>
      </c>
      <c r="BR2932" t="s">
        <v>87</v>
      </c>
      <c r="BS2932" t="s">
        <v>572</v>
      </c>
      <c r="BT2932" t="s">
        <v>1252</v>
      </c>
      <c r="BU2932" t="s">
        <v>564</v>
      </c>
      <c r="BV2932">
        <v>1</v>
      </c>
      <c r="BW2932">
        <v>1.0014970059880239</v>
      </c>
      <c r="BX2932">
        <v>1.4970059880239361E-3</v>
      </c>
      <c r="BY2932">
        <v>0</v>
      </c>
      <c r="BZ2932">
        <v>-669</v>
      </c>
      <c r="CA2932">
        <v>0</v>
      </c>
      <c r="CB2932">
        <v>669</v>
      </c>
      <c r="CC2932" t="e">
        <v>#VALUE!</v>
      </c>
      <c r="CD2932">
        <v>669</v>
      </c>
      <c r="CE2932">
        <v>0</v>
      </c>
      <c r="CH2932">
        <f t="shared" si="226"/>
        <v>0</v>
      </c>
      <c r="CI2932" t="s">
        <v>1406</v>
      </c>
      <c r="CJ2932">
        <v>0</v>
      </c>
      <c r="CK2932" t="s">
        <v>1399</v>
      </c>
      <c r="CL2932">
        <f t="shared" si="227"/>
        <v>0</v>
      </c>
      <c r="CM2932">
        <f t="shared" si="228"/>
        <v>0</v>
      </c>
      <c r="CN2932">
        <f t="shared" si="229"/>
        <v>0</v>
      </c>
    </row>
    <row r="2933" spans="1:92" x14ac:dyDescent="0.25">
      <c r="A2933">
        <v>1867</v>
      </c>
      <c r="B2933" t="s">
        <v>564</v>
      </c>
      <c r="C2933" t="s">
        <v>564</v>
      </c>
      <c r="D2933">
        <v>2608817</v>
      </c>
      <c r="E2933">
        <v>1</v>
      </c>
      <c r="F2933" s="107">
        <v>40978</v>
      </c>
      <c r="G2933" s="107">
        <v>40980</v>
      </c>
      <c r="H2933">
        <v>2608817</v>
      </c>
      <c r="I2933" s="107">
        <v>40978</v>
      </c>
      <c r="J2933" s="107">
        <v>40980</v>
      </c>
      <c r="K2933">
        <v>2000</v>
      </c>
      <c r="L2933" t="s">
        <v>566</v>
      </c>
      <c r="N2933" t="s">
        <v>564</v>
      </c>
      <c r="O2933" t="s">
        <v>913</v>
      </c>
      <c r="P2933" t="s">
        <v>54</v>
      </c>
      <c r="Q2933">
        <v>3</v>
      </c>
      <c r="R2933">
        <v>3</v>
      </c>
      <c r="S2933">
        <v>0</v>
      </c>
      <c r="T2933">
        <v>0</v>
      </c>
      <c r="AD2933" s="107">
        <v>26993</v>
      </c>
      <c r="AE2933" t="s">
        <v>45</v>
      </c>
      <c r="AF2933" t="s">
        <v>68</v>
      </c>
      <c r="AG2933" t="s">
        <v>870</v>
      </c>
      <c r="AH2933" t="s">
        <v>30</v>
      </c>
      <c r="AI2933" t="s">
        <v>69</v>
      </c>
      <c r="AJ2933" t="s">
        <v>54</v>
      </c>
      <c r="AK2933">
        <v>1</v>
      </c>
      <c r="AL2933" t="s">
        <v>54</v>
      </c>
      <c r="AP2933" t="s">
        <v>42</v>
      </c>
      <c r="AR2933" t="s">
        <v>43</v>
      </c>
      <c r="AS2933" t="s">
        <v>44</v>
      </c>
      <c r="BC2933" t="s">
        <v>37</v>
      </c>
      <c r="BF2933">
        <v>3</v>
      </c>
      <c r="BG2933">
        <v>3</v>
      </c>
      <c r="BH2933">
        <v>3</v>
      </c>
      <c r="BI2933">
        <v>38.210382513661202</v>
      </c>
      <c r="BJ2933">
        <f t="shared" si="225"/>
        <v>38</v>
      </c>
      <c r="BK2933">
        <v>0</v>
      </c>
      <c r="BL2933">
        <v>0</v>
      </c>
      <c r="BM2933" t="s">
        <v>1051</v>
      </c>
      <c r="BN2933" t="s">
        <v>913</v>
      </c>
      <c r="BO2933" t="s">
        <v>564</v>
      </c>
      <c r="BQ2933" t="s">
        <v>1051</v>
      </c>
      <c r="BR2933" t="s">
        <v>87</v>
      </c>
      <c r="BS2933" t="s">
        <v>572</v>
      </c>
      <c r="BT2933" t="s">
        <v>1252</v>
      </c>
      <c r="BU2933" t="s">
        <v>564</v>
      </c>
      <c r="BV2933">
        <v>1</v>
      </c>
      <c r="BW2933">
        <v>1</v>
      </c>
      <c r="BX2933">
        <v>0</v>
      </c>
      <c r="BY2933">
        <v>0</v>
      </c>
      <c r="BZ2933">
        <v>-3</v>
      </c>
      <c r="CA2933">
        <v>0</v>
      </c>
      <c r="CB2933">
        <v>3</v>
      </c>
      <c r="CC2933" t="e">
        <v>#VALUE!</v>
      </c>
      <c r="CD2933">
        <v>3</v>
      </c>
      <c r="CE2933">
        <v>0</v>
      </c>
      <c r="CH2933">
        <f t="shared" si="226"/>
        <v>0</v>
      </c>
      <c r="CI2933" t="s">
        <v>1405</v>
      </c>
      <c r="CJ2933">
        <v>1</v>
      </c>
      <c r="CK2933" t="s">
        <v>1399</v>
      </c>
      <c r="CL2933">
        <f t="shared" si="227"/>
        <v>0</v>
      </c>
      <c r="CM2933">
        <f t="shared" si="228"/>
        <v>0</v>
      </c>
      <c r="CN2933">
        <f t="shared" si="229"/>
        <v>0</v>
      </c>
    </row>
    <row r="2934" spans="1:92" x14ac:dyDescent="0.25">
      <c r="A2934">
        <v>1869</v>
      </c>
      <c r="B2934" t="s">
        <v>564</v>
      </c>
      <c r="C2934" t="s">
        <v>87</v>
      </c>
      <c r="D2934">
        <v>2608820</v>
      </c>
      <c r="E2934">
        <v>1</v>
      </c>
      <c r="F2934" s="107">
        <v>40978</v>
      </c>
      <c r="G2934" s="107">
        <v>41074</v>
      </c>
      <c r="H2934">
        <v>2608820</v>
      </c>
      <c r="I2934" s="107">
        <v>40978</v>
      </c>
      <c r="J2934" s="107">
        <v>41005</v>
      </c>
      <c r="K2934">
        <v>30000</v>
      </c>
      <c r="L2934" t="s">
        <v>570</v>
      </c>
      <c r="M2934" s="107">
        <v>41005</v>
      </c>
      <c r="N2934" t="s">
        <v>87</v>
      </c>
      <c r="O2934" t="s">
        <v>75</v>
      </c>
      <c r="P2934" t="s">
        <v>54</v>
      </c>
      <c r="Q2934">
        <v>23</v>
      </c>
      <c r="R2934">
        <v>97</v>
      </c>
      <c r="S2934">
        <v>0</v>
      </c>
      <c r="T2934">
        <v>0</v>
      </c>
      <c r="AD2934" s="107">
        <v>17851</v>
      </c>
      <c r="AE2934" t="s">
        <v>31</v>
      </c>
      <c r="AF2934" t="s">
        <v>32</v>
      </c>
      <c r="AG2934" t="s">
        <v>868</v>
      </c>
      <c r="AH2934" t="s">
        <v>30</v>
      </c>
      <c r="AI2934" t="s">
        <v>112</v>
      </c>
      <c r="AJ2934" t="s">
        <v>54</v>
      </c>
      <c r="AK2934">
        <v>6</v>
      </c>
      <c r="AL2934" t="s">
        <v>54</v>
      </c>
      <c r="AP2934" t="s">
        <v>381</v>
      </c>
      <c r="AR2934" t="s">
        <v>66</v>
      </c>
      <c r="AS2934" t="s">
        <v>381</v>
      </c>
      <c r="AT2934" t="s">
        <v>742</v>
      </c>
      <c r="AU2934" t="s">
        <v>742</v>
      </c>
      <c r="AX2934" t="s">
        <v>87</v>
      </c>
      <c r="BC2934" t="s">
        <v>37</v>
      </c>
      <c r="BF2934">
        <v>23</v>
      </c>
      <c r="BG2934">
        <v>97</v>
      </c>
      <c r="BH2934">
        <v>97</v>
      </c>
      <c r="BI2934">
        <v>63.188524590163937</v>
      </c>
      <c r="BJ2934">
        <f t="shared" si="225"/>
        <v>63</v>
      </c>
      <c r="BK2934">
        <v>0</v>
      </c>
      <c r="BL2934">
        <v>-69</v>
      </c>
      <c r="BM2934" t="s">
        <v>1051</v>
      </c>
      <c r="BN2934" t="s">
        <v>75</v>
      </c>
      <c r="BO2934" t="s">
        <v>87</v>
      </c>
      <c r="BQ2934" t="s">
        <v>1051</v>
      </c>
      <c r="BR2934" t="s">
        <v>87</v>
      </c>
      <c r="BS2934" t="s">
        <v>572</v>
      </c>
      <c r="BT2934" t="s">
        <v>1252</v>
      </c>
      <c r="BU2934" t="s">
        <v>564</v>
      </c>
      <c r="BV2934">
        <v>0.23711340206185566</v>
      </c>
      <c r="BW2934">
        <v>0.28865979381443296</v>
      </c>
      <c r="BX2934">
        <v>5.1546391752577303E-2</v>
      </c>
      <c r="BY2934">
        <v>0</v>
      </c>
      <c r="BZ2934">
        <v>-28</v>
      </c>
      <c r="CA2934">
        <v>-5</v>
      </c>
      <c r="CB2934">
        <v>97</v>
      </c>
      <c r="CC2934">
        <v>23</v>
      </c>
      <c r="CD2934">
        <v>97</v>
      </c>
      <c r="CE2934">
        <v>69</v>
      </c>
      <c r="CH2934">
        <f t="shared" si="226"/>
        <v>0</v>
      </c>
      <c r="CI2934" t="s">
        <v>1404</v>
      </c>
      <c r="CJ2934">
        <v>2</v>
      </c>
      <c r="CK2934" t="s">
        <v>1399</v>
      </c>
      <c r="CL2934">
        <f t="shared" si="227"/>
        <v>1</v>
      </c>
      <c r="CM2934">
        <f t="shared" si="228"/>
        <v>0</v>
      </c>
      <c r="CN2934">
        <f t="shared" si="229"/>
        <v>0</v>
      </c>
    </row>
    <row r="2935" spans="1:92" x14ac:dyDescent="0.25">
      <c r="A2935">
        <v>1868</v>
      </c>
      <c r="B2935" t="s">
        <v>564</v>
      </c>
      <c r="C2935" t="s">
        <v>564</v>
      </c>
      <c r="D2935">
        <v>2608821</v>
      </c>
      <c r="E2935">
        <v>2</v>
      </c>
      <c r="F2935" s="107">
        <v>40978</v>
      </c>
      <c r="G2935" s="107">
        <v>41387</v>
      </c>
      <c r="H2935">
        <v>2608821</v>
      </c>
      <c r="I2935" s="107">
        <v>40978</v>
      </c>
      <c r="J2935" s="107">
        <v>40979</v>
      </c>
      <c r="K2935">
        <v>2000</v>
      </c>
      <c r="L2935" t="s">
        <v>566</v>
      </c>
      <c r="M2935" s="107">
        <v>40979</v>
      </c>
      <c r="N2935" t="s">
        <v>87</v>
      </c>
      <c r="O2935" t="s">
        <v>75</v>
      </c>
      <c r="P2935" t="s">
        <v>587</v>
      </c>
      <c r="Q2935">
        <v>2</v>
      </c>
      <c r="R2935">
        <v>410</v>
      </c>
      <c r="S2935">
        <v>0</v>
      </c>
      <c r="T2935">
        <v>0</v>
      </c>
      <c r="AD2935" s="107">
        <v>34367</v>
      </c>
      <c r="AE2935" t="s">
        <v>31</v>
      </c>
      <c r="AF2935" t="s">
        <v>68</v>
      </c>
      <c r="AG2935" t="s">
        <v>870</v>
      </c>
      <c r="AH2935" t="s">
        <v>30</v>
      </c>
      <c r="AI2935" t="s">
        <v>79</v>
      </c>
      <c r="AJ2935" t="s">
        <v>47</v>
      </c>
      <c r="AL2935" t="s">
        <v>47</v>
      </c>
      <c r="AP2935" t="s">
        <v>107</v>
      </c>
      <c r="AR2935" t="s">
        <v>43</v>
      </c>
      <c r="AS2935" t="s">
        <v>60</v>
      </c>
      <c r="AT2935" t="s">
        <v>1154</v>
      </c>
      <c r="BC2935" t="s">
        <v>51</v>
      </c>
      <c r="BF2935">
        <v>2</v>
      </c>
      <c r="BG2935">
        <v>410</v>
      </c>
      <c r="BH2935">
        <v>410</v>
      </c>
      <c r="BI2935">
        <v>18.062841530054644</v>
      </c>
      <c r="BJ2935">
        <f t="shared" si="225"/>
        <v>18</v>
      </c>
      <c r="BK2935">
        <v>0</v>
      </c>
      <c r="BL2935">
        <v>-408</v>
      </c>
      <c r="BM2935" t="s">
        <v>47</v>
      </c>
      <c r="BN2935" t="s">
        <v>75</v>
      </c>
      <c r="BO2935" t="s">
        <v>87</v>
      </c>
      <c r="BQ2935" t="s">
        <v>47</v>
      </c>
      <c r="BR2935" t="s">
        <v>87</v>
      </c>
      <c r="BS2935" t="s">
        <v>573</v>
      </c>
      <c r="BT2935" t="s">
        <v>1252</v>
      </c>
      <c r="BU2935" t="s">
        <v>564</v>
      </c>
      <c r="BV2935">
        <v>4.8780487804878049E-3</v>
      </c>
      <c r="BW2935">
        <v>4.8780487804878049E-3</v>
      </c>
      <c r="BX2935">
        <v>0</v>
      </c>
      <c r="BY2935">
        <v>0</v>
      </c>
      <c r="BZ2935">
        <v>-2</v>
      </c>
      <c r="CA2935">
        <v>0</v>
      </c>
      <c r="CB2935">
        <v>2</v>
      </c>
      <c r="CC2935" t="e">
        <v>#VALUE!</v>
      </c>
      <c r="CD2935">
        <v>2</v>
      </c>
      <c r="CE2935">
        <v>0</v>
      </c>
      <c r="CH2935">
        <f t="shared" si="226"/>
        <v>0</v>
      </c>
      <c r="CI2935" t="s">
        <v>1405</v>
      </c>
      <c r="CJ2935">
        <v>1</v>
      </c>
      <c r="CK2935" t="s">
        <v>1399</v>
      </c>
      <c r="CL2935">
        <f t="shared" si="227"/>
        <v>1</v>
      </c>
      <c r="CM2935">
        <f t="shared" si="228"/>
        <v>0</v>
      </c>
      <c r="CN2935">
        <f t="shared" si="229"/>
        <v>0</v>
      </c>
    </row>
    <row r="2936" spans="1:92" x14ac:dyDescent="0.25">
      <c r="A2936">
        <v>2729</v>
      </c>
      <c r="B2936" t="s">
        <v>564</v>
      </c>
      <c r="C2936" t="s">
        <v>564</v>
      </c>
      <c r="D2936">
        <v>2608856</v>
      </c>
      <c r="E2936">
        <v>2</v>
      </c>
      <c r="F2936" s="107">
        <v>40978</v>
      </c>
      <c r="G2936" s="107">
        <v>41159</v>
      </c>
      <c r="H2936">
        <v>2608856</v>
      </c>
      <c r="I2936" s="107">
        <v>40978</v>
      </c>
      <c r="J2936" s="107">
        <v>40979</v>
      </c>
      <c r="K2936">
        <v>5000</v>
      </c>
      <c r="L2936" t="s">
        <v>567</v>
      </c>
      <c r="M2936" s="107">
        <v>40979</v>
      </c>
      <c r="N2936" t="s">
        <v>87</v>
      </c>
      <c r="O2936" t="s">
        <v>75</v>
      </c>
      <c r="P2936" t="s">
        <v>587</v>
      </c>
      <c r="Q2936">
        <v>2</v>
      </c>
      <c r="R2936">
        <v>182</v>
      </c>
      <c r="S2936">
        <v>0</v>
      </c>
      <c r="T2936">
        <v>0</v>
      </c>
      <c r="AD2936" s="107">
        <v>33165</v>
      </c>
      <c r="AE2936" t="s">
        <v>31</v>
      </c>
      <c r="AF2936" t="s">
        <v>32</v>
      </c>
      <c r="AG2936" t="s">
        <v>868</v>
      </c>
      <c r="AH2936" t="s">
        <v>30</v>
      </c>
      <c r="AI2936" t="s">
        <v>61</v>
      </c>
      <c r="AJ2936" t="s">
        <v>47</v>
      </c>
      <c r="AK2936">
        <v>9</v>
      </c>
      <c r="AL2936" t="s">
        <v>47</v>
      </c>
      <c r="AP2936" t="s">
        <v>107</v>
      </c>
      <c r="AR2936" t="s">
        <v>43</v>
      </c>
      <c r="AS2936" t="s">
        <v>60</v>
      </c>
      <c r="BC2936" t="s">
        <v>51</v>
      </c>
      <c r="BF2936">
        <v>2</v>
      </c>
      <c r="BG2936">
        <v>182</v>
      </c>
      <c r="BH2936">
        <v>182</v>
      </c>
      <c r="BI2936">
        <v>21.346994535519126</v>
      </c>
      <c r="BJ2936">
        <f t="shared" si="225"/>
        <v>21</v>
      </c>
      <c r="BK2936">
        <v>0</v>
      </c>
      <c r="BL2936">
        <v>-180</v>
      </c>
      <c r="BM2936" t="s">
        <v>47</v>
      </c>
      <c r="BN2936" t="s">
        <v>75</v>
      </c>
      <c r="BO2936" t="s">
        <v>87</v>
      </c>
      <c r="BQ2936" t="s">
        <v>47</v>
      </c>
      <c r="BR2936" t="s">
        <v>87</v>
      </c>
      <c r="BS2936" t="s">
        <v>573</v>
      </c>
      <c r="BT2936" t="s">
        <v>1252</v>
      </c>
      <c r="BU2936" t="s">
        <v>564</v>
      </c>
      <c r="BV2936">
        <v>1.098901098901099E-2</v>
      </c>
      <c r="BW2936">
        <v>1.098901098901099E-2</v>
      </c>
      <c r="BX2936">
        <v>0</v>
      </c>
      <c r="BY2936">
        <v>0</v>
      </c>
      <c r="BZ2936">
        <v>-2</v>
      </c>
      <c r="CA2936">
        <v>0</v>
      </c>
      <c r="CB2936">
        <v>2</v>
      </c>
      <c r="CC2936" t="e">
        <v>#VALUE!</v>
      </c>
      <c r="CD2936">
        <v>2</v>
      </c>
      <c r="CE2936">
        <v>0</v>
      </c>
      <c r="CH2936">
        <f t="shared" si="226"/>
        <v>0</v>
      </c>
      <c r="CI2936" t="s">
        <v>1405</v>
      </c>
      <c r="CJ2936">
        <v>1</v>
      </c>
      <c r="CK2936" t="s">
        <v>1399</v>
      </c>
      <c r="CL2936">
        <f t="shared" si="227"/>
        <v>1</v>
      </c>
      <c r="CM2936">
        <f t="shared" si="228"/>
        <v>0</v>
      </c>
      <c r="CN2936">
        <f t="shared" si="229"/>
        <v>0</v>
      </c>
    </row>
    <row r="2937" spans="1:92" x14ac:dyDescent="0.25">
      <c r="A2937">
        <v>1879</v>
      </c>
      <c r="B2937" t="s">
        <v>564</v>
      </c>
      <c r="C2937" t="s">
        <v>564</v>
      </c>
      <c r="D2937">
        <v>2608864</v>
      </c>
      <c r="E2937">
        <v>4</v>
      </c>
      <c r="F2937" s="107">
        <v>40978</v>
      </c>
      <c r="G2937" s="107">
        <v>40980</v>
      </c>
      <c r="H2937">
        <v>2608864</v>
      </c>
      <c r="I2937" s="107">
        <v>40978</v>
      </c>
      <c r="J2937" s="107">
        <v>40980</v>
      </c>
      <c r="K2937">
        <v>35000</v>
      </c>
      <c r="L2937" t="s">
        <v>570</v>
      </c>
      <c r="N2937" t="s">
        <v>564</v>
      </c>
      <c r="O2937" t="s">
        <v>913</v>
      </c>
      <c r="P2937" t="s">
        <v>38</v>
      </c>
      <c r="Q2937">
        <v>3</v>
      </c>
      <c r="R2937">
        <v>3</v>
      </c>
      <c r="S2937">
        <v>0</v>
      </c>
      <c r="T2937">
        <v>0</v>
      </c>
      <c r="AB2937" t="s">
        <v>111</v>
      </c>
      <c r="AD2937" s="107">
        <v>29174</v>
      </c>
      <c r="AE2937" t="s">
        <v>31</v>
      </c>
      <c r="AF2937" t="s">
        <v>39</v>
      </c>
      <c r="AG2937" t="s">
        <v>40</v>
      </c>
      <c r="AH2937" t="s">
        <v>30</v>
      </c>
      <c r="AI2937" t="s">
        <v>58</v>
      </c>
      <c r="AJ2937" t="s">
        <v>88</v>
      </c>
      <c r="AK2937">
        <v>1</v>
      </c>
      <c r="AL2937" t="s">
        <v>986</v>
      </c>
      <c r="AO2937">
        <v>30</v>
      </c>
      <c r="AP2937" t="s">
        <v>42</v>
      </c>
      <c r="AR2937" t="s">
        <v>43</v>
      </c>
      <c r="AS2937" t="s">
        <v>44</v>
      </c>
      <c r="BC2937" t="s">
        <v>37</v>
      </c>
      <c r="BF2937">
        <v>3</v>
      </c>
      <c r="BG2937">
        <v>3</v>
      </c>
      <c r="BH2937">
        <v>3</v>
      </c>
      <c r="BI2937">
        <v>32.251366120218577</v>
      </c>
      <c r="BJ2937">
        <f t="shared" si="225"/>
        <v>32</v>
      </c>
      <c r="BK2937">
        <v>0</v>
      </c>
      <c r="BL2937">
        <v>0</v>
      </c>
      <c r="BM2937" t="s">
        <v>1050</v>
      </c>
      <c r="BN2937" t="s">
        <v>913</v>
      </c>
      <c r="BO2937" t="s">
        <v>564</v>
      </c>
      <c r="BQ2937" t="s">
        <v>1050</v>
      </c>
      <c r="BR2937" t="s">
        <v>87</v>
      </c>
      <c r="BS2937" t="s">
        <v>572</v>
      </c>
      <c r="BT2937" t="s">
        <v>1252</v>
      </c>
      <c r="BU2937" t="s">
        <v>564</v>
      </c>
      <c r="BV2937">
        <v>1</v>
      </c>
      <c r="BW2937">
        <v>1</v>
      </c>
      <c r="BX2937">
        <v>0</v>
      </c>
      <c r="BY2937">
        <v>0</v>
      </c>
      <c r="BZ2937">
        <v>-3</v>
      </c>
      <c r="CA2937">
        <v>0</v>
      </c>
      <c r="CB2937">
        <v>3</v>
      </c>
      <c r="CC2937" t="e">
        <v>#VALUE!</v>
      </c>
      <c r="CD2937">
        <v>3</v>
      </c>
      <c r="CE2937">
        <v>0</v>
      </c>
      <c r="CH2937">
        <f t="shared" si="226"/>
        <v>0</v>
      </c>
      <c r="CI2937" t="s">
        <v>1405</v>
      </c>
      <c r="CJ2937">
        <v>1</v>
      </c>
      <c r="CK2937" t="s">
        <v>1399</v>
      </c>
      <c r="CL2937">
        <f t="shared" si="227"/>
        <v>0</v>
      </c>
      <c r="CM2937">
        <f t="shared" si="228"/>
        <v>0</v>
      </c>
      <c r="CN2937">
        <f t="shared" si="229"/>
        <v>0</v>
      </c>
    </row>
    <row r="2938" spans="1:92" x14ac:dyDescent="0.25">
      <c r="A2938">
        <v>1880</v>
      </c>
      <c r="B2938" t="s">
        <v>564</v>
      </c>
      <c r="C2938" t="s">
        <v>564</v>
      </c>
      <c r="D2938">
        <v>2608880</v>
      </c>
      <c r="E2938">
        <v>4</v>
      </c>
      <c r="F2938" s="107">
        <v>40978</v>
      </c>
      <c r="G2938" s="107">
        <v>41030</v>
      </c>
      <c r="H2938">
        <v>2608880</v>
      </c>
      <c r="I2938" s="107">
        <v>40979</v>
      </c>
      <c r="J2938" s="107">
        <v>41030</v>
      </c>
      <c r="K2938">
        <v>50000</v>
      </c>
      <c r="L2938" t="s">
        <v>570</v>
      </c>
      <c r="N2938" t="s">
        <v>564</v>
      </c>
      <c r="O2938" t="s">
        <v>913</v>
      </c>
      <c r="P2938" t="s">
        <v>38</v>
      </c>
      <c r="Q2938">
        <v>52</v>
      </c>
      <c r="R2938">
        <v>53</v>
      </c>
      <c r="S2938">
        <v>0</v>
      </c>
      <c r="T2938">
        <v>0</v>
      </c>
      <c r="AB2938" t="s">
        <v>111</v>
      </c>
      <c r="AD2938" s="107">
        <v>31131</v>
      </c>
      <c r="AE2938" t="s">
        <v>31</v>
      </c>
      <c r="AF2938" t="s">
        <v>39</v>
      </c>
      <c r="AG2938" t="s">
        <v>40</v>
      </c>
      <c r="AH2938" t="s">
        <v>30</v>
      </c>
      <c r="AI2938" t="s">
        <v>69</v>
      </c>
      <c r="AJ2938" t="s">
        <v>88</v>
      </c>
      <c r="AK2938">
        <v>3</v>
      </c>
      <c r="AL2938" t="s">
        <v>986</v>
      </c>
      <c r="AO2938">
        <v>120</v>
      </c>
      <c r="AP2938" t="s">
        <v>382</v>
      </c>
      <c r="AR2938" t="s">
        <v>43</v>
      </c>
      <c r="AS2938" t="s">
        <v>63</v>
      </c>
      <c r="BC2938" t="s">
        <v>51</v>
      </c>
      <c r="BF2938">
        <v>52</v>
      </c>
      <c r="BG2938">
        <v>52</v>
      </c>
      <c r="BH2938">
        <v>53</v>
      </c>
      <c r="BI2938">
        <v>26.904371584699454</v>
      </c>
      <c r="BJ2938">
        <f t="shared" si="225"/>
        <v>27</v>
      </c>
      <c r="BK2938">
        <v>0</v>
      </c>
      <c r="BL2938">
        <v>0</v>
      </c>
      <c r="BM2938" t="s">
        <v>1050</v>
      </c>
      <c r="BN2938" t="s">
        <v>913</v>
      </c>
      <c r="BO2938" t="s">
        <v>564</v>
      </c>
      <c r="BQ2938" t="s">
        <v>1050</v>
      </c>
      <c r="BR2938" t="s">
        <v>87</v>
      </c>
      <c r="BS2938" t="s">
        <v>572</v>
      </c>
      <c r="BT2938" t="s">
        <v>1252</v>
      </c>
      <c r="BU2938" t="s">
        <v>564</v>
      </c>
      <c r="BV2938">
        <v>0.98113207547169812</v>
      </c>
      <c r="BW2938">
        <v>1</v>
      </c>
      <c r="BX2938">
        <v>1.8867924528301883E-2</v>
      </c>
      <c r="BY2938">
        <v>0</v>
      </c>
      <c r="BZ2938">
        <v>-52</v>
      </c>
      <c r="CA2938">
        <v>0</v>
      </c>
      <c r="CB2938">
        <v>52</v>
      </c>
      <c r="CC2938" t="e">
        <v>#VALUE!</v>
      </c>
      <c r="CD2938">
        <v>52</v>
      </c>
      <c r="CE2938">
        <v>0</v>
      </c>
      <c r="CH2938">
        <f t="shared" si="226"/>
        <v>0</v>
      </c>
      <c r="CI2938" t="s">
        <v>1401</v>
      </c>
      <c r="CJ2938">
        <v>3</v>
      </c>
      <c r="CK2938" t="s">
        <v>1399</v>
      </c>
      <c r="CL2938">
        <f t="shared" si="227"/>
        <v>0</v>
      </c>
      <c r="CM2938">
        <f t="shared" si="228"/>
        <v>0</v>
      </c>
      <c r="CN2938">
        <f t="shared" si="229"/>
        <v>0</v>
      </c>
    </row>
    <row r="2939" spans="1:92" x14ac:dyDescent="0.25">
      <c r="A2939">
        <v>1888</v>
      </c>
      <c r="B2939" t="s">
        <v>564</v>
      </c>
      <c r="C2939" t="s">
        <v>564</v>
      </c>
      <c r="D2939">
        <v>2608940</v>
      </c>
      <c r="E2939">
        <v>4</v>
      </c>
      <c r="F2939" s="107">
        <v>40978</v>
      </c>
      <c r="G2939" s="107">
        <v>40980</v>
      </c>
      <c r="H2939">
        <v>2608940</v>
      </c>
      <c r="I2939" s="107">
        <v>40979</v>
      </c>
      <c r="J2939" s="107">
        <v>40980</v>
      </c>
      <c r="K2939">
        <v>70000</v>
      </c>
      <c r="L2939" t="s">
        <v>570</v>
      </c>
      <c r="N2939" t="s">
        <v>564</v>
      </c>
      <c r="O2939" t="s">
        <v>913</v>
      </c>
      <c r="P2939" t="s">
        <v>38</v>
      </c>
      <c r="Q2939">
        <v>2</v>
      </c>
      <c r="R2939">
        <v>3</v>
      </c>
      <c r="S2939">
        <v>0</v>
      </c>
      <c r="T2939">
        <v>0</v>
      </c>
      <c r="AB2939" t="s">
        <v>111</v>
      </c>
      <c r="AD2939" s="107">
        <v>30926</v>
      </c>
      <c r="AE2939" t="s">
        <v>45</v>
      </c>
      <c r="AF2939" t="s">
        <v>39</v>
      </c>
      <c r="AG2939" t="s">
        <v>40</v>
      </c>
      <c r="AH2939" t="s">
        <v>30</v>
      </c>
      <c r="AI2939" t="s">
        <v>61</v>
      </c>
      <c r="AJ2939" t="s">
        <v>88</v>
      </c>
      <c r="AK2939">
        <v>1</v>
      </c>
      <c r="AL2939" t="s">
        <v>986</v>
      </c>
      <c r="AO2939">
        <v>365</v>
      </c>
      <c r="AP2939" t="s">
        <v>62</v>
      </c>
      <c r="AR2939" t="s">
        <v>43</v>
      </c>
      <c r="AS2939" t="s">
        <v>63</v>
      </c>
      <c r="BC2939" t="s">
        <v>37</v>
      </c>
      <c r="BF2939">
        <v>2</v>
      </c>
      <c r="BG2939">
        <v>2</v>
      </c>
      <c r="BH2939">
        <v>3</v>
      </c>
      <c r="BI2939">
        <v>27.464480874316941</v>
      </c>
      <c r="BJ2939">
        <f t="shared" si="225"/>
        <v>28</v>
      </c>
      <c r="BK2939">
        <v>0</v>
      </c>
      <c r="BL2939">
        <v>0</v>
      </c>
      <c r="BM2939" t="s">
        <v>1050</v>
      </c>
      <c r="BN2939" t="s">
        <v>913</v>
      </c>
      <c r="BO2939" t="s">
        <v>564</v>
      </c>
      <c r="BQ2939" t="s">
        <v>1050</v>
      </c>
      <c r="BR2939" t="s">
        <v>87</v>
      </c>
      <c r="BS2939" t="s">
        <v>572</v>
      </c>
      <c r="BT2939" t="s">
        <v>1252</v>
      </c>
      <c r="BU2939" t="s">
        <v>564</v>
      </c>
      <c r="BV2939">
        <v>0.66666666666666663</v>
      </c>
      <c r="BW2939">
        <v>1</v>
      </c>
      <c r="BX2939">
        <v>0.33333333333333337</v>
      </c>
      <c r="BY2939">
        <v>0</v>
      </c>
      <c r="BZ2939">
        <v>-2</v>
      </c>
      <c r="CA2939">
        <v>0</v>
      </c>
      <c r="CB2939">
        <v>2</v>
      </c>
      <c r="CC2939" t="e">
        <v>#VALUE!</v>
      </c>
      <c r="CD2939">
        <v>2</v>
      </c>
      <c r="CE2939">
        <v>0</v>
      </c>
      <c r="CH2939">
        <f t="shared" si="226"/>
        <v>0</v>
      </c>
      <c r="CI2939" t="s">
        <v>1405</v>
      </c>
      <c r="CJ2939">
        <v>1</v>
      </c>
      <c r="CK2939" t="s">
        <v>1399</v>
      </c>
      <c r="CL2939">
        <f t="shared" si="227"/>
        <v>0</v>
      </c>
      <c r="CM2939">
        <f t="shared" si="228"/>
        <v>0</v>
      </c>
      <c r="CN2939">
        <f t="shared" si="229"/>
        <v>0</v>
      </c>
    </row>
    <row r="2940" spans="1:92" x14ac:dyDescent="0.25">
      <c r="A2940">
        <v>1896</v>
      </c>
      <c r="B2940" t="s">
        <v>564</v>
      </c>
      <c r="C2940" t="s">
        <v>564</v>
      </c>
      <c r="D2940">
        <v>2608966</v>
      </c>
      <c r="E2940">
        <v>2</v>
      </c>
      <c r="F2940" s="107">
        <v>40979</v>
      </c>
      <c r="G2940" s="107">
        <v>41169</v>
      </c>
      <c r="H2940">
        <v>2608966</v>
      </c>
      <c r="I2940" s="107">
        <v>40979</v>
      </c>
      <c r="J2940" s="107">
        <v>40981</v>
      </c>
      <c r="K2940">
        <v>2000</v>
      </c>
      <c r="L2940" t="s">
        <v>566</v>
      </c>
      <c r="M2940" s="107">
        <v>40981</v>
      </c>
      <c r="N2940" t="s">
        <v>87</v>
      </c>
      <c r="O2940" t="s">
        <v>583</v>
      </c>
      <c r="P2940" t="s">
        <v>587</v>
      </c>
      <c r="Q2940">
        <v>3</v>
      </c>
      <c r="R2940">
        <v>191</v>
      </c>
      <c r="S2940">
        <v>0</v>
      </c>
      <c r="T2940">
        <v>0</v>
      </c>
      <c r="AB2940" t="s">
        <v>111</v>
      </c>
      <c r="AD2940" s="107">
        <v>26459</v>
      </c>
      <c r="AE2940" t="s">
        <v>31</v>
      </c>
      <c r="AF2940" t="s">
        <v>39</v>
      </c>
      <c r="AG2940" t="s">
        <v>40</v>
      </c>
      <c r="AH2940" t="s">
        <v>30</v>
      </c>
      <c r="AI2940" t="s">
        <v>41</v>
      </c>
      <c r="AJ2940" t="s">
        <v>47</v>
      </c>
      <c r="AK2940">
        <v>7</v>
      </c>
      <c r="AL2940" t="s">
        <v>47</v>
      </c>
      <c r="AP2940" t="s">
        <v>42</v>
      </c>
      <c r="AR2940" t="s">
        <v>43</v>
      </c>
      <c r="AS2940" t="s">
        <v>44</v>
      </c>
      <c r="BC2940" t="s">
        <v>51</v>
      </c>
      <c r="BF2940">
        <v>3</v>
      </c>
      <c r="BG2940">
        <v>191</v>
      </c>
      <c r="BH2940">
        <v>191</v>
      </c>
      <c r="BI2940">
        <v>39.672131147540981</v>
      </c>
      <c r="BJ2940">
        <f t="shared" si="225"/>
        <v>40</v>
      </c>
      <c r="BK2940">
        <v>0</v>
      </c>
      <c r="BL2940">
        <v>-188</v>
      </c>
      <c r="BM2940" t="s">
        <v>47</v>
      </c>
      <c r="BN2940" t="s">
        <v>75</v>
      </c>
      <c r="BO2940" t="s">
        <v>87</v>
      </c>
      <c r="BQ2940" t="s">
        <v>47</v>
      </c>
      <c r="BR2940" t="s">
        <v>87</v>
      </c>
      <c r="BS2940" t="s">
        <v>573</v>
      </c>
      <c r="BT2940" t="s">
        <v>1252</v>
      </c>
      <c r="BU2940" t="s">
        <v>564</v>
      </c>
      <c r="BV2940">
        <v>1.5706806282722512E-2</v>
      </c>
      <c r="BW2940">
        <v>1.5706806282722512E-2</v>
      </c>
      <c r="BX2940">
        <v>0</v>
      </c>
      <c r="BY2940">
        <v>0</v>
      </c>
      <c r="BZ2940">
        <v>-3</v>
      </c>
      <c r="CA2940">
        <v>0</v>
      </c>
      <c r="CB2940">
        <v>3</v>
      </c>
      <c r="CC2940" t="e">
        <v>#VALUE!</v>
      </c>
      <c r="CD2940">
        <v>3</v>
      </c>
      <c r="CE2940">
        <v>0</v>
      </c>
      <c r="CH2940">
        <f t="shared" si="226"/>
        <v>0</v>
      </c>
      <c r="CI2940" t="s">
        <v>1405</v>
      </c>
      <c r="CJ2940">
        <v>1</v>
      </c>
      <c r="CK2940" t="s">
        <v>1399</v>
      </c>
      <c r="CL2940">
        <f t="shared" si="227"/>
        <v>1</v>
      </c>
      <c r="CM2940">
        <f t="shared" si="228"/>
        <v>0</v>
      </c>
      <c r="CN2940">
        <f t="shared" si="229"/>
        <v>0</v>
      </c>
    </row>
    <row r="2941" spans="1:92" x14ac:dyDescent="0.25">
      <c r="A2941">
        <v>1919</v>
      </c>
      <c r="B2941" t="s">
        <v>564</v>
      </c>
      <c r="C2941" t="s">
        <v>564</v>
      </c>
      <c r="D2941">
        <v>2609179</v>
      </c>
      <c r="E2941">
        <v>4</v>
      </c>
      <c r="F2941" s="107">
        <v>40980</v>
      </c>
      <c r="G2941" s="107">
        <v>41122</v>
      </c>
      <c r="H2941">
        <v>2609179</v>
      </c>
      <c r="I2941" s="107">
        <v>40981</v>
      </c>
      <c r="J2941" s="107">
        <v>41014</v>
      </c>
      <c r="K2941">
        <v>20000</v>
      </c>
      <c r="L2941" t="s">
        <v>569</v>
      </c>
      <c r="M2941" s="107">
        <v>41014</v>
      </c>
      <c r="N2941" t="s">
        <v>87</v>
      </c>
      <c r="O2941" t="s">
        <v>75</v>
      </c>
      <c r="P2941" t="s">
        <v>38</v>
      </c>
      <c r="Q2941">
        <v>34</v>
      </c>
      <c r="R2941">
        <v>143</v>
      </c>
      <c r="S2941">
        <v>0</v>
      </c>
      <c r="T2941">
        <v>0</v>
      </c>
      <c r="AD2941" s="107">
        <v>33151</v>
      </c>
      <c r="AE2941" t="s">
        <v>45</v>
      </c>
      <c r="AF2941" t="s">
        <v>32</v>
      </c>
      <c r="AG2941" t="s">
        <v>868</v>
      </c>
      <c r="AH2941" t="s">
        <v>30</v>
      </c>
      <c r="AI2941" t="s">
        <v>94</v>
      </c>
      <c r="AJ2941" t="s">
        <v>88</v>
      </c>
      <c r="AK2941">
        <v>6</v>
      </c>
      <c r="AL2941" t="s">
        <v>986</v>
      </c>
      <c r="AO2941">
        <v>30</v>
      </c>
      <c r="AP2941" t="s">
        <v>72</v>
      </c>
      <c r="AR2941" t="s">
        <v>49</v>
      </c>
      <c r="AS2941" t="s">
        <v>73</v>
      </c>
      <c r="BC2941" t="s">
        <v>37</v>
      </c>
      <c r="BF2941">
        <v>34</v>
      </c>
      <c r="BG2941">
        <v>142</v>
      </c>
      <c r="BH2941">
        <v>143</v>
      </c>
      <c r="BI2941">
        <v>21.39071038251366</v>
      </c>
      <c r="BJ2941">
        <f t="shared" si="225"/>
        <v>21</v>
      </c>
      <c r="BK2941">
        <v>0</v>
      </c>
      <c r="BL2941">
        <v>-108</v>
      </c>
      <c r="BM2941" t="s">
        <v>1050</v>
      </c>
      <c r="BN2941" t="s">
        <v>75</v>
      </c>
      <c r="BO2941" t="s">
        <v>87</v>
      </c>
      <c r="BQ2941" t="s">
        <v>1050</v>
      </c>
      <c r="BR2941" t="s">
        <v>87</v>
      </c>
      <c r="BS2941" t="s">
        <v>573</v>
      </c>
      <c r="BT2941" t="s">
        <v>1252</v>
      </c>
      <c r="BU2941" t="s">
        <v>564</v>
      </c>
      <c r="BV2941">
        <v>0.23776223776223776</v>
      </c>
      <c r="BW2941">
        <v>0.23943661971830985</v>
      </c>
      <c r="BX2941">
        <v>1.6743819560720852E-3</v>
      </c>
      <c r="BY2941">
        <v>0</v>
      </c>
      <c r="BZ2941">
        <v>-34</v>
      </c>
      <c r="CA2941">
        <v>0</v>
      </c>
      <c r="CB2941">
        <v>34</v>
      </c>
      <c r="CC2941" t="e">
        <v>#VALUE!</v>
      </c>
      <c r="CD2941">
        <v>34</v>
      </c>
      <c r="CE2941">
        <v>0</v>
      </c>
      <c r="CH2941">
        <f t="shared" si="226"/>
        <v>0</v>
      </c>
      <c r="CI2941" t="s">
        <v>1401</v>
      </c>
      <c r="CJ2941">
        <v>3</v>
      </c>
      <c r="CK2941" t="s">
        <v>1399</v>
      </c>
      <c r="CL2941">
        <f t="shared" si="227"/>
        <v>1</v>
      </c>
      <c r="CM2941">
        <f t="shared" si="228"/>
        <v>0</v>
      </c>
      <c r="CN2941">
        <f t="shared" si="229"/>
        <v>0</v>
      </c>
    </row>
    <row r="2942" spans="1:92" x14ac:dyDescent="0.25">
      <c r="A2942">
        <v>1930</v>
      </c>
      <c r="B2942" t="s">
        <v>564</v>
      </c>
      <c r="C2942" t="s">
        <v>564</v>
      </c>
      <c r="D2942">
        <v>2609280</v>
      </c>
      <c r="E2942">
        <v>6</v>
      </c>
      <c r="F2942" s="107">
        <v>40981</v>
      </c>
      <c r="G2942" s="107">
        <v>41197</v>
      </c>
      <c r="H2942">
        <v>2609280</v>
      </c>
      <c r="I2942" s="107">
        <v>40983</v>
      </c>
      <c r="J2942" s="107">
        <v>40985</v>
      </c>
      <c r="K2942">
        <v>10000</v>
      </c>
      <c r="L2942" t="s">
        <v>568</v>
      </c>
      <c r="M2942" s="107">
        <v>40985</v>
      </c>
      <c r="N2942" t="s">
        <v>87</v>
      </c>
      <c r="O2942" t="s">
        <v>583</v>
      </c>
      <c r="P2942" t="s">
        <v>38</v>
      </c>
      <c r="Q2942">
        <v>3</v>
      </c>
      <c r="R2942">
        <v>217</v>
      </c>
      <c r="S2942">
        <v>0</v>
      </c>
      <c r="T2942">
        <v>0</v>
      </c>
      <c r="AD2942" s="107">
        <v>33825</v>
      </c>
      <c r="AE2942" t="s">
        <v>31</v>
      </c>
      <c r="AF2942" t="s">
        <v>32</v>
      </c>
      <c r="AG2942" t="s">
        <v>868</v>
      </c>
      <c r="AH2942" t="s">
        <v>30</v>
      </c>
      <c r="AI2942" t="s">
        <v>89</v>
      </c>
      <c r="AJ2942" t="s">
        <v>88</v>
      </c>
      <c r="AK2942">
        <v>14</v>
      </c>
      <c r="AL2942" t="s">
        <v>361</v>
      </c>
      <c r="AM2942">
        <v>3</v>
      </c>
      <c r="AP2942" t="s">
        <v>222</v>
      </c>
      <c r="AR2942" t="s">
        <v>49</v>
      </c>
      <c r="AS2942" t="s">
        <v>73</v>
      </c>
      <c r="AT2942" t="s">
        <v>639</v>
      </c>
      <c r="BC2942" t="s">
        <v>51</v>
      </c>
      <c r="BF2942">
        <v>3</v>
      </c>
      <c r="BG2942">
        <v>215</v>
      </c>
      <c r="BH2942">
        <v>217</v>
      </c>
      <c r="BI2942">
        <v>19.551912568306012</v>
      </c>
      <c r="BJ2942">
        <f t="shared" si="225"/>
        <v>20</v>
      </c>
      <c r="BK2942">
        <v>0</v>
      </c>
      <c r="BL2942">
        <v>-212</v>
      </c>
      <c r="BM2942" t="s">
        <v>1050</v>
      </c>
      <c r="BN2942" t="s">
        <v>75</v>
      </c>
      <c r="BO2942" t="s">
        <v>87</v>
      </c>
      <c r="BQ2942" t="s">
        <v>1050</v>
      </c>
      <c r="BR2942" t="s">
        <v>87</v>
      </c>
      <c r="BS2942" t="s">
        <v>573</v>
      </c>
      <c r="BT2942" t="s">
        <v>1252</v>
      </c>
      <c r="BU2942" t="s">
        <v>564</v>
      </c>
      <c r="BV2942">
        <v>1.3824884792626729E-2</v>
      </c>
      <c r="BW2942">
        <v>1.3953488372093023E-2</v>
      </c>
      <c r="BX2942">
        <v>1.286035794662941E-4</v>
      </c>
      <c r="BY2942">
        <v>0</v>
      </c>
      <c r="BZ2942">
        <v>-3</v>
      </c>
      <c r="CA2942">
        <v>0</v>
      </c>
      <c r="CB2942">
        <v>3</v>
      </c>
      <c r="CC2942" t="e">
        <v>#VALUE!</v>
      </c>
      <c r="CD2942">
        <v>3</v>
      </c>
      <c r="CE2942">
        <v>0</v>
      </c>
      <c r="CH2942">
        <f t="shared" si="226"/>
        <v>0</v>
      </c>
      <c r="CI2942" t="s">
        <v>1405</v>
      </c>
      <c r="CJ2942">
        <v>1</v>
      </c>
      <c r="CK2942" t="s">
        <v>1399</v>
      </c>
      <c r="CL2942">
        <f t="shared" si="227"/>
        <v>1</v>
      </c>
      <c r="CM2942">
        <f t="shared" si="228"/>
        <v>0</v>
      </c>
      <c r="CN2942">
        <f t="shared" si="229"/>
        <v>0</v>
      </c>
    </row>
    <row r="2943" spans="1:92" x14ac:dyDescent="0.25">
      <c r="A2943">
        <v>1921</v>
      </c>
      <c r="B2943" t="s">
        <v>564</v>
      </c>
      <c r="C2943" t="s">
        <v>564</v>
      </c>
      <c r="D2943">
        <v>2609348</v>
      </c>
      <c r="E2943">
        <v>4</v>
      </c>
      <c r="F2943" s="107">
        <v>40980</v>
      </c>
      <c r="G2943" s="107">
        <v>41078</v>
      </c>
      <c r="H2943">
        <v>2609348</v>
      </c>
      <c r="I2943" s="107">
        <v>40982</v>
      </c>
      <c r="J2943" s="107">
        <v>41078</v>
      </c>
      <c r="K2943" t="s">
        <v>562</v>
      </c>
      <c r="L2943" t="s">
        <v>562</v>
      </c>
      <c r="N2943" t="s">
        <v>564</v>
      </c>
      <c r="O2943" t="s">
        <v>913</v>
      </c>
      <c r="P2943" t="s">
        <v>76</v>
      </c>
      <c r="Q2943">
        <v>97</v>
      </c>
      <c r="R2943">
        <v>99</v>
      </c>
      <c r="S2943">
        <v>0</v>
      </c>
      <c r="T2943">
        <v>0</v>
      </c>
      <c r="AB2943" t="s">
        <v>111</v>
      </c>
      <c r="AD2943" s="107">
        <v>30797</v>
      </c>
      <c r="AE2943" t="s">
        <v>31</v>
      </c>
      <c r="AF2943" t="s">
        <v>39</v>
      </c>
      <c r="AG2943" t="s">
        <v>40</v>
      </c>
      <c r="AH2943" t="s">
        <v>30</v>
      </c>
      <c r="AI2943" t="s">
        <v>46</v>
      </c>
      <c r="AJ2943" t="s">
        <v>88</v>
      </c>
      <c r="AK2943">
        <v>6</v>
      </c>
      <c r="AL2943" t="s">
        <v>986</v>
      </c>
      <c r="AO2943">
        <v>240</v>
      </c>
      <c r="AP2943" t="s">
        <v>388</v>
      </c>
      <c r="AS2943" t="s">
        <v>369</v>
      </c>
      <c r="BC2943" t="s">
        <v>37</v>
      </c>
      <c r="BF2943">
        <v>97</v>
      </c>
      <c r="BG2943">
        <v>97</v>
      </c>
      <c r="BH2943">
        <v>99</v>
      </c>
      <c r="BI2943">
        <v>27.8224043715847</v>
      </c>
      <c r="BJ2943">
        <f t="shared" si="225"/>
        <v>28</v>
      </c>
      <c r="BK2943">
        <v>0</v>
      </c>
      <c r="BL2943">
        <v>0</v>
      </c>
      <c r="BM2943" t="s">
        <v>1050</v>
      </c>
      <c r="BN2943" t="s">
        <v>913</v>
      </c>
      <c r="BO2943" t="s">
        <v>564</v>
      </c>
      <c r="BQ2943" t="s">
        <v>1050</v>
      </c>
      <c r="BR2943" t="s">
        <v>87</v>
      </c>
      <c r="BS2943" t="s">
        <v>572</v>
      </c>
      <c r="BT2943" t="s">
        <v>1252</v>
      </c>
      <c r="BU2943" t="s">
        <v>564</v>
      </c>
      <c r="BV2943">
        <v>0.97979797979797978</v>
      </c>
      <c r="BW2943">
        <v>1</v>
      </c>
      <c r="BX2943">
        <v>2.0202020202020221E-2</v>
      </c>
      <c r="BY2943">
        <v>0</v>
      </c>
      <c r="BZ2943">
        <v>-97</v>
      </c>
      <c r="CA2943">
        <v>0</v>
      </c>
      <c r="CB2943">
        <v>97</v>
      </c>
      <c r="CC2943" t="e">
        <v>#VALUE!</v>
      </c>
      <c r="CD2943">
        <v>97</v>
      </c>
      <c r="CE2943">
        <v>0</v>
      </c>
      <c r="CH2943">
        <f t="shared" si="226"/>
        <v>0</v>
      </c>
      <c r="CI2943" t="s">
        <v>1408</v>
      </c>
      <c r="CJ2943">
        <v>0</v>
      </c>
      <c r="CK2943" t="s">
        <v>1399</v>
      </c>
      <c r="CL2943">
        <f t="shared" si="227"/>
        <v>0</v>
      </c>
      <c r="CM2943">
        <f t="shared" si="228"/>
        <v>0</v>
      </c>
      <c r="CN2943">
        <f t="shared" si="229"/>
        <v>0</v>
      </c>
    </row>
    <row r="2944" spans="1:92" x14ac:dyDescent="0.25">
      <c r="A2944">
        <v>1946</v>
      </c>
      <c r="B2944" t="s">
        <v>564</v>
      </c>
      <c r="C2944" t="s">
        <v>564</v>
      </c>
      <c r="D2944">
        <v>2609363</v>
      </c>
      <c r="E2944">
        <v>2</v>
      </c>
      <c r="F2944" s="107">
        <v>40982</v>
      </c>
      <c r="G2944" s="107">
        <v>41080</v>
      </c>
      <c r="H2944">
        <v>2609363</v>
      </c>
      <c r="I2944" s="107">
        <v>40982</v>
      </c>
      <c r="J2944" s="107">
        <v>41080</v>
      </c>
      <c r="K2944">
        <v>20000</v>
      </c>
      <c r="L2944" t="s">
        <v>569</v>
      </c>
      <c r="N2944" t="s">
        <v>564</v>
      </c>
      <c r="O2944" t="s">
        <v>913</v>
      </c>
      <c r="P2944" t="s">
        <v>587</v>
      </c>
      <c r="Q2944">
        <v>99</v>
      </c>
      <c r="R2944">
        <v>99</v>
      </c>
      <c r="S2944">
        <v>0</v>
      </c>
      <c r="T2944">
        <v>0</v>
      </c>
      <c r="AD2944" s="107">
        <v>34320</v>
      </c>
      <c r="AE2944" t="s">
        <v>31</v>
      </c>
      <c r="AF2944" t="s">
        <v>68</v>
      </c>
      <c r="AG2944" t="s">
        <v>870</v>
      </c>
      <c r="AH2944" t="s">
        <v>30</v>
      </c>
      <c r="AI2944" t="s">
        <v>96</v>
      </c>
      <c r="AJ2944" t="s">
        <v>47</v>
      </c>
      <c r="AK2944">
        <v>5</v>
      </c>
      <c r="AL2944" t="s">
        <v>47</v>
      </c>
      <c r="AP2944" t="s">
        <v>55</v>
      </c>
      <c r="AR2944" t="s">
        <v>49</v>
      </c>
      <c r="AS2944" t="s">
        <v>56</v>
      </c>
      <c r="AT2944" t="s">
        <v>392</v>
      </c>
      <c r="BC2944" t="s">
        <v>98</v>
      </c>
      <c r="BF2944">
        <v>99</v>
      </c>
      <c r="BG2944">
        <v>99</v>
      </c>
      <c r="BH2944">
        <v>99</v>
      </c>
      <c r="BI2944">
        <v>18.202185792349727</v>
      </c>
      <c r="BJ2944">
        <f t="shared" si="225"/>
        <v>18</v>
      </c>
      <c r="BK2944">
        <v>0</v>
      </c>
      <c r="BL2944">
        <v>0</v>
      </c>
      <c r="BM2944" t="s">
        <v>47</v>
      </c>
      <c r="BN2944" t="s">
        <v>913</v>
      </c>
      <c r="BO2944" t="s">
        <v>564</v>
      </c>
      <c r="BQ2944" t="s">
        <v>47</v>
      </c>
      <c r="BR2944" t="s">
        <v>87</v>
      </c>
      <c r="BS2944" t="s">
        <v>572</v>
      </c>
      <c r="BT2944" t="s">
        <v>1252</v>
      </c>
      <c r="BU2944" t="s">
        <v>564</v>
      </c>
      <c r="BV2944">
        <v>1</v>
      </c>
      <c r="BW2944">
        <v>1</v>
      </c>
      <c r="BX2944">
        <v>0</v>
      </c>
      <c r="BY2944">
        <v>0</v>
      </c>
      <c r="BZ2944">
        <v>-99</v>
      </c>
      <c r="CA2944">
        <v>0</v>
      </c>
      <c r="CB2944">
        <v>99</v>
      </c>
      <c r="CC2944" t="e">
        <v>#VALUE!</v>
      </c>
      <c r="CD2944">
        <v>99</v>
      </c>
      <c r="CE2944">
        <v>0</v>
      </c>
      <c r="CH2944">
        <f t="shared" si="226"/>
        <v>0</v>
      </c>
      <c r="CI2944" t="s">
        <v>1408</v>
      </c>
      <c r="CJ2944">
        <v>0</v>
      </c>
      <c r="CK2944" t="s">
        <v>1399</v>
      </c>
      <c r="CL2944">
        <f t="shared" si="227"/>
        <v>0</v>
      </c>
      <c r="CM2944">
        <f t="shared" si="228"/>
        <v>0</v>
      </c>
      <c r="CN2944">
        <f t="shared" si="229"/>
        <v>0</v>
      </c>
    </row>
    <row r="2945" spans="1:92" x14ac:dyDescent="0.25">
      <c r="A2945">
        <v>1958</v>
      </c>
      <c r="B2945" t="s">
        <v>564</v>
      </c>
      <c r="C2945" t="s">
        <v>564</v>
      </c>
      <c r="D2945">
        <v>2609412</v>
      </c>
      <c r="E2945">
        <v>5</v>
      </c>
      <c r="F2945" s="107">
        <v>40982</v>
      </c>
      <c r="G2945" s="107">
        <v>41145</v>
      </c>
      <c r="H2945">
        <v>2609412</v>
      </c>
      <c r="I2945" s="107">
        <v>40982</v>
      </c>
      <c r="J2945" s="107">
        <v>41145</v>
      </c>
      <c r="K2945">
        <v>35000</v>
      </c>
      <c r="L2945" t="s">
        <v>570</v>
      </c>
      <c r="N2945" t="s">
        <v>564</v>
      </c>
      <c r="O2945" t="s">
        <v>913</v>
      </c>
      <c r="P2945" t="s">
        <v>38</v>
      </c>
      <c r="Q2945">
        <v>164</v>
      </c>
      <c r="R2945">
        <v>164</v>
      </c>
      <c r="S2945">
        <v>0</v>
      </c>
      <c r="T2945">
        <v>0</v>
      </c>
      <c r="AB2945" t="s">
        <v>111</v>
      </c>
      <c r="AD2945" s="107">
        <v>26539</v>
      </c>
      <c r="AE2945" t="s">
        <v>45</v>
      </c>
      <c r="AF2945" t="s">
        <v>39</v>
      </c>
      <c r="AG2945" t="s">
        <v>40</v>
      </c>
      <c r="AH2945" t="s">
        <v>30</v>
      </c>
      <c r="AI2945" t="s">
        <v>96</v>
      </c>
      <c r="AJ2945" t="s">
        <v>88</v>
      </c>
      <c r="AK2945">
        <v>9</v>
      </c>
      <c r="AL2945" t="s">
        <v>987</v>
      </c>
      <c r="AN2945">
        <v>6</v>
      </c>
      <c r="AP2945" t="s">
        <v>394</v>
      </c>
      <c r="AR2945" t="s">
        <v>43</v>
      </c>
      <c r="AS2945" t="s">
        <v>63</v>
      </c>
      <c r="BC2945" t="s">
        <v>51</v>
      </c>
      <c r="BF2945">
        <v>164</v>
      </c>
      <c r="BG2945">
        <v>164</v>
      </c>
      <c r="BH2945">
        <v>164</v>
      </c>
      <c r="BI2945">
        <v>39.461748633879779</v>
      </c>
      <c r="BJ2945">
        <f t="shared" si="225"/>
        <v>40</v>
      </c>
      <c r="BK2945">
        <v>0</v>
      </c>
      <c r="BL2945">
        <v>0</v>
      </c>
      <c r="BM2945" t="s">
        <v>1050</v>
      </c>
      <c r="BN2945" t="s">
        <v>913</v>
      </c>
      <c r="BO2945" t="s">
        <v>564</v>
      </c>
      <c r="BQ2945" t="s">
        <v>1050</v>
      </c>
      <c r="BR2945" t="s">
        <v>87</v>
      </c>
      <c r="BS2945" t="s">
        <v>572</v>
      </c>
      <c r="BT2945" t="s">
        <v>1252</v>
      </c>
      <c r="BU2945" t="s">
        <v>564</v>
      </c>
      <c r="BV2945">
        <v>1</v>
      </c>
      <c r="BW2945">
        <v>1</v>
      </c>
      <c r="BX2945">
        <v>0</v>
      </c>
      <c r="BY2945">
        <v>0</v>
      </c>
      <c r="BZ2945">
        <v>-164</v>
      </c>
      <c r="CA2945">
        <v>0</v>
      </c>
      <c r="CB2945">
        <v>164</v>
      </c>
      <c r="CC2945" t="e">
        <v>#VALUE!</v>
      </c>
      <c r="CD2945">
        <v>164</v>
      </c>
      <c r="CE2945">
        <v>0</v>
      </c>
      <c r="CH2945">
        <f t="shared" si="226"/>
        <v>0</v>
      </c>
      <c r="CI2945" t="s">
        <v>1403</v>
      </c>
      <c r="CJ2945">
        <v>6</v>
      </c>
      <c r="CK2945" t="s">
        <v>1399</v>
      </c>
      <c r="CL2945">
        <f t="shared" si="227"/>
        <v>0</v>
      </c>
      <c r="CM2945">
        <f t="shared" si="228"/>
        <v>0</v>
      </c>
      <c r="CN2945">
        <f t="shared" si="229"/>
        <v>0</v>
      </c>
    </row>
    <row r="2946" spans="1:92" x14ac:dyDescent="0.25">
      <c r="A2946">
        <v>2122</v>
      </c>
      <c r="B2946" t="s">
        <v>564</v>
      </c>
      <c r="C2946" t="s">
        <v>564</v>
      </c>
      <c r="D2946">
        <v>2609423</v>
      </c>
      <c r="E2946">
        <v>6</v>
      </c>
      <c r="F2946" s="107">
        <v>40988</v>
      </c>
      <c r="G2946" s="107">
        <v>41186</v>
      </c>
      <c r="H2946">
        <v>2609423</v>
      </c>
      <c r="I2946" s="107">
        <v>40988</v>
      </c>
      <c r="J2946" s="107">
        <v>41186</v>
      </c>
      <c r="K2946" t="s">
        <v>562</v>
      </c>
      <c r="L2946" t="s">
        <v>562</v>
      </c>
      <c r="N2946" t="s">
        <v>564</v>
      </c>
      <c r="O2946" t="s">
        <v>913</v>
      </c>
      <c r="P2946" t="s">
        <v>38</v>
      </c>
      <c r="Q2946">
        <v>199</v>
      </c>
      <c r="R2946">
        <v>199</v>
      </c>
      <c r="S2946">
        <v>0</v>
      </c>
      <c r="T2946">
        <v>0</v>
      </c>
      <c r="AB2946" t="s">
        <v>111</v>
      </c>
      <c r="AD2946" s="107">
        <v>28273</v>
      </c>
      <c r="AE2946" t="s">
        <v>31</v>
      </c>
      <c r="AF2946" t="s">
        <v>39</v>
      </c>
      <c r="AG2946" t="s">
        <v>40</v>
      </c>
      <c r="AH2946" t="s">
        <v>30</v>
      </c>
      <c r="AI2946" t="s">
        <v>69</v>
      </c>
      <c r="AJ2946" t="s">
        <v>88</v>
      </c>
      <c r="AK2946">
        <v>10</v>
      </c>
      <c r="AL2946" t="s">
        <v>361</v>
      </c>
      <c r="AM2946">
        <v>6</v>
      </c>
      <c r="AP2946" t="s">
        <v>104</v>
      </c>
      <c r="AR2946" t="s">
        <v>91</v>
      </c>
      <c r="AS2946" t="s">
        <v>105</v>
      </c>
      <c r="BC2946" t="s">
        <v>37</v>
      </c>
      <c r="BF2946">
        <v>199</v>
      </c>
      <c r="BG2946">
        <v>199</v>
      </c>
      <c r="BH2946">
        <v>199</v>
      </c>
      <c r="BI2946">
        <v>34.740437158469945</v>
      </c>
      <c r="BJ2946">
        <f t="shared" si="225"/>
        <v>35</v>
      </c>
      <c r="BK2946">
        <v>0</v>
      </c>
      <c r="BL2946">
        <v>0</v>
      </c>
      <c r="BM2946" t="s">
        <v>1050</v>
      </c>
      <c r="BN2946" t="s">
        <v>913</v>
      </c>
      <c r="BO2946" t="s">
        <v>564</v>
      </c>
      <c r="BQ2946" t="s">
        <v>1050</v>
      </c>
      <c r="BR2946" t="s">
        <v>87</v>
      </c>
      <c r="BS2946" t="s">
        <v>572</v>
      </c>
      <c r="BT2946" t="s">
        <v>1252</v>
      </c>
      <c r="BU2946" t="s">
        <v>564</v>
      </c>
      <c r="BV2946">
        <v>1</v>
      </c>
      <c r="BW2946">
        <v>1</v>
      </c>
      <c r="BX2946">
        <v>0</v>
      </c>
      <c r="BY2946">
        <v>0</v>
      </c>
      <c r="BZ2946">
        <v>-199</v>
      </c>
      <c r="CA2946">
        <v>0</v>
      </c>
      <c r="CB2946">
        <v>199</v>
      </c>
      <c r="CC2946" t="e">
        <v>#VALUE!</v>
      </c>
      <c r="CD2946">
        <v>199</v>
      </c>
      <c r="CE2946">
        <v>0</v>
      </c>
      <c r="CH2946">
        <f t="shared" si="226"/>
        <v>0</v>
      </c>
      <c r="CI2946" t="s">
        <v>1403</v>
      </c>
      <c r="CJ2946">
        <v>6</v>
      </c>
      <c r="CK2946" t="s">
        <v>1399</v>
      </c>
      <c r="CL2946">
        <f t="shared" si="227"/>
        <v>0</v>
      </c>
      <c r="CM2946">
        <f t="shared" si="228"/>
        <v>0</v>
      </c>
      <c r="CN2946">
        <f t="shared" si="229"/>
        <v>0</v>
      </c>
    </row>
    <row r="2947" spans="1:92" x14ac:dyDescent="0.25">
      <c r="A2947">
        <v>2940</v>
      </c>
      <c r="B2947" t="s">
        <v>564</v>
      </c>
      <c r="C2947" t="s">
        <v>564</v>
      </c>
      <c r="D2947">
        <v>2609496</v>
      </c>
      <c r="E2947">
        <v>6</v>
      </c>
      <c r="F2947" s="107">
        <v>41017</v>
      </c>
      <c r="G2947" s="107">
        <v>41570</v>
      </c>
      <c r="H2947">
        <v>2609496</v>
      </c>
      <c r="I2947" s="107">
        <v>41472</v>
      </c>
      <c r="J2947" s="107">
        <v>41570</v>
      </c>
      <c r="K2947">
        <v>30000</v>
      </c>
      <c r="L2947" t="s">
        <v>570</v>
      </c>
      <c r="N2947" t="s">
        <v>564</v>
      </c>
      <c r="O2947" t="s">
        <v>913</v>
      </c>
      <c r="P2947" t="s">
        <v>38</v>
      </c>
      <c r="Q2947">
        <v>99</v>
      </c>
      <c r="R2947">
        <v>554</v>
      </c>
      <c r="S2947">
        <v>0</v>
      </c>
      <c r="T2947">
        <v>1</v>
      </c>
      <c r="AD2947" s="107">
        <v>34660</v>
      </c>
      <c r="AE2947" t="s">
        <v>31</v>
      </c>
      <c r="AF2947" t="s">
        <v>32</v>
      </c>
      <c r="AG2947" t="s">
        <v>868</v>
      </c>
      <c r="AH2947" t="s">
        <v>30</v>
      </c>
      <c r="AI2947" t="s">
        <v>71</v>
      </c>
      <c r="AJ2947" t="s">
        <v>88</v>
      </c>
      <c r="AK2947">
        <v>18</v>
      </c>
      <c r="AL2947" t="s">
        <v>361</v>
      </c>
      <c r="AM2947">
        <v>12</v>
      </c>
      <c r="AP2947" t="s">
        <v>104</v>
      </c>
      <c r="AR2947" t="s">
        <v>91</v>
      </c>
      <c r="AS2947" t="s">
        <v>105</v>
      </c>
      <c r="AT2947" t="s">
        <v>1181</v>
      </c>
      <c r="BC2947" t="s">
        <v>37</v>
      </c>
      <c r="BF2947">
        <v>99</v>
      </c>
      <c r="BG2947">
        <v>99</v>
      </c>
      <c r="BH2947">
        <v>554</v>
      </c>
      <c r="BI2947">
        <v>17.368852459016395</v>
      </c>
      <c r="BJ2947">
        <f t="shared" ref="BJ2947:BJ3010" si="230">ROUND((I2947-AD2947)/365,0)</f>
        <v>19</v>
      </c>
      <c r="BK2947">
        <v>0</v>
      </c>
      <c r="BL2947">
        <v>0</v>
      </c>
      <c r="BM2947" t="s">
        <v>1050</v>
      </c>
      <c r="BN2947" t="s">
        <v>913</v>
      </c>
      <c r="BO2947" t="s">
        <v>564</v>
      </c>
      <c r="BQ2947" t="s">
        <v>1050</v>
      </c>
      <c r="BR2947" t="s">
        <v>87</v>
      </c>
      <c r="BS2947" t="s">
        <v>572</v>
      </c>
      <c r="BT2947" t="s">
        <v>1252</v>
      </c>
      <c r="BU2947" t="s">
        <v>564</v>
      </c>
      <c r="BV2947">
        <v>0.17870036101083034</v>
      </c>
      <c r="BW2947">
        <v>1</v>
      </c>
      <c r="BX2947">
        <v>0.82129963898916969</v>
      </c>
      <c r="BY2947">
        <v>0</v>
      </c>
      <c r="BZ2947">
        <v>-99</v>
      </c>
      <c r="CA2947">
        <v>0</v>
      </c>
      <c r="CB2947">
        <v>99</v>
      </c>
      <c r="CC2947" t="e">
        <v>#VALUE!</v>
      </c>
      <c r="CD2947">
        <v>99</v>
      </c>
      <c r="CE2947">
        <v>0</v>
      </c>
      <c r="CH2947">
        <f t="shared" ref="CH2947:CH3010" si="231">IF(CM2947+CN2947&gt;0,1,0)</f>
        <v>1</v>
      </c>
      <c r="CI2947" t="s">
        <v>1408</v>
      </c>
      <c r="CJ2947">
        <v>0</v>
      </c>
      <c r="CK2947" t="s">
        <v>1399</v>
      </c>
      <c r="CL2947">
        <f t="shared" ref="CL2947:CL3010" si="232">IF(BN2947="None",0,1)</f>
        <v>0</v>
      </c>
      <c r="CM2947">
        <f t="shared" ref="CM2947:CM3010" si="233">IF(S2947&gt;0,1,0)</f>
        <v>0</v>
      </c>
      <c r="CN2947">
        <f t="shared" ref="CN2947:CN3010" si="234">IF(T2947&gt;0,1,0)</f>
        <v>1</v>
      </c>
    </row>
    <row r="2948" spans="1:92" x14ac:dyDescent="0.25">
      <c r="A2948">
        <v>1970</v>
      </c>
      <c r="B2948" t="s">
        <v>564</v>
      </c>
      <c r="C2948" t="s">
        <v>564</v>
      </c>
      <c r="D2948">
        <v>2609533</v>
      </c>
      <c r="E2948">
        <v>2</v>
      </c>
      <c r="F2948" s="107">
        <v>40982</v>
      </c>
      <c r="G2948" s="107">
        <v>41142</v>
      </c>
      <c r="H2948">
        <v>2609533</v>
      </c>
      <c r="I2948" s="107">
        <v>40983</v>
      </c>
      <c r="J2948" s="107">
        <v>40987</v>
      </c>
      <c r="K2948">
        <v>5000</v>
      </c>
      <c r="L2948" t="s">
        <v>567</v>
      </c>
      <c r="M2948" s="107">
        <v>40987</v>
      </c>
      <c r="N2948" t="s">
        <v>87</v>
      </c>
      <c r="O2948" t="s">
        <v>159</v>
      </c>
      <c r="P2948" t="s">
        <v>587</v>
      </c>
      <c r="Q2948">
        <v>5</v>
      </c>
      <c r="R2948">
        <v>161</v>
      </c>
      <c r="S2948">
        <v>0</v>
      </c>
      <c r="T2948">
        <v>0</v>
      </c>
      <c r="AB2948" t="s">
        <v>111</v>
      </c>
      <c r="AD2948" s="107">
        <v>33133</v>
      </c>
      <c r="AE2948" t="s">
        <v>31</v>
      </c>
      <c r="AF2948" t="s">
        <v>39</v>
      </c>
      <c r="AG2948" t="s">
        <v>40</v>
      </c>
      <c r="AH2948" t="s">
        <v>30</v>
      </c>
      <c r="AI2948" t="s">
        <v>46</v>
      </c>
      <c r="AJ2948" t="s">
        <v>47</v>
      </c>
      <c r="AK2948">
        <v>8</v>
      </c>
      <c r="AL2948" t="s">
        <v>47</v>
      </c>
      <c r="AP2948" t="s">
        <v>226</v>
      </c>
      <c r="AR2948" t="s">
        <v>66</v>
      </c>
      <c r="AS2948" t="s">
        <v>63</v>
      </c>
      <c r="BC2948" t="s">
        <v>51</v>
      </c>
      <c r="BF2948">
        <v>5</v>
      </c>
      <c r="BG2948">
        <v>160</v>
      </c>
      <c r="BH2948">
        <v>161</v>
      </c>
      <c r="BI2948">
        <v>21.44535519125683</v>
      </c>
      <c r="BJ2948">
        <f t="shared" si="230"/>
        <v>22</v>
      </c>
      <c r="BK2948">
        <v>0</v>
      </c>
      <c r="BL2948">
        <v>-155</v>
      </c>
      <c r="BM2948" t="s">
        <v>47</v>
      </c>
      <c r="BN2948" t="s">
        <v>159</v>
      </c>
      <c r="BO2948" t="s">
        <v>87</v>
      </c>
      <c r="BQ2948" t="s">
        <v>47</v>
      </c>
      <c r="BR2948" t="s">
        <v>87</v>
      </c>
      <c r="BS2948" t="s">
        <v>573</v>
      </c>
      <c r="BT2948" t="s">
        <v>1252</v>
      </c>
      <c r="BU2948" t="s">
        <v>564</v>
      </c>
      <c r="BV2948">
        <v>3.1055900621118012E-2</v>
      </c>
      <c r="BW2948">
        <v>3.125E-2</v>
      </c>
      <c r="BX2948">
        <v>1.9409937888198794E-4</v>
      </c>
      <c r="BY2948">
        <v>0</v>
      </c>
      <c r="BZ2948">
        <v>-5</v>
      </c>
      <c r="CA2948">
        <v>0</v>
      </c>
      <c r="CB2948">
        <v>5</v>
      </c>
      <c r="CC2948" t="e">
        <v>#VALUE!</v>
      </c>
      <c r="CD2948">
        <v>5</v>
      </c>
      <c r="CE2948">
        <v>0</v>
      </c>
      <c r="CH2948">
        <f t="shared" si="231"/>
        <v>0</v>
      </c>
      <c r="CI2948" t="s">
        <v>1405</v>
      </c>
      <c r="CJ2948">
        <v>1</v>
      </c>
      <c r="CK2948" t="s">
        <v>1399</v>
      </c>
      <c r="CL2948">
        <f t="shared" si="232"/>
        <v>1</v>
      </c>
      <c r="CM2948">
        <f t="shared" si="233"/>
        <v>0</v>
      </c>
      <c r="CN2948">
        <f t="shared" si="234"/>
        <v>0</v>
      </c>
    </row>
    <row r="2949" spans="1:92" x14ac:dyDescent="0.25">
      <c r="A2949">
        <v>1973</v>
      </c>
      <c r="B2949" t="s">
        <v>564</v>
      </c>
      <c r="C2949" t="s">
        <v>564</v>
      </c>
      <c r="D2949">
        <v>2609535</v>
      </c>
      <c r="E2949">
        <v>4</v>
      </c>
      <c r="F2949" s="107">
        <v>40982</v>
      </c>
      <c r="G2949" s="107">
        <v>41087</v>
      </c>
      <c r="H2949">
        <v>2609535</v>
      </c>
      <c r="I2949" s="107">
        <v>40983</v>
      </c>
      <c r="J2949" s="107">
        <v>40985</v>
      </c>
      <c r="K2949">
        <v>10000</v>
      </c>
      <c r="L2949" t="s">
        <v>568</v>
      </c>
      <c r="M2949" s="107">
        <v>40985</v>
      </c>
      <c r="N2949" t="s">
        <v>87</v>
      </c>
      <c r="O2949" t="s">
        <v>75</v>
      </c>
      <c r="P2949" t="s">
        <v>38</v>
      </c>
      <c r="Q2949">
        <v>3</v>
      </c>
      <c r="R2949">
        <v>106</v>
      </c>
      <c r="S2949">
        <v>0</v>
      </c>
      <c r="T2949">
        <v>0</v>
      </c>
      <c r="AD2949" s="107">
        <v>19808</v>
      </c>
      <c r="AE2949" t="s">
        <v>45</v>
      </c>
      <c r="AF2949" t="s">
        <v>32</v>
      </c>
      <c r="AG2949" t="s">
        <v>868</v>
      </c>
      <c r="AH2949" t="s">
        <v>30</v>
      </c>
      <c r="AI2949" t="s">
        <v>140</v>
      </c>
      <c r="AJ2949" t="s">
        <v>88</v>
      </c>
      <c r="AK2949">
        <v>5</v>
      </c>
      <c r="AL2949" t="s">
        <v>986</v>
      </c>
      <c r="AO2949">
        <v>90</v>
      </c>
      <c r="AP2949" t="s">
        <v>185</v>
      </c>
      <c r="AR2949" t="s">
        <v>49</v>
      </c>
      <c r="AS2949" t="s">
        <v>105</v>
      </c>
      <c r="BC2949" t="s">
        <v>37</v>
      </c>
      <c r="BF2949">
        <v>3</v>
      </c>
      <c r="BG2949">
        <v>105</v>
      </c>
      <c r="BH2949">
        <v>106</v>
      </c>
      <c r="BI2949">
        <v>57.852459016393439</v>
      </c>
      <c r="BJ2949">
        <f t="shared" si="230"/>
        <v>58</v>
      </c>
      <c r="BK2949">
        <v>0</v>
      </c>
      <c r="BL2949">
        <v>-102</v>
      </c>
      <c r="BM2949" t="s">
        <v>1050</v>
      </c>
      <c r="BN2949" t="s">
        <v>75</v>
      </c>
      <c r="BO2949" t="s">
        <v>87</v>
      </c>
      <c r="BQ2949" t="s">
        <v>1050</v>
      </c>
      <c r="BR2949" t="s">
        <v>87</v>
      </c>
      <c r="BS2949" t="s">
        <v>573</v>
      </c>
      <c r="BT2949" t="s">
        <v>1252</v>
      </c>
      <c r="BU2949" t="s">
        <v>564</v>
      </c>
      <c r="BV2949">
        <v>2.8301886792452831E-2</v>
      </c>
      <c r="BW2949">
        <v>2.8571428571428571E-2</v>
      </c>
      <c r="BX2949">
        <v>2.6954177897573969E-4</v>
      </c>
      <c r="BY2949">
        <v>0</v>
      </c>
      <c r="BZ2949">
        <v>-3</v>
      </c>
      <c r="CA2949">
        <v>0</v>
      </c>
      <c r="CB2949">
        <v>3</v>
      </c>
      <c r="CC2949" t="e">
        <v>#VALUE!</v>
      </c>
      <c r="CD2949">
        <v>3</v>
      </c>
      <c r="CE2949">
        <v>0</v>
      </c>
      <c r="CH2949">
        <f t="shared" si="231"/>
        <v>0</v>
      </c>
      <c r="CI2949" t="s">
        <v>1405</v>
      </c>
      <c r="CJ2949">
        <v>1</v>
      </c>
      <c r="CK2949" t="s">
        <v>1399</v>
      </c>
      <c r="CL2949">
        <f t="shared" si="232"/>
        <v>1</v>
      </c>
      <c r="CM2949">
        <f t="shared" si="233"/>
        <v>0</v>
      </c>
      <c r="CN2949">
        <f t="shared" si="234"/>
        <v>0</v>
      </c>
    </row>
    <row r="2950" spans="1:92" x14ac:dyDescent="0.25">
      <c r="A2950">
        <v>1971</v>
      </c>
      <c r="B2950" t="s">
        <v>564</v>
      </c>
      <c r="C2950" t="s">
        <v>564</v>
      </c>
      <c r="D2950">
        <v>2609536</v>
      </c>
      <c r="E2950">
        <v>2</v>
      </c>
      <c r="F2950" s="107">
        <v>40982</v>
      </c>
      <c r="G2950" s="107">
        <v>40984</v>
      </c>
      <c r="H2950">
        <v>2609536</v>
      </c>
      <c r="I2950" s="107">
        <v>40983</v>
      </c>
      <c r="J2950" s="107">
        <v>40984</v>
      </c>
      <c r="K2950">
        <v>2000</v>
      </c>
      <c r="L2950" t="s">
        <v>566</v>
      </c>
      <c r="N2950" t="s">
        <v>564</v>
      </c>
      <c r="O2950" t="s">
        <v>913</v>
      </c>
      <c r="P2950" t="s">
        <v>587</v>
      </c>
      <c r="Q2950">
        <v>2</v>
      </c>
      <c r="R2950">
        <v>3</v>
      </c>
      <c r="S2950">
        <v>0</v>
      </c>
      <c r="T2950">
        <v>0</v>
      </c>
      <c r="AD2950" s="107">
        <v>23507</v>
      </c>
      <c r="AE2950" t="s">
        <v>45</v>
      </c>
      <c r="AF2950" t="s">
        <v>137</v>
      </c>
      <c r="AG2950" t="s">
        <v>869</v>
      </c>
      <c r="AH2950" t="s">
        <v>30</v>
      </c>
      <c r="AI2950" t="s">
        <v>112</v>
      </c>
      <c r="AJ2950" t="s">
        <v>47</v>
      </c>
      <c r="AK2950">
        <v>1</v>
      </c>
      <c r="AL2950" t="s">
        <v>47</v>
      </c>
      <c r="AP2950" t="s">
        <v>62</v>
      </c>
      <c r="AR2950" t="s">
        <v>43</v>
      </c>
      <c r="AS2950" t="s">
        <v>63</v>
      </c>
      <c r="AT2950" t="s">
        <v>395</v>
      </c>
      <c r="BC2950" t="s">
        <v>37</v>
      </c>
      <c r="BF2950">
        <v>2</v>
      </c>
      <c r="BG2950">
        <v>2</v>
      </c>
      <c r="BH2950">
        <v>3</v>
      </c>
      <c r="BI2950">
        <v>47.745901639344261</v>
      </c>
      <c r="BJ2950">
        <f t="shared" si="230"/>
        <v>48</v>
      </c>
      <c r="BK2950">
        <v>0</v>
      </c>
      <c r="BL2950">
        <v>0</v>
      </c>
      <c r="BM2950" t="s">
        <v>47</v>
      </c>
      <c r="BN2950" t="s">
        <v>913</v>
      </c>
      <c r="BO2950" t="s">
        <v>564</v>
      </c>
      <c r="BQ2950" t="s">
        <v>47</v>
      </c>
      <c r="BR2950" t="s">
        <v>87</v>
      </c>
      <c r="BS2950" t="s">
        <v>572</v>
      </c>
      <c r="BT2950" t="s">
        <v>1252</v>
      </c>
      <c r="BU2950" t="s">
        <v>564</v>
      </c>
      <c r="BV2950">
        <v>0.66666666666666663</v>
      </c>
      <c r="BW2950">
        <v>1</v>
      </c>
      <c r="BX2950">
        <v>0.33333333333333337</v>
      </c>
      <c r="BY2950">
        <v>0</v>
      </c>
      <c r="BZ2950">
        <v>-2</v>
      </c>
      <c r="CA2950">
        <v>0</v>
      </c>
      <c r="CB2950">
        <v>2</v>
      </c>
      <c r="CC2950" t="e">
        <v>#VALUE!</v>
      </c>
      <c r="CD2950">
        <v>2</v>
      </c>
      <c r="CE2950">
        <v>0</v>
      </c>
      <c r="CH2950">
        <f t="shared" si="231"/>
        <v>0</v>
      </c>
      <c r="CI2950" t="s">
        <v>1405</v>
      </c>
      <c r="CJ2950">
        <v>1</v>
      </c>
      <c r="CK2950" t="s">
        <v>1399</v>
      </c>
      <c r="CL2950">
        <f t="shared" si="232"/>
        <v>0</v>
      </c>
      <c r="CM2950">
        <f t="shared" si="233"/>
        <v>0</v>
      </c>
      <c r="CN2950">
        <f t="shared" si="234"/>
        <v>0</v>
      </c>
    </row>
    <row r="2951" spans="1:92" x14ac:dyDescent="0.25">
      <c r="A2951">
        <v>2165</v>
      </c>
      <c r="B2951" t="s">
        <v>564</v>
      </c>
      <c r="C2951" t="s">
        <v>564</v>
      </c>
      <c r="D2951">
        <v>2609552</v>
      </c>
      <c r="E2951">
        <v>4</v>
      </c>
      <c r="F2951" s="107">
        <v>40990</v>
      </c>
      <c r="G2951" s="107">
        <v>40994</v>
      </c>
      <c r="H2951">
        <v>2609552</v>
      </c>
      <c r="I2951" s="107">
        <v>40990</v>
      </c>
      <c r="J2951" s="107">
        <v>40994</v>
      </c>
      <c r="K2951">
        <v>5000</v>
      </c>
      <c r="L2951" t="s">
        <v>567</v>
      </c>
      <c r="N2951" t="s">
        <v>564</v>
      </c>
      <c r="O2951" t="s">
        <v>913</v>
      </c>
      <c r="P2951" t="s">
        <v>38</v>
      </c>
      <c r="Q2951">
        <v>5</v>
      </c>
      <c r="R2951">
        <v>5</v>
      </c>
      <c r="S2951">
        <v>0</v>
      </c>
      <c r="T2951">
        <v>0</v>
      </c>
      <c r="AD2951" s="107">
        <v>33553</v>
      </c>
      <c r="AE2951" t="s">
        <v>31</v>
      </c>
      <c r="AF2951" t="s">
        <v>32</v>
      </c>
      <c r="AG2951" t="s">
        <v>868</v>
      </c>
      <c r="AH2951" t="s">
        <v>30</v>
      </c>
      <c r="AI2951" t="s">
        <v>33</v>
      </c>
      <c r="AJ2951" t="s">
        <v>88</v>
      </c>
      <c r="AK2951">
        <v>1</v>
      </c>
      <c r="AL2951" t="s">
        <v>986</v>
      </c>
      <c r="AO2951">
        <v>10</v>
      </c>
      <c r="AP2951" t="s">
        <v>220</v>
      </c>
      <c r="AR2951" t="s">
        <v>66</v>
      </c>
      <c r="AS2951" t="s">
        <v>63</v>
      </c>
      <c r="BC2951" t="s">
        <v>37</v>
      </c>
      <c r="BF2951">
        <v>5</v>
      </c>
      <c r="BG2951">
        <v>5</v>
      </c>
      <c r="BH2951">
        <v>5</v>
      </c>
      <c r="BI2951">
        <v>20.319672131147541</v>
      </c>
      <c r="BJ2951">
        <f t="shared" si="230"/>
        <v>20</v>
      </c>
      <c r="BK2951">
        <v>0</v>
      </c>
      <c r="BL2951">
        <v>0</v>
      </c>
      <c r="BM2951" t="s">
        <v>1050</v>
      </c>
      <c r="BN2951" t="s">
        <v>913</v>
      </c>
      <c r="BO2951" t="s">
        <v>564</v>
      </c>
      <c r="BQ2951" t="s">
        <v>1050</v>
      </c>
      <c r="BR2951" t="s">
        <v>87</v>
      </c>
      <c r="BS2951" t="s">
        <v>572</v>
      </c>
      <c r="BT2951" t="s">
        <v>1252</v>
      </c>
      <c r="BU2951" t="s">
        <v>564</v>
      </c>
      <c r="BV2951">
        <v>1</v>
      </c>
      <c r="BW2951">
        <v>1</v>
      </c>
      <c r="BX2951">
        <v>0</v>
      </c>
      <c r="BY2951">
        <v>0</v>
      </c>
      <c r="BZ2951">
        <v>-5</v>
      </c>
      <c r="CA2951">
        <v>0</v>
      </c>
      <c r="CB2951">
        <v>5</v>
      </c>
      <c r="CC2951" t="e">
        <v>#VALUE!</v>
      </c>
      <c r="CD2951">
        <v>5</v>
      </c>
      <c r="CE2951">
        <v>0</v>
      </c>
      <c r="CH2951">
        <f t="shared" si="231"/>
        <v>0</v>
      </c>
      <c r="CI2951" t="s">
        <v>1405</v>
      </c>
      <c r="CJ2951">
        <v>1</v>
      </c>
      <c r="CK2951" t="s">
        <v>1399</v>
      </c>
      <c r="CL2951">
        <f t="shared" si="232"/>
        <v>0</v>
      </c>
      <c r="CM2951">
        <f t="shared" si="233"/>
        <v>0</v>
      </c>
      <c r="CN2951">
        <f t="shared" si="234"/>
        <v>0</v>
      </c>
    </row>
    <row r="2952" spans="1:92" x14ac:dyDescent="0.25">
      <c r="A2952">
        <v>1985</v>
      </c>
      <c r="B2952" t="s">
        <v>564</v>
      </c>
      <c r="C2952" t="s">
        <v>564</v>
      </c>
      <c r="D2952">
        <v>2609576</v>
      </c>
      <c r="E2952">
        <v>1</v>
      </c>
      <c r="F2952" s="107">
        <v>40983</v>
      </c>
      <c r="G2952" s="107">
        <v>41025</v>
      </c>
      <c r="H2952">
        <v>2609576</v>
      </c>
      <c r="I2952" s="107">
        <v>40983</v>
      </c>
      <c r="J2952" s="107">
        <v>40984</v>
      </c>
      <c r="K2952">
        <v>30000</v>
      </c>
      <c r="L2952" t="s">
        <v>570</v>
      </c>
      <c r="M2952" s="107">
        <v>40984</v>
      </c>
      <c r="N2952" t="s">
        <v>87</v>
      </c>
      <c r="O2952" t="s">
        <v>75</v>
      </c>
      <c r="P2952" t="s">
        <v>122</v>
      </c>
      <c r="Q2952">
        <v>2</v>
      </c>
      <c r="R2952">
        <v>43</v>
      </c>
      <c r="S2952">
        <v>0</v>
      </c>
      <c r="T2952">
        <v>0</v>
      </c>
      <c r="AD2952" s="107">
        <v>22045</v>
      </c>
      <c r="AE2952" t="s">
        <v>45</v>
      </c>
      <c r="AF2952" t="s">
        <v>68</v>
      </c>
      <c r="AG2952" t="s">
        <v>870</v>
      </c>
      <c r="AH2952" t="s">
        <v>30</v>
      </c>
      <c r="AI2952" t="s">
        <v>41</v>
      </c>
      <c r="AJ2952" t="s">
        <v>122</v>
      </c>
      <c r="AK2952">
        <v>5</v>
      </c>
      <c r="AL2952" t="s">
        <v>122</v>
      </c>
      <c r="AP2952" t="s">
        <v>109</v>
      </c>
      <c r="AR2952" t="s">
        <v>49</v>
      </c>
      <c r="AS2952" t="s">
        <v>73</v>
      </c>
      <c r="BC2952" t="s">
        <v>51</v>
      </c>
      <c r="BF2952">
        <v>2</v>
      </c>
      <c r="BG2952">
        <v>43</v>
      </c>
      <c r="BH2952">
        <v>43</v>
      </c>
      <c r="BI2952">
        <v>51.743169398907106</v>
      </c>
      <c r="BJ2952">
        <f t="shared" si="230"/>
        <v>52</v>
      </c>
      <c r="BK2952">
        <v>0</v>
      </c>
      <c r="BL2952">
        <v>-41</v>
      </c>
      <c r="BM2952" t="s">
        <v>1051</v>
      </c>
      <c r="BN2952" t="s">
        <v>75</v>
      </c>
      <c r="BO2952" t="s">
        <v>87</v>
      </c>
      <c r="BQ2952" t="s">
        <v>1051</v>
      </c>
      <c r="BR2952" t="s">
        <v>87</v>
      </c>
      <c r="BS2952" t="s">
        <v>573</v>
      </c>
      <c r="BT2952" t="s">
        <v>1252</v>
      </c>
      <c r="BU2952" t="s">
        <v>564</v>
      </c>
      <c r="BV2952">
        <v>4.6511627906976744E-2</v>
      </c>
      <c r="BW2952">
        <v>4.6511627906976744E-2</v>
      </c>
      <c r="BX2952">
        <v>0</v>
      </c>
      <c r="BY2952">
        <v>0</v>
      </c>
      <c r="BZ2952">
        <v>-2</v>
      </c>
      <c r="CA2952">
        <v>0</v>
      </c>
      <c r="CB2952">
        <v>2</v>
      </c>
      <c r="CC2952" t="e">
        <v>#VALUE!</v>
      </c>
      <c r="CD2952">
        <v>2</v>
      </c>
      <c r="CE2952">
        <v>0</v>
      </c>
      <c r="CH2952">
        <f t="shared" si="231"/>
        <v>0</v>
      </c>
      <c r="CI2952" t="s">
        <v>1405</v>
      </c>
      <c r="CJ2952">
        <v>1</v>
      </c>
      <c r="CK2952" t="s">
        <v>1399</v>
      </c>
      <c r="CL2952">
        <f t="shared" si="232"/>
        <v>1</v>
      </c>
      <c r="CM2952">
        <f t="shared" si="233"/>
        <v>0</v>
      </c>
      <c r="CN2952">
        <f t="shared" si="234"/>
        <v>0</v>
      </c>
    </row>
    <row r="2953" spans="1:92" x14ac:dyDescent="0.25">
      <c r="A2953">
        <v>1988</v>
      </c>
      <c r="B2953" t="s">
        <v>564</v>
      </c>
      <c r="C2953" t="s">
        <v>564</v>
      </c>
      <c r="D2953">
        <v>2609630</v>
      </c>
      <c r="E2953">
        <v>1</v>
      </c>
      <c r="F2953" s="107">
        <v>40983</v>
      </c>
      <c r="G2953" s="107">
        <v>41045</v>
      </c>
      <c r="H2953">
        <v>2609630</v>
      </c>
      <c r="I2953" s="107">
        <v>40984</v>
      </c>
      <c r="J2953" s="107">
        <v>41045</v>
      </c>
      <c r="K2953">
        <v>30000</v>
      </c>
      <c r="L2953" t="s">
        <v>570</v>
      </c>
      <c r="N2953" t="s">
        <v>564</v>
      </c>
      <c r="O2953" t="s">
        <v>913</v>
      </c>
      <c r="P2953" t="s">
        <v>54</v>
      </c>
      <c r="Q2953">
        <v>62</v>
      </c>
      <c r="R2953">
        <v>63</v>
      </c>
      <c r="S2953">
        <v>0</v>
      </c>
      <c r="T2953">
        <v>0</v>
      </c>
      <c r="AD2953" s="107">
        <v>29306</v>
      </c>
      <c r="AE2953" t="s">
        <v>31</v>
      </c>
      <c r="AF2953" t="s">
        <v>68</v>
      </c>
      <c r="AG2953" t="s">
        <v>870</v>
      </c>
      <c r="AH2953" t="s">
        <v>30</v>
      </c>
      <c r="AI2953" t="s">
        <v>82</v>
      </c>
      <c r="AJ2953" t="s">
        <v>54</v>
      </c>
      <c r="AK2953">
        <v>8</v>
      </c>
      <c r="AL2953" t="s">
        <v>54</v>
      </c>
      <c r="AP2953" t="s">
        <v>251</v>
      </c>
      <c r="AR2953" t="s">
        <v>91</v>
      </c>
      <c r="AS2953" t="s">
        <v>73</v>
      </c>
      <c r="BC2953" t="s">
        <v>51</v>
      </c>
      <c r="BF2953">
        <v>62</v>
      </c>
      <c r="BG2953">
        <v>62</v>
      </c>
      <c r="BH2953">
        <v>63</v>
      </c>
      <c r="BI2953">
        <v>31.904371584699454</v>
      </c>
      <c r="BJ2953">
        <f t="shared" si="230"/>
        <v>32</v>
      </c>
      <c r="BK2953">
        <v>0</v>
      </c>
      <c r="BL2953">
        <v>0</v>
      </c>
      <c r="BM2953" t="s">
        <v>1051</v>
      </c>
      <c r="BN2953" t="s">
        <v>913</v>
      </c>
      <c r="BO2953" t="s">
        <v>564</v>
      </c>
      <c r="BQ2953" t="s">
        <v>1051</v>
      </c>
      <c r="BR2953" t="s">
        <v>87</v>
      </c>
      <c r="BS2953" t="s">
        <v>572</v>
      </c>
      <c r="BT2953" t="s">
        <v>1252</v>
      </c>
      <c r="BU2953" t="s">
        <v>564</v>
      </c>
      <c r="BV2953">
        <v>0.98412698412698407</v>
      </c>
      <c r="BW2953">
        <v>1</v>
      </c>
      <c r="BX2953">
        <v>1.5873015873015928E-2</v>
      </c>
      <c r="BY2953">
        <v>0</v>
      </c>
      <c r="BZ2953">
        <v>-62</v>
      </c>
      <c r="CA2953">
        <v>0</v>
      </c>
      <c r="CB2953">
        <v>62</v>
      </c>
      <c r="CC2953" t="e">
        <v>#VALUE!</v>
      </c>
      <c r="CD2953">
        <v>62</v>
      </c>
      <c r="CE2953">
        <v>0</v>
      </c>
      <c r="CH2953">
        <f t="shared" si="231"/>
        <v>0</v>
      </c>
      <c r="CI2953" t="s">
        <v>1402</v>
      </c>
      <c r="CJ2953">
        <v>4</v>
      </c>
      <c r="CK2953" t="s">
        <v>1399</v>
      </c>
      <c r="CL2953">
        <f t="shared" si="232"/>
        <v>0</v>
      </c>
      <c r="CM2953">
        <f t="shared" si="233"/>
        <v>0</v>
      </c>
      <c r="CN2953">
        <f t="shared" si="234"/>
        <v>0</v>
      </c>
    </row>
    <row r="2954" spans="1:92" x14ac:dyDescent="0.25">
      <c r="A2954">
        <v>1992</v>
      </c>
      <c r="B2954" t="s">
        <v>564</v>
      </c>
      <c r="C2954" t="s">
        <v>564</v>
      </c>
      <c r="D2954">
        <v>2609659</v>
      </c>
      <c r="E2954">
        <v>1</v>
      </c>
      <c r="F2954" s="107">
        <v>40983</v>
      </c>
      <c r="G2954" s="107">
        <v>41151</v>
      </c>
      <c r="H2954">
        <v>2609659</v>
      </c>
      <c r="I2954" s="107">
        <v>40983</v>
      </c>
      <c r="J2954" s="107">
        <v>40990</v>
      </c>
      <c r="K2954">
        <v>7000</v>
      </c>
      <c r="L2954" t="s">
        <v>568</v>
      </c>
      <c r="M2954" s="107">
        <v>40990</v>
      </c>
      <c r="N2954" t="s">
        <v>87</v>
      </c>
      <c r="O2954" t="s">
        <v>75</v>
      </c>
      <c r="P2954" t="s">
        <v>54</v>
      </c>
      <c r="Q2954">
        <v>8</v>
      </c>
      <c r="R2954">
        <v>169</v>
      </c>
      <c r="S2954">
        <v>0</v>
      </c>
      <c r="T2954">
        <v>0</v>
      </c>
      <c r="AD2954" s="107">
        <v>33851</v>
      </c>
      <c r="AE2954" t="s">
        <v>31</v>
      </c>
      <c r="AF2954" t="s">
        <v>32</v>
      </c>
      <c r="AG2954" t="s">
        <v>868</v>
      </c>
      <c r="AH2954" t="s">
        <v>30</v>
      </c>
      <c r="AI2954" t="s">
        <v>84</v>
      </c>
      <c r="AJ2954" t="s">
        <v>54</v>
      </c>
      <c r="AK2954">
        <v>6</v>
      </c>
      <c r="AL2954" t="s">
        <v>54</v>
      </c>
      <c r="AP2954" t="s">
        <v>205</v>
      </c>
      <c r="AR2954" t="s">
        <v>91</v>
      </c>
      <c r="AS2954" t="s">
        <v>105</v>
      </c>
      <c r="BC2954" t="s">
        <v>37</v>
      </c>
      <c r="BF2954">
        <v>8</v>
      </c>
      <c r="BG2954">
        <v>169</v>
      </c>
      <c r="BH2954">
        <v>169</v>
      </c>
      <c r="BI2954">
        <v>19.486338797814209</v>
      </c>
      <c r="BJ2954">
        <f t="shared" si="230"/>
        <v>20</v>
      </c>
      <c r="BK2954">
        <v>0</v>
      </c>
      <c r="BL2954">
        <v>-161</v>
      </c>
      <c r="BM2954" t="s">
        <v>1051</v>
      </c>
      <c r="BN2954" t="s">
        <v>75</v>
      </c>
      <c r="BO2954" t="s">
        <v>87</v>
      </c>
      <c r="BQ2954" t="s">
        <v>1051</v>
      </c>
      <c r="BR2954" t="s">
        <v>87</v>
      </c>
      <c r="BS2954" t="s">
        <v>573</v>
      </c>
      <c r="BT2954" t="s">
        <v>1252</v>
      </c>
      <c r="BU2954" t="s">
        <v>564</v>
      </c>
      <c r="BV2954">
        <v>4.7337278106508875E-2</v>
      </c>
      <c r="BW2954">
        <v>4.7337278106508875E-2</v>
      </c>
      <c r="BX2954">
        <v>0</v>
      </c>
      <c r="BY2954">
        <v>0</v>
      </c>
      <c r="BZ2954">
        <v>-8</v>
      </c>
      <c r="CA2954">
        <v>0</v>
      </c>
      <c r="CB2954">
        <v>8</v>
      </c>
      <c r="CC2954" t="e">
        <v>#VALUE!</v>
      </c>
      <c r="CD2954">
        <v>8</v>
      </c>
      <c r="CE2954">
        <v>0</v>
      </c>
      <c r="CH2954">
        <f t="shared" si="231"/>
        <v>0</v>
      </c>
      <c r="CI2954" t="s">
        <v>1405</v>
      </c>
      <c r="CJ2954">
        <v>1</v>
      </c>
      <c r="CK2954" t="s">
        <v>1399</v>
      </c>
      <c r="CL2954">
        <f t="shared" si="232"/>
        <v>1</v>
      </c>
      <c r="CM2954">
        <f t="shared" si="233"/>
        <v>0</v>
      </c>
      <c r="CN2954">
        <f t="shared" si="234"/>
        <v>0</v>
      </c>
    </row>
    <row r="2955" spans="1:92" x14ac:dyDescent="0.25">
      <c r="A2955">
        <v>1993</v>
      </c>
      <c r="B2955" t="s">
        <v>564</v>
      </c>
      <c r="C2955" t="s">
        <v>564</v>
      </c>
      <c r="D2955">
        <v>2609707</v>
      </c>
      <c r="E2955">
        <v>4</v>
      </c>
      <c r="F2955" s="107">
        <v>40983</v>
      </c>
      <c r="G2955" s="107">
        <v>41010</v>
      </c>
      <c r="H2955">
        <v>2609707</v>
      </c>
      <c r="I2955" s="107">
        <v>40983</v>
      </c>
      <c r="J2955" s="107">
        <v>41010</v>
      </c>
      <c r="K2955">
        <v>5000</v>
      </c>
      <c r="L2955" t="s">
        <v>567</v>
      </c>
      <c r="N2955" t="s">
        <v>564</v>
      </c>
      <c r="O2955" t="s">
        <v>913</v>
      </c>
      <c r="P2955" t="s">
        <v>38</v>
      </c>
      <c r="Q2955">
        <v>28</v>
      </c>
      <c r="R2955">
        <v>28</v>
      </c>
      <c r="S2955">
        <v>0</v>
      </c>
      <c r="T2955">
        <v>0</v>
      </c>
      <c r="AB2955" t="s">
        <v>111</v>
      </c>
      <c r="AD2955" s="107">
        <v>28018</v>
      </c>
      <c r="AE2955" t="s">
        <v>31</v>
      </c>
      <c r="AF2955" t="s">
        <v>39</v>
      </c>
      <c r="AG2955" t="s">
        <v>40</v>
      </c>
      <c r="AH2955" t="s">
        <v>30</v>
      </c>
      <c r="AI2955" t="s">
        <v>117</v>
      </c>
      <c r="AJ2955" t="s">
        <v>88</v>
      </c>
      <c r="AK2955">
        <v>2</v>
      </c>
      <c r="AL2955" t="s">
        <v>986</v>
      </c>
      <c r="AO2955">
        <v>180</v>
      </c>
      <c r="AP2955" t="s">
        <v>42</v>
      </c>
      <c r="AR2955" t="s">
        <v>43</v>
      </c>
      <c r="AS2955" t="s">
        <v>44</v>
      </c>
      <c r="AT2955" t="s">
        <v>642</v>
      </c>
      <c r="BC2955" t="s">
        <v>37</v>
      </c>
      <c r="BF2955">
        <v>28</v>
      </c>
      <c r="BG2955">
        <v>28</v>
      </c>
      <c r="BH2955">
        <v>28</v>
      </c>
      <c r="BI2955">
        <v>35.423497267759565</v>
      </c>
      <c r="BJ2955">
        <f t="shared" si="230"/>
        <v>36</v>
      </c>
      <c r="BK2955">
        <v>0</v>
      </c>
      <c r="BL2955">
        <v>0</v>
      </c>
      <c r="BM2955" t="s">
        <v>1050</v>
      </c>
      <c r="BN2955" t="s">
        <v>913</v>
      </c>
      <c r="BO2955" t="s">
        <v>564</v>
      </c>
      <c r="BQ2955" t="s">
        <v>1050</v>
      </c>
      <c r="BR2955" t="s">
        <v>87</v>
      </c>
      <c r="BS2955" t="s">
        <v>572</v>
      </c>
      <c r="BT2955" t="s">
        <v>1252</v>
      </c>
      <c r="BU2955" t="s">
        <v>564</v>
      </c>
      <c r="BV2955">
        <v>1</v>
      </c>
      <c r="BW2955">
        <v>1</v>
      </c>
      <c r="BX2955">
        <v>0</v>
      </c>
      <c r="BY2955">
        <v>0</v>
      </c>
      <c r="BZ2955">
        <v>-28</v>
      </c>
      <c r="CA2955">
        <v>0</v>
      </c>
      <c r="CB2955">
        <v>28</v>
      </c>
      <c r="CC2955" t="e">
        <v>#VALUE!</v>
      </c>
      <c r="CD2955">
        <v>28</v>
      </c>
      <c r="CE2955">
        <v>0</v>
      </c>
      <c r="CH2955">
        <f t="shared" si="231"/>
        <v>0</v>
      </c>
      <c r="CI2955" t="s">
        <v>1404</v>
      </c>
      <c r="CJ2955">
        <v>2</v>
      </c>
      <c r="CK2955" t="s">
        <v>1399</v>
      </c>
      <c r="CL2955">
        <f t="shared" si="232"/>
        <v>0</v>
      </c>
      <c r="CM2955">
        <f t="shared" si="233"/>
        <v>0</v>
      </c>
      <c r="CN2955">
        <f t="shared" si="234"/>
        <v>0</v>
      </c>
    </row>
    <row r="2956" spans="1:92" x14ac:dyDescent="0.25">
      <c r="A2956">
        <v>1995</v>
      </c>
      <c r="B2956" t="s">
        <v>564</v>
      </c>
      <c r="C2956" t="s">
        <v>564</v>
      </c>
      <c r="D2956">
        <v>2609709</v>
      </c>
      <c r="E2956">
        <v>1</v>
      </c>
      <c r="F2956" s="107">
        <v>40983</v>
      </c>
      <c r="G2956" s="107">
        <v>41297</v>
      </c>
      <c r="H2956">
        <v>2609709</v>
      </c>
      <c r="I2956" s="107">
        <v>40984</v>
      </c>
      <c r="J2956" s="107">
        <v>40990</v>
      </c>
      <c r="K2956">
        <v>30000</v>
      </c>
      <c r="L2956" t="s">
        <v>570</v>
      </c>
      <c r="M2956" s="107">
        <v>40990</v>
      </c>
      <c r="N2956" t="s">
        <v>87</v>
      </c>
      <c r="O2956" t="s">
        <v>583</v>
      </c>
      <c r="P2956" t="s">
        <v>54</v>
      </c>
      <c r="Q2956">
        <v>7</v>
      </c>
      <c r="R2956">
        <v>315</v>
      </c>
      <c r="S2956">
        <v>0</v>
      </c>
      <c r="T2956">
        <v>0</v>
      </c>
      <c r="AD2956" s="107">
        <v>33322</v>
      </c>
      <c r="AE2956" t="s">
        <v>31</v>
      </c>
      <c r="AF2956" t="s">
        <v>68</v>
      </c>
      <c r="AG2956" t="s">
        <v>870</v>
      </c>
      <c r="AH2956" t="s">
        <v>30</v>
      </c>
      <c r="AI2956" t="s">
        <v>70</v>
      </c>
      <c r="AJ2956" t="s">
        <v>54</v>
      </c>
      <c r="AK2956">
        <v>7</v>
      </c>
      <c r="AL2956" t="s">
        <v>54</v>
      </c>
      <c r="AP2956" t="s">
        <v>72</v>
      </c>
      <c r="AR2956" t="s">
        <v>49</v>
      </c>
      <c r="AS2956" t="s">
        <v>73</v>
      </c>
      <c r="BC2956" t="s">
        <v>51</v>
      </c>
      <c r="BF2956">
        <v>7</v>
      </c>
      <c r="BG2956">
        <v>314</v>
      </c>
      <c r="BH2956">
        <v>315</v>
      </c>
      <c r="BI2956">
        <v>20.931693989071039</v>
      </c>
      <c r="BJ2956">
        <f t="shared" si="230"/>
        <v>21</v>
      </c>
      <c r="BK2956">
        <v>0</v>
      </c>
      <c r="BL2956">
        <v>-307</v>
      </c>
      <c r="BM2956" t="s">
        <v>1051</v>
      </c>
      <c r="BN2956" t="s">
        <v>75</v>
      </c>
      <c r="BO2956" t="s">
        <v>87</v>
      </c>
      <c r="BQ2956" t="s">
        <v>1051</v>
      </c>
      <c r="BR2956" t="s">
        <v>87</v>
      </c>
      <c r="BS2956" t="s">
        <v>573</v>
      </c>
      <c r="BT2956" t="s">
        <v>1252</v>
      </c>
      <c r="BU2956" t="s">
        <v>564</v>
      </c>
      <c r="BV2956">
        <v>2.2222222222222223E-2</v>
      </c>
      <c r="BW2956">
        <v>2.2292993630573247E-2</v>
      </c>
      <c r="BX2956">
        <v>7.0771408351023857E-5</v>
      </c>
      <c r="BY2956">
        <v>0</v>
      </c>
      <c r="BZ2956">
        <v>-7</v>
      </c>
      <c r="CA2956">
        <v>0</v>
      </c>
      <c r="CB2956">
        <v>7</v>
      </c>
      <c r="CC2956" t="e">
        <v>#VALUE!</v>
      </c>
      <c r="CD2956">
        <v>7</v>
      </c>
      <c r="CE2956">
        <v>0</v>
      </c>
      <c r="CH2956">
        <f t="shared" si="231"/>
        <v>0</v>
      </c>
      <c r="CI2956" t="s">
        <v>1405</v>
      </c>
      <c r="CJ2956">
        <v>1</v>
      </c>
      <c r="CK2956" t="s">
        <v>1399</v>
      </c>
      <c r="CL2956">
        <f t="shared" si="232"/>
        <v>1</v>
      </c>
      <c r="CM2956">
        <f t="shared" si="233"/>
        <v>0</v>
      </c>
      <c r="CN2956">
        <f t="shared" si="234"/>
        <v>0</v>
      </c>
    </row>
    <row r="2957" spans="1:92" x14ac:dyDescent="0.25">
      <c r="A2957">
        <v>2005</v>
      </c>
      <c r="B2957" t="s">
        <v>564</v>
      </c>
      <c r="C2957" t="s">
        <v>564</v>
      </c>
      <c r="D2957">
        <v>2609733</v>
      </c>
      <c r="E2957">
        <v>2</v>
      </c>
      <c r="F2957" s="107">
        <v>40984</v>
      </c>
      <c r="G2957" s="107">
        <v>41190</v>
      </c>
      <c r="H2957">
        <v>2609733</v>
      </c>
      <c r="I2957" s="107">
        <v>40984</v>
      </c>
      <c r="J2957" s="107">
        <v>40984</v>
      </c>
      <c r="K2957">
        <v>40000</v>
      </c>
      <c r="L2957" t="s">
        <v>570</v>
      </c>
      <c r="M2957" s="107">
        <v>40984</v>
      </c>
      <c r="N2957" t="s">
        <v>87</v>
      </c>
      <c r="O2957" t="s">
        <v>75</v>
      </c>
      <c r="P2957" t="s">
        <v>587</v>
      </c>
      <c r="Q2957">
        <v>1</v>
      </c>
      <c r="R2957">
        <v>207</v>
      </c>
      <c r="S2957">
        <v>0</v>
      </c>
      <c r="T2957">
        <v>0</v>
      </c>
      <c r="AD2957" s="107">
        <v>30208</v>
      </c>
      <c r="AE2957" t="s">
        <v>31</v>
      </c>
      <c r="AF2957" t="s">
        <v>68</v>
      </c>
      <c r="AG2957" t="s">
        <v>870</v>
      </c>
      <c r="AH2957" t="s">
        <v>30</v>
      </c>
      <c r="AI2957" t="s">
        <v>52</v>
      </c>
      <c r="AJ2957" t="s">
        <v>47</v>
      </c>
      <c r="AK2957">
        <v>10</v>
      </c>
      <c r="AL2957" t="s">
        <v>47</v>
      </c>
      <c r="AP2957" t="s">
        <v>226</v>
      </c>
      <c r="AR2957" t="s">
        <v>91</v>
      </c>
      <c r="AS2957" t="s">
        <v>63</v>
      </c>
      <c r="BC2957" t="s">
        <v>51</v>
      </c>
      <c r="BF2957">
        <v>1</v>
      </c>
      <c r="BG2957">
        <v>207</v>
      </c>
      <c r="BH2957">
        <v>207</v>
      </c>
      <c r="BI2957">
        <v>29.442622950819672</v>
      </c>
      <c r="BJ2957">
        <f t="shared" si="230"/>
        <v>30</v>
      </c>
      <c r="BK2957">
        <v>0</v>
      </c>
      <c r="BL2957">
        <v>-206</v>
      </c>
      <c r="BM2957" t="s">
        <v>47</v>
      </c>
      <c r="BN2957" t="s">
        <v>75</v>
      </c>
      <c r="BO2957" t="s">
        <v>87</v>
      </c>
      <c r="BQ2957" t="s">
        <v>47</v>
      </c>
      <c r="BR2957" t="s">
        <v>87</v>
      </c>
      <c r="BS2957" t="s">
        <v>573</v>
      </c>
      <c r="BT2957" t="s">
        <v>1252</v>
      </c>
      <c r="BU2957" t="s">
        <v>564</v>
      </c>
      <c r="BV2957">
        <v>4.830917874396135E-3</v>
      </c>
      <c r="BW2957">
        <v>4.830917874396135E-3</v>
      </c>
      <c r="BX2957">
        <v>0</v>
      </c>
      <c r="BY2957">
        <v>0</v>
      </c>
      <c r="BZ2957">
        <v>-1</v>
      </c>
      <c r="CA2957">
        <v>0</v>
      </c>
      <c r="CB2957">
        <v>1</v>
      </c>
      <c r="CC2957" t="e">
        <v>#VALUE!</v>
      </c>
      <c r="CD2957">
        <v>1</v>
      </c>
      <c r="CE2957">
        <v>0</v>
      </c>
      <c r="CH2957">
        <f t="shared" si="231"/>
        <v>0</v>
      </c>
      <c r="CI2957" t="s">
        <v>1405</v>
      </c>
      <c r="CJ2957">
        <v>1</v>
      </c>
      <c r="CK2957" t="s">
        <v>1399</v>
      </c>
      <c r="CL2957">
        <f t="shared" si="232"/>
        <v>1</v>
      </c>
      <c r="CM2957">
        <f t="shared" si="233"/>
        <v>0</v>
      </c>
      <c r="CN2957">
        <f t="shared" si="234"/>
        <v>0</v>
      </c>
    </row>
    <row r="2958" spans="1:92" x14ac:dyDescent="0.25">
      <c r="A2958">
        <v>2012</v>
      </c>
      <c r="B2958" t="s">
        <v>564</v>
      </c>
      <c r="C2958" t="s">
        <v>564</v>
      </c>
      <c r="D2958">
        <v>2609819</v>
      </c>
      <c r="E2958">
        <v>6</v>
      </c>
      <c r="F2958" s="107">
        <v>40984</v>
      </c>
      <c r="G2958" s="107">
        <v>41101</v>
      </c>
      <c r="H2958">
        <v>2609819</v>
      </c>
      <c r="I2958" s="107">
        <v>40987</v>
      </c>
      <c r="J2958" s="107">
        <v>41101</v>
      </c>
      <c r="K2958" t="s">
        <v>562</v>
      </c>
      <c r="L2958" t="s">
        <v>562</v>
      </c>
      <c r="N2958" t="s">
        <v>564</v>
      </c>
      <c r="O2958" t="s">
        <v>913</v>
      </c>
      <c r="P2958" t="s">
        <v>38</v>
      </c>
      <c r="Q2958">
        <v>115</v>
      </c>
      <c r="R2958">
        <v>118</v>
      </c>
      <c r="S2958">
        <v>0</v>
      </c>
      <c r="T2958">
        <v>0</v>
      </c>
      <c r="AD2958" s="107">
        <v>35434</v>
      </c>
      <c r="AE2958" t="s">
        <v>31</v>
      </c>
      <c r="AF2958" t="s">
        <v>68</v>
      </c>
      <c r="AG2958" t="s">
        <v>870</v>
      </c>
      <c r="AH2958" t="s">
        <v>30</v>
      </c>
      <c r="AI2958" t="s">
        <v>41</v>
      </c>
      <c r="AJ2958" t="s">
        <v>88</v>
      </c>
      <c r="AK2958">
        <v>5</v>
      </c>
      <c r="AL2958" t="s">
        <v>361</v>
      </c>
      <c r="AM2958">
        <v>7</v>
      </c>
      <c r="AP2958" t="s">
        <v>104</v>
      </c>
      <c r="AR2958" t="s">
        <v>91</v>
      </c>
      <c r="AS2958" t="s">
        <v>105</v>
      </c>
      <c r="BC2958" t="s">
        <v>37</v>
      </c>
      <c r="BF2958">
        <v>115</v>
      </c>
      <c r="BG2958">
        <v>115</v>
      </c>
      <c r="BH2958">
        <v>118</v>
      </c>
      <c r="BI2958">
        <v>15.163934426229508</v>
      </c>
      <c r="BJ2958">
        <f t="shared" si="230"/>
        <v>15</v>
      </c>
      <c r="BK2958">
        <v>0</v>
      </c>
      <c r="BL2958">
        <v>0</v>
      </c>
      <c r="BM2958" t="s">
        <v>1050</v>
      </c>
      <c r="BN2958" t="s">
        <v>913</v>
      </c>
      <c r="BO2958" t="s">
        <v>564</v>
      </c>
      <c r="BQ2958" t="s">
        <v>1050</v>
      </c>
      <c r="BR2958" t="s">
        <v>87</v>
      </c>
      <c r="BS2958" t="s">
        <v>572</v>
      </c>
      <c r="BT2958" t="s">
        <v>1252</v>
      </c>
      <c r="BU2958" t="s">
        <v>564</v>
      </c>
      <c r="BV2958">
        <v>0.97457627118644063</v>
      </c>
      <c r="BW2958">
        <v>1</v>
      </c>
      <c r="BX2958">
        <v>2.5423728813559365E-2</v>
      </c>
      <c r="BY2958">
        <v>0</v>
      </c>
      <c r="BZ2958">
        <v>-115</v>
      </c>
      <c r="CA2958">
        <v>0</v>
      </c>
      <c r="CB2958">
        <v>115</v>
      </c>
      <c r="CC2958" t="e">
        <v>#VALUE!</v>
      </c>
      <c r="CD2958">
        <v>115</v>
      </c>
      <c r="CE2958">
        <v>0</v>
      </c>
      <c r="CH2958">
        <f t="shared" si="231"/>
        <v>0</v>
      </c>
      <c r="CI2958" t="s">
        <v>1408</v>
      </c>
      <c r="CJ2958">
        <v>0</v>
      </c>
      <c r="CK2958" t="s">
        <v>1399</v>
      </c>
      <c r="CL2958">
        <f t="shared" si="232"/>
        <v>0</v>
      </c>
      <c r="CM2958">
        <f t="shared" si="233"/>
        <v>0</v>
      </c>
      <c r="CN2958">
        <f t="shared" si="234"/>
        <v>0</v>
      </c>
    </row>
    <row r="2959" spans="1:92" x14ac:dyDescent="0.25">
      <c r="A2959">
        <v>2014</v>
      </c>
      <c r="B2959" t="s">
        <v>564</v>
      </c>
      <c r="C2959" t="s">
        <v>564</v>
      </c>
      <c r="D2959">
        <v>2609833</v>
      </c>
      <c r="E2959">
        <v>6</v>
      </c>
      <c r="F2959" s="107">
        <v>40984</v>
      </c>
      <c r="G2959" s="107">
        <v>41509</v>
      </c>
      <c r="H2959">
        <v>2609833</v>
      </c>
      <c r="I2959" s="107">
        <v>40984</v>
      </c>
      <c r="J2959" s="107">
        <v>40985</v>
      </c>
      <c r="K2959">
        <v>60000</v>
      </c>
      <c r="L2959" t="s">
        <v>570</v>
      </c>
      <c r="M2959" s="107">
        <v>40985</v>
      </c>
      <c r="N2959" t="s">
        <v>87</v>
      </c>
      <c r="O2959" t="s">
        <v>75</v>
      </c>
      <c r="P2959" t="s">
        <v>38</v>
      </c>
      <c r="Q2959">
        <v>2</v>
      </c>
      <c r="R2959">
        <v>526</v>
      </c>
      <c r="S2959">
        <v>0</v>
      </c>
      <c r="T2959">
        <v>0</v>
      </c>
      <c r="AD2959" s="107">
        <v>30433</v>
      </c>
      <c r="AE2959" t="s">
        <v>31</v>
      </c>
      <c r="AF2959" t="s">
        <v>68</v>
      </c>
      <c r="AG2959" t="s">
        <v>870</v>
      </c>
      <c r="AH2959" t="s">
        <v>30</v>
      </c>
      <c r="AI2959" t="s">
        <v>61</v>
      </c>
      <c r="AJ2959" t="s">
        <v>88</v>
      </c>
      <c r="AK2959">
        <v>14</v>
      </c>
      <c r="AL2959" t="s">
        <v>361</v>
      </c>
      <c r="AM2959">
        <v>5</v>
      </c>
      <c r="AP2959" t="s">
        <v>124</v>
      </c>
      <c r="AR2959" t="s">
        <v>49</v>
      </c>
      <c r="AS2959" t="s">
        <v>125</v>
      </c>
      <c r="AT2959" t="s">
        <v>1155</v>
      </c>
      <c r="BC2959" t="s">
        <v>51</v>
      </c>
      <c r="BF2959">
        <v>2</v>
      </c>
      <c r="BG2959">
        <v>526</v>
      </c>
      <c r="BH2959">
        <v>526</v>
      </c>
      <c r="BI2959">
        <v>28.827868852459016</v>
      </c>
      <c r="BJ2959">
        <f t="shared" si="230"/>
        <v>29</v>
      </c>
      <c r="BK2959">
        <v>0</v>
      </c>
      <c r="BL2959">
        <v>-524</v>
      </c>
      <c r="BM2959" t="s">
        <v>1050</v>
      </c>
      <c r="BN2959" t="s">
        <v>75</v>
      </c>
      <c r="BO2959" t="s">
        <v>87</v>
      </c>
      <c r="BQ2959" t="s">
        <v>1050</v>
      </c>
      <c r="BR2959" t="s">
        <v>87</v>
      </c>
      <c r="BS2959" t="s">
        <v>573</v>
      </c>
      <c r="BT2959" t="s">
        <v>1252</v>
      </c>
      <c r="BU2959" t="s">
        <v>564</v>
      </c>
      <c r="BV2959">
        <v>3.8022813688212928E-3</v>
      </c>
      <c r="BW2959">
        <v>3.8022813688212928E-3</v>
      </c>
      <c r="BX2959">
        <v>0</v>
      </c>
      <c r="BY2959">
        <v>0</v>
      </c>
      <c r="BZ2959">
        <v>-2</v>
      </c>
      <c r="CA2959">
        <v>0</v>
      </c>
      <c r="CB2959">
        <v>2</v>
      </c>
      <c r="CC2959" t="e">
        <v>#VALUE!</v>
      </c>
      <c r="CD2959">
        <v>2</v>
      </c>
      <c r="CE2959">
        <v>0</v>
      </c>
      <c r="CH2959">
        <f t="shared" si="231"/>
        <v>0</v>
      </c>
      <c r="CI2959" t="s">
        <v>1405</v>
      </c>
      <c r="CJ2959">
        <v>1</v>
      </c>
      <c r="CK2959" t="s">
        <v>1399</v>
      </c>
      <c r="CL2959">
        <f t="shared" si="232"/>
        <v>1</v>
      </c>
      <c r="CM2959">
        <f t="shared" si="233"/>
        <v>0</v>
      </c>
      <c r="CN2959">
        <f t="shared" si="234"/>
        <v>0</v>
      </c>
    </row>
    <row r="2960" spans="1:92" x14ac:dyDescent="0.25">
      <c r="A2960">
        <v>2019</v>
      </c>
      <c r="B2960" t="s">
        <v>564</v>
      </c>
      <c r="C2960" t="s">
        <v>564</v>
      </c>
      <c r="D2960">
        <v>2609877</v>
      </c>
      <c r="E2960">
        <v>6</v>
      </c>
      <c r="F2960" s="107">
        <v>40984</v>
      </c>
      <c r="G2960" s="107">
        <v>41059</v>
      </c>
      <c r="H2960">
        <v>2609877</v>
      </c>
      <c r="I2960" s="107">
        <v>40985</v>
      </c>
      <c r="J2960" s="107">
        <v>41059</v>
      </c>
      <c r="K2960">
        <v>50000</v>
      </c>
      <c r="L2960" t="s">
        <v>570</v>
      </c>
      <c r="N2960" t="s">
        <v>564</v>
      </c>
      <c r="O2960" t="s">
        <v>913</v>
      </c>
      <c r="P2960" t="s">
        <v>38</v>
      </c>
      <c r="Q2960">
        <v>75</v>
      </c>
      <c r="R2960">
        <v>76</v>
      </c>
      <c r="S2960">
        <v>0</v>
      </c>
      <c r="T2960">
        <v>0</v>
      </c>
      <c r="AD2960" s="107">
        <v>27900</v>
      </c>
      <c r="AE2960" t="s">
        <v>45</v>
      </c>
      <c r="AF2960" t="s">
        <v>68</v>
      </c>
      <c r="AG2960" t="s">
        <v>870</v>
      </c>
      <c r="AH2960" t="s">
        <v>30</v>
      </c>
      <c r="AI2960" t="s">
        <v>64</v>
      </c>
      <c r="AJ2960" t="s">
        <v>88</v>
      </c>
      <c r="AK2960">
        <v>4</v>
      </c>
      <c r="AL2960" t="s">
        <v>361</v>
      </c>
      <c r="AM2960">
        <v>5</v>
      </c>
      <c r="AP2960" t="s">
        <v>104</v>
      </c>
      <c r="AR2960" t="s">
        <v>91</v>
      </c>
      <c r="AS2960" t="s">
        <v>105</v>
      </c>
      <c r="BC2960" t="s">
        <v>37</v>
      </c>
      <c r="BF2960">
        <v>75</v>
      </c>
      <c r="BG2960">
        <v>75</v>
      </c>
      <c r="BH2960">
        <v>76</v>
      </c>
      <c r="BI2960">
        <v>35.748633879781423</v>
      </c>
      <c r="BJ2960">
        <f t="shared" si="230"/>
        <v>36</v>
      </c>
      <c r="BK2960">
        <v>0</v>
      </c>
      <c r="BL2960">
        <v>0</v>
      </c>
      <c r="BM2960" t="s">
        <v>1050</v>
      </c>
      <c r="BN2960" t="s">
        <v>913</v>
      </c>
      <c r="BO2960" t="s">
        <v>564</v>
      </c>
      <c r="BQ2960" t="s">
        <v>1050</v>
      </c>
      <c r="BR2960" t="s">
        <v>87</v>
      </c>
      <c r="BS2960" t="s">
        <v>572</v>
      </c>
      <c r="BT2960" t="s">
        <v>1252</v>
      </c>
      <c r="BU2960" t="s">
        <v>564</v>
      </c>
      <c r="BV2960">
        <v>0.98684210526315785</v>
      </c>
      <c r="BW2960">
        <v>1</v>
      </c>
      <c r="BX2960">
        <v>1.3157894736842146E-2</v>
      </c>
      <c r="BY2960">
        <v>0</v>
      </c>
      <c r="BZ2960">
        <v>-75</v>
      </c>
      <c r="CA2960">
        <v>0</v>
      </c>
      <c r="CB2960">
        <v>75</v>
      </c>
      <c r="CC2960" t="e">
        <v>#VALUE!</v>
      </c>
      <c r="CD2960">
        <v>75</v>
      </c>
      <c r="CE2960">
        <v>0</v>
      </c>
      <c r="CH2960">
        <f t="shared" si="231"/>
        <v>0</v>
      </c>
      <c r="CI2960" t="s">
        <v>1402</v>
      </c>
      <c r="CJ2960">
        <v>4</v>
      </c>
      <c r="CK2960" t="s">
        <v>1399</v>
      </c>
      <c r="CL2960">
        <f t="shared" si="232"/>
        <v>0</v>
      </c>
      <c r="CM2960">
        <f t="shared" si="233"/>
        <v>0</v>
      </c>
      <c r="CN2960">
        <f t="shared" si="234"/>
        <v>0</v>
      </c>
    </row>
    <row r="2961" spans="1:92" x14ac:dyDescent="0.25">
      <c r="A2961">
        <v>2023</v>
      </c>
      <c r="B2961" t="s">
        <v>564</v>
      </c>
      <c r="C2961" t="s">
        <v>564</v>
      </c>
      <c r="D2961">
        <v>2609887</v>
      </c>
      <c r="E2961">
        <v>4</v>
      </c>
      <c r="F2961" s="107">
        <v>40984</v>
      </c>
      <c r="G2961" s="107">
        <v>40987</v>
      </c>
      <c r="H2961">
        <v>2609887</v>
      </c>
      <c r="I2961" s="107">
        <v>40985</v>
      </c>
      <c r="J2961" s="107">
        <v>40987</v>
      </c>
      <c r="K2961">
        <v>35000</v>
      </c>
      <c r="L2961" t="s">
        <v>570</v>
      </c>
      <c r="N2961" t="s">
        <v>564</v>
      </c>
      <c r="O2961" t="s">
        <v>913</v>
      </c>
      <c r="P2961" t="s">
        <v>38</v>
      </c>
      <c r="Q2961">
        <v>3</v>
      </c>
      <c r="R2961">
        <v>4</v>
      </c>
      <c r="S2961">
        <v>0</v>
      </c>
      <c r="T2961">
        <v>0</v>
      </c>
      <c r="AB2961" t="s">
        <v>111</v>
      </c>
      <c r="AD2961" s="107">
        <v>20109</v>
      </c>
      <c r="AE2961" t="s">
        <v>31</v>
      </c>
      <c r="AF2961" t="s">
        <v>39</v>
      </c>
      <c r="AG2961" t="s">
        <v>40</v>
      </c>
      <c r="AH2961" t="s">
        <v>30</v>
      </c>
      <c r="AI2961" t="s">
        <v>84</v>
      </c>
      <c r="AJ2961" t="s">
        <v>88</v>
      </c>
      <c r="AK2961">
        <v>1</v>
      </c>
      <c r="AL2961" t="s">
        <v>986</v>
      </c>
      <c r="AO2961">
        <v>90</v>
      </c>
      <c r="AP2961" t="s">
        <v>42</v>
      </c>
      <c r="AR2961" t="s">
        <v>43</v>
      </c>
      <c r="AS2961" t="s">
        <v>44</v>
      </c>
      <c r="BC2961" t="s">
        <v>37</v>
      </c>
      <c r="BF2961">
        <v>3</v>
      </c>
      <c r="BG2961">
        <v>3</v>
      </c>
      <c r="BH2961">
        <v>4</v>
      </c>
      <c r="BI2961">
        <v>57.035519125683059</v>
      </c>
      <c r="BJ2961">
        <f t="shared" si="230"/>
        <v>57</v>
      </c>
      <c r="BK2961">
        <v>0</v>
      </c>
      <c r="BL2961">
        <v>0</v>
      </c>
      <c r="BM2961" t="s">
        <v>1050</v>
      </c>
      <c r="BN2961" t="s">
        <v>913</v>
      </c>
      <c r="BO2961" t="s">
        <v>564</v>
      </c>
      <c r="BQ2961" t="s">
        <v>1050</v>
      </c>
      <c r="BR2961" t="s">
        <v>87</v>
      </c>
      <c r="BS2961" t="s">
        <v>572</v>
      </c>
      <c r="BT2961" t="s">
        <v>1252</v>
      </c>
      <c r="BU2961" t="s">
        <v>564</v>
      </c>
      <c r="BV2961">
        <v>0.75</v>
      </c>
      <c r="BW2961">
        <v>1</v>
      </c>
      <c r="BX2961">
        <v>0.25</v>
      </c>
      <c r="BY2961">
        <v>0</v>
      </c>
      <c r="BZ2961">
        <v>-3</v>
      </c>
      <c r="CA2961">
        <v>0</v>
      </c>
      <c r="CB2961">
        <v>3</v>
      </c>
      <c r="CC2961" t="e">
        <v>#VALUE!</v>
      </c>
      <c r="CD2961">
        <v>3</v>
      </c>
      <c r="CE2961">
        <v>0</v>
      </c>
      <c r="CH2961">
        <f t="shared" si="231"/>
        <v>0</v>
      </c>
      <c r="CI2961" t="s">
        <v>1405</v>
      </c>
      <c r="CJ2961">
        <v>1</v>
      </c>
      <c r="CK2961" t="s">
        <v>1399</v>
      </c>
      <c r="CL2961">
        <f t="shared" si="232"/>
        <v>0</v>
      </c>
      <c r="CM2961">
        <f t="shared" si="233"/>
        <v>0</v>
      </c>
      <c r="CN2961">
        <f t="shared" si="234"/>
        <v>0</v>
      </c>
    </row>
    <row r="2962" spans="1:92" x14ac:dyDescent="0.25">
      <c r="A2962">
        <v>2030</v>
      </c>
      <c r="B2962" t="s">
        <v>564</v>
      </c>
      <c r="C2962" t="s">
        <v>564</v>
      </c>
      <c r="D2962">
        <v>2609932</v>
      </c>
      <c r="E2962">
        <v>2</v>
      </c>
      <c r="F2962" s="107">
        <v>40985</v>
      </c>
      <c r="G2962" s="107">
        <v>41143</v>
      </c>
      <c r="H2962">
        <v>2609932</v>
      </c>
      <c r="I2962" s="107">
        <v>40985</v>
      </c>
      <c r="J2962" s="107">
        <v>41143</v>
      </c>
      <c r="K2962">
        <v>30000</v>
      </c>
      <c r="L2962" t="s">
        <v>570</v>
      </c>
      <c r="N2962" t="s">
        <v>564</v>
      </c>
      <c r="O2962" t="s">
        <v>913</v>
      </c>
      <c r="P2962" t="s">
        <v>587</v>
      </c>
      <c r="Q2962">
        <v>159</v>
      </c>
      <c r="R2962">
        <v>159</v>
      </c>
      <c r="S2962">
        <v>0</v>
      </c>
      <c r="T2962">
        <v>0</v>
      </c>
      <c r="AB2962" t="s">
        <v>111</v>
      </c>
      <c r="AD2962" s="107">
        <v>34146</v>
      </c>
      <c r="AE2962" t="s">
        <v>31</v>
      </c>
      <c r="AF2962" t="s">
        <v>39</v>
      </c>
      <c r="AG2962" t="s">
        <v>40</v>
      </c>
      <c r="AH2962" t="s">
        <v>30</v>
      </c>
      <c r="AI2962" t="s">
        <v>79</v>
      </c>
      <c r="AJ2962" t="s">
        <v>47</v>
      </c>
      <c r="AK2962">
        <v>7</v>
      </c>
      <c r="AL2962" t="s">
        <v>47</v>
      </c>
      <c r="AP2962" t="s">
        <v>72</v>
      </c>
      <c r="AR2962" t="s">
        <v>49</v>
      </c>
      <c r="AS2962" t="s">
        <v>73</v>
      </c>
      <c r="BC2962" t="s">
        <v>37</v>
      </c>
      <c r="BF2962">
        <v>159</v>
      </c>
      <c r="BG2962">
        <v>159</v>
      </c>
      <c r="BH2962">
        <v>159</v>
      </c>
      <c r="BI2962">
        <v>18.685792349726775</v>
      </c>
      <c r="BJ2962">
        <f t="shared" si="230"/>
        <v>19</v>
      </c>
      <c r="BK2962">
        <v>0</v>
      </c>
      <c r="BL2962">
        <v>0</v>
      </c>
      <c r="BM2962" t="s">
        <v>47</v>
      </c>
      <c r="BN2962" t="s">
        <v>913</v>
      </c>
      <c r="BO2962" t="s">
        <v>564</v>
      </c>
      <c r="BQ2962" t="s">
        <v>47</v>
      </c>
      <c r="BR2962" t="s">
        <v>87</v>
      </c>
      <c r="BS2962" t="s">
        <v>572</v>
      </c>
      <c r="BT2962" t="s">
        <v>1252</v>
      </c>
      <c r="BU2962" t="s">
        <v>564</v>
      </c>
      <c r="BV2962">
        <v>1</v>
      </c>
      <c r="BW2962">
        <v>1</v>
      </c>
      <c r="BX2962">
        <v>0</v>
      </c>
      <c r="BY2962">
        <v>0</v>
      </c>
      <c r="BZ2962">
        <v>-159</v>
      </c>
      <c r="CA2962">
        <v>0</v>
      </c>
      <c r="CB2962">
        <v>159</v>
      </c>
      <c r="CC2962" t="e">
        <v>#VALUE!</v>
      </c>
      <c r="CD2962">
        <v>159</v>
      </c>
      <c r="CE2962">
        <v>0</v>
      </c>
      <c r="CH2962">
        <f t="shared" si="231"/>
        <v>0</v>
      </c>
      <c r="CI2962" t="s">
        <v>1403</v>
      </c>
      <c r="CJ2962">
        <v>6</v>
      </c>
      <c r="CK2962" t="s">
        <v>1399</v>
      </c>
      <c r="CL2962">
        <f t="shared" si="232"/>
        <v>0</v>
      </c>
      <c r="CM2962">
        <f t="shared" si="233"/>
        <v>0</v>
      </c>
      <c r="CN2962">
        <f t="shared" si="234"/>
        <v>0</v>
      </c>
    </row>
    <row r="2963" spans="1:92" x14ac:dyDescent="0.25">
      <c r="A2963">
        <v>2035</v>
      </c>
      <c r="B2963" t="s">
        <v>564</v>
      </c>
      <c r="C2963" t="s">
        <v>564</v>
      </c>
      <c r="D2963">
        <v>2609961</v>
      </c>
      <c r="E2963">
        <v>2</v>
      </c>
      <c r="F2963" s="107">
        <v>40985</v>
      </c>
      <c r="G2963" s="107">
        <v>40987</v>
      </c>
      <c r="H2963">
        <v>2609961</v>
      </c>
      <c r="I2963" s="107">
        <v>40986</v>
      </c>
      <c r="J2963" s="107">
        <v>40987</v>
      </c>
      <c r="K2963">
        <v>10000</v>
      </c>
      <c r="L2963" t="s">
        <v>568</v>
      </c>
      <c r="N2963" t="s">
        <v>564</v>
      </c>
      <c r="O2963" t="s">
        <v>913</v>
      </c>
      <c r="P2963" t="s">
        <v>587</v>
      </c>
      <c r="Q2963">
        <v>2</v>
      </c>
      <c r="R2963">
        <v>3</v>
      </c>
      <c r="S2963">
        <v>0</v>
      </c>
      <c r="T2963">
        <v>0</v>
      </c>
      <c r="AD2963" s="107">
        <v>34176</v>
      </c>
      <c r="AE2963" t="s">
        <v>45</v>
      </c>
      <c r="AF2963" t="s">
        <v>68</v>
      </c>
      <c r="AG2963" t="s">
        <v>870</v>
      </c>
      <c r="AH2963" t="s">
        <v>30</v>
      </c>
      <c r="AI2963" t="s">
        <v>69</v>
      </c>
      <c r="AJ2963" t="s">
        <v>47</v>
      </c>
      <c r="AK2963">
        <v>1</v>
      </c>
      <c r="AL2963" t="s">
        <v>47</v>
      </c>
      <c r="AP2963" t="s">
        <v>106</v>
      </c>
      <c r="AR2963" t="s">
        <v>43</v>
      </c>
      <c r="AS2963" t="s">
        <v>56</v>
      </c>
      <c r="BC2963" t="s">
        <v>37</v>
      </c>
      <c r="BF2963">
        <v>2</v>
      </c>
      <c r="BG2963">
        <v>2</v>
      </c>
      <c r="BH2963">
        <v>3</v>
      </c>
      <c r="BI2963">
        <v>18.603825136612024</v>
      </c>
      <c r="BJ2963">
        <f t="shared" si="230"/>
        <v>19</v>
      </c>
      <c r="BK2963">
        <v>0</v>
      </c>
      <c r="BL2963">
        <v>0</v>
      </c>
      <c r="BM2963" t="s">
        <v>47</v>
      </c>
      <c r="BN2963" t="s">
        <v>913</v>
      </c>
      <c r="BO2963" t="s">
        <v>564</v>
      </c>
      <c r="BQ2963" t="s">
        <v>47</v>
      </c>
      <c r="BR2963" t="s">
        <v>87</v>
      </c>
      <c r="BS2963" t="s">
        <v>572</v>
      </c>
      <c r="BT2963" t="s">
        <v>1252</v>
      </c>
      <c r="BU2963" t="s">
        <v>564</v>
      </c>
      <c r="BV2963">
        <v>0.66666666666666663</v>
      </c>
      <c r="BW2963">
        <v>1</v>
      </c>
      <c r="BX2963">
        <v>0.33333333333333337</v>
      </c>
      <c r="BY2963">
        <v>0</v>
      </c>
      <c r="BZ2963">
        <v>-2</v>
      </c>
      <c r="CA2963">
        <v>0</v>
      </c>
      <c r="CB2963">
        <v>2</v>
      </c>
      <c r="CC2963" t="e">
        <v>#VALUE!</v>
      </c>
      <c r="CD2963">
        <v>2</v>
      </c>
      <c r="CE2963">
        <v>0</v>
      </c>
      <c r="CH2963">
        <f t="shared" si="231"/>
        <v>0</v>
      </c>
      <c r="CI2963" t="s">
        <v>1405</v>
      </c>
      <c r="CJ2963">
        <v>1</v>
      </c>
      <c r="CK2963" t="s">
        <v>1399</v>
      </c>
      <c r="CL2963">
        <f t="shared" si="232"/>
        <v>0</v>
      </c>
      <c r="CM2963">
        <f t="shared" si="233"/>
        <v>0</v>
      </c>
      <c r="CN2963">
        <f t="shared" si="234"/>
        <v>0</v>
      </c>
    </row>
    <row r="2964" spans="1:92" x14ac:dyDescent="0.25">
      <c r="A2964">
        <v>2037</v>
      </c>
      <c r="B2964" t="s">
        <v>564</v>
      </c>
      <c r="C2964" t="s">
        <v>564</v>
      </c>
      <c r="D2964">
        <v>2609968</v>
      </c>
      <c r="E2964">
        <v>4</v>
      </c>
      <c r="F2964" s="107">
        <v>40985</v>
      </c>
      <c r="G2964" s="107">
        <v>40987</v>
      </c>
      <c r="H2964">
        <v>2609968</v>
      </c>
      <c r="I2964" s="107">
        <v>40986</v>
      </c>
      <c r="J2964" s="107">
        <v>40987</v>
      </c>
      <c r="K2964">
        <v>35000</v>
      </c>
      <c r="L2964" t="s">
        <v>570</v>
      </c>
      <c r="N2964" t="s">
        <v>564</v>
      </c>
      <c r="O2964" t="s">
        <v>913</v>
      </c>
      <c r="P2964" t="s">
        <v>38</v>
      </c>
      <c r="Q2964">
        <v>2</v>
      </c>
      <c r="R2964">
        <v>3</v>
      </c>
      <c r="S2964">
        <v>0</v>
      </c>
      <c r="T2964">
        <v>0</v>
      </c>
      <c r="AB2964" t="s">
        <v>111</v>
      </c>
      <c r="AD2964" s="107">
        <v>31491</v>
      </c>
      <c r="AE2964" t="s">
        <v>45</v>
      </c>
      <c r="AF2964" t="s">
        <v>39</v>
      </c>
      <c r="AG2964" t="s">
        <v>40</v>
      </c>
      <c r="AH2964" t="s">
        <v>30</v>
      </c>
      <c r="AI2964" t="s">
        <v>99</v>
      </c>
      <c r="AJ2964" t="s">
        <v>88</v>
      </c>
      <c r="AK2964">
        <v>1</v>
      </c>
      <c r="AL2964" t="s">
        <v>986</v>
      </c>
      <c r="AO2964">
        <v>180</v>
      </c>
      <c r="AP2964" t="s">
        <v>42</v>
      </c>
      <c r="AR2964" t="s">
        <v>43</v>
      </c>
      <c r="AS2964" t="s">
        <v>44</v>
      </c>
      <c r="BC2964" t="s">
        <v>37</v>
      </c>
      <c r="BF2964">
        <v>2</v>
      </c>
      <c r="BG2964">
        <v>2</v>
      </c>
      <c r="BH2964">
        <v>3</v>
      </c>
      <c r="BI2964">
        <v>25.939890710382514</v>
      </c>
      <c r="BJ2964">
        <f t="shared" si="230"/>
        <v>26</v>
      </c>
      <c r="BK2964">
        <v>0</v>
      </c>
      <c r="BL2964">
        <v>0</v>
      </c>
      <c r="BM2964" t="s">
        <v>1050</v>
      </c>
      <c r="BN2964" t="s">
        <v>913</v>
      </c>
      <c r="BO2964" t="s">
        <v>564</v>
      </c>
      <c r="BQ2964" t="s">
        <v>1050</v>
      </c>
      <c r="BR2964" t="s">
        <v>87</v>
      </c>
      <c r="BS2964" t="s">
        <v>572</v>
      </c>
      <c r="BT2964" t="s">
        <v>1252</v>
      </c>
      <c r="BU2964" t="s">
        <v>564</v>
      </c>
      <c r="BV2964">
        <v>0.66666666666666663</v>
      </c>
      <c r="BW2964">
        <v>1</v>
      </c>
      <c r="BX2964">
        <v>0.33333333333333337</v>
      </c>
      <c r="BY2964">
        <v>0</v>
      </c>
      <c r="BZ2964">
        <v>-2</v>
      </c>
      <c r="CA2964">
        <v>0</v>
      </c>
      <c r="CB2964">
        <v>2</v>
      </c>
      <c r="CC2964" t="e">
        <v>#VALUE!</v>
      </c>
      <c r="CD2964">
        <v>2</v>
      </c>
      <c r="CE2964">
        <v>0</v>
      </c>
      <c r="CH2964">
        <f t="shared" si="231"/>
        <v>0</v>
      </c>
      <c r="CI2964" t="s">
        <v>1405</v>
      </c>
      <c r="CJ2964">
        <v>1</v>
      </c>
      <c r="CK2964" t="s">
        <v>1399</v>
      </c>
      <c r="CL2964">
        <f t="shared" si="232"/>
        <v>0</v>
      </c>
      <c r="CM2964">
        <f t="shared" si="233"/>
        <v>0</v>
      </c>
      <c r="CN2964">
        <f t="shared" si="234"/>
        <v>0</v>
      </c>
    </row>
    <row r="2965" spans="1:92" x14ac:dyDescent="0.25">
      <c r="A2965">
        <v>2041</v>
      </c>
      <c r="B2965" t="s">
        <v>564</v>
      </c>
      <c r="C2965" t="s">
        <v>564</v>
      </c>
      <c r="D2965">
        <v>2609975</v>
      </c>
      <c r="E2965">
        <v>1</v>
      </c>
      <c r="F2965" s="107">
        <v>40985</v>
      </c>
      <c r="G2965" s="107">
        <v>40988</v>
      </c>
      <c r="H2965">
        <v>2609975</v>
      </c>
      <c r="I2965" s="107">
        <v>40986</v>
      </c>
      <c r="J2965" s="107">
        <v>40988</v>
      </c>
      <c r="K2965">
        <v>30000</v>
      </c>
      <c r="L2965" t="s">
        <v>570</v>
      </c>
      <c r="N2965" t="s">
        <v>564</v>
      </c>
      <c r="O2965" t="s">
        <v>913</v>
      </c>
      <c r="P2965" t="s">
        <v>54</v>
      </c>
      <c r="Q2965">
        <v>3</v>
      </c>
      <c r="R2965">
        <v>4</v>
      </c>
      <c r="S2965">
        <v>0</v>
      </c>
      <c r="T2965">
        <v>0</v>
      </c>
      <c r="AD2965" s="107">
        <v>34413</v>
      </c>
      <c r="AE2965" t="s">
        <v>31</v>
      </c>
      <c r="AF2965" t="s">
        <v>32</v>
      </c>
      <c r="AG2965" t="s">
        <v>868</v>
      </c>
      <c r="AH2965" t="s">
        <v>57</v>
      </c>
      <c r="AI2965" t="s">
        <v>86</v>
      </c>
      <c r="AJ2965" t="s">
        <v>54</v>
      </c>
      <c r="AK2965">
        <v>2</v>
      </c>
      <c r="AL2965" t="s">
        <v>54</v>
      </c>
      <c r="AP2965" t="s">
        <v>104</v>
      </c>
      <c r="AR2965" t="s">
        <v>91</v>
      </c>
      <c r="AS2965" t="s">
        <v>105</v>
      </c>
      <c r="AT2965" t="s">
        <v>644</v>
      </c>
      <c r="BC2965" t="s">
        <v>98</v>
      </c>
      <c r="BF2965">
        <v>3</v>
      </c>
      <c r="BG2965">
        <v>3</v>
      </c>
      <c r="BH2965">
        <v>4</v>
      </c>
      <c r="BI2965">
        <v>17.956284153005466</v>
      </c>
      <c r="BJ2965">
        <f t="shared" si="230"/>
        <v>18</v>
      </c>
      <c r="BK2965">
        <v>0</v>
      </c>
      <c r="BL2965">
        <v>0</v>
      </c>
      <c r="BM2965" t="s">
        <v>1051</v>
      </c>
      <c r="BN2965" t="s">
        <v>913</v>
      </c>
      <c r="BO2965" t="s">
        <v>564</v>
      </c>
      <c r="BQ2965" t="s">
        <v>1051</v>
      </c>
      <c r="BR2965" t="s">
        <v>87</v>
      </c>
      <c r="BS2965" t="s">
        <v>572</v>
      </c>
      <c r="BT2965" t="s">
        <v>1252</v>
      </c>
      <c r="BU2965" t="s">
        <v>564</v>
      </c>
      <c r="BV2965">
        <v>0.75</v>
      </c>
      <c r="BW2965">
        <v>1</v>
      </c>
      <c r="BX2965">
        <v>0.25</v>
      </c>
      <c r="BY2965">
        <v>0</v>
      </c>
      <c r="BZ2965">
        <v>-3</v>
      </c>
      <c r="CA2965">
        <v>0</v>
      </c>
      <c r="CB2965">
        <v>3</v>
      </c>
      <c r="CC2965" t="e">
        <v>#VALUE!</v>
      </c>
      <c r="CD2965">
        <v>3</v>
      </c>
      <c r="CE2965">
        <v>0</v>
      </c>
      <c r="CH2965">
        <f t="shared" si="231"/>
        <v>0</v>
      </c>
      <c r="CI2965" t="s">
        <v>1405</v>
      </c>
      <c r="CJ2965">
        <v>1</v>
      </c>
      <c r="CK2965" t="s">
        <v>1399</v>
      </c>
      <c r="CL2965">
        <f t="shared" si="232"/>
        <v>0</v>
      </c>
      <c r="CM2965">
        <f t="shared" si="233"/>
        <v>0</v>
      </c>
      <c r="CN2965">
        <f t="shared" si="234"/>
        <v>0</v>
      </c>
    </row>
    <row r="2966" spans="1:92" x14ac:dyDescent="0.25">
      <c r="A2966">
        <v>2047</v>
      </c>
      <c r="B2966" t="s">
        <v>564</v>
      </c>
      <c r="C2966" t="s">
        <v>564</v>
      </c>
      <c r="D2966">
        <v>2609991</v>
      </c>
      <c r="E2966">
        <v>1</v>
      </c>
      <c r="F2966" s="107">
        <v>40985</v>
      </c>
      <c r="G2966" s="107">
        <v>41135</v>
      </c>
      <c r="H2966">
        <v>2609991</v>
      </c>
      <c r="I2966" s="107">
        <v>40986</v>
      </c>
      <c r="J2966" s="107">
        <v>40987</v>
      </c>
      <c r="K2966">
        <v>5000</v>
      </c>
      <c r="L2966" t="s">
        <v>567</v>
      </c>
      <c r="M2966" s="107">
        <v>40987</v>
      </c>
      <c r="N2966" t="s">
        <v>87</v>
      </c>
      <c r="O2966" t="s">
        <v>75</v>
      </c>
      <c r="P2966" t="s">
        <v>54</v>
      </c>
      <c r="Q2966">
        <v>2</v>
      </c>
      <c r="R2966">
        <v>151</v>
      </c>
      <c r="S2966">
        <v>0</v>
      </c>
      <c r="T2966">
        <v>0</v>
      </c>
      <c r="AD2966" s="107">
        <v>33054</v>
      </c>
      <c r="AE2966" t="s">
        <v>45</v>
      </c>
      <c r="AF2966" t="s">
        <v>32</v>
      </c>
      <c r="AG2966" t="s">
        <v>868</v>
      </c>
      <c r="AH2966" t="s">
        <v>30</v>
      </c>
      <c r="AI2966" t="s">
        <v>82</v>
      </c>
      <c r="AJ2966" t="s">
        <v>54</v>
      </c>
      <c r="AK2966">
        <v>7</v>
      </c>
      <c r="AL2966" t="s">
        <v>54</v>
      </c>
      <c r="AP2966" t="s">
        <v>83</v>
      </c>
      <c r="AR2966" t="s">
        <v>66</v>
      </c>
      <c r="AS2966" t="s">
        <v>73</v>
      </c>
      <c r="AT2966" t="s">
        <v>401</v>
      </c>
      <c r="BC2966" t="s">
        <v>51</v>
      </c>
      <c r="BF2966">
        <v>2</v>
      </c>
      <c r="BG2966">
        <v>150</v>
      </c>
      <c r="BH2966">
        <v>151</v>
      </c>
      <c r="BI2966">
        <v>21.669398907103826</v>
      </c>
      <c r="BJ2966">
        <f t="shared" si="230"/>
        <v>22</v>
      </c>
      <c r="BK2966">
        <v>0</v>
      </c>
      <c r="BL2966">
        <v>-148</v>
      </c>
      <c r="BM2966" t="s">
        <v>1051</v>
      </c>
      <c r="BN2966" t="s">
        <v>75</v>
      </c>
      <c r="BO2966" t="s">
        <v>87</v>
      </c>
      <c r="BQ2966" t="s">
        <v>1051</v>
      </c>
      <c r="BR2966" t="s">
        <v>87</v>
      </c>
      <c r="BS2966" t="s">
        <v>573</v>
      </c>
      <c r="BT2966" t="s">
        <v>1252</v>
      </c>
      <c r="BU2966" t="s">
        <v>564</v>
      </c>
      <c r="BV2966">
        <v>1.3245033112582781E-2</v>
      </c>
      <c r="BW2966">
        <v>1.3333333333333334E-2</v>
      </c>
      <c r="BX2966">
        <v>8.8300220750552744E-5</v>
      </c>
      <c r="BY2966">
        <v>0</v>
      </c>
      <c r="BZ2966">
        <v>-2</v>
      </c>
      <c r="CA2966">
        <v>0</v>
      </c>
      <c r="CB2966">
        <v>2</v>
      </c>
      <c r="CC2966" t="e">
        <v>#VALUE!</v>
      </c>
      <c r="CD2966">
        <v>2</v>
      </c>
      <c r="CE2966">
        <v>0</v>
      </c>
      <c r="CH2966">
        <f t="shared" si="231"/>
        <v>0</v>
      </c>
      <c r="CI2966" t="s">
        <v>1405</v>
      </c>
      <c r="CJ2966">
        <v>1</v>
      </c>
      <c r="CK2966" t="s">
        <v>1399</v>
      </c>
      <c r="CL2966">
        <f t="shared" si="232"/>
        <v>1</v>
      </c>
      <c r="CM2966">
        <f t="shared" si="233"/>
        <v>0</v>
      </c>
      <c r="CN2966">
        <f t="shared" si="234"/>
        <v>0</v>
      </c>
    </row>
    <row r="2967" spans="1:92" x14ac:dyDescent="0.25">
      <c r="A2967">
        <v>2048</v>
      </c>
      <c r="B2967" t="s">
        <v>564</v>
      </c>
      <c r="C2967" t="s">
        <v>564</v>
      </c>
      <c r="D2967">
        <v>2609992</v>
      </c>
      <c r="E2967">
        <v>2</v>
      </c>
      <c r="F2967" s="107">
        <v>40986</v>
      </c>
      <c r="G2967" s="107">
        <v>40988</v>
      </c>
      <c r="H2967">
        <v>2609992</v>
      </c>
      <c r="I2967" s="107">
        <v>40986</v>
      </c>
      <c r="J2967" s="107">
        <v>40988</v>
      </c>
      <c r="K2967">
        <v>7000</v>
      </c>
      <c r="L2967" t="s">
        <v>568</v>
      </c>
      <c r="N2967" t="s">
        <v>564</v>
      </c>
      <c r="O2967" t="s">
        <v>913</v>
      </c>
      <c r="P2967" t="s">
        <v>587</v>
      </c>
      <c r="Q2967">
        <v>3</v>
      </c>
      <c r="R2967">
        <v>3</v>
      </c>
      <c r="S2967">
        <v>0</v>
      </c>
      <c r="T2967">
        <v>0</v>
      </c>
      <c r="AB2967" t="s">
        <v>111</v>
      </c>
      <c r="AD2967" s="107">
        <v>33703</v>
      </c>
      <c r="AE2967" t="s">
        <v>31</v>
      </c>
      <c r="AF2967" t="s">
        <v>39</v>
      </c>
      <c r="AG2967" t="s">
        <v>40</v>
      </c>
      <c r="AH2967" t="s">
        <v>30</v>
      </c>
      <c r="AI2967" t="s">
        <v>84</v>
      </c>
      <c r="AJ2967" t="s">
        <v>47</v>
      </c>
      <c r="AK2967">
        <v>1</v>
      </c>
      <c r="AL2967" t="s">
        <v>47</v>
      </c>
      <c r="AP2967" t="s">
        <v>120</v>
      </c>
      <c r="AR2967" t="s">
        <v>43</v>
      </c>
      <c r="AS2967" t="s">
        <v>121</v>
      </c>
      <c r="BC2967" t="s">
        <v>37</v>
      </c>
      <c r="BF2967">
        <v>3</v>
      </c>
      <c r="BG2967">
        <v>3</v>
      </c>
      <c r="BH2967">
        <v>3</v>
      </c>
      <c r="BI2967">
        <v>19.898907103825138</v>
      </c>
      <c r="BJ2967">
        <f t="shared" si="230"/>
        <v>20</v>
      </c>
      <c r="BK2967">
        <v>0</v>
      </c>
      <c r="BL2967">
        <v>0</v>
      </c>
      <c r="BM2967" t="s">
        <v>47</v>
      </c>
      <c r="BN2967" t="s">
        <v>913</v>
      </c>
      <c r="BO2967" t="s">
        <v>564</v>
      </c>
      <c r="BQ2967" t="s">
        <v>47</v>
      </c>
      <c r="BR2967" t="s">
        <v>87</v>
      </c>
      <c r="BS2967" t="s">
        <v>572</v>
      </c>
      <c r="BT2967" t="s">
        <v>1252</v>
      </c>
      <c r="BU2967" t="s">
        <v>564</v>
      </c>
      <c r="BV2967">
        <v>1</v>
      </c>
      <c r="BW2967">
        <v>1</v>
      </c>
      <c r="BX2967">
        <v>0</v>
      </c>
      <c r="BY2967">
        <v>0</v>
      </c>
      <c r="BZ2967">
        <v>-3</v>
      </c>
      <c r="CA2967">
        <v>0</v>
      </c>
      <c r="CB2967">
        <v>3</v>
      </c>
      <c r="CC2967" t="e">
        <v>#VALUE!</v>
      </c>
      <c r="CD2967">
        <v>3</v>
      </c>
      <c r="CE2967">
        <v>0</v>
      </c>
      <c r="CH2967">
        <f t="shared" si="231"/>
        <v>0</v>
      </c>
      <c r="CI2967" t="s">
        <v>1405</v>
      </c>
      <c r="CJ2967">
        <v>1</v>
      </c>
      <c r="CK2967" t="s">
        <v>1399</v>
      </c>
      <c r="CL2967">
        <f t="shared" si="232"/>
        <v>0</v>
      </c>
      <c r="CM2967">
        <f t="shared" si="233"/>
        <v>0</v>
      </c>
      <c r="CN2967">
        <f t="shared" si="234"/>
        <v>0</v>
      </c>
    </row>
    <row r="2968" spans="1:92" x14ac:dyDescent="0.25">
      <c r="A2968">
        <v>2049</v>
      </c>
      <c r="B2968" t="s">
        <v>564</v>
      </c>
      <c r="C2968" t="s">
        <v>564</v>
      </c>
      <c r="D2968">
        <v>2609993</v>
      </c>
      <c r="E2968">
        <v>4</v>
      </c>
      <c r="F2968" s="107">
        <v>40986</v>
      </c>
      <c r="G2968" s="107">
        <v>40988</v>
      </c>
      <c r="H2968">
        <v>2609993</v>
      </c>
      <c r="I2968" s="107">
        <v>40987</v>
      </c>
      <c r="J2968" s="107">
        <v>40988</v>
      </c>
      <c r="K2968">
        <v>35000</v>
      </c>
      <c r="L2968" t="s">
        <v>570</v>
      </c>
      <c r="N2968" t="s">
        <v>564</v>
      </c>
      <c r="O2968" t="s">
        <v>913</v>
      </c>
      <c r="P2968" t="s">
        <v>38</v>
      </c>
      <c r="Q2968">
        <v>2</v>
      </c>
      <c r="R2968">
        <v>3</v>
      </c>
      <c r="S2968">
        <v>0</v>
      </c>
      <c r="T2968">
        <v>0</v>
      </c>
      <c r="AD2968" s="107">
        <v>31142</v>
      </c>
      <c r="AE2968" t="s">
        <v>31</v>
      </c>
      <c r="AF2968" t="s">
        <v>68</v>
      </c>
      <c r="AG2968" t="s">
        <v>870</v>
      </c>
      <c r="AH2968" t="s">
        <v>30</v>
      </c>
      <c r="AI2968" t="s">
        <v>41</v>
      </c>
      <c r="AJ2968" t="s">
        <v>88</v>
      </c>
      <c r="AK2968">
        <v>2</v>
      </c>
      <c r="AL2968" t="s">
        <v>986</v>
      </c>
      <c r="AO2968">
        <v>180</v>
      </c>
      <c r="AP2968" t="s">
        <v>170</v>
      </c>
      <c r="AR2968" t="s">
        <v>43</v>
      </c>
      <c r="AS2968" t="s">
        <v>63</v>
      </c>
      <c r="BC2968" t="s">
        <v>37</v>
      </c>
      <c r="BF2968">
        <v>2</v>
      </c>
      <c r="BG2968">
        <v>2</v>
      </c>
      <c r="BH2968">
        <v>3</v>
      </c>
      <c r="BI2968">
        <v>26.896174863387976</v>
      </c>
      <c r="BJ2968">
        <f t="shared" si="230"/>
        <v>27</v>
      </c>
      <c r="BK2968">
        <v>0</v>
      </c>
      <c r="BL2968">
        <v>0</v>
      </c>
      <c r="BM2968" t="s">
        <v>1050</v>
      </c>
      <c r="BN2968" t="s">
        <v>913</v>
      </c>
      <c r="BO2968" t="s">
        <v>564</v>
      </c>
      <c r="BQ2968" t="s">
        <v>1050</v>
      </c>
      <c r="BR2968" t="s">
        <v>87</v>
      </c>
      <c r="BS2968" t="s">
        <v>572</v>
      </c>
      <c r="BT2968" t="s">
        <v>1252</v>
      </c>
      <c r="BU2968" t="s">
        <v>564</v>
      </c>
      <c r="BV2968">
        <v>0.66666666666666663</v>
      </c>
      <c r="BW2968">
        <v>1</v>
      </c>
      <c r="BX2968">
        <v>0.33333333333333337</v>
      </c>
      <c r="BY2968">
        <v>0</v>
      </c>
      <c r="BZ2968">
        <v>-2</v>
      </c>
      <c r="CA2968">
        <v>0</v>
      </c>
      <c r="CB2968">
        <v>2</v>
      </c>
      <c r="CC2968" t="e">
        <v>#VALUE!</v>
      </c>
      <c r="CD2968">
        <v>2</v>
      </c>
      <c r="CE2968">
        <v>0</v>
      </c>
      <c r="CH2968">
        <f t="shared" si="231"/>
        <v>0</v>
      </c>
      <c r="CI2968" t="s">
        <v>1405</v>
      </c>
      <c r="CJ2968">
        <v>1</v>
      </c>
      <c r="CK2968" t="s">
        <v>1399</v>
      </c>
      <c r="CL2968">
        <f t="shared" si="232"/>
        <v>0</v>
      </c>
      <c r="CM2968">
        <f t="shared" si="233"/>
        <v>0</v>
      </c>
      <c r="CN2968">
        <f t="shared" si="234"/>
        <v>0</v>
      </c>
    </row>
    <row r="2969" spans="1:92" x14ac:dyDescent="0.25">
      <c r="A2969">
        <v>2056</v>
      </c>
      <c r="B2969" t="s">
        <v>564</v>
      </c>
      <c r="C2969" t="s">
        <v>564</v>
      </c>
      <c r="D2969">
        <v>2610020</v>
      </c>
      <c r="E2969">
        <v>2</v>
      </c>
      <c r="F2969" s="107">
        <v>40986</v>
      </c>
      <c r="G2969" s="107">
        <v>40988</v>
      </c>
      <c r="H2969">
        <v>2610020</v>
      </c>
      <c r="I2969" s="107">
        <v>40986</v>
      </c>
      <c r="J2969" s="107">
        <v>40988</v>
      </c>
      <c r="K2969">
        <v>2000</v>
      </c>
      <c r="L2969" t="s">
        <v>566</v>
      </c>
      <c r="N2969" t="s">
        <v>564</v>
      </c>
      <c r="O2969" t="s">
        <v>913</v>
      </c>
      <c r="P2969" t="s">
        <v>587</v>
      </c>
      <c r="Q2969">
        <v>3</v>
      </c>
      <c r="R2969">
        <v>3</v>
      </c>
      <c r="S2969">
        <v>0</v>
      </c>
      <c r="T2969">
        <v>0</v>
      </c>
      <c r="AD2969" s="107">
        <v>33536</v>
      </c>
      <c r="AE2969" t="s">
        <v>31</v>
      </c>
      <c r="AF2969" t="s">
        <v>68</v>
      </c>
      <c r="AG2969" t="s">
        <v>870</v>
      </c>
      <c r="AH2969" t="s">
        <v>30</v>
      </c>
      <c r="AI2969" t="s">
        <v>33</v>
      </c>
      <c r="AJ2969" t="s">
        <v>47</v>
      </c>
      <c r="AK2969">
        <v>2</v>
      </c>
      <c r="AL2969" t="s">
        <v>47</v>
      </c>
      <c r="AP2969" t="s">
        <v>42</v>
      </c>
      <c r="AR2969" t="s">
        <v>43</v>
      </c>
      <c r="AS2969" t="s">
        <v>44</v>
      </c>
      <c r="BC2969" t="s">
        <v>37</v>
      </c>
      <c r="BF2969">
        <v>3</v>
      </c>
      <c r="BG2969">
        <v>3</v>
      </c>
      <c r="BH2969">
        <v>3</v>
      </c>
      <c r="BI2969">
        <v>20.355191256830601</v>
      </c>
      <c r="BJ2969">
        <f t="shared" si="230"/>
        <v>20</v>
      </c>
      <c r="BK2969">
        <v>0</v>
      </c>
      <c r="BL2969">
        <v>0</v>
      </c>
      <c r="BM2969" t="s">
        <v>47</v>
      </c>
      <c r="BN2969" t="s">
        <v>913</v>
      </c>
      <c r="BO2969" t="s">
        <v>564</v>
      </c>
      <c r="BQ2969" t="s">
        <v>47</v>
      </c>
      <c r="BR2969" t="s">
        <v>87</v>
      </c>
      <c r="BS2969" t="s">
        <v>572</v>
      </c>
      <c r="BT2969" t="s">
        <v>1252</v>
      </c>
      <c r="BU2969" t="s">
        <v>564</v>
      </c>
      <c r="BV2969">
        <v>1</v>
      </c>
      <c r="BW2969">
        <v>1</v>
      </c>
      <c r="BX2969">
        <v>0</v>
      </c>
      <c r="BY2969">
        <v>0</v>
      </c>
      <c r="BZ2969">
        <v>-3</v>
      </c>
      <c r="CA2969">
        <v>0</v>
      </c>
      <c r="CB2969">
        <v>3</v>
      </c>
      <c r="CC2969" t="e">
        <v>#VALUE!</v>
      </c>
      <c r="CD2969">
        <v>3</v>
      </c>
      <c r="CE2969">
        <v>0</v>
      </c>
      <c r="CH2969">
        <f t="shared" si="231"/>
        <v>0</v>
      </c>
      <c r="CI2969" t="s">
        <v>1405</v>
      </c>
      <c r="CJ2969">
        <v>1</v>
      </c>
      <c r="CK2969" t="s">
        <v>1399</v>
      </c>
      <c r="CL2969">
        <f t="shared" si="232"/>
        <v>0</v>
      </c>
      <c r="CM2969">
        <f t="shared" si="233"/>
        <v>0</v>
      </c>
      <c r="CN2969">
        <f t="shared" si="234"/>
        <v>0</v>
      </c>
    </row>
    <row r="2970" spans="1:92" x14ac:dyDescent="0.25">
      <c r="A2970">
        <v>2061</v>
      </c>
      <c r="B2970" t="s">
        <v>564</v>
      </c>
      <c r="C2970" t="s">
        <v>564</v>
      </c>
      <c r="D2970">
        <v>2610063</v>
      </c>
      <c r="E2970">
        <v>1</v>
      </c>
      <c r="F2970" s="107">
        <v>40986</v>
      </c>
      <c r="G2970" s="107">
        <v>41207</v>
      </c>
      <c r="H2970">
        <v>2610063</v>
      </c>
      <c r="I2970" s="107">
        <v>40986</v>
      </c>
      <c r="J2970" s="107">
        <v>40986</v>
      </c>
      <c r="K2970">
        <v>2000</v>
      </c>
      <c r="L2970" t="s">
        <v>566</v>
      </c>
      <c r="M2970" s="107">
        <v>40986</v>
      </c>
      <c r="N2970" t="s">
        <v>87</v>
      </c>
      <c r="O2970" t="s">
        <v>75</v>
      </c>
      <c r="P2970" t="s">
        <v>54</v>
      </c>
      <c r="Q2970">
        <v>1</v>
      </c>
      <c r="R2970">
        <v>222</v>
      </c>
      <c r="S2970">
        <v>0</v>
      </c>
      <c r="T2970">
        <v>0</v>
      </c>
      <c r="AD2970" s="107">
        <v>33591</v>
      </c>
      <c r="AE2970" t="s">
        <v>31</v>
      </c>
      <c r="AF2970" t="s">
        <v>68</v>
      </c>
      <c r="AG2970" t="s">
        <v>870</v>
      </c>
      <c r="AH2970" t="s">
        <v>30</v>
      </c>
      <c r="AI2970" t="s">
        <v>33</v>
      </c>
      <c r="AJ2970" t="s">
        <v>54</v>
      </c>
      <c r="AK2970">
        <v>9</v>
      </c>
      <c r="AL2970" t="s">
        <v>54</v>
      </c>
      <c r="AP2970" t="s">
        <v>107</v>
      </c>
      <c r="AR2970" t="s">
        <v>43</v>
      </c>
      <c r="AS2970" t="s">
        <v>60</v>
      </c>
      <c r="BC2970" t="s">
        <v>51</v>
      </c>
      <c r="BF2970">
        <v>1</v>
      </c>
      <c r="BG2970">
        <v>222</v>
      </c>
      <c r="BH2970">
        <v>222</v>
      </c>
      <c r="BI2970">
        <v>20.204918032786885</v>
      </c>
      <c r="BJ2970">
        <f t="shared" si="230"/>
        <v>20</v>
      </c>
      <c r="BK2970">
        <v>0</v>
      </c>
      <c r="BL2970">
        <v>-221</v>
      </c>
      <c r="BM2970" t="s">
        <v>1051</v>
      </c>
      <c r="BN2970" t="s">
        <v>75</v>
      </c>
      <c r="BO2970" t="s">
        <v>87</v>
      </c>
      <c r="BQ2970" t="s">
        <v>1051</v>
      </c>
      <c r="BR2970" t="s">
        <v>87</v>
      </c>
      <c r="BS2970" t="s">
        <v>573</v>
      </c>
      <c r="BT2970" t="s">
        <v>1252</v>
      </c>
      <c r="BU2970" t="s">
        <v>564</v>
      </c>
      <c r="BV2970">
        <v>4.5045045045045045E-3</v>
      </c>
      <c r="BW2970">
        <v>4.5045045045045045E-3</v>
      </c>
      <c r="BX2970">
        <v>0</v>
      </c>
      <c r="BY2970">
        <v>0</v>
      </c>
      <c r="BZ2970">
        <v>-1</v>
      </c>
      <c r="CA2970">
        <v>0</v>
      </c>
      <c r="CB2970">
        <v>1</v>
      </c>
      <c r="CC2970" t="e">
        <v>#VALUE!</v>
      </c>
      <c r="CD2970">
        <v>1</v>
      </c>
      <c r="CE2970">
        <v>0</v>
      </c>
      <c r="CH2970">
        <f t="shared" si="231"/>
        <v>0</v>
      </c>
      <c r="CI2970" t="s">
        <v>1405</v>
      </c>
      <c r="CJ2970">
        <v>1</v>
      </c>
      <c r="CK2970" t="s">
        <v>1399</v>
      </c>
      <c r="CL2970">
        <f t="shared" si="232"/>
        <v>1</v>
      </c>
      <c r="CM2970">
        <f t="shared" si="233"/>
        <v>0</v>
      </c>
      <c r="CN2970">
        <f t="shared" si="234"/>
        <v>0</v>
      </c>
    </row>
    <row r="2971" spans="1:92" x14ac:dyDescent="0.25">
      <c r="A2971">
        <v>2062</v>
      </c>
      <c r="B2971" t="s">
        <v>564</v>
      </c>
      <c r="C2971" t="s">
        <v>564</v>
      </c>
      <c r="D2971">
        <v>2610064</v>
      </c>
      <c r="E2971">
        <v>1</v>
      </c>
      <c r="F2971" s="107">
        <v>40986</v>
      </c>
      <c r="G2971" s="107">
        <v>41207</v>
      </c>
      <c r="H2971">
        <v>2610064</v>
      </c>
      <c r="I2971" s="107">
        <v>40986</v>
      </c>
      <c r="J2971" s="107">
        <v>40987</v>
      </c>
      <c r="K2971">
        <v>2000</v>
      </c>
      <c r="L2971" t="s">
        <v>566</v>
      </c>
      <c r="M2971" s="107">
        <v>40987</v>
      </c>
      <c r="N2971" t="s">
        <v>87</v>
      </c>
      <c r="O2971" t="s">
        <v>159</v>
      </c>
      <c r="P2971" t="s">
        <v>54</v>
      </c>
      <c r="Q2971">
        <v>2</v>
      </c>
      <c r="R2971">
        <v>222</v>
      </c>
      <c r="S2971">
        <v>0</v>
      </c>
      <c r="T2971">
        <v>0</v>
      </c>
      <c r="AD2971" s="107">
        <v>34396</v>
      </c>
      <c r="AE2971" t="s">
        <v>31</v>
      </c>
      <c r="AF2971" t="s">
        <v>68</v>
      </c>
      <c r="AG2971" t="s">
        <v>870</v>
      </c>
      <c r="AH2971" t="s">
        <v>30</v>
      </c>
      <c r="AI2971" t="s">
        <v>33</v>
      </c>
      <c r="AJ2971" t="s">
        <v>54</v>
      </c>
      <c r="AK2971">
        <v>10</v>
      </c>
      <c r="AL2971" t="s">
        <v>54</v>
      </c>
      <c r="AP2971" t="s">
        <v>107</v>
      </c>
      <c r="AR2971" t="s">
        <v>43</v>
      </c>
      <c r="AS2971" t="s">
        <v>60</v>
      </c>
      <c r="BC2971" t="s">
        <v>37</v>
      </c>
      <c r="BF2971">
        <v>2</v>
      </c>
      <c r="BG2971">
        <v>222</v>
      </c>
      <c r="BH2971">
        <v>222</v>
      </c>
      <c r="BI2971">
        <v>18.005464480874316</v>
      </c>
      <c r="BJ2971">
        <f t="shared" si="230"/>
        <v>18</v>
      </c>
      <c r="BK2971">
        <v>0</v>
      </c>
      <c r="BL2971">
        <v>-220</v>
      </c>
      <c r="BM2971" t="s">
        <v>1051</v>
      </c>
      <c r="BN2971" t="s">
        <v>159</v>
      </c>
      <c r="BO2971" t="s">
        <v>87</v>
      </c>
      <c r="BQ2971" t="s">
        <v>1051</v>
      </c>
      <c r="BR2971" t="s">
        <v>87</v>
      </c>
      <c r="BS2971" t="s">
        <v>573</v>
      </c>
      <c r="BT2971" t="s">
        <v>1252</v>
      </c>
      <c r="BU2971" t="s">
        <v>564</v>
      </c>
      <c r="BV2971">
        <v>9.0090090090090089E-3</v>
      </c>
      <c r="BW2971">
        <v>9.0090090090090089E-3</v>
      </c>
      <c r="BX2971">
        <v>0</v>
      </c>
      <c r="BY2971">
        <v>0</v>
      </c>
      <c r="BZ2971">
        <v>-2</v>
      </c>
      <c r="CA2971">
        <v>0</v>
      </c>
      <c r="CB2971">
        <v>2</v>
      </c>
      <c r="CC2971" t="e">
        <v>#VALUE!</v>
      </c>
      <c r="CD2971">
        <v>2</v>
      </c>
      <c r="CE2971">
        <v>0</v>
      </c>
      <c r="CH2971">
        <f t="shared" si="231"/>
        <v>0</v>
      </c>
      <c r="CI2971" t="s">
        <v>1405</v>
      </c>
      <c r="CJ2971">
        <v>1</v>
      </c>
      <c r="CK2971" t="s">
        <v>1399</v>
      </c>
      <c r="CL2971">
        <f t="shared" si="232"/>
        <v>1</v>
      </c>
      <c r="CM2971">
        <f t="shared" si="233"/>
        <v>0</v>
      </c>
      <c r="CN2971">
        <f t="shared" si="234"/>
        <v>0</v>
      </c>
    </row>
    <row r="2972" spans="1:92" x14ac:dyDescent="0.25">
      <c r="A2972">
        <v>2071</v>
      </c>
      <c r="B2972" t="s">
        <v>564</v>
      </c>
      <c r="C2972" t="s">
        <v>564</v>
      </c>
      <c r="D2972">
        <v>2610101</v>
      </c>
      <c r="E2972">
        <v>4</v>
      </c>
      <c r="F2972" s="107">
        <v>40987</v>
      </c>
      <c r="G2972" s="107">
        <v>41093</v>
      </c>
      <c r="H2972">
        <v>2610101</v>
      </c>
      <c r="I2972" s="107">
        <v>40987</v>
      </c>
      <c r="J2972" s="107">
        <v>41093</v>
      </c>
      <c r="K2972">
        <v>55000</v>
      </c>
      <c r="L2972" t="s">
        <v>570</v>
      </c>
      <c r="N2972" t="s">
        <v>564</v>
      </c>
      <c r="O2972" t="s">
        <v>913</v>
      </c>
      <c r="P2972" t="s">
        <v>38</v>
      </c>
      <c r="Q2972">
        <v>107</v>
      </c>
      <c r="R2972">
        <v>107</v>
      </c>
      <c r="S2972">
        <v>0</v>
      </c>
      <c r="T2972">
        <v>1</v>
      </c>
      <c r="AB2972" t="s">
        <v>111</v>
      </c>
      <c r="AD2972" s="107">
        <v>30128</v>
      </c>
      <c r="AE2972" t="s">
        <v>31</v>
      </c>
      <c r="AF2972" t="s">
        <v>39</v>
      </c>
      <c r="AG2972" t="s">
        <v>40</v>
      </c>
      <c r="AH2972" t="s">
        <v>30</v>
      </c>
      <c r="AI2972" t="s">
        <v>89</v>
      </c>
      <c r="AJ2972" t="s">
        <v>88</v>
      </c>
      <c r="AK2972">
        <v>6</v>
      </c>
      <c r="AL2972" t="s">
        <v>986</v>
      </c>
      <c r="AO2972">
        <v>180</v>
      </c>
      <c r="AP2972" t="s">
        <v>95</v>
      </c>
      <c r="AR2972" t="s">
        <v>66</v>
      </c>
      <c r="AS2972" t="s">
        <v>63</v>
      </c>
      <c r="BC2972" t="s">
        <v>37</v>
      </c>
      <c r="BF2972">
        <v>107</v>
      </c>
      <c r="BG2972">
        <v>107</v>
      </c>
      <c r="BH2972">
        <v>107</v>
      </c>
      <c r="BI2972">
        <v>29.669398907103826</v>
      </c>
      <c r="BJ2972">
        <f t="shared" si="230"/>
        <v>30</v>
      </c>
      <c r="BK2972">
        <v>0</v>
      </c>
      <c r="BL2972">
        <v>0</v>
      </c>
      <c r="BM2972" t="s">
        <v>1050</v>
      </c>
      <c r="BN2972" t="s">
        <v>913</v>
      </c>
      <c r="BO2972" t="s">
        <v>564</v>
      </c>
      <c r="BQ2972" t="s">
        <v>1050</v>
      </c>
      <c r="BR2972" t="s">
        <v>87</v>
      </c>
      <c r="BS2972" t="s">
        <v>572</v>
      </c>
      <c r="BT2972" t="s">
        <v>1252</v>
      </c>
      <c r="BU2972" t="s">
        <v>564</v>
      </c>
      <c r="BV2972">
        <v>1</v>
      </c>
      <c r="BW2972">
        <v>1</v>
      </c>
      <c r="BX2972">
        <v>0</v>
      </c>
      <c r="BY2972">
        <v>0</v>
      </c>
      <c r="BZ2972">
        <v>-107</v>
      </c>
      <c r="CA2972">
        <v>0</v>
      </c>
      <c r="CB2972">
        <v>107</v>
      </c>
      <c r="CC2972" t="e">
        <v>#VALUE!</v>
      </c>
      <c r="CD2972">
        <v>107</v>
      </c>
      <c r="CE2972">
        <v>0</v>
      </c>
      <c r="CH2972">
        <f t="shared" si="231"/>
        <v>1</v>
      </c>
      <c r="CI2972" t="s">
        <v>1408</v>
      </c>
      <c r="CJ2972">
        <v>0</v>
      </c>
      <c r="CK2972" t="s">
        <v>1399</v>
      </c>
      <c r="CL2972">
        <f t="shared" si="232"/>
        <v>0</v>
      </c>
      <c r="CM2972">
        <f t="shared" si="233"/>
        <v>0</v>
      </c>
      <c r="CN2972">
        <f t="shared" si="234"/>
        <v>1</v>
      </c>
    </row>
    <row r="2973" spans="1:92" x14ac:dyDescent="0.25">
      <c r="A2973">
        <v>2081</v>
      </c>
      <c r="B2973" t="s">
        <v>564</v>
      </c>
      <c r="C2973" t="s">
        <v>564</v>
      </c>
      <c r="D2973">
        <v>2610165</v>
      </c>
      <c r="E2973">
        <v>2</v>
      </c>
      <c r="F2973" s="107">
        <v>40987</v>
      </c>
      <c r="G2973" s="107">
        <v>41285</v>
      </c>
      <c r="H2973">
        <v>2610165</v>
      </c>
      <c r="I2973" s="107" t="s">
        <v>560</v>
      </c>
      <c r="J2973" s="107" t="s">
        <v>560</v>
      </c>
      <c r="K2973">
        <v>20000</v>
      </c>
      <c r="L2973" t="s">
        <v>569</v>
      </c>
      <c r="M2973" s="107">
        <v>40990</v>
      </c>
      <c r="N2973" t="s">
        <v>87</v>
      </c>
      <c r="O2973" t="s">
        <v>75</v>
      </c>
      <c r="P2973" t="s">
        <v>587</v>
      </c>
      <c r="Q2973">
        <v>0</v>
      </c>
      <c r="R2973">
        <v>299</v>
      </c>
      <c r="S2973">
        <v>0</v>
      </c>
      <c r="T2973">
        <v>0</v>
      </c>
      <c r="AB2973" t="s">
        <v>111</v>
      </c>
      <c r="AD2973" s="107">
        <v>33438</v>
      </c>
      <c r="AE2973" t="s">
        <v>31</v>
      </c>
      <c r="AF2973" t="s">
        <v>39</v>
      </c>
      <c r="AG2973" t="s">
        <v>40</v>
      </c>
      <c r="AH2973" t="s">
        <v>30</v>
      </c>
      <c r="AI2973" t="s">
        <v>41</v>
      </c>
      <c r="AJ2973" t="s">
        <v>47</v>
      </c>
      <c r="AK2973">
        <v>11</v>
      </c>
      <c r="AL2973" t="s">
        <v>47</v>
      </c>
      <c r="AP2973" t="s">
        <v>124</v>
      </c>
      <c r="AR2973" t="s">
        <v>49</v>
      </c>
      <c r="AS2973" t="s">
        <v>125</v>
      </c>
      <c r="BC2973" t="s">
        <v>51</v>
      </c>
      <c r="BF2973">
        <v>0</v>
      </c>
      <c r="BG2973">
        <v>0</v>
      </c>
      <c r="BH2973">
        <v>299</v>
      </c>
      <c r="BI2973">
        <v>20.625683060109289</v>
      </c>
      <c r="BJ2973" t="e">
        <f t="shared" si="230"/>
        <v>#VALUE!</v>
      </c>
      <c r="BK2973" t="e">
        <v>#VALUE!</v>
      </c>
      <c r="BL2973" t="e">
        <v>#VALUE!</v>
      </c>
      <c r="BM2973" t="s">
        <v>47</v>
      </c>
      <c r="BN2973" t="s">
        <v>75</v>
      </c>
      <c r="BO2973" t="s">
        <v>87</v>
      </c>
      <c r="BQ2973" t="s">
        <v>47</v>
      </c>
      <c r="BR2973">
        <v>0</v>
      </c>
      <c r="BS2973" t="s">
        <v>573</v>
      </c>
      <c r="BT2973" t="s">
        <v>1252</v>
      </c>
      <c r="BU2973" t="s">
        <v>564</v>
      </c>
      <c r="BV2973">
        <v>0</v>
      </c>
      <c r="BW2973">
        <v>0</v>
      </c>
      <c r="BX2973">
        <v>0</v>
      </c>
      <c r="BY2973">
        <v>0</v>
      </c>
      <c r="BZ2973" t="e">
        <v>#VALUE!</v>
      </c>
      <c r="CA2973" t="e">
        <v>#VALUE!</v>
      </c>
      <c r="CB2973" t="e">
        <v>#VALUE!</v>
      </c>
      <c r="CC2973">
        <v>0</v>
      </c>
      <c r="CD2973">
        <v>0</v>
      </c>
      <c r="CE2973">
        <v>0</v>
      </c>
      <c r="CH2973">
        <f t="shared" si="231"/>
        <v>0</v>
      </c>
      <c r="CI2973" t="s">
        <v>1405</v>
      </c>
      <c r="CJ2973">
        <v>1</v>
      </c>
      <c r="CK2973" t="s">
        <v>1400</v>
      </c>
      <c r="CL2973">
        <f t="shared" si="232"/>
        <v>1</v>
      </c>
      <c r="CM2973">
        <f t="shared" si="233"/>
        <v>0</v>
      </c>
      <c r="CN2973">
        <f t="shared" si="234"/>
        <v>0</v>
      </c>
    </row>
    <row r="2974" spans="1:92" x14ac:dyDescent="0.25">
      <c r="A2974">
        <v>2085</v>
      </c>
      <c r="B2974" t="s">
        <v>564</v>
      </c>
      <c r="C2974" t="s">
        <v>564</v>
      </c>
      <c r="D2974">
        <v>2610260</v>
      </c>
      <c r="E2974">
        <v>4</v>
      </c>
      <c r="F2974" s="107">
        <v>40987</v>
      </c>
      <c r="G2974" s="107">
        <v>40989</v>
      </c>
      <c r="H2974">
        <v>2610260</v>
      </c>
      <c r="I2974" s="107">
        <v>40987</v>
      </c>
      <c r="J2974" s="107">
        <v>40989</v>
      </c>
      <c r="K2974">
        <v>35000</v>
      </c>
      <c r="L2974" t="s">
        <v>570</v>
      </c>
      <c r="N2974" t="s">
        <v>564</v>
      </c>
      <c r="O2974" t="s">
        <v>913</v>
      </c>
      <c r="P2974" t="s">
        <v>38</v>
      </c>
      <c r="Q2974">
        <v>3</v>
      </c>
      <c r="R2974">
        <v>3</v>
      </c>
      <c r="S2974">
        <v>0</v>
      </c>
      <c r="T2974">
        <v>0</v>
      </c>
      <c r="AB2974" t="s">
        <v>111</v>
      </c>
      <c r="AD2974" s="107">
        <v>30074</v>
      </c>
      <c r="AE2974" t="s">
        <v>45</v>
      </c>
      <c r="AF2974" t="s">
        <v>39</v>
      </c>
      <c r="AG2974" t="s">
        <v>40</v>
      </c>
      <c r="AH2974" t="s">
        <v>30</v>
      </c>
      <c r="AI2974" t="s">
        <v>46</v>
      </c>
      <c r="AJ2974" t="s">
        <v>88</v>
      </c>
      <c r="AK2974">
        <v>1</v>
      </c>
      <c r="AL2974" t="s">
        <v>986</v>
      </c>
      <c r="AO2974">
        <v>30</v>
      </c>
      <c r="AP2974" t="s">
        <v>42</v>
      </c>
      <c r="AR2974" t="s">
        <v>43</v>
      </c>
      <c r="AS2974" t="s">
        <v>44</v>
      </c>
      <c r="BC2974" t="s">
        <v>37</v>
      </c>
      <c r="BF2974">
        <v>3</v>
      </c>
      <c r="BG2974">
        <v>3</v>
      </c>
      <c r="BH2974">
        <v>3</v>
      </c>
      <c r="BI2974">
        <v>29.816939890710383</v>
      </c>
      <c r="BJ2974">
        <f t="shared" si="230"/>
        <v>30</v>
      </c>
      <c r="BK2974">
        <v>0</v>
      </c>
      <c r="BL2974">
        <v>0</v>
      </c>
      <c r="BM2974" t="s">
        <v>1050</v>
      </c>
      <c r="BN2974" t="s">
        <v>913</v>
      </c>
      <c r="BO2974" t="s">
        <v>564</v>
      </c>
      <c r="BQ2974" t="s">
        <v>1050</v>
      </c>
      <c r="BR2974" t="s">
        <v>87</v>
      </c>
      <c r="BS2974" t="s">
        <v>572</v>
      </c>
      <c r="BT2974" t="s">
        <v>1252</v>
      </c>
      <c r="BU2974" t="s">
        <v>564</v>
      </c>
      <c r="BV2974">
        <v>1</v>
      </c>
      <c r="BW2974">
        <v>1</v>
      </c>
      <c r="BX2974">
        <v>0</v>
      </c>
      <c r="BY2974">
        <v>0</v>
      </c>
      <c r="BZ2974">
        <v>-3</v>
      </c>
      <c r="CA2974">
        <v>0</v>
      </c>
      <c r="CB2974">
        <v>3</v>
      </c>
      <c r="CC2974" t="e">
        <v>#VALUE!</v>
      </c>
      <c r="CD2974">
        <v>3</v>
      </c>
      <c r="CE2974">
        <v>0</v>
      </c>
      <c r="CH2974">
        <f t="shared" si="231"/>
        <v>0</v>
      </c>
      <c r="CI2974" t="s">
        <v>1405</v>
      </c>
      <c r="CJ2974">
        <v>1</v>
      </c>
      <c r="CK2974" t="s">
        <v>1399</v>
      </c>
      <c r="CL2974">
        <f t="shared" si="232"/>
        <v>0</v>
      </c>
      <c r="CM2974">
        <f t="shared" si="233"/>
        <v>0</v>
      </c>
      <c r="CN2974">
        <f t="shared" si="234"/>
        <v>0</v>
      </c>
    </row>
    <row r="2975" spans="1:92" x14ac:dyDescent="0.25">
      <c r="A2975">
        <v>2306</v>
      </c>
      <c r="B2975" t="s">
        <v>564</v>
      </c>
      <c r="C2975" t="s">
        <v>564</v>
      </c>
      <c r="D2975">
        <v>2610305</v>
      </c>
      <c r="E2975">
        <v>6</v>
      </c>
      <c r="F2975" s="107">
        <v>40996</v>
      </c>
      <c r="G2975" s="107">
        <v>41065</v>
      </c>
      <c r="H2975">
        <v>2610305</v>
      </c>
      <c r="I2975" s="107">
        <v>40996</v>
      </c>
      <c r="J2975" s="107">
        <v>41065</v>
      </c>
      <c r="K2975" t="s">
        <v>562</v>
      </c>
      <c r="L2975" t="s">
        <v>562</v>
      </c>
      <c r="N2975" t="s">
        <v>564</v>
      </c>
      <c r="O2975" t="s">
        <v>913</v>
      </c>
      <c r="P2975" t="s">
        <v>38</v>
      </c>
      <c r="Q2975">
        <v>70</v>
      </c>
      <c r="R2975">
        <v>70</v>
      </c>
      <c r="S2975">
        <v>0</v>
      </c>
      <c r="T2975">
        <v>0</v>
      </c>
      <c r="AD2975" s="107">
        <v>34401</v>
      </c>
      <c r="AE2975" t="s">
        <v>31</v>
      </c>
      <c r="AF2975" t="s">
        <v>32</v>
      </c>
      <c r="AG2975" t="s">
        <v>868</v>
      </c>
      <c r="AH2975" t="s">
        <v>30</v>
      </c>
      <c r="AI2975" t="s">
        <v>113</v>
      </c>
      <c r="AJ2975" t="s">
        <v>88</v>
      </c>
      <c r="AK2975">
        <v>4</v>
      </c>
      <c r="AL2975" t="s">
        <v>361</v>
      </c>
      <c r="AM2975">
        <v>6</v>
      </c>
      <c r="AP2975" t="s">
        <v>55</v>
      </c>
      <c r="AR2975" t="s">
        <v>49</v>
      </c>
      <c r="AS2975" t="s">
        <v>56</v>
      </c>
      <c r="BC2975" t="s">
        <v>37</v>
      </c>
      <c r="BF2975">
        <v>70</v>
      </c>
      <c r="BG2975">
        <v>70</v>
      </c>
      <c r="BH2975">
        <v>70</v>
      </c>
      <c r="BI2975">
        <v>18.019125683060111</v>
      </c>
      <c r="BJ2975">
        <f t="shared" si="230"/>
        <v>18</v>
      </c>
      <c r="BK2975">
        <v>0</v>
      </c>
      <c r="BL2975">
        <v>0</v>
      </c>
      <c r="BM2975" t="s">
        <v>1050</v>
      </c>
      <c r="BN2975" t="s">
        <v>913</v>
      </c>
      <c r="BO2975" t="s">
        <v>564</v>
      </c>
      <c r="BQ2975" t="s">
        <v>1050</v>
      </c>
      <c r="BR2975" t="s">
        <v>87</v>
      </c>
      <c r="BS2975" t="s">
        <v>572</v>
      </c>
      <c r="BT2975" t="s">
        <v>1252</v>
      </c>
      <c r="BU2975" t="s">
        <v>564</v>
      </c>
      <c r="BV2975">
        <v>1</v>
      </c>
      <c r="BW2975">
        <v>1</v>
      </c>
      <c r="BX2975">
        <v>0</v>
      </c>
      <c r="BY2975">
        <v>0</v>
      </c>
      <c r="BZ2975">
        <v>-70</v>
      </c>
      <c r="CA2975">
        <v>0</v>
      </c>
      <c r="CB2975">
        <v>70</v>
      </c>
      <c r="CC2975" t="e">
        <v>#VALUE!</v>
      </c>
      <c r="CD2975">
        <v>70</v>
      </c>
      <c r="CE2975">
        <v>0</v>
      </c>
      <c r="CH2975">
        <f t="shared" si="231"/>
        <v>0</v>
      </c>
      <c r="CI2975" t="s">
        <v>1402</v>
      </c>
      <c r="CJ2975">
        <v>4</v>
      </c>
      <c r="CK2975" t="s">
        <v>1399</v>
      </c>
      <c r="CL2975">
        <f t="shared" si="232"/>
        <v>0</v>
      </c>
      <c r="CM2975">
        <f t="shared" si="233"/>
        <v>0</v>
      </c>
      <c r="CN2975">
        <f t="shared" si="234"/>
        <v>0</v>
      </c>
    </row>
    <row r="2976" spans="1:92" x14ac:dyDescent="0.25">
      <c r="A2976">
        <v>2091</v>
      </c>
      <c r="B2976" t="s">
        <v>564</v>
      </c>
      <c r="C2976" t="s">
        <v>564</v>
      </c>
      <c r="D2976">
        <v>2610313</v>
      </c>
      <c r="E2976">
        <v>6</v>
      </c>
      <c r="F2976" s="107">
        <v>40987</v>
      </c>
      <c r="G2976" s="107">
        <v>42093</v>
      </c>
      <c r="H2976">
        <v>2610313</v>
      </c>
      <c r="I2976" s="107">
        <v>42061</v>
      </c>
      <c r="J2976" s="107">
        <v>40988</v>
      </c>
      <c r="K2976">
        <v>40000</v>
      </c>
      <c r="L2976" t="s">
        <v>570</v>
      </c>
      <c r="M2976" s="107">
        <v>40988</v>
      </c>
      <c r="N2976" t="s">
        <v>87</v>
      </c>
      <c r="O2976" t="s">
        <v>75</v>
      </c>
      <c r="P2976" t="s">
        <v>38</v>
      </c>
      <c r="Q2976">
        <v>0</v>
      </c>
      <c r="R2976">
        <v>1107</v>
      </c>
      <c r="S2976">
        <v>0</v>
      </c>
      <c r="T2976">
        <v>0</v>
      </c>
      <c r="AD2976" s="107">
        <v>31370</v>
      </c>
      <c r="AE2976" t="s">
        <v>31</v>
      </c>
      <c r="AF2976" t="s">
        <v>137</v>
      </c>
      <c r="AG2976" t="s">
        <v>869</v>
      </c>
      <c r="AH2976" t="s">
        <v>30</v>
      </c>
      <c r="AI2976" t="s">
        <v>96</v>
      </c>
      <c r="AJ2976" t="s">
        <v>88</v>
      </c>
      <c r="AK2976">
        <v>12</v>
      </c>
      <c r="AL2976" t="s">
        <v>361</v>
      </c>
      <c r="AM2976">
        <v>6</v>
      </c>
      <c r="AP2976" t="s">
        <v>174</v>
      </c>
      <c r="AR2976" t="s">
        <v>43</v>
      </c>
      <c r="AS2976" t="s">
        <v>44</v>
      </c>
      <c r="AT2976" t="s">
        <v>857</v>
      </c>
      <c r="BC2976" t="s">
        <v>51</v>
      </c>
      <c r="BF2976">
        <v>0</v>
      </c>
      <c r="BG2976">
        <v>33</v>
      </c>
      <c r="BH2976">
        <v>1107</v>
      </c>
      <c r="BI2976">
        <v>26.275956284153004</v>
      </c>
      <c r="BJ2976">
        <f t="shared" si="230"/>
        <v>29</v>
      </c>
      <c r="BK2976">
        <v>0</v>
      </c>
      <c r="BL2976">
        <v>-1105</v>
      </c>
      <c r="BM2976" t="s">
        <v>1050</v>
      </c>
      <c r="BN2976" t="s">
        <v>75</v>
      </c>
      <c r="BO2976" t="s">
        <v>87</v>
      </c>
      <c r="BQ2976" t="s">
        <v>1050</v>
      </c>
      <c r="BR2976">
        <v>0</v>
      </c>
      <c r="BS2976" t="s">
        <v>572</v>
      </c>
      <c r="BT2976" t="s">
        <v>1252</v>
      </c>
      <c r="BU2976" t="s">
        <v>564</v>
      </c>
      <c r="BV2976">
        <v>0</v>
      </c>
      <c r="BW2976">
        <v>-32.484848484848484</v>
      </c>
      <c r="BX2976">
        <v>-32.484848484848484</v>
      </c>
      <c r="BY2976">
        <v>0</v>
      </c>
      <c r="BZ2976">
        <v>1072</v>
      </c>
      <c r="CA2976">
        <v>1072</v>
      </c>
      <c r="CB2976">
        <v>33</v>
      </c>
      <c r="CC2976" t="e">
        <v>#VALUE!</v>
      </c>
      <c r="CE2976">
        <v>1105</v>
      </c>
      <c r="CH2976">
        <f t="shared" si="231"/>
        <v>0</v>
      </c>
      <c r="CI2976" t="s">
        <v>1405</v>
      </c>
      <c r="CJ2976">
        <v>1</v>
      </c>
      <c r="CK2976" t="s">
        <v>1399</v>
      </c>
      <c r="CL2976">
        <f t="shared" si="232"/>
        <v>1</v>
      </c>
      <c r="CM2976">
        <f t="shared" si="233"/>
        <v>0</v>
      </c>
      <c r="CN2976">
        <f t="shared" si="234"/>
        <v>0</v>
      </c>
    </row>
    <row r="2977" spans="1:92" x14ac:dyDescent="0.25">
      <c r="A2977">
        <v>2099</v>
      </c>
      <c r="B2977" t="s">
        <v>564</v>
      </c>
      <c r="C2977" t="s">
        <v>564</v>
      </c>
      <c r="D2977">
        <v>2610326</v>
      </c>
      <c r="E2977">
        <v>2</v>
      </c>
      <c r="F2977" s="107">
        <v>40987</v>
      </c>
      <c r="G2977" s="107">
        <v>41081</v>
      </c>
      <c r="H2977">
        <v>2610326</v>
      </c>
      <c r="I2977" s="107" t="s">
        <v>560</v>
      </c>
      <c r="J2977" s="107" t="s">
        <v>560</v>
      </c>
      <c r="K2977">
        <v>2000</v>
      </c>
      <c r="L2977" t="s">
        <v>566</v>
      </c>
      <c r="M2977" s="107">
        <v>40992</v>
      </c>
      <c r="N2977" t="s">
        <v>87</v>
      </c>
      <c r="O2977" t="s">
        <v>75</v>
      </c>
      <c r="P2977" t="s">
        <v>587</v>
      </c>
      <c r="Q2977">
        <v>0</v>
      </c>
      <c r="R2977">
        <v>95</v>
      </c>
      <c r="S2977">
        <v>0</v>
      </c>
      <c r="T2977">
        <v>0</v>
      </c>
      <c r="AD2977" s="107">
        <v>33059</v>
      </c>
      <c r="AE2977" t="s">
        <v>45</v>
      </c>
      <c r="AF2977" t="s">
        <v>32</v>
      </c>
      <c r="AG2977" t="s">
        <v>868</v>
      </c>
      <c r="AH2977" t="s">
        <v>57</v>
      </c>
      <c r="AI2977" t="s">
        <v>89</v>
      </c>
      <c r="AJ2977" t="s">
        <v>47</v>
      </c>
      <c r="AK2977">
        <v>6</v>
      </c>
      <c r="AL2977" t="s">
        <v>47</v>
      </c>
      <c r="AP2977" t="s">
        <v>107</v>
      </c>
      <c r="AR2977" t="s">
        <v>43</v>
      </c>
      <c r="AS2977" t="s">
        <v>60</v>
      </c>
      <c r="BC2977" t="s">
        <v>51</v>
      </c>
      <c r="BF2977">
        <v>0</v>
      </c>
      <c r="BG2977">
        <v>0</v>
      </c>
      <c r="BH2977">
        <v>95</v>
      </c>
      <c r="BI2977">
        <v>21.661202185792348</v>
      </c>
      <c r="BJ2977" t="e">
        <f t="shared" si="230"/>
        <v>#VALUE!</v>
      </c>
      <c r="BK2977" t="e">
        <v>#VALUE!</v>
      </c>
      <c r="BL2977" t="e">
        <v>#VALUE!</v>
      </c>
      <c r="BM2977" t="s">
        <v>47</v>
      </c>
      <c r="BN2977" t="s">
        <v>75</v>
      </c>
      <c r="BO2977" t="s">
        <v>87</v>
      </c>
      <c r="BQ2977" t="s">
        <v>47</v>
      </c>
      <c r="BR2977">
        <v>0</v>
      </c>
      <c r="BS2977" t="s">
        <v>573</v>
      </c>
      <c r="BT2977" t="s">
        <v>1252</v>
      </c>
      <c r="BU2977" t="s">
        <v>564</v>
      </c>
      <c r="BV2977">
        <v>0</v>
      </c>
      <c r="BW2977">
        <v>0</v>
      </c>
      <c r="BX2977">
        <v>0</v>
      </c>
      <c r="BY2977">
        <v>0</v>
      </c>
      <c r="BZ2977" t="e">
        <v>#VALUE!</v>
      </c>
      <c r="CA2977" t="e">
        <v>#VALUE!</v>
      </c>
      <c r="CB2977" t="e">
        <v>#VALUE!</v>
      </c>
      <c r="CC2977">
        <v>0</v>
      </c>
      <c r="CD2977">
        <v>0</v>
      </c>
      <c r="CE2977">
        <v>0</v>
      </c>
      <c r="CH2977">
        <f t="shared" si="231"/>
        <v>0</v>
      </c>
      <c r="CI2977" t="s">
        <v>1405</v>
      </c>
      <c r="CJ2977">
        <v>1</v>
      </c>
      <c r="CK2977" t="s">
        <v>1400</v>
      </c>
      <c r="CL2977">
        <f t="shared" si="232"/>
        <v>1</v>
      </c>
      <c r="CM2977">
        <f t="shared" si="233"/>
        <v>0</v>
      </c>
      <c r="CN2977">
        <f t="shared" si="234"/>
        <v>0</v>
      </c>
    </row>
    <row r="2978" spans="1:92" x14ac:dyDescent="0.25">
      <c r="A2978">
        <v>2102</v>
      </c>
      <c r="B2978" t="s">
        <v>564</v>
      </c>
      <c r="C2978" t="s">
        <v>564</v>
      </c>
      <c r="D2978">
        <v>2610334</v>
      </c>
      <c r="E2978">
        <v>2</v>
      </c>
      <c r="F2978" s="107">
        <v>40988</v>
      </c>
      <c r="G2978" s="107">
        <v>41129</v>
      </c>
      <c r="H2978">
        <v>2610334</v>
      </c>
      <c r="I2978" s="107" t="s">
        <v>560</v>
      </c>
      <c r="J2978" s="107" t="s">
        <v>560</v>
      </c>
      <c r="K2978">
        <v>2000</v>
      </c>
      <c r="L2978" t="s">
        <v>566</v>
      </c>
      <c r="M2978" s="107">
        <v>40989</v>
      </c>
      <c r="N2978" t="s">
        <v>87</v>
      </c>
      <c r="O2978" t="s">
        <v>75</v>
      </c>
      <c r="P2978" t="s">
        <v>587</v>
      </c>
      <c r="Q2978">
        <v>0</v>
      </c>
      <c r="R2978">
        <v>142</v>
      </c>
      <c r="S2978">
        <v>0</v>
      </c>
      <c r="T2978">
        <v>0</v>
      </c>
      <c r="AD2978" s="107">
        <v>21583</v>
      </c>
      <c r="AE2978" t="s">
        <v>31</v>
      </c>
      <c r="AF2978" t="s">
        <v>32</v>
      </c>
      <c r="AG2978" t="s">
        <v>868</v>
      </c>
      <c r="AH2978" t="s">
        <v>30</v>
      </c>
      <c r="AI2978" t="s">
        <v>46</v>
      </c>
      <c r="AJ2978" t="s">
        <v>47</v>
      </c>
      <c r="AK2978">
        <v>6</v>
      </c>
      <c r="AL2978" t="s">
        <v>47</v>
      </c>
      <c r="AP2978" t="s">
        <v>42</v>
      </c>
      <c r="AR2978" t="s">
        <v>43</v>
      </c>
      <c r="AS2978" t="s">
        <v>44</v>
      </c>
      <c r="BC2978" t="s">
        <v>51</v>
      </c>
      <c r="BF2978">
        <v>0</v>
      </c>
      <c r="BG2978">
        <v>0</v>
      </c>
      <c r="BH2978">
        <v>142</v>
      </c>
      <c r="BI2978">
        <v>53.019125683060111</v>
      </c>
      <c r="BJ2978" t="e">
        <f t="shared" si="230"/>
        <v>#VALUE!</v>
      </c>
      <c r="BK2978" t="e">
        <v>#VALUE!</v>
      </c>
      <c r="BL2978" t="e">
        <v>#VALUE!</v>
      </c>
      <c r="BM2978" t="s">
        <v>47</v>
      </c>
      <c r="BN2978" t="s">
        <v>75</v>
      </c>
      <c r="BO2978" t="s">
        <v>87</v>
      </c>
      <c r="BQ2978" t="s">
        <v>47</v>
      </c>
      <c r="BR2978">
        <v>0</v>
      </c>
      <c r="BS2978" t="s">
        <v>573</v>
      </c>
      <c r="BT2978" t="s">
        <v>1252</v>
      </c>
      <c r="BU2978" t="s">
        <v>564</v>
      </c>
      <c r="BV2978">
        <v>0</v>
      </c>
      <c r="BW2978">
        <v>0</v>
      </c>
      <c r="BX2978">
        <v>0</v>
      </c>
      <c r="BY2978">
        <v>0</v>
      </c>
      <c r="BZ2978" t="e">
        <v>#VALUE!</v>
      </c>
      <c r="CA2978" t="e">
        <v>#VALUE!</v>
      </c>
      <c r="CB2978" t="e">
        <v>#VALUE!</v>
      </c>
      <c r="CC2978">
        <v>0</v>
      </c>
      <c r="CD2978">
        <v>0</v>
      </c>
      <c r="CE2978">
        <v>0</v>
      </c>
      <c r="CH2978">
        <f t="shared" si="231"/>
        <v>0</v>
      </c>
      <c r="CI2978" t="s">
        <v>1405</v>
      </c>
      <c r="CJ2978">
        <v>1</v>
      </c>
      <c r="CK2978" t="s">
        <v>1400</v>
      </c>
      <c r="CL2978">
        <f t="shared" si="232"/>
        <v>1</v>
      </c>
      <c r="CM2978">
        <f t="shared" si="233"/>
        <v>0</v>
      </c>
      <c r="CN2978">
        <f t="shared" si="234"/>
        <v>0</v>
      </c>
    </row>
    <row r="2979" spans="1:92" x14ac:dyDescent="0.25">
      <c r="A2979">
        <v>2109</v>
      </c>
      <c r="B2979" t="s">
        <v>564</v>
      </c>
      <c r="C2979" t="s">
        <v>564</v>
      </c>
      <c r="D2979">
        <v>2610344</v>
      </c>
      <c r="E2979">
        <v>1</v>
      </c>
      <c r="F2979" s="107">
        <v>40988</v>
      </c>
      <c r="G2979" s="107">
        <v>41403</v>
      </c>
      <c r="H2979">
        <v>2610344</v>
      </c>
      <c r="I2979" s="107" t="s">
        <v>560</v>
      </c>
      <c r="J2979" s="107" t="s">
        <v>560</v>
      </c>
      <c r="K2979">
        <v>15000</v>
      </c>
      <c r="L2979" t="s">
        <v>569</v>
      </c>
      <c r="M2979" s="107">
        <v>40990</v>
      </c>
      <c r="N2979" t="s">
        <v>87</v>
      </c>
      <c r="O2979" t="s">
        <v>75</v>
      </c>
      <c r="P2979" t="s">
        <v>54</v>
      </c>
      <c r="Q2979">
        <v>0</v>
      </c>
      <c r="R2979">
        <v>416</v>
      </c>
      <c r="S2979">
        <v>0</v>
      </c>
      <c r="T2979">
        <v>0</v>
      </c>
      <c r="AD2979" s="107">
        <v>33876</v>
      </c>
      <c r="AE2979" t="s">
        <v>31</v>
      </c>
      <c r="AF2979" t="s">
        <v>68</v>
      </c>
      <c r="AG2979" t="s">
        <v>870</v>
      </c>
      <c r="AH2979" t="s">
        <v>30</v>
      </c>
      <c r="AI2979" t="s">
        <v>61</v>
      </c>
      <c r="AJ2979" t="s">
        <v>54</v>
      </c>
      <c r="AK2979">
        <v>14</v>
      </c>
      <c r="AL2979" t="s">
        <v>54</v>
      </c>
      <c r="AP2979" t="s">
        <v>92</v>
      </c>
      <c r="AR2979" t="s">
        <v>66</v>
      </c>
      <c r="AS2979" t="s">
        <v>44</v>
      </c>
      <c r="AT2979" t="s">
        <v>1155</v>
      </c>
      <c r="BC2979" t="s">
        <v>51</v>
      </c>
      <c r="BF2979">
        <v>0</v>
      </c>
      <c r="BG2979" t="e">
        <v>#VALUE!</v>
      </c>
      <c r="BH2979">
        <v>416</v>
      </c>
      <c r="BI2979">
        <v>19.431693989071039</v>
      </c>
      <c r="BJ2979" t="e">
        <f t="shared" si="230"/>
        <v>#VALUE!</v>
      </c>
      <c r="BK2979" t="e">
        <v>#VALUE!</v>
      </c>
      <c r="BL2979" t="e">
        <v>#VALUE!</v>
      </c>
      <c r="BM2979" t="s">
        <v>1051</v>
      </c>
      <c r="BN2979" t="s">
        <v>75</v>
      </c>
      <c r="BO2979" t="s">
        <v>564</v>
      </c>
      <c r="BQ2979" t="s">
        <v>1051</v>
      </c>
      <c r="BR2979">
        <v>0</v>
      </c>
      <c r="BS2979" t="s">
        <v>573</v>
      </c>
      <c r="BT2979" t="s">
        <v>1252</v>
      </c>
      <c r="BU2979" t="s">
        <v>564</v>
      </c>
      <c r="BV2979">
        <v>0</v>
      </c>
      <c r="BW2979">
        <v>0</v>
      </c>
      <c r="BX2979">
        <v>0</v>
      </c>
      <c r="BY2979">
        <v>0</v>
      </c>
      <c r="BZ2979" t="e">
        <v>#VALUE!</v>
      </c>
      <c r="CA2979" t="e">
        <v>#VALUE!</v>
      </c>
      <c r="CB2979" t="e">
        <v>#VALUE!</v>
      </c>
      <c r="CC2979" t="s">
        <v>560</v>
      </c>
      <c r="CD2979">
        <v>0</v>
      </c>
      <c r="CE2979">
        <v>0</v>
      </c>
      <c r="CH2979">
        <f t="shared" si="231"/>
        <v>0</v>
      </c>
      <c r="CI2979" t="s">
        <v>1405</v>
      </c>
      <c r="CJ2979">
        <v>1</v>
      </c>
      <c r="CK2979" t="s">
        <v>1400</v>
      </c>
      <c r="CL2979">
        <f t="shared" si="232"/>
        <v>1</v>
      </c>
      <c r="CM2979">
        <f t="shared" si="233"/>
        <v>0</v>
      </c>
      <c r="CN2979">
        <f t="shared" si="234"/>
        <v>0</v>
      </c>
    </row>
    <row r="2980" spans="1:92" x14ac:dyDescent="0.25">
      <c r="A2980">
        <v>2111</v>
      </c>
      <c r="B2980" t="s">
        <v>564</v>
      </c>
      <c r="C2980" t="s">
        <v>564</v>
      </c>
      <c r="D2980">
        <v>2610345</v>
      </c>
      <c r="E2980">
        <v>2</v>
      </c>
      <c r="F2980" s="107">
        <v>40988</v>
      </c>
      <c r="G2980" s="107">
        <v>40990</v>
      </c>
      <c r="H2980">
        <v>2610345</v>
      </c>
      <c r="I2980" s="107">
        <v>40988</v>
      </c>
      <c r="J2980" s="107">
        <v>40990</v>
      </c>
      <c r="K2980" t="s">
        <v>562</v>
      </c>
      <c r="L2980" t="s">
        <v>562</v>
      </c>
      <c r="N2980" t="s">
        <v>564</v>
      </c>
      <c r="O2980" t="s">
        <v>913</v>
      </c>
      <c r="P2980" t="s">
        <v>587</v>
      </c>
      <c r="Q2980">
        <v>3</v>
      </c>
      <c r="R2980">
        <v>3</v>
      </c>
      <c r="S2980">
        <v>0</v>
      </c>
      <c r="T2980">
        <v>0</v>
      </c>
      <c r="AD2980" s="107">
        <v>22038</v>
      </c>
      <c r="AE2980" t="s">
        <v>45</v>
      </c>
      <c r="AF2980" t="s">
        <v>68</v>
      </c>
      <c r="AG2980" t="s">
        <v>870</v>
      </c>
      <c r="AH2980" t="s">
        <v>30</v>
      </c>
      <c r="AI2980" t="s">
        <v>64</v>
      </c>
      <c r="AJ2980" t="s">
        <v>47</v>
      </c>
      <c r="AK2980">
        <v>2</v>
      </c>
      <c r="AL2980" t="s">
        <v>47</v>
      </c>
      <c r="AP2980" t="s">
        <v>109</v>
      </c>
      <c r="AR2980" t="s">
        <v>49</v>
      </c>
      <c r="AS2980" t="s">
        <v>73</v>
      </c>
      <c r="BC2980" t="s">
        <v>37</v>
      </c>
      <c r="BF2980">
        <v>3</v>
      </c>
      <c r="BG2980">
        <v>3</v>
      </c>
      <c r="BH2980">
        <v>3</v>
      </c>
      <c r="BI2980">
        <v>51.775956284153004</v>
      </c>
      <c r="BJ2980">
        <f t="shared" si="230"/>
        <v>52</v>
      </c>
      <c r="BK2980">
        <v>0</v>
      </c>
      <c r="BL2980">
        <v>0</v>
      </c>
      <c r="BM2980" t="s">
        <v>47</v>
      </c>
      <c r="BN2980" t="s">
        <v>913</v>
      </c>
      <c r="BO2980" t="s">
        <v>564</v>
      </c>
      <c r="BQ2980" t="s">
        <v>47</v>
      </c>
      <c r="BR2980" t="s">
        <v>87</v>
      </c>
      <c r="BS2980" t="s">
        <v>572</v>
      </c>
      <c r="BT2980" t="s">
        <v>1252</v>
      </c>
      <c r="BU2980" t="s">
        <v>564</v>
      </c>
      <c r="BV2980">
        <v>1</v>
      </c>
      <c r="BW2980">
        <v>1</v>
      </c>
      <c r="BX2980">
        <v>0</v>
      </c>
      <c r="BY2980">
        <v>0</v>
      </c>
      <c r="BZ2980">
        <v>-3</v>
      </c>
      <c r="CA2980">
        <v>0</v>
      </c>
      <c r="CB2980">
        <v>3</v>
      </c>
      <c r="CC2980" t="e">
        <v>#VALUE!</v>
      </c>
      <c r="CD2980">
        <v>3</v>
      </c>
      <c r="CE2980">
        <v>0</v>
      </c>
      <c r="CH2980">
        <f t="shared" si="231"/>
        <v>0</v>
      </c>
      <c r="CI2980" t="s">
        <v>1405</v>
      </c>
      <c r="CJ2980">
        <v>1</v>
      </c>
      <c r="CK2980" t="s">
        <v>1399</v>
      </c>
      <c r="CL2980">
        <f t="shared" si="232"/>
        <v>0</v>
      </c>
      <c r="CM2980">
        <f t="shared" si="233"/>
        <v>0</v>
      </c>
      <c r="CN2980">
        <f t="shared" si="234"/>
        <v>0</v>
      </c>
    </row>
    <row r="2981" spans="1:92" x14ac:dyDescent="0.25">
      <c r="A2981">
        <v>2112</v>
      </c>
      <c r="B2981" t="s">
        <v>564</v>
      </c>
      <c r="C2981" t="s">
        <v>564</v>
      </c>
      <c r="D2981">
        <v>2610346</v>
      </c>
      <c r="E2981">
        <v>1</v>
      </c>
      <c r="F2981" s="107">
        <v>40988</v>
      </c>
      <c r="G2981" s="107">
        <v>41054</v>
      </c>
      <c r="H2981">
        <v>2610346</v>
      </c>
      <c r="I2981" s="107">
        <v>40988</v>
      </c>
      <c r="J2981" s="107">
        <v>40990</v>
      </c>
      <c r="K2981">
        <v>30000</v>
      </c>
      <c r="L2981" t="s">
        <v>570</v>
      </c>
      <c r="M2981" s="107">
        <v>40990</v>
      </c>
      <c r="N2981" t="s">
        <v>87</v>
      </c>
      <c r="O2981" t="s">
        <v>75</v>
      </c>
      <c r="P2981" t="s">
        <v>122</v>
      </c>
      <c r="Q2981">
        <v>3</v>
      </c>
      <c r="R2981">
        <v>67</v>
      </c>
      <c r="S2981">
        <v>0</v>
      </c>
      <c r="T2981">
        <v>0</v>
      </c>
      <c r="AD2981" s="107">
        <v>33337</v>
      </c>
      <c r="AE2981" t="s">
        <v>31</v>
      </c>
      <c r="AF2981" t="s">
        <v>68</v>
      </c>
      <c r="AG2981" t="s">
        <v>870</v>
      </c>
      <c r="AH2981" t="s">
        <v>30</v>
      </c>
      <c r="AI2981" t="s">
        <v>69</v>
      </c>
      <c r="AJ2981" t="s">
        <v>122</v>
      </c>
      <c r="AK2981">
        <v>4</v>
      </c>
      <c r="AL2981" t="s">
        <v>122</v>
      </c>
      <c r="AP2981" t="s">
        <v>109</v>
      </c>
      <c r="AR2981" t="s">
        <v>49</v>
      </c>
      <c r="AS2981" t="s">
        <v>73</v>
      </c>
      <c r="BC2981" t="s">
        <v>51</v>
      </c>
      <c r="BF2981">
        <v>3</v>
      </c>
      <c r="BG2981">
        <v>67</v>
      </c>
      <c r="BH2981">
        <v>67</v>
      </c>
      <c r="BI2981">
        <v>20.904371584699454</v>
      </c>
      <c r="BJ2981">
        <f t="shared" si="230"/>
        <v>21</v>
      </c>
      <c r="BK2981">
        <v>0</v>
      </c>
      <c r="BL2981">
        <v>-64</v>
      </c>
      <c r="BM2981" t="s">
        <v>1051</v>
      </c>
      <c r="BN2981" t="s">
        <v>75</v>
      </c>
      <c r="BO2981" t="s">
        <v>87</v>
      </c>
      <c r="BQ2981" t="s">
        <v>1051</v>
      </c>
      <c r="BR2981" t="s">
        <v>87</v>
      </c>
      <c r="BS2981" t="s">
        <v>573</v>
      </c>
      <c r="BT2981" t="s">
        <v>1252</v>
      </c>
      <c r="BU2981" t="s">
        <v>564</v>
      </c>
      <c r="BV2981">
        <v>4.4776119402985072E-2</v>
      </c>
      <c r="BW2981">
        <v>4.4776119402985072E-2</v>
      </c>
      <c r="BX2981">
        <v>0</v>
      </c>
      <c r="BY2981">
        <v>0</v>
      </c>
      <c r="BZ2981">
        <v>-3</v>
      </c>
      <c r="CA2981">
        <v>0</v>
      </c>
      <c r="CB2981">
        <v>3</v>
      </c>
      <c r="CC2981" t="e">
        <v>#VALUE!</v>
      </c>
      <c r="CD2981">
        <v>3</v>
      </c>
      <c r="CE2981">
        <v>0</v>
      </c>
      <c r="CH2981">
        <f t="shared" si="231"/>
        <v>0</v>
      </c>
      <c r="CI2981" t="s">
        <v>1405</v>
      </c>
      <c r="CJ2981">
        <v>1</v>
      </c>
      <c r="CK2981" t="s">
        <v>1399</v>
      </c>
      <c r="CL2981">
        <f t="shared" si="232"/>
        <v>1</v>
      </c>
      <c r="CM2981">
        <f t="shared" si="233"/>
        <v>0</v>
      </c>
      <c r="CN2981">
        <f t="shared" si="234"/>
        <v>0</v>
      </c>
    </row>
    <row r="2982" spans="1:92" x14ac:dyDescent="0.25">
      <c r="A2982">
        <v>2125</v>
      </c>
      <c r="B2982" t="s">
        <v>564</v>
      </c>
      <c r="C2982" t="s">
        <v>87</v>
      </c>
      <c r="D2982">
        <v>2610462</v>
      </c>
      <c r="E2982">
        <v>1</v>
      </c>
      <c r="F2982" s="107">
        <v>40988</v>
      </c>
      <c r="G2982" s="107">
        <v>41194</v>
      </c>
      <c r="H2982">
        <v>2610462</v>
      </c>
      <c r="I2982" s="107">
        <v>40989</v>
      </c>
      <c r="J2982" s="107">
        <v>40993</v>
      </c>
      <c r="K2982">
        <v>15000</v>
      </c>
      <c r="L2982" t="s">
        <v>569</v>
      </c>
      <c r="M2982" s="107">
        <v>40993</v>
      </c>
      <c r="N2982" t="s">
        <v>87</v>
      </c>
      <c r="O2982" t="s">
        <v>75</v>
      </c>
      <c r="P2982" t="s">
        <v>54</v>
      </c>
      <c r="Q2982">
        <v>5</v>
      </c>
      <c r="R2982">
        <v>207</v>
      </c>
      <c r="S2982">
        <v>0</v>
      </c>
      <c r="T2982">
        <v>0</v>
      </c>
      <c r="AD2982" s="107">
        <v>31768</v>
      </c>
      <c r="AE2982" t="s">
        <v>31</v>
      </c>
      <c r="AF2982" t="s">
        <v>32</v>
      </c>
      <c r="AG2982" t="s">
        <v>868</v>
      </c>
      <c r="AH2982" t="s">
        <v>30</v>
      </c>
      <c r="AI2982" t="s">
        <v>52</v>
      </c>
      <c r="AJ2982" t="s">
        <v>54</v>
      </c>
      <c r="AK2982">
        <v>3</v>
      </c>
      <c r="AL2982" t="s">
        <v>54</v>
      </c>
      <c r="AP2982" t="s">
        <v>120</v>
      </c>
      <c r="AR2982" t="s">
        <v>43</v>
      </c>
      <c r="AS2982" t="s">
        <v>121</v>
      </c>
      <c r="AV2982" t="s">
        <v>87</v>
      </c>
      <c r="AW2982" t="s">
        <v>752</v>
      </c>
      <c r="BA2982">
        <v>41435</v>
      </c>
      <c r="BB2982">
        <v>1020</v>
      </c>
      <c r="BC2982" t="s">
        <v>37</v>
      </c>
      <c r="BF2982">
        <v>5</v>
      </c>
      <c r="BG2982">
        <v>206</v>
      </c>
      <c r="BH2982">
        <v>207</v>
      </c>
      <c r="BI2982">
        <v>25.191256830601095</v>
      </c>
      <c r="BJ2982">
        <f t="shared" si="230"/>
        <v>25</v>
      </c>
      <c r="BK2982">
        <v>0</v>
      </c>
      <c r="BL2982">
        <v>-201</v>
      </c>
      <c r="BM2982" t="s">
        <v>1051</v>
      </c>
      <c r="BN2982" t="s">
        <v>75</v>
      </c>
      <c r="BO2982" t="s">
        <v>87</v>
      </c>
      <c r="BQ2982" t="s">
        <v>1051</v>
      </c>
      <c r="BR2982" t="s">
        <v>87</v>
      </c>
      <c r="BS2982" t="s">
        <v>573</v>
      </c>
      <c r="BT2982" t="s">
        <v>1252</v>
      </c>
      <c r="BU2982" t="s">
        <v>564</v>
      </c>
      <c r="BV2982">
        <v>2.4154589371980676E-2</v>
      </c>
      <c r="BW2982">
        <v>2.4271844660194174E-2</v>
      </c>
      <c r="BX2982">
        <v>1.1725528821349834E-4</v>
      </c>
      <c r="BY2982">
        <v>0</v>
      </c>
      <c r="BZ2982">
        <v>-5</v>
      </c>
      <c r="CA2982">
        <v>0</v>
      </c>
      <c r="CB2982">
        <v>5</v>
      </c>
      <c r="CC2982" t="e">
        <v>#VALUE!</v>
      </c>
      <c r="CE2982">
        <v>201</v>
      </c>
      <c r="CH2982">
        <f t="shared" si="231"/>
        <v>0</v>
      </c>
      <c r="CI2982" t="s">
        <v>1405</v>
      </c>
      <c r="CJ2982">
        <v>1</v>
      </c>
      <c r="CK2982" t="s">
        <v>1399</v>
      </c>
      <c r="CL2982">
        <f t="shared" si="232"/>
        <v>1</v>
      </c>
      <c r="CM2982">
        <f t="shared" si="233"/>
        <v>0</v>
      </c>
      <c r="CN2982">
        <f t="shared" si="234"/>
        <v>0</v>
      </c>
    </row>
    <row r="2983" spans="1:92" x14ac:dyDescent="0.25">
      <c r="A2983">
        <v>2137</v>
      </c>
      <c r="B2983" t="s">
        <v>564</v>
      </c>
      <c r="C2983" t="s">
        <v>564</v>
      </c>
      <c r="D2983">
        <v>2610540</v>
      </c>
      <c r="E2983">
        <v>2</v>
      </c>
      <c r="F2983" s="107">
        <v>40989</v>
      </c>
      <c r="G2983" s="107">
        <v>40991</v>
      </c>
      <c r="H2983">
        <v>2610540</v>
      </c>
      <c r="I2983" s="107">
        <v>40989</v>
      </c>
      <c r="J2983" s="107">
        <v>40991</v>
      </c>
      <c r="K2983">
        <v>2000</v>
      </c>
      <c r="L2983" t="s">
        <v>566</v>
      </c>
      <c r="N2983" t="s">
        <v>564</v>
      </c>
      <c r="O2983" t="s">
        <v>913</v>
      </c>
      <c r="P2983" t="s">
        <v>587</v>
      </c>
      <c r="Q2983">
        <v>3</v>
      </c>
      <c r="R2983">
        <v>3</v>
      </c>
      <c r="S2983">
        <v>0</v>
      </c>
      <c r="T2983">
        <v>0</v>
      </c>
      <c r="AD2983" s="107">
        <v>30414</v>
      </c>
      <c r="AE2983" t="s">
        <v>31</v>
      </c>
      <c r="AF2983" t="s">
        <v>68</v>
      </c>
      <c r="AG2983" t="s">
        <v>870</v>
      </c>
      <c r="AH2983" t="s">
        <v>30</v>
      </c>
      <c r="AI2983" t="s">
        <v>79</v>
      </c>
      <c r="AJ2983" t="s">
        <v>47</v>
      </c>
      <c r="AK2983">
        <v>2</v>
      </c>
      <c r="AL2983" t="s">
        <v>47</v>
      </c>
      <c r="AP2983" t="s">
        <v>126</v>
      </c>
      <c r="AR2983" t="s">
        <v>43</v>
      </c>
      <c r="AS2983" t="s">
        <v>81</v>
      </c>
      <c r="BC2983" t="s">
        <v>37</v>
      </c>
      <c r="BF2983">
        <v>3</v>
      </c>
      <c r="BG2983">
        <v>3</v>
      </c>
      <c r="BH2983">
        <v>3</v>
      </c>
      <c r="BI2983">
        <v>28.893442622950818</v>
      </c>
      <c r="BJ2983">
        <f t="shared" si="230"/>
        <v>29</v>
      </c>
      <c r="BK2983">
        <v>0</v>
      </c>
      <c r="BL2983">
        <v>0</v>
      </c>
      <c r="BM2983" t="s">
        <v>47</v>
      </c>
      <c r="BN2983" t="s">
        <v>913</v>
      </c>
      <c r="BO2983" t="s">
        <v>564</v>
      </c>
      <c r="BQ2983" t="s">
        <v>47</v>
      </c>
      <c r="BR2983" t="s">
        <v>87</v>
      </c>
      <c r="BS2983" t="s">
        <v>572</v>
      </c>
      <c r="BT2983" t="s">
        <v>1252</v>
      </c>
      <c r="BU2983" t="s">
        <v>564</v>
      </c>
      <c r="BV2983">
        <v>1</v>
      </c>
      <c r="BW2983">
        <v>1</v>
      </c>
      <c r="BX2983">
        <v>0</v>
      </c>
      <c r="BY2983">
        <v>0</v>
      </c>
      <c r="BZ2983">
        <v>-3</v>
      </c>
      <c r="CA2983">
        <v>0</v>
      </c>
      <c r="CB2983">
        <v>3</v>
      </c>
      <c r="CC2983" t="e">
        <v>#VALUE!</v>
      </c>
      <c r="CD2983">
        <v>3</v>
      </c>
      <c r="CE2983">
        <v>0</v>
      </c>
      <c r="CH2983">
        <f t="shared" si="231"/>
        <v>0</v>
      </c>
      <c r="CI2983" t="s">
        <v>1405</v>
      </c>
      <c r="CJ2983">
        <v>1</v>
      </c>
      <c r="CK2983" t="s">
        <v>1399</v>
      </c>
      <c r="CL2983">
        <f t="shared" si="232"/>
        <v>0</v>
      </c>
      <c r="CM2983">
        <f t="shared" si="233"/>
        <v>0</v>
      </c>
      <c r="CN2983">
        <f t="shared" si="234"/>
        <v>0</v>
      </c>
    </row>
    <row r="2984" spans="1:92" x14ac:dyDescent="0.25">
      <c r="A2984">
        <v>2274</v>
      </c>
      <c r="B2984" t="s">
        <v>564</v>
      </c>
      <c r="C2984" t="s">
        <v>564</v>
      </c>
      <c r="D2984">
        <v>2610611</v>
      </c>
      <c r="E2984">
        <v>2</v>
      </c>
      <c r="F2984" s="107">
        <v>40995</v>
      </c>
      <c r="G2984" s="107">
        <v>41024</v>
      </c>
      <c r="H2984">
        <v>2610611</v>
      </c>
      <c r="I2984" s="107">
        <v>40995</v>
      </c>
      <c r="J2984" s="107">
        <v>41024</v>
      </c>
      <c r="K2984">
        <v>20000</v>
      </c>
      <c r="L2984" t="s">
        <v>569</v>
      </c>
      <c r="N2984" t="s">
        <v>564</v>
      </c>
      <c r="O2984" t="s">
        <v>913</v>
      </c>
      <c r="P2984" t="s">
        <v>587</v>
      </c>
      <c r="Q2984">
        <v>30</v>
      </c>
      <c r="R2984">
        <v>30</v>
      </c>
      <c r="S2984">
        <v>0</v>
      </c>
      <c r="T2984">
        <v>0</v>
      </c>
      <c r="AD2984" s="107">
        <v>34213</v>
      </c>
      <c r="AE2984" t="s">
        <v>31</v>
      </c>
      <c r="AF2984" t="s">
        <v>32</v>
      </c>
      <c r="AG2984" t="s">
        <v>868</v>
      </c>
      <c r="AH2984" t="s">
        <v>30</v>
      </c>
      <c r="AI2984" t="s">
        <v>84</v>
      </c>
      <c r="AJ2984" t="s">
        <v>47</v>
      </c>
      <c r="AK2984">
        <v>2</v>
      </c>
      <c r="AL2984" t="s">
        <v>47</v>
      </c>
      <c r="AP2984" t="s">
        <v>55</v>
      </c>
      <c r="AR2984" t="s">
        <v>49</v>
      </c>
      <c r="AS2984" t="s">
        <v>56</v>
      </c>
      <c r="BC2984" t="s">
        <v>37</v>
      </c>
      <c r="BF2984">
        <v>30</v>
      </c>
      <c r="BG2984">
        <v>30</v>
      </c>
      <c r="BH2984">
        <v>30</v>
      </c>
      <c r="BI2984">
        <v>18.530054644808743</v>
      </c>
      <c r="BJ2984">
        <f t="shared" si="230"/>
        <v>19</v>
      </c>
      <c r="BK2984">
        <v>0</v>
      </c>
      <c r="BL2984">
        <v>0</v>
      </c>
      <c r="BM2984" t="s">
        <v>47</v>
      </c>
      <c r="BN2984" t="s">
        <v>913</v>
      </c>
      <c r="BO2984" t="s">
        <v>564</v>
      </c>
      <c r="BQ2984" t="s">
        <v>47</v>
      </c>
      <c r="BR2984" t="s">
        <v>87</v>
      </c>
      <c r="BS2984" t="s">
        <v>572</v>
      </c>
      <c r="BT2984" t="s">
        <v>1252</v>
      </c>
      <c r="BU2984" t="s">
        <v>564</v>
      </c>
      <c r="BV2984">
        <v>1</v>
      </c>
      <c r="BW2984">
        <v>1</v>
      </c>
      <c r="BX2984">
        <v>0</v>
      </c>
      <c r="BY2984">
        <v>0</v>
      </c>
      <c r="BZ2984">
        <v>-30</v>
      </c>
      <c r="CA2984">
        <v>0</v>
      </c>
      <c r="CB2984">
        <v>30</v>
      </c>
      <c r="CC2984" t="e">
        <v>#VALUE!</v>
      </c>
      <c r="CD2984">
        <v>30</v>
      </c>
      <c r="CE2984">
        <v>0</v>
      </c>
      <c r="CH2984">
        <f t="shared" si="231"/>
        <v>0</v>
      </c>
      <c r="CI2984" t="s">
        <v>1404</v>
      </c>
      <c r="CJ2984">
        <v>2</v>
      </c>
      <c r="CK2984" t="s">
        <v>1399</v>
      </c>
      <c r="CL2984">
        <f t="shared" si="232"/>
        <v>0</v>
      </c>
      <c r="CM2984">
        <f t="shared" si="233"/>
        <v>0</v>
      </c>
      <c r="CN2984">
        <f t="shared" si="234"/>
        <v>0</v>
      </c>
    </row>
    <row r="2985" spans="1:92" x14ac:dyDescent="0.25">
      <c r="A2985">
        <v>2150</v>
      </c>
      <c r="B2985" t="s">
        <v>564</v>
      </c>
      <c r="C2985" t="s">
        <v>564</v>
      </c>
      <c r="D2985">
        <v>2610667</v>
      </c>
      <c r="E2985">
        <v>1</v>
      </c>
      <c r="F2985" s="107">
        <v>40989</v>
      </c>
      <c r="G2985" s="107">
        <v>41023</v>
      </c>
      <c r="H2985">
        <v>2610667</v>
      </c>
      <c r="I2985" s="107" t="s">
        <v>560</v>
      </c>
      <c r="J2985" s="107" t="s">
        <v>560</v>
      </c>
      <c r="K2985">
        <v>20000</v>
      </c>
      <c r="L2985" t="s">
        <v>569</v>
      </c>
      <c r="M2985" s="107">
        <v>40990</v>
      </c>
      <c r="N2985" t="s">
        <v>87</v>
      </c>
      <c r="O2985" t="s">
        <v>75</v>
      </c>
      <c r="P2985" t="s">
        <v>54</v>
      </c>
      <c r="Q2985">
        <v>0</v>
      </c>
      <c r="R2985">
        <v>35</v>
      </c>
      <c r="S2985">
        <v>0</v>
      </c>
      <c r="T2985">
        <v>0</v>
      </c>
      <c r="AD2985" s="107">
        <v>34376</v>
      </c>
      <c r="AE2985" t="s">
        <v>31</v>
      </c>
      <c r="AF2985" t="s">
        <v>32</v>
      </c>
      <c r="AG2985" t="s">
        <v>868</v>
      </c>
      <c r="AH2985" t="s">
        <v>30</v>
      </c>
      <c r="AI2985" t="s">
        <v>82</v>
      </c>
      <c r="AJ2985" t="s">
        <v>54</v>
      </c>
      <c r="AK2985">
        <v>2</v>
      </c>
      <c r="AL2985" t="s">
        <v>54</v>
      </c>
      <c r="AP2985" t="s">
        <v>152</v>
      </c>
      <c r="AR2985" t="s">
        <v>91</v>
      </c>
      <c r="AS2985" t="s">
        <v>44</v>
      </c>
      <c r="BC2985" t="s">
        <v>51</v>
      </c>
      <c r="BF2985">
        <v>0</v>
      </c>
      <c r="BG2985">
        <v>0</v>
      </c>
      <c r="BH2985">
        <v>35</v>
      </c>
      <c r="BI2985">
        <v>18.068306010928961</v>
      </c>
      <c r="BJ2985" t="e">
        <f t="shared" si="230"/>
        <v>#VALUE!</v>
      </c>
      <c r="BK2985" t="e">
        <v>#VALUE!</v>
      </c>
      <c r="BL2985" t="e">
        <v>#VALUE!</v>
      </c>
      <c r="BM2985" t="s">
        <v>1051</v>
      </c>
      <c r="BN2985" t="s">
        <v>75</v>
      </c>
      <c r="BO2985" t="s">
        <v>87</v>
      </c>
      <c r="BQ2985" t="s">
        <v>1051</v>
      </c>
      <c r="BR2985">
        <v>0</v>
      </c>
      <c r="BS2985" t="s">
        <v>573</v>
      </c>
      <c r="BT2985" t="s">
        <v>1252</v>
      </c>
      <c r="BU2985" t="s">
        <v>564</v>
      </c>
      <c r="BV2985">
        <v>0</v>
      </c>
      <c r="BW2985">
        <v>0</v>
      </c>
      <c r="BX2985">
        <v>0</v>
      </c>
      <c r="BY2985">
        <v>0</v>
      </c>
      <c r="BZ2985" t="e">
        <v>#VALUE!</v>
      </c>
      <c r="CA2985" t="e">
        <v>#VALUE!</v>
      </c>
      <c r="CB2985" t="e">
        <v>#VALUE!</v>
      </c>
      <c r="CC2985">
        <v>0</v>
      </c>
      <c r="CD2985">
        <v>0</v>
      </c>
      <c r="CE2985">
        <v>0</v>
      </c>
      <c r="CH2985">
        <f t="shared" si="231"/>
        <v>0</v>
      </c>
      <c r="CI2985" t="s">
        <v>1405</v>
      </c>
      <c r="CJ2985">
        <v>1</v>
      </c>
      <c r="CK2985" t="s">
        <v>1400</v>
      </c>
      <c r="CL2985">
        <f t="shared" si="232"/>
        <v>1</v>
      </c>
      <c r="CM2985">
        <f t="shared" si="233"/>
        <v>0</v>
      </c>
      <c r="CN2985">
        <f t="shared" si="234"/>
        <v>0</v>
      </c>
    </row>
    <row r="2986" spans="1:92" x14ac:dyDescent="0.25">
      <c r="A2986">
        <v>2152</v>
      </c>
      <c r="B2986" t="s">
        <v>564</v>
      </c>
      <c r="C2986" t="s">
        <v>564</v>
      </c>
      <c r="D2986">
        <v>2610692</v>
      </c>
      <c r="E2986">
        <v>2</v>
      </c>
      <c r="F2986" s="107">
        <v>40989</v>
      </c>
      <c r="G2986" s="107">
        <v>40991</v>
      </c>
      <c r="H2986">
        <v>2610692</v>
      </c>
      <c r="I2986" s="107">
        <v>40990</v>
      </c>
      <c r="J2986" s="107">
        <v>40991</v>
      </c>
      <c r="K2986">
        <v>2000</v>
      </c>
      <c r="L2986" t="s">
        <v>566</v>
      </c>
      <c r="N2986" t="s">
        <v>564</v>
      </c>
      <c r="O2986" t="s">
        <v>913</v>
      </c>
      <c r="P2986" t="s">
        <v>587</v>
      </c>
      <c r="Q2986">
        <v>2</v>
      </c>
      <c r="R2986">
        <v>3</v>
      </c>
      <c r="S2986">
        <v>0</v>
      </c>
      <c r="T2986">
        <v>0</v>
      </c>
      <c r="AD2986" s="107">
        <v>34035</v>
      </c>
      <c r="AE2986" t="s">
        <v>31</v>
      </c>
      <c r="AF2986" t="s">
        <v>32</v>
      </c>
      <c r="AG2986" t="s">
        <v>868</v>
      </c>
      <c r="AH2986" t="s">
        <v>30</v>
      </c>
      <c r="AI2986" t="s">
        <v>117</v>
      </c>
      <c r="AJ2986" t="s">
        <v>47</v>
      </c>
      <c r="AK2986">
        <v>1</v>
      </c>
      <c r="AL2986" t="s">
        <v>47</v>
      </c>
      <c r="AP2986" t="s">
        <v>42</v>
      </c>
      <c r="AR2986" t="s">
        <v>43</v>
      </c>
      <c r="AS2986" t="s">
        <v>44</v>
      </c>
      <c r="BC2986" t="s">
        <v>37</v>
      </c>
      <c r="BF2986">
        <v>2</v>
      </c>
      <c r="BG2986">
        <v>2</v>
      </c>
      <c r="BH2986">
        <v>3</v>
      </c>
      <c r="BI2986">
        <v>19</v>
      </c>
      <c r="BJ2986">
        <f t="shared" si="230"/>
        <v>19</v>
      </c>
      <c r="BK2986">
        <v>0</v>
      </c>
      <c r="BL2986">
        <v>0</v>
      </c>
      <c r="BM2986" t="s">
        <v>47</v>
      </c>
      <c r="BN2986" t="s">
        <v>913</v>
      </c>
      <c r="BO2986" t="s">
        <v>564</v>
      </c>
      <c r="BQ2986" t="s">
        <v>47</v>
      </c>
      <c r="BR2986" t="s">
        <v>87</v>
      </c>
      <c r="BS2986" t="s">
        <v>572</v>
      </c>
      <c r="BT2986" t="s">
        <v>1252</v>
      </c>
      <c r="BU2986" t="s">
        <v>564</v>
      </c>
      <c r="BV2986">
        <v>0.66666666666666663</v>
      </c>
      <c r="BW2986">
        <v>1</v>
      </c>
      <c r="BX2986">
        <v>0.33333333333333337</v>
      </c>
      <c r="BY2986">
        <v>0</v>
      </c>
      <c r="BZ2986">
        <v>-2</v>
      </c>
      <c r="CA2986">
        <v>0</v>
      </c>
      <c r="CB2986">
        <v>2</v>
      </c>
      <c r="CC2986" t="e">
        <v>#VALUE!</v>
      </c>
      <c r="CD2986">
        <v>2</v>
      </c>
      <c r="CE2986">
        <v>0</v>
      </c>
      <c r="CH2986">
        <f t="shared" si="231"/>
        <v>0</v>
      </c>
      <c r="CI2986" t="s">
        <v>1405</v>
      </c>
      <c r="CJ2986">
        <v>1</v>
      </c>
      <c r="CK2986" t="s">
        <v>1399</v>
      </c>
      <c r="CL2986">
        <f t="shared" si="232"/>
        <v>0</v>
      </c>
      <c r="CM2986">
        <f t="shared" si="233"/>
        <v>0</v>
      </c>
      <c r="CN2986">
        <f t="shared" si="234"/>
        <v>0</v>
      </c>
    </row>
    <row r="2987" spans="1:92" x14ac:dyDescent="0.25">
      <c r="A2987">
        <v>2158</v>
      </c>
      <c r="B2987" t="s">
        <v>564</v>
      </c>
      <c r="C2987" t="s">
        <v>564</v>
      </c>
      <c r="D2987">
        <v>2610724</v>
      </c>
      <c r="E2987">
        <v>2</v>
      </c>
      <c r="F2987" s="107">
        <v>40990</v>
      </c>
      <c r="G2987" s="107">
        <v>41032</v>
      </c>
      <c r="H2987">
        <v>2610724</v>
      </c>
      <c r="I2987" s="107">
        <v>40990</v>
      </c>
      <c r="J2987" s="107">
        <v>41032</v>
      </c>
      <c r="K2987">
        <v>20000</v>
      </c>
      <c r="L2987" t="s">
        <v>569</v>
      </c>
      <c r="N2987" t="s">
        <v>564</v>
      </c>
      <c r="O2987" t="s">
        <v>913</v>
      </c>
      <c r="P2987" t="s">
        <v>587</v>
      </c>
      <c r="Q2987">
        <v>43</v>
      </c>
      <c r="R2987">
        <v>43</v>
      </c>
      <c r="S2987">
        <v>0</v>
      </c>
      <c r="T2987">
        <v>0</v>
      </c>
      <c r="AB2987" t="s">
        <v>111</v>
      </c>
      <c r="AD2987" s="107">
        <v>34480</v>
      </c>
      <c r="AE2987" t="s">
        <v>31</v>
      </c>
      <c r="AF2987" t="s">
        <v>39</v>
      </c>
      <c r="AG2987" t="s">
        <v>40</v>
      </c>
      <c r="AH2987" t="s">
        <v>30</v>
      </c>
      <c r="AI2987" t="s">
        <v>79</v>
      </c>
      <c r="AJ2987" t="s">
        <v>47</v>
      </c>
      <c r="AK2987">
        <v>5</v>
      </c>
      <c r="AL2987" t="s">
        <v>47</v>
      </c>
      <c r="AP2987" t="s">
        <v>55</v>
      </c>
      <c r="AR2987" t="s">
        <v>49</v>
      </c>
      <c r="AS2987" t="s">
        <v>56</v>
      </c>
      <c r="BC2987" t="s">
        <v>37</v>
      </c>
      <c r="BF2987">
        <v>43</v>
      </c>
      <c r="BG2987">
        <v>43</v>
      </c>
      <c r="BH2987">
        <v>43</v>
      </c>
      <c r="BI2987">
        <v>17.78688524590164</v>
      </c>
      <c r="BJ2987">
        <f t="shared" si="230"/>
        <v>18</v>
      </c>
      <c r="BK2987">
        <v>0</v>
      </c>
      <c r="BL2987">
        <v>0</v>
      </c>
      <c r="BM2987" t="s">
        <v>47</v>
      </c>
      <c r="BN2987" t="s">
        <v>913</v>
      </c>
      <c r="BO2987" t="s">
        <v>564</v>
      </c>
      <c r="BQ2987" t="s">
        <v>47</v>
      </c>
      <c r="BR2987" t="s">
        <v>87</v>
      </c>
      <c r="BS2987" t="s">
        <v>572</v>
      </c>
      <c r="BT2987" t="s">
        <v>1252</v>
      </c>
      <c r="BU2987" t="s">
        <v>564</v>
      </c>
      <c r="BV2987">
        <v>1</v>
      </c>
      <c r="BW2987">
        <v>1</v>
      </c>
      <c r="BX2987">
        <v>0</v>
      </c>
      <c r="BY2987">
        <v>0</v>
      </c>
      <c r="BZ2987">
        <v>-43</v>
      </c>
      <c r="CA2987">
        <v>0</v>
      </c>
      <c r="CB2987">
        <v>43</v>
      </c>
      <c r="CC2987" t="e">
        <v>#VALUE!</v>
      </c>
      <c r="CD2987">
        <v>43</v>
      </c>
      <c r="CE2987">
        <v>0</v>
      </c>
      <c r="CH2987">
        <f t="shared" si="231"/>
        <v>0</v>
      </c>
      <c r="CI2987" t="s">
        <v>1401</v>
      </c>
      <c r="CJ2987">
        <v>3</v>
      </c>
      <c r="CK2987" t="s">
        <v>1399</v>
      </c>
      <c r="CL2987">
        <f t="shared" si="232"/>
        <v>0</v>
      </c>
      <c r="CM2987">
        <f t="shared" si="233"/>
        <v>0</v>
      </c>
      <c r="CN2987">
        <f t="shared" si="234"/>
        <v>0</v>
      </c>
    </row>
    <row r="2988" spans="1:92" x14ac:dyDescent="0.25">
      <c r="A2988">
        <v>2160</v>
      </c>
      <c r="B2988" t="s">
        <v>564</v>
      </c>
      <c r="C2988" t="s">
        <v>564</v>
      </c>
      <c r="D2988">
        <v>2610727</v>
      </c>
      <c r="E2988">
        <v>1</v>
      </c>
      <c r="F2988" s="107">
        <v>40990</v>
      </c>
      <c r="G2988" s="107">
        <v>40991</v>
      </c>
      <c r="H2988">
        <v>2610727</v>
      </c>
      <c r="I2988" s="107">
        <v>40990</v>
      </c>
      <c r="J2988" s="107">
        <v>40991</v>
      </c>
      <c r="K2988">
        <v>5500</v>
      </c>
      <c r="L2988" t="s">
        <v>568</v>
      </c>
      <c r="N2988" t="s">
        <v>564</v>
      </c>
      <c r="O2988" t="s">
        <v>913</v>
      </c>
      <c r="P2988" t="s">
        <v>54</v>
      </c>
      <c r="Q2988">
        <v>2</v>
      </c>
      <c r="R2988">
        <v>2</v>
      </c>
      <c r="S2988">
        <v>0</v>
      </c>
      <c r="T2988">
        <v>0</v>
      </c>
      <c r="AD2988" s="107">
        <v>28096</v>
      </c>
      <c r="AE2988" t="s">
        <v>31</v>
      </c>
      <c r="AF2988" t="s">
        <v>32</v>
      </c>
      <c r="AG2988" t="s">
        <v>868</v>
      </c>
      <c r="AH2988" t="s">
        <v>30</v>
      </c>
      <c r="AI2988" t="s">
        <v>96</v>
      </c>
      <c r="AJ2988" t="s">
        <v>54</v>
      </c>
      <c r="AK2988">
        <v>1</v>
      </c>
      <c r="AL2988" t="s">
        <v>54</v>
      </c>
      <c r="AP2988" t="s">
        <v>116</v>
      </c>
      <c r="AR2988" t="s">
        <v>66</v>
      </c>
      <c r="AS2988" t="s">
        <v>44</v>
      </c>
      <c r="BC2988" t="s">
        <v>78</v>
      </c>
      <c r="BF2988">
        <v>2</v>
      </c>
      <c r="BG2988">
        <v>2</v>
      </c>
      <c r="BH2988">
        <v>2</v>
      </c>
      <c r="BI2988">
        <v>35.229508196721312</v>
      </c>
      <c r="BJ2988">
        <f t="shared" si="230"/>
        <v>35</v>
      </c>
      <c r="BK2988">
        <v>0</v>
      </c>
      <c r="BL2988">
        <v>0</v>
      </c>
      <c r="BM2988" t="s">
        <v>1051</v>
      </c>
      <c r="BN2988" t="s">
        <v>913</v>
      </c>
      <c r="BO2988" t="s">
        <v>564</v>
      </c>
      <c r="BQ2988" t="s">
        <v>1051</v>
      </c>
      <c r="BR2988" t="s">
        <v>87</v>
      </c>
      <c r="BS2988" t="s">
        <v>572</v>
      </c>
      <c r="BT2988" t="s">
        <v>1252</v>
      </c>
      <c r="BU2988" t="s">
        <v>564</v>
      </c>
      <c r="BV2988">
        <v>1</v>
      </c>
      <c r="BW2988">
        <v>1</v>
      </c>
      <c r="BX2988">
        <v>0</v>
      </c>
      <c r="BY2988">
        <v>0</v>
      </c>
      <c r="BZ2988">
        <v>-2</v>
      </c>
      <c r="CA2988">
        <v>0</v>
      </c>
      <c r="CB2988">
        <v>2</v>
      </c>
      <c r="CC2988" t="e">
        <v>#VALUE!</v>
      </c>
      <c r="CD2988">
        <v>2</v>
      </c>
      <c r="CE2988">
        <v>0</v>
      </c>
      <c r="CH2988">
        <f t="shared" si="231"/>
        <v>0</v>
      </c>
      <c r="CI2988" t="s">
        <v>1405</v>
      </c>
      <c r="CJ2988">
        <v>1</v>
      </c>
      <c r="CK2988" t="s">
        <v>1399</v>
      </c>
      <c r="CL2988">
        <f t="shared" si="232"/>
        <v>0</v>
      </c>
      <c r="CM2988">
        <f t="shared" si="233"/>
        <v>0</v>
      </c>
      <c r="CN2988">
        <f t="shared" si="234"/>
        <v>0</v>
      </c>
    </row>
    <row r="2989" spans="1:92" x14ac:dyDescent="0.25">
      <c r="A2989">
        <v>2166</v>
      </c>
      <c r="B2989" t="s">
        <v>564</v>
      </c>
      <c r="C2989" t="s">
        <v>564</v>
      </c>
      <c r="D2989">
        <v>2610740</v>
      </c>
      <c r="E2989">
        <v>2</v>
      </c>
      <c r="F2989" s="107">
        <v>40990</v>
      </c>
      <c r="G2989" s="107">
        <v>41219</v>
      </c>
      <c r="H2989">
        <v>2610740</v>
      </c>
      <c r="I2989" s="107">
        <v>41172</v>
      </c>
      <c r="J2989" s="107">
        <v>41219</v>
      </c>
      <c r="K2989">
        <v>65000</v>
      </c>
      <c r="L2989" t="s">
        <v>570</v>
      </c>
      <c r="N2989" t="s">
        <v>564</v>
      </c>
      <c r="O2989" t="s">
        <v>913</v>
      </c>
      <c r="P2989" t="s">
        <v>587</v>
      </c>
      <c r="Q2989">
        <v>48</v>
      </c>
      <c r="R2989">
        <v>230</v>
      </c>
      <c r="S2989">
        <v>0</v>
      </c>
      <c r="T2989">
        <v>0</v>
      </c>
      <c r="AD2989" s="107">
        <v>33897</v>
      </c>
      <c r="AE2989" t="s">
        <v>31</v>
      </c>
      <c r="AF2989" t="s">
        <v>32</v>
      </c>
      <c r="AG2989" t="s">
        <v>868</v>
      </c>
      <c r="AH2989" t="s">
        <v>30</v>
      </c>
      <c r="AI2989" t="s">
        <v>33</v>
      </c>
      <c r="AJ2989" t="s">
        <v>47</v>
      </c>
      <c r="AK2989">
        <v>3</v>
      </c>
      <c r="AL2989" t="s">
        <v>47</v>
      </c>
      <c r="AP2989" t="s">
        <v>220</v>
      </c>
      <c r="AR2989" t="s">
        <v>66</v>
      </c>
      <c r="AS2989" t="s">
        <v>63</v>
      </c>
      <c r="BC2989" t="s">
        <v>37</v>
      </c>
      <c r="BF2989">
        <v>48</v>
      </c>
      <c r="BG2989">
        <v>48</v>
      </c>
      <c r="BH2989">
        <v>230</v>
      </c>
      <c r="BI2989">
        <v>19.379781420765028</v>
      </c>
      <c r="BJ2989">
        <f t="shared" si="230"/>
        <v>20</v>
      </c>
      <c r="BK2989">
        <v>0</v>
      </c>
      <c r="BL2989">
        <v>0</v>
      </c>
      <c r="BM2989" t="s">
        <v>47</v>
      </c>
      <c r="BN2989" t="s">
        <v>913</v>
      </c>
      <c r="BO2989" t="s">
        <v>564</v>
      </c>
      <c r="BQ2989" t="s">
        <v>47</v>
      </c>
      <c r="BR2989" t="s">
        <v>87</v>
      </c>
      <c r="BS2989" t="s">
        <v>572</v>
      </c>
      <c r="BT2989" t="s">
        <v>1252</v>
      </c>
      <c r="BU2989" t="s">
        <v>564</v>
      </c>
      <c r="BV2989">
        <v>0.20869565217391303</v>
      </c>
      <c r="BW2989">
        <v>1</v>
      </c>
      <c r="BX2989">
        <v>0.79130434782608694</v>
      </c>
      <c r="BY2989">
        <v>0</v>
      </c>
      <c r="BZ2989">
        <v>-48</v>
      </c>
      <c r="CA2989">
        <v>0</v>
      </c>
      <c r="CB2989">
        <v>48</v>
      </c>
      <c r="CC2989" t="e">
        <v>#VALUE!</v>
      </c>
      <c r="CD2989">
        <v>48</v>
      </c>
      <c r="CE2989">
        <v>0</v>
      </c>
      <c r="CH2989">
        <f t="shared" si="231"/>
        <v>0</v>
      </c>
      <c r="CI2989" t="s">
        <v>1401</v>
      </c>
      <c r="CJ2989">
        <v>3</v>
      </c>
      <c r="CK2989" t="s">
        <v>1399</v>
      </c>
      <c r="CL2989">
        <f t="shared" si="232"/>
        <v>0</v>
      </c>
      <c r="CM2989">
        <f t="shared" si="233"/>
        <v>0</v>
      </c>
      <c r="CN2989">
        <f t="shared" si="234"/>
        <v>0</v>
      </c>
    </row>
    <row r="2990" spans="1:92" x14ac:dyDescent="0.25">
      <c r="A2990">
        <v>2173</v>
      </c>
      <c r="B2990" t="s">
        <v>564</v>
      </c>
      <c r="C2990" t="s">
        <v>564</v>
      </c>
      <c r="D2990">
        <v>2610808</v>
      </c>
      <c r="E2990">
        <v>1</v>
      </c>
      <c r="F2990" s="107">
        <v>40990</v>
      </c>
      <c r="G2990" s="107">
        <v>40994</v>
      </c>
      <c r="H2990">
        <v>2610808</v>
      </c>
      <c r="I2990" s="107" t="s">
        <v>560</v>
      </c>
      <c r="J2990" s="107" t="s">
        <v>560</v>
      </c>
      <c r="K2990">
        <v>5000</v>
      </c>
      <c r="L2990" t="s">
        <v>567</v>
      </c>
      <c r="M2990" s="107">
        <v>40992</v>
      </c>
      <c r="N2990" t="s">
        <v>87</v>
      </c>
      <c r="O2990" t="s">
        <v>75</v>
      </c>
      <c r="P2990" t="s">
        <v>54</v>
      </c>
      <c r="Q2990">
        <v>0</v>
      </c>
      <c r="R2990">
        <v>5</v>
      </c>
      <c r="S2990">
        <v>0</v>
      </c>
      <c r="T2990">
        <v>0</v>
      </c>
      <c r="AD2990" s="107">
        <v>31356</v>
      </c>
      <c r="AE2990" t="s">
        <v>45</v>
      </c>
      <c r="AF2990" t="s">
        <v>68</v>
      </c>
      <c r="AG2990" t="s">
        <v>870</v>
      </c>
      <c r="AH2990" t="s">
        <v>30</v>
      </c>
      <c r="AI2990" t="s">
        <v>96</v>
      </c>
      <c r="AJ2990" t="s">
        <v>54</v>
      </c>
      <c r="AK2990">
        <v>1</v>
      </c>
      <c r="AL2990" t="s">
        <v>54</v>
      </c>
      <c r="AP2990" t="s">
        <v>108</v>
      </c>
      <c r="AR2990" t="s">
        <v>66</v>
      </c>
      <c r="AS2990" t="s">
        <v>60</v>
      </c>
      <c r="BC2990" t="s">
        <v>78</v>
      </c>
      <c r="BF2990">
        <v>0</v>
      </c>
      <c r="BG2990">
        <v>0</v>
      </c>
      <c r="BH2990">
        <v>5</v>
      </c>
      <c r="BI2990">
        <v>26.3224043715847</v>
      </c>
      <c r="BJ2990" t="e">
        <f t="shared" si="230"/>
        <v>#VALUE!</v>
      </c>
      <c r="BK2990" t="e">
        <v>#VALUE!</v>
      </c>
      <c r="BL2990" t="e">
        <v>#VALUE!</v>
      </c>
      <c r="BM2990" t="s">
        <v>1051</v>
      </c>
      <c r="BN2990" t="s">
        <v>75</v>
      </c>
      <c r="BO2990" t="s">
        <v>87</v>
      </c>
      <c r="BQ2990" t="s">
        <v>1051</v>
      </c>
      <c r="BR2990">
        <v>0</v>
      </c>
      <c r="BS2990" t="s">
        <v>573</v>
      </c>
      <c r="BT2990" t="s">
        <v>1252</v>
      </c>
      <c r="BU2990" t="s">
        <v>564</v>
      </c>
      <c r="BV2990">
        <v>0</v>
      </c>
      <c r="BW2990">
        <v>0</v>
      </c>
      <c r="BX2990">
        <v>0</v>
      </c>
      <c r="BY2990">
        <v>0</v>
      </c>
      <c r="BZ2990" t="e">
        <v>#VALUE!</v>
      </c>
      <c r="CA2990" t="e">
        <v>#VALUE!</v>
      </c>
      <c r="CB2990" t="e">
        <v>#VALUE!</v>
      </c>
      <c r="CC2990">
        <v>0</v>
      </c>
      <c r="CD2990">
        <v>0</v>
      </c>
      <c r="CE2990">
        <v>0</v>
      </c>
      <c r="CH2990">
        <f t="shared" si="231"/>
        <v>0</v>
      </c>
      <c r="CI2990" t="s">
        <v>1405</v>
      </c>
      <c r="CJ2990">
        <v>1</v>
      </c>
      <c r="CK2990" t="s">
        <v>1400</v>
      </c>
      <c r="CL2990">
        <f t="shared" si="232"/>
        <v>1</v>
      </c>
      <c r="CM2990">
        <f t="shared" si="233"/>
        <v>0</v>
      </c>
      <c r="CN2990">
        <f t="shared" si="234"/>
        <v>0</v>
      </c>
    </row>
    <row r="2991" spans="1:92" x14ac:dyDescent="0.25">
      <c r="A2991">
        <v>2179</v>
      </c>
      <c r="B2991" t="s">
        <v>564</v>
      </c>
      <c r="C2991" t="s">
        <v>564</v>
      </c>
      <c r="D2991">
        <v>2610849</v>
      </c>
      <c r="E2991">
        <v>6</v>
      </c>
      <c r="F2991" s="107">
        <v>40990</v>
      </c>
      <c r="G2991" s="107">
        <v>41150</v>
      </c>
      <c r="H2991">
        <v>2610849</v>
      </c>
      <c r="I2991" s="107">
        <v>40991</v>
      </c>
      <c r="J2991" s="107">
        <v>40997</v>
      </c>
      <c r="K2991">
        <v>100000</v>
      </c>
      <c r="L2991" t="s">
        <v>570</v>
      </c>
      <c r="M2991" s="107">
        <v>40997</v>
      </c>
      <c r="N2991" t="s">
        <v>87</v>
      </c>
      <c r="O2991" t="s">
        <v>75</v>
      </c>
      <c r="P2991" t="s">
        <v>38</v>
      </c>
      <c r="Q2991">
        <v>7</v>
      </c>
      <c r="R2991">
        <v>161</v>
      </c>
      <c r="S2991">
        <v>0</v>
      </c>
      <c r="T2991">
        <v>0</v>
      </c>
      <c r="AB2991" t="s">
        <v>111</v>
      </c>
      <c r="AD2991" s="107">
        <v>20557</v>
      </c>
      <c r="AE2991" t="s">
        <v>31</v>
      </c>
      <c r="AF2991" t="s">
        <v>39</v>
      </c>
      <c r="AG2991" t="s">
        <v>40</v>
      </c>
      <c r="AH2991" t="s">
        <v>30</v>
      </c>
      <c r="AI2991" t="s">
        <v>113</v>
      </c>
      <c r="AJ2991" t="s">
        <v>88</v>
      </c>
      <c r="AK2991">
        <v>6</v>
      </c>
      <c r="AL2991" t="s">
        <v>361</v>
      </c>
      <c r="AM2991">
        <v>10</v>
      </c>
      <c r="AP2991" t="s">
        <v>187</v>
      </c>
      <c r="AR2991" t="s">
        <v>66</v>
      </c>
      <c r="AS2991" t="s">
        <v>63</v>
      </c>
      <c r="BC2991" t="s">
        <v>51</v>
      </c>
      <c r="BF2991">
        <v>7</v>
      </c>
      <c r="BG2991">
        <v>160</v>
      </c>
      <c r="BH2991">
        <v>161</v>
      </c>
      <c r="BI2991">
        <v>55.827868852459019</v>
      </c>
      <c r="BJ2991">
        <f t="shared" si="230"/>
        <v>56</v>
      </c>
      <c r="BK2991">
        <v>0</v>
      </c>
      <c r="BL2991">
        <v>-153</v>
      </c>
      <c r="BM2991" t="s">
        <v>1050</v>
      </c>
      <c r="BN2991" t="s">
        <v>75</v>
      </c>
      <c r="BO2991" t="s">
        <v>87</v>
      </c>
      <c r="BQ2991" t="s">
        <v>1050</v>
      </c>
      <c r="BR2991" t="s">
        <v>87</v>
      </c>
      <c r="BS2991" t="s">
        <v>573</v>
      </c>
      <c r="BT2991" t="s">
        <v>1252</v>
      </c>
      <c r="BU2991" t="s">
        <v>564</v>
      </c>
      <c r="BV2991">
        <v>4.3478260869565216E-2</v>
      </c>
      <c r="BW2991">
        <v>4.3749999999999997E-2</v>
      </c>
      <c r="BX2991">
        <v>2.7173913043478104E-4</v>
      </c>
      <c r="BY2991">
        <v>0</v>
      </c>
      <c r="BZ2991">
        <v>-7</v>
      </c>
      <c r="CA2991">
        <v>0</v>
      </c>
      <c r="CB2991">
        <v>7</v>
      </c>
      <c r="CC2991" t="e">
        <v>#VALUE!</v>
      </c>
      <c r="CD2991">
        <v>7</v>
      </c>
      <c r="CE2991">
        <v>0</v>
      </c>
      <c r="CH2991">
        <f t="shared" si="231"/>
        <v>0</v>
      </c>
      <c r="CI2991" t="s">
        <v>1405</v>
      </c>
      <c r="CJ2991">
        <v>1</v>
      </c>
      <c r="CK2991" t="s">
        <v>1399</v>
      </c>
      <c r="CL2991">
        <f t="shared" si="232"/>
        <v>1</v>
      </c>
      <c r="CM2991">
        <f t="shared" si="233"/>
        <v>0</v>
      </c>
      <c r="CN2991">
        <f t="shared" si="234"/>
        <v>0</v>
      </c>
    </row>
    <row r="2992" spans="1:92" x14ac:dyDescent="0.25">
      <c r="A2992">
        <v>2183</v>
      </c>
      <c r="B2992" t="s">
        <v>564</v>
      </c>
      <c r="C2992" t="s">
        <v>564</v>
      </c>
      <c r="D2992">
        <v>2610871</v>
      </c>
      <c r="E2992">
        <v>1</v>
      </c>
      <c r="F2992" s="107">
        <v>40990</v>
      </c>
      <c r="G2992" s="107">
        <v>40994</v>
      </c>
      <c r="H2992">
        <v>2610871</v>
      </c>
      <c r="I2992" s="107" t="s">
        <v>560</v>
      </c>
      <c r="J2992" s="107" t="s">
        <v>560</v>
      </c>
      <c r="K2992">
        <v>80000</v>
      </c>
      <c r="L2992" t="s">
        <v>570</v>
      </c>
      <c r="N2992" t="s">
        <v>1336</v>
      </c>
      <c r="O2992" t="s">
        <v>913</v>
      </c>
      <c r="P2992" t="s">
        <v>54</v>
      </c>
      <c r="Q2992">
        <v>0</v>
      </c>
      <c r="R2992">
        <v>5</v>
      </c>
      <c r="S2992">
        <v>0</v>
      </c>
      <c r="T2992">
        <v>0</v>
      </c>
      <c r="AB2992" t="s">
        <v>111</v>
      </c>
      <c r="AD2992" s="107">
        <v>33117</v>
      </c>
      <c r="AE2992" t="s">
        <v>31</v>
      </c>
      <c r="AF2992" t="s">
        <v>39</v>
      </c>
      <c r="AG2992" t="s">
        <v>40</v>
      </c>
      <c r="AH2992" t="s">
        <v>30</v>
      </c>
      <c r="AI2992" t="s">
        <v>140</v>
      </c>
      <c r="AJ2992" t="s">
        <v>54</v>
      </c>
      <c r="AK2992">
        <v>1</v>
      </c>
      <c r="AL2992" t="s">
        <v>54</v>
      </c>
      <c r="AP2992" t="s">
        <v>72</v>
      </c>
      <c r="AR2992" t="s">
        <v>49</v>
      </c>
      <c r="AS2992" t="s">
        <v>73</v>
      </c>
      <c r="BC2992" t="s">
        <v>78</v>
      </c>
      <c r="BF2992">
        <v>0</v>
      </c>
      <c r="BG2992">
        <v>0</v>
      </c>
      <c r="BH2992">
        <v>5</v>
      </c>
      <c r="BI2992">
        <v>21.510928961748633</v>
      </c>
      <c r="BJ2992" t="e">
        <f t="shared" si="230"/>
        <v>#VALUE!</v>
      </c>
      <c r="BK2992" t="e">
        <v>#VALUE!</v>
      </c>
      <c r="BL2992" t="e">
        <v>#VALUE!</v>
      </c>
      <c r="BM2992" t="s">
        <v>1051</v>
      </c>
      <c r="BN2992" t="s">
        <v>913</v>
      </c>
      <c r="BO2992" t="s">
        <v>564</v>
      </c>
      <c r="BQ2992" t="s">
        <v>1051</v>
      </c>
      <c r="BR2992">
        <v>0</v>
      </c>
      <c r="BS2992" t="s">
        <v>1338</v>
      </c>
      <c r="BT2992" t="s">
        <v>1252</v>
      </c>
      <c r="BU2992" t="s">
        <v>564</v>
      </c>
      <c r="BV2992">
        <v>0</v>
      </c>
      <c r="BW2992">
        <v>0</v>
      </c>
      <c r="BX2992">
        <v>0</v>
      </c>
      <c r="BY2992">
        <v>0</v>
      </c>
      <c r="BZ2992" t="e">
        <v>#VALUE!</v>
      </c>
      <c r="CA2992" t="e">
        <v>#VALUE!</v>
      </c>
      <c r="CB2992" t="e">
        <v>#VALUE!</v>
      </c>
      <c r="CC2992">
        <v>0</v>
      </c>
      <c r="CD2992">
        <v>0</v>
      </c>
      <c r="CH2992">
        <f t="shared" si="231"/>
        <v>0</v>
      </c>
      <c r="CI2992" t="s">
        <v>1405</v>
      </c>
      <c r="CJ2992">
        <v>1</v>
      </c>
      <c r="CK2992" t="s">
        <v>1400</v>
      </c>
      <c r="CL2992">
        <f t="shared" si="232"/>
        <v>0</v>
      </c>
      <c r="CM2992">
        <f t="shared" si="233"/>
        <v>0</v>
      </c>
      <c r="CN2992">
        <f t="shared" si="234"/>
        <v>0</v>
      </c>
    </row>
    <row r="2993" spans="1:92" x14ac:dyDescent="0.25">
      <c r="A2993">
        <v>2199</v>
      </c>
      <c r="B2993" t="s">
        <v>564</v>
      </c>
      <c r="C2993" t="s">
        <v>564</v>
      </c>
      <c r="D2993">
        <v>2610985</v>
      </c>
      <c r="E2993" t="s">
        <v>1409</v>
      </c>
      <c r="F2993" s="107">
        <v>40991</v>
      </c>
      <c r="G2993" s="107"/>
      <c r="H2993">
        <v>2610985</v>
      </c>
      <c r="I2993" s="107">
        <v>41934</v>
      </c>
      <c r="J2993" s="107"/>
      <c r="K2993" t="s">
        <v>562</v>
      </c>
      <c r="L2993" t="s">
        <v>562</v>
      </c>
      <c r="N2993" t="s">
        <v>564</v>
      </c>
      <c r="O2993" t="s">
        <v>913</v>
      </c>
      <c r="P2993" t="s">
        <v>30</v>
      </c>
      <c r="S2993">
        <v>0</v>
      </c>
      <c r="T2993">
        <v>0</v>
      </c>
      <c r="AD2993" s="107">
        <v>32819</v>
      </c>
      <c r="AE2993" t="s">
        <v>31</v>
      </c>
      <c r="AF2993" t="s">
        <v>68</v>
      </c>
      <c r="AG2993" t="s">
        <v>870</v>
      </c>
      <c r="AH2993" t="s">
        <v>30</v>
      </c>
      <c r="AI2993" t="s">
        <v>113</v>
      </c>
      <c r="AJ2993" t="s">
        <v>30</v>
      </c>
      <c r="AP2993" t="s">
        <v>178</v>
      </c>
      <c r="AR2993" t="s">
        <v>91</v>
      </c>
      <c r="AS2993" t="s">
        <v>179</v>
      </c>
      <c r="BC2993" t="s">
        <v>37</v>
      </c>
      <c r="BF2993" t="s">
        <v>1391</v>
      </c>
      <c r="BG2993" t="s">
        <v>1392</v>
      </c>
      <c r="BH2993" t="s">
        <v>1393</v>
      </c>
      <c r="BI2993">
        <v>22.327868852459016</v>
      </c>
      <c r="BJ2993">
        <f t="shared" si="230"/>
        <v>25</v>
      </c>
      <c r="BK2993">
        <v>0</v>
      </c>
      <c r="BL2993">
        <v>0</v>
      </c>
      <c r="BM2993">
        <v>0</v>
      </c>
      <c r="BN2993" t="s">
        <v>913</v>
      </c>
      <c r="BO2993" t="s">
        <v>564</v>
      </c>
      <c r="BQ2993" t="s">
        <v>1409</v>
      </c>
      <c r="BR2993" t="s">
        <v>87</v>
      </c>
      <c r="BS2993" t="s">
        <v>1391</v>
      </c>
      <c r="BT2993" t="s">
        <v>586</v>
      </c>
      <c r="BU2993" t="s">
        <v>564</v>
      </c>
      <c r="BV2993" t="s">
        <v>1391</v>
      </c>
      <c r="BW2993" t="s">
        <v>586</v>
      </c>
      <c r="BX2993">
        <v>0</v>
      </c>
      <c r="BY2993" t="e">
        <v>#VALUE!</v>
      </c>
      <c r="BZ2993">
        <v>41933</v>
      </c>
      <c r="CA2993" t="e">
        <v>#VALUE!</v>
      </c>
      <c r="CB2993" t="e">
        <v>#VALUE!</v>
      </c>
      <c r="CC2993" t="s">
        <v>1391</v>
      </c>
      <c r="CD2993" t="s">
        <v>586</v>
      </c>
      <c r="CH2993">
        <f t="shared" si="231"/>
        <v>0</v>
      </c>
      <c r="CI2993" t="s">
        <v>1410</v>
      </c>
      <c r="CJ2993">
        <v>9</v>
      </c>
      <c r="CK2993" t="s">
        <v>1399</v>
      </c>
      <c r="CL2993">
        <f t="shared" si="232"/>
        <v>0</v>
      </c>
      <c r="CM2993">
        <f t="shared" si="233"/>
        <v>0</v>
      </c>
      <c r="CN2993">
        <f t="shared" si="234"/>
        <v>0</v>
      </c>
    </row>
    <row r="2994" spans="1:92" x14ac:dyDescent="0.25">
      <c r="A2994">
        <v>2206</v>
      </c>
      <c r="B2994" t="s">
        <v>564</v>
      </c>
      <c r="C2994" t="s">
        <v>564</v>
      </c>
      <c r="D2994">
        <v>2611012</v>
      </c>
      <c r="E2994">
        <v>6</v>
      </c>
      <c r="F2994" s="107">
        <v>40991</v>
      </c>
      <c r="G2994" s="107">
        <v>41214</v>
      </c>
      <c r="H2994">
        <v>2611012</v>
      </c>
      <c r="I2994" s="107">
        <v>40992</v>
      </c>
      <c r="J2994" s="107">
        <v>41214</v>
      </c>
      <c r="K2994">
        <v>80000</v>
      </c>
      <c r="L2994" t="s">
        <v>570</v>
      </c>
      <c r="N2994" t="s">
        <v>564</v>
      </c>
      <c r="O2994" t="s">
        <v>913</v>
      </c>
      <c r="P2994" t="s">
        <v>38</v>
      </c>
      <c r="Q2994">
        <v>223</v>
      </c>
      <c r="R2994">
        <v>224</v>
      </c>
      <c r="S2994">
        <v>0</v>
      </c>
      <c r="T2994">
        <v>0</v>
      </c>
      <c r="AB2994" t="s">
        <v>111</v>
      </c>
      <c r="AD2994" s="107">
        <v>33866</v>
      </c>
      <c r="AE2994" t="s">
        <v>31</v>
      </c>
      <c r="AF2994" t="s">
        <v>39</v>
      </c>
      <c r="AG2994" t="s">
        <v>40</v>
      </c>
      <c r="AH2994" t="s">
        <v>30</v>
      </c>
      <c r="AI2994" t="s">
        <v>117</v>
      </c>
      <c r="AJ2994" t="s">
        <v>88</v>
      </c>
      <c r="AK2994">
        <v>9</v>
      </c>
      <c r="AL2994" t="s">
        <v>361</v>
      </c>
      <c r="AM2994">
        <v>2</v>
      </c>
      <c r="AP2994" t="s">
        <v>124</v>
      </c>
      <c r="AR2994" t="s">
        <v>49</v>
      </c>
      <c r="AS2994" t="s">
        <v>125</v>
      </c>
      <c r="BC2994" t="s">
        <v>51</v>
      </c>
      <c r="BF2994">
        <v>223</v>
      </c>
      <c r="BG2994">
        <v>223</v>
      </c>
      <c r="BH2994">
        <v>224</v>
      </c>
      <c r="BI2994">
        <v>19.467213114754099</v>
      </c>
      <c r="BJ2994">
        <f t="shared" si="230"/>
        <v>20</v>
      </c>
      <c r="BK2994">
        <v>0</v>
      </c>
      <c r="BL2994">
        <v>0</v>
      </c>
      <c r="BM2994" t="s">
        <v>1050</v>
      </c>
      <c r="BN2994" t="s">
        <v>913</v>
      </c>
      <c r="BO2994" t="s">
        <v>564</v>
      </c>
      <c r="BQ2994" t="s">
        <v>1050</v>
      </c>
      <c r="BR2994" t="s">
        <v>87</v>
      </c>
      <c r="BS2994" t="s">
        <v>572</v>
      </c>
      <c r="BT2994" t="s">
        <v>1252</v>
      </c>
      <c r="BU2994" t="s">
        <v>564</v>
      </c>
      <c r="BV2994">
        <v>0.9955357142857143</v>
      </c>
      <c r="BW2994">
        <v>1</v>
      </c>
      <c r="BX2994">
        <v>4.4642857142856984E-3</v>
      </c>
      <c r="BY2994">
        <v>0</v>
      </c>
      <c r="BZ2994">
        <v>-223</v>
      </c>
      <c r="CA2994">
        <v>0</v>
      </c>
      <c r="CB2994">
        <v>223</v>
      </c>
      <c r="CC2994" t="e">
        <v>#VALUE!</v>
      </c>
      <c r="CD2994">
        <v>223</v>
      </c>
      <c r="CE2994">
        <v>0</v>
      </c>
      <c r="CH2994">
        <f t="shared" si="231"/>
        <v>0</v>
      </c>
      <c r="CI2994" t="s">
        <v>1403</v>
      </c>
      <c r="CJ2994">
        <v>6</v>
      </c>
      <c r="CK2994" t="s">
        <v>1399</v>
      </c>
      <c r="CL2994">
        <f t="shared" si="232"/>
        <v>0</v>
      </c>
      <c r="CM2994">
        <f t="shared" si="233"/>
        <v>0</v>
      </c>
      <c r="CN2994">
        <f t="shared" si="234"/>
        <v>0</v>
      </c>
    </row>
    <row r="2995" spans="1:92" x14ac:dyDescent="0.25">
      <c r="A2995">
        <v>2212</v>
      </c>
      <c r="B2995" t="s">
        <v>564</v>
      </c>
      <c r="C2995" t="s">
        <v>564</v>
      </c>
      <c r="D2995">
        <v>2611022</v>
      </c>
      <c r="E2995">
        <v>2</v>
      </c>
      <c r="F2995" s="107">
        <v>40992</v>
      </c>
      <c r="G2995" s="107">
        <v>41032</v>
      </c>
      <c r="H2995">
        <v>2611022</v>
      </c>
      <c r="I2995" s="107">
        <v>40992</v>
      </c>
      <c r="J2995" s="107">
        <v>40994</v>
      </c>
      <c r="K2995">
        <v>2000</v>
      </c>
      <c r="L2995" t="s">
        <v>566</v>
      </c>
      <c r="M2995" s="107">
        <v>40994</v>
      </c>
      <c r="N2995" t="s">
        <v>87</v>
      </c>
      <c r="O2995" t="s">
        <v>159</v>
      </c>
      <c r="P2995" t="s">
        <v>587</v>
      </c>
      <c r="Q2995">
        <v>3</v>
      </c>
      <c r="R2995">
        <v>41</v>
      </c>
      <c r="S2995">
        <v>0</v>
      </c>
      <c r="T2995">
        <v>0</v>
      </c>
      <c r="AB2995" t="s">
        <v>111</v>
      </c>
      <c r="AD2995" s="107">
        <v>33498</v>
      </c>
      <c r="AE2995" t="s">
        <v>31</v>
      </c>
      <c r="AF2995" t="s">
        <v>39</v>
      </c>
      <c r="AG2995" t="s">
        <v>40</v>
      </c>
      <c r="AH2995" t="s">
        <v>30</v>
      </c>
      <c r="AI2995" t="s">
        <v>69</v>
      </c>
      <c r="AJ2995" t="s">
        <v>47</v>
      </c>
      <c r="AK2995">
        <v>3</v>
      </c>
      <c r="AL2995" t="s">
        <v>47</v>
      </c>
      <c r="AP2995" t="s">
        <v>106</v>
      </c>
      <c r="AR2995" t="s">
        <v>43</v>
      </c>
      <c r="AS2995" t="s">
        <v>56</v>
      </c>
      <c r="BC2995" t="s">
        <v>37</v>
      </c>
      <c r="BF2995">
        <v>3</v>
      </c>
      <c r="BG2995">
        <v>41</v>
      </c>
      <c r="BH2995">
        <v>41</v>
      </c>
      <c r="BI2995">
        <v>20.475409836065573</v>
      </c>
      <c r="BJ2995">
        <f t="shared" si="230"/>
        <v>21</v>
      </c>
      <c r="BK2995">
        <v>0</v>
      </c>
      <c r="BL2995">
        <v>-38</v>
      </c>
      <c r="BM2995" t="s">
        <v>47</v>
      </c>
      <c r="BN2995" t="s">
        <v>159</v>
      </c>
      <c r="BO2995" t="s">
        <v>87</v>
      </c>
      <c r="BQ2995" t="s">
        <v>47</v>
      </c>
      <c r="BR2995" t="s">
        <v>87</v>
      </c>
      <c r="BS2995" t="s">
        <v>573</v>
      </c>
      <c r="BT2995" t="s">
        <v>1252</v>
      </c>
      <c r="BU2995" t="s">
        <v>564</v>
      </c>
      <c r="BV2995">
        <v>7.3170731707317069E-2</v>
      </c>
      <c r="BW2995">
        <v>7.3170731707317069E-2</v>
      </c>
      <c r="BX2995">
        <v>0</v>
      </c>
      <c r="BY2995">
        <v>0</v>
      </c>
      <c r="BZ2995">
        <v>-3</v>
      </c>
      <c r="CA2995">
        <v>0</v>
      </c>
      <c r="CB2995">
        <v>3</v>
      </c>
      <c r="CC2995" t="e">
        <v>#VALUE!</v>
      </c>
      <c r="CD2995">
        <v>3</v>
      </c>
      <c r="CE2995">
        <v>0</v>
      </c>
      <c r="CH2995">
        <f t="shared" si="231"/>
        <v>0</v>
      </c>
      <c r="CI2995" t="s">
        <v>1405</v>
      </c>
      <c r="CJ2995">
        <v>1</v>
      </c>
      <c r="CK2995" t="s">
        <v>1399</v>
      </c>
      <c r="CL2995">
        <f t="shared" si="232"/>
        <v>1</v>
      </c>
      <c r="CM2995">
        <f t="shared" si="233"/>
        <v>0</v>
      </c>
      <c r="CN2995">
        <f t="shared" si="234"/>
        <v>0</v>
      </c>
    </row>
    <row r="2996" spans="1:92" x14ac:dyDescent="0.25">
      <c r="A2996">
        <v>2219</v>
      </c>
      <c r="B2996" t="s">
        <v>564</v>
      </c>
      <c r="C2996" t="s">
        <v>564</v>
      </c>
      <c r="D2996">
        <v>2611049</v>
      </c>
      <c r="E2996">
        <v>6</v>
      </c>
      <c r="F2996" s="107">
        <v>40992</v>
      </c>
      <c r="G2996" s="107">
        <v>41152</v>
      </c>
      <c r="H2996">
        <v>2611049</v>
      </c>
      <c r="I2996" s="107">
        <v>40992</v>
      </c>
      <c r="J2996" s="107">
        <v>41152</v>
      </c>
      <c r="K2996" t="s">
        <v>562</v>
      </c>
      <c r="L2996" t="s">
        <v>562</v>
      </c>
      <c r="N2996" t="s">
        <v>564</v>
      </c>
      <c r="O2996" t="s">
        <v>913</v>
      </c>
      <c r="P2996" t="s">
        <v>38</v>
      </c>
      <c r="Q2996">
        <v>161</v>
      </c>
      <c r="R2996">
        <v>161</v>
      </c>
      <c r="S2996">
        <v>0</v>
      </c>
      <c r="T2996">
        <v>0</v>
      </c>
      <c r="AB2996" t="s">
        <v>111</v>
      </c>
      <c r="AD2996" s="107">
        <v>29887</v>
      </c>
      <c r="AE2996" t="s">
        <v>31</v>
      </c>
      <c r="AF2996" t="s">
        <v>39</v>
      </c>
      <c r="AG2996" t="s">
        <v>40</v>
      </c>
      <c r="AH2996" t="s">
        <v>30</v>
      </c>
      <c r="AI2996" t="s">
        <v>41</v>
      </c>
      <c r="AJ2996" t="s">
        <v>88</v>
      </c>
      <c r="AK2996">
        <v>7</v>
      </c>
      <c r="AL2996" t="s">
        <v>361</v>
      </c>
      <c r="AM2996">
        <v>2</v>
      </c>
      <c r="AP2996" t="s">
        <v>109</v>
      </c>
      <c r="AR2996" t="s">
        <v>49</v>
      </c>
      <c r="AS2996" t="s">
        <v>73</v>
      </c>
      <c r="BC2996" t="s">
        <v>51</v>
      </c>
      <c r="BF2996">
        <v>161</v>
      </c>
      <c r="BG2996">
        <v>161</v>
      </c>
      <c r="BH2996">
        <v>161</v>
      </c>
      <c r="BI2996">
        <v>30.34153005464481</v>
      </c>
      <c r="BJ2996">
        <f t="shared" si="230"/>
        <v>30</v>
      </c>
      <c r="BK2996">
        <v>0</v>
      </c>
      <c r="BL2996">
        <v>0</v>
      </c>
      <c r="BM2996" t="s">
        <v>1050</v>
      </c>
      <c r="BN2996" t="s">
        <v>913</v>
      </c>
      <c r="BO2996" t="s">
        <v>564</v>
      </c>
      <c r="BQ2996" t="s">
        <v>1050</v>
      </c>
      <c r="BR2996" t="s">
        <v>87</v>
      </c>
      <c r="BS2996" t="s">
        <v>572</v>
      </c>
      <c r="BT2996" t="s">
        <v>1252</v>
      </c>
      <c r="BU2996" t="s">
        <v>564</v>
      </c>
      <c r="BV2996">
        <v>1</v>
      </c>
      <c r="BW2996">
        <v>1</v>
      </c>
      <c r="BX2996">
        <v>0</v>
      </c>
      <c r="BY2996">
        <v>0</v>
      </c>
      <c r="BZ2996">
        <v>-161</v>
      </c>
      <c r="CA2996">
        <v>0</v>
      </c>
      <c r="CB2996">
        <v>161</v>
      </c>
      <c r="CC2996" t="e">
        <v>#VALUE!</v>
      </c>
      <c r="CD2996">
        <v>161</v>
      </c>
      <c r="CE2996">
        <v>0</v>
      </c>
      <c r="CH2996">
        <f t="shared" si="231"/>
        <v>0</v>
      </c>
      <c r="CI2996" t="s">
        <v>1403</v>
      </c>
      <c r="CJ2996">
        <v>6</v>
      </c>
      <c r="CK2996" t="s">
        <v>1399</v>
      </c>
      <c r="CL2996">
        <f t="shared" si="232"/>
        <v>0</v>
      </c>
      <c r="CM2996">
        <f t="shared" si="233"/>
        <v>0</v>
      </c>
      <c r="CN2996">
        <f t="shared" si="234"/>
        <v>0</v>
      </c>
    </row>
    <row r="2997" spans="1:92" x14ac:dyDescent="0.25">
      <c r="A2997">
        <v>2222</v>
      </c>
      <c r="B2997" t="s">
        <v>564</v>
      </c>
      <c r="C2997" t="s">
        <v>564</v>
      </c>
      <c r="D2997">
        <v>2611065</v>
      </c>
      <c r="E2997">
        <v>1</v>
      </c>
      <c r="F2997" s="107">
        <v>40992</v>
      </c>
      <c r="G2997" s="107">
        <v>41086</v>
      </c>
      <c r="H2997">
        <v>2611065</v>
      </c>
      <c r="I2997" s="107">
        <v>40992</v>
      </c>
      <c r="J2997" s="107">
        <v>41086</v>
      </c>
      <c r="K2997" t="s">
        <v>562</v>
      </c>
      <c r="L2997" t="s">
        <v>562</v>
      </c>
      <c r="N2997" t="s">
        <v>564</v>
      </c>
      <c r="O2997" t="s">
        <v>913</v>
      </c>
      <c r="P2997" t="s">
        <v>122</v>
      </c>
      <c r="Q2997">
        <v>95</v>
      </c>
      <c r="R2997">
        <v>95</v>
      </c>
      <c r="S2997">
        <v>0</v>
      </c>
      <c r="T2997">
        <v>0</v>
      </c>
      <c r="AD2997" s="107">
        <v>34359</v>
      </c>
      <c r="AE2997" t="s">
        <v>45</v>
      </c>
      <c r="AF2997" t="s">
        <v>32</v>
      </c>
      <c r="AG2997" t="s">
        <v>868</v>
      </c>
      <c r="AH2997" t="s">
        <v>30</v>
      </c>
      <c r="AI2997" t="s">
        <v>140</v>
      </c>
      <c r="AJ2997" t="s">
        <v>122</v>
      </c>
      <c r="AK2997">
        <v>4</v>
      </c>
      <c r="AL2997" t="s">
        <v>122</v>
      </c>
      <c r="AP2997" t="s">
        <v>109</v>
      </c>
      <c r="AR2997" t="s">
        <v>49</v>
      </c>
      <c r="AS2997" t="s">
        <v>73</v>
      </c>
      <c r="BC2997" t="s">
        <v>37</v>
      </c>
      <c r="BF2997">
        <v>95</v>
      </c>
      <c r="BG2997">
        <v>95</v>
      </c>
      <c r="BH2997">
        <v>95</v>
      </c>
      <c r="BI2997">
        <v>18.122950819672131</v>
      </c>
      <c r="BJ2997">
        <f t="shared" si="230"/>
        <v>18</v>
      </c>
      <c r="BK2997">
        <v>0</v>
      </c>
      <c r="BL2997">
        <v>0</v>
      </c>
      <c r="BM2997" t="s">
        <v>1051</v>
      </c>
      <c r="BN2997" t="s">
        <v>913</v>
      </c>
      <c r="BO2997" t="s">
        <v>564</v>
      </c>
      <c r="BQ2997" t="s">
        <v>1051</v>
      </c>
      <c r="BR2997" t="s">
        <v>87</v>
      </c>
      <c r="BS2997" t="s">
        <v>572</v>
      </c>
      <c r="BT2997" t="s">
        <v>1252</v>
      </c>
      <c r="BU2997" t="s">
        <v>564</v>
      </c>
      <c r="BV2997">
        <v>1</v>
      </c>
      <c r="BW2997">
        <v>1</v>
      </c>
      <c r="BX2997">
        <v>0</v>
      </c>
      <c r="BY2997">
        <v>0</v>
      </c>
      <c r="BZ2997">
        <v>-95</v>
      </c>
      <c r="CA2997">
        <v>0</v>
      </c>
      <c r="CB2997">
        <v>95</v>
      </c>
      <c r="CC2997" t="e">
        <v>#VALUE!</v>
      </c>
      <c r="CD2997">
        <v>95</v>
      </c>
      <c r="CE2997">
        <v>0</v>
      </c>
      <c r="CH2997">
        <f t="shared" si="231"/>
        <v>0</v>
      </c>
      <c r="CI2997" t="s">
        <v>1408</v>
      </c>
      <c r="CJ2997">
        <v>0</v>
      </c>
      <c r="CK2997" t="s">
        <v>1399</v>
      </c>
      <c r="CL2997">
        <f t="shared" si="232"/>
        <v>0</v>
      </c>
      <c r="CM2997">
        <f t="shared" si="233"/>
        <v>0</v>
      </c>
      <c r="CN2997">
        <f t="shared" si="234"/>
        <v>0</v>
      </c>
    </row>
    <row r="2998" spans="1:92" x14ac:dyDescent="0.25">
      <c r="A2998">
        <v>2224</v>
      </c>
      <c r="B2998" t="s">
        <v>564</v>
      </c>
      <c r="C2998" t="s">
        <v>564</v>
      </c>
      <c r="D2998">
        <v>2611073</v>
      </c>
      <c r="E2998">
        <v>2</v>
      </c>
      <c r="F2998" s="107">
        <v>40992</v>
      </c>
      <c r="G2998" s="107">
        <v>40994</v>
      </c>
      <c r="H2998">
        <v>2611073</v>
      </c>
      <c r="I2998" s="107">
        <v>40992</v>
      </c>
      <c r="J2998" s="107">
        <v>40994</v>
      </c>
      <c r="K2998">
        <v>5000</v>
      </c>
      <c r="L2998" t="s">
        <v>567</v>
      </c>
      <c r="N2998" t="s">
        <v>564</v>
      </c>
      <c r="O2998" t="s">
        <v>913</v>
      </c>
      <c r="P2998" t="s">
        <v>587</v>
      </c>
      <c r="Q2998">
        <v>3</v>
      </c>
      <c r="R2998">
        <v>3</v>
      </c>
      <c r="S2998">
        <v>0</v>
      </c>
      <c r="T2998">
        <v>0</v>
      </c>
      <c r="AD2998" s="107">
        <v>31330</v>
      </c>
      <c r="AE2998" t="s">
        <v>31</v>
      </c>
      <c r="AF2998" t="s">
        <v>68</v>
      </c>
      <c r="AG2998" t="s">
        <v>870</v>
      </c>
      <c r="AH2998" t="s">
        <v>30</v>
      </c>
      <c r="AI2998" t="s">
        <v>71</v>
      </c>
      <c r="AJ2998" t="s">
        <v>47</v>
      </c>
      <c r="AK2998">
        <v>1</v>
      </c>
      <c r="AL2998" t="s">
        <v>47</v>
      </c>
      <c r="AP2998" t="s">
        <v>116</v>
      </c>
      <c r="AR2998" t="s">
        <v>66</v>
      </c>
      <c r="AS2998" t="s">
        <v>44</v>
      </c>
      <c r="AT2998" t="s">
        <v>648</v>
      </c>
      <c r="BC2998" t="s">
        <v>37</v>
      </c>
      <c r="BF2998">
        <v>3</v>
      </c>
      <c r="BG2998">
        <v>3</v>
      </c>
      <c r="BH2998">
        <v>3</v>
      </c>
      <c r="BI2998">
        <v>26.398907103825138</v>
      </c>
      <c r="BJ2998">
        <f t="shared" si="230"/>
        <v>26</v>
      </c>
      <c r="BK2998">
        <v>0</v>
      </c>
      <c r="BL2998">
        <v>0</v>
      </c>
      <c r="BM2998" t="s">
        <v>47</v>
      </c>
      <c r="BN2998" t="s">
        <v>913</v>
      </c>
      <c r="BO2998" t="s">
        <v>564</v>
      </c>
      <c r="BQ2998" t="s">
        <v>47</v>
      </c>
      <c r="BR2998" t="s">
        <v>87</v>
      </c>
      <c r="BS2998" t="s">
        <v>572</v>
      </c>
      <c r="BT2998" t="s">
        <v>1252</v>
      </c>
      <c r="BU2998" t="s">
        <v>564</v>
      </c>
      <c r="BV2998">
        <v>1</v>
      </c>
      <c r="BW2998">
        <v>1</v>
      </c>
      <c r="BX2998">
        <v>0</v>
      </c>
      <c r="BY2998">
        <v>0</v>
      </c>
      <c r="BZ2998">
        <v>-3</v>
      </c>
      <c r="CA2998">
        <v>0</v>
      </c>
      <c r="CB2998">
        <v>3</v>
      </c>
      <c r="CC2998" t="e">
        <v>#VALUE!</v>
      </c>
      <c r="CD2998">
        <v>3</v>
      </c>
      <c r="CE2998">
        <v>0</v>
      </c>
      <c r="CH2998">
        <f t="shared" si="231"/>
        <v>0</v>
      </c>
      <c r="CI2998" t="s">
        <v>1405</v>
      </c>
      <c r="CJ2998">
        <v>1</v>
      </c>
      <c r="CK2998" t="s">
        <v>1399</v>
      </c>
      <c r="CL2998">
        <f t="shared" si="232"/>
        <v>0</v>
      </c>
      <c r="CM2998">
        <f t="shared" si="233"/>
        <v>0</v>
      </c>
      <c r="CN2998">
        <f t="shared" si="234"/>
        <v>0</v>
      </c>
    </row>
    <row r="2999" spans="1:92" x14ac:dyDescent="0.25">
      <c r="A2999">
        <v>2225</v>
      </c>
      <c r="B2999" t="s">
        <v>564</v>
      </c>
      <c r="C2999" t="s">
        <v>564</v>
      </c>
      <c r="D2999">
        <v>2611076</v>
      </c>
      <c r="E2999">
        <v>6</v>
      </c>
      <c r="F2999" s="107">
        <v>40992</v>
      </c>
      <c r="G2999" s="107">
        <v>41229</v>
      </c>
      <c r="H2999">
        <v>2611076</v>
      </c>
      <c r="I2999" s="107">
        <v>41051</v>
      </c>
      <c r="J2999" s="107">
        <v>41229</v>
      </c>
      <c r="K2999">
        <v>60000</v>
      </c>
      <c r="L2999" t="s">
        <v>570</v>
      </c>
      <c r="N2999" t="s">
        <v>564</v>
      </c>
      <c r="O2999" t="s">
        <v>913</v>
      </c>
      <c r="P2999" t="s">
        <v>38</v>
      </c>
      <c r="Q2999">
        <v>179</v>
      </c>
      <c r="R2999">
        <v>238</v>
      </c>
      <c r="S2999">
        <v>0</v>
      </c>
      <c r="T2999">
        <v>0</v>
      </c>
      <c r="AD2999" s="107">
        <v>32862</v>
      </c>
      <c r="AE2999" t="s">
        <v>31</v>
      </c>
      <c r="AF2999" t="s">
        <v>32</v>
      </c>
      <c r="AG2999" t="s">
        <v>868</v>
      </c>
      <c r="AH2999" t="s">
        <v>30</v>
      </c>
      <c r="AI2999" t="s">
        <v>86</v>
      </c>
      <c r="AJ2999" t="s">
        <v>88</v>
      </c>
      <c r="AK2999">
        <v>7</v>
      </c>
      <c r="AL2999" t="s">
        <v>361</v>
      </c>
      <c r="AM2999">
        <v>8</v>
      </c>
      <c r="AP2999" t="s">
        <v>104</v>
      </c>
      <c r="AR2999" t="s">
        <v>91</v>
      </c>
      <c r="AS2999" t="s">
        <v>105</v>
      </c>
      <c r="BC2999" t="s">
        <v>37</v>
      </c>
      <c r="BF2999">
        <v>179</v>
      </c>
      <c r="BG2999">
        <v>179</v>
      </c>
      <c r="BH2999">
        <v>238</v>
      </c>
      <c r="BI2999">
        <v>22.21311475409836</v>
      </c>
      <c r="BJ2999">
        <f t="shared" si="230"/>
        <v>22</v>
      </c>
      <c r="BK2999">
        <v>0</v>
      </c>
      <c r="BL2999">
        <v>0</v>
      </c>
      <c r="BM2999" t="s">
        <v>1050</v>
      </c>
      <c r="BN2999" t="s">
        <v>913</v>
      </c>
      <c r="BO2999" t="s">
        <v>564</v>
      </c>
      <c r="BQ2999" t="s">
        <v>1050</v>
      </c>
      <c r="BR2999" t="s">
        <v>87</v>
      </c>
      <c r="BS2999" t="s">
        <v>572</v>
      </c>
      <c r="BT2999" t="s">
        <v>1252</v>
      </c>
      <c r="BU2999" t="s">
        <v>564</v>
      </c>
      <c r="BV2999">
        <v>0.75210084033613445</v>
      </c>
      <c r="BW2999">
        <v>1</v>
      </c>
      <c r="BX2999">
        <v>0.24789915966386555</v>
      </c>
      <c r="BY2999">
        <v>0</v>
      </c>
      <c r="BZ2999">
        <v>-179</v>
      </c>
      <c r="CA2999">
        <v>0</v>
      </c>
      <c r="CB2999">
        <v>179</v>
      </c>
      <c r="CC2999" t="e">
        <v>#VALUE!</v>
      </c>
      <c r="CD2999">
        <v>179</v>
      </c>
      <c r="CE2999">
        <v>0</v>
      </c>
      <c r="CH2999">
        <f t="shared" si="231"/>
        <v>0</v>
      </c>
      <c r="CI2999" t="s">
        <v>1403</v>
      </c>
      <c r="CJ2999">
        <v>6</v>
      </c>
      <c r="CK2999" t="s">
        <v>1399</v>
      </c>
      <c r="CL2999">
        <f t="shared" si="232"/>
        <v>0</v>
      </c>
      <c r="CM2999">
        <f t="shared" si="233"/>
        <v>0</v>
      </c>
      <c r="CN2999">
        <f t="shared" si="234"/>
        <v>0</v>
      </c>
    </row>
    <row r="3000" spans="1:92" x14ac:dyDescent="0.25">
      <c r="A3000">
        <v>2230</v>
      </c>
      <c r="B3000" t="s">
        <v>564</v>
      </c>
      <c r="C3000" t="s">
        <v>564</v>
      </c>
      <c r="D3000">
        <v>2611106</v>
      </c>
      <c r="E3000">
        <v>2</v>
      </c>
      <c r="F3000" s="107">
        <v>40992</v>
      </c>
      <c r="G3000" s="107">
        <v>41038</v>
      </c>
      <c r="H3000">
        <v>2611106</v>
      </c>
      <c r="I3000" s="107">
        <v>40993</v>
      </c>
      <c r="J3000" s="107">
        <v>41038</v>
      </c>
      <c r="K3000">
        <v>10000</v>
      </c>
      <c r="L3000" t="s">
        <v>568</v>
      </c>
      <c r="N3000" t="s">
        <v>564</v>
      </c>
      <c r="O3000" t="s">
        <v>913</v>
      </c>
      <c r="P3000" t="s">
        <v>587</v>
      </c>
      <c r="Q3000">
        <v>46</v>
      </c>
      <c r="R3000">
        <v>47</v>
      </c>
      <c r="S3000">
        <v>0</v>
      </c>
      <c r="T3000">
        <v>0</v>
      </c>
      <c r="AD3000" s="107">
        <v>33813</v>
      </c>
      <c r="AE3000" t="s">
        <v>31</v>
      </c>
      <c r="AF3000" t="s">
        <v>32</v>
      </c>
      <c r="AG3000" t="s">
        <v>868</v>
      </c>
      <c r="AH3000" t="s">
        <v>30</v>
      </c>
      <c r="AI3000" t="s">
        <v>79</v>
      </c>
      <c r="AJ3000" t="s">
        <v>47</v>
      </c>
      <c r="AK3000">
        <v>3</v>
      </c>
      <c r="AL3000" t="s">
        <v>47</v>
      </c>
      <c r="AP3000" t="s">
        <v>55</v>
      </c>
      <c r="AR3000" t="s">
        <v>49</v>
      </c>
      <c r="AS3000" t="s">
        <v>56</v>
      </c>
      <c r="BC3000" t="s">
        <v>37</v>
      </c>
      <c r="BF3000">
        <v>46</v>
      </c>
      <c r="BG3000">
        <v>46</v>
      </c>
      <c r="BH3000">
        <v>47</v>
      </c>
      <c r="BI3000">
        <v>19.614754098360656</v>
      </c>
      <c r="BJ3000">
        <f t="shared" si="230"/>
        <v>20</v>
      </c>
      <c r="BK3000">
        <v>0</v>
      </c>
      <c r="BL3000">
        <v>0</v>
      </c>
      <c r="BM3000" t="s">
        <v>47</v>
      </c>
      <c r="BN3000" t="s">
        <v>913</v>
      </c>
      <c r="BO3000" t="s">
        <v>564</v>
      </c>
      <c r="BQ3000" t="s">
        <v>47</v>
      </c>
      <c r="BR3000" t="s">
        <v>87</v>
      </c>
      <c r="BS3000" t="s">
        <v>572</v>
      </c>
      <c r="BT3000" t="s">
        <v>1252</v>
      </c>
      <c r="BU3000" t="s">
        <v>564</v>
      </c>
      <c r="BV3000">
        <v>0.97872340425531912</v>
      </c>
      <c r="BW3000">
        <v>1</v>
      </c>
      <c r="BX3000">
        <v>2.1276595744680882E-2</v>
      </c>
      <c r="BY3000">
        <v>0</v>
      </c>
      <c r="BZ3000">
        <v>-46</v>
      </c>
      <c r="CA3000">
        <v>0</v>
      </c>
      <c r="CB3000">
        <v>46</v>
      </c>
      <c r="CC3000" t="e">
        <v>#VALUE!</v>
      </c>
      <c r="CD3000">
        <v>46</v>
      </c>
      <c r="CE3000">
        <v>0</v>
      </c>
      <c r="CH3000">
        <f t="shared" si="231"/>
        <v>0</v>
      </c>
      <c r="CI3000" t="s">
        <v>1401</v>
      </c>
      <c r="CJ3000">
        <v>3</v>
      </c>
      <c r="CK3000" t="s">
        <v>1399</v>
      </c>
      <c r="CL3000">
        <f t="shared" si="232"/>
        <v>0</v>
      </c>
      <c r="CM3000">
        <f t="shared" si="233"/>
        <v>0</v>
      </c>
      <c r="CN3000">
        <f t="shared" si="234"/>
        <v>0</v>
      </c>
    </row>
    <row r="3001" spans="1:92" x14ac:dyDescent="0.25">
      <c r="A3001">
        <v>2240</v>
      </c>
      <c r="B3001" t="s">
        <v>564</v>
      </c>
      <c r="C3001" t="s">
        <v>564</v>
      </c>
      <c r="D3001">
        <v>2611172</v>
      </c>
      <c r="E3001">
        <v>1</v>
      </c>
      <c r="F3001" s="107">
        <v>40993</v>
      </c>
      <c r="G3001" s="107">
        <v>40995</v>
      </c>
      <c r="H3001">
        <v>2611172</v>
      </c>
      <c r="I3001" s="107" t="s">
        <v>560</v>
      </c>
      <c r="J3001" s="107" t="s">
        <v>560</v>
      </c>
      <c r="K3001">
        <v>5000</v>
      </c>
      <c r="L3001" t="s">
        <v>567</v>
      </c>
      <c r="M3001" s="107">
        <v>40994</v>
      </c>
      <c r="N3001" t="s">
        <v>87</v>
      </c>
      <c r="O3001" t="s">
        <v>75</v>
      </c>
      <c r="P3001" t="s">
        <v>54</v>
      </c>
      <c r="Q3001">
        <v>0</v>
      </c>
      <c r="R3001">
        <v>3</v>
      </c>
      <c r="S3001">
        <v>0</v>
      </c>
      <c r="T3001">
        <v>0</v>
      </c>
      <c r="AD3001" s="107">
        <v>30944</v>
      </c>
      <c r="AE3001" t="s">
        <v>45</v>
      </c>
      <c r="AF3001" t="s">
        <v>32</v>
      </c>
      <c r="AG3001" t="s">
        <v>868</v>
      </c>
      <c r="AH3001" t="s">
        <v>30</v>
      </c>
      <c r="AI3001" t="s">
        <v>69</v>
      </c>
      <c r="AJ3001" t="s">
        <v>54</v>
      </c>
      <c r="AK3001">
        <v>1</v>
      </c>
      <c r="AL3001" t="s">
        <v>54</v>
      </c>
      <c r="AP3001" t="s">
        <v>168</v>
      </c>
      <c r="AR3001" t="s">
        <v>66</v>
      </c>
      <c r="AS3001" t="s">
        <v>63</v>
      </c>
      <c r="BC3001" t="s">
        <v>51</v>
      </c>
      <c r="BF3001">
        <v>0</v>
      </c>
      <c r="BG3001">
        <v>0</v>
      </c>
      <c r="BH3001">
        <v>3</v>
      </c>
      <c r="BI3001">
        <v>27.456284153005466</v>
      </c>
      <c r="BJ3001" t="e">
        <f t="shared" si="230"/>
        <v>#VALUE!</v>
      </c>
      <c r="BK3001" t="e">
        <v>#VALUE!</v>
      </c>
      <c r="BL3001" t="e">
        <v>#VALUE!</v>
      </c>
      <c r="BM3001" t="s">
        <v>1051</v>
      </c>
      <c r="BN3001" t="s">
        <v>75</v>
      </c>
      <c r="BO3001" t="s">
        <v>87</v>
      </c>
      <c r="BQ3001" t="s">
        <v>1051</v>
      </c>
      <c r="BR3001">
        <v>0</v>
      </c>
      <c r="BS3001" t="s">
        <v>573</v>
      </c>
      <c r="BT3001" t="s">
        <v>1252</v>
      </c>
      <c r="BU3001" t="s">
        <v>564</v>
      </c>
      <c r="BV3001">
        <v>0</v>
      </c>
      <c r="BW3001">
        <v>0</v>
      </c>
      <c r="BX3001">
        <v>0</v>
      </c>
      <c r="BY3001">
        <v>0</v>
      </c>
      <c r="BZ3001" t="e">
        <v>#VALUE!</v>
      </c>
      <c r="CA3001" t="e">
        <v>#VALUE!</v>
      </c>
      <c r="CB3001" t="e">
        <v>#VALUE!</v>
      </c>
      <c r="CC3001">
        <v>0</v>
      </c>
      <c r="CD3001">
        <v>0</v>
      </c>
      <c r="CE3001">
        <v>0</v>
      </c>
      <c r="CH3001">
        <f t="shared" si="231"/>
        <v>0</v>
      </c>
      <c r="CI3001" t="s">
        <v>1405</v>
      </c>
      <c r="CJ3001">
        <v>1</v>
      </c>
      <c r="CK3001" t="s">
        <v>1400</v>
      </c>
      <c r="CL3001">
        <f t="shared" si="232"/>
        <v>1</v>
      </c>
      <c r="CM3001">
        <f t="shared" si="233"/>
        <v>0</v>
      </c>
      <c r="CN3001">
        <f t="shared" si="234"/>
        <v>0</v>
      </c>
    </row>
    <row r="3002" spans="1:92" x14ac:dyDescent="0.25">
      <c r="A3002">
        <v>2244</v>
      </c>
      <c r="B3002" t="s">
        <v>564</v>
      </c>
      <c r="C3002" t="s">
        <v>564</v>
      </c>
      <c r="D3002">
        <v>2611195</v>
      </c>
      <c r="E3002">
        <v>6</v>
      </c>
      <c r="F3002" s="107">
        <v>40993</v>
      </c>
      <c r="G3002" s="107">
        <v>41089</v>
      </c>
      <c r="H3002">
        <v>2611195</v>
      </c>
      <c r="I3002" s="107">
        <v>40994</v>
      </c>
      <c r="J3002" s="107">
        <v>41089</v>
      </c>
      <c r="K3002">
        <v>135000</v>
      </c>
      <c r="L3002" t="s">
        <v>570</v>
      </c>
      <c r="N3002" t="s">
        <v>564</v>
      </c>
      <c r="O3002" t="s">
        <v>913</v>
      </c>
      <c r="P3002" t="s">
        <v>38</v>
      </c>
      <c r="Q3002">
        <v>96</v>
      </c>
      <c r="R3002">
        <v>97</v>
      </c>
      <c r="S3002">
        <v>0</v>
      </c>
      <c r="T3002">
        <v>0</v>
      </c>
      <c r="AD3002" s="107">
        <v>30447</v>
      </c>
      <c r="AE3002" t="s">
        <v>31</v>
      </c>
      <c r="AF3002" t="s">
        <v>68</v>
      </c>
      <c r="AG3002" t="s">
        <v>870</v>
      </c>
      <c r="AH3002" t="s">
        <v>30</v>
      </c>
      <c r="AI3002" t="s">
        <v>117</v>
      </c>
      <c r="AJ3002" t="s">
        <v>88</v>
      </c>
      <c r="AK3002">
        <v>4</v>
      </c>
      <c r="AL3002" t="s">
        <v>361</v>
      </c>
      <c r="AM3002">
        <v>2</v>
      </c>
      <c r="AP3002" t="s">
        <v>235</v>
      </c>
      <c r="AR3002" t="s">
        <v>66</v>
      </c>
      <c r="AS3002" t="s">
        <v>73</v>
      </c>
      <c r="BC3002" t="s">
        <v>37</v>
      </c>
      <c r="BF3002">
        <v>96</v>
      </c>
      <c r="BG3002">
        <v>96</v>
      </c>
      <c r="BH3002">
        <v>97</v>
      </c>
      <c r="BI3002">
        <v>28.814207650273225</v>
      </c>
      <c r="BJ3002">
        <f t="shared" si="230"/>
        <v>29</v>
      </c>
      <c r="BK3002">
        <v>0</v>
      </c>
      <c r="BL3002">
        <v>0</v>
      </c>
      <c r="BM3002" t="s">
        <v>1050</v>
      </c>
      <c r="BN3002" t="s">
        <v>913</v>
      </c>
      <c r="BO3002" t="s">
        <v>564</v>
      </c>
      <c r="BQ3002" t="s">
        <v>1050</v>
      </c>
      <c r="BR3002" t="s">
        <v>87</v>
      </c>
      <c r="BS3002" t="s">
        <v>572</v>
      </c>
      <c r="BT3002" t="s">
        <v>1252</v>
      </c>
      <c r="BU3002" t="s">
        <v>564</v>
      </c>
      <c r="BV3002">
        <v>0.98969072164948457</v>
      </c>
      <c r="BW3002">
        <v>1</v>
      </c>
      <c r="BX3002">
        <v>1.0309278350515427E-2</v>
      </c>
      <c r="BY3002">
        <v>0</v>
      </c>
      <c r="BZ3002">
        <v>-96</v>
      </c>
      <c r="CA3002">
        <v>0</v>
      </c>
      <c r="CB3002">
        <v>96</v>
      </c>
      <c r="CC3002" t="e">
        <v>#VALUE!</v>
      </c>
      <c r="CD3002">
        <v>96</v>
      </c>
      <c r="CE3002">
        <v>0</v>
      </c>
      <c r="CH3002">
        <f t="shared" si="231"/>
        <v>0</v>
      </c>
      <c r="CI3002" t="s">
        <v>1408</v>
      </c>
      <c r="CJ3002">
        <v>0</v>
      </c>
      <c r="CK3002" t="s">
        <v>1399</v>
      </c>
      <c r="CL3002">
        <f t="shared" si="232"/>
        <v>0</v>
      </c>
      <c r="CM3002">
        <f t="shared" si="233"/>
        <v>0</v>
      </c>
      <c r="CN3002">
        <f t="shared" si="234"/>
        <v>0</v>
      </c>
    </row>
    <row r="3003" spans="1:92" x14ac:dyDescent="0.25">
      <c r="A3003">
        <v>2247</v>
      </c>
      <c r="B3003" t="s">
        <v>564</v>
      </c>
      <c r="C3003" t="s">
        <v>564</v>
      </c>
      <c r="D3003">
        <v>2611223</v>
      </c>
      <c r="E3003">
        <v>4</v>
      </c>
      <c r="F3003" s="107">
        <v>40994</v>
      </c>
      <c r="G3003" s="107">
        <v>40996</v>
      </c>
      <c r="H3003">
        <v>2611223</v>
      </c>
      <c r="I3003" s="107">
        <v>40995</v>
      </c>
      <c r="J3003" s="107">
        <v>40996</v>
      </c>
      <c r="K3003">
        <v>2000</v>
      </c>
      <c r="L3003" t="s">
        <v>566</v>
      </c>
      <c r="N3003" t="s">
        <v>564</v>
      </c>
      <c r="O3003" t="s">
        <v>913</v>
      </c>
      <c r="P3003" t="s">
        <v>38</v>
      </c>
      <c r="Q3003">
        <v>2</v>
      </c>
      <c r="R3003">
        <v>3</v>
      </c>
      <c r="S3003">
        <v>0</v>
      </c>
      <c r="T3003">
        <v>0</v>
      </c>
      <c r="AB3003" t="s">
        <v>111</v>
      </c>
      <c r="AD3003" s="107">
        <v>28232</v>
      </c>
      <c r="AE3003" t="s">
        <v>31</v>
      </c>
      <c r="AF3003" t="s">
        <v>39</v>
      </c>
      <c r="AG3003" t="s">
        <v>40</v>
      </c>
      <c r="AH3003" t="s">
        <v>30</v>
      </c>
      <c r="AI3003" t="s">
        <v>52</v>
      </c>
      <c r="AJ3003" t="s">
        <v>88</v>
      </c>
      <c r="AK3003">
        <v>2</v>
      </c>
      <c r="AL3003" t="s">
        <v>986</v>
      </c>
      <c r="AO3003">
        <v>60</v>
      </c>
      <c r="AP3003" t="s">
        <v>42</v>
      </c>
      <c r="AR3003" t="s">
        <v>43</v>
      </c>
      <c r="AS3003" t="s">
        <v>44</v>
      </c>
      <c r="BC3003" t="s">
        <v>37</v>
      </c>
      <c r="BF3003">
        <v>2</v>
      </c>
      <c r="BG3003">
        <v>2</v>
      </c>
      <c r="BH3003">
        <v>3</v>
      </c>
      <c r="BI3003">
        <v>34.868852459016395</v>
      </c>
      <c r="BJ3003">
        <f t="shared" si="230"/>
        <v>35</v>
      </c>
      <c r="BK3003">
        <v>0</v>
      </c>
      <c r="BL3003">
        <v>0</v>
      </c>
      <c r="BM3003" t="s">
        <v>1050</v>
      </c>
      <c r="BN3003" t="s">
        <v>913</v>
      </c>
      <c r="BO3003" t="s">
        <v>564</v>
      </c>
      <c r="BQ3003" t="s">
        <v>1050</v>
      </c>
      <c r="BR3003" t="s">
        <v>87</v>
      </c>
      <c r="BS3003" t="s">
        <v>572</v>
      </c>
      <c r="BT3003" t="s">
        <v>1252</v>
      </c>
      <c r="BU3003" t="s">
        <v>564</v>
      </c>
      <c r="BV3003">
        <v>0.66666666666666663</v>
      </c>
      <c r="BW3003">
        <v>1</v>
      </c>
      <c r="BX3003">
        <v>0.33333333333333337</v>
      </c>
      <c r="BY3003">
        <v>0</v>
      </c>
      <c r="BZ3003">
        <v>-2</v>
      </c>
      <c r="CA3003">
        <v>0</v>
      </c>
      <c r="CB3003">
        <v>2</v>
      </c>
      <c r="CC3003" t="e">
        <v>#VALUE!</v>
      </c>
      <c r="CD3003">
        <v>2</v>
      </c>
      <c r="CE3003">
        <v>0</v>
      </c>
      <c r="CH3003">
        <f t="shared" si="231"/>
        <v>0</v>
      </c>
      <c r="CI3003" t="s">
        <v>1405</v>
      </c>
      <c r="CJ3003">
        <v>1</v>
      </c>
      <c r="CK3003" t="s">
        <v>1399</v>
      </c>
      <c r="CL3003">
        <f t="shared" si="232"/>
        <v>0</v>
      </c>
      <c r="CM3003">
        <f t="shared" si="233"/>
        <v>0</v>
      </c>
      <c r="CN3003">
        <f t="shared" si="234"/>
        <v>0</v>
      </c>
    </row>
    <row r="3004" spans="1:92" x14ac:dyDescent="0.25">
      <c r="A3004">
        <v>2256</v>
      </c>
      <c r="B3004" t="s">
        <v>564</v>
      </c>
      <c r="C3004" t="s">
        <v>564</v>
      </c>
      <c r="D3004">
        <v>2611341</v>
      </c>
      <c r="E3004">
        <v>4</v>
      </c>
      <c r="F3004" s="107">
        <v>40994</v>
      </c>
      <c r="G3004" s="107">
        <v>41221</v>
      </c>
      <c r="H3004">
        <v>2611341</v>
      </c>
      <c r="I3004" s="107">
        <v>40995</v>
      </c>
      <c r="J3004" s="107">
        <v>41221</v>
      </c>
      <c r="K3004">
        <v>10000</v>
      </c>
      <c r="L3004" t="s">
        <v>568</v>
      </c>
      <c r="N3004" t="s">
        <v>564</v>
      </c>
      <c r="O3004" t="s">
        <v>913</v>
      </c>
      <c r="P3004" t="s">
        <v>38</v>
      </c>
      <c r="Q3004">
        <v>227</v>
      </c>
      <c r="R3004">
        <v>228</v>
      </c>
      <c r="S3004">
        <v>0</v>
      </c>
      <c r="T3004">
        <v>0</v>
      </c>
      <c r="AD3004" s="107">
        <v>34039</v>
      </c>
      <c r="AE3004" t="s">
        <v>31</v>
      </c>
      <c r="AF3004" t="s">
        <v>68</v>
      </c>
      <c r="AG3004" t="s">
        <v>870</v>
      </c>
      <c r="AH3004" t="s">
        <v>30</v>
      </c>
      <c r="AI3004" t="s">
        <v>64</v>
      </c>
      <c r="AJ3004" t="s">
        <v>88</v>
      </c>
      <c r="AK3004">
        <v>6</v>
      </c>
      <c r="AL3004" t="s">
        <v>986</v>
      </c>
      <c r="AO3004">
        <v>137</v>
      </c>
      <c r="AP3004" t="s">
        <v>55</v>
      </c>
      <c r="AR3004" t="s">
        <v>49</v>
      </c>
      <c r="AS3004" t="s">
        <v>56</v>
      </c>
      <c r="BC3004" t="s">
        <v>37</v>
      </c>
      <c r="BF3004">
        <v>227</v>
      </c>
      <c r="BG3004">
        <v>227</v>
      </c>
      <c r="BH3004">
        <v>228</v>
      </c>
      <c r="BI3004">
        <v>19.002732240437158</v>
      </c>
      <c r="BJ3004">
        <f t="shared" si="230"/>
        <v>19</v>
      </c>
      <c r="BK3004">
        <v>0</v>
      </c>
      <c r="BL3004">
        <v>0</v>
      </c>
      <c r="BM3004" t="s">
        <v>1050</v>
      </c>
      <c r="BN3004" t="s">
        <v>913</v>
      </c>
      <c r="BO3004" t="s">
        <v>564</v>
      </c>
      <c r="BQ3004" t="s">
        <v>1050</v>
      </c>
      <c r="BR3004" t="s">
        <v>87</v>
      </c>
      <c r="BS3004" t="s">
        <v>572</v>
      </c>
      <c r="BT3004" t="s">
        <v>1252</v>
      </c>
      <c r="BU3004" t="s">
        <v>564</v>
      </c>
      <c r="BV3004">
        <v>0.99561403508771928</v>
      </c>
      <c r="BW3004">
        <v>1</v>
      </c>
      <c r="BX3004">
        <v>4.3859649122807154E-3</v>
      </c>
      <c r="BY3004">
        <v>0</v>
      </c>
      <c r="BZ3004">
        <v>-227</v>
      </c>
      <c r="CA3004">
        <v>0</v>
      </c>
      <c r="CB3004">
        <v>227</v>
      </c>
      <c r="CC3004" t="e">
        <v>#VALUE!</v>
      </c>
      <c r="CD3004">
        <v>227</v>
      </c>
      <c r="CE3004">
        <v>0</v>
      </c>
      <c r="CH3004">
        <f t="shared" si="231"/>
        <v>0</v>
      </c>
      <c r="CI3004" t="s">
        <v>1403</v>
      </c>
      <c r="CJ3004">
        <v>6</v>
      </c>
      <c r="CK3004" t="s">
        <v>1399</v>
      </c>
      <c r="CL3004">
        <f t="shared" si="232"/>
        <v>0</v>
      </c>
      <c r="CM3004">
        <f t="shared" si="233"/>
        <v>0</v>
      </c>
      <c r="CN3004">
        <f t="shared" si="234"/>
        <v>0</v>
      </c>
    </row>
    <row r="3005" spans="1:92" x14ac:dyDescent="0.25">
      <c r="A3005">
        <v>2260</v>
      </c>
      <c r="B3005" t="s">
        <v>564</v>
      </c>
      <c r="C3005" t="s">
        <v>564</v>
      </c>
      <c r="D3005">
        <v>2611353</v>
      </c>
      <c r="E3005">
        <v>3</v>
      </c>
      <c r="F3005" s="107">
        <v>40994</v>
      </c>
      <c r="G3005" s="107">
        <v>41121</v>
      </c>
      <c r="H3005">
        <v>2611353</v>
      </c>
      <c r="I3005" s="107">
        <v>40995</v>
      </c>
      <c r="J3005" s="107">
        <v>40995</v>
      </c>
      <c r="K3005">
        <v>5000</v>
      </c>
      <c r="L3005" t="s">
        <v>567</v>
      </c>
      <c r="M3005" s="107">
        <v>40995</v>
      </c>
      <c r="N3005" t="s">
        <v>87</v>
      </c>
      <c r="O3005" t="s">
        <v>75</v>
      </c>
      <c r="P3005" t="s">
        <v>38</v>
      </c>
      <c r="Q3005">
        <v>1</v>
      </c>
      <c r="R3005">
        <v>128</v>
      </c>
      <c r="S3005">
        <v>0</v>
      </c>
      <c r="T3005">
        <v>0</v>
      </c>
      <c r="AD3005" s="107">
        <v>26394</v>
      </c>
      <c r="AE3005" t="s">
        <v>31</v>
      </c>
      <c r="AF3005" t="s">
        <v>68</v>
      </c>
      <c r="AG3005" t="s">
        <v>870</v>
      </c>
      <c r="AH3005" t="s">
        <v>30</v>
      </c>
      <c r="AI3005" t="s">
        <v>82</v>
      </c>
      <c r="AJ3005" t="s">
        <v>88</v>
      </c>
      <c r="AK3005">
        <v>6</v>
      </c>
      <c r="AL3005" t="s">
        <v>184</v>
      </c>
      <c r="AP3005" t="s">
        <v>409</v>
      </c>
      <c r="AR3005" t="s">
        <v>66</v>
      </c>
      <c r="AS3005" t="s">
        <v>63</v>
      </c>
      <c r="BC3005" t="s">
        <v>51</v>
      </c>
      <c r="BF3005">
        <v>1</v>
      </c>
      <c r="BG3005">
        <v>127</v>
      </c>
      <c r="BH3005">
        <v>128</v>
      </c>
      <c r="BI3005">
        <v>39.89071038251366</v>
      </c>
      <c r="BJ3005">
        <f t="shared" si="230"/>
        <v>40</v>
      </c>
      <c r="BK3005">
        <v>0</v>
      </c>
      <c r="BL3005">
        <v>-126</v>
      </c>
      <c r="BM3005" t="s">
        <v>1050</v>
      </c>
      <c r="BN3005" t="s">
        <v>75</v>
      </c>
      <c r="BO3005" t="s">
        <v>87</v>
      </c>
      <c r="BQ3005" t="s">
        <v>1050</v>
      </c>
      <c r="BR3005" t="s">
        <v>87</v>
      </c>
      <c r="BS3005" t="s">
        <v>573</v>
      </c>
      <c r="BT3005" t="s">
        <v>1252</v>
      </c>
      <c r="BU3005" t="s">
        <v>564</v>
      </c>
      <c r="BV3005">
        <v>7.8125E-3</v>
      </c>
      <c r="BW3005">
        <v>7.874015748031496E-3</v>
      </c>
      <c r="BX3005">
        <v>6.1515748031495954E-5</v>
      </c>
      <c r="BY3005">
        <v>0</v>
      </c>
      <c r="BZ3005">
        <v>-1</v>
      </c>
      <c r="CA3005">
        <v>0</v>
      </c>
      <c r="CB3005">
        <v>1</v>
      </c>
      <c r="CC3005" t="e">
        <v>#VALUE!</v>
      </c>
      <c r="CD3005">
        <v>1</v>
      </c>
      <c r="CE3005">
        <v>0</v>
      </c>
      <c r="CH3005">
        <f t="shared" si="231"/>
        <v>0</v>
      </c>
      <c r="CI3005" t="s">
        <v>1405</v>
      </c>
      <c r="CJ3005">
        <v>1</v>
      </c>
      <c r="CK3005" t="s">
        <v>1399</v>
      </c>
      <c r="CL3005">
        <f t="shared" si="232"/>
        <v>1</v>
      </c>
      <c r="CM3005">
        <f t="shared" si="233"/>
        <v>0</v>
      </c>
      <c r="CN3005">
        <f t="shared" si="234"/>
        <v>0</v>
      </c>
    </row>
    <row r="3006" spans="1:92" x14ac:dyDescent="0.25">
      <c r="A3006">
        <v>2266</v>
      </c>
      <c r="B3006" t="s">
        <v>564</v>
      </c>
      <c r="C3006" t="s">
        <v>564</v>
      </c>
      <c r="D3006">
        <v>2611383</v>
      </c>
      <c r="E3006">
        <v>2</v>
      </c>
      <c r="F3006" s="107">
        <v>40995</v>
      </c>
      <c r="G3006" s="107">
        <v>40996</v>
      </c>
      <c r="H3006">
        <v>2611383</v>
      </c>
      <c r="I3006" s="107">
        <v>40995</v>
      </c>
      <c r="J3006" s="107">
        <v>40996</v>
      </c>
      <c r="K3006">
        <v>2000</v>
      </c>
      <c r="L3006" t="s">
        <v>566</v>
      </c>
      <c r="N3006" t="s">
        <v>564</v>
      </c>
      <c r="O3006" t="s">
        <v>913</v>
      </c>
      <c r="P3006" t="s">
        <v>587</v>
      </c>
      <c r="Q3006">
        <v>2</v>
      </c>
      <c r="R3006">
        <v>2</v>
      </c>
      <c r="S3006">
        <v>0</v>
      </c>
      <c r="T3006">
        <v>0</v>
      </c>
      <c r="AB3006" t="s">
        <v>111</v>
      </c>
      <c r="AD3006" s="107">
        <v>31123</v>
      </c>
      <c r="AE3006" t="s">
        <v>45</v>
      </c>
      <c r="AF3006" t="s">
        <v>39</v>
      </c>
      <c r="AG3006" t="s">
        <v>40</v>
      </c>
      <c r="AH3006" t="s">
        <v>30</v>
      </c>
      <c r="AI3006" t="s">
        <v>33</v>
      </c>
      <c r="AJ3006" t="s">
        <v>47</v>
      </c>
      <c r="AK3006">
        <v>1</v>
      </c>
      <c r="AL3006" t="s">
        <v>47</v>
      </c>
      <c r="AP3006" t="s">
        <v>42</v>
      </c>
      <c r="AR3006" t="s">
        <v>43</v>
      </c>
      <c r="AS3006" t="s">
        <v>44</v>
      </c>
      <c r="AT3006" t="s">
        <v>424</v>
      </c>
      <c r="BC3006" t="s">
        <v>37</v>
      </c>
      <c r="BF3006">
        <v>2</v>
      </c>
      <c r="BG3006">
        <v>2</v>
      </c>
      <c r="BH3006">
        <v>2</v>
      </c>
      <c r="BI3006">
        <v>26.972677595628415</v>
      </c>
      <c r="BJ3006">
        <f t="shared" si="230"/>
        <v>27</v>
      </c>
      <c r="BK3006">
        <v>0</v>
      </c>
      <c r="BL3006">
        <v>0</v>
      </c>
      <c r="BM3006" t="s">
        <v>47</v>
      </c>
      <c r="BN3006" t="s">
        <v>913</v>
      </c>
      <c r="BO3006" t="s">
        <v>564</v>
      </c>
      <c r="BQ3006" t="s">
        <v>47</v>
      </c>
      <c r="BR3006" t="s">
        <v>87</v>
      </c>
      <c r="BS3006" t="s">
        <v>572</v>
      </c>
      <c r="BT3006" t="s">
        <v>1252</v>
      </c>
      <c r="BU3006" t="s">
        <v>564</v>
      </c>
      <c r="BV3006">
        <v>1</v>
      </c>
      <c r="BW3006">
        <v>1</v>
      </c>
      <c r="BX3006">
        <v>0</v>
      </c>
      <c r="BY3006">
        <v>0</v>
      </c>
      <c r="BZ3006">
        <v>-2</v>
      </c>
      <c r="CA3006">
        <v>0</v>
      </c>
      <c r="CB3006">
        <v>2</v>
      </c>
      <c r="CC3006" t="e">
        <v>#VALUE!</v>
      </c>
      <c r="CD3006">
        <v>2</v>
      </c>
      <c r="CE3006">
        <v>0</v>
      </c>
      <c r="CH3006">
        <f t="shared" si="231"/>
        <v>0</v>
      </c>
      <c r="CI3006" t="s">
        <v>1405</v>
      </c>
      <c r="CJ3006">
        <v>1</v>
      </c>
      <c r="CK3006" t="s">
        <v>1399</v>
      </c>
      <c r="CL3006">
        <f t="shared" si="232"/>
        <v>0</v>
      </c>
      <c r="CM3006">
        <f t="shared" si="233"/>
        <v>0</v>
      </c>
      <c r="CN3006">
        <f t="shared" si="234"/>
        <v>0</v>
      </c>
    </row>
    <row r="3007" spans="1:92" x14ac:dyDescent="0.25">
      <c r="A3007">
        <v>2267</v>
      </c>
      <c r="B3007" t="s">
        <v>564</v>
      </c>
      <c r="C3007" t="s">
        <v>564</v>
      </c>
      <c r="D3007">
        <v>2611385</v>
      </c>
      <c r="E3007">
        <v>2</v>
      </c>
      <c r="F3007" s="107">
        <v>40995</v>
      </c>
      <c r="G3007" s="107">
        <v>41197</v>
      </c>
      <c r="H3007">
        <v>2611385</v>
      </c>
      <c r="I3007" s="107">
        <v>40995</v>
      </c>
      <c r="J3007" s="107">
        <v>40996</v>
      </c>
      <c r="K3007">
        <v>2000</v>
      </c>
      <c r="L3007" t="s">
        <v>566</v>
      </c>
      <c r="M3007" s="107">
        <v>40996</v>
      </c>
      <c r="N3007" t="s">
        <v>87</v>
      </c>
      <c r="O3007" t="s">
        <v>75</v>
      </c>
      <c r="P3007" t="s">
        <v>587</v>
      </c>
      <c r="Q3007">
        <v>2</v>
      </c>
      <c r="R3007">
        <v>203</v>
      </c>
      <c r="S3007">
        <v>0</v>
      </c>
      <c r="T3007">
        <v>0</v>
      </c>
      <c r="AD3007" s="107">
        <v>30294</v>
      </c>
      <c r="AE3007" t="s">
        <v>31</v>
      </c>
      <c r="AF3007" t="s">
        <v>68</v>
      </c>
      <c r="AG3007" t="s">
        <v>870</v>
      </c>
      <c r="AH3007" t="s">
        <v>30</v>
      </c>
      <c r="AI3007" t="s">
        <v>86</v>
      </c>
      <c r="AJ3007" t="s">
        <v>47</v>
      </c>
      <c r="AK3007">
        <v>9</v>
      </c>
      <c r="AL3007" t="s">
        <v>47</v>
      </c>
      <c r="AP3007" t="s">
        <v>42</v>
      </c>
      <c r="AR3007" t="s">
        <v>43</v>
      </c>
      <c r="AS3007" t="s">
        <v>44</v>
      </c>
      <c r="BC3007" t="s">
        <v>37</v>
      </c>
      <c r="BF3007">
        <v>2</v>
      </c>
      <c r="BG3007">
        <v>203</v>
      </c>
      <c r="BH3007">
        <v>203</v>
      </c>
      <c r="BI3007">
        <v>29.237704918032787</v>
      </c>
      <c r="BJ3007">
        <f t="shared" si="230"/>
        <v>29</v>
      </c>
      <c r="BK3007">
        <v>0</v>
      </c>
      <c r="BL3007">
        <v>-201</v>
      </c>
      <c r="BM3007" t="s">
        <v>47</v>
      </c>
      <c r="BN3007" t="s">
        <v>75</v>
      </c>
      <c r="BO3007" t="s">
        <v>87</v>
      </c>
      <c r="BQ3007" t="s">
        <v>47</v>
      </c>
      <c r="BR3007" t="s">
        <v>87</v>
      </c>
      <c r="BS3007" t="s">
        <v>573</v>
      </c>
      <c r="BT3007" t="s">
        <v>1252</v>
      </c>
      <c r="BU3007" t="s">
        <v>564</v>
      </c>
      <c r="BV3007">
        <v>9.852216748768473E-3</v>
      </c>
      <c r="BW3007">
        <v>9.852216748768473E-3</v>
      </c>
      <c r="BX3007">
        <v>0</v>
      </c>
      <c r="BY3007">
        <v>0</v>
      </c>
      <c r="BZ3007">
        <v>-2</v>
      </c>
      <c r="CA3007">
        <v>0</v>
      </c>
      <c r="CB3007">
        <v>2</v>
      </c>
      <c r="CC3007" t="e">
        <v>#VALUE!</v>
      </c>
      <c r="CD3007">
        <v>2</v>
      </c>
      <c r="CE3007">
        <v>0</v>
      </c>
      <c r="CH3007">
        <f t="shared" si="231"/>
        <v>0</v>
      </c>
      <c r="CI3007" t="s">
        <v>1405</v>
      </c>
      <c r="CJ3007">
        <v>1</v>
      </c>
      <c r="CK3007" t="s">
        <v>1399</v>
      </c>
      <c r="CL3007">
        <f t="shared" si="232"/>
        <v>1</v>
      </c>
      <c r="CM3007">
        <f t="shared" si="233"/>
        <v>0</v>
      </c>
      <c r="CN3007">
        <f t="shared" si="234"/>
        <v>0</v>
      </c>
    </row>
    <row r="3008" spans="1:92" x14ac:dyDescent="0.25">
      <c r="A3008">
        <v>2268</v>
      </c>
      <c r="B3008" t="s">
        <v>564</v>
      </c>
      <c r="C3008" t="s">
        <v>564</v>
      </c>
      <c r="D3008">
        <v>2611386</v>
      </c>
      <c r="E3008">
        <v>4</v>
      </c>
      <c r="F3008" s="107">
        <v>40995</v>
      </c>
      <c r="G3008" s="107">
        <v>41001</v>
      </c>
      <c r="H3008">
        <v>2611386</v>
      </c>
      <c r="I3008" s="107">
        <v>40995</v>
      </c>
      <c r="J3008" s="107">
        <v>41001</v>
      </c>
      <c r="K3008">
        <v>15000</v>
      </c>
      <c r="L3008" t="s">
        <v>569</v>
      </c>
      <c r="N3008" t="s">
        <v>564</v>
      </c>
      <c r="O3008" t="s">
        <v>913</v>
      </c>
      <c r="P3008" t="s">
        <v>38</v>
      </c>
      <c r="Q3008">
        <v>7</v>
      </c>
      <c r="R3008">
        <v>7</v>
      </c>
      <c r="S3008">
        <v>0</v>
      </c>
      <c r="T3008">
        <v>0</v>
      </c>
      <c r="AB3008" t="s">
        <v>111</v>
      </c>
      <c r="AD3008" s="107">
        <v>28016</v>
      </c>
      <c r="AE3008" t="s">
        <v>31</v>
      </c>
      <c r="AF3008" t="s">
        <v>39</v>
      </c>
      <c r="AG3008" t="s">
        <v>40</v>
      </c>
      <c r="AH3008" t="s">
        <v>30</v>
      </c>
      <c r="AI3008" t="s">
        <v>94</v>
      </c>
      <c r="AJ3008" t="s">
        <v>88</v>
      </c>
      <c r="AK3008">
        <v>2</v>
      </c>
      <c r="AL3008" t="s">
        <v>986</v>
      </c>
      <c r="AO3008">
        <v>90</v>
      </c>
      <c r="AP3008" t="s">
        <v>42</v>
      </c>
      <c r="AR3008" t="s">
        <v>43</v>
      </c>
      <c r="AS3008" t="s">
        <v>44</v>
      </c>
      <c r="BC3008" t="s">
        <v>98</v>
      </c>
      <c r="BF3008">
        <v>7</v>
      </c>
      <c r="BG3008">
        <v>7</v>
      </c>
      <c r="BH3008">
        <v>7</v>
      </c>
      <c r="BI3008">
        <v>35.461748633879779</v>
      </c>
      <c r="BJ3008">
        <f t="shared" si="230"/>
        <v>36</v>
      </c>
      <c r="BK3008">
        <v>0</v>
      </c>
      <c r="BL3008">
        <v>0</v>
      </c>
      <c r="BM3008" t="s">
        <v>1050</v>
      </c>
      <c r="BN3008" t="s">
        <v>913</v>
      </c>
      <c r="BO3008" t="s">
        <v>564</v>
      </c>
      <c r="BQ3008" t="s">
        <v>1050</v>
      </c>
      <c r="BR3008" t="s">
        <v>87</v>
      </c>
      <c r="BS3008" t="s">
        <v>572</v>
      </c>
      <c r="BT3008" t="s">
        <v>1252</v>
      </c>
      <c r="BU3008" t="s">
        <v>564</v>
      </c>
      <c r="BV3008">
        <v>1</v>
      </c>
      <c r="BW3008">
        <v>1</v>
      </c>
      <c r="BX3008">
        <v>0</v>
      </c>
      <c r="BY3008">
        <v>0</v>
      </c>
      <c r="BZ3008">
        <v>-7</v>
      </c>
      <c r="CA3008">
        <v>0</v>
      </c>
      <c r="CB3008">
        <v>7</v>
      </c>
      <c r="CC3008" t="e">
        <v>#VALUE!</v>
      </c>
      <c r="CD3008">
        <v>7</v>
      </c>
      <c r="CE3008">
        <v>0</v>
      </c>
      <c r="CH3008">
        <f t="shared" si="231"/>
        <v>0</v>
      </c>
      <c r="CI3008" t="s">
        <v>1405</v>
      </c>
      <c r="CJ3008">
        <v>1</v>
      </c>
      <c r="CK3008" t="s">
        <v>1399</v>
      </c>
      <c r="CL3008">
        <f t="shared" si="232"/>
        <v>0</v>
      </c>
      <c r="CM3008">
        <f t="shared" si="233"/>
        <v>0</v>
      </c>
      <c r="CN3008">
        <f t="shared" si="234"/>
        <v>0</v>
      </c>
    </row>
    <row r="3009" spans="1:92" x14ac:dyDescent="0.25">
      <c r="A3009">
        <v>2276</v>
      </c>
      <c r="B3009" t="s">
        <v>564</v>
      </c>
      <c r="C3009" t="s">
        <v>564</v>
      </c>
      <c r="D3009">
        <v>2611440</v>
      </c>
      <c r="E3009">
        <v>1</v>
      </c>
      <c r="F3009" s="107">
        <v>40995</v>
      </c>
      <c r="G3009" s="107">
        <v>41072</v>
      </c>
      <c r="H3009">
        <v>2611440</v>
      </c>
      <c r="I3009" s="107">
        <v>40995</v>
      </c>
      <c r="J3009" s="107">
        <v>41072</v>
      </c>
      <c r="K3009">
        <v>2000</v>
      </c>
      <c r="L3009" t="s">
        <v>566</v>
      </c>
      <c r="N3009" t="s">
        <v>564</v>
      </c>
      <c r="O3009" t="s">
        <v>913</v>
      </c>
      <c r="P3009" t="s">
        <v>54</v>
      </c>
      <c r="Q3009">
        <v>78</v>
      </c>
      <c r="R3009">
        <v>78</v>
      </c>
      <c r="S3009">
        <v>0</v>
      </c>
      <c r="T3009">
        <v>0</v>
      </c>
      <c r="AD3009" s="107">
        <v>23478</v>
      </c>
      <c r="AE3009" t="s">
        <v>45</v>
      </c>
      <c r="AF3009" t="s">
        <v>68</v>
      </c>
      <c r="AG3009" t="s">
        <v>870</v>
      </c>
      <c r="AH3009" t="s">
        <v>30</v>
      </c>
      <c r="AI3009" t="s">
        <v>71</v>
      </c>
      <c r="AJ3009" t="s">
        <v>54</v>
      </c>
      <c r="AK3009">
        <v>4</v>
      </c>
      <c r="AL3009" t="s">
        <v>54</v>
      </c>
      <c r="AP3009" t="s">
        <v>42</v>
      </c>
      <c r="AR3009" t="s">
        <v>43</v>
      </c>
      <c r="AS3009" t="s">
        <v>44</v>
      </c>
      <c r="BC3009" t="s">
        <v>37</v>
      </c>
      <c r="BF3009">
        <v>78</v>
      </c>
      <c r="BG3009">
        <v>78</v>
      </c>
      <c r="BH3009">
        <v>78</v>
      </c>
      <c r="BI3009">
        <v>47.860655737704917</v>
      </c>
      <c r="BJ3009">
        <f t="shared" si="230"/>
        <v>48</v>
      </c>
      <c r="BK3009">
        <v>0</v>
      </c>
      <c r="BL3009">
        <v>0</v>
      </c>
      <c r="BM3009" t="s">
        <v>1051</v>
      </c>
      <c r="BN3009" t="s">
        <v>913</v>
      </c>
      <c r="BO3009" t="s">
        <v>564</v>
      </c>
      <c r="BQ3009" t="s">
        <v>1051</v>
      </c>
      <c r="BR3009" t="s">
        <v>87</v>
      </c>
      <c r="BS3009" t="s">
        <v>572</v>
      </c>
      <c r="BT3009" t="s">
        <v>1252</v>
      </c>
      <c r="BU3009" t="s">
        <v>564</v>
      </c>
      <c r="BV3009">
        <v>1</v>
      </c>
      <c r="BW3009">
        <v>1</v>
      </c>
      <c r="BX3009">
        <v>0</v>
      </c>
      <c r="BY3009">
        <v>0</v>
      </c>
      <c r="BZ3009">
        <v>-78</v>
      </c>
      <c r="CA3009">
        <v>0</v>
      </c>
      <c r="CB3009">
        <v>78</v>
      </c>
      <c r="CC3009" t="e">
        <v>#VALUE!</v>
      </c>
      <c r="CD3009">
        <v>78</v>
      </c>
      <c r="CE3009">
        <v>0</v>
      </c>
      <c r="CH3009">
        <f t="shared" si="231"/>
        <v>0</v>
      </c>
      <c r="CI3009" t="s">
        <v>1402</v>
      </c>
      <c r="CJ3009">
        <v>4</v>
      </c>
      <c r="CK3009" t="s">
        <v>1399</v>
      </c>
      <c r="CL3009">
        <f t="shared" si="232"/>
        <v>0</v>
      </c>
      <c r="CM3009">
        <f t="shared" si="233"/>
        <v>0</v>
      </c>
      <c r="CN3009">
        <f t="shared" si="234"/>
        <v>0</v>
      </c>
    </row>
    <row r="3010" spans="1:92" x14ac:dyDescent="0.25">
      <c r="A3010">
        <v>2282</v>
      </c>
      <c r="B3010" t="s">
        <v>564</v>
      </c>
      <c r="C3010" t="s">
        <v>87</v>
      </c>
      <c r="D3010">
        <v>2611552</v>
      </c>
      <c r="E3010">
        <v>2</v>
      </c>
      <c r="F3010" s="107">
        <v>41010</v>
      </c>
      <c r="G3010" s="107">
        <v>41572</v>
      </c>
      <c r="H3010">
        <v>2611552</v>
      </c>
      <c r="I3010" s="107">
        <v>41012</v>
      </c>
      <c r="J3010" s="107">
        <v>41018</v>
      </c>
      <c r="K3010">
        <v>40000</v>
      </c>
      <c r="L3010" t="s">
        <v>570</v>
      </c>
      <c r="M3010" s="107">
        <v>41018</v>
      </c>
      <c r="N3010" t="s">
        <v>87</v>
      </c>
      <c r="O3010" t="s">
        <v>75</v>
      </c>
      <c r="P3010" t="s">
        <v>587</v>
      </c>
      <c r="Q3010">
        <v>65</v>
      </c>
      <c r="R3010">
        <v>563</v>
      </c>
      <c r="S3010">
        <v>0</v>
      </c>
      <c r="T3010">
        <v>0</v>
      </c>
      <c r="AD3010" s="107">
        <v>33713</v>
      </c>
      <c r="AE3010" t="s">
        <v>31</v>
      </c>
      <c r="AF3010" t="s">
        <v>32</v>
      </c>
      <c r="AG3010" t="s">
        <v>868</v>
      </c>
      <c r="AH3010" t="s">
        <v>30</v>
      </c>
      <c r="AI3010" t="s">
        <v>64</v>
      </c>
      <c r="AJ3010" t="s">
        <v>47</v>
      </c>
      <c r="AK3010">
        <v>17</v>
      </c>
      <c r="AL3010" t="s">
        <v>47</v>
      </c>
      <c r="AP3010" t="s">
        <v>1160</v>
      </c>
      <c r="AR3010" t="s">
        <v>49</v>
      </c>
      <c r="AS3010" t="s">
        <v>105</v>
      </c>
      <c r="AT3010" t="s">
        <v>1161</v>
      </c>
      <c r="AU3010" t="s">
        <v>1162</v>
      </c>
      <c r="AX3010" t="s">
        <v>87</v>
      </c>
      <c r="BC3010" t="s">
        <v>51</v>
      </c>
      <c r="BF3010">
        <v>65</v>
      </c>
      <c r="BG3010">
        <v>561</v>
      </c>
      <c r="BH3010">
        <v>563</v>
      </c>
      <c r="BI3010">
        <v>19.937158469945356</v>
      </c>
      <c r="BJ3010">
        <f t="shared" si="230"/>
        <v>20</v>
      </c>
      <c r="BK3010">
        <v>0</v>
      </c>
      <c r="BL3010">
        <v>-554</v>
      </c>
      <c r="BM3010" t="s">
        <v>47</v>
      </c>
      <c r="BN3010" t="s">
        <v>75</v>
      </c>
      <c r="BO3010" t="s">
        <v>87</v>
      </c>
      <c r="BQ3010" t="s">
        <v>47</v>
      </c>
      <c r="BR3010" t="s">
        <v>87</v>
      </c>
      <c r="BS3010" t="s">
        <v>573</v>
      </c>
      <c r="BT3010" t="s">
        <v>1252</v>
      </c>
      <c r="BU3010" t="s">
        <v>564</v>
      </c>
      <c r="BV3010">
        <v>0.11545293072824156</v>
      </c>
      <c r="BW3010">
        <v>1.2477718360071301E-2</v>
      </c>
      <c r="BX3010">
        <v>-0.10297521236817025</v>
      </c>
      <c r="BY3010">
        <v>0</v>
      </c>
      <c r="BZ3010">
        <v>-7</v>
      </c>
      <c r="CA3010">
        <v>58</v>
      </c>
      <c r="CB3010">
        <v>7</v>
      </c>
      <c r="CC3010">
        <v>65</v>
      </c>
      <c r="CE3010">
        <v>554</v>
      </c>
      <c r="CH3010">
        <f t="shared" si="231"/>
        <v>0</v>
      </c>
      <c r="CI3010" t="s">
        <v>1402</v>
      </c>
      <c r="CJ3010">
        <v>4</v>
      </c>
      <c r="CK3010" t="s">
        <v>1399</v>
      </c>
      <c r="CL3010">
        <f t="shared" si="232"/>
        <v>1</v>
      </c>
      <c r="CM3010">
        <f t="shared" si="233"/>
        <v>0</v>
      </c>
      <c r="CN3010">
        <f t="shared" si="234"/>
        <v>0</v>
      </c>
    </row>
    <row r="3011" spans="1:92" x14ac:dyDescent="0.25">
      <c r="A3011">
        <v>2283</v>
      </c>
      <c r="B3011" t="s">
        <v>564</v>
      </c>
      <c r="C3011" t="s">
        <v>564</v>
      </c>
      <c r="D3011">
        <v>2611562</v>
      </c>
      <c r="E3011">
        <v>6</v>
      </c>
      <c r="F3011" s="107">
        <v>40995</v>
      </c>
      <c r="G3011" s="107">
        <v>41150</v>
      </c>
      <c r="H3011">
        <v>2611562</v>
      </c>
      <c r="I3011" s="107">
        <v>40998</v>
      </c>
      <c r="J3011" s="107">
        <v>41150</v>
      </c>
      <c r="K3011">
        <v>10000</v>
      </c>
      <c r="L3011" t="s">
        <v>568</v>
      </c>
      <c r="N3011" t="s">
        <v>564</v>
      </c>
      <c r="O3011" t="s">
        <v>913</v>
      </c>
      <c r="P3011" t="s">
        <v>38</v>
      </c>
      <c r="Q3011">
        <v>153</v>
      </c>
      <c r="R3011">
        <v>156</v>
      </c>
      <c r="S3011">
        <v>0</v>
      </c>
      <c r="T3011">
        <v>0</v>
      </c>
      <c r="AB3011" t="s">
        <v>111</v>
      </c>
      <c r="AD3011" s="107">
        <v>34484</v>
      </c>
      <c r="AE3011" t="s">
        <v>31</v>
      </c>
      <c r="AF3011" t="s">
        <v>39</v>
      </c>
      <c r="AG3011" t="s">
        <v>40</v>
      </c>
      <c r="AH3011" t="s">
        <v>30</v>
      </c>
      <c r="AI3011" t="s">
        <v>41</v>
      </c>
      <c r="AJ3011" t="s">
        <v>88</v>
      </c>
      <c r="AK3011">
        <v>7</v>
      </c>
      <c r="AL3011" t="s">
        <v>361</v>
      </c>
      <c r="AM3011">
        <v>3</v>
      </c>
      <c r="AP3011" t="s">
        <v>55</v>
      </c>
      <c r="AR3011" t="s">
        <v>49</v>
      </c>
      <c r="AS3011" t="s">
        <v>56</v>
      </c>
      <c r="BC3011" t="s">
        <v>51</v>
      </c>
      <c r="BF3011">
        <v>153</v>
      </c>
      <c r="BG3011">
        <v>153</v>
      </c>
      <c r="BH3011">
        <v>156</v>
      </c>
      <c r="BI3011">
        <v>17.789617486338798</v>
      </c>
      <c r="BJ3011">
        <f t="shared" ref="BJ3011:BJ3074" si="235">ROUND((I3011-AD3011)/365,0)</f>
        <v>18</v>
      </c>
      <c r="BK3011">
        <v>0</v>
      </c>
      <c r="BL3011">
        <v>0</v>
      </c>
      <c r="BM3011" t="s">
        <v>1050</v>
      </c>
      <c r="BN3011" t="s">
        <v>913</v>
      </c>
      <c r="BO3011" t="s">
        <v>564</v>
      </c>
      <c r="BQ3011" t="s">
        <v>1050</v>
      </c>
      <c r="BR3011" t="s">
        <v>87</v>
      </c>
      <c r="BS3011" t="s">
        <v>572</v>
      </c>
      <c r="BT3011" t="s">
        <v>1252</v>
      </c>
      <c r="BU3011" t="s">
        <v>564</v>
      </c>
      <c r="BV3011">
        <v>0.98076923076923073</v>
      </c>
      <c r="BW3011">
        <v>1</v>
      </c>
      <c r="BX3011">
        <v>1.9230769230769273E-2</v>
      </c>
      <c r="BY3011">
        <v>0</v>
      </c>
      <c r="BZ3011">
        <v>-153</v>
      </c>
      <c r="CA3011">
        <v>0</v>
      </c>
      <c r="CB3011">
        <v>153</v>
      </c>
      <c r="CC3011" t="e">
        <v>#VALUE!</v>
      </c>
      <c r="CD3011">
        <v>153</v>
      </c>
      <c r="CE3011">
        <v>0</v>
      </c>
      <c r="CH3011">
        <f t="shared" ref="CH3011:CH3074" si="236">IF(CM3011+CN3011&gt;0,1,0)</f>
        <v>0</v>
      </c>
      <c r="CI3011" t="s">
        <v>1403</v>
      </c>
      <c r="CJ3011">
        <v>6</v>
      </c>
      <c r="CK3011" t="s">
        <v>1399</v>
      </c>
      <c r="CL3011">
        <f t="shared" ref="CL3011:CL3074" si="237">IF(BN3011="None",0,1)</f>
        <v>0</v>
      </c>
      <c r="CM3011">
        <f t="shared" ref="CM3011:CM3074" si="238">IF(S3011&gt;0,1,0)</f>
        <v>0</v>
      </c>
      <c r="CN3011">
        <f t="shared" ref="CN3011:CN3074" si="239">IF(T3011&gt;0,1,0)</f>
        <v>0</v>
      </c>
    </row>
    <row r="3012" spans="1:92" x14ac:dyDescent="0.25">
      <c r="A3012">
        <v>2286</v>
      </c>
      <c r="B3012" t="s">
        <v>564</v>
      </c>
      <c r="C3012" t="s">
        <v>564</v>
      </c>
      <c r="D3012">
        <v>2611566</v>
      </c>
      <c r="E3012">
        <v>2</v>
      </c>
      <c r="F3012" s="107">
        <v>40995</v>
      </c>
      <c r="G3012" s="107">
        <v>41123</v>
      </c>
      <c r="H3012">
        <v>2611566</v>
      </c>
      <c r="I3012" s="107" t="s">
        <v>560</v>
      </c>
      <c r="J3012" s="107" t="s">
        <v>560</v>
      </c>
      <c r="K3012">
        <v>5000</v>
      </c>
      <c r="L3012" t="s">
        <v>567</v>
      </c>
      <c r="M3012" s="107">
        <v>40996</v>
      </c>
      <c r="N3012" t="s">
        <v>87</v>
      </c>
      <c r="O3012" t="s">
        <v>75</v>
      </c>
      <c r="P3012" t="s">
        <v>587</v>
      </c>
      <c r="Q3012">
        <v>0</v>
      </c>
      <c r="R3012">
        <v>129</v>
      </c>
      <c r="S3012">
        <v>0</v>
      </c>
      <c r="T3012">
        <v>0</v>
      </c>
      <c r="AB3012" t="s">
        <v>111</v>
      </c>
      <c r="AD3012" s="107">
        <v>34509</v>
      </c>
      <c r="AE3012" t="s">
        <v>31</v>
      </c>
      <c r="AF3012" t="s">
        <v>39</v>
      </c>
      <c r="AG3012" t="s">
        <v>40</v>
      </c>
      <c r="AH3012" t="s">
        <v>30</v>
      </c>
      <c r="AI3012" t="s">
        <v>64</v>
      </c>
      <c r="AJ3012" t="s">
        <v>47</v>
      </c>
      <c r="AK3012">
        <v>7</v>
      </c>
      <c r="AL3012" t="s">
        <v>47</v>
      </c>
      <c r="AP3012" t="s">
        <v>55</v>
      </c>
      <c r="AR3012" t="s">
        <v>49</v>
      </c>
      <c r="AS3012" t="s">
        <v>56</v>
      </c>
      <c r="BC3012" t="s">
        <v>51</v>
      </c>
      <c r="BF3012">
        <v>0</v>
      </c>
      <c r="BG3012">
        <v>0</v>
      </c>
      <c r="BH3012">
        <v>129</v>
      </c>
      <c r="BI3012">
        <v>17.721311475409838</v>
      </c>
      <c r="BJ3012" t="e">
        <f t="shared" si="235"/>
        <v>#VALUE!</v>
      </c>
      <c r="BK3012" t="e">
        <v>#VALUE!</v>
      </c>
      <c r="BL3012" t="e">
        <v>#VALUE!</v>
      </c>
      <c r="BM3012" t="s">
        <v>47</v>
      </c>
      <c r="BN3012" t="s">
        <v>75</v>
      </c>
      <c r="BO3012" t="s">
        <v>87</v>
      </c>
      <c r="BQ3012" t="s">
        <v>47</v>
      </c>
      <c r="BR3012">
        <v>0</v>
      </c>
      <c r="BS3012" t="s">
        <v>573</v>
      </c>
      <c r="BT3012" t="s">
        <v>1252</v>
      </c>
      <c r="BU3012" t="s">
        <v>564</v>
      </c>
      <c r="BV3012">
        <v>0</v>
      </c>
      <c r="BW3012">
        <v>0</v>
      </c>
      <c r="BX3012">
        <v>0</v>
      </c>
      <c r="BY3012">
        <v>0</v>
      </c>
      <c r="BZ3012" t="e">
        <v>#VALUE!</v>
      </c>
      <c r="CA3012" t="e">
        <v>#VALUE!</v>
      </c>
      <c r="CB3012" t="e">
        <v>#VALUE!</v>
      </c>
      <c r="CC3012">
        <v>0</v>
      </c>
      <c r="CD3012">
        <v>0</v>
      </c>
      <c r="CE3012">
        <v>0</v>
      </c>
      <c r="CH3012">
        <f t="shared" si="236"/>
        <v>0</v>
      </c>
      <c r="CI3012" t="s">
        <v>1405</v>
      </c>
      <c r="CJ3012">
        <v>1</v>
      </c>
      <c r="CK3012" t="s">
        <v>1400</v>
      </c>
      <c r="CL3012">
        <f t="shared" si="237"/>
        <v>1</v>
      </c>
      <c r="CM3012">
        <f t="shared" si="238"/>
        <v>0</v>
      </c>
      <c r="CN3012">
        <f t="shared" si="239"/>
        <v>0</v>
      </c>
    </row>
    <row r="3013" spans="1:92" x14ac:dyDescent="0.25">
      <c r="A3013">
        <v>2290</v>
      </c>
      <c r="B3013" t="s">
        <v>87</v>
      </c>
      <c r="C3013" t="s">
        <v>87</v>
      </c>
      <c r="D3013">
        <v>2611573</v>
      </c>
      <c r="E3013">
        <v>2</v>
      </c>
      <c r="F3013" s="107">
        <v>40995</v>
      </c>
      <c r="G3013" s="107">
        <v>41085</v>
      </c>
      <c r="H3013">
        <v>2611573</v>
      </c>
      <c r="I3013" s="107">
        <v>40996</v>
      </c>
      <c r="J3013" s="107">
        <v>40999</v>
      </c>
      <c r="K3013">
        <v>20000</v>
      </c>
      <c r="L3013" t="s">
        <v>569</v>
      </c>
      <c r="M3013" s="107">
        <v>40999</v>
      </c>
      <c r="N3013" t="s">
        <v>87</v>
      </c>
      <c r="O3013" t="s">
        <v>583</v>
      </c>
      <c r="P3013" t="s">
        <v>587</v>
      </c>
      <c r="Q3013">
        <v>23</v>
      </c>
      <c r="R3013">
        <v>91</v>
      </c>
      <c r="S3013">
        <v>0</v>
      </c>
      <c r="T3013">
        <v>0</v>
      </c>
      <c r="AD3013" s="107">
        <v>32996</v>
      </c>
      <c r="AE3013" t="s">
        <v>31</v>
      </c>
      <c r="AF3013" t="s">
        <v>68</v>
      </c>
      <c r="AG3013" t="s">
        <v>870</v>
      </c>
      <c r="AH3013" t="s">
        <v>30</v>
      </c>
      <c r="AI3013" t="s">
        <v>112</v>
      </c>
      <c r="AJ3013" t="s">
        <v>47</v>
      </c>
      <c r="AK3013">
        <v>5</v>
      </c>
      <c r="AL3013" t="s">
        <v>47</v>
      </c>
      <c r="AO3013">
        <v>30</v>
      </c>
      <c r="AP3013" t="s">
        <v>131</v>
      </c>
      <c r="AR3013" t="s">
        <v>91</v>
      </c>
      <c r="AS3013" t="s">
        <v>81</v>
      </c>
      <c r="AU3013" t="s">
        <v>762</v>
      </c>
      <c r="AX3013" t="s">
        <v>87</v>
      </c>
      <c r="BC3013" t="s">
        <v>51</v>
      </c>
      <c r="BD3013" t="s">
        <v>1299</v>
      </c>
      <c r="BF3013">
        <v>23</v>
      </c>
      <c r="BG3013">
        <v>90</v>
      </c>
      <c r="BH3013">
        <v>91</v>
      </c>
      <c r="BI3013">
        <v>21.855191256830601</v>
      </c>
      <c r="BJ3013">
        <f t="shared" si="235"/>
        <v>22</v>
      </c>
      <c r="BK3013">
        <v>0</v>
      </c>
      <c r="BL3013">
        <v>-86</v>
      </c>
      <c r="BM3013" t="s">
        <v>47</v>
      </c>
      <c r="BN3013" t="s">
        <v>75</v>
      </c>
      <c r="BO3013" t="s">
        <v>87</v>
      </c>
      <c r="BQ3013" t="s">
        <v>47</v>
      </c>
      <c r="BR3013" t="s">
        <v>87</v>
      </c>
      <c r="BS3013" t="s">
        <v>572</v>
      </c>
      <c r="BT3013" t="s">
        <v>1252</v>
      </c>
      <c r="BU3013" t="s">
        <v>564</v>
      </c>
      <c r="BV3013">
        <v>0.25274725274725274</v>
      </c>
      <c r="BW3013">
        <v>4.4444444444444446E-2</v>
      </c>
      <c r="BX3013">
        <v>-0.20830280830280828</v>
      </c>
      <c r="BY3013">
        <v>0</v>
      </c>
      <c r="BZ3013">
        <v>-4</v>
      </c>
      <c r="CA3013">
        <v>19</v>
      </c>
      <c r="CB3013">
        <v>90</v>
      </c>
      <c r="CC3013">
        <v>23</v>
      </c>
      <c r="CD3013">
        <v>90</v>
      </c>
      <c r="CE3013">
        <v>86</v>
      </c>
      <c r="CH3013">
        <f t="shared" si="236"/>
        <v>0</v>
      </c>
      <c r="CI3013" t="s">
        <v>1404</v>
      </c>
      <c r="CJ3013">
        <v>2</v>
      </c>
      <c r="CK3013" t="s">
        <v>1399</v>
      </c>
      <c r="CL3013">
        <f t="shared" si="237"/>
        <v>1</v>
      </c>
      <c r="CM3013">
        <f t="shared" si="238"/>
        <v>0</v>
      </c>
      <c r="CN3013">
        <f t="shared" si="239"/>
        <v>0</v>
      </c>
    </row>
    <row r="3014" spans="1:92" x14ac:dyDescent="0.25">
      <c r="A3014">
        <v>2292</v>
      </c>
      <c r="B3014" t="s">
        <v>564</v>
      </c>
      <c r="C3014" t="s">
        <v>564</v>
      </c>
      <c r="D3014">
        <v>2611582</v>
      </c>
      <c r="E3014">
        <v>3</v>
      </c>
      <c r="F3014" s="107">
        <v>40995</v>
      </c>
      <c r="G3014" s="107">
        <v>41150</v>
      </c>
      <c r="H3014">
        <v>2611582</v>
      </c>
      <c r="I3014" s="107" t="s">
        <v>560</v>
      </c>
      <c r="J3014" s="107" t="s">
        <v>560</v>
      </c>
      <c r="K3014">
        <v>2000</v>
      </c>
      <c r="L3014" t="s">
        <v>566</v>
      </c>
      <c r="M3014" s="107">
        <v>41001</v>
      </c>
      <c r="N3014" t="s">
        <v>87</v>
      </c>
      <c r="O3014" t="s">
        <v>75</v>
      </c>
      <c r="P3014" t="s">
        <v>38</v>
      </c>
      <c r="Q3014">
        <v>0</v>
      </c>
      <c r="R3014">
        <v>156</v>
      </c>
      <c r="S3014">
        <v>0</v>
      </c>
      <c r="T3014">
        <v>0</v>
      </c>
      <c r="AD3014" s="107">
        <v>32303</v>
      </c>
      <c r="AE3014" t="s">
        <v>45</v>
      </c>
      <c r="AF3014" t="s">
        <v>68</v>
      </c>
      <c r="AG3014" t="s">
        <v>870</v>
      </c>
      <c r="AH3014" t="s">
        <v>30</v>
      </c>
      <c r="AI3014" t="s">
        <v>71</v>
      </c>
      <c r="AJ3014" t="s">
        <v>88</v>
      </c>
      <c r="AK3014">
        <v>7</v>
      </c>
      <c r="AL3014" t="s">
        <v>184</v>
      </c>
      <c r="AP3014" t="s">
        <v>107</v>
      </c>
      <c r="AR3014" t="s">
        <v>43</v>
      </c>
      <c r="AS3014" t="s">
        <v>60</v>
      </c>
      <c r="BC3014" t="s">
        <v>37</v>
      </c>
      <c r="BF3014">
        <v>0</v>
      </c>
      <c r="BG3014">
        <v>0</v>
      </c>
      <c r="BH3014">
        <v>156</v>
      </c>
      <c r="BI3014">
        <v>23.748633879781419</v>
      </c>
      <c r="BJ3014" t="e">
        <f t="shared" si="235"/>
        <v>#VALUE!</v>
      </c>
      <c r="BK3014" t="e">
        <v>#VALUE!</v>
      </c>
      <c r="BL3014" t="e">
        <v>#VALUE!</v>
      </c>
      <c r="BM3014" t="s">
        <v>1050</v>
      </c>
      <c r="BN3014" t="s">
        <v>75</v>
      </c>
      <c r="BO3014" t="s">
        <v>87</v>
      </c>
      <c r="BQ3014" t="s">
        <v>1050</v>
      </c>
      <c r="BR3014">
        <v>0</v>
      </c>
      <c r="BS3014" t="s">
        <v>573</v>
      </c>
      <c r="BT3014" t="s">
        <v>1252</v>
      </c>
      <c r="BU3014" t="s">
        <v>564</v>
      </c>
      <c r="BV3014">
        <v>0</v>
      </c>
      <c r="BW3014">
        <v>0</v>
      </c>
      <c r="BX3014">
        <v>0</v>
      </c>
      <c r="BY3014">
        <v>0</v>
      </c>
      <c r="BZ3014" t="e">
        <v>#VALUE!</v>
      </c>
      <c r="CA3014" t="e">
        <v>#VALUE!</v>
      </c>
      <c r="CB3014" t="e">
        <v>#VALUE!</v>
      </c>
      <c r="CC3014">
        <v>0</v>
      </c>
      <c r="CD3014">
        <v>0</v>
      </c>
      <c r="CE3014">
        <v>0</v>
      </c>
      <c r="CH3014">
        <f t="shared" si="236"/>
        <v>0</v>
      </c>
      <c r="CI3014" t="s">
        <v>1405</v>
      </c>
      <c r="CJ3014">
        <v>1</v>
      </c>
      <c r="CK3014" t="s">
        <v>1400</v>
      </c>
      <c r="CL3014">
        <f t="shared" si="237"/>
        <v>1</v>
      </c>
      <c r="CM3014">
        <f t="shared" si="238"/>
        <v>0</v>
      </c>
      <c r="CN3014">
        <f t="shared" si="239"/>
        <v>0</v>
      </c>
    </row>
    <row r="3015" spans="1:92" x14ac:dyDescent="0.25">
      <c r="A3015">
        <v>2293</v>
      </c>
      <c r="B3015" t="s">
        <v>564</v>
      </c>
      <c r="C3015" t="s">
        <v>564</v>
      </c>
      <c r="D3015">
        <v>2611583</v>
      </c>
      <c r="E3015">
        <v>2</v>
      </c>
      <c r="F3015" s="107">
        <v>40997</v>
      </c>
      <c r="G3015" s="107">
        <v>41796</v>
      </c>
      <c r="H3015">
        <v>2611583</v>
      </c>
      <c r="I3015" s="107">
        <v>41121</v>
      </c>
      <c r="J3015" s="107">
        <v>41144</v>
      </c>
      <c r="K3015">
        <v>500000</v>
      </c>
      <c r="L3015" t="s">
        <v>570</v>
      </c>
      <c r="M3015" s="107">
        <v>41144</v>
      </c>
      <c r="N3015" t="s">
        <v>87</v>
      </c>
      <c r="O3015" t="s">
        <v>75</v>
      </c>
      <c r="P3015" t="s">
        <v>587</v>
      </c>
      <c r="Q3015">
        <v>24</v>
      </c>
      <c r="R3015">
        <v>800</v>
      </c>
      <c r="S3015">
        <v>0</v>
      </c>
      <c r="T3015">
        <v>0</v>
      </c>
      <c r="AB3015" t="s">
        <v>111</v>
      </c>
      <c r="AD3015" s="107">
        <v>21556</v>
      </c>
      <c r="AE3015" t="s">
        <v>45</v>
      </c>
      <c r="AF3015" t="s">
        <v>39</v>
      </c>
      <c r="AG3015" t="s">
        <v>40</v>
      </c>
      <c r="AH3015" t="s">
        <v>30</v>
      </c>
      <c r="AI3015" t="s">
        <v>113</v>
      </c>
      <c r="AJ3015" t="s">
        <v>47</v>
      </c>
      <c r="AK3015">
        <v>11</v>
      </c>
      <c r="AL3015" t="s">
        <v>47</v>
      </c>
      <c r="AP3015" t="s">
        <v>226</v>
      </c>
      <c r="AR3015" t="s">
        <v>91</v>
      </c>
      <c r="AS3015" t="s">
        <v>63</v>
      </c>
      <c r="BC3015" t="s">
        <v>51</v>
      </c>
      <c r="BF3015">
        <v>24</v>
      </c>
      <c r="BG3015">
        <v>676</v>
      </c>
      <c r="BH3015">
        <v>800</v>
      </c>
      <c r="BI3015">
        <v>53.117486338797811</v>
      </c>
      <c r="BJ3015">
        <f t="shared" si="235"/>
        <v>54</v>
      </c>
      <c r="BK3015">
        <v>0</v>
      </c>
      <c r="BL3015">
        <v>-652</v>
      </c>
      <c r="BM3015" t="s">
        <v>47</v>
      </c>
      <c r="BN3015" t="s">
        <v>75</v>
      </c>
      <c r="BO3015" t="s">
        <v>564</v>
      </c>
      <c r="BQ3015" t="s">
        <v>47</v>
      </c>
      <c r="BR3015" t="s">
        <v>87</v>
      </c>
      <c r="BS3015" t="s">
        <v>573</v>
      </c>
      <c r="BT3015" t="s">
        <v>1252</v>
      </c>
      <c r="BU3015" t="s">
        <v>564</v>
      </c>
      <c r="BV3015">
        <v>0.03</v>
      </c>
      <c r="BW3015">
        <v>0.03</v>
      </c>
      <c r="BX3015">
        <v>0</v>
      </c>
      <c r="BY3015">
        <v>0</v>
      </c>
      <c r="BZ3015">
        <v>-24</v>
      </c>
      <c r="CA3015">
        <v>0</v>
      </c>
      <c r="CB3015">
        <v>24</v>
      </c>
      <c r="CC3015" t="e">
        <v>#VALUE!</v>
      </c>
      <c r="CD3015">
        <v>24</v>
      </c>
      <c r="CH3015">
        <f t="shared" si="236"/>
        <v>0</v>
      </c>
      <c r="CI3015" t="s">
        <v>1404</v>
      </c>
      <c r="CJ3015">
        <v>2</v>
      </c>
      <c r="CK3015" t="s">
        <v>1399</v>
      </c>
      <c r="CL3015">
        <f t="shared" si="237"/>
        <v>1</v>
      </c>
      <c r="CM3015">
        <f t="shared" si="238"/>
        <v>0</v>
      </c>
      <c r="CN3015">
        <f t="shared" si="239"/>
        <v>0</v>
      </c>
    </row>
    <row r="3016" spans="1:92" x14ac:dyDescent="0.25">
      <c r="A3016">
        <v>2314</v>
      </c>
      <c r="B3016" t="s">
        <v>564</v>
      </c>
      <c r="C3016" t="s">
        <v>564</v>
      </c>
      <c r="D3016">
        <v>2611664</v>
      </c>
      <c r="E3016">
        <v>2</v>
      </c>
      <c r="F3016" s="107">
        <v>40996</v>
      </c>
      <c r="G3016" s="107">
        <v>41171</v>
      </c>
      <c r="H3016">
        <v>2611664</v>
      </c>
      <c r="I3016" s="107">
        <v>40996</v>
      </c>
      <c r="J3016" s="107">
        <v>40998</v>
      </c>
      <c r="K3016">
        <v>2000</v>
      </c>
      <c r="L3016" t="s">
        <v>566</v>
      </c>
      <c r="M3016" s="107">
        <v>40998</v>
      </c>
      <c r="N3016" t="s">
        <v>87</v>
      </c>
      <c r="O3016" t="s">
        <v>75</v>
      </c>
      <c r="P3016" t="s">
        <v>587</v>
      </c>
      <c r="Q3016">
        <v>3</v>
      </c>
      <c r="R3016">
        <v>176</v>
      </c>
      <c r="S3016">
        <v>0</v>
      </c>
      <c r="T3016">
        <v>0</v>
      </c>
      <c r="AD3016" s="107">
        <v>32874</v>
      </c>
      <c r="AE3016" t="s">
        <v>31</v>
      </c>
      <c r="AF3016" t="s">
        <v>32</v>
      </c>
      <c r="AG3016" t="s">
        <v>868</v>
      </c>
      <c r="AH3016" t="s">
        <v>30</v>
      </c>
      <c r="AI3016" t="s">
        <v>46</v>
      </c>
      <c r="AJ3016" t="s">
        <v>47</v>
      </c>
      <c r="AK3016">
        <v>5</v>
      </c>
      <c r="AL3016" t="s">
        <v>47</v>
      </c>
      <c r="AP3016" t="s">
        <v>42</v>
      </c>
      <c r="AR3016" t="s">
        <v>43</v>
      </c>
      <c r="AS3016" t="s">
        <v>44</v>
      </c>
      <c r="BC3016" t="s">
        <v>51</v>
      </c>
      <c r="BF3016">
        <v>3</v>
      </c>
      <c r="BG3016">
        <v>176</v>
      </c>
      <c r="BH3016">
        <v>176</v>
      </c>
      <c r="BI3016">
        <v>22.191256830601095</v>
      </c>
      <c r="BJ3016">
        <f t="shared" si="235"/>
        <v>22</v>
      </c>
      <c r="BK3016">
        <v>0</v>
      </c>
      <c r="BL3016">
        <v>-173</v>
      </c>
      <c r="BM3016" t="s">
        <v>47</v>
      </c>
      <c r="BN3016" t="s">
        <v>75</v>
      </c>
      <c r="BO3016" t="s">
        <v>87</v>
      </c>
      <c r="BQ3016" t="s">
        <v>47</v>
      </c>
      <c r="BR3016" t="s">
        <v>87</v>
      </c>
      <c r="BS3016" t="s">
        <v>573</v>
      </c>
      <c r="BT3016" t="s">
        <v>1252</v>
      </c>
      <c r="BU3016" t="s">
        <v>564</v>
      </c>
      <c r="BV3016">
        <v>1.7045454545454544E-2</v>
      </c>
      <c r="BW3016">
        <v>1.7045454545454544E-2</v>
      </c>
      <c r="BX3016">
        <v>0</v>
      </c>
      <c r="BY3016">
        <v>0</v>
      </c>
      <c r="BZ3016">
        <v>-3</v>
      </c>
      <c r="CA3016">
        <v>0</v>
      </c>
      <c r="CB3016">
        <v>3</v>
      </c>
      <c r="CC3016" t="e">
        <v>#VALUE!</v>
      </c>
      <c r="CD3016">
        <v>3</v>
      </c>
      <c r="CE3016">
        <v>0</v>
      </c>
      <c r="CH3016">
        <f t="shared" si="236"/>
        <v>0</v>
      </c>
      <c r="CI3016" t="s">
        <v>1405</v>
      </c>
      <c r="CJ3016">
        <v>1</v>
      </c>
      <c r="CK3016" t="s">
        <v>1399</v>
      </c>
      <c r="CL3016">
        <f t="shared" si="237"/>
        <v>1</v>
      </c>
      <c r="CM3016">
        <f t="shared" si="238"/>
        <v>0</v>
      </c>
      <c r="CN3016">
        <f t="shared" si="239"/>
        <v>0</v>
      </c>
    </row>
    <row r="3017" spans="1:92" x14ac:dyDescent="0.25">
      <c r="A3017">
        <v>2331</v>
      </c>
      <c r="B3017" t="s">
        <v>564</v>
      </c>
      <c r="C3017" t="s">
        <v>564</v>
      </c>
      <c r="D3017">
        <v>2611768</v>
      </c>
      <c r="E3017">
        <v>4</v>
      </c>
      <c r="F3017" s="107">
        <v>40997</v>
      </c>
      <c r="G3017" s="107">
        <v>41001</v>
      </c>
      <c r="H3017">
        <v>2611768</v>
      </c>
      <c r="I3017" s="107">
        <v>40998</v>
      </c>
      <c r="J3017" s="107">
        <v>41001</v>
      </c>
      <c r="K3017">
        <v>35000</v>
      </c>
      <c r="L3017" t="s">
        <v>570</v>
      </c>
      <c r="N3017" t="s">
        <v>564</v>
      </c>
      <c r="O3017" t="s">
        <v>913</v>
      </c>
      <c r="P3017" t="s">
        <v>38</v>
      </c>
      <c r="Q3017">
        <v>4</v>
      </c>
      <c r="R3017">
        <v>5</v>
      </c>
      <c r="S3017">
        <v>0</v>
      </c>
      <c r="T3017">
        <v>0</v>
      </c>
      <c r="AB3017" t="s">
        <v>111</v>
      </c>
      <c r="AD3017" s="107">
        <v>30491</v>
      </c>
      <c r="AE3017" t="s">
        <v>31</v>
      </c>
      <c r="AF3017" t="s">
        <v>39</v>
      </c>
      <c r="AG3017" t="s">
        <v>40</v>
      </c>
      <c r="AH3017" t="s">
        <v>30</v>
      </c>
      <c r="AI3017" t="s">
        <v>79</v>
      </c>
      <c r="AJ3017" t="s">
        <v>88</v>
      </c>
      <c r="AK3017">
        <v>2</v>
      </c>
      <c r="AL3017" t="s">
        <v>986</v>
      </c>
      <c r="AO3017">
        <v>60</v>
      </c>
      <c r="AP3017" t="s">
        <v>42</v>
      </c>
      <c r="AR3017" t="s">
        <v>43</v>
      </c>
      <c r="AS3017" t="s">
        <v>44</v>
      </c>
      <c r="BC3017" t="s">
        <v>37</v>
      </c>
      <c r="BF3017">
        <v>4</v>
      </c>
      <c r="BG3017">
        <v>4</v>
      </c>
      <c r="BH3017">
        <v>5</v>
      </c>
      <c r="BI3017">
        <v>28.704918032786885</v>
      </c>
      <c r="BJ3017">
        <f t="shared" si="235"/>
        <v>29</v>
      </c>
      <c r="BK3017">
        <v>0</v>
      </c>
      <c r="BL3017">
        <v>0</v>
      </c>
      <c r="BM3017" t="s">
        <v>1050</v>
      </c>
      <c r="BN3017" t="s">
        <v>913</v>
      </c>
      <c r="BO3017" t="s">
        <v>564</v>
      </c>
      <c r="BQ3017" t="s">
        <v>1050</v>
      </c>
      <c r="BR3017" t="s">
        <v>87</v>
      </c>
      <c r="BS3017" t="s">
        <v>572</v>
      </c>
      <c r="BT3017" t="s">
        <v>1252</v>
      </c>
      <c r="BU3017" t="s">
        <v>564</v>
      </c>
      <c r="BV3017">
        <v>0.8</v>
      </c>
      <c r="BW3017">
        <v>1</v>
      </c>
      <c r="BX3017">
        <v>0.19999999999999996</v>
      </c>
      <c r="BY3017">
        <v>0</v>
      </c>
      <c r="BZ3017">
        <v>-4</v>
      </c>
      <c r="CA3017">
        <v>0</v>
      </c>
      <c r="CB3017">
        <v>4</v>
      </c>
      <c r="CC3017" t="e">
        <v>#VALUE!</v>
      </c>
      <c r="CD3017">
        <v>4</v>
      </c>
      <c r="CE3017">
        <v>0</v>
      </c>
      <c r="CH3017">
        <f t="shared" si="236"/>
        <v>0</v>
      </c>
      <c r="CI3017" t="s">
        <v>1405</v>
      </c>
      <c r="CJ3017">
        <v>1</v>
      </c>
      <c r="CK3017" t="s">
        <v>1399</v>
      </c>
      <c r="CL3017">
        <f t="shared" si="237"/>
        <v>0</v>
      </c>
      <c r="CM3017">
        <f t="shared" si="238"/>
        <v>0</v>
      </c>
      <c r="CN3017">
        <f t="shared" si="239"/>
        <v>0</v>
      </c>
    </row>
    <row r="3018" spans="1:92" x14ac:dyDescent="0.25">
      <c r="A3018">
        <v>2340</v>
      </c>
      <c r="B3018" t="s">
        <v>564</v>
      </c>
      <c r="C3018" t="s">
        <v>564</v>
      </c>
      <c r="D3018">
        <v>2611829</v>
      </c>
      <c r="E3018">
        <v>1</v>
      </c>
      <c r="F3018" s="107">
        <v>40997</v>
      </c>
      <c r="G3018" s="107">
        <v>41199</v>
      </c>
      <c r="H3018">
        <v>2611829</v>
      </c>
      <c r="I3018" s="107">
        <v>40999</v>
      </c>
      <c r="J3018" s="107">
        <v>41000</v>
      </c>
      <c r="K3018">
        <v>30000</v>
      </c>
      <c r="L3018" t="s">
        <v>570</v>
      </c>
      <c r="M3018" s="107">
        <v>41000</v>
      </c>
      <c r="N3018" t="s">
        <v>87</v>
      </c>
      <c r="O3018" t="s">
        <v>75</v>
      </c>
      <c r="P3018" t="s">
        <v>122</v>
      </c>
      <c r="Q3018">
        <v>2</v>
      </c>
      <c r="R3018">
        <v>203</v>
      </c>
      <c r="S3018">
        <v>0</v>
      </c>
      <c r="T3018">
        <v>0</v>
      </c>
      <c r="AD3018" s="107">
        <v>20256</v>
      </c>
      <c r="AE3018" t="s">
        <v>31</v>
      </c>
      <c r="AF3018" t="s">
        <v>137</v>
      </c>
      <c r="AG3018" t="s">
        <v>869</v>
      </c>
      <c r="AH3018" t="s">
        <v>30</v>
      </c>
      <c r="AI3018" t="s">
        <v>99</v>
      </c>
      <c r="AJ3018" t="s">
        <v>122</v>
      </c>
      <c r="AK3018">
        <v>7</v>
      </c>
      <c r="AL3018" t="s">
        <v>122</v>
      </c>
      <c r="AP3018" t="s">
        <v>172</v>
      </c>
      <c r="AR3018" t="s">
        <v>49</v>
      </c>
      <c r="AS3018" t="s">
        <v>125</v>
      </c>
      <c r="BC3018" t="s">
        <v>51</v>
      </c>
      <c r="BF3018">
        <v>2</v>
      </c>
      <c r="BG3018">
        <v>201</v>
      </c>
      <c r="BH3018">
        <v>203</v>
      </c>
      <c r="BI3018">
        <v>56.669398907103826</v>
      </c>
      <c r="BJ3018">
        <f t="shared" si="235"/>
        <v>57</v>
      </c>
      <c r="BK3018">
        <v>0</v>
      </c>
      <c r="BL3018">
        <v>-199</v>
      </c>
      <c r="BM3018" t="s">
        <v>1051</v>
      </c>
      <c r="BN3018" t="s">
        <v>75</v>
      </c>
      <c r="BO3018" t="s">
        <v>87</v>
      </c>
      <c r="BQ3018" t="s">
        <v>1051</v>
      </c>
      <c r="BR3018" t="s">
        <v>87</v>
      </c>
      <c r="BS3018" t="s">
        <v>573</v>
      </c>
      <c r="BT3018" t="s">
        <v>1252</v>
      </c>
      <c r="BU3018" t="s">
        <v>564</v>
      </c>
      <c r="BV3018">
        <v>9.852216748768473E-3</v>
      </c>
      <c r="BW3018">
        <v>9.9502487562189053E-3</v>
      </c>
      <c r="BX3018">
        <v>9.8032007450432265E-5</v>
      </c>
      <c r="BY3018">
        <v>0</v>
      </c>
      <c r="BZ3018">
        <v>-2</v>
      </c>
      <c r="CA3018">
        <v>0</v>
      </c>
      <c r="CB3018">
        <v>2</v>
      </c>
      <c r="CC3018" t="e">
        <v>#VALUE!</v>
      </c>
      <c r="CD3018">
        <v>2</v>
      </c>
      <c r="CE3018">
        <v>0</v>
      </c>
      <c r="CH3018">
        <f t="shared" si="236"/>
        <v>0</v>
      </c>
      <c r="CI3018" t="s">
        <v>1405</v>
      </c>
      <c r="CJ3018">
        <v>1</v>
      </c>
      <c r="CK3018" t="s">
        <v>1399</v>
      </c>
      <c r="CL3018">
        <f t="shared" si="237"/>
        <v>1</v>
      </c>
      <c r="CM3018">
        <f t="shared" si="238"/>
        <v>0</v>
      </c>
      <c r="CN3018">
        <f t="shared" si="239"/>
        <v>0</v>
      </c>
    </row>
    <row r="3019" spans="1:92" x14ac:dyDescent="0.25">
      <c r="A3019">
        <v>2357</v>
      </c>
      <c r="B3019" t="s">
        <v>564</v>
      </c>
      <c r="C3019" t="s">
        <v>564</v>
      </c>
      <c r="D3019">
        <v>2611961</v>
      </c>
      <c r="E3019">
        <v>2</v>
      </c>
      <c r="F3019" s="107">
        <v>40997</v>
      </c>
      <c r="G3019" s="107">
        <v>41015</v>
      </c>
      <c r="H3019">
        <v>2611961</v>
      </c>
      <c r="I3019" s="107">
        <v>40998</v>
      </c>
      <c r="J3019" s="107">
        <v>41015</v>
      </c>
      <c r="K3019">
        <v>30000</v>
      </c>
      <c r="L3019" t="s">
        <v>570</v>
      </c>
      <c r="N3019" t="s">
        <v>564</v>
      </c>
      <c r="O3019" t="s">
        <v>913</v>
      </c>
      <c r="P3019" t="s">
        <v>587</v>
      </c>
      <c r="Q3019">
        <v>18</v>
      </c>
      <c r="R3019">
        <v>19</v>
      </c>
      <c r="S3019">
        <v>0</v>
      </c>
      <c r="T3019">
        <v>0</v>
      </c>
      <c r="AD3019" s="107">
        <v>34539</v>
      </c>
      <c r="AE3019" t="s">
        <v>31</v>
      </c>
      <c r="AF3019" t="s">
        <v>32</v>
      </c>
      <c r="AG3019" t="s">
        <v>868</v>
      </c>
      <c r="AH3019" t="s">
        <v>30</v>
      </c>
      <c r="AI3019" t="s">
        <v>113</v>
      </c>
      <c r="AJ3019" t="s">
        <v>47</v>
      </c>
      <c r="AK3019">
        <v>2</v>
      </c>
      <c r="AL3019" t="s">
        <v>47</v>
      </c>
      <c r="AP3019" t="s">
        <v>104</v>
      </c>
      <c r="AR3019" t="s">
        <v>91</v>
      </c>
      <c r="AS3019" t="s">
        <v>105</v>
      </c>
      <c r="BC3019" t="s">
        <v>37</v>
      </c>
      <c r="BF3019">
        <v>18</v>
      </c>
      <c r="BG3019">
        <v>18</v>
      </c>
      <c r="BH3019">
        <v>19</v>
      </c>
      <c r="BI3019">
        <v>17.644808743169399</v>
      </c>
      <c r="BJ3019">
        <f t="shared" si="235"/>
        <v>18</v>
      </c>
      <c r="BK3019">
        <v>0</v>
      </c>
      <c r="BL3019">
        <v>0</v>
      </c>
      <c r="BM3019" t="s">
        <v>47</v>
      </c>
      <c r="BN3019" t="s">
        <v>913</v>
      </c>
      <c r="BO3019" t="s">
        <v>564</v>
      </c>
      <c r="BQ3019" t="s">
        <v>47</v>
      </c>
      <c r="BR3019" t="s">
        <v>87</v>
      </c>
      <c r="BS3019" t="s">
        <v>572</v>
      </c>
      <c r="BT3019" t="s">
        <v>1252</v>
      </c>
      <c r="BU3019" t="s">
        <v>564</v>
      </c>
      <c r="BV3019">
        <v>0.94736842105263153</v>
      </c>
      <c r="BW3019">
        <v>1</v>
      </c>
      <c r="BX3019">
        <v>5.2631578947368474E-2</v>
      </c>
      <c r="BY3019">
        <v>0</v>
      </c>
      <c r="BZ3019">
        <v>-18</v>
      </c>
      <c r="CA3019">
        <v>0</v>
      </c>
      <c r="CB3019">
        <v>18</v>
      </c>
      <c r="CC3019" t="e">
        <v>#VALUE!</v>
      </c>
      <c r="CD3019">
        <v>18</v>
      </c>
      <c r="CE3019">
        <v>0</v>
      </c>
      <c r="CH3019">
        <f t="shared" si="236"/>
        <v>0</v>
      </c>
      <c r="CI3019" t="s">
        <v>1404</v>
      </c>
      <c r="CJ3019">
        <v>2</v>
      </c>
      <c r="CK3019" t="s">
        <v>1399</v>
      </c>
      <c r="CL3019">
        <f t="shared" si="237"/>
        <v>0</v>
      </c>
      <c r="CM3019">
        <f t="shared" si="238"/>
        <v>0</v>
      </c>
      <c r="CN3019">
        <f t="shared" si="239"/>
        <v>0</v>
      </c>
    </row>
    <row r="3020" spans="1:92" x14ac:dyDescent="0.25">
      <c r="A3020">
        <v>2370</v>
      </c>
      <c r="B3020" t="s">
        <v>564</v>
      </c>
      <c r="C3020" t="s">
        <v>564</v>
      </c>
      <c r="D3020">
        <v>2611991</v>
      </c>
      <c r="E3020">
        <v>2</v>
      </c>
      <c r="F3020" s="107">
        <v>40998</v>
      </c>
      <c r="G3020" s="107">
        <v>41260</v>
      </c>
      <c r="H3020">
        <v>2611991</v>
      </c>
      <c r="I3020" s="107">
        <v>40998</v>
      </c>
      <c r="J3020" s="107">
        <v>41020</v>
      </c>
      <c r="K3020">
        <v>60000</v>
      </c>
      <c r="L3020" t="s">
        <v>570</v>
      </c>
      <c r="M3020" s="107">
        <v>41020</v>
      </c>
      <c r="N3020" t="s">
        <v>87</v>
      </c>
      <c r="O3020" t="s">
        <v>75</v>
      </c>
      <c r="P3020" t="s">
        <v>587</v>
      </c>
      <c r="Q3020">
        <v>23</v>
      </c>
      <c r="R3020">
        <v>263</v>
      </c>
      <c r="S3020">
        <v>0</v>
      </c>
      <c r="T3020">
        <v>0</v>
      </c>
      <c r="AB3020" t="s">
        <v>111</v>
      </c>
      <c r="AD3020" s="107">
        <v>34250</v>
      </c>
      <c r="AE3020" t="s">
        <v>31</v>
      </c>
      <c r="AF3020" t="s">
        <v>39</v>
      </c>
      <c r="AG3020" t="s">
        <v>40</v>
      </c>
      <c r="AH3020" t="s">
        <v>30</v>
      </c>
      <c r="AI3020" t="s">
        <v>117</v>
      </c>
      <c r="AJ3020" t="s">
        <v>47</v>
      </c>
      <c r="AK3020">
        <v>8</v>
      </c>
      <c r="AL3020" t="s">
        <v>47</v>
      </c>
      <c r="AP3020" t="s">
        <v>104</v>
      </c>
      <c r="AR3020" t="s">
        <v>91</v>
      </c>
      <c r="AS3020" t="s">
        <v>105</v>
      </c>
      <c r="BC3020" t="s">
        <v>51</v>
      </c>
      <c r="BF3020">
        <v>23</v>
      </c>
      <c r="BG3020">
        <v>263</v>
      </c>
      <c r="BH3020">
        <v>263</v>
      </c>
      <c r="BI3020">
        <v>18.437158469945356</v>
      </c>
      <c r="BJ3020">
        <f t="shared" si="235"/>
        <v>18</v>
      </c>
      <c r="BK3020">
        <v>0</v>
      </c>
      <c r="BL3020">
        <v>-240</v>
      </c>
      <c r="BM3020" t="s">
        <v>47</v>
      </c>
      <c r="BN3020" t="s">
        <v>75</v>
      </c>
      <c r="BO3020" t="s">
        <v>87</v>
      </c>
      <c r="BQ3020" t="s">
        <v>47</v>
      </c>
      <c r="BR3020" t="s">
        <v>87</v>
      </c>
      <c r="BS3020" t="s">
        <v>573</v>
      </c>
      <c r="BT3020" t="s">
        <v>1252</v>
      </c>
      <c r="BU3020" t="s">
        <v>564</v>
      </c>
      <c r="BV3020">
        <v>8.7452471482889732E-2</v>
      </c>
      <c r="BW3020">
        <v>8.7452471482889732E-2</v>
      </c>
      <c r="BX3020">
        <v>0</v>
      </c>
      <c r="BY3020">
        <v>0</v>
      </c>
      <c r="BZ3020">
        <v>-23</v>
      </c>
      <c r="CA3020">
        <v>0</v>
      </c>
      <c r="CB3020">
        <v>23</v>
      </c>
      <c r="CC3020" t="e">
        <v>#VALUE!</v>
      </c>
      <c r="CD3020">
        <v>23</v>
      </c>
      <c r="CE3020">
        <v>0</v>
      </c>
      <c r="CH3020">
        <f t="shared" si="236"/>
        <v>0</v>
      </c>
      <c r="CI3020" t="s">
        <v>1404</v>
      </c>
      <c r="CJ3020">
        <v>2</v>
      </c>
      <c r="CK3020" t="s">
        <v>1399</v>
      </c>
      <c r="CL3020">
        <f t="shared" si="237"/>
        <v>1</v>
      </c>
      <c r="CM3020">
        <f t="shared" si="238"/>
        <v>0</v>
      </c>
      <c r="CN3020">
        <f t="shared" si="239"/>
        <v>0</v>
      </c>
    </row>
    <row r="3021" spans="1:92" x14ac:dyDescent="0.25">
      <c r="A3021">
        <v>2371</v>
      </c>
      <c r="B3021" t="s">
        <v>564</v>
      </c>
      <c r="C3021" t="s">
        <v>564</v>
      </c>
      <c r="D3021">
        <v>2612011</v>
      </c>
      <c r="E3021">
        <v>2</v>
      </c>
      <c r="F3021" s="107">
        <v>40998</v>
      </c>
      <c r="G3021" s="107">
        <v>41529</v>
      </c>
      <c r="H3021">
        <v>2612011</v>
      </c>
      <c r="I3021" s="107">
        <v>41002</v>
      </c>
      <c r="J3021" s="107">
        <v>41005</v>
      </c>
      <c r="K3021">
        <v>30000</v>
      </c>
      <c r="L3021" t="s">
        <v>570</v>
      </c>
      <c r="M3021" s="107">
        <v>41005</v>
      </c>
      <c r="N3021" t="s">
        <v>87</v>
      </c>
      <c r="O3021" t="s">
        <v>75</v>
      </c>
      <c r="P3021" t="s">
        <v>587</v>
      </c>
      <c r="Q3021">
        <v>4</v>
      </c>
      <c r="R3021">
        <v>532</v>
      </c>
      <c r="S3021">
        <v>0</v>
      </c>
      <c r="T3021">
        <v>0</v>
      </c>
      <c r="AB3021" t="s">
        <v>111</v>
      </c>
      <c r="AD3021" s="107">
        <v>34318</v>
      </c>
      <c r="AE3021" t="s">
        <v>31</v>
      </c>
      <c r="AF3021" t="s">
        <v>39</v>
      </c>
      <c r="AG3021" t="s">
        <v>40</v>
      </c>
      <c r="AH3021" t="s">
        <v>30</v>
      </c>
      <c r="AI3021" t="s">
        <v>64</v>
      </c>
      <c r="AJ3021" t="s">
        <v>47</v>
      </c>
      <c r="AK3021">
        <v>13</v>
      </c>
      <c r="AL3021" t="s">
        <v>47</v>
      </c>
      <c r="AP3021" t="s">
        <v>128</v>
      </c>
      <c r="AR3021" t="s">
        <v>91</v>
      </c>
      <c r="AS3021" t="s">
        <v>125</v>
      </c>
      <c r="BC3021" t="s">
        <v>51</v>
      </c>
      <c r="BF3021">
        <v>4</v>
      </c>
      <c r="BG3021">
        <v>528</v>
      </c>
      <c r="BH3021">
        <v>532</v>
      </c>
      <c r="BI3021">
        <v>18.251366120218581</v>
      </c>
      <c r="BJ3021">
        <f t="shared" si="235"/>
        <v>18</v>
      </c>
      <c r="BK3021">
        <v>0</v>
      </c>
      <c r="BL3021">
        <v>-524</v>
      </c>
      <c r="BM3021" t="s">
        <v>47</v>
      </c>
      <c r="BN3021" t="s">
        <v>75</v>
      </c>
      <c r="BO3021" t="s">
        <v>87</v>
      </c>
      <c r="BQ3021" t="s">
        <v>47</v>
      </c>
      <c r="BR3021" t="s">
        <v>87</v>
      </c>
      <c r="BS3021" t="s">
        <v>573</v>
      </c>
      <c r="BT3021" t="s">
        <v>1252</v>
      </c>
      <c r="BU3021" t="s">
        <v>564</v>
      </c>
      <c r="BV3021">
        <v>7.5187969924812026E-3</v>
      </c>
      <c r="BW3021">
        <v>7.575757575757576E-3</v>
      </c>
      <c r="BX3021">
        <v>5.6960583276373378E-5</v>
      </c>
      <c r="BY3021">
        <v>0</v>
      </c>
      <c r="BZ3021">
        <v>-4</v>
      </c>
      <c r="CA3021">
        <v>0</v>
      </c>
      <c r="CB3021">
        <v>4</v>
      </c>
      <c r="CC3021" t="e">
        <v>#VALUE!</v>
      </c>
      <c r="CD3021">
        <v>4</v>
      </c>
      <c r="CE3021">
        <v>0</v>
      </c>
      <c r="CH3021">
        <f t="shared" si="236"/>
        <v>0</v>
      </c>
      <c r="CI3021" t="s">
        <v>1405</v>
      </c>
      <c r="CJ3021">
        <v>1</v>
      </c>
      <c r="CK3021" t="s">
        <v>1399</v>
      </c>
      <c r="CL3021">
        <f t="shared" si="237"/>
        <v>1</v>
      </c>
      <c r="CM3021">
        <f t="shared" si="238"/>
        <v>0</v>
      </c>
      <c r="CN3021">
        <f t="shared" si="239"/>
        <v>0</v>
      </c>
    </row>
    <row r="3022" spans="1:92" x14ac:dyDescent="0.25">
      <c r="A3022">
        <v>2596</v>
      </c>
      <c r="B3022" t="s">
        <v>564</v>
      </c>
      <c r="C3022" t="s">
        <v>564</v>
      </c>
      <c r="D3022">
        <v>2612039</v>
      </c>
      <c r="E3022">
        <v>1</v>
      </c>
      <c r="F3022" s="107">
        <v>41005</v>
      </c>
      <c r="G3022" s="107">
        <v>41050</v>
      </c>
      <c r="H3022">
        <v>2612039</v>
      </c>
      <c r="I3022" s="107">
        <v>41005</v>
      </c>
      <c r="J3022" s="107">
        <v>41006</v>
      </c>
      <c r="K3022">
        <v>2000</v>
      </c>
      <c r="L3022" t="s">
        <v>566</v>
      </c>
      <c r="M3022" s="107">
        <v>41006</v>
      </c>
      <c r="N3022" t="s">
        <v>87</v>
      </c>
      <c r="O3022" t="s">
        <v>75</v>
      </c>
      <c r="P3022" t="s">
        <v>54</v>
      </c>
      <c r="Q3022">
        <v>2</v>
      </c>
      <c r="R3022">
        <v>46</v>
      </c>
      <c r="S3022">
        <v>0</v>
      </c>
      <c r="T3022">
        <v>0</v>
      </c>
      <c r="AD3022" s="107">
        <v>33008</v>
      </c>
      <c r="AE3022" t="s">
        <v>31</v>
      </c>
      <c r="AF3022" t="s">
        <v>32</v>
      </c>
      <c r="AG3022" t="s">
        <v>868</v>
      </c>
      <c r="AH3022" t="s">
        <v>30</v>
      </c>
      <c r="AI3022" t="s">
        <v>86</v>
      </c>
      <c r="AJ3022" t="s">
        <v>54</v>
      </c>
      <c r="AK3022">
        <v>3</v>
      </c>
      <c r="AL3022" t="s">
        <v>54</v>
      </c>
      <c r="AP3022" t="s">
        <v>131</v>
      </c>
      <c r="AR3022" t="s">
        <v>91</v>
      </c>
      <c r="AS3022" t="s">
        <v>81</v>
      </c>
      <c r="BC3022" t="s">
        <v>51</v>
      </c>
      <c r="BF3022">
        <v>2</v>
      </c>
      <c r="BG3022">
        <v>46</v>
      </c>
      <c r="BH3022">
        <v>46</v>
      </c>
      <c r="BI3022">
        <v>21.849726775956285</v>
      </c>
      <c r="BJ3022">
        <f t="shared" si="235"/>
        <v>22</v>
      </c>
      <c r="BK3022">
        <v>0</v>
      </c>
      <c r="BL3022">
        <v>-44</v>
      </c>
      <c r="BM3022" t="s">
        <v>1051</v>
      </c>
      <c r="BN3022" t="s">
        <v>75</v>
      </c>
      <c r="BO3022" t="s">
        <v>87</v>
      </c>
      <c r="BQ3022" t="s">
        <v>1051</v>
      </c>
      <c r="BR3022" t="s">
        <v>87</v>
      </c>
      <c r="BS3022" t="s">
        <v>573</v>
      </c>
      <c r="BT3022" t="s">
        <v>1252</v>
      </c>
      <c r="BU3022" t="s">
        <v>564</v>
      </c>
      <c r="BV3022">
        <v>4.3478260869565216E-2</v>
      </c>
      <c r="BW3022">
        <v>4.3478260869565216E-2</v>
      </c>
      <c r="BX3022">
        <v>0</v>
      </c>
      <c r="BY3022">
        <v>0</v>
      </c>
      <c r="BZ3022">
        <v>-2</v>
      </c>
      <c r="CA3022">
        <v>0</v>
      </c>
      <c r="CB3022">
        <v>2</v>
      </c>
      <c r="CC3022" t="e">
        <v>#VALUE!</v>
      </c>
      <c r="CD3022">
        <v>2</v>
      </c>
      <c r="CE3022">
        <v>0</v>
      </c>
      <c r="CH3022">
        <f t="shared" si="236"/>
        <v>0</v>
      </c>
      <c r="CI3022" t="s">
        <v>1405</v>
      </c>
      <c r="CJ3022">
        <v>1</v>
      </c>
      <c r="CK3022" t="s">
        <v>1399</v>
      </c>
      <c r="CL3022">
        <f t="shared" si="237"/>
        <v>1</v>
      </c>
      <c r="CM3022">
        <f t="shared" si="238"/>
        <v>0</v>
      </c>
      <c r="CN3022">
        <f t="shared" si="239"/>
        <v>0</v>
      </c>
    </row>
    <row r="3023" spans="1:92" x14ac:dyDescent="0.25">
      <c r="A3023">
        <v>2386</v>
      </c>
      <c r="B3023" t="s">
        <v>564</v>
      </c>
      <c r="C3023" t="s">
        <v>564</v>
      </c>
      <c r="D3023">
        <v>2612078</v>
      </c>
      <c r="E3023">
        <v>1</v>
      </c>
      <c r="F3023" s="107">
        <v>40998</v>
      </c>
      <c r="G3023" s="107">
        <v>41086</v>
      </c>
      <c r="H3023">
        <v>2612078</v>
      </c>
      <c r="I3023" s="107">
        <v>41003</v>
      </c>
      <c r="J3023" s="107">
        <v>41086</v>
      </c>
      <c r="K3023">
        <v>5000</v>
      </c>
      <c r="L3023" t="s">
        <v>567</v>
      </c>
      <c r="N3023" t="s">
        <v>564</v>
      </c>
      <c r="O3023" t="s">
        <v>913</v>
      </c>
      <c r="P3023" t="s">
        <v>122</v>
      </c>
      <c r="Q3023">
        <v>84</v>
      </c>
      <c r="R3023">
        <v>89</v>
      </c>
      <c r="S3023">
        <v>0</v>
      </c>
      <c r="T3023">
        <v>1</v>
      </c>
      <c r="AD3023" s="107">
        <v>26288</v>
      </c>
      <c r="AE3023" t="s">
        <v>31</v>
      </c>
      <c r="AF3023" t="s">
        <v>32</v>
      </c>
      <c r="AG3023" t="s">
        <v>868</v>
      </c>
      <c r="AH3023" t="s">
        <v>30</v>
      </c>
      <c r="AI3023" t="s">
        <v>94</v>
      </c>
      <c r="AJ3023" t="s">
        <v>122</v>
      </c>
      <c r="AK3023">
        <v>5</v>
      </c>
      <c r="AL3023" t="s">
        <v>122</v>
      </c>
      <c r="AP3023" t="s">
        <v>92</v>
      </c>
      <c r="AR3023" t="s">
        <v>66</v>
      </c>
      <c r="AS3023" t="s">
        <v>44</v>
      </c>
      <c r="BC3023" t="s">
        <v>37</v>
      </c>
      <c r="BF3023">
        <v>84</v>
      </c>
      <c r="BG3023">
        <v>84</v>
      </c>
      <c r="BH3023">
        <v>89</v>
      </c>
      <c r="BI3023">
        <v>40.191256830601091</v>
      </c>
      <c r="BJ3023">
        <f t="shared" si="235"/>
        <v>40</v>
      </c>
      <c r="BK3023">
        <v>0</v>
      </c>
      <c r="BL3023">
        <v>0</v>
      </c>
      <c r="BM3023" t="s">
        <v>1051</v>
      </c>
      <c r="BN3023" t="s">
        <v>913</v>
      </c>
      <c r="BO3023" t="s">
        <v>564</v>
      </c>
      <c r="BQ3023" t="s">
        <v>1051</v>
      </c>
      <c r="BR3023" t="s">
        <v>87</v>
      </c>
      <c r="BS3023" t="s">
        <v>572</v>
      </c>
      <c r="BT3023" t="s">
        <v>1252</v>
      </c>
      <c r="BU3023" t="s">
        <v>564</v>
      </c>
      <c r="BV3023">
        <v>0.9438202247191011</v>
      </c>
      <c r="BW3023">
        <v>1</v>
      </c>
      <c r="BX3023">
        <v>5.6179775280898903E-2</v>
      </c>
      <c r="BY3023">
        <v>0</v>
      </c>
      <c r="BZ3023">
        <v>-84</v>
      </c>
      <c r="CA3023">
        <v>0</v>
      </c>
      <c r="CB3023">
        <v>84</v>
      </c>
      <c r="CC3023" t="e">
        <v>#VALUE!</v>
      </c>
      <c r="CD3023">
        <v>84</v>
      </c>
      <c r="CE3023">
        <v>0</v>
      </c>
      <c r="CH3023">
        <f t="shared" si="236"/>
        <v>1</v>
      </c>
      <c r="CI3023" t="s">
        <v>1402</v>
      </c>
      <c r="CJ3023">
        <v>4</v>
      </c>
      <c r="CK3023" t="s">
        <v>1399</v>
      </c>
      <c r="CL3023">
        <f t="shared" si="237"/>
        <v>0</v>
      </c>
      <c r="CM3023">
        <f t="shared" si="238"/>
        <v>0</v>
      </c>
      <c r="CN3023">
        <f t="shared" si="239"/>
        <v>1</v>
      </c>
    </row>
    <row r="3024" spans="1:92" x14ac:dyDescent="0.25">
      <c r="A3024">
        <v>2390</v>
      </c>
      <c r="B3024" t="s">
        <v>564</v>
      </c>
      <c r="C3024" t="s">
        <v>564</v>
      </c>
      <c r="D3024">
        <v>2612083</v>
      </c>
      <c r="E3024">
        <v>2</v>
      </c>
      <c r="F3024" s="107">
        <v>40998</v>
      </c>
      <c r="G3024" s="107">
        <v>41081</v>
      </c>
      <c r="H3024">
        <v>2612083</v>
      </c>
      <c r="I3024" s="107">
        <v>40999</v>
      </c>
      <c r="J3024" s="107">
        <v>41002</v>
      </c>
      <c r="K3024">
        <v>10000</v>
      </c>
      <c r="L3024" t="s">
        <v>568</v>
      </c>
      <c r="M3024" s="107">
        <v>41002</v>
      </c>
      <c r="N3024" t="s">
        <v>87</v>
      </c>
      <c r="O3024" t="s">
        <v>583</v>
      </c>
      <c r="P3024" t="s">
        <v>587</v>
      </c>
      <c r="Q3024">
        <v>4</v>
      </c>
      <c r="R3024">
        <v>84</v>
      </c>
      <c r="S3024">
        <v>0</v>
      </c>
      <c r="T3024">
        <v>0</v>
      </c>
      <c r="AD3024" s="107">
        <v>33221</v>
      </c>
      <c r="AE3024" t="s">
        <v>31</v>
      </c>
      <c r="AF3024" t="s">
        <v>68</v>
      </c>
      <c r="AG3024" t="s">
        <v>870</v>
      </c>
      <c r="AH3024" t="s">
        <v>30</v>
      </c>
      <c r="AI3024" t="s">
        <v>112</v>
      </c>
      <c r="AJ3024" t="s">
        <v>47</v>
      </c>
      <c r="AK3024">
        <v>5</v>
      </c>
      <c r="AL3024" t="s">
        <v>47</v>
      </c>
      <c r="AP3024" t="s">
        <v>55</v>
      </c>
      <c r="AR3024" t="s">
        <v>49</v>
      </c>
      <c r="AS3024" t="s">
        <v>56</v>
      </c>
      <c r="BC3024" t="s">
        <v>51</v>
      </c>
      <c r="BF3024">
        <v>4</v>
      </c>
      <c r="BG3024">
        <v>83</v>
      </c>
      <c r="BH3024">
        <v>84</v>
      </c>
      <c r="BI3024">
        <v>21.248633879781419</v>
      </c>
      <c r="BJ3024">
        <f t="shared" si="235"/>
        <v>21</v>
      </c>
      <c r="BK3024">
        <v>0</v>
      </c>
      <c r="BL3024">
        <v>-79</v>
      </c>
      <c r="BM3024" t="s">
        <v>47</v>
      </c>
      <c r="BN3024" t="s">
        <v>75</v>
      </c>
      <c r="BO3024" t="s">
        <v>87</v>
      </c>
      <c r="BQ3024" t="s">
        <v>47</v>
      </c>
      <c r="BR3024" t="s">
        <v>87</v>
      </c>
      <c r="BS3024" t="s">
        <v>573</v>
      </c>
      <c r="BT3024" t="s">
        <v>1252</v>
      </c>
      <c r="BU3024" t="s">
        <v>564</v>
      </c>
      <c r="BV3024">
        <v>4.7619047619047616E-2</v>
      </c>
      <c r="BW3024">
        <v>4.8192771084337352E-2</v>
      </c>
      <c r="BX3024">
        <v>5.737234652897355E-4</v>
      </c>
      <c r="BY3024">
        <v>0</v>
      </c>
      <c r="BZ3024">
        <v>-4</v>
      </c>
      <c r="CA3024">
        <v>0</v>
      </c>
      <c r="CB3024">
        <v>4</v>
      </c>
      <c r="CC3024" t="e">
        <v>#VALUE!</v>
      </c>
      <c r="CD3024">
        <v>4</v>
      </c>
      <c r="CE3024">
        <v>0</v>
      </c>
      <c r="CH3024">
        <f t="shared" si="236"/>
        <v>0</v>
      </c>
      <c r="CI3024" t="s">
        <v>1405</v>
      </c>
      <c r="CJ3024">
        <v>1</v>
      </c>
      <c r="CK3024" t="s">
        <v>1399</v>
      </c>
      <c r="CL3024">
        <f t="shared" si="237"/>
        <v>1</v>
      </c>
      <c r="CM3024">
        <f t="shared" si="238"/>
        <v>0</v>
      </c>
      <c r="CN3024">
        <f t="shared" si="239"/>
        <v>0</v>
      </c>
    </row>
    <row r="3025" spans="1:92" x14ac:dyDescent="0.25">
      <c r="A3025">
        <v>2387</v>
      </c>
      <c r="B3025" t="s">
        <v>564</v>
      </c>
      <c r="C3025" t="s">
        <v>564</v>
      </c>
      <c r="D3025">
        <v>2612084</v>
      </c>
      <c r="E3025">
        <v>1</v>
      </c>
      <c r="F3025" s="107">
        <v>40998</v>
      </c>
      <c r="G3025" s="107">
        <v>41127</v>
      </c>
      <c r="H3025">
        <v>2612084</v>
      </c>
      <c r="I3025" s="107">
        <v>40998</v>
      </c>
      <c r="J3025" s="107">
        <v>41127</v>
      </c>
      <c r="K3025">
        <v>5000</v>
      </c>
      <c r="L3025" t="s">
        <v>567</v>
      </c>
      <c r="N3025" t="s">
        <v>564</v>
      </c>
      <c r="O3025" t="s">
        <v>913</v>
      </c>
      <c r="P3025" t="s">
        <v>54</v>
      </c>
      <c r="Q3025">
        <v>130</v>
      </c>
      <c r="R3025">
        <v>130</v>
      </c>
      <c r="S3025">
        <v>0</v>
      </c>
      <c r="T3025">
        <v>0</v>
      </c>
      <c r="AD3025" s="107">
        <v>29321</v>
      </c>
      <c r="AE3025" t="s">
        <v>31</v>
      </c>
      <c r="AF3025" t="s">
        <v>68</v>
      </c>
      <c r="AG3025" t="s">
        <v>870</v>
      </c>
      <c r="AH3025" t="s">
        <v>30</v>
      </c>
      <c r="AI3025" t="s">
        <v>94</v>
      </c>
      <c r="AJ3025" t="s">
        <v>54</v>
      </c>
      <c r="AK3025">
        <v>5</v>
      </c>
      <c r="AL3025" t="s">
        <v>54</v>
      </c>
      <c r="AP3025" t="s">
        <v>92</v>
      </c>
      <c r="AR3025" t="s">
        <v>66</v>
      </c>
      <c r="AS3025" t="s">
        <v>44</v>
      </c>
      <c r="BC3025" t="s">
        <v>37</v>
      </c>
      <c r="BF3025">
        <v>130</v>
      </c>
      <c r="BG3025">
        <v>130</v>
      </c>
      <c r="BH3025">
        <v>130</v>
      </c>
      <c r="BI3025">
        <v>31.904371584699454</v>
      </c>
      <c r="BJ3025">
        <f t="shared" si="235"/>
        <v>32</v>
      </c>
      <c r="BK3025">
        <v>0</v>
      </c>
      <c r="BL3025">
        <v>0</v>
      </c>
      <c r="BM3025" t="s">
        <v>1051</v>
      </c>
      <c r="BN3025" t="s">
        <v>913</v>
      </c>
      <c r="BO3025" t="s">
        <v>564</v>
      </c>
      <c r="BQ3025" t="s">
        <v>1051</v>
      </c>
      <c r="BR3025" t="s">
        <v>87</v>
      </c>
      <c r="BS3025" t="s">
        <v>572</v>
      </c>
      <c r="BT3025" t="s">
        <v>1252</v>
      </c>
      <c r="BU3025" t="s">
        <v>564</v>
      </c>
      <c r="BV3025">
        <v>1</v>
      </c>
      <c r="BW3025">
        <v>1</v>
      </c>
      <c r="BX3025">
        <v>0</v>
      </c>
      <c r="BY3025">
        <v>0</v>
      </c>
      <c r="BZ3025">
        <v>-130</v>
      </c>
      <c r="CA3025">
        <v>0</v>
      </c>
      <c r="CB3025">
        <v>130</v>
      </c>
      <c r="CC3025" t="e">
        <v>#VALUE!</v>
      </c>
      <c r="CD3025">
        <v>130</v>
      </c>
      <c r="CE3025">
        <v>0</v>
      </c>
      <c r="CH3025">
        <f t="shared" si="236"/>
        <v>0</v>
      </c>
      <c r="CI3025" t="s">
        <v>1403</v>
      </c>
      <c r="CJ3025">
        <v>6</v>
      </c>
      <c r="CK3025" t="s">
        <v>1399</v>
      </c>
      <c r="CL3025">
        <f t="shared" si="237"/>
        <v>0</v>
      </c>
      <c r="CM3025">
        <f t="shared" si="238"/>
        <v>0</v>
      </c>
      <c r="CN3025">
        <f t="shared" si="239"/>
        <v>0</v>
      </c>
    </row>
    <row r="3026" spans="1:92" x14ac:dyDescent="0.25">
      <c r="A3026">
        <v>2393</v>
      </c>
      <c r="B3026" t="s">
        <v>87</v>
      </c>
      <c r="C3026" t="s">
        <v>87</v>
      </c>
      <c r="D3026">
        <v>2612112</v>
      </c>
      <c r="E3026">
        <v>2</v>
      </c>
      <c r="F3026" s="107">
        <v>40999</v>
      </c>
      <c r="G3026" s="107">
        <v>41065</v>
      </c>
      <c r="H3026">
        <v>2612112</v>
      </c>
      <c r="I3026" s="107">
        <v>40999</v>
      </c>
      <c r="J3026" s="107">
        <v>41000</v>
      </c>
      <c r="K3026">
        <v>2000</v>
      </c>
      <c r="L3026" t="s">
        <v>566</v>
      </c>
      <c r="M3026" s="107">
        <v>41000</v>
      </c>
      <c r="N3026" t="s">
        <v>87</v>
      </c>
      <c r="O3026" t="s">
        <v>75</v>
      </c>
      <c r="P3026" t="s">
        <v>587</v>
      </c>
      <c r="Q3026">
        <v>8</v>
      </c>
      <c r="R3026">
        <v>67</v>
      </c>
      <c r="S3026">
        <v>0</v>
      </c>
      <c r="T3026">
        <v>0</v>
      </c>
      <c r="AD3026" s="107">
        <v>34621</v>
      </c>
      <c r="AE3026" t="s">
        <v>31</v>
      </c>
      <c r="AF3026" t="s">
        <v>32</v>
      </c>
      <c r="AG3026" t="s">
        <v>868</v>
      </c>
      <c r="AH3026" t="s">
        <v>30</v>
      </c>
      <c r="AI3026" t="s">
        <v>71</v>
      </c>
      <c r="AJ3026" t="s">
        <v>47</v>
      </c>
      <c r="AK3026">
        <v>4</v>
      </c>
      <c r="AL3026" t="s">
        <v>47</v>
      </c>
      <c r="AP3026" t="s">
        <v>126</v>
      </c>
      <c r="AR3026" t="s">
        <v>43</v>
      </c>
      <c r="AS3026" t="s">
        <v>81</v>
      </c>
      <c r="AT3026" t="s">
        <v>1087</v>
      </c>
      <c r="AV3026" t="s">
        <v>87</v>
      </c>
      <c r="AW3026" t="s">
        <v>764</v>
      </c>
      <c r="BA3026">
        <v>41142</v>
      </c>
      <c r="BB3026">
        <v>235</v>
      </c>
      <c r="BC3026" t="s">
        <v>37</v>
      </c>
      <c r="BD3026" t="s">
        <v>1088</v>
      </c>
      <c r="BF3026">
        <v>8</v>
      </c>
      <c r="BG3026">
        <v>67</v>
      </c>
      <c r="BH3026">
        <v>67</v>
      </c>
      <c r="BI3026">
        <v>17.42622950819672</v>
      </c>
      <c r="BJ3026">
        <f t="shared" si="235"/>
        <v>17</v>
      </c>
      <c r="BK3026">
        <v>0</v>
      </c>
      <c r="BL3026">
        <v>-65</v>
      </c>
      <c r="BM3026" t="s">
        <v>47</v>
      </c>
      <c r="BN3026" t="s">
        <v>75</v>
      </c>
      <c r="BO3026" t="s">
        <v>87</v>
      </c>
      <c r="BQ3026" t="s">
        <v>47</v>
      </c>
      <c r="BR3026" t="s">
        <v>87</v>
      </c>
      <c r="BS3026" t="s">
        <v>572</v>
      </c>
      <c r="BT3026" t="s">
        <v>1252</v>
      </c>
      <c r="BU3026" t="s">
        <v>564</v>
      </c>
      <c r="BV3026">
        <v>0.11940298507462686</v>
      </c>
      <c r="BW3026">
        <v>2.9850746268656716E-2</v>
      </c>
      <c r="BX3026">
        <v>-8.9552238805970144E-2</v>
      </c>
      <c r="BY3026">
        <v>0</v>
      </c>
      <c r="BZ3026">
        <v>-2</v>
      </c>
      <c r="CA3026">
        <v>6</v>
      </c>
      <c r="CB3026">
        <v>67</v>
      </c>
      <c r="CC3026">
        <v>8</v>
      </c>
      <c r="CD3026">
        <v>67</v>
      </c>
      <c r="CE3026">
        <v>65</v>
      </c>
      <c r="CH3026">
        <f t="shared" si="236"/>
        <v>0</v>
      </c>
      <c r="CI3026" t="s">
        <v>1405</v>
      </c>
      <c r="CJ3026">
        <v>1</v>
      </c>
      <c r="CK3026" t="s">
        <v>1399</v>
      </c>
      <c r="CL3026">
        <f t="shared" si="237"/>
        <v>1</v>
      </c>
      <c r="CM3026">
        <f t="shared" si="238"/>
        <v>0</v>
      </c>
      <c r="CN3026">
        <f t="shared" si="239"/>
        <v>0</v>
      </c>
    </row>
    <row r="3027" spans="1:92" x14ac:dyDescent="0.25">
      <c r="A3027">
        <v>2399</v>
      </c>
      <c r="B3027" t="s">
        <v>564</v>
      </c>
      <c r="C3027" t="s">
        <v>564</v>
      </c>
      <c r="D3027">
        <v>2612170</v>
      </c>
      <c r="E3027">
        <v>4</v>
      </c>
      <c r="F3027" s="107">
        <v>40999</v>
      </c>
      <c r="G3027" s="107">
        <v>41060</v>
      </c>
      <c r="H3027">
        <v>2612170</v>
      </c>
      <c r="I3027" s="107">
        <v>40999</v>
      </c>
      <c r="J3027" s="107">
        <v>41060</v>
      </c>
      <c r="K3027">
        <v>35000</v>
      </c>
      <c r="L3027" t="s">
        <v>570</v>
      </c>
      <c r="N3027" t="s">
        <v>564</v>
      </c>
      <c r="O3027" t="s">
        <v>913</v>
      </c>
      <c r="P3027" t="s">
        <v>38</v>
      </c>
      <c r="Q3027">
        <v>62</v>
      </c>
      <c r="R3027">
        <v>62</v>
      </c>
      <c r="S3027">
        <v>0</v>
      </c>
      <c r="T3027">
        <v>0</v>
      </c>
      <c r="AB3027" t="s">
        <v>111</v>
      </c>
      <c r="AD3027" s="107">
        <v>30787</v>
      </c>
      <c r="AE3027" t="s">
        <v>31</v>
      </c>
      <c r="AF3027" t="s">
        <v>39</v>
      </c>
      <c r="AG3027" t="s">
        <v>40</v>
      </c>
      <c r="AH3027" t="s">
        <v>30</v>
      </c>
      <c r="AI3027" t="s">
        <v>52</v>
      </c>
      <c r="AJ3027" t="s">
        <v>88</v>
      </c>
      <c r="AK3027">
        <v>3</v>
      </c>
      <c r="AL3027" t="s">
        <v>986</v>
      </c>
      <c r="AO3027">
        <v>120</v>
      </c>
      <c r="AP3027" t="s">
        <v>42</v>
      </c>
      <c r="AR3027" t="s">
        <v>43</v>
      </c>
      <c r="AS3027" t="s">
        <v>44</v>
      </c>
      <c r="BC3027" t="s">
        <v>37</v>
      </c>
      <c r="BF3027">
        <v>62</v>
      </c>
      <c r="BG3027">
        <v>62</v>
      </c>
      <c r="BH3027">
        <v>62</v>
      </c>
      <c r="BI3027">
        <v>27.901639344262296</v>
      </c>
      <c r="BJ3027">
        <f t="shared" si="235"/>
        <v>28</v>
      </c>
      <c r="BK3027">
        <v>0</v>
      </c>
      <c r="BL3027">
        <v>0</v>
      </c>
      <c r="BM3027" t="s">
        <v>1050</v>
      </c>
      <c r="BN3027" t="s">
        <v>913</v>
      </c>
      <c r="BO3027" t="s">
        <v>564</v>
      </c>
      <c r="BQ3027" t="s">
        <v>1050</v>
      </c>
      <c r="BR3027" t="s">
        <v>87</v>
      </c>
      <c r="BS3027" t="s">
        <v>572</v>
      </c>
      <c r="BT3027" t="s">
        <v>1252</v>
      </c>
      <c r="BU3027" t="s">
        <v>564</v>
      </c>
      <c r="BV3027">
        <v>1</v>
      </c>
      <c r="BW3027">
        <v>1</v>
      </c>
      <c r="BX3027">
        <v>0</v>
      </c>
      <c r="BY3027">
        <v>0</v>
      </c>
      <c r="BZ3027">
        <v>-62</v>
      </c>
      <c r="CA3027">
        <v>0</v>
      </c>
      <c r="CB3027">
        <v>62</v>
      </c>
      <c r="CC3027" t="e">
        <v>#VALUE!</v>
      </c>
      <c r="CD3027">
        <v>62</v>
      </c>
      <c r="CE3027">
        <v>0</v>
      </c>
      <c r="CH3027">
        <f t="shared" si="236"/>
        <v>0</v>
      </c>
      <c r="CI3027" t="s">
        <v>1402</v>
      </c>
      <c r="CJ3027">
        <v>4</v>
      </c>
      <c r="CK3027" t="s">
        <v>1399</v>
      </c>
      <c r="CL3027">
        <f t="shared" si="237"/>
        <v>0</v>
      </c>
      <c r="CM3027">
        <f t="shared" si="238"/>
        <v>0</v>
      </c>
      <c r="CN3027">
        <f t="shared" si="239"/>
        <v>0</v>
      </c>
    </row>
    <row r="3028" spans="1:92" x14ac:dyDescent="0.25">
      <c r="A3028">
        <v>2413</v>
      </c>
      <c r="B3028" t="s">
        <v>564</v>
      </c>
      <c r="C3028" t="s">
        <v>564</v>
      </c>
      <c r="D3028">
        <v>2612193</v>
      </c>
      <c r="E3028">
        <v>2</v>
      </c>
      <c r="F3028" s="107">
        <v>41000</v>
      </c>
      <c r="G3028" s="107">
        <v>41001</v>
      </c>
      <c r="H3028">
        <v>2612193</v>
      </c>
      <c r="I3028" s="107">
        <v>41000</v>
      </c>
      <c r="J3028" s="107">
        <v>41001</v>
      </c>
      <c r="K3028">
        <v>5000</v>
      </c>
      <c r="L3028" t="s">
        <v>567</v>
      </c>
      <c r="N3028" t="s">
        <v>564</v>
      </c>
      <c r="O3028" t="s">
        <v>913</v>
      </c>
      <c r="P3028" t="s">
        <v>587</v>
      </c>
      <c r="Q3028">
        <v>2</v>
      </c>
      <c r="R3028">
        <v>2</v>
      </c>
      <c r="S3028">
        <v>0</v>
      </c>
      <c r="T3028">
        <v>2</v>
      </c>
      <c r="AD3028" s="107">
        <v>24016</v>
      </c>
      <c r="AE3028" t="s">
        <v>31</v>
      </c>
      <c r="AF3028" t="s">
        <v>68</v>
      </c>
      <c r="AG3028" t="s">
        <v>870</v>
      </c>
      <c r="AH3028" t="s">
        <v>30</v>
      </c>
      <c r="AI3028" t="s">
        <v>113</v>
      </c>
      <c r="AJ3028" t="s">
        <v>47</v>
      </c>
      <c r="AK3028">
        <v>1</v>
      </c>
      <c r="AL3028" t="s">
        <v>47</v>
      </c>
      <c r="AP3028" t="s">
        <v>42</v>
      </c>
      <c r="AR3028" t="s">
        <v>43</v>
      </c>
      <c r="AS3028" t="s">
        <v>44</v>
      </c>
      <c r="BC3028" t="s">
        <v>37</v>
      </c>
      <c r="BF3028">
        <v>2</v>
      </c>
      <c r="BG3028">
        <v>2</v>
      </c>
      <c r="BH3028">
        <v>2</v>
      </c>
      <c r="BI3028">
        <v>46.404371584699454</v>
      </c>
      <c r="BJ3028">
        <f t="shared" si="235"/>
        <v>47</v>
      </c>
      <c r="BK3028">
        <v>0</v>
      </c>
      <c r="BL3028">
        <v>0</v>
      </c>
      <c r="BM3028" t="s">
        <v>47</v>
      </c>
      <c r="BN3028" t="s">
        <v>913</v>
      </c>
      <c r="BO3028" t="s">
        <v>564</v>
      </c>
      <c r="BQ3028" t="s">
        <v>47</v>
      </c>
      <c r="BR3028" t="s">
        <v>87</v>
      </c>
      <c r="BS3028" t="s">
        <v>572</v>
      </c>
      <c r="BT3028" t="s">
        <v>1252</v>
      </c>
      <c r="BU3028" t="s">
        <v>564</v>
      </c>
      <c r="BV3028">
        <v>1</v>
      </c>
      <c r="BW3028">
        <v>1</v>
      </c>
      <c r="BX3028">
        <v>0</v>
      </c>
      <c r="BY3028">
        <v>0</v>
      </c>
      <c r="BZ3028">
        <v>-2</v>
      </c>
      <c r="CA3028">
        <v>0</v>
      </c>
      <c r="CB3028">
        <v>2</v>
      </c>
      <c r="CC3028" t="e">
        <v>#VALUE!</v>
      </c>
      <c r="CD3028">
        <v>2</v>
      </c>
      <c r="CE3028">
        <v>0</v>
      </c>
      <c r="CH3028">
        <f t="shared" si="236"/>
        <v>1</v>
      </c>
      <c r="CI3028" t="s">
        <v>1405</v>
      </c>
      <c r="CJ3028">
        <v>1</v>
      </c>
      <c r="CK3028" t="s">
        <v>1399</v>
      </c>
      <c r="CL3028">
        <f t="shared" si="237"/>
        <v>0</v>
      </c>
      <c r="CM3028">
        <f t="shared" si="238"/>
        <v>0</v>
      </c>
      <c r="CN3028">
        <f t="shared" si="239"/>
        <v>1</v>
      </c>
    </row>
    <row r="3029" spans="1:92" x14ac:dyDescent="0.25">
      <c r="A3029">
        <v>2404</v>
      </c>
      <c r="B3029" t="s">
        <v>564</v>
      </c>
      <c r="C3029" t="s">
        <v>564</v>
      </c>
      <c r="D3029">
        <v>2612198</v>
      </c>
      <c r="E3029">
        <v>4</v>
      </c>
      <c r="F3029" s="107">
        <v>40999</v>
      </c>
      <c r="G3029" s="107">
        <v>41023</v>
      </c>
      <c r="H3029">
        <v>2612198</v>
      </c>
      <c r="I3029" s="107">
        <v>40999</v>
      </c>
      <c r="J3029" s="107">
        <v>41023</v>
      </c>
      <c r="K3029">
        <v>5000</v>
      </c>
      <c r="L3029" t="s">
        <v>567</v>
      </c>
      <c r="N3029" t="s">
        <v>564</v>
      </c>
      <c r="O3029" t="s">
        <v>913</v>
      </c>
      <c r="P3029" t="s">
        <v>38</v>
      </c>
      <c r="Q3029">
        <v>25</v>
      </c>
      <c r="R3029">
        <v>25</v>
      </c>
      <c r="S3029">
        <v>0</v>
      </c>
      <c r="T3029">
        <v>0</v>
      </c>
      <c r="AD3029" s="107">
        <v>30239</v>
      </c>
      <c r="AE3029" t="s">
        <v>31</v>
      </c>
      <c r="AF3029" t="s">
        <v>32</v>
      </c>
      <c r="AG3029" t="s">
        <v>868</v>
      </c>
      <c r="AH3029" t="s">
        <v>30</v>
      </c>
      <c r="AI3029" t="s">
        <v>64</v>
      </c>
      <c r="AJ3029" t="s">
        <v>88</v>
      </c>
      <c r="AK3029">
        <v>2</v>
      </c>
      <c r="AL3029" t="s">
        <v>986</v>
      </c>
      <c r="AO3029">
        <v>90</v>
      </c>
      <c r="AP3029" t="s">
        <v>42</v>
      </c>
      <c r="AR3029" t="s">
        <v>43</v>
      </c>
      <c r="AS3029" t="s">
        <v>44</v>
      </c>
      <c r="BC3029" t="s">
        <v>37</v>
      </c>
      <c r="BF3029">
        <v>25</v>
      </c>
      <c r="BG3029">
        <v>25</v>
      </c>
      <c r="BH3029">
        <v>25</v>
      </c>
      <c r="BI3029">
        <v>29.398907103825138</v>
      </c>
      <c r="BJ3029">
        <f t="shared" si="235"/>
        <v>29</v>
      </c>
      <c r="BK3029">
        <v>0</v>
      </c>
      <c r="BL3029">
        <v>0</v>
      </c>
      <c r="BM3029" t="s">
        <v>1050</v>
      </c>
      <c r="BN3029" t="s">
        <v>913</v>
      </c>
      <c r="BO3029" t="s">
        <v>564</v>
      </c>
      <c r="BQ3029" t="s">
        <v>1050</v>
      </c>
      <c r="BR3029" t="s">
        <v>87</v>
      </c>
      <c r="BS3029" t="s">
        <v>572</v>
      </c>
      <c r="BT3029" t="s">
        <v>1252</v>
      </c>
      <c r="BU3029" t="s">
        <v>564</v>
      </c>
      <c r="BV3029">
        <v>1</v>
      </c>
      <c r="BW3029">
        <v>1</v>
      </c>
      <c r="BX3029">
        <v>0</v>
      </c>
      <c r="BY3029">
        <v>0</v>
      </c>
      <c r="BZ3029">
        <v>-25</v>
      </c>
      <c r="CA3029">
        <v>0</v>
      </c>
      <c r="CB3029">
        <v>25</v>
      </c>
      <c r="CC3029" t="e">
        <v>#VALUE!</v>
      </c>
      <c r="CD3029">
        <v>25</v>
      </c>
      <c r="CE3029">
        <v>0</v>
      </c>
      <c r="CH3029">
        <f t="shared" si="236"/>
        <v>0</v>
      </c>
      <c r="CI3029" t="s">
        <v>1404</v>
      </c>
      <c r="CJ3029">
        <v>2</v>
      </c>
      <c r="CK3029" t="s">
        <v>1399</v>
      </c>
      <c r="CL3029">
        <f t="shared" si="237"/>
        <v>0</v>
      </c>
      <c r="CM3029">
        <f t="shared" si="238"/>
        <v>0</v>
      </c>
      <c r="CN3029">
        <f t="shared" si="239"/>
        <v>0</v>
      </c>
    </row>
    <row r="3030" spans="1:92" x14ac:dyDescent="0.25">
      <c r="A3030">
        <v>2406</v>
      </c>
      <c r="B3030" t="s">
        <v>564</v>
      </c>
      <c r="C3030" t="s">
        <v>564</v>
      </c>
      <c r="D3030">
        <v>2612206</v>
      </c>
      <c r="E3030">
        <v>5</v>
      </c>
      <c r="F3030" s="107">
        <v>40999</v>
      </c>
      <c r="G3030" s="107">
        <v>41103</v>
      </c>
      <c r="H3030">
        <v>2612206</v>
      </c>
      <c r="I3030" s="107">
        <v>41070</v>
      </c>
      <c r="J3030" s="107">
        <v>41076</v>
      </c>
      <c r="K3030">
        <v>2000</v>
      </c>
      <c r="L3030" t="s">
        <v>566</v>
      </c>
      <c r="M3030" s="107">
        <v>41076</v>
      </c>
      <c r="N3030" t="s">
        <v>87</v>
      </c>
      <c r="O3030" t="s">
        <v>75</v>
      </c>
      <c r="P3030" t="s">
        <v>38</v>
      </c>
      <c r="Q3030">
        <v>7</v>
      </c>
      <c r="R3030">
        <v>105</v>
      </c>
      <c r="S3030">
        <v>0</v>
      </c>
      <c r="T3030">
        <v>1</v>
      </c>
      <c r="AD3030" s="107">
        <v>34022</v>
      </c>
      <c r="AE3030" t="s">
        <v>31</v>
      </c>
      <c r="AF3030" t="s">
        <v>32</v>
      </c>
      <c r="AG3030" t="s">
        <v>868</v>
      </c>
      <c r="AH3030" t="s">
        <v>30</v>
      </c>
      <c r="AI3030" t="s">
        <v>46</v>
      </c>
      <c r="AJ3030" t="s">
        <v>88</v>
      </c>
      <c r="AK3030">
        <v>5</v>
      </c>
      <c r="AL3030" t="s">
        <v>987</v>
      </c>
      <c r="AN3030">
        <v>7</v>
      </c>
      <c r="AP3030" t="s">
        <v>107</v>
      </c>
      <c r="AR3030" t="s">
        <v>43</v>
      </c>
      <c r="AS3030" t="s">
        <v>60</v>
      </c>
      <c r="AT3030" t="s">
        <v>1238</v>
      </c>
      <c r="BC3030" t="s">
        <v>37</v>
      </c>
      <c r="BF3030">
        <v>7</v>
      </c>
      <c r="BG3030">
        <v>34</v>
      </c>
      <c r="BH3030">
        <v>105</v>
      </c>
      <c r="BI3030">
        <v>19.062841530054644</v>
      </c>
      <c r="BJ3030">
        <f t="shared" si="235"/>
        <v>19</v>
      </c>
      <c r="BK3030">
        <v>0</v>
      </c>
      <c r="BL3030">
        <v>-27</v>
      </c>
      <c r="BM3030" t="s">
        <v>1050</v>
      </c>
      <c r="BN3030" t="s">
        <v>75</v>
      </c>
      <c r="BO3030" t="s">
        <v>87</v>
      </c>
      <c r="BQ3030" t="s">
        <v>1050</v>
      </c>
      <c r="BR3030" t="s">
        <v>87</v>
      </c>
      <c r="BS3030" t="s">
        <v>573</v>
      </c>
      <c r="BT3030" t="s">
        <v>1252</v>
      </c>
      <c r="BU3030" t="s">
        <v>564</v>
      </c>
      <c r="BV3030">
        <v>6.6666666666666666E-2</v>
      </c>
      <c r="BW3030">
        <v>0.20588235294117646</v>
      </c>
      <c r="BX3030">
        <v>0.13921568627450981</v>
      </c>
      <c r="BY3030">
        <v>0</v>
      </c>
      <c r="BZ3030">
        <v>-7</v>
      </c>
      <c r="CA3030">
        <v>0</v>
      </c>
      <c r="CB3030">
        <v>7</v>
      </c>
      <c r="CC3030" t="e">
        <v>#VALUE!</v>
      </c>
      <c r="CD3030">
        <v>7</v>
      </c>
      <c r="CE3030">
        <v>0</v>
      </c>
      <c r="CH3030">
        <f t="shared" si="236"/>
        <v>1</v>
      </c>
      <c r="CI3030" t="s">
        <v>1405</v>
      </c>
      <c r="CJ3030">
        <v>1</v>
      </c>
      <c r="CK3030" t="s">
        <v>1399</v>
      </c>
      <c r="CL3030">
        <f t="shared" si="237"/>
        <v>1</v>
      </c>
      <c r="CM3030">
        <f t="shared" si="238"/>
        <v>0</v>
      </c>
      <c r="CN3030">
        <f t="shared" si="239"/>
        <v>1</v>
      </c>
    </row>
    <row r="3031" spans="1:92" x14ac:dyDescent="0.25">
      <c r="A3031">
        <v>2407</v>
      </c>
      <c r="B3031" t="s">
        <v>564</v>
      </c>
      <c r="C3031" t="s">
        <v>564</v>
      </c>
      <c r="D3031">
        <v>2612207</v>
      </c>
      <c r="E3031">
        <v>4</v>
      </c>
      <c r="F3031" s="107">
        <v>40999</v>
      </c>
      <c r="G3031" s="107">
        <v>41001</v>
      </c>
      <c r="H3031">
        <v>2612207</v>
      </c>
      <c r="I3031" s="107">
        <v>41000</v>
      </c>
      <c r="J3031" s="107">
        <v>41001</v>
      </c>
      <c r="K3031">
        <v>2000</v>
      </c>
      <c r="L3031" t="s">
        <v>566</v>
      </c>
      <c r="N3031" t="s">
        <v>564</v>
      </c>
      <c r="O3031" t="s">
        <v>913</v>
      </c>
      <c r="P3031" t="s">
        <v>38</v>
      </c>
      <c r="Q3031">
        <v>2</v>
      </c>
      <c r="R3031">
        <v>3</v>
      </c>
      <c r="S3031">
        <v>0</v>
      </c>
      <c r="T3031">
        <v>0</v>
      </c>
      <c r="AB3031" t="s">
        <v>111</v>
      </c>
      <c r="AD3031" s="107">
        <v>33103</v>
      </c>
      <c r="AE3031" t="s">
        <v>31</v>
      </c>
      <c r="AF3031" t="s">
        <v>39</v>
      </c>
      <c r="AG3031" t="s">
        <v>40</v>
      </c>
      <c r="AH3031" t="s">
        <v>30</v>
      </c>
      <c r="AI3031" t="s">
        <v>70</v>
      </c>
      <c r="AJ3031" t="s">
        <v>88</v>
      </c>
      <c r="AK3031">
        <v>1</v>
      </c>
      <c r="AL3031" t="s">
        <v>986</v>
      </c>
      <c r="AO3031">
        <v>30</v>
      </c>
      <c r="AP3031" t="s">
        <v>42</v>
      </c>
      <c r="AR3031" t="s">
        <v>43</v>
      </c>
      <c r="AS3031" t="s">
        <v>44</v>
      </c>
      <c r="BC3031" t="s">
        <v>37</v>
      </c>
      <c r="BF3031">
        <v>2</v>
      </c>
      <c r="BG3031">
        <v>2</v>
      </c>
      <c r="BH3031">
        <v>3</v>
      </c>
      <c r="BI3031">
        <v>21.57377049180328</v>
      </c>
      <c r="BJ3031">
        <f t="shared" si="235"/>
        <v>22</v>
      </c>
      <c r="BK3031">
        <v>0</v>
      </c>
      <c r="BL3031">
        <v>0</v>
      </c>
      <c r="BM3031" t="s">
        <v>1050</v>
      </c>
      <c r="BN3031" t="s">
        <v>913</v>
      </c>
      <c r="BO3031" t="s">
        <v>564</v>
      </c>
      <c r="BQ3031" t="s">
        <v>1050</v>
      </c>
      <c r="BR3031" t="s">
        <v>87</v>
      </c>
      <c r="BS3031" t="s">
        <v>572</v>
      </c>
      <c r="BT3031" t="s">
        <v>1252</v>
      </c>
      <c r="BU3031" t="s">
        <v>564</v>
      </c>
      <c r="BV3031">
        <v>0.66666666666666663</v>
      </c>
      <c r="BW3031">
        <v>1</v>
      </c>
      <c r="BX3031">
        <v>0.33333333333333337</v>
      </c>
      <c r="BY3031">
        <v>0</v>
      </c>
      <c r="BZ3031">
        <v>-2</v>
      </c>
      <c r="CA3031">
        <v>0</v>
      </c>
      <c r="CB3031">
        <v>2</v>
      </c>
      <c r="CC3031" t="e">
        <v>#VALUE!</v>
      </c>
      <c r="CD3031">
        <v>2</v>
      </c>
      <c r="CE3031">
        <v>0</v>
      </c>
      <c r="CH3031">
        <f t="shared" si="236"/>
        <v>0</v>
      </c>
      <c r="CI3031" t="s">
        <v>1405</v>
      </c>
      <c r="CJ3031">
        <v>1</v>
      </c>
      <c r="CK3031" t="s">
        <v>1399</v>
      </c>
      <c r="CL3031">
        <f t="shared" si="237"/>
        <v>0</v>
      </c>
      <c r="CM3031">
        <f t="shared" si="238"/>
        <v>0</v>
      </c>
      <c r="CN3031">
        <f t="shared" si="239"/>
        <v>0</v>
      </c>
    </row>
    <row r="3032" spans="1:92" x14ac:dyDescent="0.25">
      <c r="A3032">
        <v>2412</v>
      </c>
      <c r="B3032" t="s">
        <v>564</v>
      </c>
      <c r="C3032" t="s">
        <v>564</v>
      </c>
      <c r="D3032">
        <v>2612234</v>
      </c>
      <c r="E3032">
        <v>6</v>
      </c>
      <c r="F3032" s="107">
        <v>41000</v>
      </c>
      <c r="G3032" s="107">
        <v>41124</v>
      </c>
      <c r="H3032">
        <v>2612234</v>
      </c>
      <c r="I3032" s="107">
        <v>41000</v>
      </c>
      <c r="J3032" s="107">
        <v>41124</v>
      </c>
      <c r="K3032">
        <v>600000</v>
      </c>
      <c r="L3032" t="s">
        <v>570</v>
      </c>
      <c r="N3032" t="s">
        <v>564</v>
      </c>
      <c r="O3032" t="s">
        <v>913</v>
      </c>
      <c r="P3032" t="s">
        <v>38</v>
      </c>
      <c r="Q3032">
        <v>125</v>
      </c>
      <c r="R3032">
        <v>125</v>
      </c>
      <c r="S3032">
        <v>0</v>
      </c>
      <c r="T3032">
        <v>0</v>
      </c>
      <c r="AD3032" s="107">
        <v>30910</v>
      </c>
      <c r="AE3032" t="s">
        <v>45</v>
      </c>
      <c r="AF3032" t="s">
        <v>68</v>
      </c>
      <c r="AG3032" t="s">
        <v>870</v>
      </c>
      <c r="AH3032" t="s">
        <v>30</v>
      </c>
      <c r="AI3032" t="s">
        <v>52</v>
      </c>
      <c r="AJ3032" t="s">
        <v>88</v>
      </c>
      <c r="AK3032">
        <v>7</v>
      </c>
      <c r="AL3032" t="s">
        <v>361</v>
      </c>
      <c r="AM3032">
        <v>7</v>
      </c>
      <c r="AP3032" t="s">
        <v>335</v>
      </c>
      <c r="AR3032" t="s">
        <v>45</v>
      </c>
      <c r="AS3032" t="s">
        <v>81</v>
      </c>
      <c r="BC3032" t="s">
        <v>37</v>
      </c>
      <c r="BF3032">
        <v>125</v>
      </c>
      <c r="BG3032">
        <v>125</v>
      </c>
      <c r="BH3032">
        <v>125</v>
      </c>
      <c r="BI3032">
        <v>27.568306010928961</v>
      </c>
      <c r="BJ3032">
        <f t="shared" si="235"/>
        <v>28</v>
      </c>
      <c r="BK3032">
        <v>0</v>
      </c>
      <c r="BL3032">
        <v>0</v>
      </c>
      <c r="BM3032" t="s">
        <v>1050</v>
      </c>
      <c r="BN3032" t="s">
        <v>913</v>
      </c>
      <c r="BO3032" t="s">
        <v>564</v>
      </c>
      <c r="BQ3032" t="s">
        <v>1050</v>
      </c>
      <c r="BR3032" t="s">
        <v>87</v>
      </c>
      <c r="BS3032" t="s">
        <v>572</v>
      </c>
      <c r="BT3032" t="s">
        <v>1252</v>
      </c>
      <c r="BU3032" t="s">
        <v>564</v>
      </c>
      <c r="BV3032">
        <v>1</v>
      </c>
      <c r="BW3032">
        <v>1</v>
      </c>
      <c r="BX3032">
        <v>0</v>
      </c>
      <c r="BY3032">
        <v>0</v>
      </c>
      <c r="BZ3032">
        <v>-125</v>
      </c>
      <c r="CA3032">
        <v>0</v>
      </c>
      <c r="CB3032">
        <v>125</v>
      </c>
      <c r="CC3032" t="e">
        <v>#VALUE!</v>
      </c>
      <c r="CD3032">
        <v>125</v>
      </c>
      <c r="CE3032">
        <v>0</v>
      </c>
      <c r="CH3032">
        <f t="shared" si="236"/>
        <v>0</v>
      </c>
      <c r="CI3032" t="s">
        <v>1403</v>
      </c>
      <c r="CJ3032">
        <v>6</v>
      </c>
      <c r="CK3032" t="s">
        <v>1399</v>
      </c>
      <c r="CL3032">
        <f t="shared" si="237"/>
        <v>0</v>
      </c>
      <c r="CM3032">
        <f t="shared" si="238"/>
        <v>0</v>
      </c>
      <c r="CN3032">
        <f t="shared" si="239"/>
        <v>0</v>
      </c>
    </row>
    <row r="3033" spans="1:92" x14ac:dyDescent="0.25">
      <c r="A3033">
        <v>2416</v>
      </c>
      <c r="B3033" t="s">
        <v>564</v>
      </c>
      <c r="C3033" t="s">
        <v>564</v>
      </c>
      <c r="D3033">
        <v>2612246</v>
      </c>
      <c r="E3033">
        <v>2</v>
      </c>
      <c r="F3033" s="107">
        <v>41000</v>
      </c>
      <c r="G3033" s="107">
        <v>41164</v>
      </c>
      <c r="H3033">
        <v>2612246</v>
      </c>
      <c r="I3033" s="107">
        <v>41001</v>
      </c>
      <c r="J3033" s="107">
        <v>41012</v>
      </c>
      <c r="K3033">
        <v>15000</v>
      </c>
      <c r="L3033" t="s">
        <v>569</v>
      </c>
      <c r="M3033" s="107">
        <v>41012</v>
      </c>
      <c r="N3033" t="s">
        <v>87</v>
      </c>
      <c r="O3033" t="s">
        <v>75</v>
      </c>
      <c r="P3033" t="s">
        <v>587</v>
      </c>
      <c r="Q3033">
        <v>12</v>
      </c>
      <c r="R3033">
        <v>165</v>
      </c>
      <c r="S3033">
        <v>0</v>
      </c>
      <c r="T3033">
        <v>0</v>
      </c>
      <c r="AD3033" s="107">
        <v>25889</v>
      </c>
      <c r="AE3033" t="s">
        <v>31</v>
      </c>
      <c r="AF3033" t="s">
        <v>68</v>
      </c>
      <c r="AG3033" t="s">
        <v>870</v>
      </c>
      <c r="AH3033" t="s">
        <v>30</v>
      </c>
      <c r="AI3033" t="s">
        <v>94</v>
      </c>
      <c r="AJ3033" t="s">
        <v>47</v>
      </c>
      <c r="AK3033">
        <v>8</v>
      </c>
      <c r="AL3033" t="s">
        <v>47</v>
      </c>
      <c r="AP3033" t="s">
        <v>95</v>
      </c>
      <c r="AR3033" t="s">
        <v>66</v>
      </c>
      <c r="AS3033" t="s">
        <v>63</v>
      </c>
      <c r="BC3033" t="s">
        <v>51</v>
      </c>
      <c r="BF3033">
        <v>12</v>
      </c>
      <c r="BG3033">
        <v>164</v>
      </c>
      <c r="BH3033">
        <v>165</v>
      </c>
      <c r="BI3033">
        <v>41.286885245901637</v>
      </c>
      <c r="BJ3033">
        <f t="shared" si="235"/>
        <v>41</v>
      </c>
      <c r="BK3033">
        <v>0</v>
      </c>
      <c r="BL3033">
        <v>-152</v>
      </c>
      <c r="BM3033" t="s">
        <v>47</v>
      </c>
      <c r="BN3033" t="s">
        <v>75</v>
      </c>
      <c r="BO3033" t="s">
        <v>87</v>
      </c>
      <c r="BQ3033" t="s">
        <v>47</v>
      </c>
      <c r="BR3033" t="s">
        <v>87</v>
      </c>
      <c r="BS3033" t="s">
        <v>573</v>
      </c>
      <c r="BT3033" t="s">
        <v>1252</v>
      </c>
      <c r="BU3033" t="s">
        <v>564</v>
      </c>
      <c r="BV3033">
        <v>7.2727272727272724E-2</v>
      </c>
      <c r="BW3033">
        <v>7.3170731707317069E-2</v>
      </c>
      <c r="BX3033">
        <v>4.4345898004434503E-4</v>
      </c>
      <c r="BY3033">
        <v>0</v>
      </c>
      <c r="BZ3033">
        <v>-12</v>
      </c>
      <c r="CA3033">
        <v>0</v>
      </c>
      <c r="CB3033">
        <v>12</v>
      </c>
      <c r="CC3033" t="e">
        <v>#VALUE!</v>
      </c>
      <c r="CD3033">
        <v>12</v>
      </c>
      <c r="CE3033">
        <v>0</v>
      </c>
      <c r="CH3033">
        <f t="shared" si="236"/>
        <v>0</v>
      </c>
      <c r="CI3033" t="s">
        <v>1404</v>
      </c>
      <c r="CJ3033">
        <v>2</v>
      </c>
      <c r="CK3033" t="s">
        <v>1399</v>
      </c>
      <c r="CL3033">
        <f t="shared" si="237"/>
        <v>1</v>
      </c>
      <c r="CM3033">
        <f t="shared" si="238"/>
        <v>0</v>
      </c>
      <c r="CN3033">
        <f t="shared" si="239"/>
        <v>0</v>
      </c>
    </row>
    <row r="3034" spans="1:92" x14ac:dyDescent="0.25">
      <c r="A3034">
        <v>2418</v>
      </c>
      <c r="B3034" t="s">
        <v>564</v>
      </c>
      <c r="C3034" t="s">
        <v>564</v>
      </c>
      <c r="D3034">
        <v>2612251</v>
      </c>
      <c r="E3034">
        <v>2</v>
      </c>
      <c r="F3034" s="107">
        <v>41000</v>
      </c>
      <c r="G3034" s="107">
        <v>41141</v>
      </c>
      <c r="H3034">
        <v>2612251</v>
      </c>
      <c r="I3034" s="107">
        <v>41000</v>
      </c>
      <c r="J3034" s="107">
        <v>41003</v>
      </c>
      <c r="K3034">
        <v>20000</v>
      </c>
      <c r="L3034" t="s">
        <v>569</v>
      </c>
      <c r="M3034" s="107">
        <v>41003</v>
      </c>
      <c r="N3034" t="s">
        <v>87</v>
      </c>
      <c r="O3034" t="s">
        <v>583</v>
      </c>
      <c r="P3034" t="s">
        <v>587</v>
      </c>
      <c r="Q3034">
        <v>4</v>
      </c>
      <c r="R3034">
        <v>142</v>
      </c>
      <c r="S3034">
        <v>0</v>
      </c>
      <c r="T3034">
        <v>0</v>
      </c>
      <c r="AD3034" s="107">
        <v>26202</v>
      </c>
      <c r="AE3034" t="s">
        <v>31</v>
      </c>
      <c r="AF3034" t="s">
        <v>32</v>
      </c>
      <c r="AG3034" t="s">
        <v>868</v>
      </c>
      <c r="AH3034" t="s">
        <v>30</v>
      </c>
      <c r="AI3034" t="s">
        <v>69</v>
      </c>
      <c r="AJ3034" t="s">
        <v>47</v>
      </c>
      <c r="AK3034">
        <v>8</v>
      </c>
      <c r="AL3034" t="s">
        <v>47</v>
      </c>
      <c r="AP3034" t="s">
        <v>131</v>
      </c>
      <c r="AR3034" t="s">
        <v>91</v>
      </c>
      <c r="AS3034" t="s">
        <v>81</v>
      </c>
      <c r="BC3034" t="s">
        <v>51</v>
      </c>
      <c r="BF3034">
        <v>4</v>
      </c>
      <c r="BG3034">
        <v>142</v>
      </c>
      <c r="BH3034">
        <v>142</v>
      </c>
      <c r="BI3034">
        <v>40.431693989071036</v>
      </c>
      <c r="BJ3034">
        <f t="shared" si="235"/>
        <v>41</v>
      </c>
      <c r="BK3034">
        <v>0</v>
      </c>
      <c r="BL3034">
        <v>-138</v>
      </c>
      <c r="BM3034" t="s">
        <v>47</v>
      </c>
      <c r="BN3034" t="s">
        <v>75</v>
      </c>
      <c r="BO3034" t="s">
        <v>87</v>
      </c>
      <c r="BQ3034" t="s">
        <v>47</v>
      </c>
      <c r="BR3034" t="s">
        <v>87</v>
      </c>
      <c r="BS3034" t="s">
        <v>573</v>
      </c>
      <c r="BT3034" t="s">
        <v>1252</v>
      </c>
      <c r="BU3034" t="s">
        <v>564</v>
      </c>
      <c r="BV3034">
        <v>2.8169014084507043E-2</v>
      </c>
      <c r="BW3034">
        <v>2.8169014084507043E-2</v>
      </c>
      <c r="BX3034">
        <v>0</v>
      </c>
      <c r="BY3034">
        <v>0</v>
      </c>
      <c r="BZ3034">
        <v>-4</v>
      </c>
      <c r="CA3034">
        <v>0</v>
      </c>
      <c r="CB3034">
        <v>4</v>
      </c>
      <c r="CC3034" t="e">
        <v>#VALUE!</v>
      </c>
      <c r="CD3034">
        <v>4</v>
      </c>
      <c r="CE3034">
        <v>0</v>
      </c>
      <c r="CH3034">
        <f t="shared" si="236"/>
        <v>0</v>
      </c>
      <c r="CI3034" t="s">
        <v>1405</v>
      </c>
      <c r="CJ3034">
        <v>1</v>
      </c>
      <c r="CK3034" t="s">
        <v>1399</v>
      </c>
      <c r="CL3034">
        <f t="shared" si="237"/>
        <v>1</v>
      </c>
      <c r="CM3034">
        <f t="shared" si="238"/>
        <v>0</v>
      </c>
      <c r="CN3034">
        <f t="shared" si="239"/>
        <v>0</v>
      </c>
    </row>
    <row r="3035" spans="1:92" x14ac:dyDescent="0.25">
      <c r="A3035">
        <v>2420</v>
      </c>
      <c r="B3035" t="s">
        <v>564</v>
      </c>
      <c r="C3035" t="s">
        <v>564</v>
      </c>
      <c r="D3035">
        <v>2612256</v>
      </c>
      <c r="E3035">
        <v>1</v>
      </c>
      <c r="F3035" s="107">
        <v>41000</v>
      </c>
      <c r="G3035" s="107">
        <v>41068</v>
      </c>
      <c r="H3035">
        <v>2612256</v>
      </c>
      <c r="I3035" s="107">
        <v>41000</v>
      </c>
      <c r="J3035" s="107">
        <v>41003</v>
      </c>
      <c r="K3035">
        <v>30000</v>
      </c>
      <c r="L3035" t="s">
        <v>570</v>
      </c>
      <c r="M3035" s="107">
        <v>41003</v>
      </c>
      <c r="N3035" t="s">
        <v>87</v>
      </c>
      <c r="O3035" t="s">
        <v>75</v>
      </c>
      <c r="P3035" t="s">
        <v>122</v>
      </c>
      <c r="Q3035">
        <v>4</v>
      </c>
      <c r="R3035">
        <v>69</v>
      </c>
      <c r="S3035">
        <v>0</v>
      </c>
      <c r="T3035">
        <v>0</v>
      </c>
      <c r="AD3035" s="107">
        <v>29022</v>
      </c>
      <c r="AE3035" t="s">
        <v>45</v>
      </c>
      <c r="AF3035" t="s">
        <v>32</v>
      </c>
      <c r="AG3035" t="s">
        <v>868</v>
      </c>
      <c r="AH3035" t="s">
        <v>30</v>
      </c>
      <c r="AI3035" t="s">
        <v>112</v>
      </c>
      <c r="AJ3035" t="s">
        <v>122</v>
      </c>
      <c r="AK3035">
        <v>6</v>
      </c>
      <c r="AL3035" t="s">
        <v>122</v>
      </c>
      <c r="AP3035" t="s">
        <v>109</v>
      </c>
      <c r="AR3035" t="s">
        <v>49</v>
      </c>
      <c r="AS3035" t="s">
        <v>73</v>
      </c>
      <c r="BC3035" t="s">
        <v>51</v>
      </c>
      <c r="BF3035">
        <v>4</v>
      </c>
      <c r="BG3035">
        <v>69</v>
      </c>
      <c r="BH3035">
        <v>69</v>
      </c>
      <c r="BI3035">
        <v>32.72677595628415</v>
      </c>
      <c r="BJ3035">
        <f t="shared" si="235"/>
        <v>33</v>
      </c>
      <c r="BK3035">
        <v>0</v>
      </c>
      <c r="BL3035">
        <v>-65</v>
      </c>
      <c r="BM3035" t="s">
        <v>1051</v>
      </c>
      <c r="BN3035" t="s">
        <v>75</v>
      </c>
      <c r="BO3035" t="s">
        <v>87</v>
      </c>
      <c r="BQ3035" t="s">
        <v>1051</v>
      </c>
      <c r="BR3035" t="s">
        <v>87</v>
      </c>
      <c r="BS3035" t="s">
        <v>573</v>
      </c>
      <c r="BT3035" t="s">
        <v>1252</v>
      </c>
      <c r="BU3035" t="s">
        <v>564</v>
      </c>
      <c r="BV3035">
        <v>5.7971014492753624E-2</v>
      </c>
      <c r="BW3035">
        <v>5.7971014492753624E-2</v>
      </c>
      <c r="BX3035">
        <v>0</v>
      </c>
      <c r="BY3035">
        <v>0</v>
      </c>
      <c r="BZ3035">
        <v>-4</v>
      </c>
      <c r="CA3035">
        <v>0</v>
      </c>
      <c r="CB3035">
        <v>4</v>
      </c>
      <c r="CC3035" t="e">
        <v>#VALUE!</v>
      </c>
      <c r="CD3035">
        <v>4</v>
      </c>
      <c r="CE3035">
        <v>0</v>
      </c>
      <c r="CH3035">
        <f t="shared" si="236"/>
        <v>0</v>
      </c>
      <c r="CI3035" t="s">
        <v>1405</v>
      </c>
      <c r="CJ3035">
        <v>1</v>
      </c>
      <c r="CK3035" t="s">
        <v>1399</v>
      </c>
      <c r="CL3035">
        <f t="shared" si="237"/>
        <v>1</v>
      </c>
      <c r="CM3035">
        <f t="shared" si="238"/>
        <v>0</v>
      </c>
      <c r="CN3035">
        <f t="shared" si="239"/>
        <v>0</v>
      </c>
    </row>
    <row r="3036" spans="1:92" x14ac:dyDescent="0.25">
      <c r="A3036">
        <v>2423</v>
      </c>
      <c r="B3036" t="s">
        <v>564</v>
      </c>
      <c r="C3036" t="s">
        <v>564</v>
      </c>
      <c r="D3036">
        <v>2612263</v>
      </c>
      <c r="E3036">
        <v>4</v>
      </c>
      <c r="F3036" s="107">
        <v>41000</v>
      </c>
      <c r="G3036" s="107">
        <v>41187</v>
      </c>
      <c r="H3036">
        <v>2612263</v>
      </c>
      <c r="I3036" s="107">
        <v>41000</v>
      </c>
      <c r="J3036" s="107">
        <v>41001</v>
      </c>
      <c r="K3036">
        <v>5000</v>
      </c>
      <c r="L3036" t="s">
        <v>567</v>
      </c>
      <c r="M3036" s="107">
        <v>41001</v>
      </c>
      <c r="N3036" t="s">
        <v>87</v>
      </c>
      <c r="O3036" t="s">
        <v>75</v>
      </c>
      <c r="P3036" t="s">
        <v>38</v>
      </c>
      <c r="Q3036">
        <v>2</v>
      </c>
      <c r="R3036">
        <v>188</v>
      </c>
      <c r="S3036">
        <v>0</v>
      </c>
      <c r="T3036">
        <v>0</v>
      </c>
      <c r="AB3036" t="s">
        <v>111</v>
      </c>
      <c r="AD3036" s="107">
        <v>34653</v>
      </c>
      <c r="AE3036" t="s">
        <v>31</v>
      </c>
      <c r="AF3036" t="s">
        <v>39</v>
      </c>
      <c r="AG3036" t="s">
        <v>40</v>
      </c>
      <c r="AH3036" t="s">
        <v>30</v>
      </c>
      <c r="AI3036" t="s">
        <v>82</v>
      </c>
      <c r="AJ3036" t="s">
        <v>88</v>
      </c>
      <c r="AK3036">
        <v>8</v>
      </c>
      <c r="AL3036" t="s">
        <v>986</v>
      </c>
      <c r="AO3036">
        <v>365</v>
      </c>
      <c r="AP3036" t="s">
        <v>42</v>
      </c>
      <c r="AR3036" t="s">
        <v>43</v>
      </c>
      <c r="AS3036" t="s">
        <v>44</v>
      </c>
      <c r="BC3036" t="s">
        <v>51</v>
      </c>
      <c r="BF3036">
        <v>2</v>
      </c>
      <c r="BG3036">
        <v>188</v>
      </c>
      <c r="BH3036">
        <v>188</v>
      </c>
      <c r="BI3036">
        <v>17.34153005464481</v>
      </c>
      <c r="BJ3036">
        <f t="shared" si="235"/>
        <v>17</v>
      </c>
      <c r="BK3036">
        <v>0</v>
      </c>
      <c r="BL3036">
        <v>-186</v>
      </c>
      <c r="BM3036" t="s">
        <v>1050</v>
      </c>
      <c r="BN3036" t="s">
        <v>75</v>
      </c>
      <c r="BO3036" t="s">
        <v>87</v>
      </c>
      <c r="BQ3036" t="s">
        <v>1050</v>
      </c>
      <c r="BR3036" t="s">
        <v>87</v>
      </c>
      <c r="BS3036" t="s">
        <v>573</v>
      </c>
      <c r="BT3036" t="s">
        <v>1252</v>
      </c>
      <c r="BU3036" t="s">
        <v>564</v>
      </c>
      <c r="BV3036">
        <v>1.0638297872340425E-2</v>
      </c>
      <c r="BW3036">
        <v>1.0638297872340425E-2</v>
      </c>
      <c r="BX3036">
        <v>0</v>
      </c>
      <c r="BY3036">
        <v>0</v>
      </c>
      <c r="BZ3036">
        <v>-2</v>
      </c>
      <c r="CA3036">
        <v>0</v>
      </c>
      <c r="CB3036">
        <v>2</v>
      </c>
      <c r="CC3036" t="e">
        <v>#VALUE!</v>
      </c>
      <c r="CD3036">
        <v>2</v>
      </c>
      <c r="CE3036">
        <v>0</v>
      </c>
      <c r="CH3036">
        <f t="shared" si="236"/>
        <v>0</v>
      </c>
      <c r="CI3036" t="s">
        <v>1405</v>
      </c>
      <c r="CJ3036">
        <v>1</v>
      </c>
      <c r="CK3036" t="s">
        <v>1399</v>
      </c>
      <c r="CL3036">
        <f t="shared" si="237"/>
        <v>1</v>
      </c>
      <c r="CM3036">
        <f t="shared" si="238"/>
        <v>0</v>
      </c>
      <c r="CN3036">
        <f t="shared" si="239"/>
        <v>0</v>
      </c>
    </row>
    <row r="3037" spans="1:92" x14ac:dyDescent="0.25">
      <c r="A3037">
        <v>2427</v>
      </c>
      <c r="B3037" t="s">
        <v>564</v>
      </c>
      <c r="C3037" t="s">
        <v>564</v>
      </c>
      <c r="D3037">
        <v>2612288</v>
      </c>
      <c r="E3037">
        <v>2</v>
      </c>
      <c r="F3037" s="107">
        <v>41000</v>
      </c>
      <c r="G3037" s="107">
        <v>41215</v>
      </c>
      <c r="H3037">
        <v>2612288</v>
      </c>
      <c r="I3037" s="107">
        <v>41000</v>
      </c>
      <c r="J3037" s="107">
        <v>41215</v>
      </c>
      <c r="K3037" t="s">
        <v>562</v>
      </c>
      <c r="L3037" t="s">
        <v>562</v>
      </c>
      <c r="N3037" t="s">
        <v>564</v>
      </c>
      <c r="O3037" t="s">
        <v>913</v>
      </c>
      <c r="P3037" t="s">
        <v>587</v>
      </c>
      <c r="Q3037">
        <v>216</v>
      </c>
      <c r="R3037">
        <v>216</v>
      </c>
      <c r="S3037">
        <v>0</v>
      </c>
      <c r="T3037">
        <v>0</v>
      </c>
      <c r="AB3037" t="s">
        <v>111</v>
      </c>
      <c r="AD3037" s="107">
        <v>33271</v>
      </c>
      <c r="AE3037" t="s">
        <v>31</v>
      </c>
      <c r="AF3037" t="s">
        <v>39</v>
      </c>
      <c r="AG3037" t="s">
        <v>40</v>
      </c>
      <c r="AH3037" t="s">
        <v>30</v>
      </c>
      <c r="AI3037" t="s">
        <v>58</v>
      </c>
      <c r="AJ3037" t="s">
        <v>47</v>
      </c>
      <c r="AK3037">
        <v>13</v>
      </c>
      <c r="AL3037" t="s">
        <v>47</v>
      </c>
      <c r="AP3037" t="s">
        <v>109</v>
      </c>
      <c r="AR3037" t="s">
        <v>49</v>
      </c>
      <c r="AS3037" t="s">
        <v>73</v>
      </c>
      <c r="BC3037" t="s">
        <v>37</v>
      </c>
      <c r="BF3037">
        <v>216</v>
      </c>
      <c r="BG3037">
        <v>216</v>
      </c>
      <c r="BH3037">
        <v>216</v>
      </c>
      <c r="BI3037">
        <v>21.117486338797814</v>
      </c>
      <c r="BJ3037">
        <f t="shared" si="235"/>
        <v>21</v>
      </c>
      <c r="BK3037">
        <v>0</v>
      </c>
      <c r="BL3037">
        <v>0</v>
      </c>
      <c r="BM3037" t="s">
        <v>47</v>
      </c>
      <c r="BN3037" t="s">
        <v>913</v>
      </c>
      <c r="BO3037" t="s">
        <v>564</v>
      </c>
      <c r="BQ3037" t="s">
        <v>47</v>
      </c>
      <c r="BR3037" t="s">
        <v>87</v>
      </c>
      <c r="BS3037" t="s">
        <v>572</v>
      </c>
      <c r="BT3037" t="s">
        <v>1252</v>
      </c>
      <c r="BU3037" t="s">
        <v>564</v>
      </c>
      <c r="BV3037">
        <v>1</v>
      </c>
      <c r="BW3037">
        <v>1</v>
      </c>
      <c r="BX3037">
        <v>0</v>
      </c>
      <c r="BY3037">
        <v>0</v>
      </c>
      <c r="BZ3037">
        <v>-216</v>
      </c>
      <c r="CA3037">
        <v>0</v>
      </c>
      <c r="CB3037">
        <v>216</v>
      </c>
      <c r="CC3037" t="e">
        <v>#VALUE!</v>
      </c>
      <c r="CD3037">
        <v>216</v>
      </c>
      <c r="CE3037">
        <v>0</v>
      </c>
      <c r="CH3037">
        <f t="shared" si="236"/>
        <v>0</v>
      </c>
      <c r="CI3037" t="s">
        <v>1403</v>
      </c>
      <c r="CJ3037">
        <v>6</v>
      </c>
      <c r="CK3037" t="s">
        <v>1399</v>
      </c>
      <c r="CL3037">
        <f t="shared" si="237"/>
        <v>0</v>
      </c>
      <c r="CM3037">
        <f t="shared" si="238"/>
        <v>0</v>
      </c>
      <c r="CN3037">
        <f t="shared" si="239"/>
        <v>0</v>
      </c>
    </row>
    <row r="3038" spans="1:92" x14ac:dyDescent="0.25">
      <c r="A3038">
        <v>2435</v>
      </c>
      <c r="B3038" t="s">
        <v>564</v>
      </c>
      <c r="C3038" t="s">
        <v>564</v>
      </c>
      <c r="D3038">
        <v>2612315</v>
      </c>
      <c r="E3038">
        <v>2</v>
      </c>
      <c r="F3038" s="107">
        <v>41000</v>
      </c>
      <c r="G3038" s="107">
        <v>41123</v>
      </c>
      <c r="H3038">
        <v>2612315</v>
      </c>
      <c r="I3038" s="107">
        <v>41001</v>
      </c>
      <c r="J3038" s="107">
        <v>41123</v>
      </c>
      <c r="K3038">
        <v>10000</v>
      </c>
      <c r="L3038" t="s">
        <v>568</v>
      </c>
      <c r="N3038" t="s">
        <v>564</v>
      </c>
      <c r="O3038" t="s">
        <v>913</v>
      </c>
      <c r="P3038" t="s">
        <v>587</v>
      </c>
      <c r="Q3038">
        <v>123</v>
      </c>
      <c r="R3038">
        <v>124</v>
      </c>
      <c r="S3038">
        <v>0</v>
      </c>
      <c r="T3038">
        <v>0</v>
      </c>
      <c r="AD3038" s="107">
        <v>33431</v>
      </c>
      <c r="AE3038" t="s">
        <v>31</v>
      </c>
      <c r="AF3038" t="s">
        <v>32</v>
      </c>
      <c r="AG3038" t="s">
        <v>868</v>
      </c>
      <c r="AH3038" t="s">
        <v>30</v>
      </c>
      <c r="AI3038" t="s">
        <v>69</v>
      </c>
      <c r="AJ3038" t="s">
        <v>47</v>
      </c>
      <c r="AK3038">
        <v>6</v>
      </c>
      <c r="AL3038" t="s">
        <v>47</v>
      </c>
      <c r="AP3038" t="s">
        <v>185</v>
      </c>
      <c r="AR3038" t="s">
        <v>49</v>
      </c>
      <c r="AS3038" t="s">
        <v>105</v>
      </c>
      <c r="BC3038" t="s">
        <v>37</v>
      </c>
      <c r="BF3038">
        <v>123</v>
      </c>
      <c r="BG3038">
        <v>123</v>
      </c>
      <c r="BH3038">
        <v>124</v>
      </c>
      <c r="BI3038">
        <v>20.680327868852459</v>
      </c>
      <c r="BJ3038">
        <f t="shared" si="235"/>
        <v>21</v>
      </c>
      <c r="BK3038">
        <v>0</v>
      </c>
      <c r="BL3038">
        <v>0</v>
      </c>
      <c r="BM3038" t="s">
        <v>47</v>
      </c>
      <c r="BN3038" t="s">
        <v>913</v>
      </c>
      <c r="BO3038" t="s">
        <v>564</v>
      </c>
      <c r="BQ3038" t="s">
        <v>47</v>
      </c>
      <c r="BR3038" t="s">
        <v>87</v>
      </c>
      <c r="BS3038" t="s">
        <v>572</v>
      </c>
      <c r="BT3038" t="s">
        <v>1252</v>
      </c>
      <c r="BU3038" t="s">
        <v>564</v>
      </c>
      <c r="BV3038">
        <v>0.99193548387096775</v>
      </c>
      <c r="BW3038">
        <v>1</v>
      </c>
      <c r="BX3038">
        <v>8.0645161290322509E-3</v>
      </c>
      <c r="BY3038">
        <v>0</v>
      </c>
      <c r="BZ3038">
        <v>-123</v>
      </c>
      <c r="CA3038">
        <v>0</v>
      </c>
      <c r="CB3038">
        <v>123</v>
      </c>
      <c r="CC3038" t="e">
        <v>#VALUE!</v>
      </c>
      <c r="CD3038">
        <v>123</v>
      </c>
      <c r="CE3038">
        <v>0</v>
      </c>
      <c r="CH3038">
        <f t="shared" si="236"/>
        <v>0</v>
      </c>
      <c r="CI3038" t="s">
        <v>1403</v>
      </c>
      <c r="CJ3038">
        <v>6</v>
      </c>
      <c r="CK3038" t="s">
        <v>1399</v>
      </c>
      <c r="CL3038">
        <f t="shared" si="237"/>
        <v>0</v>
      </c>
      <c r="CM3038">
        <f t="shared" si="238"/>
        <v>0</v>
      </c>
      <c r="CN3038">
        <f t="shared" si="239"/>
        <v>0</v>
      </c>
    </row>
    <row r="3039" spans="1:92" x14ac:dyDescent="0.25">
      <c r="A3039">
        <v>2439</v>
      </c>
      <c r="B3039" t="s">
        <v>564</v>
      </c>
      <c r="C3039" t="s">
        <v>564</v>
      </c>
      <c r="D3039">
        <v>2612326</v>
      </c>
      <c r="E3039">
        <v>5</v>
      </c>
      <c r="F3039" s="107">
        <v>41001</v>
      </c>
      <c r="G3039" s="107">
        <v>41158</v>
      </c>
      <c r="H3039">
        <v>2612326</v>
      </c>
      <c r="I3039" s="107">
        <v>41001</v>
      </c>
      <c r="J3039" s="107">
        <v>41158</v>
      </c>
      <c r="K3039">
        <v>10000</v>
      </c>
      <c r="L3039" t="s">
        <v>568</v>
      </c>
      <c r="N3039" t="s">
        <v>564</v>
      </c>
      <c r="O3039" t="s">
        <v>913</v>
      </c>
      <c r="P3039" t="s">
        <v>38</v>
      </c>
      <c r="Q3039">
        <v>158</v>
      </c>
      <c r="R3039">
        <v>158</v>
      </c>
      <c r="S3039">
        <v>0</v>
      </c>
      <c r="T3039">
        <v>0</v>
      </c>
      <c r="AD3039" s="107">
        <v>30232</v>
      </c>
      <c r="AE3039" t="s">
        <v>31</v>
      </c>
      <c r="AF3039" t="s">
        <v>32</v>
      </c>
      <c r="AG3039" t="s">
        <v>868</v>
      </c>
      <c r="AH3039" t="s">
        <v>30</v>
      </c>
      <c r="AI3039" t="s">
        <v>117</v>
      </c>
      <c r="AJ3039" t="s">
        <v>88</v>
      </c>
      <c r="AK3039">
        <v>5</v>
      </c>
      <c r="AL3039" t="s">
        <v>987</v>
      </c>
      <c r="AN3039">
        <v>6</v>
      </c>
      <c r="AP3039" t="s">
        <v>136</v>
      </c>
      <c r="AR3039" t="s">
        <v>66</v>
      </c>
      <c r="AS3039" t="s">
        <v>63</v>
      </c>
      <c r="BC3039" t="s">
        <v>37</v>
      </c>
      <c r="BF3039">
        <v>158</v>
      </c>
      <c r="BG3039">
        <v>158</v>
      </c>
      <c r="BH3039">
        <v>158</v>
      </c>
      <c r="BI3039">
        <v>29.423497267759561</v>
      </c>
      <c r="BJ3039">
        <f t="shared" si="235"/>
        <v>30</v>
      </c>
      <c r="BK3039">
        <v>0</v>
      </c>
      <c r="BL3039">
        <v>0</v>
      </c>
      <c r="BM3039" t="s">
        <v>1050</v>
      </c>
      <c r="BN3039" t="s">
        <v>913</v>
      </c>
      <c r="BO3039" t="s">
        <v>564</v>
      </c>
      <c r="BQ3039" t="s">
        <v>1050</v>
      </c>
      <c r="BR3039" t="s">
        <v>87</v>
      </c>
      <c r="BS3039" t="s">
        <v>572</v>
      </c>
      <c r="BT3039" t="s">
        <v>1252</v>
      </c>
      <c r="BU3039" t="s">
        <v>564</v>
      </c>
      <c r="BV3039">
        <v>1</v>
      </c>
      <c r="BW3039">
        <v>1</v>
      </c>
      <c r="BX3039">
        <v>0</v>
      </c>
      <c r="BY3039">
        <v>0</v>
      </c>
      <c r="BZ3039">
        <v>-158</v>
      </c>
      <c r="CA3039">
        <v>0</v>
      </c>
      <c r="CB3039">
        <v>158</v>
      </c>
      <c r="CC3039" t="e">
        <v>#VALUE!</v>
      </c>
      <c r="CD3039">
        <v>158</v>
      </c>
      <c r="CE3039">
        <v>0</v>
      </c>
      <c r="CH3039">
        <f t="shared" si="236"/>
        <v>0</v>
      </c>
      <c r="CI3039" t="s">
        <v>1403</v>
      </c>
      <c r="CJ3039">
        <v>6</v>
      </c>
      <c r="CK3039" t="s">
        <v>1399</v>
      </c>
      <c r="CL3039">
        <f t="shared" si="237"/>
        <v>0</v>
      </c>
      <c r="CM3039">
        <f t="shared" si="238"/>
        <v>0</v>
      </c>
      <c r="CN3039">
        <f t="shared" si="239"/>
        <v>0</v>
      </c>
    </row>
    <row r="3040" spans="1:92" x14ac:dyDescent="0.25">
      <c r="A3040">
        <v>2443</v>
      </c>
      <c r="B3040" t="s">
        <v>87</v>
      </c>
      <c r="C3040" t="s">
        <v>564</v>
      </c>
      <c r="D3040">
        <v>2612374</v>
      </c>
      <c r="E3040">
        <v>1</v>
      </c>
      <c r="F3040" s="107">
        <v>41001</v>
      </c>
      <c r="G3040" s="107">
        <v>41012</v>
      </c>
      <c r="H3040">
        <v>2612374</v>
      </c>
      <c r="I3040" s="107">
        <v>41004</v>
      </c>
      <c r="J3040" s="107">
        <v>41012</v>
      </c>
      <c r="K3040">
        <v>2000</v>
      </c>
      <c r="L3040" t="s">
        <v>566</v>
      </c>
      <c r="N3040" t="s">
        <v>564</v>
      </c>
      <c r="O3040" t="s">
        <v>913</v>
      </c>
      <c r="P3040" t="s">
        <v>54</v>
      </c>
      <c r="Q3040">
        <v>9</v>
      </c>
      <c r="R3040">
        <v>12</v>
      </c>
      <c r="S3040">
        <v>0</v>
      </c>
      <c r="T3040">
        <v>0</v>
      </c>
      <c r="AD3040" s="107">
        <v>34472</v>
      </c>
      <c r="AE3040" t="s">
        <v>31</v>
      </c>
      <c r="AF3040" t="s">
        <v>68</v>
      </c>
      <c r="AG3040" t="s">
        <v>870</v>
      </c>
      <c r="AH3040" t="s">
        <v>30</v>
      </c>
      <c r="AI3040" t="s">
        <v>41</v>
      </c>
      <c r="AJ3040" t="s">
        <v>54</v>
      </c>
      <c r="AK3040">
        <v>3</v>
      </c>
      <c r="AL3040" t="s">
        <v>54</v>
      </c>
      <c r="AP3040" t="s">
        <v>317</v>
      </c>
      <c r="AR3040" t="s">
        <v>43</v>
      </c>
      <c r="AS3040" t="s">
        <v>63</v>
      </c>
      <c r="BC3040" t="s">
        <v>78</v>
      </c>
      <c r="BD3040" t="s">
        <v>1239</v>
      </c>
      <c r="BF3040">
        <v>9</v>
      </c>
      <c r="BG3040">
        <v>9</v>
      </c>
      <c r="BH3040">
        <v>12</v>
      </c>
      <c r="BI3040">
        <v>17.838797814207652</v>
      </c>
      <c r="BJ3040">
        <f t="shared" si="235"/>
        <v>18</v>
      </c>
      <c r="BK3040">
        <v>0</v>
      </c>
      <c r="BL3040">
        <v>0</v>
      </c>
      <c r="BM3040" t="s">
        <v>1051</v>
      </c>
      <c r="BN3040" t="s">
        <v>913</v>
      </c>
      <c r="BO3040" t="s">
        <v>564</v>
      </c>
      <c r="BQ3040" t="s">
        <v>1051</v>
      </c>
      <c r="BR3040" t="s">
        <v>87</v>
      </c>
      <c r="BS3040" t="s">
        <v>572</v>
      </c>
      <c r="BT3040" t="s">
        <v>1252</v>
      </c>
      <c r="BU3040" t="s">
        <v>564</v>
      </c>
      <c r="BV3040">
        <v>0.75</v>
      </c>
      <c r="BW3040">
        <v>1</v>
      </c>
      <c r="BX3040">
        <v>0.25</v>
      </c>
      <c r="BY3040">
        <v>0</v>
      </c>
      <c r="BZ3040">
        <v>-9</v>
      </c>
      <c r="CA3040">
        <v>0</v>
      </c>
      <c r="CB3040">
        <v>9</v>
      </c>
      <c r="CC3040" t="e">
        <v>#VALUE!</v>
      </c>
      <c r="CD3040">
        <v>9</v>
      </c>
      <c r="CE3040">
        <v>0</v>
      </c>
      <c r="CH3040">
        <f t="shared" si="236"/>
        <v>0</v>
      </c>
      <c r="CI3040" t="s">
        <v>1405</v>
      </c>
      <c r="CJ3040">
        <v>1</v>
      </c>
      <c r="CK3040" t="s">
        <v>1399</v>
      </c>
      <c r="CL3040">
        <f t="shared" si="237"/>
        <v>0</v>
      </c>
      <c r="CM3040">
        <f t="shared" si="238"/>
        <v>0</v>
      </c>
      <c r="CN3040">
        <f t="shared" si="239"/>
        <v>0</v>
      </c>
    </row>
    <row r="3041" spans="1:92" x14ac:dyDescent="0.25">
      <c r="A3041">
        <v>2469</v>
      </c>
      <c r="B3041" t="s">
        <v>564</v>
      </c>
      <c r="C3041" t="s">
        <v>564</v>
      </c>
      <c r="D3041">
        <v>2612474</v>
      </c>
      <c r="E3041">
        <v>2</v>
      </c>
      <c r="F3041" s="107">
        <v>41002</v>
      </c>
      <c r="G3041" s="107">
        <v>41107</v>
      </c>
      <c r="H3041">
        <v>2612474</v>
      </c>
      <c r="I3041" s="107">
        <v>41002</v>
      </c>
      <c r="J3041" s="107">
        <v>41003</v>
      </c>
      <c r="K3041">
        <v>10000</v>
      </c>
      <c r="L3041" t="s">
        <v>568</v>
      </c>
      <c r="M3041" s="107">
        <v>41003</v>
      </c>
      <c r="N3041" t="s">
        <v>87</v>
      </c>
      <c r="O3041" t="s">
        <v>75</v>
      </c>
      <c r="P3041" t="s">
        <v>587</v>
      </c>
      <c r="Q3041">
        <v>2</v>
      </c>
      <c r="R3041">
        <v>106</v>
      </c>
      <c r="S3041">
        <v>0</v>
      </c>
      <c r="T3041">
        <v>0</v>
      </c>
      <c r="AB3041" t="s">
        <v>111</v>
      </c>
      <c r="AD3041" s="107">
        <v>34569</v>
      </c>
      <c r="AE3041" t="s">
        <v>31</v>
      </c>
      <c r="AF3041" t="s">
        <v>39</v>
      </c>
      <c r="AG3041" t="s">
        <v>40</v>
      </c>
      <c r="AH3041" t="s">
        <v>30</v>
      </c>
      <c r="AI3041" t="s">
        <v>61</v>
      </c>
      <c r="AJ3041" t="s">
        <v>47</v>
      </c>
      <c r="AK3041">
        <v>5</v>
      </c>
      <c r="AL3041" t="s">
        <v>47</v>
      </c>
      <c r="AP3041" t="s">
        <v>48</v>
      </c>
      <c r="AR3041" t="s">
        <v>49</v>
      </c>
      <c r="AS3041" t="s">
        <v>44</v>
      </c>
      <c r="BC3041" t="s">
        <v>37</v>
      </c>
      <c r="BF3041">
        <v>2</v>
      </c>
      <c r="BG3041">
        <v>106</v>
      </c>
      <c r="BH3041">
        <v>106</v>
      </c>
      <c r="BI3041">
        <v>17.576502732240439</v>
      </c>
      <c r="BJ3041">
        <f t="shared" si="235"/>
        <v>18</v>
      </c>
      <c r="BK3041">
        <v>0</v>
      </c>
      <c r="BL3041">
        <v>-104</v>
      </c>
      <c r="BM3041" t="s">
        <v>47</v>
      </c>
      <c r="BN3041" t="s">
        <v>75</v>
      </c>
      <c r="BO3041" t="s">
        <v>87</v>
      </c>
      <c r="BQ3041" t="s">
        <v>47</v>
      </c>
      <c r="BR3041" t="s">
        <v>87</v>
      </c>
      <c r="BS3041" t="s">
        <v>573</v>
      </c>
      <c r="BT3041" t="s">
        <v>1252</v>
      </c>
      <c r="BU3041" t="s">
        <v>564</v>
      </c>
      <c r="BV3041">
        <v>1.8867924528301886E-2</v>
      </c>
      <c r="BW3041">
        <v>1.8867924528301886E-2</v>
      </c>
      <c r="BX3041">
        <v>0</v>
      </c>
      <c r="BY3041">
        <v>0</v>
      </c>
      <c r="BZ3041">
        <v>-2</v>
      </c>
      <c r="CA3041">
        <v>0</v>
      </c>
      <c r="CB3041">
        <v>2</v>
      </c>
      <c r="CC3041" t="e">
        <v>#VALUE!</v>
      </c>
      <c r="CD3041">
        <v>2</v>
      </c>
      <c r="CE3041">
        <v>0</v>
      </c>
      <c r="CH3041">
        <f t="shared" si="236"/>
        <v>0</v>
      </c>
      <c r="CI3041" t="s">
        <v>1405</v>
      </c>
      <c r="CJ3041">
        <v>1</v>
      </c>
      <c r="CK3041" t="s">
        <v>1399</v>
      </c>
      <c r="CL3041">
        <f t="shared" si="237"/>
        <v>1</v>
      </c>
      <c r="CM3041">
        <f t="shared" si="238"/>
        <v>0</v>
      </c>
      <c r="CN3041">
        <f t="shared" si="239"/>
        <v>0</v>
      </c>
    </row>
    <row r="3042" spans="1:92" x14ac:dyDescent="0.25">
      <c r="A3042">
        <v>2459</v>
      </c>
      <c r="B3042" t="s">
        <v>87</v>
      </c>
      <c r="C3042" t="s">
        <v>87</v>
      </c>
      <c r="D3042">
        <v>2612494</v>
      </c>
      <c r="E3042">
        <v>1</v>
      </c>
      <c r="F3042" s="107">
        <v>41002</v>
      </c>
      <c r="G3042" s="107">
        <v>41115</v>
      </c>
      <c r="H3042">
        <v>2612494</v>
      </c>
      <c r="I3042" s="107">
        <v>41002</v>
      </c>
      <c r="J3042" s="107">
        <v>41013</v>
      </c>
      <c r="K3042">
        <v>5000</v>
      </c>
      <c r="L3042" t="s">
        <v>567</v>
      </c>
      <c r="M3042" s="107">
        <v>41013</v>
      </c>
      <c r="N3042" t="s">
        <v>87</v>
      </c>
      <c r="O3042" t="s">
        <v>75</v>
      </c>
      <c r="P3042" t="s">
        <v>54</v>
      </c>
      <c r="Q3042">
        <v>95</v>
      </c>
      <c r="R3042">
        <v>114</v>
      </c>
      <c r="S3042">
        <v>0</v>
      </c>
      <c r="T3042">
        <v>0</v>
      </c>
      <c r="AB3042" t="s">
        <v>111</v>
      </c>
      <c r="AD3042" s="107">
        <v>23193</v>
      </c>
      <c r="AE3042" t="s">
        <v>45</v>
      </c>
      <c r="AF3042" t="s">
        <v>39</v>
      </c>
      <c r="AG3042" t="s">
        <v>40</v>
      </c>
      <c r="AH3042" t="s">
        <v>30</v>
      </c>
      <c r="AI3042" t="s">
        <v>58</v>
      </c>
      <c r="AJ3042" t="s">
        <v>54</v>
      </c>
      <c r="AK3042">
        <v>7</v>
      </c>
      <c r="AL3042" t="s">
        <v>54</v>
      </c>
      <c r="AP3042" t="s">
        <v>92</v>
      </c>
      <c r="AR3042" t="s">
        <v>66</v>
      </c>
      <c r="AS3042" t="s">
        <v>44</v>
      </c>
      <c r="AT3042" t="s">
        <v>441</v>
      </c>
      <c r="AU3042" t="s">
        <v>767</v>
      </c>
      <c r="AX3042" t="s">
        <v>87</v>
      </c>
      <c r="BC3042" t="s">
        <v>51</v>
      </c>
      <c r="BD3042" t="s">
        <v>1300</v>
      </c>
      <c r="BF3042">
        <v>95</v>
      </c>
      <c r="BG3042">
        <v>114</v>
      </c>
      <c r="BH3042">
        <v>114</v>
      </c>
      <c r="BI3042">
        <v>48.658469945355193</v>
      </c>
      <c r="BJ3042">
        <f t="shared" si="235"/>
        <v>49</v>
      </c>
      <c r="BK3042">
        <v>0</v>
      </c>
      <c r="BL3042">
        <v>-102</v>
      </c>
      <c r="BM3042" t="s">
        <v>1051</v>
      </c>
      <c r="BN3042" t="s">
        <v>75</v>
      </c>
      <c r="BO3042" t="s">
        <v>87</v>
      </c>
      <c r="BQ3042" t="s">
        <v>1051</v>
      </c>
      <c r="BR3042" t="s">
        <v>87</v>
      </c>
      <c r="BS3042" t="s">
        <v>572</v>
      </c>
      <c r="BT3042" t="s">
        <v>1252</v>
      </c>
      <c r="BU3042" t="s">
        <v>564</v>
      </c>
      <c r="BV3042">
        <v>0.83333333333333337</v>
      </c>
      <c r="BW3042">
        <v>0.10526315789473684</v>
      </c>
      <c r="BX3042">
        <v>-0.72807017543859653</v>
      </c>
      <c r="BY3042">
        <v>0</v>
      </c>
      <c r="BZ3042">
        <v>-12</v>
      </c>
      <c r="CA3042">
        <v>83</v>
      </c>
      <c r="CB3042">
        <v>114</v>
      </c>
      <c r="CC3042">
        <v>95</v>
      </c>
      <c r="CD3042">
        <v>114</v>
      </c>
      <c r="CE3042">
        <v>102</v>
      </c>
      <c r="CH3042">
        <f t="shared" si="236"/>
        <v>0</v>
      </c>
      <c r="CI3042" t="s">
        <v>1408</v>
      </c>
      <c r="CJ3042">
        <v>0</v>
      </c>
      <c r="CK3042" t="s">
        <v>1399</v>
      </c>
      <c r="CL3042">
        <f t="shared" si="237"/>
        <v>1</v>
      </c>
      <c r="CM3042">
        <f t="shared" si="238"/>
        <v>0</v>
      </c>
      <c r="CN3042">
        <f t="shared" si="239"/>
        <v>0</v>
      </c>
    </row>
    <row r="3043" spans="1:92" x14ac:dyDescent="0.25">
      <c r="A3043">
        <v>2462</v>
      </c>
      <c r="B3043" t="s">
        <v>564</v>
      </c>
      <c r="C3043" t="s">
        <v>564</v>
      </c>
      <c r="D3043">
        <v>2612506</v>
      </c>
      <c r="E3043">
        <v>6</v>
      </c>
      <c r="F3043" s="107">
        <v>41002</v>
      </c>
      <c r="G3043" s="107">
        <v>41121</v>
      </c>
      <c r="H3043">
        <v>2612506</v>
      </c>
      <c r="I3043" s="107">
        <v>41002</v>
      </c>
      <c r="J3043" s="107">
        <v>41121</v>
      </c>
      <c r="K3043" t="s">
        <v>562</v>
      </c>
      <c r="L3043" t="s">
        <v>562</v>
      </c>
      <c r="N3043" t="s">
        <v>564</v>
      </c>
      <c r="O3043" t="s">
        <v>913</v>
      </c>
      <c r="P3043" t="s">
        <v>38</v>
      </c>
      <c r="Q3043">
        <v>120</v>
      </c>
      <c r="R3043">
        <v>120</v>
      </c>
      <c r="S3043">
        <v>0</v>
      </c>
      <c r="T3043">
        <v>0</v>
      </c>
      <c r="AD3043" s="107">
        <v>26131</v>
      </c>
      <c r="AE3043" t="s">
        <v>31</v>
      </c>
      <c r="AF3043" t="s">
        <v>68</v>
      </c>
      <c r="AG3043" t="s">
        <v>870</v>
      </c>
      <c r="AH3043" t="s">
        <v>30</v>
      </c>
      <c r="AI3043" t="s">
        <v>82</v>
      </c>
      <c r="AJ3043" t="s">
        <v>88</v>
      </c>
      <c r="AK3043">
        <v>5</v>
      </c>
      <c r="AL3043" t="s">
        <v>361</v>
      </c>
      <c r="AM3043">
        <v>10</v>
      </c>
      <c r="AP3043" t="s">
        <v>244</v>
      </c>
      <c r="AR3043" t="s">
        <v>66</v>
      </c>
      <c r="AS3043" t="s">
        <v>63</v>
      </c>
      <c r="BC3043" t="s">
        <v>37</v>
      </c>
      <c r="BF3043">
        <v>120</v>
      </c>
      <c r="BG3043">
        <v>120</v>
      </c>
      <c r="BH3043">
        <v>120</v>
      </c>
      <c r="BI3043">
        <v>40.631147540983605</v>
      </c>
      <c r="BJ3043">
        <f t="shared" si="235"/>
        <v>41</v>
      </c>
      <c r="BK3043">
        <v>0</v>
      </c>
      <c r="BL3043">
        <v>0</v>
      </c>
      <c r="BM3043" t="s">
        <v>1050</v>
      </c>
      <c r="BN3043" t="s">
        <v>913</v>
      </c>
      <c r="BO3043" t="s">
        <v>564</v>
      </c>
      <c r="BQ3043" t="s">
        <v>1050</v>
      </c>
      <c r="BR3043" t="s">
        <v>87</v>
      </c>
      <c r="BS3043" t="s">
        <v>572</v>
      </c>
      <c r="BT3043" t="s">
        <v>1252</v>
      </c>
      <c r="BU3043" t="s">
        <v>564</v>
      </c>
      <c r="BV3043">
        <v>1</v>
      </c>
      <c r="BW3043">
        <v>1</v>
      </c>
      <c r="BX3043">
        <v>0</v>
      </c>
      <c r="BY3043">
        <v>0</v>
      </c>
      <c r="BZ3043">
        <v>-120</v>
      </c>
      <c r="CA3043">
        <v>0</v>
      </c>
      <c r="CB3043">
        <v>120</v>
      </c>
      <c r="CC3043" t="e">
        <v>#VALUE!</v>
      </c>
      <c r="CD3043">
        <v>120</v>
      </c>
      <c r="CE3043">
        <v>0</v>
      </c>
      <c r="CH3043">
        <f t="shared" si="236"/>
        <v>0</v>
      </c>
      <c r="CI3043" t="s">
        <v>1408</v>
      </c>
      <c r="CJ3043">
        <v>0</v>
      </c>
      <c r="CK3043" t="s">
        <v>1399</v>
      </c>
      <c r="CL3043">
        <f t="shared" si="237"/>
        <v>0</v>
      </c>
      <c r="CM3043">
        <f t="shared" si="238"/>
        <v>0</v>
      </c>
      <c r="CN3043">
        <f t="shared" si="239"/>
        <v>0</v>
      </c>
    </row>
    <row r="3044" spans="1:92" x14ac:dyDescent="0.25">
      <c r="A3044">
        <v>2463</v>
      </c>
      <c r="B3044" t="s">
        <v>564</v>
      </c>
      <c r="C3044" t="s">
        <v>564</v>
      </c>
      <c r="D3044">
        <v>2612510</v>
      </c>
      <c r="E3044">
        <v>4</v>
      </c>
      <c r="F3044" s="107">
        <v>41002</v>
      </c>
      <c r="G3044" s="107">
        <v>41011</v>
      </c>
      <c r="H3044">
        <v>2612510</v>
      </c>
      <c r="I3044" s="107">
        <v>41003</v>
      </c>
      <c r="J3044" s="107">
        <v>41011</v>
      </c>
      <c r="K3044">
        <v>35000</v>
      </c>
      <c r="L3044" t="s">
        <v>570</v>
      </c>
      <c r="N3044" t="s">
        <v>564</v>
      </c>
      <c r="O3044" t="s">
        <v>913</v>
      </c>
      <c r="P3044" t="s">
        <v>38</v>
      </c>
      <c r="Q3044">
        <v>9</v>
      </c>
      <c r="R3044">
        <v>10</v>
      </c>
      <c r="S3044">
        <v>0</v>
      </c>
      <c r="T3044">
        <v>0</v>
      </c>
      <c r="AB3044" t="s">
        <v>111</v>
      </c>
      <c r="AD3044" s="107">
        <v>33412</v>
      </c>
      <c r="AE3044" t="s">
        <v>31</v>
      </c>
      <c r="AF3044" t="s">
        <v>39</v>
      </c>
      <c r="AG3044" t="s">
        <v>40</v>
      </c>
      <c r="AH3044" t="s">
        <v>30</v>
      </c>
      <c r="AI3044" t="s">
        <v>84</v>
      </c>
      <c r="AJ3044" t="s">
        <v>88</v>
      </c>
      <c r="AK3044">
        <v>3</v>
      </c>
      <c r="AL3044" t="s">
        <v>986</v>
      </c>
      <c r="AO3044">
        <v>45</v>
      </c>
      <c r="AP3044" t="s">
        <v>42</v>
      </c>
      <c r="AR3044" t="s">
        <v>43</v>
      </c>
      <c r="AS3044" t="s">
        <v>44</v>
      </c>
      <c r="AT3044" t="s">
        <v>442</v>
      </c>
      <c r="BC3044" t="s">
        <v>37</v>
      </c>
      <c r="BF3044">
        <v>9</v>
      </c>
      <c r="BG3044">
        <v>9</v>
      </c>
      <c r="BH3044">
        <v>10</v>
      </c>
      <c r="BI3044">
        <v>20.737704918032787</v>
      </c>
      <c r="BJ3044">
        <f t="shared" si="235"/>
        <v>21</v>
      </c>
      <c r="BK3044">
        <v>0</v>
      </c>
      <c r="BL3044">
        <v>0</v>
      </c>
      <c r="BM3044" t="s">
        <v>1050</v>
      </c>
      <c r="BN3044" t="s">
        <v>913</v>
      </c>
      <c r="BO3044" t="s">
        <v>564</v>
      </c>
      <c r="BQ3044" t="s">
        <v>1050</v>
      </c>
      <c r="BR3044" t="s">
        <v>87</v>
      </c>
      <c r="BS3044" t="s">
        <v>572</v>
      </c>
      <c r="BT3044" t="s">
        <v>1252</v>
      </c>
      <c r="BU3044" t="s">
        <v>564</v>
      </c>
      <c r="BV3044">
        <v>0.9</v>
      </c>
      <c r="BW3044">
        <v>1</v>
      </c>
      <c r="BX3044">
        <v>9.9999999999999978E-2</v>
      </c>
      <c r="BY3044">
        <v>0</v>
      </c>
      <c r="BZ3044">
        <v>-9</v>
      </c>
      <c r="CA3044">
        <v>0</v>
      </c>
      <c r="CB3044">
        <v>9</v>
      </c>
      <c r="CC3044" t="e">
        <v>#VALUE!</v>
      </c>
      <c r="CD3044">
        <v>9</v>
      </c>
      <c r="CE3044">
        <v>0</v>
      </c>
      <c r="CH3044">
        <f t="shared" si="236"/>
        <v>0</v>
      </c>
      <c r="CI3044" t="s">
        <v>1405</v>
      </c>
      <c r="CJ3044">
        <v>1</v>
      </c>
      <c r="CK3044" t="s">
        <v>1399</v>
      </c>
      <c r="CL3044">
        <f t="shared" si="237"/>
        <v>0</v>
      </c>
      <c r="CM3044">
        <f t="shared" si="238"/>
        <v>0</v>
      </c>
      <c r="CN3044">
        <f t="shared" si="239"/>
        <v>0</v>
      </c>
    </row>
    <row r="3045" spans="1:92" x14ac:dyDescent="0.25">
      <c r="A3045">
        <v>2467</v>
      </c>
      <c r="B3045" t="s">
        <v>564</v>
      </c>
      <c r="C3045" t="s">
        <v>564</v>
      </c>
      <c r="D3045">
        <v>2612512</v>
      </c>
      <c r="E3045">
        <v>2</v>
      </c>
      <c r="F3045" s="107">
        <v>41002</v>
      </c>
      <c r="G3045" s="107">
        <v>41061</v>
      </c>
      <c r="H3045">
        <v>2612512</v>
      </c>
      <c r="I3045" s="107">
        <v>41002</v>
      </c>
      <c r="J3045" s="107">
        <v>41061</v>
      </c>
      <c r="K3045" t="s">
        <v>562</v>
      </c>
      <c r="L3045" t="s">
        <v>562</v>
      </c>
      <c r="N3045" t="s">
        <v>564</v>
      </c>
      <c r="O3045" t="s">
        <v>913</v>
      </c>
      <c r="P3045" t="s">
        <v>587</v>
      </c>
      <c r="Q3045">
        <v>60</v>
      </c>
      <c r="R3045">
        <v>60</v>
      </c>
      <c r="S3045">
        <v>0</v>
      </c>
      <c r="T3045">
        <v>0</v>
      </c>
      <c r="AD3045" s="107">
        <v>33002</v>
      </c>
      <c r="AE3045" t="s">
        <v>31</v>
      </c>
      <c r="AF3045" t="s">
        <v>32</v>
      </c>
      <c r="AG3045" t="s">
        <v>868</v>
      </c>
      <c r="AH3045" t="s">
        <v>30</v>
      </c>
      <c r="AI3045" t="s">
        <v>58</v>
      </c>
      <c r="AJ3045" t="s">
        <v>47</v>
      </c>
      <c r="AK3045">
        <v>4</v>
      </c>
      <c r="AL3045" t="s">
        <v>47</v>
      </c>
      <c r="AP3045" t="s">
        <v>109</v>
      </c>
      <c r="AR3045" t="s">
        <v>49</v>
      </c>
      <c r="AS3045" t="s">
        <v>73</v>
      </c>
      <c r="BC3045" t="s">
        <v>37</v>
      </c>
      <c r="BF3045">
        <v>60</v>
      </c>
      <c r="BG3045">
        <v>60</v>
      </c>
      <c r="BH3045">
        <v>60</v>
      </c>
      <c r="BI3045">
        <v>21.857923497267759</v>
      </c>
      <c r="BJ3045">
        <f t="shared" si="235"/>
        <v>22</v>
      </c>
      <c r="BK3045">
        <v>0</v>
      </c>
      <c r="BL3045">
        <v>0</v>
      </c>
      <c r="BM3045" t="s">
        <v>47</v>
      </c>
      <c r="BN3045" t="s">
        <v>913</v>
      </c>
      <c r="BO3045" t="s">
        <v>564</v>
      </c>
      <c r="BQ3045" t="s">
        <v>47</v>
      </c>
      <c r="BR3045" t="s">
        <v>87</v>
      </c>
      <c r="BS3045" t="s">
        <v>572</v>
      </c>
      <c r="BT3045" t="s">
        <v>1252</v>
      </c>
      <c r="BU3045" t="s">
        <v>564</v>
      </c>
      <c r="BV3045">
        <v>1</v>
      </c>
      <c r="BW3045">
        <v>1</v>
      </c>
      <c r="BX3045">
        <v>0</v>
      </c>
      <c r="BY3045">
        <v>0</v>
      </c>
      <c r="BZ3045">
        <v>-60</v>
      </c>
      <c r="CA3045">
        <v>0</v>
      </c>
      <c r="CB3045">
        <v>60</v>
      </c>
      <c r="CC3045" t="e">
        <v>#VALUE!</v>
      </c>
      <c r="CD3045">
        <v>60</v>
      </c>
      <c r="CE3045">
        <v>0</v>
      </c>
      <c r="CH3045">
        <f t="shared" si="236"/>
        <v>0</v>
      </c>
      <c r="CI3045" t="s">
        <v>1401</v>
      </c>
      <c r="CJ3045">
        <v>3</v>
      </c>
      <c r="CK3045" t="s">
        <v>1399</v>
      </c>
      <c r="CL3045">
        <f t="shared" si="237"/>
        <v>0</v>
      </c>
      <c r="CM3045">
        <f t="shared" si="238"/>
        <v>0</v>
      </c>
      <c r="CN3045">
        <f t="shared" si="239"/>
        <v>0</v>
      </c>
    </row>
    <row r="3046" spans="1:92" x14ac:dyDescent="0.25">
      <c r="A3046">
        <v>2475</v>
      </c>
      <c r="B3046" t="s">
        <v>564</v>
      </c>
      <c r="C3046" t="s">
        <v>564</v>
      </c>
      <c r="D3046">
        <v>2612574</v>
      </c>
      <c r="E3046">
        <v>5</v>
      </c>
      <c r="F3046" s="107">
        <v>41002</v>
      </c>
      <c r="G3046" s="107">
        <v>41200</v>
      </c>
      <c r="H3046">
        <v>2612574</v>
      </c>
      <c r="I3046" s="107">
        <v>41030</v>
      </c>
      <c r="J3046" s="107">
        <v>41200</v>
      </c>
      <c r="K3046" t="s">
        <v>562</v>
      </c>
      <c r="L3046" t="s">
        <v>562</v>
      </c>
      <c r="N3046" t="s">
        <v>564</v>
      </c>
      <c r="O3046" t="s">
        <v>913</v>
      </c>
      <c r="P3046" t="s">
        <v>38</v>
      </c>
      <c r="Q3046">
        <v>171</v>
      </c>
      <c r="R3046">
        <v>199</v>
      </c>
      <c r="S3046">
        <v>0</v>
      </c>
      <c r="T3046">
        <v>0</v>
      </c>
      <c r="AD3046" s="107">
        <v>31486</v>
      </c>
      <c r="AE3046" t="s">
        <v>31</v>
      </c>
      <c r="AF3046" t="s">
        <v>68</v>
      </c>
      <c r="AG3046" t="s">
        <v>870</v>
      </c>
      <c r="AH3046" t="s">
        <v>30</v>
      </c>
      <c r="AI3046" t="s">
        <v>99</v>
      </c>
      <c r="AJ3046" t="s">
        <v>88</v>
      </c>
      <c r="AK3046">
        <v>7</v>
      </c>
      <c r="AL3046" t="s">
        <v>987</v>
      </c>
      <c r="AN3046">
        <v>6</v>
      </c>
      <c r="AP3046" t="s">
        <v>141</v>
      </c>
      <c r="AR3046" t="s">
        <v>43</v>
      </c>
      <c r="AS3046" t="s">
        <v>63</v>
      </c>
      <c r="BC3046" t="s">
        <v>37</v>
      </c>
      <c r="BF3046">
        <v>171</v>
      </c>
      <c r="BG3046">
        <v>171</v>
      </c>
      <c r="BH3046">
        <v>199</v>
      </c>
      <c r="BI3046">
        <v>26</v>
      </c>
      <c r="BJ3046">
        <f t="shared" si="235"/>
        <v>26</v>
      </c>
      <c r="BK3046">
        <v>0</v>
      </c>
      <c r="BL3046">
        <v>0</v>
      </c>
      <c r="BM3046" t="s">
        <v>1050</v>
      </c>
      <c r="BN3046" t="s">
        <v>913</v>
      </c>
      <c r="BO3046" t="s">
        <v>564</v>
      </c>
      <c r="BQ3046" t="s">
        <v>1050</v>
      </c>
      <c r="BR3046" t="s">
        <v>87</v>
      </c>
      <c r="BS3046" t="s">
        <v>572</v>
      </c>
      <c r="BT3046" t="s">
        <v>1252</v>
      </c>
      <c r="BU3046" t="s">
        <v>564</v>
      </c>
      <c r="BV3046">
        <v>0.85929648241206025</v>
      </c>
      <c r="BW3046">
        <v>1</v>
      </c>
      <c r="BX3046">
        <v>0.14070351758793975</v>
      </c>
      <c r="BY3046">
        <v>0</v>
      </c>
      <c r="BZ3046">
        <v>-171</v>
      </c>
      <c r="CA3046">
        <v>0</v>
      </c>
      <c r="CB3046">
        <v>171</v>
      </c>
      <c r="CC3046" t="e">
        <v>#VALUE!</v>
      </c>
      <c r="CD3046">
        <v>171</v>
      </c>
      <c r="CE3046">
        <v>0</v>
      </c>
      <c r="CH3046">
        <f t="shared" si="236"/>
        <v>0</v>
      </c>
      <c r="CI3046" t="s">
        <v>1403</v>
      </c>
      <c r="CJ3046">
        <v>6</v>
      </c>
      <c r="CK3046" t="s">
        <v>1399</v>
      </c>
      <c r="CL3046">
        <f t="shared" si="237"/>
        <v>0</v>
      </c>
      <c r="CM3046">
        <f t="shared" si="238"/>
        <v>0</v>
      </c>
      <c r="CN3046">
        <f t="shared" si="239"/>
        <v>0</v>
      </c>
    </row>
    <row r="3047" spans="1:92" x14ac:dyDescent="0.25">
      <c r="A3047">
        <v>2477</v>
      </c>
      <c r="B3047" t="s">
        <v>564</v>
      </c>
      <c r="C3047" t="s">
        <v>564</v>
      </c>
      <c r="D3047">
        <v>2612603</v>
      </c>
      <c r="E3047">
        <v>1</v>
      </c>
      <c r="F3047" s="107">
        <v>41002</v>
      </c>
      <c r="G3047" s="107">
        <v>41088</v>
      </c>
      <c r="H3047">
        <v>2612603</v>
      </c>
      <c r="I3047" s="107">
        <v>41003</v>
      </c>
      <c r="J3047" s="107">
        <v>41004</v>
      </c>
      <c r="K3047">
        <v>5000</v>
      </c>
      <c r="L3047" t="s">
        <v>567</v>
      </c>
      <c r="M3047" s="107">
        <v>41004</v>
      </c>
      <c r="N3047" t="s">
        <v>87</v>
      </c>
      <c r="O3047" t="s">
        <v>75</v>
      </c>
      <c r="P3047" t="s">
        <v>54</v>
      </c>
      <c r="Q3047">
        <v>2</v>
      </c>
      <c r="R3047">
        <v>87</v>
      </c>
      <c r="S3047">
        <v>0</v>
      </c>
      <c r="T3047">
        <v>0</v>
      </c>
      <c r="AD3047" s="107">
        <v>29007</v>
      </c>
      <c r="AE3047" t="s">
        <v>31</v>
      </c>
      <c r="AF3047" t="s">
        <v>32</v>
      </c>
      <c r="AG3047" t="s">
        <v>868</v>
      </c>
      <c r="AH3047" t="s">
        <v>30</v>
      </c>
      <c r="AI3047" t="s">
        <v>96</v>
      </c>
      <c r="AJ3047" t="s">
        <v>54</v>
      </c>
      <c r="AK3047">
        <v>4</v>
      </c>
      <c r="AL3047" t="s">
        <v>54</v>
      </c>
      <c r="AP3047" t="s">
        <v>381</v>
      </c>
      <c r="AR3047" t="s">
        <v>66</v>
      </c>
      <c r="AS3047" t="s">
        <v>381</v>
      </c>
      <c r="BC3047" t="s">
        <v>51</v>
      </c>
      <c r="BF3047">
        <v>2</v>
      </c>
      <c r="BG3047">
        <v>86</v>
      </c>
      <c r="BH3047">
        <v>87</v>
      </c>
      <c r="BI3047">
        <v>32.77322404371585</v>
      </c>
      <c r="BJ3047">
        <f t="shared" si="235"/>
        <v>33</v>
      </c>
      <c r="BK3047">
        <v>0</v>
      </c>
      <c r="BL3047">
        <v>-84</v>
      </c>
      <c r="BM3047" t="s">
        <v>1051</v>
      </c>
      <c r="BN3047" t="s">
        <v>75</v>
      </c>
      <c r="BO3047" t="s">
        <v>87</v>
      </c>
      <c r="BQ3047" t="s">
        <v>1051</v>
      </c>
      <c r="BR3047" t="s">
        <v>87</v>
      </c>
      <c r="BS3047" t="s">
        <v>573</v>
      </c>
      <c r="BT3047" t="s">
        <v>1252</v>
      </c>
      <c r="BU3047" t="s">
        <v>564</v>
      </c>
      <c r="BV3047">
        <v>2.2988505747126436E-2</v>
      </c>
      <c r="BW3047">
        <v>2.3255813953488372E-2</v>
      </c>
      <c r="BX3047">
        <v>2.6730820636193531E-4</v>
      </c>
      <c r="BY3047">
        <v>0</v>
      </c>
      <c r="BZ3047">
        <v>-2</v>
      </c>
      <c r="CA3047">
        <v>0</v>
      </c>
      <c r="CB3047">
        <v>2</v>
      </c>
      <c r="CC3047" t="e">
        <v>#VALUE!</v>
      </c>
      <c r="CD3047">
        <v>2</v>
      </c>
      <c r="CE3047">
        <v>0</v>
      </c>
      <c r="CH3047">
        <f t="shared" si="236"/>
        <v>0</v>
      </c>
      <c r="CI3047" t="s">
        <v>1405</v>
      </c>
      <c r="CJ3047">
        <v>1</v>
      </c>
      <c r="CK3047" t="s">
        <v>1399</v>
      </c>
      <c r="CL3047">
        <f t="shared" si="237"/>
        <v>1</v>
      </c>
      <c r="CM3047">
        <f t="shared" si="238"/>
        <v>0</v>
      </c>
      <c r="CN3047">
        <f t="shared" si="239"/>
        <v>0</v>
      </c>
    </row>
    <row r="3048" spans="1:92" x14ac:dyDescent="0.25">
      <c r="A3048">
        <v>2479</v>
      </c>
      <c r="B3048" t="s">
        <v>564</v>
      </c>
      <c r="C3048" t="s">
        <v>564</v>
      </c>
      <c r="D3048">
        <v>2612652</v>
      </c>
      <c r="E3048">
        <v>6</v>
      </c>
      <c r="F3048" s="107">
        <v>41002</v>
      </c>
      <c r="G3048" s="107">
        <v>41227</v>
      </c>
      <c r="H3048">
        <v>2612652</v>
      </c>
      <c r="I3048" s="107">
        <v>41003</v>
      </c>
      <c r="J3048" s="107">
        <v>41227</v>
      </c>
      <c r="K3048">
        <v>60000</v>
      </c>
      <c r="L3048" t="s">
        <v>570</v>
      </c>
      <c r="N3048" t="s">
        <v>564</v>
      </c>
      <c r="O3048" t="s">
        <v>913</v>
      </c>
      <c r="P3048" t="s">
        <v>38</v>
      </c>
      <c r="Q3048">
        <v>225</v>
      </c>
      <c r="R3048">
        <v>226</v>
      </c>
      <c r="S3048">
        <v>0</v>
      </c>
      <c r="T3048">
        <v>0</v>
      </c>
      <c r="AB3048" t="s">
        <v>111</v>
      </c>
      <c r="AD3048" s="107">
        <v>21838</v>
      </c>
      <c r="AE3048" t="s">
        <v>31</v>
      </c>
      <c r="AF3048" t="s">
        <v>39</v>
      </c>
      <c r="AG3048" t="s">
        <v>40</v>
      </c>
      <c r="AH3048" t="s">
        <v>30</v>
      </c>
      <c r="AI3048" t="s">
        <v>82</v>
      </c>
      <c r="AJ3048" t="s">
        <v>88</v>
      </c>
      <c r="AK3048">
        <v>8</v>
      </c>
      <c r="AL3048" t="s">
        <v>361</v>
      </c>
      <c r="AM3048">
        <v>2</v>
      </c>
      <c r="AP3048" t="s">
        <v>187</v>
      </c>
      <c r="AR3048" t="s">
        <v>66</v>
      </c>
      <c r="AS3048" t="s">
        <v>63</v>
      </c>
      <c r="BC3048" t="s">
        <v>51</v>
      </c>
      <c r="BF3048">
        <v>225</v>
      </c>
      <c r="BG3048">
        <v>225</v>
      </c>
      <c r="BH3048">
        <v>226</v>
      </c>
      <c r="BI3048">
        <v>52.360655737704917</v>
      </c>
      <c r="BJ3048">
        <f t="shared" si="235"/>
        <v>53</v>
      </c>
      <c r="BK3048">
        <v>0</v>
      </c>
      <c r="BL3048">
        <v>0</v>
      </c>
      <c r="BM3048" t="s">
        <v>1050</v>
      </c>
      <c r="BN3048" t="s">
        <v>913</v>
      </c>
      <c r="BO3048" t="s">
        <v>564</v>
      </c>
      <c r="BQ3048" t="s">
        <v>1050</v>
      </c>
      <c r="BR3048" t="s">
        <v>87</v>
      </c>
      <c r="BS3048" t="s">
        <v>572</v>
      </c>
      <c r="BT3048" t="s">
        <v>1252</v>
      </c>
      <c r="BU3048" t="s">
        <v>564</v>
      </c>
      <c r="BV3048">
        <v>0.99557522123893805</v>
      </c>
      <c r="BW3048">
        <v>1</v>
      </c>
      <c r="BX3048">
        <v>4.4247787610619538E-3</v>
      </c>
      <c r="BY3048">
        <v>0</v>
      </c>
      <c r="BZ3048">
        <v>-225</v>
      </c>
      <c r="CA3048">
        <v>0</v>
      </c>
      <c r="CB3048">
        <v>225</v>
      </c>
      <c r="CC3048" t="e">
        <v>#VALUE!</v>
      </c>
      <c r="CD3048">
        <v>225</v>
      </c>
      <c r="CE3048">
        <v>0</v>
      </c>
      <c r="CH3048">
        <f t="shared" si="236"/>
        <v>0</v>
      </c>
      <c r="CI3048" t="s">
        <v>1403</v>
      </c>
      <c r="CJ3048">
        <v>6</v>
      </c>
      <c r="CK3048" t="s">
        <v>1399</v>
      </c>
      <c r="CL3048">
        <f t="shared" si="237"/>
        <v>0</v>
      </c>
      <c r="CM3048">
        <f t="shared" si="238"/>
        <v>0</v>
      </c>
      <c r="CN3048">
        <f t="shared" si="239"/>
        <v>0</v>
      </c>
    </row>
    <row r="3049" spans="1:92" x14ac:dyDescent="0.25">
      <c r="A3049">
        <v>2486</v>
      </c>
      <c r="B3049" t="s">
        <v>564</v>
      </c>
      <c r="C3049" t="s">
        <v>564</v>
      </c>
      <c r="D3049">
        <v>2612678</v>
      </c>
      <c r="E3049">
        <v>2</v>
      </c>
      <c r="F3049" s="107">
        <v>41002</v>
      </c>
      <c r="G3049" s="107">
        <v>41068</v>
      </c>
      <c r="H3049">
        <v>2612678</v>
      </c>
      <c r="I3049" s="107" t="s">
        <v>560</v>
      </c>
      <c r="J3049" s="107" t="s">
        <v>560</v>
      </c>
      <c r="K3049">
        <v>10000</v>
      </c>
      <c r="L3049" t="s">
        <v>568</v>
      </c>
      <c r="M3049" s="107">
        <v>41004</v>
      </c>
      <c r="N3049" t="s">
        <v>87</v>
      </c>
      <c r="O3049" t="s">
        <v>75</v>
      </c>
      <c r="P3049" t="s">
        <v>587</v>
      </c>
      <c r="Q3049">
        <v>0</v>
      </c>
      <c r="R3049">
        <v>67</v>
      </c>
      <c r="S3049">
        <v>0</v>
      </c>
      <c r="T3049">
        <v>0</v>
      </c>
      <c r="AB3049" t="s">
        <v>111</v>
      </c>
      <c r="AD3049" s="107">
        <v>34414</v>
      </c>
      <c r="AE3049" t="s">
        <v>31</v>
      </c>
      <c r="AF3049" t="s">
        <v>39</v>
      </c>
      <c r="AG3049" t="s">
        <v>40</v>
      </c>
      <c r="AH3049" t="s">
        <v>30</v>
      </c>
      <c r="AI3049" t="s">
        <v>86</v>
      </c>
      <c r="AJ3049" t="s">
        <v>47</v>
      </c>
      <c r="AK3049">
        <v>4</v>
      </c>
      <c r="AL3049" t="s">
        <v>47</v>
      </c>
      <c r="AP3049" t="s">
        <v>55</v>
      </c>
      <c r="AR3049" t="s">
        <v>49</v>
      </c>
      <c r="AS3049" t="s">
        <v>56</v>
      </c>
      <c r="AT3049" t="s">
        <v>447</v>
      </c>
      <c r="BC3049" t="s">
        <v>51</v>
      </c>
      <c r="BF3049">
        <v>0</v>
      </c>
      <c r="BG3049">
        <v>0</v>
      </c>
      <c r="BH3049">
        <v>67</v>
      </c>
      <c r="BI3049">
        <v>18</v>
      </c>
      <c r="BJ3049" t="e">
        <f t="shared" si="235"/>
        <v>#VALUE!</v>
      </c>
      <c r="BK3049" t="e">
        <v>#VALUE!</v>
      </c>
      <c r="BL3049" t="e">
        <v>#VALUE!</v>
      </c>
      <c r="BM3049" t="s">
        <v>47</v>
      </c>
      <c r="BN3049" t="s">
        <v>75</v>
      </c>
      <c r="BO3049" t="s">
        <v>87</v>
      </c>
      <c r="BQ3049" t="s">
        <v>47</v>
      </c>
      <c r="BR3049">
        <v>0</v>
      </c>
      <c r="BS3049" t="s">
        <v>573</v>
      </c>
      <c r="BT3049" t="s">
        <v>1252</v>
      </c>
      <c r="BU3049" t="s">
        <v>564</v>
      </c>
      <c r="BV3049">
        <v>0</v>
      </c>
      <c r="BW3049">
        <v>0</v>
      </c>
      <c r="BX3049">
        <v>0</v>
      </c>
      <c r="BY3049">
        <v>0</v>
      </c>
      <c r="BZ3049" t="e">
        <v>#VALUE!</v>
      </c>
      <c r="CA3049" t="e">
        <v>#VALUE!</v>
      </c>
      <c r="CB3049" t="e">
        <v>#VALUE!</v>
      </c>
      <c r="CC3049">
        <v>0</v>
      </c>
      <c r="CD3049">
        <v>0</v>
      </c>
      <c r="CE3049">
        <v>0</v>
      </c>
      <c r="CH3049">
        <f t="shared" si="236"/>
        <v>0</v>
      </c>
      <c r="CI3049" t="s">
        <v>1405</v>
      </c>
      <c r="CJ3049">
        <v>1</v>
      </c>
      <c r="CK3049" t="s">
        <v>1400</v>
      </c>
      <c r="CL3049">
        <f t="shared" si="237"/>
        <v>1</v>
      </c>
      <c r="CM3049">
        <f t="shared" si="238"/>
        <v>0</v>
      </c>
      <c r="CN3049">
        <f t="shared" si="239"/>
        <v>0</v>
      </c>
    </row>
    <row r="3050" spans="1:92" x14ac:dyDescent="0.25">
      <c r="A3050">
        <v>2488</v>
      </c>
      <c r="B3050" t="s">
        <v>564</v>
      </c>
      <c r="C3050" t="s">
        <v>564</v>
      </c>
      <c r="D3050">
        <v>2612679</v>
      </c>
      <c r="E3050">
        <v>2</v>
      </c>
      <c r="F3050" s="107">
        <v>41002</v>
      </c>
      <c r="G3050" s="107">
        <v>41120</v>
      </c>
      <c r="H3050">
        <v>2612679</v>
      </c>
      <c r="I3050" s="107">
        <v>41002</v>
      </c>
      <c r="J3050" s="107">
        <v>41004</v>
      </c>
      <c r="K3050">
        <v>2000</v>
      </c>
      <c r="L3050" t="s">
        <v>566</v>
      </c>
      <c r="M3050" s="107">
        <v>41004</v>
      </c>
      <c r="N3050" t="s">
        <v>87</v>
      </c>
      <c r="O3050" t="s">
        <v>75</v>
      </c>
      <c r="P3050" t="s">
        <v>587</v>
      </c>
      <c r="Q3050">
        <v>3</v>
      </c>
      <c r="R3050">
        <v>119</v>
      </c>
      <c r="S3050">
        <v>0</v>
      </c>
      <c r="T3050">
        <v>0</v>
      </c>
      <c r="AD3050" s="107">
        <v>28436</v>
      </c>
      <c r="AE3050" t="s">
        <v>31</v>
      </c>
      <c r="AF3050" t="s">
        <v>68</v>
      </c>
      <c r="AG3050" t="s">
        <v>870</v>
      </c>
      <c r="AH3050" t="s">
        <v>30</v>
      </c>
      <c r="AI3050" t="s">
        <v>96</v>
      </c>
      <c r="AJ3050" t="s">
        <v>47</v>
      </c>
      <c r="AK3050">
        <v>5</v>
      </c>
      <c r="AL3050" t="s">
        <v>47</v>
      </c>
      <c r="AP3050" t="s">
        <v>174</v>
      </c>
      <c r="AR3050" t="s">
        <v>43</v>
      </c>
      <c r="AS3050" t="s">
        <v>44</v>
      </c>
      <c r="BC3050" t="s">
        <v>51</v>
      </c>
      <c r="BF3050">
        <v>3</v>
      </c>
      <c r="BG3050">
        <v>119</v>
      </c>
      <c r="BH3050">
        <v>119</v>
      </c>
      <c r="BI3050">
        <v>34.333333333333336</v>
      </c>
      <c r="BJ3050">
        <f t="shared" si="235"/>
        <v>34</v>
      </c>
      <c r="BK3050">
        <v>0</v>
      </c>
      <c r="BL3050">
        <v>-116</v>
      </c>
      <c r="BM3050" t="s">
        <v>47</v>
      </c>
      <c r="BN3050" t="s">
        <v>75</v>
      </c>
      <c r="BO3050" t="s">
        <v>87</v>
      </c>
      <c r="BQ3050" t="s">
        <v>47</v>
      </c>
      <c r="BR3050" t="s">
        <v>87</v>
      </c>
      <c r="BS3050" t="s">
        <v>573</v>
      </c>
      <c r="BT3050" t="s">
        <v>1252</v>
      </c>
      <c r="BU3050" t="s">
        <v>564</v>
      </c>
      <c r="BV3050">
        <v>2.5210084033613446E-2</v>
      </c>
      <c r="BW3050">
        <v>2.5210084033613446E-2</v>
      </c>
      <c r="BX3050">
        <v>0</v>
      </c>
      <c r="BY3050">
        <v>0</v>
      </c>
      <c r="BZ3050">
        <v>-3</v>
      </c>
      <c r="CA3050">
        <v>0</v>
      </c>
      <c r="CB3050">
        <v>3</v>
      </c>
      <c r="CC3050" t="e">
        <v>#VALUE!</v>
      </c>
      <c r="CD3050">
        <v>3</v>
      </c>
      <c r="CE3050">
        <v>0</v>
      </c>
      <c r="CH3050">
        <f t="shared" si="236"/>
        <v>0</v>
      </c>
      <c r="CI3050" t="s">
        <v>1405</v>
      </c>
      <c r="CJ3050">
        <v>1</v>
      </c>
      <c r="CK3050" t="s">
        <v>1399</v>
      </c>
      <c r="CL3050">
        <f t="shared" si="237"/>
        <v>1</v>
      </c>
      <c r="CM3050">
        <f t="shared" si="238"/>
        <v>0</v>
      </c>
      <c r="CN3050">
        <f t="shared" si="239"/>
        <v>0</v>
      </c>
    </row>
    <row r="3051" spans="1:92" x14ac:dyDescent="0.25">
      <c r="A3051">
        <v>2636</v>
      </c>
      <c r="B3051" t="s">
        <v>564</v>
      </c>
      <c r="C3051" t="s">
        <v>564</v>
      </c>
      <c r="D3051">
        <v>2612683</v>
      </c>
      <c r="E3051">
        <v>2</v>
      </c>
      <c r="F3051" s="107">
        <v>41006</v>
      </c>
      <c r="G3051" s="107">
        <v>41099</v>
      </c>
      <c r="H3051">
        <v>2612683</v>
      </c>
      <c r="I3051" s="107">
        <v>41006</v>
      </c>
      <c r="J3051" s="107">
        <v>41099</v>
      </c>
      <c r="K3051">
        <v>10000</v>
      </c>
      <c r="L3051" t="s">
        <v>568</v>
      </c>
      <c r="N3051" t="s">
        <v>564</v>
      </c>
      <c r="O3051" t="s">
        <v>913</v>
      </c>
      <c r="P3051" t="s">
        <v>587</v>
      </c>
      <c r="Q3051">
        <v>94</v>
      </c>
      <c r="R3051">
        <v>94</v>
      </c>
      <c r="S3051">
        <v>0</v>
      </c>
      <c r="T3051">
        <v>0</v>
      </c>
      <c r="AB3051" t="s">
        <v>111</v>
      </c>
      <c r="AD3051" s="107">
        <v>34726</v>
      </c>
      <c r="AE3051" t="s">
        <v>31</v>
      </c>
      <c r="AF3051" t="s">
        <v>39</v>
      </c>
      <c r="AG3051" t="s">
        <v>40</v>
      </c>
      <c r="AH3051" t="s">
        <v>30</v>
      </c>
      <c r="AI3051" t="s">
        <v>89</v>
      </c>
      <c r="AJ3051" t="s">
        <v>47</v>
      </c>
      <c r="AK3051">
        <v>6</v>
      </c>
      <c r="AL3051" t="s">
        <v>47</v>
      </c>
      <c r="AP3051" t="s">
        <v>55</v>
      </c>
      <c r="AR3051" t="s">
        <v>49</v>
      </c>
      <c r="AS3051" t="s">
        <v>56</v>
      </c>
      <c r="BC3051" t="s">
        <v>51</v>
      </c>
      <c r="BF3051">
        <v>94</v>
      </c>
      <c r="BG3051">
        <v>94</v>
      </c>
      <c r="BH3051">
        <v>94</v>
      </c>
      <c r="BI3051">
        <v>17.15846994535519</v>
      </c>
      <c r="BJ3051">
        <f t="shared" si="235"/>
        <v>17</v>
      </c>
      <c r="BK3051">
        <v>0</v>
      </c>
      <c r="BL3051">
        <v>0</v>
      </c>
      <c r="BM3051" t="s">
        <v>47</v>
      </c>
      <c r="BN3051" t="s">
        <v>913</v>
      </c>
      <c r="BO3051" t="s">
        <v>564</v>
      </c>
      <c r="BQ3051" t="s">
        <v>47</v>
      </c>
      <c r="BR3051" t="s">
        <v>87</v>
      </c>
      <c r="BS3051" t="s">
        <v>572</v>
      </c>
      <c r="BT3051" t="s">
        <v>1252</v>
      </c>
      <c r="BU3051" t="s">
        <v>564</v>
      </c>
      <c r="BV3051">
        <v>1</v>
      </c>
      <c r="BW3051">
        <v>1</v>
      </c>
      <c r="BX3051">
        <v>0</v>
      </c>
      <c r="BY3051">
        <v>0</v>
      </c>
      <c r="BZ3051">
        <v>-94</v>
      </c>
      <c r="CA3051">
        <v>0</v>
      </c>
      <c r="CB3051">
        <v>94</v>
      </c>
      <c r="CC3051" t="e">
        <v>#VALUE!</v>
      </c>
      <c r="CD3051">
        <v>94</v>
      </c>
      <c r="CE3051">
        <v>0</v>
      </c>
      <c r="CH3051">
        <f t="shared" si="236"/>
        <v>0</v>
      </c>
      <c r="CI3051" t="s">
        <v>1408</v>
      </c>
      <c r="CJ3051">
        <v>0</v>
      </c>
      <c r="CK3051" t="s">
        <v>1399</v>
      </c>
      <c r="CL3051">
        <f t="shared" si="237"/>
        <v>0</v>
      </c>
      <c r="CM3051">
        <f t="shared" si="238"/>
        <v>0</v>
      </c>
      <c r="CN3051">
        <f t="shared" si="239"/>
        <v>0</v>
      </c>
    </row>
    <row r="3052" spans="1:92" x14ac:dyDescent="0.25">
      <c r="A3052">
        <v>2491</v>
      </c>
      <c r="B3052" t="s">
        <v>564</v>
      </c>
      <c r="C3052" t="s">
        <v>564</v>
      </c>
      <c r="D3052">
        <v>2612684</v>
      </c>
      <c r="E3052">
        <v>1</v>
      </c>
      <c r="F3052" s="107">
        <v>41002</v>
      </c>
      <c r="G3052" s="107">
        <v>41009</v>
      </c>
      <c r="H3052">
        <v>2612684</v>
      </c>
      <c r="I3052" s="107">
        <v>41002</v>
      </c>
      <c r="J3052" s="107">
        <v>41005</v>
      </c>
      <c r="K3052">
        <v>5000</v>
      </c>
      <c r="L3052" t="s">
        <v>567</v>
      </c>
      <c r="M3052" s="107">
        <v>41005</v>
      </c>
      <c r="N3052" t="s">
        <v>87</v>
      </c>
      <c r="O3052" t="s">
        <v>75</v>
      </c>
      <c r="P3052" t="s">
        <v>54</v>
      </c>
      <c r="Q3052">
        <v>4</v>
      </c>
      <c r="R3052">
        <v>8</v>
      </c>
      <c r="S3052">
        <v>0</v>
      </c>
      <c r="T3052">
        <v>0</v>
      </c>
      <c r="AD3052" s="107">
        <v>34401</v>
      </c>
      <c r="AE3052" t="s">
        <v>31</v>
      </c>
      <c r="AF3052" t="s">
        <v>32</v>
      </c>
      <c r="AG3052" t="s">
        <v>868</v>
      </c>
      <c r="AH3052" t="s">
        <v>30</v>
      </c>
      <c r="AI3052" t="s">
        <v>79</v>
      </c>
      <c r="AJ3052" t="s">
        <v>54</v>
      </c>
      <c r="AK3052">
        <v>2</v>
      </c>
      <c r="AL3052" t="s">
        <v>54</v>
      </c>
      <c r="AP3052" t="s">
        <v>147</v>
      </c>
      <c r="AR3052" t="s">
        <v>66</v>
      </c>
      <c r="AS3052" t="s">
        <v>44</v>
      </c>
      <c r="BC3052" t="s">
        <v>51</v>
      </c>
      <c r="BF3052">
        <v>4</v>
      </c>
      <c r="BG3052">
        <v>8</v>
      </c>
      <c r="BH3052">
        <v>8</v>
      </c>
      <c r="BI3052">
        <v>18.035519125683059</v>
      </c>
      <c r="BJ3052">
        <f t="shared" si="235"/>
        <v>18</v>
      </c>
      <c r="BK3052">
        <v>0</v>
      </c>
      <c r="BL3052">
        <v>-4</v>
      </c>
      <c r="BM3052" t="s">
        <v>1051</v>
      </c>
      <c r="BN3052" t="s">
        <v>75</v>
      </c>
      <c r="BO3052" t="s">
        <v>87</v>
      </c>
      <c r="BQ3052" t="s">
        <v>1051</v>
      </c>
      <c r="BR3052" t="s">
        <v>87</v>
      </c>
      <c r="BS3052" t="s">
        <v>573</v>
      </c>
      <c r="BT3052" t="s">
        <v>1252</v>
      </c>
      <c r="BU3052" t="s">
        <v>564</v>
      </c>
      <c r="BV3052">
        <v>0.5</v>
      </c>
      <c r="BW3052">
        <v>0.5</v>
      </c>
      <c r="BX3052">
        <v>0</v>
      </c>
      <c r="BY3052">
        <v>0</v>
      </c>
      <c r="BZ3052">
        <v>-4</v>
      </c>
      <c r="CA3052">
        <v>0</v>
      </c>
      <c r="CB3052">
        <v>4</v>
      </c>
      <c r="CC3052" t="e">
        <v>#VALUE!</v>
      </c>
      <c r="CD3052">
        <v>4</v>
      </c>
      <c r="CE3052">
        <v>0</v>
      </c>
      <c r="CH3052">
        <f t="shared" si="236"/>
        <v>0</v>
      </c>
      <c r="CI3052" t="s">
        <v>1405</v>
      </c>
      <c r="CJ3052">
        <v>1</v>
      </c>
      <c r="CK3052" t="s">
        <v>1399</v>
      </c>
      <c r="CL3052">
        <f t="shared" si="237"/>
        <v>1</v>
      </c>
      <c r="CM3052">
        <f t="shared" si="238"/>
        <v>0</v>
      </c>
      <c r="CN3052">
        <f t="shared" si="239"/>
        <v>0</v>
      </c>
    </row>
    <row r="3053" spans="1:92" x14ac:dyDescent="0.25">
      <c r="A3053">
        <v>2494</v>
      </c>
      <c r="B3053" t="s">
        <v>564</v>
      </c>
      <c r="C3053" t="s">
        <v>564</v>
      </c>
      <c r="D3053">
        <v>2612700</v>
      </c>
      <c r="E3053">
        <v>1</v>
      </c>
      <c r="F3053" s="107">
        <v>41002</v>
      </c>
      <c r="G3053" s="107">
        <v>41065</v>
      </c>
      <c r="H3053">
        <v>2612700</v>
      </c>
      <c r="I3053" s="107">
        <v>41003</v>
      </c>
      <c r="J3053" s="107">
        <v>41003</v>
      </c>
      <c r="K3053">
        <v>2000</v>
      </c>
      <c r="L3053" t="s">
        <v>566</v>
      </c>
      <c r="M3053" s="107">
        <v>41003</v>
      </c>
      <c r="N3053" t="s">
        <v>87</v>
      </c>
      <c r="O3053" t="s">
        <v>159</v>
      </c>
      <c r="P3053" t="s">
        <v>54</v>
      </c>
      <c r="Q3053">
        <v>1</v>
      </c>
      <c r="R3053">
        <v>64</v>
      </c>
      <c r="S3053">
        <v>0</v>
      </c>
      <c r="T3053">
        <v>0</v>
      </c>
      <c r="AD3053" s="107">
        <v>32788</v>
      </c>
      <c r="AE3053" t="s">
        <v>31</v>
      </c>
      <c r="AF3053" t="s">
        <v>68</v>
      </c>
      <c r="AG3053" t="s">
        <v>870</v>
      </c>
      <c r="AH3053" t="s">
        <v>30</v>
      </c>
      <c r="AI3053" t="s">
        <v>99</v>
      </c>
      <c r="AJ3053" t="s">
        <v>54</v>
      </c>
      <c r="AK3053">
        <v>3</v>
      </c>
      <c r="AL3053" t="s">
        <v>54</v>
      </c>
      <c r="AP3053" t="s">
        <v>102</v>
      </c>
      <c r="AR3053" t="s">
        <v>43</v>
      </c>
      <c r="AS3053" t="s">
        <v>44</v>
      </c>
      <c r="BC3053" t="s">
        <v>51</v>
      </c>
      <c r="BF3053">
        <v>1</v>
      </c>
      <c r="BG3053">
        <v>63</v>
      </c>
      <c r="BH3053">
        <v>64</v>
      </c>
      <c r="BI3053">
        <v>22.442622950819672</v>
      </c>
      <c r="BJ3053">
        <f t="shared" si="235"/>
        <v>23</v>
      </c>
      <c r="BK3053">
        <v>0</v>
      </c>
      <c r="BL3053">
        <v>-62</v>
      </c>
      <c r="BM3053" t="s">
        <v>1051</v>
      </c>
      <c r="BN3053" t="s">
        <v>159</v>
      </c>
      <c r="BO3053" t="s">
        <v>87</v>
      </c>
      <c r="BQ3053" t="s">
        <v>1051</v>
      </c>
      <c r="BR3053" t="s">
        <v>87</v>
      </c>
      <c r="BS3053" t="s">
        <v>573</v>
      </c>
      <c r="BT3053" t="s">
        <v>1252</v>
      </c>
      <c r="BU3053" t="s">
        <v>564</v>
      </c>
      <c r="BV3053">
        <v>1.5625E-2</v>
      </c>
      <c r="BW3053">
        <v>1.5873015873015872E-2</v>
      </c>
      <c r="BX3053">
        <v>2.4801587301587213E-4</v>
      </c>
      <c r="BY3053">
        <v>0</v>
      </c>
      <c r="BZ3053">
        <v>-1</v>
      </c>
      <c r="CA3053">
        <v>0</v>
      </c>
      <c r="CB3053">
        <v>1</v>
      </c>
      <c r="CC3053" t="e">
        <v>#VALUE!</v>
      </c>
      <c r="CD3053">
        <v>1</v>
      </c>
      <c r="CE3053">
        <v>0</v>
      </c>
      <c r="CH3053">
        <f t="shared" si="236"/>
        <v>0</v>
      </c>
      <c r="CI3053" t="s">
        <v>1405</v>
      </c>
      <c r="CJ3053">
        <v>1</v>
      </c>
      <c r="CK3053" t="s">
        <v>1399</v>
      </c>
      <c r="CL3053">
        <f t="shared" si="237"/>
        <v>1</v>
      </c>
      <c r="CM3053">
        <f t="shared" si="238"/>
        <v>0</v>
      </c>
      <c r="CN3053">
        <f t="shared" si="239"/>
        <v>0</v>
      </c>
    </row>
    <row r="3054" spans="1:92" x14ac:dyDescent="0.25">
      <c r="A3054">
        <v>2501</v>
      </c>
      <c r="B3054" t="s">
        <v>564</v>
      </c>
      <c r="C3054" t="s">
        <v>564</v>
      </c>
      <c r="D3054">
        <v>2612727</v>
      </c>
      <c r="E3054">
        <v>1</v>
      </c>
      <c r="F3054" s="107">
        <v>41003</v>
      </c>
      <c r="G3054" s="107">
        <v>41004</v>
      </c>
      <c r="H3054">
        <v>2612727</v>
      </c>
      <c r="I3054" s="107">
        <v>41003</v>
      </c>
      <c r="J3054" s="107">
        <v>41004</v>
      </c>
      <c r="K3054">
        <v>2000</v>
      </c>
      <c r="L3054" t="s">
        <v>566</v>
      </c>
      <c r="N3054" t="s">
        <v>564</v>
      </c>
      <c r="O3054" t="s">
        <v>913</v>
      </c>
      <c r="P3054" t="s">
        <v>54</v>
      </c>
      <c r="Q3054">
        <v>2</v>
      </c>
      <c r="R3054">
        <v>2</v>
      </c>
      <c r="S3054">
        <v>0</v>
      </c>
      <c r="T3054">
        <v>0</v>
      </c>
      <c r="AD3054" s="107">
        <v>32044</v>
      </c>
      <c r="AE3054" t="s">
        <v>31</v>
      </c>
      <c r="AF3054" t="s">
        <v>32</v>
      </c>
      <c r="AG3054" t="s">
        <v>868</v>
      </c>
      <c r="AH3054" t="s">
        <v>30</v>
      </c>
      <c r="AI3054" t="s">
        <v>71</v>
      </c>
      <c r="AJ3054" t="s">
        <v>54</v>
      </c>
      <c r="AK3054">
        <v>1</v>
      </c>
      <c r="AL3054" t="s">
        <v>54</v>
      </c>
      <c r="AP3054" t="s">
        <v>42</v>
      </c>
      <c r="AR3054" t="s">
        <v>43</v>
      </c>
      <c r="AS3054" t="s">
        <v>44</v>
      </c>
      <c r="BC3054" t="s">
        <v>78</v>
      </c>
      <c r="BF3054">
        <v>2</v>
      </c>
      <c r="BG3054">
        <v>2</v>
      </c>
      <c r="BH3054">
        <v>2</v>
      </c>
      <c r="BI3054">
        <v>24.478142076502731</v>
      </c>
      <c r="BJ3054">
        <f t="shared" si="235"/>
        <v>25</v>
      </c>
      <c r="BK3054">
        <v>0</v>
      </c>
      <c r="BL3054">
        <v>0</v>
      </c>
      <c r="BM3054" t="s">
        <v>1051</v>
      </c>
      <c r="BN3054" t="s">
        <v>913</v>
      </c>
      <c r="BO3054" t="s">
        <v>564</v>
      </c>
      <c r="BQ3054" t="s">
        <v>1051</v>
      </c>
      <c r="BR3054" t="s">
        <v>87</v>
      </c>
      <c r="BS3054" t="s">
        <v>572</v>
      </c>
      <c r="BT3054" t="s">
        <v>1252</v>
      </c>
      <c r="BU3054" t="s">
        <v>564</v>
      </c>
      <c r="BV3054">
        <v>1</v>
      </c>
      <c r="BW3054">
        <v>1</v>
      </c>
      <c r="BX3054">
        <v>0</v>
      </c>
      <c r="BY3054">
        <v>0</v>
      </c>
      <c r="BZ3054">
        <v>-2</v>
      </c>
      <c r="CA3054">
        <v>0</v>
      </c>
      <c r="CB3054">
        <v>2</v>
      </c>
      <c r="CC3054" t="e">
        <v>#VALUE!</v>
      </c>
      <c r="CD3054">
        <v>2</v>
      </c>
      <c r="CE3054">
        <v>0</v>
      </c>
      <c r="CH3054">
        <f t="shared" si="236"/>
        <v>0</v>
      </c>
      <c r="CI3054" t="s">
        <v>1405</v>
      </c>
      <c r="CJ3054">
        <v>1</v>
      </c>
      <c r="CK3054" t="s">
        <v>1399</v>
      </c>
      <c r="CL3054">
        <f t="shared" si="237"/>
        <v>0</v>
      </c>
      <c r="CM3054">
        <f t="shared" si="238"/>
        <v>0</v>
      </c>
      <c r="CN3054">
        <f t="shared" si="239"/>
        <v>0</v>
      </c>
    </row>
    <row r="3055" spans="1:92" x14ac:dyDescent="0.25">
      <c r="A3055">
        <v>2512</v>
      </c>
      <c r="B3055" t="s">
        <v>564</v>
      </c>
      <c r="C3055" t="s">
        <v>564</v>
      </c>
      <c r="D3055">
        <v>2612778</v>
      </c>
      <c r="E3055">
        <v>1</v>
      </c>
      <c r="F3055" s="107">
        <v>41003</v>
      </c>
      <c r="G3055" s="107">
        <v>41087</v>
      </c>
      <c r="H3055">
        <v>2612778</v>
      </c>
      <c r="I3055" s="107" t="s">
        <v>560</v>
      </c>
      <c r="J3055" s="107" t="s">
        <v>560</v>
      </c>
      <c r="K3055">
        <v>2000</v>
      </c>
      <c r="L3055" t="s">
        <v>566</v>
      </c>
      <c r="M3055" s="107">
        <v>41004</v>
      </c>
      <c r="N3055" t="s">
        <v>87</v>
      </c>
      <c r="O3055" t="s">
        <v>75</v>
      </c>
      <c r="P3055" t="s">
        <v>122</v>
      </c>
      <c r="Q3055">
        <v>0</v>
      </c>
      <c r="R3055">
        <v>85</v>
      </c>
      <c r="S3055">
        <v>0</v>
      </c>
      <c r="T3055">
        <v>0</v>
      </c>
      <c r="AD3055" s="107">
        <v>34562</v>
      </c>
      <c r="AE3055" t="s">
        <v>31</v>
      </c>
      <c r="AF3055" t="s">
        <v>68</v>
      </c>
      <c r="AG3055" t="s">
        <v>870</v>
      </c>
      <c r="AH3055" t="s">
        <v>30</v>
      </c>
      <c r="AI3055" t="s">
        <v>82</v>
      </c>
      <c r="AJ3055" t="s">
        <v>122</v>
      </c>
      <c r="AK3055">
        <v>4</v>
      </c>
      <c r="AL3055" t="s">
        <v>122</v>
      </c>
      <c r="AP3055" t="s">
        <v>103</v>
      </c>
      <c r="AR3055" t="s">
        <v>43</v>
      </c>
      <c r="AS3055" t="s">
        <v>63</v>
      </c>
      <c r="BC3055" t="s">
        <v>51</v>
      </c>
      <c r="BF3055">
        <v>0</v>
      </c>
      <c r="BG3055">
        <v>0</v>
      </c>
      <c r="BH3055">
        <v>85</v>
      </c>
      <c r="BI3055">
        <v>17.598360655737704</v>
      </c>
      <c r="BJ3055" t="e">
        <f t="shared" si="235"/>
        <v>#VALUE!</v>
      </c>
      <c r="BK3055" t="e">
        <v>#VALUE!</v>
      </c>
      <c r="BL3055" t="e">
        <v>#VALUE!</v>
      </c>
      <c r="BM3055" t="s">
        <v>1051</v>
      </c>
      <c r="BN3055" t="s">
        <v>75</v>
      </c>
      <c r="BO3055" t="s">
        <v>87</v>
      </c>
      <c r="BQ3055" t="s">
        <v>1051</v>
      </c>
      <c r="BR3055">
        <v>0</v>
      </c>
      <c r="BS3055" t="s">
        <v>573</v>
      </c>
      <c r="BT3055" t="s">
        <v>1252</v>
      </c>
      <c r="BU3055" t="s">
        <v>564</v>
      </c>
      <c r="BV3055">
        <v>0</v>
      </c>
      <c r="BW3055">
        <v>0</v>
      </c>
      <c r="BX3055">
        <v>0</v>
      </c>
      <c r="BY3055">
        <v>0</v>
      </c>
      <c r="BZ3055" t="e">
        <v>#VALUE!</v>
      </c>
      <c r="CA3055" t="e">
        <v>#VALUE!</v>
      </c>
      <c r="CB3055" t="e">
        <v>#VALUE!</v>
      </c>
      <c r="CC3055">
        <v>0</v>
      </c>
      <c r="CD3055">
        <v>0</v>
      </c>
      <c r="CE3055">
        <v>0</v>
      </c>
      <c r="CH3055">
        <f t="shared" si="236"/>
        <v>0</v>
      </c>
      <c r="CI3055" t="s">
        <v>1405</v>
      </c>
      <c r="CJ3055">
        <v>1</v>
      </c>
      <c r="CK3055" t="s">
        <v>1400</v>
      </c>
      <c r="CL3055">
        <f t="shared" si="237"/>
        <v>1</v>
      </c>
      <c r="CM3055">
        <f t="shared" si="238"/>
        <v>0</v>
      </c>
      <c r="CN3055">
        <f t="shared" si="239"/>
        <v>0</v>
      </c>
    </row>
    <row r="3056" spans="1:92" x14ac:dyDescent="0.25">
      <c r="A3056">
        <v>2513</v>
      </c>
      <c r="B3056" t="s">
        <v>564</v>
      </c>
      <c r="C3056" t="s">
        <v>564</v>
      </c>
      <c r="D3056">
        <v>2612781</v>
      </c>
      <c r="E3056">
        <v>5</v>
      </c>
      <c r="F3056" s="107">
        <v>41003</v>
      </c>
      <c r="G3056" s="107">
        <v>41043</v>
      </c>
      <c r="H3056">
        <v>2612781</v>
      </c>
      <c r="I3056" s="107">
        <v>41039</v>
      </c>
      <c r="J3056" s="107">
        <v>41043</v>
      </c>
      <c r="K3056">
        <v>20000</v>
      </c>
      <c r="L3056" t="s">
        <v>569</v>
      </c>
      <c r="N3056" t="s">
        <v>564</v>
      </c>
      <c r="O3056" t="s">
        <v>913</v>
      </c>
      <c r="P3056" t="s">
        <v>38</v>
      </c>
      <c r="Q3056">
        <v>5</v>
      </c>
      <c r="R3056">
        <v>41</v>
      </c>
      <c r="S3056">
        <v>0</v>
      </c>
      <c r="T3056">
        <v>0</v>
      </c>
      <c r="AD3056" s="107">
        <v>25580</v>
      </c>
      <c r="AE3056" t="s">
        <v>31</v>
      </c>
      <c r="AF3056" t="s">
        <v>68</v>
      </c>
      <c r="AG3056" t="s">
        <v>870</v>
      </c>
      <c r="AH3056" t="s">
        <v>30</v>
      </c>
      <c r="AI3056" t="s">
        <v>61</v>
      </c>
      <c r="AJ3056" t="s">
        <v>88</v>
      </c>
      <c r="AK3056">
        <v>2</v>
      </c>
      <c r="AL3056" t="s">
        <v>987</v>
      </c>
      <c r="AN3056">
        <v>6</v>
      </c>
      <c r="AP3056" t="s">
        <v>141</v>
      </c>
      <c r="AR3056" t="s">
        <v>43</v>
      </c>
      <c r="AS3056" t="s">
        <v>63</v>
      </c>
      <c r="BC3056" t="s">
        <v>37</v>
      </c>
      <c r="BF3056">
        <v>5</v>
      </c>
      <c r="BG3056">
        <v>5</v>
      </c>
      <c r="BH3056">
        <v>41</v>
      </c>
      <c r="BI3056">
        <v>42.139344262295083</v>
      </c>
      <c r="BJ3056">
        <f t="shared" si="235"/>
        <v>42</v>
      </c>
      <c r="BK3056">
        <v>0</v>
      </c>
      <c r="BL3056">
        <v>0</v>
      </c>
      <c r="BM3056" t="s">
        <v>1050</v>
      </c>
      <c r="BN3056" t="s">
        <v>913</v>
      </c>
      <c r="BO3056" t="s">
        <v>564</v>
      </c>
      <c r="BQ3056" t="s">
        <v>1050</v>
      </c>
      <c r="BR3056" t="s">
        <v>87</v>
      </c>
      <c r="BS3056" t="s">
        <v>572</v>
      </c>
      <c r="BT3056" t="s">
        <v>1252</v>
      </c>
      <c r="BU3056" t="s">
        <v>564</v>
      </c>
      <c r="BV3056">
        <v>0.12195121951219512</v>
      </c>
      <c r="BW3056">
        <v>1</v>
      </c>
      <c r="BX3056">
        <v>0.87804878048780488</v>
      </c>
      <c r="BY3056">
        <v>0</v>
      </c>
      <c r="BZ3056">
        <v>-5</v>
      </c>
      <c r="CA3056">
        <v>0</v>
      </c>
      <c r="CB3056">
        <v>5</v>
      </c>
      <c r="CC3056" t="e">
        <v>#VALUE!</v>
      </c>
      <c r="CD3056">
        <v>5</v>
      </c>
      <c r="CE3056">
        <v>0</v>
      </c>
      <c r="CH3056">
        <f t="shared" si="236"/>
        <v>0</v>
      </c>
      <c r="CI3056" t="s">
        <v>1405</v>
      </c>
      <c r="CJ3056">
        <v>1</v>
      </c>
      <c r="CK3056" t="s">
        <v>1399</v>
      </c>
      <c r="CL3056">
        <f t="shared" si="237"/>
        <v>0</v>
      </c>
      <c r="CM3056">
        <f t="shared" si="238"/>
        <v>0</v>
      </c>
      <c r="CN3056">
        <f t="shared" si="239"/>
        <v>0</v>
      </c>
    </row>
    <row r="3057" spans="1:92" x14ac:dyDescent="0.25">
      <c r="A3057">
        <v>2516</v>
      </c>
      <c r="B3057" t="s">
        <v>564</v>
      </c>
      <c r="C3057" t="s">
        <v>564</v>
      </c>
      <c r="D3057">
        <v>2612801</v>
      </c>
      <c r="E3057">
        <v>1</v>
      </c>
      <c r="F3057" s="107">
        <v>41003</v>
      </c>
      <c r="G3057" s="107">
        <v>41059</v>
      </c>
      <c r="H3057">
        <v>2612801</v>
      </c>
      <c r="I3057" s="107" t="s">
        <v>560</v>
      </c>
      <c r="J3057" s="107" t="s">
        <v>560</v>
      </c>
      <c r="K3057">
        <v>10000</v>
      </c>
      <c r="L3057" t="s">
        <v>568</v>
      </c>
      <c r="M3057" s="107">
        <v>41005</v>
      </c>
      <c r="N3057" t="s">
        <v>87</v>
      </c>
      <c r="O3057" t="s">
        <v>75</v>
      </c>
      <c r="P3057" t="s">
        <v>122</v>
      </c>
      <c r="Q3057">
        <v>0</v>
      </c>
      <c r="R3057">
        <v>57</v>
      </c>
      <c r="S3057">
        <v>0</v>
      </c>
      <c r="T3057">
        <v>0</v>
      </c>
      <c r="AD3057" s="107">
        <v>33590</v>
      </c>
      <c r="AE3057" t="s">
        <v>31</v>
      </c>
      <c r="AF3057" t="s">
        <v>68</v>
      </c>
      <c r="AG3057" t="s">
        <v>870</v>
      </c>
      <c r="AH3057" t="s">
        <v>30</v>
      </c>
      <c r="AI3057" t="s">
        <v>61</v>
      </c>
      <c r="AJ3057" t="s">
        <v>122</v>
      </c>
      <c r="AK3057">
        <v>3</v>
      </c>
      <c r="AL3057" t="s">
        <v>122</v>
      </c>
      <c r="AP3057" t="s">
        <v>330</v>
      </c>
      <c r="AR3057" t="s">
        <v>49</v>
      </c>
      <c r="AS3057" t="s">
        <v>330</v>
      </c>
      <c r="BC3057" t="s">
        <v>51</v>
      </c>
      <c r="BF3057">
        <v>0</v>
      </c>
      <c r="BG3057">
        <v>0</v>
      </c>
      <c r="BH3057">
        <v>57</v>
      </c>
      <c r="BI3057">
        <v>20.254098360655739</v>
      </c>
      <c r="BJ3057" t="e">
        <f t="shared" si="235"/>
        <v>#VALUE!</v>
      </c>
      <c r="BK3057" t="e">
        <v>#VALUE!</v>
      </c>
      <c r="BL3057" t="e">
        <v>#VALUE!</v>
      </c>
      <c r="BM3057" t="s">
        <v>1051</v>
      </c>
      <c r="BN3057" t="s">
        <v>75</v>
      </c>
      <c r="BO3057" t="s">
        <v>87</v>
      </c>
      <c r="BQ3057" t="s">
        <v>1051</v>
      </c>
      <c r="BR3057">
        <v>0</v>
      </c>
      <c r="BS3057" t="s">
        <v>573</v>
      </c>
      <c r="BT3057" t="s">
        <v>1252</v>
      </c>
      <c r="BU3057" t="s">
        <v>564</v>
      </c>
      <c r="BV3057">
        <v>0</v>
      </c>
      <c r="BW3057">
        <v>0</v>
      </c>
      <c r="BX3057">
        <v>0</v>
      </c>
      <c r="BY3057">
        <v>0</v>
      </c>
      <c r="BZ3057" t="e">
        <v>#VALUE!</v>
      </c>
      <c r="CA3057" t="e">
        <v>#VALUE!</v>
      </c>
      <c r="CB3057" t="e">
        <v>#VALUE!</v>
      </c>
      <c r="CC3057">
        <v>0</v>
      </c>
      <c r="CD3057">
        <v>0</v>
      </c>
      <c r="CE3057">
        <v>0</v>
      </c>
      <c r="CH3057">
        <f t="shared" si="236"/>
        <v>0</v>
      </c>
      <c r="CI3057" t="s">
        <v>1405</v>
      </c>
      <c r="CJ3057">
        <v>1</v>
      </c>
      <c r="CK3057" t="s">
        <v>1400</v>
      </c>
      <c r="CL3057">
        <f t="shared" si="237"/>
        <v>1</v>
      </c>
      <c r="CM3057">
        <f t="shared" si="238"/>
        <v>0</v>
      </c>
      <c r="CN3057">
        <f t="shared" si="239"/>
        <v>0</v>
      </c>
    </row>
    <row r="3058" spans="1:92" x14ac:dyDescent="0.25">
      <c r="A3058">
        <v>2517</v>
      </c>
      <c r="B3058" t="s">
        <v>564</v>
      </c>
      <c r="C3058" t="s">
        <v>564</v>
      </c>
      <c r="D3058">
        <v>2612802</v>
      </c>
      <c r="E3058">
        <v>1</v>
      </c>
      <c r="F3058" s="107">
        <v>41003</v>
      </c>
      <c r="G3058" s="107">
        <v>41039</v>
      </c>
      <c r="H3058">
        <v>2612802</v>
      </c>
      <c r="I3058" s="107">
        <v>41004</v>
      </c>
      <c r="J3058" s="107">
        <v>41039</v>
      </c>
      <c r="K3058">
        <v>10000</v>
      </c>
      <c r="L3058" t="s">
        <v>568</v>
      </c>
      <c r="N3058" t="s">
        <v>564</v>
      </c>
      <c r="O3058" t="s">
        <v>913</v>
      </c>
      <c r="P3058" t="s">
        <v>122</v>
      </c>
      <c r="Q3058">
        <v>36</v>
      </c>
      <c r="R3058">
        <v>37</v>
      </c>
      <c r="S3058">
        <v>0</v>
      </c>
      <c r="T3058">
        <v>0</v>
      </c>
      <c r="AD3058" s="107">
        <v>33321</v>
      </c>
      <c r="AE3058" t="s">
        <v>31</v>
      </c>
      <c r="AF3058" t="s">
        <v>68</v>
      </c>
      <c r="AG3058" t="s">
        <v>870</v>
      </c>
      <c r="AH3058" t="s">
        <v>30</v>
      </c>
      <c r="AI3058" t="s">
        <v>61</v>
      </c>
      <c r="AJ3058" t="s">
        <v>122</v>
      </c>
      <c r="AK3058">
        <v>2</v>
      </c>
      <c r="AL3058" t="s">
        <v>122</v>
      </c>
      <c r="AP3058" t="s">
        <v>330</v>
      </c>
      <c r="AR3058" t="s">
        <v>49</v>
      </c>
      <c r="AS3058" t="s">
        <v>330</v>
      </c>
      <c r="BC3058" t="s">
        <v>37</v>
      </c>
      <c r="BF3058">
        <v>36</v>
      </c>
      <c r="BG3058">
        <v>36</v>
      </c>
      <c r="BH3058">
        <v>37</v>
      </c>
      <c r="BI3058">
        <v>20.989071038251367</v>
      </c>
      <c r="BJ3058">
        <f t="shared" si="235"/>
        <v>21</v>
      </c>
      <c r="BK3058">
        <v>0</v>
      </c>
      <c r="BL3058">
        <v>0</v>
      </c>
      <c r="BM3058" t="s">
        <v>1051</v>
      </c>
      <c r="BN3058" t="s">
        <v>913</v>
      </c>
      <c r="BO3058" t="s">
        <v>564</v>
      </c>
      <c r="BQ3058" t="s">
        <v>1051</v>
      </c>
      <c r="BR3058" t="s">
        <v>87</v>
      </c>
      <c r="BS3058" t="s">
        <v>572</v>
      </c>
      <c r="BT3058" t="s">
        <v>1252</v>
      </c>
      <c r="BU3058" t="s">
        <v>564</v>
      </c>
      <c r="BV3058">
        <v>0.97297297297297303</v>
      </c>
      <c r="BW3058">
        <v>1</v>
      </c>
      <c r="BX3058">
        <v>2.7027027027026973E-2</v>
      </c>
      <c r="BY3058">
        <v>0</v>
      </c>
      <c r="BZ3058">
        <v>-36</v>
      </c>
      <c r="CA3058">
        <v>0</v>
      </c>
      <c r="CB3058">
        <v>36</v>
      </c>
      <c r="CC3058" t="e">
        <v>#VALUE!</v>
      </c>
      <c r="CD3058">
        <v>36</v>
      </c>
      <c r="CE3058">
        <v>0</v>
      </c>
      <c r="CH3058">
        <f t="shared" si="236"/>
        <v>0</v>
      </c>
      <c r="CI3058" t="s">
        <v>1401</v>
      </c>
      <c r="CJ3058">
        <v>3</v>
      </c>
      <c r="CK3058" t="s">
        <v>1399</v>
      </c>
      <c r="CL3058">
        <f t="shared" si="237"/>
        <v>0</v>
      </c>
      <c r="CM3058">
        <f t="shared" si="238"/>
        <v>0</v>
      </c>
      <c r="CN3058">
        <f t="shared" si="239"/>
        <v>0</v>
      </c>
    </row>
    <row r="3059" spans="1:92" x14ac:dyDescent="0.25">
      <c r="A3059">
        <v>2520</v>
      </c>
      <c r="B3059" t="s">
        <v>564</v>
      </c>
      <c r="C3059" t="s">
        <v>564</v>
      </c>
      <c r="D3059">
        <v>2612821</v>
      </c>
      <c r="E3059">
        <v>1</v>
      </c>
      <c r="F3059" s="107">
        <v>41003</v>
      </c>
      <c r="G3059" s="107">
        <v>41345</v>
      </c>
      <c r="H3059">
        <v>2612821</v>
      </c>
      <c r="I3059" s="107">
        <v>41031</v>
      </c>
      <c r="J3059" s="107">
        <v>41032</v>
      </c>
      <c r="K3059">
        <v>10000</v>
      </c>
      <c r="L3059" t="s">
        <v>568</v>
      </c>
      <c r="M3059" s="107">
        <v>41032</v>
      </c>
      <c r="N3059" t="s">
        <v>87</v>
      </c>
      <c r="O3059" t="s">
        <v>75</v>
      </c>
      <c r="P3059" t="s">
        <v>54</v>
      </c>
      <c r="Q3059">
        <v>2</v>
      </c>
      <c r="R3059">
        <v>343</v>
      </c>
      <c r="S3059">
        <v>0</v>
      </c>
      <c r="T3059">
        <v>0</v>
      </c>
      <c r="AB3059" t="s">
        <v>111</v>
      </c>
      <c r="AD3059" s="107">
        <v>33816</v>
      </c>
      <c r="AE3059" t="s">
        <v>31</v>
      </c>
      <c r="AF3059" t="s">
        <v>39</v>
      </c>
      <c r="AG3059" t="s">
        <v>40</v>
      </c>
      <c r="AH3059" t="s">
        <v>30</v>
      </c>
      <c r="AI3059" t="s">
        <v>79</v>
      </c>
      <c r="AJ3059" t="s">
        <v>54</v>
      </c>
      <c r="AK3059">
        <v>11</v>
      </c>
      <c r="AL3059" t="s">
        <v>54</v>
      </c>
      <c r="AP3059" t="s">
        <v>55</v>
      </c>
      <c r="AR3059" t="s">
        <v>49</v>
      </c>
      <c r="AS3059" t="s">
        <v>56</v>
      </c>
      <c r="BC3059" t="s">
        <v>51</v>
      </c>
      <c r="BF3059">
        <v>2</v>
      </c>
      <c r="BG3059">
        <v>315</v>
      </c>
      <c r="BH3059">
        <v>343</v>
      </c>
      <c r="BI3059">
        <v>19.636612021857925</v>
      </c>
      <c r="BJ3059">
        <f t="shared" si="235"/>
        <v>20</v>
      </c>
      <c r="BK3059">
        <v>0</v>
      </c>
      <c r="BL3059">
        <v>-313</v>
      </c>
      <c r="BM3059" t="s">
        <v>1051</v>
      </c>
      <c r="BN3059" t="s">
        <v>75</v>
      </c>
      <c r="BO3059" t="s">
        <v>87</v>
      </c>
      <c r="BQ3059" t="s">
        <v>1051</v>
      </c>
      <c r="BR3059" t="s">
        <v>87</v>
      </c>
      <c r="BS3059" t="s">
        <v>573</v>
      </c>
      <c r="BT3059" t="s">
        <v>1252</v>
      </c>
      <c r="BU3059" t="s">
        <v>564</v>
      </c>
      <c r="BV3059">
        <v>5.8309037900874635E-3</v>
      </c>
      <c r="BW3059">
        <v>6.3492063492063492E-3</v>
      </c>
      <c r="BX3059">
        <v>5.1830255911888574E-4</v>
      </c>
      <c r="BY3059">
        <v>0</v>
      </c>
      <c r="BZ3059">
        <v>-2</v>
      </c>
      <c r="CA3059">
        <v>0</v>
      </c>
      <c r="CB3059">
        <v>2</v>
      </c>
      <c r="CC3059" t="e">
        <v>#VALUE!</v>
      </c>
      <c r="CD3059">
        <v>2</v>
      </c>
      <c r="CE3059">
        <v>0</v>
      </c>
      <c r="CH3059">
        <f t="shared" si="236"/>
        <v>0</v>
      </c>
      <c r="CI3059" t="s">
        <v>1405</v>
      </c>
      <c r="CJ3059">
        <v>1</v>
      </c>
      <c r="CK3059" t="s">
        <v>1399</v>
      </c>
      <c r="CL3059">
        <f t="shared" si="237"/>
        <v>1</v>
      </c>
      <c r="CM3059">
        <f t="shared" si="238"/>
        <v>0</v>
      </c>
      <c r="CN3059">
        <f t="shared" si="239"/>
        <v>0</v>
      </c>
    </row>
    <row r="3060" spans="1:92" x14ac:dyDescent="0.25">
      <c r="A3060">
        <v>2530</v>
      </c>
      <c r="B3060" t="s">
        <v>564</v>
      </c>
      <c r="C3060" t="s">
        <v>564</v>
      </c>
      <c r="D3060">
        <v>2612842</v>
      </c>
      <c r="E3060">
        <v>1</v>
      </c>
      <c r="F3060" s="107">
        <v>41003</v>
      </c>
      <c r="G3060" s="107">
        <v>41045</v>
      </c>
      <c r="H3060">
        <v>2612842</v>
      </c>
      <c r="I3060" s="107">
        <v>41004</v>
      </c>
      <c r="J3060" s="107">
        <v>41004</v>
      </c>
      <c r="K3060">
        <v>2000</v>
      </c>
      <c r="L3060" t="s">
        <v>566</v>
      </c>
      <c r="M3060" s="107">
        <v>41004</v>
      </c>
      <c r="N3060" t="s">
        <v>87</v>
      </c>
      <c r="O3060" t="s">
        <v>159</v>
      </c>
      <c r="P3060" t="s">
        <v>54</v>
      </c>
      <c r="Q3060">
        <v>1</v>
      </c>
      <c r="R3060">
        <v>43</v>
      </c>
      <c r="S3060">
        <v>0</v>
      </c>
      <c r="T3060">
        <v>0</v>
      </c>
      <c r="AD3060" s="107">
        <v>32882</v>
      </c>
      <c r="AE3060" t="s">
        <v>45</v>
      </c>
      <c r="AF3060" t="s">
        <v>32</v>
      </c>
      <c r="AG3060" t="s">
        <v>868</v>
      </c>
      <c r="AH3060" t="s">
        <v>30</v>
      </c>
      <c r="AI3060" t="s">
        <v>33</v>
      </c>
      <c r="AJ3060" t="s">
        <v>54</v>
      </c>
      <c r="AK3060">
        <v>2</v>
      </c>
      <c r="AL3060" t="s">
        <v>54</v>
      </c>
      <c r="AP3060" t="s">
        <v>62</v>
      </c>
      <c r="AR3060" t="s">
        <v>43</v>
      </c>
      <c r="AS3060" t="s">
        <v>63</v>
      </c>
      <c r="BC3060" t="s">
        <v>51</v>
      </c>
      <c r="BF3060">
        <v>1</v>
      </c>
      <c r="BG3060">
        <v>42</v>
      </c>
      <c r="BH3060">
        <v>43</v>
      </c>
      <c r="BI3060">
        <v>22.188524590163933</v>
      </c>
      <c r="BJ3060">
        <f t="shared" si="235"/>
        <v>22</v>
      </c>
      <c r="BK3060">
        <v>0</v>
      </c>
      <c r="BL3060">
        <v>-41</v>
      </c>
      <c r="BM3060" t="s">
        <v>1051</v>
      </c>
      <c r="BN3060" t="s">
        <v>159</v>
      </c>
      <c r="BO3060" t="s">
        <v>87</v>
      </c>
      <c r="BQ3060" t="s">
        <v>1051</v>
      </c>
      <c r="BR3060" t="s">
        <v>87</v>
      </c>
      <c r="BS3060" t="s">
        <v>573</v>
      </c>
      <c r="BT3060" t="s">
        <v>1252</v>
      </c>
      <c r="BU3060" t="s">
        <v>564</v>
      </c>
      <c r="BV3060">
        <v>2.3255813953488372E-2</v>
      </c>
      <c r="BW3060">
        <v>2.3809523809523808E-2</v>
      </c>
      <c r="BX3060">
        <v>5.5370985603543643E-4</v>
      </c>
      <c r="BY3060">
        <v>0</v>
      </c>
      <c r="BZ3060">
        <v>-1</v>
      </c>
      <c r="CA3060">
        <v>0</v>
      </c>
      <c r="CB3060">
        <v>1</v>
      </c>
      <c r="CC3060" t="e">
        <v>#VALUE!</v>
      </c>
      <c r="CD3060">
        <v>1</v>
      </c>
      <c r="CE3060">
        <v>0</v>
      </c>
      <c r="CH3060">
        <f t="shared" si="236"/>
        <v>0</v>
      </c>
      <c r="CI3060" t="s">
        <v>1405</v>
      </c>
      <c r="CJ3060">
        <v>1</v>
      </c>
      <c r="CK3060" t="s">
        <v>1399</v>
      </c>
      <c r="CL3060">
        <f t="shared" si="237"/>
        <v>1</v>
      </c>
      <c r="CM3060">
        <f t="shared" si="238"/>
        <v>0</v>
      </c>
      <c r="CN3060">
        <f t="shared" si="239"/>
        <v>0</v>
      </c>
    </row>
    <row r="3061" spans="1:92" x14ac:dyDescent="0.25">
      <c r="A3061">
        <v>2549</v>
      </c>
      <c r="B3061" t="s">
        <v>564</v>
      </c>
      <c r="C3061" t="s">
        <v>564</v>
      </c>
      <c r="D3061">
        <v>2612898</v>
      </c>
      <c r="E3061">
        <v>6</v>
      </c>
      <c r="F3061" s="107">
        <v>41004</v>
      </c>
      <c r="G3061" s="107">
        <v>41151</v>
      </c>
      <c r="H3061">
        <v>2612898</v>
      </c>
      <c r="I3061" s="107">
        <v>41004</v>
      </c>
      <c r="J3061" s="107">
        <v>41151</v>
      </c>
      <c r="K3061" t="s">
        <v>562</v>
      </c>
      <c r="L3061" t="s">
        <v>562</v>
      </c>
      <c r="N3061" t="s">
        <v>564</v>
      </c>
      <c r="O3061" t="s">
        <v>913</v>
      </c>
      <c r="P3061" t="s">
        <v>38</v>
      </c>
      <c r="Q3061">
        <v>148</v>
      </c>
      <c r="R3061">
        <v>148</v>
      </c>
      <c r="S3061">
        <v>0</v>
      </c>
      <c r="T3061">
        <v>0</v>
      </c>
      <c r="AD3061" s="107">
        <v>28057</v>
      </c>
      <c r="AE3061" t="s">
        <v>31</v>
      </c>
      <c r="AF3061" t="s">
        <v>39</v>
      </c>
      <c r="AG3061" t="s">
        <v>40</v>
      </c>
      <c r="AH3061" t="s">
        <v>40</v>
      </c>
      <c r="AI3061" t="s">
        <v>84</v>
      </c>
      <c r="AJ3061" t="s">
        <v>88</v>
      </c>
      <c r="AK3061">
        <v>6</v>
      </c>
      <c r="AL3061" t="s">
        <v>361</v>
      </c>
      <c r="AM3061">
        <v>2</v>
      </c>
      <c r="AP3061" t="s">
        <v>109</v>
      </c>
      <c r="AR3061" t="s">
        <v>49</v>
      </c>
      <c r="AS3061" t="s">
        <v>73</v>
      </c>
      <c r="BC3061" t="s">
        <v>37</v>
      </c>
      <c r="BF3061">
        <v>148</v>
      </c>
      <c r="BG3061">
        <v>148</v>
      </c>
      <c r="BH3061">
        <v>148</v>
      </c>
      <c r="BI3061">
        <v>35.374316939890711</v>
      </c>
      <c r="BJ3061">
        <f t="shared" si="235"/>
        <v>35</v>
      </c>
      <c r="BK3061">
        <v>0</v>
      </c>
      <c r="BL3061">
        <v>0</v>
      </c>
      <c r="BM3061" t="s">
        <v>1050</v>
      </c>
      <c r="BN3061" t="s">
        <v>913</v>
      </c>
      <c r="BO3061" t="s">
        <v>564</v>
      </c>
      <c r="BQ3061" t="s">
        <v>1050</v>
      </c>
      <c r="BR3061" t="s">
        <v>87</v>
      </c>
      <c r="BS3061" t="s">
        <v>572</v>
      </c>
      <c r="BT3061" t="s">
        <v>1252</v>
      </c>
      <c r="BU3061" t="s">
        <v>564</v>
      </c>
      <c r="BV3061">
        <v>1</v>
      </c>
      <c r="BW3061">
        <v>1</v>
      </c>
      <c r="BX3061">
        <v>0</v>
      </c>
      <c r="BY3061">
        <v>0</v>
      </c>
      <c r="BZ3061">
        <v>-148</v>
      </c>
      <c r="CA3061">
        <v>0</v>
      </c>
      <c r="CB3061">
        <v>148</v>
      </c>
      <c r="CC3061" t="e">
        <v>#VALUE!</v>
      </c>
      <c r="CD3061">
        <v>148</v>
      </c>
      <c r="CE3061">
        <v>0</v>
      </c>
      <c r="CH3061">
        <f t="shared" si="236"/>
        <v>0</v>
      </c>
      <c r="CI3061" t="s">
        <v>1403</v>
      </c>
      <c r="CJ3061">
        <v>6</v>
      </c>
      <c r="CK3061" t="s">
        <v>1399</v>
      </c>
      <c r="CL3061">
        <f t="shared" si="237"/>
        <v>0</v>
      </c>
      <c r="CM3061">
        <f t="shared" si="238"/>
        <v>0</v>
      </c>
      <c r="CN3061">
        <f t="shared" si="239"/>
        <v>0</v>
      </c>
    </row>
    <row r="3062" spans="1:92" x14ac:dyDescent="0.25">
      <c r="A3062">
        <v>2551</v>
      </c>
      <c r="B3062" t="s">
        <v>564</v>
      </c>
      <c r="C3062" t="s">
        <v>564</v>
      </c>
      <c r="D3062">
        <v>2612902</v>
      </c>
      <c r="E3062">
        <v>6</v>
      </c>
      <c r="F3062" s="107">
        <v>41004</v>
      </c>
      <c r="G3062" s="107">
        <v>41593</v>
      </c>
      <c r="H3062">
        <v>2612902</v>
      </c>
      <c r="I3062" s="107">
        <v>41004</v>
      </c>
      <c r="J3062" s="107">
        <v>41009</v>
      </c>
      <c r="K3062">
        <v>30000</v>
      </c>
      <c r="L3062" t="s">
        <v>570</v>
      </c>
      <c r="M3062" s="107">
        <v>41009</v>
      </c>
      <c r="N3062" t="s">
        <v>87</v>
      </c>
      <c r="O3062" t="s">
        <v>75</v>
      </c>
      <c r="P3062" t="s">
        <v>38</v>
      </c>
      <c r="Q3062">
        <v>512</v>
      </c>
      <c r="R3062">
        <v>590</v>
      </c>
      <c r="S3062">
        <v>0</v>
      </c>
      <c r="T3062">
        <v>0</v>
      </c>
      <c r="AD3062" s="107">
        <v>33885</v>
      </c>
      <c r="AE3062" t="s">
        <v>31</v>
      </c>
      <c r="AF3062" t="s">
        <v>32</v>
      </c>
      <c r="AG3062" t="s">
        <v>868</v>
      </c>
      <c r="AH3062" t="s">
        <v>30</v>
      </c>
      <c r="AI3062" t="s">
        <v>61</v>
      </c>
      <c r="AJ3062" t="s">
        <v>88</v>
      </c>
      <c r="AK3062">
        <v>34</v>
      </c>
      <c r="AL3062" t="s">
        <v>361</v>
      </c>
      <c r="AM3062">
        <v>12</v>
      </c>
      <c r="AP3062" t="s">
        <v>104</v>
      </c>
      <c r="AR3062" t="s">
        <v>91</v>
      </c>
      <c r="AS3062" t="s">
        <v>105</v>
      </c>
      <c r="AT3062" t="s">
        <v>1168</v>
      </c>
      <c r="BC3062" t="s">
        <v>51</v>
      </c>
      <c r="BF3062">
        <v>512</v>
      </c>
      <c r="BG3062">
        <v>590</v>
      </c>
      <c r="BH3062">
        <v>590</v>
      </c>
      <c r="BI3062">
        <v>19.450819672131146</v>
      </c>
      <c r="BJ3062">
        <f t="shared" si="235"/>
        <v>20</v>
      </c>
      <c r="BK3062">
        <v>0</v>
      </c>
      <c r="BL3062">
        <v>-584</v>
      </c>
      <c r="BM3062" t="s">
        <v>1050</v>
      </c>
      <c r="BN3062" t="s">
        <v>75</v>
      </c>
      <c r="BO3062" t="s">
        <v>87</v>
      </c>
      <c r="BQ3062" t="s">
        <v>1050</v>
      </c>
      <c r="BR3062" t="s">
        <v>87</v>
      </c>
      <c r="BS3062" t="s">
        <v>572</v>
      </c>
      <c r="BT3062" t="s">
        <v>1252</v>
      </c>
      <c r="BU3062" t="s">
        <v>564</v>
      </c>
      <c r="BV3062">
        <v>0.8677966101694915</v>
      </c>
      <c r="BW3062">
        <v>1.0169491525423728E-2</v>
      </c>
      <c r="BX3062">
        <v>-0.85762711864406782</v>
      </c>
      <c r="BY3062">
        <v>0</v>
      </c>
      <c r="BZ3062">
        <v>-6</v>
      </c>
      <c r="CA3062">
        <v>0</v>
      </c>
      <c r="CB3062">
        <v>590</v>
      </c>
      <c r="CC3062">
        <v>512</v>
      </c>
      <c r="CD3062">
        <v>590</v>
      </c>
      <c r="CE3062">
        <v>584</v>
      </c>
      <c r="CF3062" t="s">
        <v>1319</v>
      </c>
      <c r="CH3062">
        <f t="shared" si="236"/>
        <v>0</v>
      </c>
      <c r="CI3062" t="s">
        <v>1406</v>
      </c>
      <c r="CJ3062">
        <v>0</v>
      </c>
      <c r="CK3062" t="s">
        <v>1399</v>
      </c>
      <c r="CL3062">
        <f t="shared" si="237"/>
        <v>1</v>
      </c>
      <c r="CM3062">
        <f t="shared" si="238"/>
        <v>0</v>
      </c>
      <c r="CN3062">
        <f t="shared" si="239"/>
        <v>0</v>
      </c>
    </row>
    <row r="3063" spans="1:92" x14ac:dyDescent="0.25">
      <c r="A3063">
        <v>2552</v>
      </c>
      <c r="B3063" t="s">
        <v>564</v>
      </c>
      <c r="C3063" t="s">
        <v>564</v>
      </c>
      <c r="D3063">
        <v>2612911</v>
      </c>
      <c r="E3063">
        <v>5</v>
      </c>
      <c r="F3063" s="107">
        <v>41004</v>
      </c>
      <c r="G3063" s="107">
        <v>41037</v>
      </c>
      <c r="H3063">
        <v>2612911</v>
      </c>
      <c r="I3063" s="107">
        <v>41004</v>
      </c>
      <c r="J3063" s="107">
        <v>41037</v>
      </c>
      <c r="K3063">
        <v>5000</v>
      </c>
      <c r="L3063" t="s">
        <v>567</v>
      </c>
      <c r="N3063" t="s">
        <v>564</v>
      </c>
      <c r="O3063" t="s">
        <v>913</v>
      </c>
      <c r="P3063" t="s">
        <v>38</v>
      </c>
      <c r="Q3063">
        <v>34</v>
      </c>
      <c r="R3063">
        <v>34</v>
      </c>
      <c r="S3063">
        <v>0</v>
      </c>
      <c r="T3063">
        <v>0</v>
      </c>
      <c r="AD3063" s="107">
        <v>30122</v>
      </c>
      <c r="AE3063" t="s">
        <v>45</v>
      </c>
      <c r="AF3063" t="s">
        <v>68</v>
      </c>
      <c r="AG3063" t="s">
        <v>870</v>
      </c>
      <c r="AH3063" t="s">
        <v>30</v>
      </c>
      <c r="AI3063" t="s">
        <v>96</v>
      </c>
      <c r="AJ3063" t="s">
        <v>88</v>
      </c>
      <c r="AK3063">
        <v>2</v>
      </c>
      <c r="AL3063" t="s">
        <v>987</v>
      </c>
      <c r="AN3063">
        <v>8</v>
      </c>
      <c r="AP3063" t="s">
        <v>183</v>
      </c>
      <c r="AR3063" t="s">
        <v>43</v>
      </c>
      <c r="AS3063" t="s">
        <v>63</v>
      </c>
      <c r="BC3063" t="s">
        <v>37</v>
      </c>
      <c r="BF3063">
        <v>34</v>
      </c>
      <c r="BG3063">
        <v>34</v>
      </c>
      <c r="BH3063">
        <v>34</v>
      </c>
      <c r="BI3063">
        <v>29.73224043715847</v>
      </c>
      <c r="BJ3063">
        <f t="shared" si="235"/>
        <v>30</v>
      </c>
      <c r="BK3063">
        <v>0</v>
      </c>
      <c r="BL3063">
        <v>0</v>
      </c>
      <c r="BM3063" t="s">
        <v>1050</v>
      </c>
      <c r="BN3063" t="s">
        <v>913</v>
      </c>
      <c r="BO3063" t="s">
        <v>564</v>
      </c>
      <c r="BQ3063" t="s">
        <v>1050</v>
      </c>
      <c r="BR3063" t="s">
        <v>87</v>
      </c>
      <c r="BS3063" t="s">
        <v>572</v>
      </c>
      <c r="BT3063" t="s">
        <v>1252</v>
      </c>
      <c r="BU3063" t="s">
        <v>564</v>
      </c>
      <c r="BV3063">
        <v>1</v>
      </c>
      <c r="BW3063">
        <v>1</v>
      </c>
      <c r="BX3063">
        <v>0</v>
      </c>
      <c r="BY3063">
        <v>0</v>
      </c>
      <c r="BZ3063">
        <v>-34</v>
      </c>
      <c r="CA3063">
        <v>0</v>
      </c>
      <c r="CB3063">
        <v>34</v>
      </c>
      <c r="CC3063" t="e">
        <v>#VALUE!</v>
      </c>
      <c r="CD3063">
        <v>34</v>
      </c>
      <c r="CE3063">
        <v>0</v>
      </c>
      <c r="CH3063">
        <f t="shared" si="236"/>
        <v>0</v>
      </c>
      <c r="CI3063" t="s">
        <v>1401</v>
      </c>
      <c r="CJ3063">
        <v>3</v>
      </c>
      <c r="CK3063" t="s">
        <v>1399</v>
      </c>
      <c r="CL3063">
        <f t="shared" si="237"/>
        <v>0</v>
      </c>
      <c r="CM3063">
        <f t="shared" si="238"/>
        <v>0</v>
      </c>
      <c r="CN3063">
        <f t="shared" si="239"/>
        <v>0</v>
      </c>
    </row>
    <row r="3064" spans="1:92" x14ac:dyDescent="0.25">
      <c r="A3064">
        <v>2558</v>
      </c>
      <c r="B3064" t="s">
        <v>564</v>
      </c>
      <c r="C3064" t="s">
        <v>564</v>
      </c>
      <c r="D3064">
        <v>2612917</v>
      </c>
      <c r="E3064">
        <v>4</v>
      </c>
      <c r="F3064" s="107">
        <v>41004</v>
      </c>
      <c r="G3064" s="107">
        <v>41009</v>
      </c>
      <c r="H3064">
        <v>2612917</v>
      </c>
      <c r="I3064" s="107">
        <v>41005</v>
      </c>
      <c r="J3064" s="107">
        <v>41009</v>
      </c>
      <c r="K3064">
        <v>35000</v>
      </c>
      <c r="L3064" t="s">
        <v>570</v>
      </c>
      <c r="N3064" t="s">
        <v>564</v>
      </c>
      <c r="O3064" t="s">
        <v>913</v>
      </c>
      <c r="P3064" t="s">
        <v>38</v>
      </c>
      <c r="Q3064">
        <v>5</v>
      </c>
      <c r="R3064">
        <v>6</v>
      </c>
      <c r="S3064">
        <v>0</v>
      </c>
      <c r="T3064">
        <v>0</v>
      </c>
      <c r="AB3064" t="s">
        <v>111</v>
      </c>
      <c r="AD3064" s="107">
        <v>32832</v>
      </c>
      <c r="AE3064" t="s">
        <v>31</v>
      </c>
      <c r="AF3064" t="s">
        <v>39</v>
      </c>
      <c r="AG3064" t="s">
        <v>40</v>
      </c>
      <c r="AH3064" t="s">
        <v>30</v>
      </c>
      <c r="AI3064" t="s">
        <v>86</v>
      </c>
      <c r="AJ3064" t="s">
        <v>88</v>
      </c>
      <c r="AK3064">
        <v>2</v>
      </c>
      <c r="AL3064" t="s">
        <v>986</v>
      </c>
      <c r="AO3064">
        <v>30</v>
      </c>
      <c r="AP3064" t="s">
        <v>42</v>
      </c>
      <c r="AR3064" t="s">
        <v>43</v>
      </c>
      <c r="AS3064" t="s">
        <v>44</v>
      </c>
      <c r="BC3064" t="s">
        <v>37</v>
      </c>
      <c r="BF3064">
        <v>5</v>
      </c>
      <c r="BG3064">
        <v>5</v>
      </c>
      <c r="BH3064">
        <v>6</v>
      </c>
      <c r="BI3064">
        <v>22.327868852459016</v>
      </c>
      <c r="BJ3064">
        <f t="shared" si="235"/>
        <v>22</v>
      </c>
      <c r="BK3064">
        <v>0</v>
      </c>
      <c r="BL3064">
        <v>0</v>
      </c>
      <c r="BM3064" t="s">
        <v>1050</v>
      </c>
      <c r="BN3064" t="s">
        <v>913</v>
      </c>
      <c r="BO3064" t="s">
        <v>564</v>
      </c>
      <c r="BQ3064" t="s">
        <v>1050</v>
      </c>
      <c r="BR3064" t="s">
        <v>87</v>
      </c>
      <c r="BS3064" t="s">
        <v>572</v>
      </c>
      <c r="BT3064" t="s">
        <v>1252</v>
      </c>
      <c r="BU3064" t="s">
        <v>564</v>
      </c>
      <c r="BV3064">
        <v>0.83333333333333337</v>
      </c>
      <c r="BW3064">
        <v>1</v>
      </c>
      <c r="BX3064">
        <v>0.16666666666666663</v>
      </c>
      <c r="BY3064">
        <v>0</v>
      </c>
      <c r="BZ3064">
        <v>-5</v>
      </c>
      <c r="CA3064">
        <v>0</v>
      </c>
      <c r="CB3064">
        <v>5</v>
      </c>
      <c r="CC3064" t="e">
        <v>#VALUE!</v>
      </c>
      <c r="CD3064">
        <v>5</v>
      </c>
      <c r="CE3064">
        <v>0</v>
      </c>
      <c r="CH3064">
        <f t="shared" si="236"/>
        <v>0</v>
      </c>
      <c r="CI3064" t="s">
        <v>1405</v>
      </c>
      <c r="CJ3064">
        <v>1</v>
      </c>
      <c r="CK3064" t="s">
        <v>1399</v>
      </c>
      <c r="CL3064">
        <f t="shared" si="237"/>
        <v>0</v>
      </c>
      <c r="CM3064">
        <f t="shared" si="238"/>
        <v>0</v>
      </c>
      <c r="CN3064">
        <f t="shared" si="239"/>
        <v>0</v>
      </c>
    </row>
    <row r="3065" spans="1:92" x14ac:dyDescent="0.25">
      <c r="A3065">
        <v>2561</v>
      </c>
      <c r="B3065" t="s">
        <v>564</v>
      </c>
      <c r="C3065" t="s">
        <v>564</v>
      </c>
      <c r="D3065">
        <v>2612956</v>
      </c>
      <c r="E3065">
        <v>1</v>
      </c>
      <c r="F3065" s="107">
        <v>41004</v>
      </c>
      <c r="G3065" s="107">
        <v>41068</v>
      </c>
      <c r="H3065">
        <v>2612956</v>
      </c>
      <c r="I3065" s="107">
        <v>41005</v>
      </c>
      <c r="J3065" s="107">
        <v>41006</v>
      </c>
      <c r="K3065">
        <v>30000</v>
      </c>
      <c r="L3065" t="s">
        <v>570</v>
      </c>
      <c r="M3065" s="107">
        <v>41006</v>
      </c>
      <c r="N3065" t="s">
        <v>87</v>
      </c>
      <c r="O3065" t="s">
        <v>75</v>
      </c>
      <c r="P3065" t="s">
        <v>122</v>
      </c>
      <c r="Q3065">
        <v>2</v>
      </c>
      <c r="R3065">
        <v>65</v>
      </c>
      <c r="S3065">
        <v>0</v>
      </c>
      <c r="T3065">
        <v>0</v>
      </c>
      <c r="AD3065" s="107">
        <v>30244</v>
      </c>
      <c r="AE3065" t="s">
        <v>31</v>
      </c>
      <c r="AF3065" t="s">
        <v>68</v>
      </c>
      <c r="AG3065" t="s">
        <v>870</v>
      </c>
      <c r="AH3065" t="s">
        <v>30</v>
      </c>
      <c r="AI3065" t="s">
        <v>52</v>
      </c>
      <c r="AJ3065" t="s">
        <v>122</v>
      </c>
      <c r="AK3065">
        <v>4</v>
      </c>
      <c r="AL3065" t="s">
        <v>122</v>
      </c>
      <c r="AP3065" t="s">
        <v>72</v>
      </c>
      <c r="AR3065" t="s">
        <v>49</v>
      </c>
      <c r="AS3065" t="s">
        <v>73</v>
      </c>
      <c r="BC3065" t="s">
        <v>51</v>
      </c>
      <c r="BF3065">
        <v>2</v>
      </c>
      <c r="BG3065">
        <v>64</v>
      </c>
      <c r="BH3065">
        <v>65</v>
      </c>
      <c r="BI3065">
        <v>29.398907103825138</v>
      </c>
      <c r="BJ3065">
        <f t="shared" si="235"/>
        <v>29</v>
      </c>
      <c r="BK3065">
        <v>0</v>
      </c>
      <c r="BL3065">
        <v>-62</v>
      </c>
      <c r="BM3065" t="s">
        <v>1051</v>
      </c>
      <c r="BN3065" t="s">
        <v>75</v>
      </c>
      <c r="BO3065" t="s">
        <v>87</v>
      </c>
      <c r="BQ3065" t="s">
        <v>1051</v>
      </c>
      <c r="BR3065" t="s">
        <v>87</v>
      </c>
      <c r="BS3065" t="s">
        <v>573</v>
      </c>
      <c r="BT3065" t="s">
        <v>1252</v>
      </c>
      <c r="BU3065" t="s">
        <v>564</v>
      </c>
      <c r="BV3065">
        <v>3.0769230769230771E-2</v>
      </c>
      <c r="BW3065">
        <v>3.125E-2</v>
      </c>
      <c r="BX3065">
        <v>4.8076923076922906E-4</v>
      </c>
      <c r="BY3065">
        <v>0</v>
      </c>
      <c r="BZ3065">
        <v>-2</v>
      </c>
      <c r="CA3065">
        <v>0</v>
      </c>
      <c r="CB3065">
        <v>2</v>
      </c>
      <c r="CC3065" t="e">
        <v>#VALUE!</v>
      </c>
      <c r="CD3065">
        <v>2</v>
      </c>
      <c r="CE3065">
        <v>0</v>
      </c>
      <c r="CH3065">
        <f t="shared" si="236"/>
        <v>0</v>
      </c>
      <c r="CI3065" t="s">
        <v>1405</v>
      </c>
      <c r="CJ3065">
        <v>1</v>
      </c>
      <c r="CK3065" t="s">
        <v>1399</v>
      </c>
      <c r="CL3065">
        <f t="shared" si="237"/>
        <v>1</v>
      </c>
      <c r="CM3065">
        <f t="shared" si="238"/>
        <v>0</v>
      </c>
      <c r="CN3065">
        <f t="shared" si="239"/>
        <v>0</v>
      </c>
    </row>
    <row r="3066" spans="1:92" x14ac:dyDescent="0.25">
      <c r="A3066">
        <v>2563</v>
      </c>
      <c r="B3066" t="s">
        <v>564</v>
      </c>
      <c r="C3066" t="s">
        <v>564</v>
      </c>
      <c r="D3066">
        <v>2612977</v>
      </c>
      <c r="E3066">
        <v>5</v>
      </c>
      <c r="F3066" s="107">
        <v>41004</v>
      </c>
      <c r="G3066" s="107">
        <v>41089</v>
      </c>
      <c r="H3066">
        <v>2612977</v>
      </c>
      <c r="I3066" s="107">
        <v>41005</v>
      </c>
      <c r="J3066" s="107">
        <v>41089</v>
      </c>
      <c r="K3066">
        <v>200000</v>
      </c>
      <c r="L3066" t="s">
        <v>570</v>
      </c>
      <c r="N3066" t="s">
        <v>564</v>
      </c>
      <c r="O3066" t="s">
        <v>913</v>
      </c>
      <c r="P3066" t="s">
        <v>38</v>
      </c>
      <c r="Q3066">
        <v>85</v>
      </c>
      <c r="R3066">
        <v>86</v>
      </c>
      <c r="S3066">
        <v>0</v>
      </c>
      <c r="T3066">
        <v>0</v>
      </c>
      <c r="AD3066" s="107">
        <v>33846</v>
      </c>
      <c r="AE3066" t="s">
        <v>31</v>
      </c>
      <c r="AF3066" t="s">
        <v>32</v>
      </c>
      <c r="AG3066" t="s">
        <v>868</v>
      </c>
      <c r="AH3066" t="s">
        <v>30</v>
      </c>
      <c r="AI3066" t="s">
        <v>82</v>
      </c>
      <c r="AJ3066" t="s">
        <v>88</v>
      </c>
      <c r="AK3066">
        <v>4</v>
      </c>
      <c r="AL3066" t="s">
        <v>987</v>
      </c>
      <c r="AN3066">
        <v>8</v>
      </c>
      <c r="AP3066" t="s">
        <v>185</v>
      </c>
      <c r="AR3066" t="s">
        <v>49</v>
      </c>
      <c r="AS3066" t="s">
        <v>105</v>
      </c>
      <c r="BC3066" t="s">
        <v>37</v>
      </c>
      <c r="BF3066">
        <v>85</v>
      </c>
      <c r="BG3066">
        <v>85</v>
      </c>
      <c r="BH3066">
        <v>86</v>
      </c>
      <c r="BI3066">
        <v>19.557377049180328</v>
      </c>
      <c r="BJ3066">
        <f t="shared" si="235"/>
        <v>20</v>
      </c>
      <c r="BK3066">
        <v>0</v>
      </c>
      <c r="BL3066">
        <v>0</v>
      </c>
      <c r="BM3066" t="s">
        <v>1050</v>
      </c>
      <c r="BN3066" t="s">
        <v>913</v>
      </c>
      <c r="BO3066" t="s">
        <v>564</v>
      </c>
      <c r="BQ3066" t="s">
        <v>1050</v>
      </c>
      <c r="BR3066" t="s">
        <v>87</v>
      </c>
      <c r="BS3066" t="s">
        <v>572</v>
      </c>
      <c r="BT3066" t="s">
        <v>1252</v>
      </c>
      <c r="BU3066" t="s">
        <v>564</v>
      </c>
      <c r="BV3066">
        <v>0.98837209302325579</v>
      </c>
      <c r="BW3066">
        <v>1</v>
      </c>
      <c r="BX3066">
        <v>1.1627906976744207E-2</v>
      </c>
      <c r="BY3066">
        <v>0</v>
      </c>
      <c r="BZ3066">
        <v>-85</v>
      </c>
      <c r="CA3066">
        <v>0</v>
      </c>
      <c r="CB3066">
        <v>85</v>
      </c>
      <c r="CC3066" t="e">
        <v>#VALUE!</v>
      </c>
      <c r="CD3066">
        <v>85</v>
      </c>
      <c r="CE3066">
        <v>0</v>
      </c>
      <c r="CH3066">
        <f t="shared" si="236"/>
        <v>0</v>
      </c>
      <c r="CI3066" t="s">
        <v>1402</v>
      </c>
      <c r="CJ3066">
        <v>4</v>
      </c>
      <c r="CK3066" t="s">
        <v>1399</v>
      </c>
      <c r="CL3066">
        <f t="shared" si="237"/>
        <v>0</v>
      </c>
      <c r="CM3066">
        <f t="shared" si="238"/>
        <v>0</v>
      </c>
      <c r="CN3066">
        <f t="shared" si="239"/>
        <v>0</v>
      </c>
    </row>
    <row r="3067" spans="1:92" x14ac:dyDescent="0.25">
      <c r="A3067">
        <v>2571</v>
      </c>
      <c r="B3067" t="s">
        <v>564</v>
      </c>
      <c r="C3067" t="s">
        <v>564</v>
      </c>
      <c r="D3067">
        <v>2612993</v>
      </c>
      <c r="E3067">
        <v>1</v>
      </c>
      <c r="F3067" s="107">
        <v>41004</v>
      </c>
      <c r="G3067" s="107">
        <v>41170</v>
      </c>
      <c r="H3067">
        <v>2612993</v>
      </c>
      <c r="I3067" s="107">
        <v>41005</v>
      </c>
      <c r="J3067" s="107">
        <v>41170</v>
      </c>
      <c r="K3067">
        <v>5000</v>
      </c>
      <c r="L3067" t="s">
        <v>567</v>
      </c>
      <c r="N3067" t="s">
        <v>564</v>
      </c>
      <c r="O3067" t="s">
        <v>913</v>
      </c>
      <c r="P3067" t="s">
        <v>54</v>
      </c>
      <c r="Q3067">
        <v>166</v>
      </c>
      <c r="R3067">
        <v>167</v>
      </c>
      <c r="S3067">
        <v>0</v>
      </c>
      <c r="T3067">
        <v>0</v>
      </c>
      <c r="AB3067" t="s">
        <v>111</v>
      </c>
      <c r="AD3067" s="107">
        <v>34592</v>
      </c>
      <c r="AE3067" t="s">
        <v>31</v>
      </c>
      <c r="AF3067" t="s">
        <v>39</v>
      </c>
      <c r="AG3067" t="s">
        <v>40</v>
      </c>
      <c r="AH3067" t="s">
        <v>30</v>
      </c>
      <c r="AI3067" t="s">
        <v>84</v>
      </c>
      <c r="AJ3067" t="s">
        <v>54</v>
      </c>
      <c r="AK3067">
        <v>7</v>
      </c>
      <c r="AL3067" t="s">
        <v>54</v>
      </c>
      <c r="AP3067" t="s">
        <v>102</v>
      </c>
      <c r="AR3067" t="s">
        <v>43</v>
      </c>
      <c r="AS3067" t="s">
        <v>44</v>
      </c>
      <c r="AT3067" t="s">
        <v>456</v>
      </c>
      <c r="BC3067" t="s">
        <v>37</v>
      </c>
      <c r="BF3067">
        <v>166</v>
      </c>
      <c r="BG3067">
        <v>166</v>
      </c>
      <c r="BH3067">
        <v>167</v>
      </c>
      <c r="BI3067">
        <v>17.519125683060111</v>
      </c>
      <c r="BJ3067">
        <f t="shared" si="235"/>
        <v>18</v>
      </c>
      <c r="BK3067">
        <v>0</v>
      </c>
      <c r="BL3067">
        <v>0</v>
      </c>
      <c r="BM3067" t="s">
        <v>1051</v>
      </c>
      <c r="BN3067" t="s">
        <v>913</v>
      </c>
      <c r="BO3067" t="s">
        <v>564</v>
      </c>
      <c r="BQ3067" t="s">
        <v>1051</v>
      </c>
      <c r="BR3067" t="s">
        <v>87</v>
      </c>
      <c r="BS3067" t="s">
        <v>572</v>
      </c>
      <c r="BT3067" t="s">
        <v>1252</v>
      </c>
      <c r="BU3067" t="s">
        <v>564</v>
      </c>
      <c r="BV3067">
        <v>0.99401197604790414</v>
      </c>
      <c r="BW3067">
        <v>1</v>
      </c>
      <c r="BX3067">
        <v>5.9880239520958556E-3</v>
      </c>
      <c r="BY3067">
        <v>0</v>
      </c>
      <c r="BZ3067">
        <v>-166</v>
      </c>
      <c r="CA3067">
        <v>0</v>
      </c>
      <c r="CB3067">
        <v>166</v>
      </c>
      <c r="CC3067" t="e">
        <v>#VALUE!</v>
      </c>
      <c r="CD3067">
        <v>166</v>
      </c>
      <c r="CE3067">
        <v>0</v>
      </c>
      <c r="CH3067">
        <f t="shared" si="236"/>
        <v>0</v>
      </c>
      <c r="CI3067" t="s">
        <v>1403</v>
      </c>
      <c r="CJ3067">
        <v>6</v>
      </c>
      <c r="CK3067" t="s">
        <v>1399</v>
      </c>
      <c r="CL3067">
        <f t="shared" si="237"/>
        <v>0</v>
      </c>
      <c r="CM3067">
        <f t="shared" si="238"/>
        <v>0</v>
      </c>
      <c r="CN3067">
        <f t="shared" si="239"/>
        <v>0</v>
      </c>
    </row>
    <row r="3068" spans="1:92" x14ac:dyDescent="0.25">
      <c r="A3068">
        <v>2574</v>
      </c>
      <c r="B3068" t="s">
        <v>564</v>
      </c>
      <c r="C3068" t="s">
        <v>564</v>
      </c>
      <c r="D3068">
        <v>2613001</v>
      </c>
      <c r="E3068">
        <v>2</v>
      </c>
      <c r="F3068" s="107">
        <v>41004</v>
      </c>
      <c r="G3068" s="107">
        <v>41108</v>
      </c>
      <c r="H3068">
        <v>2613001</v>
      </c>
      <c r="I3068" s="107">
        <v>41005</v>
      </c>
      <c r="J3068" s="107">
        <v>41006</v>
      </c>
      <c r="K3068">
        <v>5000</v>
      </c>
      <c r="L3068" t="s">
        <v>567</v>
      </c>
      <c r="M3068" s="107">
        <v>41006</v>
      </c>
      <c r="N3068" t="s">
        <v>87</v>
      </c>
      <c r="O3068" t="s">
        <v>75</v>
      </c>
      <c r="P3068" t="s">
        <v>587</v>
      </c>
      <c r="Q3068">
        <v>2</v>
      </c>
      <c r="R3068">
        <v>105</v>
      </c>
      <c r="S3068">
        <v>0</v>
      </c>
      <c r="T3068">
        <v>0</v>
      </c>
      <c r="AB3068" t="s">
        <v>111</v>
      </c>
      <c r="AD3068" s="107">
        <v>33671</v>
      </c>
      <c r="AE3068" t="s">
        <v>45</v>
      </c>
      <c r="AF3068" t="s">
        <v>39</v>
      </c>
      <c r="AG3068" t="s">
        <v>40</v>
      </c>
      <c r="AH3068" t="s">
        <v>30</v>
      </c>
      <c r="AI3068" t="s">
        <v>99</v>
      </c>
      <c r="AJ3068" t="s">
        <v>47</v>
      </c>
      <c r="AK3068">
        <v>4</v>
      </c>
      <c r="AL3068" t="s">
        <v>47</v>
      </c>
      <c r="AP3068" t="s">
        <v>42</v>
      </c>
      <c r="AR3068" t="s">
        <v>43</v>
      </c>
      <c r="AS3068" t="s">
        <v>44</v>
      </c>
      <c r="BC3068" t="s">
        <v>51</v>
      </c>
      <c r="BF3068">
        <v>2</v>
      </c>
      <c r="BG3068">
        <v>104</v>
      </c>
      <c r="BH3068">
        <v>105</v>
      </c>
      <c r="BI3068">
        <v>20.035519125683059</v>
      </c>
      <c r="BJ3068">
        <f t="shared" si="235"/>
        <v>20</v>
      </c>
      <c r="BK3068">
        <v>0</v>
      </c>
      <c r="BL3068">
        <v>-102</v>
      </c>
      <c r="BM3068" t="s">
        <v>47</v>
      </c>
      <c r="BN3068" t="s">
        <v>75</v>
      </c>
      <c r="BO3068" t="s">
        <v>87</v>
      </c>
      <c r="BQ3068" t="s">
        <v>47</v>
      </c>
      <c r="BR3068" t="s">
        <v>87</v>
      </c>
      <c r="BS3068" t="s">
        <v>573</v>
      </c>
      <c r="BT3068" t="s">
        <v>1252</v>
      </c>
      <c r="BU3068" t="s">
        <v>564</v>
      </c>
      <c r="BV3068">
        <v>1.9047619047619049E-2</v>
      </c>
      <c r="BW3068">
        <v>1.9230769230769232E-2</v>
      </c>
      <c r="BX3068">
        <v>1.831501831501825E-4</v>
      </c>
      <c r="BY3068">
        <v>0</v>
      </c>
      <c r="BZ3068">
        <v>-2</v>
      </c>
      <c r="CA3068">
        <v>0</v>
      </c>
      <c r="CB3068">
        <v>2</v>
      </c>
      <c r="CC3068" t="e">
        <v>#VALUE!</v>
      </c>
      <c r="CD3068">
        <v>2</v>
      </c>
      <c r="CE3068">
        <v>0</v>
      </c>
      <c r="CH3068">
        <f t="shared" si="236"/>
        <v>0</v>
      </c>
      <c r="CI3068" t="s">
        <v>1405</v>
      </c>
      <c r="CJ3068">
        <v>1</v>
      </c>
      <c r="CK3068" t="s">
        <v>1399</v>
      </c>
      <c r="CL3068">
        <f t="shared" si="237"/>
        <v>1</v>
      </c>
      <c r="CM3068">
        <f t="shared" si="238"/>
        <v>0</v>
      </c>
      <c r="CN3068">
        <f t="shared" si="239"/>
        <v>0</v>
      </c>
    </row>
    <row r="3069" spans="1:92" x14ac:dyDescent="0.25">
      <c r="A3069">
        <v>2576</v>
      </c>
      <c r="B3069" t="s">
        <v>564</v>
      </c>
      <c r="C3069" t="s">
        <v>564</v>
      </c>
      <c r="D3069">
        <v>2613012</v>
      </c>
      <c r="E3069">
        <v>2</v>
      </c>
      <c r="F3069" s="107">
        <v>41004</v>
      </c>
      <c r="G3069" s="107">
        <v>41187</v>
      </c>
      <c r="H3069">
        <v>2613012</v>
      </c>
      <c r="I3069" s="107">
        <v>41005</v>
      </c>
      <c r="J3069" s="107">
        <v>41006</v>
      </c>
      <c r="K3069">
        <v>5000</v>
      </c>
      <c r="L3069" t="s">
        <v>567</v>
      </c>
      <c r="M3069" s="107">
        <v>41006</v>
      </c>
      <c r="N3069" t="s">
        <v>87</v>
      </c>
      <c r="O3069" t="s">
        <v>75</v>
      </c>
      <c r="P3069" t="s">
        <v>587</v>
      </c>
      <c r="Q3069">
        <v>2</v>
      </c>
      <c r="R3069">
        <v>184</v>
      </c>
      <c r="S3069">
        <v>0</v>
      </c>
      <c r="T3069">
        <v>0</v>
      </c>
      <c r="AB3069" t="s">
        <v>111</v>
      </c>
      <c r="AD3069" s="107">
        <v>33575</v>
      </c>
      <c r="AE3069" t="s">
        <v>45</v>
      </c>
      <c r="AF3069" t="s">
        <v>39</v>
      </c>
      <c r="AG3069" t="s">
        <v>40</v>
      </c>
      <c r="AH3069" t="s">
        <v>30</v>
      </c>
      <c r="AI3069" t="s">
        <v>86</v>
      </c>
      <c r="AJ3069" t="s">
        <v>47</v>
      </c>
      <c r="AK3069">
        <v>8</v>
      </c>
      <c r="AL3069" t="s">
        <v>47</v>
      </c>
      <c r="AP3069" t="s">
        <v>168</v>
      </c>
      <c r="AR3069" t="s">
        <v>66</v>
      </c>
      <c r="AS3069" t="s">
        <v>63</v>
      </c>
      <c r="BC3069" t="s">
        <v>51</v>
      </c>
      <c r="BF3069">
        <v>2</v>
      </c>
      <c r="BG3069">
        <v>183</v>
      </c>
      <c r="BH3069">
        <v>184</v>
      </c>
      <c r="BI3069">
        <v>20.297814207650273</v>
      </c>
      <c r="BJ3069">
        <f t="shared" si="235"/>
        <v>20</v>
      </c>
      <c r="BK3069">
        <v>0</v>
      </c>
      <c r="BL3069">
        <v>-181</v>
      </c>
      <c r="BM3069" t="s">
        <v>47</v>
      </c>
      <c r="BN3069" t="s">
        <v>75</v>
      </c>
      <c r="BO3069" t="s">
        <v>87</v>
      </c>
      <c r="BQ3069" t="s">
        <v>47</v>
      </c>
      <c r="BR3069" t="s">
        <v>87</v>
      </c>
      <c r="BS3069" t="s">
        <v>573</v>
      </c>
      <c r="BT3069" t="s">
        <v>1252</v>
      </c>
      <c r="BU3069" t="s">
        <v>564</v>
      </c>
      <c r="BV3069">
        <v>1.0869565217391304E-2</v>
      </c>
      <c r="BW3069">
        <v>1.092896174863388E-2</v>
      </c>
      <c r="BX3069">
        <v>5.9396531242575726E-5</v>
      </c>
      <c r="BY3069">
        <v>0</v>
      </c>
      <c r="BZ3069">
        <v>-2</v>
      </c>
      <c r="CA3069">
        <v>0</v>
      </c>
      <c r="CB3069">
        <v>2</v>
      </c>
      <c r="CC3069" t="e">
        <v>#VALUE!</v>
      </c>
      <c r="CD3069">
        <v>2</v>
      </c>
      <c r="CE3069">
        <v>0</v>
      </c>
      <c r="CH3069">
        <f t="shared" si="236"/>
        <v>0</v>
      </c>
      <c r="CI3069" t="s">
        <v>1405</v>
      </c>
      <c r="CJ3069">
        <v>1</v>
      </c>
      <c r="CK3069" t="s">
        <v>1399</v>
      </c>
      <c r="CL3069">
        <f t="shared" si="237"/>
        <v>1</v>
      </c>
      <c r="CM3069">
        <f t="shared" si="238"/>
        <v>0</v>
      </c>
      <c r="CN3069">
        <f t="shared" si="239"/>
        <v>0</v>
      </c>
    </row>
    <row r="3070" spans="1:92" x14ac:dyDescent="0.25">
      <c r="A3070">
        <v>2577</v>
      </c>
      <c r="B3070" t="s">
        <v>564</v>
      </c>
      <c r="C3070" t="s">
        <v>564</v>
      </c>
      <c r="D3070">
        <v>2613013</v>
      </c>
      <c r="E3070">
        <v>2</v>
      </c>
      <c r="F3070" s="107">
        <v>41004</v>
      </c>
      <c r="G3070" s="107">
        <v>41108</v>
      </c>
      <c r="H3070">
        <v>2613013</v>
      </c>
      <c r="I3070" s="107">
        <v>41005</v>
      </c>
      <c r="J3070" s="107">
        <v>41005</v>
      </c>
      <c r="K3070">
        <v>2000</v>
      </c>
      <c r="L3070" t="s">
        <v>566</v>
      </c>
      <c r="M3070" s="107">
        <v>41005</v>
      </c>
      <c r="N3070" t="s">
        <v>87</v>
      </c>
      <c r="O3070" t="s">
        <v>75</v>
      </c>
      <c r="P3070" t="s">
        <v>587</v>
      </c>
      <c r="Q3070">
        <v>1</v>
      </c>
      <c r="R3070">
        <v>105</v>
      </c>
      <c r="S3070">
        <v>0</v>
      </c>
      <c r="T3070">
        <v>0</v>
      </c>
      <c r="AB3070" t="s">
        <v>111</v>
      </c>
      <c r="AD3070" s="107">
        <v>33863</v>
      </c>
      <c r="AE3070" t="s">
        <v>45</v>
      </c>
      <c r="AF3070" t="s">
        <v>39</v>
      </c>
      <c r="AG3070" t="s">
        <v>40</v>
      </c>
      <c r="AH3070" t="s">
        <v>30</v>
      </c>
      <c r="AI3070" t="s">
        <v>33</v>
      </c>
      <c r="AJ3070" t="s">
        <v>47</v>
      </c>
      <c r="AK3070">
        <v>5</v>
      </c>
      <c r="AL3070" t="s">
        <v>47</v>
      </c>
      <c r="AP3070" t="s">
        <v>107</v>
      </c>
      <c r="AR3070" t="s">
        <v>43</v>
      </c>
      <c r="AS3070" t="s">
        <v>60</v>
      </c>
      <c r="BC3070" t="s">
        <v>37</v>
      </c>
      <c r="BF3070">
        <v>1</v>
      </c>
      <c r="BG3070">
        <v>104</v>
      </c>
      <c r="BH3070">
        <v>105</v>
      </c>
      <c r="BI3070">
        <v>19.510928961748633</v>
      </c>
      <c r="BJ3070">
        <f t="shared" si="235"/>
        <v>20</v>
      </c>
      <c r="BK3070">
        <v>0</v>
      </c>
      <c r="BL3070">
        <v>-103</v>
      </c>
      <c r="BM3070" t="s">
        <v>47</v>
      </c>
      <c r="BN3070" t="s">
        <v>75</v>
      </c>
      <c r="BO3070" t="s">
        <v>87</v>
      </c>
      <c r="BQ3070" t="s">
        <v>47</v>
      </c>
      <c r="BR3070" t="s">
        <v>87</v>
      </c>
      <c r="BS3070" t="s">
        <v>573</v>
      </c>
      <c r="BT3070" t="s">
        <v>1252</v>
      </c>
      <c r="BU3070" t="s">
        <v>564</v>
      </c>
      <c r="BV3070">
        <v>9.5238095238095247E-3</v>
      </c>
      <c r="BW3070">
        <v>9.6153846153846159E-3</v>
      </c>
      <c r="BX3070">
        <v>9.157509157509125E-5</v>
      </c>
      <c r="BY3070">
        <v>0</v>
      </c>
      <c r="BZ3070">
        <v>-1</v>
      </c>
      <c r="CA3070">
        <v>0</v>
      </c>
      <c r="CB3070">
        <v>1</v>
      </c>
      <c r="CC3070" t="e">
        <v>#VALUE!</v>
      </c>
      <c r="CD3070">
        <v>1</v>
      </c>
      <c r="CE3070">
        <v>0</v>
      </c>
      <c r="CH3070">
        <f t="shared" si="236"/>
        <v>0</v>
      </c>
      <c r="CI3070" t="s">
        <v>1405</v>
      </c>
      <c r="CJ3070">
        <v>1</v>
      </c>
      <c r="CK3070" t="s">
        <v>1399</v>
      </c>
      <c r="CL3070">
        <f t="shared" si="237"/>
        <v>1</v>
      </c>
      <c r="CM3070">
        <f t="shared" si="238"/>
        <v>0</v>
      </c>
      <c r="CN3070">
        <f t="shared" si="239"/>
        <v>0</v>
      </c>
    </row>
    <row r="3071" spans="1:92" x14ac:dyDescent="0.25">
      <c r="A3071">
        <v>2578</v>
      </c>
      <c r="B3071" t="s">
        <v>564</v>
      </c>
      <c r="C3071" t="s">
        <v>564</v>
      </c>
      <c r="D3071">
        <v>2613015</v>
      </c>
      <c r="E3071">
        <v>1</v>
      </c>
      <c r="F3071" s="107">
        <v>41005</v>
      </c>
      <c r="G3071" s="107">
        <v>41733</v>
      </c>
      <c r="H3071">
        <v>2613015</v>
      </c>
      <c r="I3071" s="107">
        <v>41681</v>
      </c>
      <c r="J3071" s="107">
        <v>41692</v>
      </c>
      <c r="K3071">
        <v>1000</v>
      </c>
      <c r="L3071" t="s">
        <v>566</v>
      </c>
      <c r="M3071" s="107">
        <v>41683</v>
      </c>
      <c r="N3071" t="s">
        <v>87</v>
      </c>
      <c r="O3071" t="s">
        <v>581</v>
      </c>
      <c r="P3071" t="s">
        <v>54</v>
      </c>
      <c r="Q3071">
        <v>3</v>
      </c>
      <c r="R3071">
        <v>728</v>
      </c>
      <c r="S3071">
        <v>0</v>
      </c>
      <c r="T3071">
        <v>0</v>
      </c>
      <c r="AD3071" s="107">
        <v>31705</v>
      </c>
      <c r="AE3071" t="s">
        <v>45</v>
      </c>
      <c r="AF3071" t="s">
        <v>68</v>
      </c>
      <c r="AG3071" t="s">
        <v>870</v>
      </c>
      <c r="AH3071" t="s">
        <v>30</v>
      </c>
      <c r="AI3071" t="s">
        <v>117</v>
      </c>
      <c r="AJ3071" t="s">
        <v>54</v>
      </c>
      <c r="AK3071">
        <v>7</v>
      </c>
      <c r="AL3071" t="s">
        <v>54</v>
      </c>
      <c r="AP3071" t="s">
        <v>457</v>
      </c>
      <c r="AR3071" t="s">
        <v>45</v>
      </c>
      <c r="AS3071" t="s">
        <v>63</v>
      </c>
      <c r="AT3071" t="s">
        <v>1394</v>
      </c>
      <c r="BC3071" t="s">
        <v>51</v>
      </c>
      <c r="BF3071">
        <v>3</v>
      </c>
      <c r="BG3071">
        <v>3</v>
      </c>
      <c r="BH3071">
        <v>728</v>
      </c>
      <c r="BI3071">
        <v>25.409836065573771</v>
      </c>
      <c r="BJ3071">
        <f t="shared" si="235"/>
        <v>27</v>
      </c>
      <c r="BK3071">
        <v>-9</v>
      </c>
      <c r="BL3071">
        <v>-41</v>
      </c>
      <c r="BM3071" t="s">
        <v>1051</v>
      </c>
      <c r="BN3071" t="s">
        <v>75</v>
      </c>
      <c r="BO3071" t="s">
        <v>564</v>
      </c>
      <c r="BQ3071" t="s">
        <v>1051</v>
      </c>
      <c r="BR3071" t="s">
        <v>87</v>
      </c>
      <c r="BS3071" t="s">
        <v>573</v>
      </c>
      <c r="BT3071" t="s">
        <v>1252</v>
      </c>
      <c r="BU3071" t="s">
        <v>564</v>
      </c>
      <c r="BV3071">
        <v>4.120879120879121E-3</v>
      </c>
      <c r="BW3071">
        <v>4.1000000000000003E-3</v>
      </c>
      <c r="BX3071">
        <v>0</v>
      </c>
      <c r="BY3071">
        <v>0</v>
      </c>
      <c r="BZ3071">
        <v>-12</v>
      </c>
      <c r="CA3071">
        <v>-9</v>
      </c>
      <c r="CB3071">
        <v>3</v>
      </c>
      <c r="CC3071" t="e">
        <v>#VALUE!</v>
      </c>
      <c r="CD3071">
        <v>3</v>
      </c>
      <c r="CH3071">
        <f t="shared" si="236"/>
        <v>0</v>
      </c>
      <c r="CI3071" t="s">
        <v>1405</v>
      </c>
      <c r="CJ3071">
        <v>1</v>
      </c>
      <c r="CK3071" t="s">
        <v>1399</v>
      </c>
      <c r="CL3071">
        <f t="shared" si="237"/>
        <v>1</v>
      </c>
      <c r="CM3071">
        <f t="shared" si="238"/>
        <v>0</v>
      </c>
      <c r="CN3071">
        <f t="shared" si="239"/>
        <v>0</v>
      </c>
    </row>
    <row r="3072" spans="1:92" x14ac:dyDescent="0.25">
      <c r="A3072">
        <v>2592</v>
      </c>
      <c r="B3072" t="s">
        <v>564</v>
      </c>
      <c r="C3072" t="s">
        <v>564</v>
      </c>
      <c r="D3072">
        <v>2613041</v>
      </c>
      <c r="E3072">
        <v>6</v>
      </c>
      <c r="F3072" s="107">
        <v>41005</v>
      </c>
      <c r="G3072" s="107">
        <v>41031</v>
      </c>
      <c r="H3072">
        <v>2613041</v>
      </c>
      <c r="I3072" s="107">
        <v>41006</v>
      </c>
      <c r="J3072" s="107">
        <v>41031</v>
      </c>
      <c r="K3072">
        <v>70000</v>
      </c>
      <c r="L3072" t="s">
        <v>570</v>
      </c>
      <c r="N3072" t="s">
        <v>564</v>
      </c>
      <c r="O3072" t="s">
        <v>913</v>
      </c>
      <c r="P3072" t="s">
        <v>38</v>
      </c>
      <c r="Q3072">
        <v>26</v>
      </c>
      <c r="R3072">
        <v>27</v>
      </c>
      <c r="S3072">
        <v>0</v>
      </c>
      <c r="T3072">
        <v>0</v>
      </c>
      <c r="AB3072" t="s">
        <v>111</v>
      </c>
      <c r="AD3072" s="107">
        <v>30538</v>
      </c>
      <c r="AE3072" t="s">
        <v>31</v>
      </c>
      <c r="AF3072" t="s">
        <v>39</v>
      </c>
      <c r="AG3072" t="s">
        <v>40</v>
      </c>
      <c r="AH3072" t="s">
        <v>30</v>
      </c>
      <c r="AI3072" t="s">
        <v>69</v>
      </c>
      <c r="AJ3072" t="s">
        <v>88</v>
      </c>
      <c r="AK3072">
        <v>2</v>
      </c>
      <c r="AL3072" t="s">
        <v>361</v>
      </c>
      <c r="AM3072">
        <v>3</v>
      </c>
      <c r="AP3072" t="s">
        <v>204</v>
      </c>
      <c r="AR3072" t="s">
        <v>91</v>
      </c>
      <c r="AS3072" t="s">
        <v>81</v>
      </c>
      <c r="BC3072" t="s">
        <v>37</v>
      </c>
      <c r="BF3072">
        <v>26</v>
      </c>
      <c r="BG3072">
        <v>26</v>
      </c>
      <c r="BH3072">
        <v>27</v>
      </c>
      <c r="BI3072">
        <v>28.598360655737704</v>
      </c>
      <c r="BJ3072">
        <f t="shared" si="235"/>
        <v>29</v>
      </c>
      <c r="BK3072">
        <v>0</v>
      </c>
      <c r="BL3072">
        <v>0</v>
      </c>
      <c r="BM3072" t="s">
        <v>1050</v>
      </c>
      <c r="BN3072" t="s">
        <v>913</v>
      </c>
      <c r="BO3072" t="s">
        <v>564</v>
      </c>
      <c r="BQ3072" t="s">
        <v>1050</v>
      </c>
      <c r="BR3072" t="s">
        <v>87</v>
      </c>
      <c r="BS3072" t="s">
        <v>572</v>
      </c>
      <c r="BT3072" t="s">
        <v>1252</v>
      </c>
      <c r="BU3072" t="s">
        <v>564</v>
      </c>
      <c r="BV3072">
        <v>0.96296296296296291</v>
      </c>
      <c r="BW3072">
        <v>1</v>
      </c>
      <c r="BX3072">
        <v>3.703703703703709E-2</v>
      </c>
      <c r="BY3072">
        <v>0</v>
      </c>
      <c r="BZ3072">
        <v>-26</v>
      </c>
      <c r="CA3072">
        <v>0</v>
      </c>
      <c r="CB3072">
        <v>26</v>
      </c>
      <c r="CC3072" t="e">
        <v>#VALUE!</v>
      </c>
      <c r="CD3072">
        <v>26</v>
      </c>
      <c r="CE3072">
        <v>0</v>
      </c>
      <c r="CH3072">
        <f t="shared" si="236"/>
        <v>0</v>
      </c>
      <c r="CI3072" t="s">
        <v>1404</v>
      </c>
      <c r="CJ3072">
        <v>2</v>
      </c>
      <c r="CK3072" t="s">
        <v>1399</v>
      </c>
      <c r="CL3072">
        <f t="shared" si="237"/>
        <v>0</v>
      </c>
      <c r="CM3072">
        <f t="shared" si="238"/>
        <v>0</v>
      </c>
      <c r="CN3072">
        <f t="shared" si="239"/>
        <v>0</v>
      </c>
    </row>
    <row r="3073" spans="1:92" x14ac:dyDescent="0.25">
      <c r="A3073">
        <v>2607</v>
      </c>
      <c r="B3073" t="s">
        <v>564</v>
      </c>
      <c r="C3073" t="s">
        <v>564</v>
      </c>
      <c r="D3073">
        <v>2613076</v>
      </c>
      <c r="E3073">
        <v>2</v>
      </c>
      <c r="F3073" s="107">
        <v>41005</v>
      </c>
      <c r="G3073" s="107">
        <v>41008</v>
      </c>
      <c r="H3073">
        <v>2613076</v>
      </c>
      <c r="I3073" s="107">
        <v>41006</v>
      </c>
      <c r="J3073" s="107">
        <v>41008</v>
      </c>
      <c r="K3073">
        <v>2000</v>
      </c>
      <c r="L3073" t="s">
        <v>566</v>
      </c>
      <c r="N3073" t="s">
        <v>564</v>
      </c>
      <c r="O3073" t="s">
        <v>913</v>
      </c>
      <c r="P3073" t="s">
        <v>587</v>
      </c>
      <c r="Q3073">
        <v>3</v>
      </c>
      <c r="R3073">
        <v>4</v>
      </c>
      <c r="S3073">
        <v>0</v>
      </c>
      <c r="T3073">
        <v>0</v>
      </c>
      <c r="AD3073" s="107">
        <v>34321</v>
      </c>
      <c r="AE3073" t="s">
        <v>45</v>
      </c>
      <c r="AF3073" t="s">
        <v>32</v>
      </c>
      <c r="AG3073" t="s">
        <v>868</v>
      </c>
      <c r="AH3073" t="s">
        <v>30</v>
      </c>
      <c r="AI3073" t="s">
        <v>86</v>
      </c>
      <c r="AJ3073" t="s">
        <v>47</v>
      </c>
      <c r="AK3073">
        <v>2</v>
      </c>
      <c r="AL3073" t="s">
        <v>47</v>
      </c>
      <c r="AP3073" t="s">
        <v>107</v>
      </c>
      <c r="AR3073" t="s">
        <v>43</v>
      </c>
      <c r="AS3073" t="s">
        <v>60</v>
      </c>
      <c r="AT3073" t="s">
        <v>460</v>
      </c>
      <c r="BC3073" t="s">
        <v>37</v>
      </c>
      <c r="BF3073">
        <v>3</v>
      </c>
      <c r="BG3073">
        <v>3</v>
      </c>
      <c r="BH3073">
        <v>4</v>
      </c>
      <c r="BI3073">
        <v>18.262295081967213</v>
      </c>
      <c r="BJ3073">
        <f t="shared" si="235"/>
        <v>18</v>
      </c>
      <c r="BK3073">
        <v>0</v>
      </c>
      <c r="BL3073">
        <v>0</v>
      </c>
      <c r="BM3073" t="s">
        <v>47</v>
      </c>
      <c r="BN3073" t="s">
        <v>913</v>
      </c>
      <c r="BO3073" t="s">
        <v>564</v>
      </c>
      <c r="BQ3073" t="s">
        <v>47</v>
      </c>
      <c r="BR3073" t="s">
        <v>87</v>
      </c>
      <c r="BS3073" t="s">
        <v>572</v>
      </c>
      <c r="BT3073" t="s">
        <v>1252</v>
      </c>
      <c r="BU3073" t="s">
        <v>564</v>
      </c>
      <c r="BV3073">
        <v>0.75</v>
      </c>
      <c r="BW3073">
        <v>1</v>
      </c>
      <c r="BX3073">
        <v>0.25</v>
      </c>
      <c r="BY3073">
        <v>0</v>
      </c>
      <c r="BZ3073">
        <v>-3</v>
      </c>
      <c r="CA3073">
        <v>0</v>
      </c>
      <c r="CB3073">
        <v>3</v>
      </c>
      <c r="CC3073" t="e">
        <v>#VALUE!</v>
      </c>
      <c r="CD3073">
        <v>3</v>
      </c>
      <c r="CE3073">
        <v>0</v>
      </c>
      <c r="CH3073">
        <f t="shared" si="236"/>
        <v>0</v>
      </c>
      <c r="CI3073" t="s">
        <v>1405</v>
      </c>
      <c r="CJ3073">
        <v>1</v>
      </c>
      <c r="CK3073" t="s">
        <v>1399</v>
      </c>
      <c r="CL3073">
        <f t="shared" si="237"/>
        <v>0</v>
      </c>
      <c r="CM3073">
        <f t="shared" si="238"/>
        <v>0</v>
      </c>
      <c r="CN3073">
        <f t="shared" si="239"/>
        <v>0</v>
      </c>
    </row>
    <row r="3074" spans="1:92" x14ac:dyDescent="0.25">
      <c r="A3074">
        <v>2617</v>
      </c>
      <c r="B3074" t="s">
        <v>564</v>
      </c>
      <c r="C3074" t="s">
        <v>564</v>
      </c>
      <c r="D3074">
        <v>2613100</v>
      </c>
      <c r="E3074">
        <v>6</v>
      </c>
      <c r="F3074" s="107">
        <v>41006</v>
      </c>
      <c r="G3074" s="107">
        <v>41724</v>
      </c>
      <c r="H3074">
        <v>2613100</v>
      </c>
      <c r="I3074" s="107">
        <v>41006</v>
      </c>
      <c r="J3074" s="107">
        <v>41724</v>
      </c>
      <c r="K3074" t="s">
        <v>562</v>
      </c>
      <c r="L3074" t="s">
        <v>562</v>
      </c>
      <c r="N3074" t="s">
        <v>564</v>
      </c>
      <c r="O3074" t="s">
        <v>913</v>
      </c>
      <c r="P3074" t="s">
        <v>38</v>
      </c>
      <c r="Q3074">
        <v>719</v>
      </c>
      <c r="R3074">
        <v>728</v>
      </c>
      <c r="S3074">
        <v>0</v>
      </c>
      <c r="T3074">
        <v>0</v>
      </c>
      <c r="AB3074" t="s">
        <v>111</v>
      </c>
      <c r="AD3074" s="107">
        <v>20796</v>
      </c>
      <c r="AE3074" t="s">
        <v>45</v>
      </c>
      <c r="AF3074" t="s">
        <v>68</v>
      </c>
      <c r="AG3074" t="s">
        <v>870</v>
      </c>
      <c r="AH3074" t="s">
        <v>30</v>
      </c>
      <c r="AI3074" t="s">
        <v>94</v>
      </c>
      <c r="AJ3074" t="s">
        <v>88</v>
      </c>
      <c r="AK3074">
        <v>19</v>
      </c>
      <c r="AL3074" t="s">
        <v>361</v>
      </c>
      <c r="AM3074">
        <v>40</v>
      </c>
      <c r="AP3074" t="s">
        <v>34</v>
      </c>
      <c r="AR3074" t="s">
        <v>35</v>
      </c>
      <c r="AS3074" t="s">
        <v>36</v>
      </c>
      <c r="BC3074" t="s">
        <v>51</v>
      </c>
      <c r="BF3074">
        <v>728</v>
      </c>
      <c r="BG3074">
        <v>728</v>
      </c>
      <c r="BH3074">
        <v>728</v>
      </c>
      <c r="BI3074">
        <v>55.21857923497268</v>
      </c>
      <c r="BJ3074">
        <f t="shared" si="235"/>
        <v>55</v>
      </c>
      <c r="BK3074">
        <v>0</v>
      </c>
      <c r="BL3074">
        <v>0</v>
      </c>
      <c r="BM3074" t="s">
        <v>1050</v>
      </c>
      <c r="BN3074" t="s">
        <v>913</v>
      </c>
      <c r="BO3074" t="s">
        <v>564</v>
      </c>
      <c r="BQ3074" t="s">
        <v>1050</v>
      </c>
      <c r="BR3074" t="s">
        <v>87</v>
      </c>
      <c r="BS3074" t="s">
        <v>572</v>
      </c>
      <c r="BT3074" t="s">
        <v>1252</v>
      </c>
      <c r="BU3074" t="s">
        <v>564</v>
      </c>
      <c r="BV3074">
        <v>1</v>
      </c>
      <c r="BW3074">
        <v>1</v>
      </c>
      <c r="BX3074">
        <v>0</v>
      </c>
      <c r="BY3074">
        <v>-9</v>
      </c>
      <c r="BZ3074">
        <v>-719</v>
      </c>
      <c r="CA3074">
        <v>9</v>
      </c>
      <c r="CB3074">
        <v>719</v>
      </c>
      <c r="CC3074" t="e">
        <v>#VALUE!</v>
      </c>
      <c r="CD3074">
        <v>728</v>
      </c>
      <c r="CH3074">
        <f t="shared" si="236"/>
        <v>0</v>
      </c>
      <c r="CI3074" t="s">
        <v>1406</v>
      </c>
      <c r="CJ3074">
        <v>0</v>
      </c>
      <c r="CK3074" t="s">
        <v>1399</v>
      </c>
      <c r="CL3074">
        <f t="shared" si="237"/>
        <v>0</v>
      </c>
      <c r="CM3074">
        <f t="shared" si="238"/>
        <v>0</v>
      </c>
      <c r="CN3074">
        <f t="shared" si="239"/>
        <v>0</v>
      </c>
    </row>
    <row r="3075" spans="1:92" x14ac:dyDescent="0.25">
      <c r="A3075">
        <v>2618</v>
      </c>
      <c r="B3075" t="s">
        <v>564</v>
      </c>
      <c r="C3075" t="s">
        <v>564</v>
      </c>
      <c r="D3075">
        <v>2613104</v>
      </c>
      <c r="E3075">
        <v>2</v>
      </c>
      <c r="F3075" s="107">
        <v>41006</v>
      </c>
      <c r="G3075" s="107">
        <v>41008</v>
      </c>
      <c r="H3075">
        <v>2613104</v>
      </c>
      <c r="I3075" s="107">
        <v>41006</v>
      </c>
      <c r="J3075" s="107">
        <v>41008</v>
      </c>
      <c r="K3075">
        <v>2000</v>
      </c>
      <c r="L3075" t="s">
        <v>566</v>
      </c>
      <c r="N3075" t="s">
        <v>564</v>
      </c>
      <c r="O3075" t="s">
        <v>913</v>
      </c>
      <c r="P3075" t="s">
        <v>587</v>
      </c>
      <c r="Q3075">
        <v>3</v>
      </c>
      <c r="R3075">
        <v>3</v>
      </c>
      <c r="S3075">
        <v>0</v>
      </c>
      <c r="T3075">
        <v>0</v>
      </c>
      <c r="AD3075" s="107">
        <v>34720</v>
      </c>
      <c r="AE3075" t="s">
        <v>31</v>
      </c>
      <c r="AF3075" t="s">
        <v>32</v>
      </c>
      <c r="AG3075" t="s">
        <v>868</v>
      </c>
      <c r="AH3075" t="s">
        <v>30</v>
      </c>
      <c r="AI3075" t="s">
        <v>117</v>
      </c>
      <c r="AJ3075" t="s">
        <v>47</v>
      </c>
      <c r="AK3075">
        <v>1</v>
      </c>
      <c r="AL3075" t="s">
        <v>47</v>
      </c>
      <c r="AP3075" t="s">
        <v>42</v>
      </c>
      <c r="AR3075" t="s">
        <v>43</v>
      </c>
      <c r="AS3075" t="s">
        <v>44</v>
      </c>
      <c r="AT3075" t="s">
        <v>654</v>
      </c>
      <c r="BC3075" t="s">
        <v>37</v>
      </c>
      <c r="BF3075">
        <v>3</v>
      </c>
      <c r="BG3075">
        <v>3</v>
      </c>
      <c r="BH3075">
        <v>3</v>
      </c>
      <c r="BI3075">
        <v>17.174863387978142</v>
      </c>
      <c r="BJ3075">
        <f t="shared" ref="BJ3075:BJ3138" si="240">ROUND((I3075-AD3075)/365,0)</f>
        <v>17</v>
      </c>
      <c r="BK3075">
        <v>0</v>
      </c>
      <c r="BL3075">
        <v>0</v>
      </c>
      <c r="BM3075" t="s">
        <v>47</v>
      </c>
      <c r="BN3075" t="s">
        <v>913</v>
      </c>
      <c r="BO3075" t="s">
        <v>564</v>
      </c>
      <c r="BQ3075" t="s">
        <v>47</v>
      </c>
      <c r="BR3075" t="s">
        <v>87</v>
      </c>
      <c r="BS3075" t="s">
        <v>572</v>
      </c>
      <c r="BT3075" t="s">
        <v>1252</v>
      </c>
      <c r="BU3075" t="s">
        <v>564</v>
      </c>
      <c r="BV3075">
        <v>1</v>
      </c>
      <c r="BW3075">
        <v>1</v>
      </c>
      <c r="BX3075">
        <v>0</v>
      </c>
      <c r="BY3075">
        <v>0</v>
      </c>
      <c r="BZ3075">
        <v>-3</v>
      </c>
      <c r="CA3075">
        <v>0</v>
      </c>
      <c r="CB3075">
        <v>3</v>
      </c>
      <c r="CC3075" t="e">
        <v>#VALUE!</v>
      </c>
      <c r="CD3075">
        <v>3</v>
      </c>
      <c r="CE3075">
        <v>0</v>
      </c>
      <c r="CH3075">
        <f t="shared" ref="CH3075:CH3138" si="241">IF(CM3075+CN3075&gt;0,1,0)</f>
        <v>0</v>
      </c>
      <c r="CI3075" t="s">
        <v>1405</v>
      </c>
      <c r="CJ3075">
        <v>1</v>
      </c>
      <c r="CK3075" t="s">
        <v>1399</v>
      </c>
      <c r="CL3075">
        <f t="shared" ref="CL3075:CL3138" si="242">IF(BN3075="None",0,1)</f>
        <v>0</v>
      </c>
      <c r="CM3075">
        <f t="shared" ref="CM3075:CM3138" si="243">IF(S3075&gt;0,1,0)</f>
        <v>0</v>
      </c>
      <c r="CN3075">
        <f t="shared" ref="CN3075:CN3138" si="244">IF(T3075&gt;0,1,0)</f>
        <v>0</v>
      </c>
    </row>
    <row r="3076" spans="1:92" x14ac:dyDescent="0.25">
      <c r="A3076">
        <v>2619</v>
      </c>
      <c r="B3076" t="s">
        <v>564</v>
      </c>
      <c r="C3076" t="s">
        <v>564</v>
      </c>
      <c r="D3076">
        <v>2613110</v>
      </c>
      <c r="E3076">
        <v>4</v>
      </c>
      <c r="F3076" s="107">
        <v>41006</v>
      </c>
      <c r="G3076" s="107">
        <v>41087</v>
      </c>
      <c r="H3076">
        <v>2613110</v>
      </c>
      <c r="I3076" s="107" t="s">
        <v>560</v>
      </c>
      <c r="J3076" s="107" t="s">
        <v>560</v>
      </c>
      <c r="K3076">
        <v>2000</v>
      </c>
      <c r="L3076" t="s">
        <v>566</v>
      </c>
      <c r="M3076" s="107">
        <v>41006</v>
      </c>
      <c r="N3076" t="s">
        <v>87</v>
      </c>
      <c r="O3076" t="s">
        <v>583</v>
      </c>
      <c r="P3076" t="s">
        <v>38</v>
      </c>
      <c r="Q3076">
        <v>0</v>
      </c>
      <c r="R3076">
        <v>82</v>
      </c>
      <c r="S3076">
        <v>0</v>
      </c>
      <c r="T3076">
        <v>0</v>
      </c>
      <c r="AB3076" t="s">
        <v>111</v>
      </c>
      <c r="AD3076" s="107">
        <v>27826</v>
      </c>
      <c r="AE3076" t="s">
        <v>45</v>
      </c>
      <c r="AF3076" t="s">
        <v>39</v>
      </c>
      <c r="AG3076" t="s">
        <v>40</v>
      </c>
      <c r="AH3076" t="s">
        <v>30</v>
      </c>
      <c r="AI3076" t="s">
        <v>69</v>
      </c>
      <c r="AJ3076" t="s">
        <v>88</v>
      </c>
      <c r="AK3076">
        <v>5</v>
      </c>
      <c r="AL3076" t="s">
        <v>558</v>
      </c>
      <c r="AP3076" t="s">
        <v>154</v>
      </c>
      <c r="AR3076" t="s">
        <v>43</v>
      </c>
      <c r="AS3076" t="s">
        <v>63</v>
      </c>
      <c r="BC3076" t="s">
        <v>51</v>
      </c>
      <c r="BF3076">
        <v>0</v>
      </c>
      <c r="BG3076">
        <v>0</v>
      </c>
      <c r="BH3076">
        <v>82</v>
      </c>
      <c r="BI3076">
        <v>36.010928961748633</v>
      </c>
      <c r="BJ3076" t="e">
        <f t="shared" si="240"/>
        <v>#VALUE!</v>
      </c>
      <c r="BK3076" t="e">
        <v>#VALUE!</v>
      </c>
      <c r="BL3076" t="e">
        <v>#VALUE!</v>
      </c>
      <c r="BM3076" t="s">
        <v>1051</v>
      </c>
      <c r="BN3076" t="s">
        <v>75</v>
      </c>
      <c r="BO3076" t="s">
        <v>87</v>
      </c>
      <c r="BQ3076" t="s">
        <v>1050</v>
      </c>
      <c r="BR3076">
        <v>0</v>
      </c>
      <c r="BS3076" t="s">
        <v>573</v>
      </c>
      <c r="BT3076" t="s">
        <v>1252</v>
      </c>
      <c r="BU3076" t="s">
        <v>564</v>
      </c>
      <c r="BV3076">
        <v>0</v>
      </c>
      <c r="BW3076">
        <v>0</v>
      </c>
      <c r="BX3076">
        <v>0</v>
      </c>
      <c r="BY3076">
        <v>0</v>
      </c>
      <c r="BZ3076" t="e">
        <v>#VALUE!</v>
      </c>
      <c r="CA3076" t="e">
        <v>#VALUE!</v>
      </c>
      <c r="CB3076" t="e">
        <v>#VALUE!</v>
      </c>
      <c r="CC3076">
        <v>0</v>
      </c>
      <c r="CD3076">
        <v>0</v>
      </c>
      <c r="CE3076">
        <v>0</v>
      </c>
      <c r="CH3076">
        <f t="shared" si="241"/>
        <v>0</v>
      </c>
      <c r="CI3076" t="s">
        <v>1405</v>
      </c>
      <c r="CJ3076">
        <v>1</v>
      </c>
      <c r="CK3076" t="s">
        <v>1400</v>
      </c>
      <c r="CL3076">
        <f t="shared" si="242"/>
        <v>1</v>
      </c>
      <c r="CM3076">
        <f t="shared" si="243"/>
        <v>0</v>
      </c>
      <c r="CN3076">
        <f t="shared" si="244"/>
        <v>0</v>
      </c>
    </row>
    <row r="3077" spans="1:92" x14ac:dyDescent="0.25">
      <c r="A3077">
        <v>2625</v>
      </c>
      <c r="B3077" t="s">
        <v>564</v>
      </c>
      <c r="C3077" t="s">
        <v>564</v>
      </c>
      <c r="D3077">
        <v>2613124</v>
      </c>
      <c r="E3077">
        <v>2</v>
      </c>
      <c r="F3077" s="107">
        <v>41006</v>
      </c>
      <c r="G3077" s="107">
        <v>41162</v>
      </c>
      <c r="H3077">
        <v>2613124</v>
      </c>
      <c r="I3077" s="107">
        <v>41006</v>
      </c>
      <c r="J3077" s="107">
        <v>41007</v>
      </c>
      <c r="K3077">
        <v>5000</v>
      </c>
      <c r="L3077" t="s">
        <v>567</v>
      </c>
      <c r="M3077" s="107">
        <v>41007</v>
      </c>
      <c r="N3077" t="s">
        <v>87</v>
      </c>
      <c r="O3077" t="s">
        <v>75</v>
      </c>
      <c r="P3077" t="s">
        <v>587</v>
      </c>
      <c r="Q3077">
        <v>2</v>
      </c>
      <c r="R3077">
        <v>157</v>
      </c>
      <c r="S3077">
        <v>0</v>
      </c>
      <c r="T3077">
        <v>0</v>
      </c>
      <c r="AB3077" t="s">
        <v>111</v>
      </c>
      <c r="AD3077" s="107">
        <v>31092</v>
      </c>
      <c r="AE3077" t="s">
        <v>45</v>
      </c>
      <c r="AF3077" t="s">
        <v>39</v>
      </c>
      <c r="AG3077" t="s">
        <v>40</v>
      </c>
      <c r="AH3077" t="s">
        <v>30</v>
      </c>
      <c r="AI3077" t="s">
        <v>71</v>
      </c>
      <c r="AJ3077" t="s">
        <v>47</v>
      </c>
      <c r="AK3077">
        <v>7</v>
      </c>
      <c r="AL3077" t="s">
        <v>47</v>
      </c>
      <c r="AP3077" t="s">
        <v>92</v>
      </c>
      <c r="AR3077" t="s">
        <v>66</v>
      </c>
      <c r="AS3077" t="s">
        <v>44</v>
      </c>
      <c r="BC3077" t="s">
        <v>51</v>
      </c>
      <c r="BF3077">
        <v>2</v>
      </c>
      <c r="BG3077">
        <v>157</v>
      </c>
      <c r="BH3077">
        <v>157</v>
      </c>
      <c r="BI3077">
        <v>27.087431693989071</v>
      </c>
      <c r="BJ3077">
        <f t="shared" si="240"/>
        <v>27</v>
      </c>
      <c r="BK3077">
        <v>0</v>
      </c>
      <c r="BL3077">
        <v>-155</v>
      </c>
      <c r="BM3077" t="s">
        <v>47</v>
      </c>
      <c r="BN3077" t="s">
        <v>75</v>
      </c>
      <c r="BO3077" t="s">
        <v>87</v>
      </c>
      <c r="BQ3077" t="s">
        <v>47</v>
      </c>
      <c r="BR3077" t="s">
        <v>87</v>
      </c>
      <c r="BS3077" t="s">
        <v>573</v>
      </c>
      <c r="BT3077" t="s">
        <v>1252</v>
      </c>
      <c r="BU3077" t="s">
        <v>564</v>
      </c>
      <c r="BV3077">
        <v>1.2738853503184714E-2</v>
      </c>
      <c r="BW3077">
        <v>1.2738853503184714E-2</v>
      </c>
      <c r="BX3077">
        <v>0</v>
      </c>
      <c r="BY3077">
        <v>0</v>
      </c>
      <c r="BZ3077">
        <v>-2</v>
      </c>
      <c r="CA3077">
        <v>0</v>
      </c>
      <c r="CB3077">
        <v>2</v>
      </c>
      <c r="CC3077" t="e">
        <v>#VALUE!</v>
      </c>
      <c r="CD3077">
        <v>2</v>
      </c>
      <c r="CE3077">
        <v>0</v>
      </c>
      <c r="CH3077">
        <f t="shared" si="241"/>
        <v>0</v>
      </c>
      <c r="CI3077" t="s">
        <v>1405</v>
      </c>
      <c r="CJ3077">
        <v>1</v>
      </c>
      <c r="CK3077" t="s">
        <v>1399</v>
      </c>
      <c r="CL3077">
        <f t="shared" si="242"/>
        <v>1</v>
      </c>
      <c r="CM3077">
        <f t="shared" si="243"/>
        <v>0</v>
      </c>
      <c r="CN3077">
        <f t="shared" si="244"/>
        <v>0</v>
      </c>
    </row>
    <row r="3078" spans="1:92" x14ac:dyDescent="0.25">
      <c r="A3078">
        <v>2635</v>
      </c>
      <c r="B3078" t="s">
        <v>564</v>
      </c>
      <c r="C3078" t="s">
        <v>564</v>
      </c>
      <c r="D3078">
        <v>2613172</v>
      </c>
      <c r="E3078">
        <v>1</v>
      </c>
      <c r="F3078" s="107">
        <v>41006</v>
      </c>
      <c r="G3078" s="107">
        <v>41101</v>
      </c>
      <c r="H3078">
        <v>2613172</v>
      </c>
      <c r="I3078" s="107" t="s">
        <v>560</v>
      </c>
      <c r="J3078" s="107" t="s">
        <v>560</v>
      </c>
      <c r="K3078">
        <v>5000</v>
      </c>
      <c r="L3078" t="s">
        <v>567</v>
      </c>
      <c r="M3078" s="107">
        <v>41007</v>
      </c>
      <c r="N3078" t="s">
        <v>87</v>
      </c>
      <c r="O3078" t="s">
        <v>75</v>
      </c>
      <c r="P3078" t="s">
        <v>122</v>
      </c>
      <c r="Q3078">
        <v>0</v>
      </c>
      <c r="R3078">
        <v>96</v>
      </c>
      <c r="S3078">
        <v>0</v>
      </c>
      <c r="T3078">
        <v>0</v>
      </c>
      <c r="AD3078" s="107">
        <v>22452</v>
      </c>
      <c r="AE3078" t="s">
        <v>45</v>
      </c>
      <c r="AF3078" t="s">
        <v>68</v>
      </c>
      <c r="AG3078" t="s">
        <v>870</v>
      </c>
      <c r="AH3078" t="s">
        <v>30</v>
      </c>
      <c r="AI3078" t="s">
        <v>33</v>
      </c>
      <c r="AJ3078" t="s">
        <v>122</v>
      </c>
      <c r="AK3078">
        <v>5</v>
      </c>
      <c r="AL3078" t="s">
        <v>122</v>
      </c>
      <c r="AP3078" t="s">
        <v>143</v>
      </c>
      <c r="AR3078" t="s">
        <v>66</v>
      </c>
      <c r="AS3078" t="s">
        <v>73</v>
      </c>
      <c r="BC3078" t="s">
        <v>51</v>
      </c>
      <c r="BF3078">
        <v>0</v>
      </c>
      <c r="BG3078">
        <v>0</v>
      </c>
      <c r="BH3078">
        <v>96</v>
      </c>
      <c r="BI3078">
        <v>50.693989071038253</v>
      </c>
      <c r="BJ3078" t="e">
        <f t="shared" si="240"/>
        <v>#VALUE!</v>
      </c>
      <c r="BK3078" t="e">
        <v>#VALUE!</v>
      </c>
      <c r="BL3078" t="e">
        <v>#VALUE!</v>
      </c>
      <c r="BM3078" t="s">
        <v>1051</v>
      </c>
      <c r="BN3078" t="s">
        <v>75</v>
      </c>
      <c r="BO3078" t="s">
        <v>87</v>
      </c>
      <c r="BQ3078" t="s">
        <v>1051</v>
      </c>
      <c r="BR3078">
        <v>0</v>
      </c>
      <c r="BS3078" t="s">
        <v>573</v>
      </c>
      <c r="BT3078" t="s">
        <v>1252</v>
      </c>
      <c r="BU3078" t="s">
        <v>564</v>
      </c>
      <c r="BV3078">
        <v>0</v>
      </c>
      <c r="BW3078">
        <v>0</v>
      </c>
      <c r="BX3078">
        <v>0</v>
      </c>
      <c r="BY3078">
        <v>0</v>
      </c>
      <c r="BZ3078" t="e">
        <v>#VALUE!</v>
      </c>
      <c r="CA3078" t="e">
        <v>#VALUE!</v>
      </c>
      <c r="CB3078" t="e">
        <v>#VALUE!</v>
      </c>
      <c r="CC3078">
        <v>0</v>
      </c>
      <c r="CD3078">
        <v>0</v>
      </c>
      <c r="CE3078">
        <v>0</v>
      </c>
      <c r="CH3078">
        <f t="shared" si="241"/>
        <v>0</v>
      </c>
      <c r="CI3078" t="s">
        <v>1405</v>
      </c>
      <c r="CJ3078">
        <v>1</v>
      </c>
      <c r="CK3078" t="s">
        <v>1400</v>
      </c>
      <c r="CL3078">
        <f t="shared" si="242"/>
        <v>1</v>
      </c>
      <c r="CM3078">
        <f t="shared" si="243"/>
        <v>0</v>
      </c>
      <c r="CN3078">
        <f t="shared" si="244"/>
        <v>0</v>
      </c>
    </row>
    <row r="3079" spans="1:92" x14ac:dyDescent="0.25">
      <c r="A3079">
        <v>2639</v>
      </c>
      <c r="B3079" t="s">
        <v>564</v>
      </c>
      <c r="C3079" t="s">
        <v>564</v>
      </c>
      <c r="D3079">
        <v>2613189</v>
      </c>
      <c r="E3079">
        <v>4</v>
      </c>
      <c r="F3079" s="107">
        <v>41006</v>
      </c>
      <c r="G3079" s="107">
        <v>41009</v>
      </c>
      <c r="H3079">
        <v>2613189</v>
      </c>
      <c r="I3079" s="107">
        <v>41007</v>
      </c>
      <c r="J3079" s="107">
        <v>41009</v>
      </c>
      <c r="K3079">
        <v>50000</v>
      </c>
      <c r="L3079" t="s">
        <v>570</v>
      </c>
      <c r="N3079" t="s">
        <v>564</v>
      </c>
      <c r="O3079" t="s">
        <v>913</v>
      </c>
      <c r="P3079" t="s">
        <v>38</v>
      </c>
      <c r="Q3079">
        <v>3</v>
      </c>
      <c r="R3079">
        <v>4</v>
      </c>
      <c r="S3079">
        <v>0</v>
      </c>
      <c r="T3079">
        <v>0</v>
      </c>
      <c r="AD3079" s="107">
        <v>30408</v>
      </c>
      <c r="AE3079" t="s">
        <v>31</v>
      </c>
      <c r="AF3079" t="s">
        <v>68</v>
      </c>
      <c r="AG3079" t="s">
        <v>870</v>
      </c>
      <c r="AH3079" t="s">
        <v>30</v>
      </c>
      <c r="AI3079" t="s">
        <v>117</v>
      </c>
      <c r="AJ3079" t="s">
        <v>88</v>
      </c>
      <c r="AK3079">
        <v>1</v>
      </c>
      <c r="AL3079" t="s">
        <v>986</v>
      </c>
      <c r="AO3079">
        <v>90</v>
      </c>
      <c r="AP3079" t="s">
        <v>42</v>
      </c>
      <c r="AR3079" t="s">
        <v>43</v>
      </c>
      <c r="AS3079" t="s">
        <v>44</v>
      </c>
      <c r="BC3079" t="s">
        <v>37</v>
      </c>
      <c r="BF3079">
        <v>3</v>
      </c>
      <c r="BG3079">
        <v>3</v>
      </c>
      <c r="BH3079">
        <v>4</v>
      </c>
      <c r="BI3079">
        <v>28.956284153005466</v>
      </c>
      <c r="BJ3079">
        <f t="shared" si="240"/>
        <v>29</v>
      </c>
      <c r="BK3079">
        <v>0</v>
      </c>
      <c r="BL3079">
        <v>0</v>
      </c>
      <c r="BM3079" t="s">
        <v>1050</v>
      </c>
      <c r="BN3079" t="s">
        <v>913</v>
      </c>
      <c r="BO3079" t="s">
        <v>564</v>
      </c>
      <c r="BQ3079" t="s">
        <v>1050</v>
      </c>
      <c r="BR3079" t="s">
        <v>87</v>
      </c>
      <c r="BS3079" t="s">
        <v>572</v>
      </c>
      <c r="BT3079" t="s">
        <v>1252</v>
      </c>
      <c r="BU3079" t="s">
        <v>564</v>
      </c>
      <c r="BV3079">
        <v>0.75</v>
      </c>
      <c r="BW3079">
        <v>1</v>
      </c>
      <c r="BX3079">
        <v>0.25</v>
      </c>
      <c r="BY3079">
        <v>0</v>
      </c>
      <c r="BZ3079">
        <v>-3</v>
      </c>
      <c r="CA3079">
        <v>0</v>
      </c>
      <c r="CB3079">
        <v>3</v>
      </c>
      <c r="CC3079" t="e">
        <v>#VALUE!</v>
      </c>
      <c r="CD3079">
        <v>3</v>
      </c>
      <c r="CE3079">
        <v>0</v>
      </c>
      <c r="CH3079">
        <f t="shared" si="241"/>
        <v>0</v>
      </c>
      <c r="CI3079" t="s">
        <v>1405</v>
      </c>
      <c r="CJ3079">
        <v>1</v>
      </c>
      <c r="CK3079" t="s">
        <v>1399</v>
      </c>
      <c r="CL3079">
        <f t="shared" si="242"/>
        <v>0</v>
      </c>
      <c r="CM3079">
        <f t="shared" si="243"/>
        <v>0</v>
      </c>
      <c r="CN3079">
        <f t="shared" si="244"/>
        <v>0</v>
      </c>
    </row>
    <row r="3080" spans="1:92" x14ac:dyDescent="0.25">
      <c r="A3080">
        <v>2643</v>
      </c>
      <c r="B3080" t="s">
        <v>564</v>
      </c>
      <c r="C3080" t="s">
        <v>564</v>
      </c>
      <c r="D3080">
        <v>2613206</v>
      </c>
      <c r="E3080">
        <v>2</v>
      </c>
      <c r="F3080" s="107">
        <v>41007</v>
      </c>
      <c r="G3080" s="107">
        <v>41107</v>
      </c>
      <c r="H3080">
        <v>2613206</v>
      </c>
      <c r="I3080" s="107">
        <v>41007</v>
      </c>
      <c r="J3080" s="107">
        <v>41009</v>
      </c>
      <c r="K3080">
        <v>2000</v>
      </c>
      <c r="L3080" t="s">
        <v>566</v>
      </c>
      <c r="M3080" s="107">
        <v>41009</v>
      </c>
      <c r="N3080" t="s">
        <v>87</v>
      </c>
      <c r="O3080" t="s">
        <v>581</v>
      </c>
      <c r="P3080" t="s">
        <v>587</v>
      </c>
      <c r="Q3080">
        <v>3</v>
      </c>
      <c r="R3080">
        <v>101</v>
      </c>
      <c r="S3080">
        <v>0</v>
      </c>
      <c r="T3080">
        <v>0</v>
      </c>
      <c r="AD3080" s="107">
        <v>25517</v>
      </c>
      <c r="AE3080" t="s">
        <v>45</v>
      </c>
      <c r="AF3080" t="s">
        <v>32</v>
      </c>
      <c r="AG3080" t="s">
        <v>868</v>
      </c>
      <c r="AH3080" t="s">
        <v>30</v>
      </c>
      <c r="AI3080" t="s">
        <v>86</v>
      </c>
      <c r="AJ3080" t="s">
        <v>47</v>
      </c>
      <c r="AK3080">
        <v>5</v>
      </c>
      <c r="AL3080" t="s">
        <v>47</v>
      </c>
      <c r="AP3080" t="s">
        <v>107</v>
      </c>
      <c r="AR3080" t="s">
        <v>43</v>
      </c>
      <c r="AS3080" t="s">
        <v>60</v>
      </c>
      <c r="BC3080" t="s">
        <v>51</v>
      </c>
      <c r="BF3080">
        <v>3</v>
      </c>
      <c r="BG3080">
        <v>101</v>
      </c>
      <c r="BH3080">
        <v>101</v>
      </c>
      <c r="BI3080">
        <v>42.322404371584696</v>
      </c>
      <c r="BJ3080">
        <f t="shared" si="240"/>
        <v>42</v>
      </c>
      <c r="BK3080">
        <v>0</v>
      </c>
      <c r="BL3080">
        <v>-98</v>
      </c>
      <c r="BM3080" t="s">
        <v>47</v>
      </c>
      <c r="BN3080" t="s">
        <v>581</v>
      </c>
      <c r="BO3080" t="s">
        <v>87</v>
      </c>
      <c r="BQ3080" t="s">
        <v>47</v>
      </c>
      <c r="BR3080" t="s">
        <v>87</v>
      </c>
      <c r="BS3080" t="s">
        <v>573</v>
      </c>
      <c r="BT3080" t="s">
        <v>1252</v>
      </c>
      <c r="BU3080" t="s">
        <v>564</v>
      </c>
      <c r="BV3080">
        <v>2.9702970297029702E-2</v>
      </c>
      <c r="BW3080">
        <v>2.9702970297029702E-2</v>
      </c>
      <c r="BX3080">
        <v>0</v>
      </c>
      <c r="BY3080">
        <v>0</v>
      </c>
      <c r="BZ3080">
        <v>-3</v>
      </c>
      <c r="CA3080">
        <v>0</v>
      </c>
      <c r="CB3080">
        <v>3</v>
      </c>
      <c r="CC3080" t="e">
        <v>#VALUE!</v>
      </c>
      <c r="CD3080">
        <v>3</v>
      </c>
      <c r="CE3080">
        <v>0</v>
      </c>
      <c r="CH3080">
        <f t="shared" si="241"/>
        <v>0</v>
      </c>
      <c r="CI3080" t="s">
        <v>1405</v>
      </c>
      <c r="CJ3080">
        <v>1</v>
      </c>
      <c r="CK3080" t="s">
        <v>1399</v>
      </c>
      <c r="CL3080">
        <f t="shared" si="242"/>
        <v>1</v>
      </c>
      <c r="CM3080">
        <f t="shared" si="243"/>
        <v>0</v>
      </c>
      <c r="CN3080">
        <f t="shared" si="244"/>
        <v>0</v>
      </c>
    </row>
    <row r="3081" spans="1:92" x14ac:dyDescent="0.25">
      <c r="A3081">
        <v>2650</v>
      </c>
      <c r="B3081" t="s">
        <v>564</v>
      </c>
      <c r="C3081" t="s">
        <v>87</v>
      </c>
      <c r="D3081">
        <v>2613236</v>
      </c>
      <c r="E3081">
        <v>2</v>
      </c>
      <c r="F3081" s="107">
        <v>41007</v>
      </c>
      <c r="G3081" s="107">
        <v>41100</v>
      </c>
      <c r="H3081">
        <v>2613236</v>
      </c>
      <c r="I3081" s="107">
        <v>41096</v>
      </c>
      <c r="J3081" s="107">
        <v>41100</v>
      </c>
      <c r="K3081">
        <v>2000</v>
      </c>
      <c r="L3081" t="s">
        <v>566</v>
      </c>
      <c r="M3081" s="107">
        <v>41008</v>
      </c>
      <c r="N3081" t="s">
        <v>87</v>
      </c>
      <c r="O3081" t="s">
        <v>75</v>
      </c>
      <c r="P3081" t="s">
        <v>587</v>
      </c>
      <c r="Q3081">
        <v>5</v>
      </c>
      <c r="R3081">
        <v>94</v>
      </c>
      <c r="S3081">
        <v>0</v>
      </c>
      <c r="T3081">
        <v>0</v>
      </c>
      <c r="AB3081" t="s">
        <v>111</v>
      </c>
      <c r="AD3081" s="107">
        <v>28800</v>
      </c>
      <c r="AE3081" t="s">
        <v>45</v>
      </c>
      <c r="AF3081" t="s">
        <v>39</v>
      </c>
      <c r="AG3081" t="s">
        <v>40</v>
      </c>
      <c r="AH3081" t="s">
        <v>30</v>
      </c>
      <c r="AI3081" t="s">
        <v>96</v>
      </c>
      <c r="AJ3081" t="s">
        <v>47</v>
      </c>
      <c r="AL3081" t="s">
        <v>47</v>
      </c>
      <c r="AP3081" t="s">
        <v>42</v>
      </c>
      <c r="AR3081" t="s">
        <v>43</v>
      </c>
      <c r="AS3081" t="s">
        <v>44</v>
      </c>
      <c r="AT3081" t="s">
        <v>1094</v>
      </c>
      <c r="AV3081" t="s">
        <v>87</v>
      </c>
      <c r="AW3081">
        <v>41096</v>
      </c>
      <c r="BA3081" t="s">
        <v>1194</v>
      </c>
      <c r="BB3081">
        <v>470</v>
      </c>
      <c r="BC3081" t="s">
        <v>51</v>
      </c>
      <c r="BF3081">
        <v>5</v>
      </c>
      <c r="BG3081">
        <v>5</v>
      </c>
      <c r="BH3081">
        <v>94</v>
      </c>
      <c r="BI3081">
        <v>33.352459016393439</v>
      </c>
      <c r="BJ3081">
        <f t="shared" si="240"/>
        <v>34</v>
      </c>
      <c r="BK3081">
        <v>0</v>
      </c>
      <c r="BL3081">
        <v>0</v>
      </c>
      <c r="BM3081" t="s">
        <v>47</v>
      </c>
      <c r="BN3081" t="s">
        <v>75</v>
      </c>
      <c r="BO3081" t="s">
        <v>564</v>
      </c>
      <c r="BQ3081" t="s">
        <v>47</v>
      </c>
      <c r="BR3081" t="s">
        <v>87</v>
      </c>
      <c r="BS3081" t="s">
        <v>572</v>
      </c>
      <c r="BT3081" t="s">
        <v>1252</v>
      </c>
      <c r="BU3081" t="s">
        <v>564</v>
      </c>
      <c r="BV3081">
        <v>5.3191489361702128E-2</v>
      </c>
      <c r="BW3081">
        <v>1</v>
      </c>
      <c r="BX3081">
        <v>0.94680851063829785</v>
      </c>
      <c r="BY3081">
        <v>0</v>
      </c>
      <c r="BZ3081">
        <v>-5</v>
      </c>
      <c r="CA3081">
        <v>0</v>
      </c>
      <c r="CB3081">
        <v>5</v>
      </c>
      <c r="CC3081">
        <v>5</v>
      </c>
      <c r="CD3081">
        <v>5</v>
      </c>
      <c r="CE3081">
        <v>0</v>
      </c>
      <c r="CH3081">
        <f t="shared" si="241"/>
        <v>0</v>
      </c>
      <c r="CI3081" t="s">
        <v>1405</v>
      </c>
      <c r="CJ3081">
        <v>1</v>
      </c>
      <c r="CK3081" t="s">
        <v>1399</v>
      </c>
      <c r="CL3081">
        <f t="shared" si="242"/>
        <v>1</v>
      </c>
      <c r="CM3081">
        <f t="shared" si="243"/>
        <v>0</v>
      </c>
      <c r="CN3081">
        <f t="shared" si="244"/>
        <v>0</v>
      </c>
    </row>
    <row r="3082" spans="1:92" x14ac:dyDescent="0.25">
      <c r="A3082">
        <v>2653</v>
      </c>
      <c r="B3082" t="s">
        <v>564</v>
      </c>
      <c r="C3082" t="s">
        <v>564</v>
      </c>
      <c r="D3082">
        <v>2613249</v>
      </c>
      <c r="E3082">
        <v>1</v>
      </c>
      <c r="F3082" s="107">
        <v>41007</v>
      </c>
      <c r="G3082" s="107">
        <v>41024</v>
      </c>
      <c r="H3082">
        <v>2613249</v>
      </c>
      <c r="I3082" s="107" t="s">
        <v>560</v>
      </c>
      <c r="J3082" s="107" t="s">
        <v>560</v>
      </c>
      <c r="K3082">
        <v>5000</v>
      </c>
      <c r="L3082" t="s">
        <v>567</v>
      </c>
      <c r="M3082" s="107">
        <v>41007</v>
      </c>
      <c r="N3082" t="s">
        <v>87</v>
      </c>
      <c r="O3082" t="s">
        <v>75</v>
      </c>
      <c r="P3082" t="s">
        <v>122</v>
      </c>
      <c r="Q3082">
        <v>0</v>
      </c>
      <c r="R3082">
        <v>18</v>
      </c>
      <c r="S3082">
        <v>0</v>
      </c>
      <c r="T3082">
        <v>0</v>
      </c>
      <c r="AD3082" s="107">
        <v>32498</v>
      </c>
      <c r="AE3082" t="s">
        <v>31</v>
      </c>
      <c r="AF3082" t="s">
        <v>68</v>
      </c>
      <c r="AG3082" t="s">
        <v>870</v>
      </c>
      <c r="AH3082" t="s">
        <v>30</v>
      </c>
      <c r="AI3082" t="s">
        <v>82</v>
      </c>
      <c r="AJ3082" t="s">
        <v>122</v>
      </c>
      <c r="AK3082">
        <v>2</v>
      </c>
      <c r="AL3082" t="s">
        <v>122</v>
      </c>
      <c r="AP3082" t="s">
        <v>469</v>
      </c>
      <c r="AR3082" t="s">
        <v>66</v>
      </c>
      <c r="AS3082" t="s">
        <v>63</v>
      </c>
      <c r="BC3082" t="s">
        <v>51</v>
      </c>
      <c r="BF3082">
        <v>0</v>
      </c>
      <c r="BG3082">
        <v>0</v>
      </c>
      <c r="BH3082">
        <v>18</v>
      </c>
      <c r="BI3082">
        <v>23.248633879781419</v>
      </c>
      <c r="BJ3082" t="e">
        <f t="shared" si="240"/>
        <v>#VALUE!</v>
      </c>
      <c r="BK3082" t="e">
        <v>#VALUE!</v>
      </c>
      <c r="BL3082" t="e">
        <v>#VALUE!</v>
      </c>
      <c r="BM3082" t="s">
        <v>1051</v>
      </c>
      <c r="BN3082" t="s">
        <v>75</v>
      </c>
      <c r="BO3082" t="s">
        <v>87</v>
      </c>
      <c r="BQ3082" t="s">
        <v>1051</v>
      </c>
      <c r="BR3082">
        <v>0</v>
      </c>
      <c r="BS3082" t="s">
        <v>573</v>
      </c>
      <c r="BT3082" t="s">
        <v>1252</v>
      </c>
      <c r="BU3082" t="s">
        <v>564</v>
      </c>
      <c r="BV3082">
        <v>0</v>
      </c>
      <c r="BW3082">
        <v>0</v>
      </c>
      <c r="BX3082">
        <v>0</v>
      </c>
      <c r="BY3082">
        <v>0</v>
      </c>
      <c r="BZ3082" t="e">
        <v>#VALUE!</v>
      </c>
      <c r="CA3082" t="e">
        <v>#VALUE!</v>
      </c>
      <c r="CB3082" t="e">
        <v>#VALUE!</v>
      </c>
      <c r="CC3082">
        <v>0</v>
      </c>
      <c r="CD3082">
        <v>0</v>
      </c>
      <c r="CE3082">
        <v>0</v>
      </c>
      <c r="CH3082">
        <f t="shared" si="241"/>
        <v>0</v>
      </c>
      <c r="CI3082" t="s">
        <v>1405</v>
      </c>
      <c r="CJ3082">
        <v>1</v>
      </c>
      <c r="CK3082" t="s">
        <v>1400</v>
      </c>
      <c r="CL3082">
        <f t="shared" si="242"/>
        <v>1</v>
      </c>
      <c r="CM3082">
        <f t="shared" si="243"/>
        <v>0</v>
      </c>
      <c r="CN3082">
        <f t="shared" si="244"/>
        <v>0</v>
      </c>
    </row>
    <row r="3083" spans="1:92" x14ac:dyDescent="0.25">
      <c r="A3083">
        <v>2656</v>
      </c>
      <c r="B3083" t="s">
        <v>564</v>
      </c>
      <c r="C3083" t="s">
        <v>564</v>
      </c>
      <c r="D3083">
        <v>2613275</v>
      </c>
      <c r="E3083">
        <v>2</v>
      </c>
      <c r="F3083" s="107">
        <v>41007</v>
      </c>
      <c r="G3083" s="107">
        <v>41038</v>
      </c>
      <c r="H3083">
        <v>2613275</v>
      </c>
      <c r="I3083" s="107">
        <v>41008</v>
      </c>
      <c r="J3083" s="107">
        <v>41038</v>
      </c>
      <c r="K3083">
        <v>2000</v>
      </c>
      <c r="L3083" t="s">
        <v>566</v>
      </c>
      <c r="N3083" t="s">
        <v>564</v>
      </c>
      <c r="O3083" t="s">
        <v>913</v>
      </c>
      <c r="P3083" t="s">
        <v>587</v>
      </c>
      <c r="Q3083">
        <v>31</v>
      </c>
      <c r="R3083">
        <v>32</v>
      </c>
      <c r="S3083">
        <v>0</v>
      </c>
      <c r="T3083">
        <v>0</v>
      </c>
      <c r="AD3083" s="107">
        <v>33325</v>
      </c>
      <c r="AE3083" t="s">
        <v>31</v>
      </c>
      <c r="AF3083" t="s">
        <v>32</v>
      </c>
      <c r="AG3083" t="s">
        <v>868</v>
      </c>
      <c r="AH3083" t="s">
        <v>57</v>
      </c>
      <c r="AI3083" t="s">
        <v>64</v>
      </c>
      <c r="AJ3083" t="s">
        <v>47</v>
      </c>
      <c r="AK3083">
        <v>2</v>
      </c>
      <c r="AL3083" t="s">
        <v>47</v>
      </c>
      <c r="AP3083" t="s">
        <v>106</v>
      </c>
      <c r="AR3083" t="s">
        <v>43</v>
      </c>
      <c r="AS3083" t="s">
        <v>56</v>
      </c>
      <c r="AT3083" t="s">
        <v>470</v>
      </c>
      <c r="BC3083" t="s">
        <v>37</v>
      </c>
      <c r="BF3083">
        <v>31</v>
      </c>
      <c r="BG3083">
        <v>31</v>
      </c>
      <c r="BH3083">
        <v>32</v>
      </c>
      <c r="BI3083">
        <v>20.989071038251367</v>
      </c>
      <c r="BJ3083">
        <f t="shared" si="240"/>
        <v>21</v>
      </c>
      <c r="BK3083">
        <v>0</v>
      </c>
      <c r="BL3083">
        <v>0</v>
      </c>
      <c r="BM3083" t="s">
        <v>47</v>
      </c>
      <c r="BN3083" t="s">
        <v>913</v>
      </c>
      <c r="BO3083" t="s">
        <v>564</v>
      </c>
      <c r="BQ3083" t="s">
        <v>47</v>
      </c>
      <c r="BR3083" t="s">
        <v>87</v>
      </c>
      <c r="BS3083" t="s">
        <v>572</v>
      </c>
      <c r="BT3083" t="s">
        <v>1252</v>
      </c>
      <c r="BU3083" t="s">
        <v>564</v>
      </c>
      <c r="BV3083">
        <v>0.96875</v>
      </c>
      <c r="BW3083">
        <v>1</v>
      </c>
      <c r="BX3083">
        <v>3.125E-2</v>
      </c>
      <c r="BY3083">
        <v>0</v>
      </c>
      <c r="BZ3083">
        <v>-31</v>
      </c>
      <c r="CA3083">
        <v>0</v>
      </c>
      <c r="CB3083">
        <v>31</v>
      </c>
      <c r="CC3083" t="e">
        <v>#VALUE!</v>
      </c>
      <c r="CD3083">
        <v>31</v>
      </c>
      <c r="CE3083">
        <v>0</v>
      </c>
      <c r="CH3083">
        <f t="shared" si="241"/>
        <v>0</v>
      </c>
      <c r="CI3083" t="s">
        <v>1401</v>
      </c>
      <c r="CJ3083">
        <v>3</v>
      </c>
      <c r="CK3083" t="s">
        <v>1399</v>
      </c>
      <c r="CL3083">
        <f t="shared" si="242"/>
        <v>0</v>
      </c>
      <c r="CM3083">
        <f t="shared" si="243"/>
        <v>0</v>
      </c>
      <c r="CN3083">
        <f t="shared" si="244"/>
        <v>0</v>
      </c>
    </row>
    <row r="3084" spans="1:92" x14ac:dyDescent="0.25">
      <c r="A3084">
        <v>2669</v>
      </c>
      <c r="B3084" t="s">
        <v>564</v>
      </c>
      <c r="C3084" t="s">
        <v>564</v>
      </c>
      <c r="D3084">
        <v>2613373</v>
      </c>
      <c r="E3084">
        <v>2</v>
      </c>
      <c r="F3084" s="107">
        <v>41008</v>
      </c>
      <c r="G3084" s="107">
        <v>41009</v>
      </c>
      <c r="H3084">
        <v>2613373</v>
      </c>
      <c r="I3084" s="107">
        <v>41008</v>
      </c>
      <c r="J3084" s="107">
        <v>41009</v>
      </c>
      <c r="K3084">
        <v>2000</v>
      </c>
      <c r="L3084" t="s">
        <v>566</v>
      </c>
      <c r="M3084" s="107">
        <v>41009</v>
      </c>
      <c r="N3084" t="s">
        <v>87</v>
      </c>
      <c r="O3084" t="s">
        <v>583</v>
      </c>
      <c r="P3084" t="s">
        <v>587</v>
      </c>
      <c r="Q3084">
        <v>2</v>
      </c>
      <c r="R3084">
        <v>2</v>
      </c>
      <c r="S3084">
        <v>0</v>
      </c>
      <c r="T3084">
        <v>0</v>
      </c>
      <c r="AD3084" s="107">
        <v>32531</v>
      </c>
      <c r="AE3084" t="s">
        <v>45</v>
      </c>
      <c r="AF3084" t="s">
        <v>32</v>
      </c>
      <c r="AG3084" t="s">
        <v>868</v>
      </c>
      <c r="AH3084" t="s">
        <v>30</v>
      </c>
      <c r="AI3084" t="s">
        <v>112</v>
      </c>
      <c r="AJ3084" t="s">
        <v>47</v>
      </c>
      <c r="AK3084">
        <v>1</v>
      </c>
      <c r="AL3084" t="s">
        <v>47</v>
      </c>
      <c r="AP3084" t="s">
        <v>138</v>
      </c>
      <c r="AR3084" t="s">
        <v>43</v>
      </c>
      <c r="AS3084" t="s">
        <v>63</v>
      </c>
      <c r="BC3084" t="s">
        <v>37</v>
      </c>
      <c r="BF3084">
        <v>2</v>
      </c>
      <c r="BG3084">
        <v>2</v>
      </c>
      <c r="BH3084">
        <v>2</v>
      </c>
      <c r="BI3084">
        <v>23.161202185792348</v>
      </c>
      <c r="BJ3084">
        <f t="shared" si="240"/>
        <v>23</v>
      </c>
      <c r="BK3084">
        <v>0</v>
      </c>
      <c r="BL3084">
        <v>0</v>
      </c>
      <c r="BM3084" t="s">
        <v>47</v>
      </c>
      <c r="BN3084" t="s">
        <v>75</v>
      </c>
      <c r="BO3084" t="s">
        <v>87</v>
      </c>
      <c r="BQ3084" t="s">
        <v>47</v>
      </c>
      <c r="BR3084" t="s">
        <v>87</v>
      </c>
      <c r="BS3084" t="s">
        <v>573</v>
      </c>
      <c r="BT3084" t="s">
        <v>1252</v>
      </c>
      <c r="BU3084" t="s">
        <v>564</v>
      </c>
      <c r="BV3084">
        <v>1</v>
      </c>
      <c r="BW3084">
        <v>1</v>
      </c>
      <c r="BX3084">
        <v>0</v>
      </c>
      <c r="BY3084">
        <v>0</v>
      </c>
      <c r="BZ3084">
        <v>-2</v>
      </c>
      <c r="CA3084">
        <v>0</v>
      </c>
      <c r="CB3084">
        <v>2</v>
      </c>
      <c r="CC3084" t="e">
        <v>#VALUE!</v>
      </c>
      <c r="CD3084">
        <v>2</v>
      </c>
      <c r="CE3084">
        <v>0</v>
      </c>
      <c r="CH3084">
        <f t="shared" si="241"/>
        <v>0</v>
      </c>
      <c r="CI3084" t="s">
        <v>1405</v>
      </c>
      <c r="CJ3084">
        <v>1</v>
      </c>
      <c r="CK3084" t="s">
        <v>1399</v>
      </c>
      <c r="CL3084">
        <f t="shared" si="242"/>
        <v>1</v>
      </c>
      <c r="CM3084">
        <f t="shared" si="243"/>
        <v>0</v>
      </c>
      <c r="CN3084">
        <f t="shared" si="244"/>
        <v>0</v>
      </c>
    </row>
    <row r="3085" spans="1:92" x14ac:dyDescent="0.25">
      <c r="A3085">
        <v>2672</v>
      </c>
      <c r="B3085" t="s">
        <v>564</v>
      </c>
      <c r="C3085" t="s">
        <v>87</v>
      </c>
      <c r="D3085">
        <v>2613378</v>
      </c>
      <c r="E3085">
        <v>6</v>
      </c>
      <c r="F3085" s="107">
        <v>41008</v>
      </c>
      <c r="G3085" s="107">
        <v>41254</v>
      </c>
      <c r="H3085">
        <v>2613378</v>
      </c>
      <c r="I3085" s="107">
        <v>41008</v>
      </c>
      <c r="J3085" s="107">
        <v>41011</v>
      </c>
      <c r="K3085">
        <v>30000</v>
      </c>
      <c r="L3085" t="s">
        <v>570</v>
      </c>
      <c r="M3085" s="107">
        <v>41011</v>
      </c>
      <c r="N3085" t="s">
        <v>87</v>
      </c>
      <c r="O3085" t="s">
        <v>75</v>
      </c>
      <c r="P3085" t="s">
        <v>38</v>
      </c>
      <c r="Q3085">
        <v>106</v>
      </c>
      <c r="R3085">
        <v>247</v>
      </c>
      <c r="S3085">
        <v>0</v>
      </c>
      <c r="T3085">
        <v>1</v>
      </c>
      <c r="AB3085" t="s">
        <v>111</v>
      </c>
      <c r="AD3085" s="107">
        <v>34687</v>
      </c>
      <c r="AE3085" t="s">
        <v>31</v>
      </c>
      <c r="AF3085" t="s">
        <v>39</v>
      </c>
      <c r="AG3085" t="s">
        <v>40</v>
      </c>
      <c r="AH3085" t="s">
        <v>30</v>
      </c>
      <c r="AI3085" t="s">
        <v>82</v>
      </c>
      <c r="AJ3085" t="s">
        <v>88</v>
      </c>
      <c r="AK3085">
        <v>11</v>
      </c>
      <c r="AL3085" t="s">
        <v>361</v>
      </c>
      <c r="AM3085">
        <v>6</v>
      </c>
      <c r="AP3085" t="s">
        <v>104</v>
      </c>
      <c r="AR3085" t="s">
        <v>91</v>
      </c>
      <c r="AS3085" t="s">
        <v>105</v>
      </c>
      <c r="AT3085" t="s">
        <v>472</v>
      </c>
      <c r="AU3085" t="s">
        <v>773</v>
      </c>
      <c r="AX3085" t="s">
        <v>87</v>
      </c>
      <c r="BC3085" t="s">
        <v>51</v>
      </c>
      <c r="BF3085">
        <v>106</v>
      </c>
      <c r="BG3085">
        <v>247</v>
      </c>
      <c r="BH3085">
        <v>247</v>
      </c>
      <c r="BI3085">
        <v>17.270491803278688</v>
      </c>
      <c r="BJ3085">
        <f t="shared" si="240"/>
        <v>17</v>
      </c>
      <c r="BK3085">
        <v>0</v>
      </c>
      <c r="BL3085">
        <v>-243</v>
      </c>
      <c r="BM3085" t="s">
        <v>1050</v>
      </c>
      <c r="BN3085" t="s">
        <v>75</v>
      </c>
      <c r="BO3085" t="s">
        <v>87</v>
      </c>
      <c r="BQ3085" t="s">
        <v>1050</v>
      </c>
      <c r="BR3085" t="s">
        <v>87</v>
      </c>
      <c r="BS3085" t="s">
        <v>572</v>
      </c>
      <c r="BT3085" t="s">
        <v>1252</v>
      </c>
      <c r="BU3085" t="s">
        <v>564</v>
      </c>
      <c r="BV3085">
        <v>0.4291497975708502</v>
      </c>
      <c r="BW3085">
        <v>1.6194331983805668E-2</v>
      </c>
      <c r="BX3085">
        <v>-0.41295546558704455</v>
      </c>
      <c r="BY3085">
        <v>0</v>
      </c>
      <c r="BZ3085">
        <v>-4</v>
      </c>
      <c r="CA3085">
        <v>102</v>
      </c>
      <c r="CB3085">
        <v>247</v>
      </c>
      <c r="CC3085">
        <v>106</v>
      </c>
      <c r="CD3085">
        <v>247</v>
      </c>
      <c r="CE3085">
        <v>243</v>
      </c>
      <c r="CH3085">
        <f t="shared" si="241"/>
        <v>1</v>
      </c>
      <c r="CI3085" t="s">
        <v>1408</v>
      </c>
      <c r="CJ3085">
        <v>0</v>
      </c>
      <c r="CK3085" t="s">
        <v>1399</v>
      </c>
      <c r="CL3085">
        <f t="shared" si="242"/>
        <v>1</v>
      </c>
      <c r="CM3085">
        <f t="shared" si="243"/>
        <v>0</v>
      </c>
      <c r="CN3085">
        <f t="shared" si="244"/>
        <v>1</v>
      </c>
    </row>
    <row r="3086" spans="1:92" x14ac:dyDescent="0.25">
      <c r="A3086">
        <v>2688</v>
      </c>
      <c r="B3086" t="s">
        <v>564</v>
      </c>
      <c r="C3086" t="s">
        <v>564</v>
      </c>
      <c r="D3086">
        <v>2613477</v>
      </c>
      <c r="E3086">
        <v>2</v>
      </c>
      <c r="F3086" s="107">
        <v>41009</v>
      </c>
      <c r="G3086" s="107">
        <v>41144</v>
      </c>
      <c r="H3086">
        <v>2613477</v>
      </c>
      <c r="I3086" s="107" t="s">
        <v>560</v>
      </c>
      <c r="J3086" s="107" t="s">
        <v>560</v>
      </c>
      <c r="K3086">
        <v>5000</v>
      </c>
      <c r="L3086" t="s">
        <v>567</v>
      </c>
      <c r="M3086" s="107">
        <v>41009</v>
      </c>
      <c r="N3086" t="s">
        <v>87</v>
      </c>
      <c r="O3086" t="s">
        <v>583</v>
      </c>
      <c r="P3086" t="s">
        <v>587</v>
      </c>
      <c r="Q3086">
        <v>0</v>
      </c>
      <c r="R3086">
        <v>136</v>
      </c>
      <c r="S3086">
        <v>0</v>
      </c>
      <c r="T3086">
        <v>0</v>
      </c>
      <c r="AD3086" s="107">
        <v>33869</v>
      </c>
      <c r="AE3086" t="s">
        <v>45</v>
      </c>
      <c r="AF3086" t="s">
        <v>68</v>
      </c>
      <c r="AG3086" t="s">
        <v>870</v>
      </c>
      <c r="AH3086" t="s">
        <v>30</v>
      </c>
      <c r="AI3086" t="s">
        <v>69</v>
      </c>
      <c r="AJ3086" t="s">
        <v>47</v>
      </c>
      <c r="AK3086">
        <v>6</v>
      </c>
      <c r="AL3086" t="s">
        <v>47</v>
      </c>
      <c r="AP3086" t="s">
        <v>116</v>
      </c>
      <c r="AR3086" t="s">
        <v>66</v>
      </c>
      <c r="AS3086" t="s">
        <v>44</v>
      </c>
      <c r="AT3086" t="s">
        <v>848</v>
      </c>
      <c r="BC3086" t="s">
        <v>51</v>
      </c>
      <c r="BF3086">
        <v>0</v>
      </c>
      <c r="BG3086">
        <v>0</v>
      </c>
      <c r="BH3086">
        <v>136</v>
      </c>
      <c r="BI3086">
        <v>19.508196721311474</v>
      </c>
      <c r="BJ3086" t="e">
        <f t="shared" si="240"/>
        <v>#VALUE!</v>
      </c>
      <c r="BK3086" t="e">
        <v>#VALUE!</v>
      </c>
      <c r="BL3086" t="e">
        <v>#VALUE!</v>
      </c>
      <c r="BM3086" t="s">
        <v>47</v>
      </c>
      <c r="BN3086" t="s">
        <v>75</v>
      </c>
      <c r="BO3086" t="s">
        <v>87</v>
      </c>
      <c r="BQ3086" t="s">
        <v>47</v>
      </c>
      <c r="BR3086">
        <v>0</v>
      </c>
      <c r="BS3086" t="s">
        <v>573</v>
      </c>
      <c r="BT3086" t="s">
        <v>1252</v>
      </c>
      <c r="BU3086" t="s">
        <v>564</v>
      </c>
      <c r="BV3086">
        <v>0</v>
      </c>
      <c r="BW3086">
        <v>0</v>
      </c>
      <c r="BX3086">
        <v>0</v>
      </c>
      <c r="BY3086">
        <v>0</v>
      </c>
      <c r="BZ3086" t="e">
        <v>#VALUE!</v>
      </c>
      <c r="CA3086" t="e">
        <v>#VALUE!</v>
      </c>
      <c r="CB3086" t="e">
        <v>#VALUE!</v>
      </c>
      <c r="CC3086">
        <v>0</v>
      </c>
      <c r="CE3086" t="e">
        <v>#VALUE!</v>
      </c>
      <c r="CH3086">
        <f t="shared" si="241"/>
        <v>0</v>
      </c>
      <c r="CI3086" t="s">
        <v>1405</v>
      </c>
      <c r="CJ3086">
        <v>1</v>
      </c>
      <c r="CK3086" t="s">
        <v>1400</v>
      </c>
      <c r="CL3086">
        <f t="shared" si="242"/>
        <v>1</v>
      </c>
      <c r="CM3086">
        <f t="shared" si="243"/>
        <v>0</v>
      </c>
      <c r="CN3086">
        <f t="shared" si="244"/>
        <v>0</v>
      </c>
    </row>
    <row r="3087" spans="1:92" x14ac:dyDescent="0.25">
      <c r="A3087">
        <v>2697</v>
      </c>
      <c r="B3087" t="s">
        <v>564</v>
      </c>
      <c r="C3087" t="s">
        <v>87</v>
      </c>
      <c r="D3087">
        <v>2613519</v>
      </c>
      <c r="E3087">
        <v>1</v>
      </c>
      <c r="F3087" s="107">
        <v>41009</v>
      </c>
      <c r="G3087" s="107">
        <v>41593</v>
      </c>
      <c r="H3087">
        <v>2613519</v>
      </c>
      <c r="I3087" s="107">
        <v>41063</v>
      </c>
      <c r="J3087" s="107">
        <v>41065</v>
      </c>
      <c r="K3087">
        <v>10000</v>
      </c>
      <c r="L3087" t="s">
        <v>568</v>
      </c>
      <c r="M3087" s="107">
        <v>41065</v>
      </c>
      <c r="N3087" t="s">
        <v>87</v>
      </c>
      <c r="O3087" t="s">
        <v>75</v>
      </c>
      <c r="P3087" t="s">
        <v>54</v>
      </c>
      <c r="Q3087">
        <v>3</v>
      </c>
      <c r="R3087">
        <v>585</v>
      </c>
      <c r="S3087">
        <v>0</v>
      </c>
      <c r="T3087">
        <v>0</v>
      </c>
      <c r="AD3087" s="107">
        <v>30294</v>
      </c>
      <c r="AE3087" t="s">
        <v>31</v>
      </c>
      <c r="AF3087" t="s">
        <v>32</v>
      </c>
      <c r="AG3087" t="s">
        <v>868</v>
      </c>
      <c r="AH3087" t="s">
        <v>30</v>
      </c>
      <c r="AI3087" t="s">
        <v>112</v>
      </c>
      <c r="AJ3087" t="s">
        <v>54</v>
      </c>
      <c r="AK3087">
        <v>8</v>
      </c>
      <c r="AL3087" t="s">
        <v>54</v>
      </c>
      <c r="AP3087" t="s">
        <v>169</v>
      </c>
      <c r="AR3087" t="s">
        <v>66</v>
      </c>
      <c r="AS3087" t="s">
        <v>63</v>
      </c>
      <c r="AU3087" t="s">
        <v>777</v>
      </c>
      <c r="AX3087" t="s">
        <v>87</v>
      </c>
      <c r="BC3087" t="s">
        <v>51</v>
      </c>
      <c r="BF3087">
        <v>3</v>
      </c>
      <c r="BG3087">
        <v>531</v>
      </c>
      <c r="BH3087">
        <v>585</v>
      </c>
      <c r="BI3087">
        <v>29.275956284153004</v>
      </c>
      <c r="BJ3087">
        <f t="shared" si="240"/>
        <v>30</v>
      </c>
      <c r="BK3087">
        <v>0</v>
      </c>
      <c r="BL3087">
        <v>-528</v>
      </c>
      <c r="BM3087" t="s">
        <v>1051</v>
      </c>
      <c r="BN3087" t="s">
        <v>75</v>
      </c>
      <c r="BO3087" t="s">
        <v>87</v>
      </c>
      <c r="BQ3087" t="s">
        <v>1051</v>
      </c>
      <c r="BR3087" t="s">
        <v>87</v>
      </c>
      <c r="BS3087" t="s">
        <v>573</v>
      </c>
      <c r="BT3087" t="s">
        <v>1252</v>
      </c>
      <c r="BU3087" t="s">
        <v>564</v>
      </c>
      <c r="BV3087">
        <v>5.1282051282051282E-3</v>
      </c>
      <c r="BW3087">
        <v>5.6497175141242938E-3</v>
      </c>
      <c r="BX3087">
        <v>5.2151238591916557E-4</v>
      </c>
      <c r="BY3087">
        <v>0</v>
      </c>
      <c r="BZ3087">
        <v>-3</v>
      </c>
      <c r="CA3087">
        <v>0</v>
      </c>
      <c r="CB3087">
        <v>3</v>
      </c>
      <c r="CC3087" t="e">
        <v>#VALUE!</v>
      </c>
      <c r="CE3087">
        <v>528</v>
      </c>
      <c r="CH3087">
        <f t="shared" si="241"/>
        <v>0</v>
      </c>
      <c r="CI3087" t="s">
        <v>1405</v>
      </c>
      <c r="CJ3087">
        <v>1</v>
      </c>
      <c r="CK3087" t="s">
        <v>1399</v>
      </c>
      <c r="CL3087">
        <f t="shared" si="242"/>
        <v>1</v>
      </c>
      <c r="CM3087">
        <f t="shared" si="243"/>
        <v>0</v>
      </c>
      <c r="CN3087">
        <f t="shared" si="244"/>
        <v>0</v>
      </c>
    </row>
    <row r="3088" spans="1:92" x14ac:dyDescent="0.25">
      <c r="A3088">
        <v>2700</v>
      </c>
      <c r="B3088" t="s">
        <v>564</v>
      </c>
      <c r="C3088" t="s">
        <v>564</v>
      </c>
      <c r="D3088">
        <v>2613583</v>
      </c>
      <c r="E3088">
        <v>2</v>
      </c>
      <c r="F3088" s="107">
        <v>41009</v>
      </c>
      <c r="G3088" s="107">
        <v>41225</v>
      </c>
      <c r="H3088">
        <v>2613583</v>
      </c>
      <c r="I3088" s="107">
        <v>41010</v>
      </c>
      <c r="J3088" s="107">
        <v>41011</v>
      </c>
      <c r="K3088">
        <v>60000</v>
      </c>
      <c r="L3088" t="s">
        <v>570</v>
      </c>
      <c r="M3088" s="107">
        <v>41011</v>
      </c>
      <c r="N3088" t="s">
        <v>87</v>
      </c>
      <c r="O3088" t="s">
        <v>583</v>
      </c>
      <c r="P3088" t="s">
        <v>587</v>
      </c>
      <c r="Q3088">
        <v>2</v>
      </c>
      <c r="R3088">
        <v>217</v>
      </c>
      <c r="S3088">
        <v>0</v>
      </c>
      <c r="T3088">
        <v>0</v>
      </c>
      <c r="AD3088" s="107">
        <v>23280</v>
      </c>
      <c r="AE3088" t="s">
        <v>31</v>
      </c>
      <c r="AF3088" t="s">
        <v>68</v>
      </c>
      <c r="AG3088" t="s">
        <v>870</v>
      </c>
      <c r="AH3088" t="s">
        <v>30</v>
      </c>
      <c r="AI3088" t="s">
        <v>70</v>
      </c>
      <c r="AJ3088" t="s">
        <v>47</v>
      </c>
      <c r="AK3088">
        <v>7</v>
      </c>
      <c r="AL3088" t="s">
        <v>47</v>
      </c>
      <c r="AP3088" t="s">
        <v>476</v>
      </c>
      <c r="AR3088" t="s">
        <v>66</v>
      </c>
      <c r="AS3088" t="s">
        <v>63</v>
      </c>
      <c r="BC3088" t="s">
        <v>51</v>
      </c>
      <c r="BF3088">
        <v>2</v>
      </c>
      <c r="BG3088">
        <v>216</v>
      </c>
      <c r="BH3088">
        <v>217</v>
      </c>
      <c r="BI3088">
        <v>48.439890710382514</v>
      </c>
      <c r="BJ3088">
        <f t="shared" si="240"/>
        <v>49</v>
      </c>
      <c r="BK3088">
        <v>0</v>
      </c>
      <c r="BL3088">
        <v>-214</v>
      </c>
      <c r="BM3088" t="s">
        <v>47</v>
      </c>
      <c r="BN3088" t="s">
        <v>75</v>
      </c>
      <c r="BO3088" t="s">
        <v>87</v>
      </c>
      <c r="BQ3088" t="s">
        <v>47</v>
      </c>
      <c r="BR3088" t="s">
        <v>87</v>
      </c>
      <c r="BS3088" t="s">
        <v>573</v>
      </c>
      <c r="BT3088" t="s">
        <v>1252</v>
      </c>
      <c r="BU3088" t="s">
        <v>564</v>
      </c>
      <c r="BV3088">
        <v>9.2165898617511521E-3</v>
      </c>
      <c r="BW3088">
        <v>9.2592592592592587E-3</v>
      </c>
      <c r="BX3088">
        <v>4.266939750810668E-5</v>
      </c>
      <c r="BY3088">
        <v>0</v>
      </c>
      <c r="BZ3088">
        <v>-2</v>
      </c>
      <c r="CA3088">
        <v>0</v>
      </c>
      <c r="CB3088">
        <v>2</v>
      </c>
      <c r="CC3088" t="e">
        <v>#VALUE!</v>
      </c>
      <c r="CD3088">
        <v>2</v>
      </c>
      <c r="CE3088">
        <v>0</v>
      </c>
      <c r="CH3088">
        <f t="shared" si="241"/>
        <v>0</v>
      </c>
      <c r="CI3088" t="s">
        <v>1405</v>
      </c>
      <c r="CJ3088">
        <v>1</v>
      </c>
      <c r="CK3088" t="s">
        <v>1399</v>
      </c>
      <c r="CL3088">
        <f t="shared" si="242"/>
        <v>1</v>
      </c>
      <c r="CM3088">
        <f t="shared" si="243"/>
        <v>0</v>
      </c>
      <c r="CN3088">
        <f t="shared" si="244"/>
        <v>0</v>
      </c>
    </row>
    <row r="3089" spans="1:92" x14ac:dyDescent="0.25">
      <c r="A3089">
        <v>2722</v>
      </c>
      <c r="B3089" t="s">
        <v>564</v>
      </c>
      <c r="C3089" t="s">
        <v>564</v>
      </c>
      <c r="D3089">
        <v>2613631</v>
      </c>
      <c r="E3089">
        <v>6</v>
      </c>
      <c r="F3089" s="107">
        <v>41010</v>
      </c>
      <c r="G3089" s="107">
        <v>41985</v>
      </c>
      <c r="H3089">
        <v>2613631</v>
      </c>
      <c r="I3089" s="107">
        <v>41840</v>
      </c>
      <c r="J3089" s="107">
        <v>41985</v>
      </c>
      <c r="K3089">
        <v>30000</v>
      </c>
      <c r="L3089" t="s">
        <v>570</v>
      </c>
      <c r="N3089" t="s">
        <v>564</v>
      </c>
      <c r="O3089" t="s">
        <v>913</v>
      </c>
      <c r="P3089" t="s">
        <v>38</v>
      </c>
      <c r="Q3089">
        <v>145</v>
      </c>
      <c r="R3089">
        <v>711</v>
      </c>
      <c r="S3089">
        <v>0</v>
      </c>
      <c r="T3089">
        <v>0</v>
      </c>
      <c r="AB3089" t="s">
        <v>111</v>
      </c>
      <c r="AD3089" s="107">
        <v>27580</v>
      </c>
      <c r="AE3089" t="s">
        <v>31</v>
      </c>
      <c r="AF3089" t="s">
        <v>39</v>
      </c>
      <c r="AG3089" t="s">
        <v>40</v>
      </c>
      <c r="AH3089" t="s">
        <v>30</v>
      </c>
      <c r="AI3089" t="s">
        <v>61</v>
      </c>
      <c r="AJ3089" t="s">
        <v>88</v>
      </c>
      <c r="AK3089">
        <v>9</v>
      </c>
      <c r="AL3089" t="s">
        <v>361</v>
      </c>
      <c r="AM3089">
        <v>4</v>
      </c>
      <c r="AP3089" t="s">
        <v>172</v>
      </c>
      <c r="AR3089" t="s">
        <v>49</v>
      </c>
      <c r="AS3089" t="s">
        <v>125</v>
      </c>
      <c r="BC3089" t="s">
        <v>37</v>
      </c>
      <c r="BF3089">
        <v>145</v>
      </c>
      <c r="BG3089">
        <v>566</v>
      </c>
      <c r="BH3089">
        <v>711</v>
      </c>
      <c r="BI3089">
        <v>36.693989071038253</v>
      </c>
      <c r="BJ3089">
        <f t="shared" si="240"/>
        <v>39</v>
      </c>
      <c r="BK3089">
        <v>-41985</v>
      </c>
      <c r="BL3089">
        <v>0</v>
      </c>
      <c r="BM3089" t="s">
        <v>1050</v>
      </c>
      <c r="BN3089" t="s">
        <v>913</v>
      </c>
      <c r="BO3089" t="s">
        <v>564</v>
      </c>
      <c r="BQ3089" t="s">
        <v>1050</v>
      </c>
      <c r="BR3089" t="s">
        <v>87</v>
      </c>
      <c r="BS3089" t="s">
        <v>572</v>
      </c>
      <c r="BT3089" t="s">
        <v>1252</v>
      </c>
      <c r="BU3089" t="s">
        <v>564</v>
      </c>
      <c r="BV3089">
        <v>0.20393811533052039</v>
      </c>
      <c r="BW3089">
        <v>0.2039</v>
      </c>
      <c r="BX3089">
        <v>0</v>
      </c>
      <c r="BY3089">
        <v>0</v>
      </c>
      <c r="BZ3089">
        <v>-146</v>
      </c>
      <c r="CA3089">
        <v>-1</v>
      </c>
      <c r="CB3089">
        <v>146</v>
      </c>
      <c r="CC3089" t="e">
        <v>#VALUE!</v>
      </c>
      <c r="CD3089">
        <v>145</v>
      </c>
      <c r="CH3089">
        <f t="shared" si="241"/>
        <v>0</v>
      </c>
      <c r="CI3089" t="s">
        <v>1403</v>
      </c>
      <c r="CJ3089">
        <v>6</v>
      </c>
      <c r="CK3089" t="s">
        <v>1399</v>
      </c>
      <c r="CL3089">
        <f t="shared" si="242"/>
        <v>0</v>
      </c>
      <c r="CM3089">
        <f t="shared" si="243"/>
        <v>0</v>
      </c>
      <c r="CN3089">
        <f t="shared" si="244"/>
        <v>0</v>
      </c>
    </row>
    <row r="3090" spans="1:92" x14ac:dyDescent="0.25">
      <c r="A3090">
        <v>2726</v>
      </c>
      <c r="B3090" t="s">
        <v>564</v>
      </c>
      <c r="C3090" t="s">
        <v>564</v>
      </c>
      <c r="D3090">
        <v>2613636</v>
      </c>
      <c r="E3090">
        <v>1</v>
      </c>
      <c r="F3090" s="107">
        <v>41010</v>
      </c>
      <c r="G3090" s="107">
        <v>41012</v>
      </c>
      <c r="H3090">
        <v>2613636</v>
      </c>
      <c r="I3090" s="107" t="s">
        <v>560</v>
      </c>
      <c r="J3090" s="107" t="s">
        <v>560</v>
      </c>
      <c r="K3090">
        <v>5000</v>
      </c>
      <c r="L3090" t="s">
        <v>567</v>
      </c>
      <c r="M3090" s="107">
        <v>41011</v>
      </c>
      <c r="N3090" t="s">
        <v>87</v>
      </c>
      <c r="O3090" t="s">
        <v>75</v>
      </c>
      <c r="P3090" t="s">
        <v>54</v>
      </c>
      <c r="Q3090">
        <v>0</v>
      </c>
      <c r="R3090">
        <v>3</v>
      </c>
      <c r="S3090">
        <v>0</v>
      </c>
      <c r="T3090">
        <v>0</v>
      </c>
      <c r="AD3090" s="107">
        <v>28697</v>
      </c>
      <c r="AE3090" t="s">
        <v>31</v>
      </c>
      <c r="AF3090" t="s">
        <v>32</v>
      </c>
      <c r="AG3090" t="s">
        <v>868</v>
      </c>
      <c r="AH3090" t="s">
        <v>30</v>
      </c>
      <c r="AI3090" t="s">
        <v>112</v>
      </c>
      <c r="AJ3090" t="s">
        <v>54</v>
      </c>
      <c r="AK3090">
        <v>2</v>
      </c>
      <c r="AL3090" t="s">
        <v>54</v>
      </c>
      <c r="AP3090" t="s">
        <v>341</v>
      </c>
      <c r="AR3090" t="s">
        <v>66</v>
      </c>
      <c r="AS3090" t="s">
        <v>63</v>
      </c>
      <c r="BC3090" t="s">
        <v>37</v>
      </c>
      <c r="BF3090">
        <v>0</v>
      </c>
      <c r="BG3090">
        <v>0</v>
      </c>
      <c r="BH3090">
        <v>3</v>
      </c>
      <c r="BI3090">
        <v>33.642076502732237</v>
      </c>
      <c r="BJ3090" t="e">
        <f t="shared" si="240"/>
        <v>#VALUE!</v>
      </c>
      <c r="BK3090" t="e">
        <v>#VALUE!</v>
      </c>
      <c r="BL3090" t="e">
        <v>#VALUE!</v>
      </c>
      <c r="BM3090" t="s">
        <v>1051</v>
      </c>
      <c r="BN3090" t="s">
        <v>75</v>
      </c>
      <c r="BO3090" t="s">
        <v>87</v>
      </c>
      <c r="BQ3090" t="s">
        <v>1051</v>
      </c>
      <c r="BR3090">
        <v>0</v>
      </c>
      <c r="BS3090" t="s">
        <v>573</v>
      </c>
      <c r="BT3090" t="s">
        <v>1252</v>
      </c>
      <c r="BU3090" t="s">
        <v>564</v>
      </c>
      <c r="BV3090">
        <v>0</v>
      </c>
      <c r="BW3090">
        <v>0</v>
      </c>
      <c r="BX3090">
        <v>0</v>
      </c>
      <c r="BY3090">
        <v>0</v>
      </c>
      <c r="BZ3090" t="e">
        <v>#VALUE!</v>
      </c>
      <c r="CA3090" t="e">
        <v>#VALUE!</v>
      </c>
      <c r="CB3090" t="e">
        <v>#VALUE!</v>
      </c>
      <c r="CC3090">
        <v>0</v>
      </c>
      <c r="CD3090">
        <v>0</v>
      </c>
      <c r="CE3090">
        <v>0</v>
      </c>
      <c r="CH3090">
        <f t="shared" si="241"/>
        <v>0</v>
      </c>
      <c r="CI3090" t="s">
        <v>1405</v>
      </c>
      <c r="CJ3090">
        <v>1</v>
      </c>
      <c r="CK3090" t="s">
        <v>1400</v>
      </c>
      <c r="CL3090">
        <f t="shared" si="242"/>
        <v>1</v>
      </c>
      <c r="CM3090">
        <f t="shared" si="243"/>
        <v>0</v>
      </c>
      <c r="CN3090">
        <f t="shared" si="244"/>
        <v>0</v>
      </c>
    </row>
    <row r="3091" spans="1:92" x14ac:dyDescent="0.25">
      <c r="A3091">
        <v>2727</v>
      </c>
      <c r="B3091" t="s">
        <v>564</v>
      </c>
      <c r="C3091" t="s">
        <v>564</v>
      </c>
      <c r="D3091">
        <v>2613643</v>
      </c>
      <c r="E3091">
        <v>6</v>
      </c>
      <c r="F3091" s="107">
        <v>41010</v>
      </c>
      <c r="G3091" s="107">
        <v>41109</v>
      </c>
      <c r="H3091">
        <v>2613643</v>
      </c>
      <c r="I3091" s="107">
        <v>41010</v>
      </c>
      <c r="J3091" s="107">
        <v>41043</v>
      </c>
      <c r="K3091">
        <v>60000</v>
      </c>
      <c r="L3091" t="s">
        <v>570</v>
      </c>
      <c r="M3091" s="107">
        <v>41043</v>
      </c>
      <c r="N3091" t="s">
        <v>87</v>
      </c>
      <c r="O3091" t="s">
        <v>583</v>
      </c>
      <c r="P3091" t="s">
        <v>38</v>
      </c>
      <c r="Q3091">
        <v>34</v>
      </c>
      <c r="R3091">
        <v>100</v>
      </c>
      <c r="S3091">
        <v>0</v>
      </c>
      <c r="T3091">
        <v>0</v>
      </c>
      <c r="AB3091" t="s">
        <v>111</v>
      </c>
      <c r="AD3091" s="107">
        <v>34640</v>
      </c>
      <c r="AE3091" t="s">
        <v>31</v>
      </c>
      <c r="AF3091" t="s">
        <v>39</v>
      </c>
      <c r="AG3091" t="s">
        <v>40</v>
      </c>
      <c r="AH3091" t="s">
        <v>30</v>
      </c>
      <c r="AI3091" t="s">
        <v>86</v>
      </c>
      <c r="AJ3091" t="s">
        <v>88</v>
      </c>
      <c r="AK3091">
        <v>5</v>
      </c>
      <c r="AL3091" t="s">
        <v>361</v>
      </c>
      <c r="AM3091">
        <v>5</v>
      </c>
      <c r="AP3091" t="s">
        <v>104</v>
      </c>
      <c r="AR3091" t="s">
        <v>91</v>
      </c>
      <c r="AS3091" t="s">
        <v>105</v>
      </c>
      <c r="BC3091" t="s">
        <v>51</v>
      </c>
      <c r="BF3091">
        <v>34</v>
      </c>
      <c r="BG3091">
        <v>100</v>
      </c>
      <c r="BH3091">
        <v>100</v>
      </c>
      <c r="BI3091">
        <v>17.404371584699454</v>
      </c>
      <c r="BJ3091">
        <f t="shared" si="240"/>
        <v>17</v>
      </c>
      <c r="BK3091">
        <v>0</v>
      </c>
      <c r="BL3091">
        <v>-66</v>
      </c>
      <c r="BM3091" t="s">
        <v>1050</v>
      </c>
      <c r="BN3091" t="s">
        <v>75</v>
      </c>
      <c r="BO3091" t="s">
        <v>87</v>
      </c>
      <c r="BQ3091" t="s">
        <v>1050</v>
      </c>
      <c r="BR3091" t="s">
        <v>87</v>
      </c>
      <c r="BS3091" t="s">
        <v>573</v>
      </c>
      <c r="BT3091" t="s">
        <v>1252</v>
      </c>
      <c r="BU3091" t="s">
        <v>564</v>
      </c>
      <c r="BV3091">
        <v>0.34</v>
      </c>
      <c r="BW3091">
        <v>0.34</v>
      </c>
      <c r="BX3091">
        <v>0</v>
      </c>
      <c r="BY3091">
        <v>0</v>
      </c>
      <c r="BZ3091">
        <v>-34</v>
      </c>
      <c r="CA3091">
        <v>0</v>
      </c>
      <c r="CB3091">
        <v>34</v>
      </c>
      <c r="CC3091" t="e">
        <v>#VALUE!</v>
      </c>
      <c r="CD3091">
        <v>34</v>
      </c>
      <c r="CE3091">
        <v>0</v>
      </c>
      <c r="CH3091">
        <f t="shared" si="241"/>
        <v>0</v>
      </c>
      <c r="CI3091" t="s">
        <v>1401</v>
      </c>
      <c r="CJ3091">
        <v>3</v>
      </c>
      <c r="CK3091" t="s">
        <v>1399</v>
      </c>
      <c r="CL3091">
        <f t="shared" si="242"/>
        <v>1</v>
      </c>
      <c r="CM3091">
        <f t="shared" si="243"/>
        <v>0</v>
      </c>
      <c r="CN3091">
        <f t="shared" si="244"/>
        <v>0</v>
      </c>
    </row>
    <row r="3092" spans="1:92" x14ac:dyDescent="0.25">
      <c r="A3092">
        <v>2751</v>
      </c>
      <c r="B3092" t="s">
        <v>564</v>
      </c>
      <c r="C3092" t="s">
        <v>564</v>
      </c>
      <c r="D3092">
        <v>2613699</v>
      </c>
      <c r="E3092">
        <v>2</v>
      </c>
      <c r="F3092" s="107">
        <v>41011</v>
      </c>
      <c r="G3092" s="107">
        <v>41116</v>
      </c>
      <c r="H3092">
        <v>2613699</v>
      </c>
      <c r="I3092" s="107">
        <v>41011</v>
      </c>
      <c r="J3092" s="107">
        <v>41012</v>
      </c>
      <c r="K3092">
        <v>2000</v>
      </c>
      <c r="L3092" t="s">
        <v>566</v>
      </c>
      <c r="M3092" s="107">
        <v>41012</v>
      </c>
      <c r="N3092" t="s">
        <v>87</v>
      </c>
      <c r="O3092" t="s">
        <v>75</v>
      </c>
      <c r="P3092" t="s">
        <v>587</v>
      </c>
      <c r="Q3092">
        <v>2</v>
      </c>
      <c r="R3092">
        <v>106</v>
      </c>
      <c r="S3092">
        <v>0</v>
      </c>
      <c r="T3092">
        <v>0</v>
      </c>
      <c r="AD3092" s="107">
        <v>34317</v>
      </c>
      <c r="AE3092" t="s">
        <v>31</v>
      </c>
      <c r="AF3092" t="s">
        <v>32</v>
      </c>
      <c r="AG3092" t="s">
        <v>868</v>
      </c>
      <c r="AH3092" t="s">
        <v>30</v>
      </c>
      <c r="AI3092" t="s">
        <v>64</v>
      </c>
      <c r="AJ3092" t="s">
        <v>47</v>
      </c>
      <c r="AK3092">
        <v>5</v>
      </c>
      <c r="AL3092" t="s">
        <v>47</v>
      </c>
      <c r="AP3092" t="s">
        <v>483</v>
      </c>
      <c r="AR3092" t="s">
        <v>45</v>
      </c>
      <c r="AS3092" t="s">
        <v>44</v>
      </c>
      <c r="BC3092" t="s">
        <v>51</v>
      </c>
      <c r="BF3092">
        <v>2</v>
      </c>
      <c r="BG3092">
        <v>106</v>
      </c>
      <c r="BH3092">
        <v>106</v>
      </c>
      <c r="BI3092">
        <v>18.289617486338798</v>
      </c>
      <c r="BJ3092">
        <f t="shared" si="240"/>
        <v>18</v>
      </c>
      <c r="BK3092">
        <v>0</v>
      </c>
      <c r="BL3092">
        <v>-104</v>
      </c>
      <c r="BM3092" t="s">
        <v>47</v>
      </c>
      <c r="BN3092" t="s">
        <v>75</v>
      </c>
      <c r="BO3092" t="s">
        <v>87</v>
      </c>
      <c r="BQ3092" t="s">
        <v>47</v>
      </c>
      <c r="BR3092" t="s">
        <v>87</v>
      </c>
      <c r="BS3092" t="s">
        <v>573</v>
      </c>
      <c r="BT3092" t="s">
        <v>1252</v>
      </c>
      <c r="BU3092" t="s">
        <v>564</v>
      </c>
      <c r="BV3092">
        <v>1.8867924528301886E-2</v>
      </c>
      <c r="BW3092">
        <v>1.8867924528301886E-2</v>
      </c>
      <c r="BX3092">
        <v>0</v>
      </c>
      <c r="BY3092">
        <v>0</v>
      </c>
      <c r="BZ3092">
        <v>-2</v>
      </c>
      <c r="CA3092">
        <v>0</v>
      </c>
      <c r="CB3092">
        <v>2</v>
      </c>
      <c r="CC3092" t="e">
        <v>#VALUE!</v>
      </c>
      <c r="CD3092">
        <v>2</v>
      </c>
      <c r="CE3092">
        <v>0</v>
      </c>
      <c r="CH3092">
        <f t="shared" si="241"/>
        <v>0</v>
      </c>
      <c r="CI3092" t="s">
        <v>1405</v>
      </c>
      <c r="CJ3092">
        <v>1</v>
      </c>
      <c r="CK3092" t="s">
        <v>1399</v>
      </c>
      <c r="CL3092">
        <f t="shared" si="242"/>
        <v>1</v>
      </c>
      <c r="CM3092">
        <f t="shared" si="243"/>
        <v>0</v>
      </c>
      <c r="CN3092">
        <f t="shared" si="244"/>
        <v>0</v>
      </c>
    </row>
    <row r="3093" spans="1:92" x14ac:dyDescent="0.25">
      <c r="A3093">
        <v>2745</v>
      </c>
      <c r="B3093" t="s">
        <v>564</v>
      </c>
      <c r="C3093" t="s">
        <v>564</v>
      </c>
      <c r="D3093">
        <v>2613704</v>
      </c>
      <c r="E3093">
        <v>5</v>
      </c>
      <c r="F3093" s="107">
        <v>41011</v>
      </c>
      <c r="G3093" s="107">
        <v>41079</v>
      </c>
      <c r="H3093">
        <v>2613704</v>
      </c>
      <c r="I3093" s="107">
        <v>41012</v>
      </c>
      <c r="J3093" s="107">
        <v>41079</v>
      </c>
      <c r="K3093">
        <v>52000</v>
      </c>
      <c r="L3093" t="s">
        <v>570</v>
      </c>
      <c r="N3093" t="s">
        <v>564</v>
      </c>
      <c r="O3093" t="s">
        <v>913</v>
      </c>
      <c r="P3093" t="s">
        <v>38</v>
      </c>
      <c r="Q3093">
        <v>68</v>
      </c>
      <c r="R3093">
        <v>69</v>
      </c>
      <c r="S3093">
        <v>0</v>
      </c>
      <c r="T3093">
        <v>0</v>
      </c>
      <c r="AB3093" t="s">
        <v>111</v>
      </c>
      <c r="AD3093" s="107">
        <v>32720</v>
      </c>
      <c r="AE3093" t="s">
        <v>31</v>
      </c>
      <c r="AF3093" t="s">
        <v>39</v>
      </c>
      <c r="AG3093" t="s">
        <v>40</v>
      </c>
      <c r="AH3093" t="s">
        <v>30</v>
      </c>
      <c r="AI3093" t="s">
        <v>99</v>
      </c>
      <c r="AJ3093" t="s">
        <v>88</v>
      </c>
      <c r="AK3093">
        <v>4</v>
      </c>
      <c r="AL3093" t="s">
        <v>987</v>
      </c>
      <c r="AN3093">
        <v>6</v>
      </c>
      <c r="AP3093" t="s">
        <v>107</v>
      </c>
      <c r="AR3093" t="s">
        <v>43</v>
      </c>
      <c r="AS3093" t="s">
        <v>60</v>
      </c>
      <c r="AT3093" t="s">
        <v>481</v>
      </c>
      <c r="BC3093" t="s">
        <v>37</v>
      </c>
      <c r="BF3093">
        <v>68</v>
      </c>
      <c r="BG3093">
        <v>68</v>
      </c>
      <c r="BH3093">
        <v>69</v>
      </c>
      <c r="BI3093">
        <v>22.653005464480874</v>
      </c>
      <c r="BJ3093">
        <f t="shared" si="240"/>
        <v>23</v>
      </c>
      <c r="BK3093">
        <v>0</v>
      </c>
      <c r="BL3093">
        <v>0</v>
      </c>
      <c r="BM3093" t="s">
        <v>1050</v>
      </c>
      <c r="BN3093" t="s">
        <v>913</v>
      </c>
      <c r="BO3093" t="s">
        <v>564</v>
      </c>
      <c r="BQ3093" t="s">
        <v>1050</v>
      </c>
      <c r="BR3093" t="s">
        <v>87</v>
      </c>
      <c r="BS3093" t="s">
        <v>572</v>
      </c>
      <c r="BT3093" t="s">
        <v>1252</v>
      </c>
      <c r="BU3093" t="s">
        <v>564</v>
      </c>
      <c r="BV3093">
        <v>0.98550724637681164</v>
      </c>
      <c r="BW3093">
        <v>1</v>
      </c>
      <c r="BX3093">
        <v>1.4492753623188359E-2</v>
      </c>
      <c r="BY3093">
        <v>0</v>
      </c>
      <c r="BZ3093">
        <v>-68</v>
      </c>
      <c r="CA3093">
        <v>0</v>
      </c>
      <c r="CB3093">
        <v>68</v>
      </c>
      <c r="CC3093" t="e">
        <v>#VALUE!</v>
      </c>
      <c r="CD3093">
        <v>68</v>
      </c>
      <c r="CE3093">
        <v>0</v>
      </c>
      <c r="CH3093">
        <f t="shared" si="241"/>
        <v>0</v>
      </c>
      <c r="CI3093" t="s">
        <v>1402</v>
      </c>
      <c r="CJ3093">
        <v>4</v>
      </c>
      <c r="CK3093" t="s">
        <v>1399</v>
      </c>
      <c r="CL3093">
        <f t="shared" si="242"/>
        <v>0</v>
      </c>
      <c r="CM3093">
        <f t="shared" si="243"/>
        <v>0</v>
      </c>
      <c r="CN3093">
        <f t="shared" si="244"/>
        <v>0</v>
      </c>
    </row>
    <row r="3094" spans="1:92" x14ac:dyDescent="0.25">
      <c r="A3094">
        <v>2747</v>
      </c>
      <c r="B3094" t="s">
        <v>564</v>
      </c>
      <c r="C3094" t="s">
        <v>564</v>
      </c>
      <c r="D3094">
        <v>2613707</v>
      </c>
      <c r="E3094">
        <v>4</v>
      </c>
      <c r="F3094" s="107">
        <v>41011</v>
      </c>
      <c r="G3094" s="107">
        <v>41015</v>
      </c>
      <c r="H3094">
        <v>2613707</v>
      </c>
      <c r="I3094" s="107">
        <v>41012</v>
      </c>
      <c r="J3094" s="107">
        <v>41015</v>
      </c>
      <c r="K3094">
        <v>35000</v>
      </c>
      <c r="L3094" t="s">
        <v>570</v>
      </c>
      <c r="N3094" t="s">
        <v>564</v>
      </c>
      <c r="O3094" t="s">
        <v>913</v>
      </c>
      <c r="P3094" t="s">
        <v>38</v>
      </c>
      <c r="Q3094">
        <v>4</v>
      </c>
      <c r="R3094">
        <v>5</v>
      </c>
      <c r="S3094">
        <v>0</v>
      </c>
      <c r="T3094">
        <v>0</v>
      </c>
      <c r="AD3094" s="107">
        <v>30707</v>
      </c>
      <c r="AE3094" t="s">
        <v>31</v>
      </c>
      <c r="AF3094" t="s">
        <v>68</v>
      </c>
      <c r="AG3094" t="s">
        <v>870</v>
      </c>
      <c r="AH3094" t="s">
        <v>30</v>
      </c>
      <c r="AI3094" t="s">
        <v>52</v>
      </c>
      <c r="AJ3094" t="s">
        <v>88</v>
      </c>
      <c r="AK3094">
        <v>2</v>
      </c>
      <c r="AL3094" t="s">
        <v>986</v>
      </c>
      <c r="AO3094">
        <v>180</v>
      </c>
      <c r="AP3094" t="s">
        <v>107</v>
      </c>
      <c r="AR3094" t="s">
        <v>43</v>
      </c>
      <c r="AS3094" t="s">
        <v>60</v>
      </c>
      <c r="BC3094" t="s">
        <v>37</v>
      </c>
      <c r="BF3094">
        <v>4</v>
      </c>
      <c r="BG3094">
        <v>4</v>
      </c>
      <c r="BH3094">
        <v>5</v>
      </c>
      <c r="BI3094">
        <v>28.153005464480874</v>
      </c>
      <c r="BJ3094">
        <f t="shared" si="240"/>
        <v>28</v>
      </c>
      <c r="BK3094">
        <v>0</v>
      </c>
      <c r="BL3094">
        <v>0</v>
      </c>
      <c r="BM3094" t="s">
        <v>1050</v>
      </c>
      <c r="BN3094" t="s">
        <v>913</v>
      </c>
      <c r="BO3094" t="s">
        <v>564</v>
      </c>
      <c r="BQ3094" t="s">
        <v>1050</v>
      </c>
      <c r="BR3094" t="s">
        <v>87</v>
      </c>
      <c r="BS3094" t="s">
        <v>572</v>
      </c>
      <c r="BT3094" t="s">
        <v>1252</v>
      </c>
      <c r="BU3094" t="s">
        <v>564</v>
      </c>
      <c r="BV3094">
        <v>0.8</v>
      </c>
      <c r="BW3094">
        <v>1</v>
      </c>
      <c r="BX3094">
        <v>0.19999999999999996</v>
      </c>
      <c r="BY3094">
        <v>0</v>
      </c>
      <c r="BZ3094">
        <v>-4</v>
      </c>
      <c r="CA3094">
        <v>0</v>
      </c>
      <c r="CB3094">
        <v>4</v>
      </c>
      <c r="CC3094" t="e">
        <v>#VALUE!</v>
      </c>
      <c r="CD3094">
        <v>4</v>
      </c>
      <c r="CE3094">
        <v>0</v>
      </c>
      <c r="CH3094">
        <f t="shared" si="241"/>
        <v>0</v>
      </c>
      <c r="CI3094" t="s">
        <v>1405</v>
      </c>
      <c r="CJ3094">
        <v>1</v>
      </c>
      <c r="CK3094" t="s">
        <v>1399</v>
      </c>
      <c r="CL3094">
        <f t="shared" si="242"/>
        <v>0</v>
      </c>
      <c r="CM3094">
        <f t="shared" si="243"/>
        <v>0</v>
      </c>
      <c r="CN3094">
        <f t="shared" si="244"/>
        <v>0</v>
      </c>
    </row>
    <row r="3095" spans="1:92" x14ac:dyDescent="0.25">
      <c r="A3095">
        <v>2746</v>
      </c>
      <c r="B3095" t="s">
        <v>564</v>
      </c>
      <c r="C3095" t="s">
        <v>564</v>
      </c>
      <c r="D3095">
        <v>2613709</v>
      </c>
      <c r="E3095">
        <v>4</v>
      </c>
      <c r="F3095" s="107">
        <v>41010</v>
      </c>
      <c r="G3095" s="107">
        <v>41015</v>
      </c>
      <c r="H3095">
        <v>2613709</v>
      </c>
      <c r="I3095" s="107">
        <v>41012</v>
      </c>
      <c r="J3095" s="107">
        <v>41015</v>
      </c>
      <c r="K3095">
        <v>2000</v>
      </c>
      <c r="L3095" t="s">
        <v>566</v>
      </c>
      <c r="N3095" t="s">
        <v>564</v>
      </c>
      <c r="O3095" t="s">
        <v>913</v>
      </c>
      <c r="P3095" t="s">
        <v>38</v>
      </c>
      <c r="Q3095">
        <v>4</v>
      </c>
      <c r="R3095">
        <v>6</v>
      </c>
      <c r="S3095">
        <v>0</v>
      </c>
      <c r="T3095">
        <v>0</v>
      </c>
      <c r="AB3095" t="s">
        <v>111</v>
      </c>
      <c r="AD3095" s="107">
        <v>30881</v>
      </c>
      <c r="AE3095" t="s">
        <v>31</v>
      </c>
      <c r="AF3095" t="s">
        <v>39</v>
      </c>
      <c r="AG3095" t="s">
        <v>40</v>
      </c>
      <c r="AH3095" t="s">
        <v>30</v>
      </c>
      <c r="AI3095" t="s">
        <v>52</v>
      </c>
      <c r="AJ3095" t="s">
        <v>88</v>
      </c>
      <c r="AK3095">
        <v>2</v>
      </c>
      <c r="AL3095" t="s">
        <v>986</v>
      </c>
      <c r="AO3095">
        <v>180</v>
      </c>
      <c r="AP3095" t="s">
        <v>107</v>
      </c>
      <c r="AR3095" t="s">
        <v>43</v>
      </c>
      <c r="AS3095" t="s">
        <v>60</v>
      </c>
      <c r="AT3095" t="s">
        <v>482</v>
      </c>
      <c r="BC3095" t="s">
        <v>37</v>
      </c>
      <c r="BF3095">
        <v>4</v>
      </c>
      <c r="BG3095">
        <v>4</v>
      </c>
      <c r="BH3095">
        <v>6</v>
      </c>
      <c r="BI3095">
        <v>27.674863387978142</v>
      </c>
      <c r="BJ3095">
        <f t="shared" si="240"/>
        <v>28</v>
      </c>
      <c r="BK3095">
        <v>0</v>
      </c>
      <c r="BL3095">
        <v>0</v>
      </c>
      <c r="BM3095" t="s">
        <v>1050</v>
      </c>
      <c r="BN3095" t="s">
        <v>913</v>
      </c>
      <c r="BO3095" t="s">
        <v>564</v>
      </c>
      <c r="BQ3095" t="s">
        <v>1050</v>
      </c>
      <c r="BR3095" t="s">
        <v>87</v>
      </c>
      <c r="BS3095" t="s">
        <v>572</v>
      </c>
      <c r="BT3095" t="s">
        <v>1252</v>
      </c>
      <c r="BU3095" t="s">
        <v>564</v>
      </c>
      <c r="BV3095">
        <v>0.66666666666666663</v>
      </c>
      <c r="BW3095">
        <v>1</v>
      </c>
      <c r="BX3095">
        <v>0.33333333333333337</v>
      </c>
      <c r="BY3095">
        <v>0</v>
      </c>
      <c r="BZ3095">
        <v>-4</v>
      </c>
      <c r="CA3095">
        <v>0</v>
      </c>
      <c r="CB3095">
        <v>4</v>
      </c>
      <c r="CC3095" t="e">
        <v>#VALUE!</v>
      </c>
      <c r="CD3095">
        <v>4</v>
      </c>
      <c r="CE3095">
        <v>0</v>
      </c>
      <c r="CH3095">
        <f t="shared" si="241"/>
        <v>0</v>
      </c>
      <c r="CI3095" t="s">
        <v>1405</v>
      </c>
      <c r="CJ3095">
        <v>1</v>
      </c>
      <c r="CK3095" t="s">
        <v>1399</v>
      </c>
      <c r="CL3095">
        <f t="shared" si="242"/>
        <v>0</v>
      </c>
      <c r="CM3095">
        <f t="shared" si="243"/>
        <v>0</v>
      </c>
      <c r="CN3095">
        <f t="shared" si="244"/>
        <v>0</v>
      </c>
    </row>
    <row r="3096" spans="1:92" x14ac:dyDescent="0.25">
      <c r="A3096">
        <v>2753</v>
      </c>
      <c r="B3096" t="s">
        <v>564</v>
      </c>
      <c r="C3096" t="s">
        <v>564</v>
      </c>
      <c r="D3096">
        <v>2613729</v>
      </c>
      <c r="E3096">
        <v>4</v>
      </c>
      <c r="F3096" s="107">
        <v>41011</v>
      </c>
      <c r="G3096" s="107">
        <v>41178</v>
      </c>
      <c r="H3096">
        <v>2613729</v>
      </c>
      <c r="I3096" s="107">
        <v>41011</v>
      </c>
      <c r="J3096" s="107">
        <v>41178</v>
      </c>
      <c r="K3096">
        <v>5000</v>
      </c>
      <c r="L3096" t="s">
        <v>567</v>
      </c>
      <c r="N3096" t="s">
        <v>564</v>
      </c>
      <c r="O3096" t="s">
        <v>913</v>
      </c>
      <c r="P3096" t="s">
        <v>38</v>
      </c>
      <c r="Q3096">
        <v>168</v>
      </c>
      <c r="R3096">
        <v>168</v>
      </c>
      <c r="S3096">
        <v>0</v>
      </c>
      <c r="T3096">
        <v>0</v>
      </c>
      <c r="AD3096" s="107">
        <v>27703</v>
      </c>
      <c r="AE3096" t="s">
        <v>31</v>
      </c>
      <c r="AF3096" t="s">
        <v>32</v>
      </c>
      <c r="AG3096" t="s">
        <v>868</v>
      </c>
      <c r="AH3096" t="s">
        <v>30</v>
      </c>
      <c r="AI3096" t="s">
        <v>140</v>
      </c>
      <c r="AJ3096" t="s">
        <v>88</v>
      </c>
      <c r="AK3096">
        <v>7</v>
      </c>
      <c r="AL3096" t="s">
        <v>986</v>
      </c>
      <c r="AO3096">
        <v>365</v>
      </c>
      <c r="AP3096" t="s">
        <v>83</v>
      </c>
      <c r="AR3096" t="s">
        <v>66</v>
      </c>
      <c r="AS3096" t="s">
        <v>73</v>
      </c>
      <c r="BC3096" t="s">
        <v>37</v>
      </c>
      <c r="BF3096">
        <v>168</v>
      </c>
      <c r="BG3096">
        <v>168</v>
      </c>
      <c r="BH3096">
        <v>168</v>
      </c>
      <c r="BI3096">
        <v>36.360655737704917</v>
      </c>
      <c r="BJ3096">
        <f t="shared" si="240"/>
        <v>36</v>
      </c>
      <c r="BK3096">
        <v>0</v>
      </c>
      <c r="BL3096">
        <v>0</v>
      </c>
      <c r="BM3096" t="s">
        <v>1050</v>
      </c>
      <c r="BN3096" t="s">
        <v>913</v>
      </c>
      <c r="BO3096" t="s">
        <v>564</v>
      </c>
      <c r="BQ3096" t="s">
        <v>1050</v>
      </c>
      <c r="BR3096" t="s">
        <v>87</v>
      </c>
      <c r="BS3096" t="s">
        <v>572</v>
      </c>
      <c r="BT3096" t="s">
        <v>1252</v>
      </c>
      <c r="BU3096" t="s">
        <v>564</v>
      </c>
      <c r="BV3096">
        <v>1</v>
      </c>
      <c r="BW3096">
        <v>1</v>
      </c>
      <c r="BX3096">
        <v>0</v>
      </c>
      <c r="BY3096">
        <v>0</v>
      </c>
      <c r="BZ3096">
        <v>-168</v>
      </c>
      <c r="CA3096">
        <v>0</v>
      </c>
      <c r="CB3096">
        <v>168</v>
      </c>
      <c r="CC3096" t="e">
        <v>#VALUE!</v>
      </c>
      <c r="CD3096">
        <v>168</v>
      </c>
      <c r="CE3096">
        <v>0</v>
      </c>
      <c r="CH3096">
        <f t="shared" si="241"/>
        <v>0</v>
      </c>
      <c r="CI3096" t="s">
        <v>1403</v>
      </c>
      <c r="CJ3096">
        <v>6</v>
      </c>
      <c r="CK3096" t="s">
        <v>1399</v>
      </c>
      <c r="CL3096">
        <f t="shared" si="242"/>
        <v>0</v>
      </c>
      <c r="CM3096">
        <f t="shared" si="243"/>
        <v>0</v>
      </c>
      <c r="CN3096">
        <f t="shared" si="244"/>
        <v>0</v>
      </c>
    </row>
    <row r="3097" spans="1:92" x14ac:dyDescent="0.25">
      <c r="A3097">
        <v>3127</v>
      </c>
      <c r="B3097" t="s">
        <v>564</v>
      </c>
      <c r="C3097" t="s">
        <v>564</v>
      </c>
      <c r="D3097">
        <v>2613739</v>
      </c>
      <c r="E3097">
        <v>4</v>
      </c>
      <c r="F3097" s="107">
        <v>41024</v>
      </c>
      <c r="G3097" s="107">
        <v>41124</v>
      </c>
      <c r="H3097">
        <v>2613739</v>
      </c>
      <c r="I3097" s="107">
        <v>41025</v>
      </c>
      <c r="J3097" s="107">
        <v>41124</v>
      </c>
      <c r="K3097">
        <v>20000</v>
      </c>
      <c r="L3097" t="s">
        <v>569</v>
      </c>
      <c r="N3097" t="s">
        <v>564</v>
      </c>
      <c r="O3097" t="s">
        <v>913</v>
      </c>
      <c r="P3097" t="s">
        <v>38</v>
      </c>
      <c r="Q3097">
        <v>100</v>
      </c>
      <c r="R3097">
        <v>101</v>
      </c>
      <c r="S3097">
        <v>0</v>
      </c>
      <c r="T3097">
        <v>2</v>
      </c>
      <c r="AD3097" s="107">
        <v>32809</v>
      </c>
      <c r="AE3097" t="s">
        <v>31</v>
      </c>
      <c r="AF3097" t="s">
        <v>32</v>
      </c>
      <c r="AG3097" t="s">
        <v>868</v>
      </c>
      <c r="AH3097" t="s">
        <v>57</v>
      </c>
      <c r="AI3097" t="s">
        <v>112</v>
      </c>
      <c r="AJ3097" t="s">
        <v>88</v>
      </c>
      <c r="AK3097">
        <v>6</v>
      </c>
      <c r="AL3097" t="s">
        <v>986</v>
      </c>
      <c r="AO3097">
        <v>200</v>
      </c>
      <c r="AP3097" t="s">
        <v>55</v>
      </c>
      <c r="AR3097" t="s">
        <v>49</v>
      </c>
      <c r="AS3097" t="s">
        <v>56</v>
      </c>
      <c r="BC3097" t="s">
        <v>37</v>
      </c>
      <c r="BF3097">
        <v>100</v>
      </c>
      <c r="BG3097">
        <v>100</v>
      </c>
      <c r="BH3097">
        <v>101</v>
      </c>
      <c r="BI3097">
        <v>22.44535519125683</v>
      </c>
      <c r="BJ3097">
        <f t="shared" si="240"/>
        <v>23</v>
      </c>
      <c r="BK3097">
        <v>0</v>
      </c>
      <c r="BL3097">
        <v>0</v>
      </c>
      <c r="BM3097" t="s">
        <v>1050</v>
      </c>
      <c r="BN3097" t="s">
        <v>913</v>
      </c>
      <c r="BO3097" t="s">
        <v>564</v>
      </c>
      <c r="BQ3097" t="s">
        <v>1050</v>
      </c>
      <c r="BR3097" t="s">
        <v>87</v>
      </c>
      <c r="BS3097" t="s">
        <v>572</v>
      </c>
      <c r="BT3097" t="s">
        <v>1252</v>
      </c>
      <c r="BU3097" t="s">
        <v>564</v>
      </c>
      <c r="BV3097">
        <v>0.99009900990099009</v>
      </c>
      <c r="BW3097">
        <v>1</v>
      </c>
      <c r="BX3097">
        <v>9.9009900990099098E-3</v>
      </c>
      <c r="BY3097">
        <v>0</v>
      </c>
      <c r="BZ3097">
        <v>-100</v>
      </c>
      <c r="CA3097">
        <v>0</v>
      </c>
      <c r="CB3097">
        <v>100</v>
      </c>
      <c r="CC3097" t="e">
        <v>#VALUE!</v>
      </c>
      <c r="CD3097">
        <v>100</v>
      </c>
      <c r="CE3097">
        <v>0</v>
      </c>
      <c r="CH3097">
        <f t="shared" si="241"/>
        <v>1</v>
      </c>
      <c r="CI3097" t="s">
        <v>1408</v>
      </c>
      <c r="CJ3097">
        <v>0</v>
      </c>
      <c r="CK3097" t="s">
        <v>1399</v>
      </c>
      <c r="CL3097">
        <f t="shared" si="242"/>
        <v>0</v>
      </c>
      <c r="CM3097">
        <f t="shared" si="243"/>
        <v>0</v>
      </c>
      <c r="CN3097">
        <f t="shared" si="244"/>
        <v>1</v>
      </c>
    </row>
    <row r="3098" spans="1:92" x14ac:dyDescent="0.25">
      <c r="A3098">
        <v>2761</v>
      </c>
      <c r="B3098" t="s">
        <v>564</v>
      </c>
      <c r="C3098" t="s">
        <v>564</v>
      </c>
      <c r="D3098">
        <v>2613746</v>
      </c>
      <c r="E3098">
        <v>1</v>
      </c>
      <c r="F3098" s="107">
        <v>41011</v>
      </c>
      <c r="G3098" s="107">
        <v>41065</v>
      </c>
      <c r="H3098">
        <v>2613746</v>
      </c>
      <c r="I3098" s="107">
        <v>41011</v>
      </c>
      <c r="J3098" s="107">
        <v>41065</v>
      </c>
      <c r="K3098">
        <v>10000</v>
      </c>
      <c r="L3098" t="s">
        <v>568</v>
      </c>
      <c r="N3098" t="s">
        <v>564</v>
      </c>
      <c r="O3098" t="s">
        <v>913</v>
      </c>
      <c r="P3098" t="s">
        <v>54</v>
      </c>
      <c r="Q3098">
        <v>55</v>
      </c>
      <c r="R3098">
        <v>55</v>
      </c>
      <c r="S3098">
        <v>0</v>
      </c>
      <c r="T3098">
        <v>0</v>
      </c>
      <c r="AD3098" s="107">
        <v>28692</v>
      </c>
      <c r="AE3098" t="s">
        <v>45</v>
      </c>
      <c r="AF3098" t="s">
        <v>68</v>
      </c>
      <c r="AG3098" t="s">
        <v>870</v>
      </c>
      <c r="AH3098" t="s">
        <v>30</v>
      </c>
      <c r="AI3098" t="s">
        <v>69</v>
      </c>
      <c r="AJ3098" t="s">
        <v>54</v>
      </c>
      <c r="AK3098">
        <v>4</v>
      </c>
      <c r="AL3098" t="s">
        <v>54</v>
      </c>
      <c r="AP3098" t="s">
        <v>100</v>
      </c>
      <c r="AR3098" t="s">
        <v>66</v>
      </c>
      <c r="AS3098" t="s">
        <v>63</v>
      </c>
      <c r="AT3098" t="s">
        <v>484</v>
      </c>
      <c r="BC3098" t="s">
        <v>37</v>
      </c>
      <c r="BF3098">
        <v>55</v>
      </c>
      <c r="BG3098">
        <v>55</v>
      </c>
      <c r="BH3098">
        <v>55</v>
      </c>
      <c r="BI3098">
        <v>33.658469945355193</v>
      </c>
      <c r="BJ3098">
        <f t="shared" si="240"/>
        <v>34</v>
      </c>
      <c r="BK3098">
        <v>0</v>
      </c>
      <c r="BL3098">
        <v>0</v>
      </c>
      <c r="BM3098" t="s">
        <v>1051</v>
      </c>
      <c r="BN3098" t="s">
        <v>913</v>
      </c>
      <c r="BO3098" t="s">
        <v>564</v>
      </c>
      <c r="BQ3098" t="s">
        <v>1051</v>
      </c>
      <c r="BR3098" t="s">
        <v>87</v>
      </c>
      <c r="BS3098" t="s">
        <v>572</v>
      </c>
      <c r="BT3098" t="s">
        <v>1252</v>
      </c>
      <c r="BU3098" t="s">
        <v>564</v>
      </c>
      <c r="BV3098">
        <v>1</v>
      </c>
      <c r="BW3098">
        <v>1</v>
      </c>
      <c r="BX3098">
        <v>0</v>
      </c>
      <c r="BY3098">
        <v>0</v>
      </c>
      <c r="BZ3098">
        <v>-55</v>
      </c>
      <c r="CA3098">
        <v>0</v>
      </c>
      <c r="CB3098">
        <v>55</v>
      </c>
      <c r="CC3098" t="e">
        <v>#VALUE!</v>
      </c>
      <c r="CD3098">
        <v>55</v>
      </c>
      <c r="CE3098">
        <v>0</v>
      </c>
      <c r="CH3098">
        <f t="shared" si="241"/>
        <v>0</v>
      </c>
      <c r="CI3098" t="s">
        <v>1401</v>
      </c>
      <c r="CJ3098">
        <v>3</v>
      </c>
      <c r="CK3098" t="s">
        <v>1399</v>
      </c>
      <c r="CL3098">
        <f t="shared" si="242"/>
        <v>0</v>
      </c>
      <c r="CM3098">
        <f t="shared" si="243"/>
        <v>0</v>
      </c>
      <c r="CN3098">
        <f t="shared" si="244"/>
        <v>0</v>
      </c>
    </row>
    <row r="3099" spans="1:92" x14ac:dyDescent="0.25">
      <c r="A3099">
        <v>2756</v>
      </c>
      <c r="B3099" t="s">
        <v>564</v>
      </c>
      <c r="C3099" t="s">
        <v>564</v>
      </c>
      <c r="D3099">
        <v>2613751</v>
      </c>
      <c r="E3099">
        <v>4</v>
      </c>
      <c r="F3099" s="107">
        <v>41011</v>
      </c>
      <c r="G3099" s="107">
        <v>41026</v>
      </c>
      <c r="H3099">
        <v>2613751</v>
      </c>
      <c r="I3099" s="107">
        <v>41011</v>
      </c>
      <c r="J3099" s="107">
        <v>41026</v>
      </c>
      <c r="K3099">
        <v>5000</v>
      </c>
      <c r="L3099" t="s">
        <v>567</v>
      </c>
      <c r="N3099" t="s">
        <v>564</v>
      </c>
      <c r="O3099" t="s">
        <v>913</v>
      </c>
      <c r="P3099" t="s">
        <v>38</v>
      </c>
      <c r="Q3099">
        <v>16</v>
      </c>
      <c r="R3099">
        <v>16</v>
      </c>
      <c r="S3099">
        <v>0</v>
      </c>
      <c r="T3099">
        <v>0</v>
      </c>
      <c r="AD3099" s="107">
        <v>32293</v>
      </c>
      <c r="AE3099" t="s">
        <v>31</v>
      </c>
      <c r="AF3099" t="s">
        <v>68</v>
      </c>
      <c r="AG3099" t="s">
        <v>870</v>
      </c>
      <c r="AH3099" t="s">
        <v>30</v>
      </c>
      <c r="AI3099" t="s">
        <v>94</v>
      </c>
      <c r="AJ3099" t="s">
        <v>88</v>
      </c>
      <c r="AK3099">
        <v>2</v>
      </c>
      <c r="AL3099" t="s">
        <v>986</v>
      </c>
      <c r="AO3099">
        <v>180</v>
      </c>
      <c r="AP3099" t="s">
        <v>102</v>
      </c>
      <c r="AR3099" t="s">
        <v>43</v>
      </c>
      <c r="AS3099" t="s">
        <v>44</v>
      </c>
      <c r="BC3099" t="s">
        <v>37</v>
      </c>
      <c r="BF3099">
        <v>16</v>
      </c>
      <c r="BG3099">
        <v>16</v>
      </c>
      <c r="BH3099">
        <v>16</v>
      </c>
      <c r="BI3099">
        <v>23.819672131147541</v>
      </c>
      <c r="BJ3099">
        <f t="shared" si="240"/>
        <v>24</v>
      </c>
      <c r="BK3099">
        <v>0</v>
      </c>
      <c r="BL3099">
        <v>0</v>
      </c>
      <c r="BM3099" t="s">
        <v>1050</v>
      </c>
      <c r="BN3099" t="s">
        <v>913</v>
      </c>
      <c r="BO3099" t="s">
        <v>564</v>
      </c>
      <c r="BQ3099" t="s">
        <v>1050</v>
      </c>
      <c r="BR3099" t="s">
        <v>87</v>
      </c>
      <c r="BS3099" t="s">
        <v>572</v>
      </c>
      <c r="BT3099" t="s">
        <v>1252</v>
      </c>
      <c r="BU3099" t="s">
        <v>564</v>
      </c>
      <c r="BV3099">
        <v>1</v>
      </c>
      <c r="BW3099">
        <v>1</v>
      </c>
      <c r="BX3099">
        <v>0</v>
      </c>
      <c r="BY3099">
        <v>0</v>
      </c>
      <c r="BZ3099">
        <v>-16</v>
      </c>
      <c r="CA3099">
        <v>0</v>
      </c>
      <c r="CB3099">
        <v>16</v>
      </c>
      <c r="CC3099" t="e">
        <v>#VALUE!</v>
      </c>
      <c r="CD3099">
        <v>16</v>
      </c>
      <c r="CE3099">
        <v>0</v>
      </c>
      <c r="CH3099">
        <f t="shared" si="241"/>
        <v>0</v>
      </c>
      <c r="CI3099" t="s">
        <v>1404</v>
      </c>
      <c r="CJ3099">
        <v>2</v>
      </c>
      <c r="CK3099" t="s">
        <v>1399</v>
      </c>
      <c r="CL3099">
        <f t="shared" si="242"/>
        <v>0</v>
      </c>
      <c r="CM3099">
        <f t="shared" si="243"/>
        <v>0</v>
      </c>
      <c r="CN3099">
        <f t="shared" si="244"/>
        <v>0</v>
      </c>
    </row>
    <row r="3100" spans="1:92" x14ac:dyDescent="0.25">
      <c r="A3100">
        <v>2758</v>
      </c>
      <c r="B3100" t="s">
        <v>564</v>
      </c>
      <c r="C3100" t="s">
        <v>564</v>
      </c>
      <c r="D3100">
        <v>2613753</v>
      </c>
      <c r="E3100">
        <v>1</v>
      </c>
      <c r="F3100" s="107">
        <v>41011</v>
      </c>
      <c r="G3100" s="107">
        <v>41138</v>
      </c>
      <c r="H3100">
        <v>2613753</v>
      </c>
      <c r="I3100" s="107">
        <v>41011</v>
      </c>
      <c r="J3100" s="107">
        <v>41012</v>
      </c>
      <c r="K3100">
        <v>4000</v>
      </c>
      <c r="L3100" t="s">
        <v>567</v>
      </c>
      <c r="M3100" s="107">
        <v>41012</v>
      </c>
      <c r="N3100" t="s">
        <v>87</v>
      </c>
      <c r="O3100" t="s">
        <v>75</v>
      </c>
      <c r="P3100" t="s">
        <v>54</v>
      </c>
      <c r="Q3100">
        <v>2</v>
      </c>
      <c r="R3100">
        <v>128</v>
      </c>
      <c r="S3100">
        <v>0</v>
      </c>
      <c r="T3100">
        <v>0</v>
      </c>
      <c r="AD3100" s="107">
        <v>33916</v>
      </c>
      <c r="AE3100" t="s">
        <v>45</v>
      </c>
      <c r="AF3100" t="s">
        <v>68</v>
      </c>
      <c r="AG3100" t="s">
        <v>870</v>
      </c>
      <c r="AH3100" t="s">
        <v>30</v>
      </c>
      <c r="AI3100" t="s">
        <v>64</v>
      </c>
      <c r="AJ3100" t="s">
        <v>54</v>
      </c>
      <c r="AK3100">
        <v>6</v>
      </c>
      <c r="AL3100" t="s">
        <v>54</v>
      </c>
      <c r="AP3100" t="s">
        <v>102</v>
      </c>
      <c r="AR3100" t="s">
        <v>43</v>
      </c>
      <c r="AS3100" t="s">
        <v>44</v>
      </c>
      <c r="BC3100" t="s">
        <v>51</v>
      </c>
      <c r="BF3100">
        <v>2</v>
      </c>
      <c r="BG3100">
        <v>128</v>
      </c>
      <c r="BH3100">
        <v>128</v>
      </c>
      <c r="BI3100">
        <v>19.385245901639344</v>
      </c>
      <c r="BJ3100">
        <f t="shared" si="240"/>
        <v>19</v>
      </c>
      <c r="BK3100">
        <v>0</v>
      </c>
      <c r="BL3100">
        <v>-126</v>
      </c>
      <c r="BM3100" t="s">
        <v>1051</v>
      </c>
      <c r="BN3100" t="s">
        <v>75</v>
      </c>
      <c r="BO3100" t="s">
        <v>87</v>
      </c>
      <c r="BQ3100" t="s">
        <v>1051</v>
      </c>
      <c r="BR3100" t="s">
        <v>87</v>
      </c>
      <c r="BS3100" t="s">
        <v>573</v>
      </c>
      <c r="BT3100" t="s">
        <v>1252</v>
      </c>
      <c r="BU3100" t="s">
        <v>564</v>
      </c>
      <c r="BV3100">
        <v>1.5625E-2</v>
      </c>
      <c r="BW3100">
        <v>1.5625E-2</v>
      </c>
      <c r="BX3100">
        <v>0</v>
      </c>
      <c r="BY3100">
        <v>0</v>
      </c>
      <c r="BZ3100">
        <v>-2</v>
      </c>
      <c r="CA3100">
        <v>0</v>
      </c>
      <c r="CB3100">
        <v>2</v>
      </c>
      <c r="CC3100" t="e">
        <v>#VALUE!</v>
      </c>
      <c r="CD3100">
        <v>2</v>
      </c>
      <c r="CE3100">
        <v>0</v>
      </c>
      <c r="CH3100">
        <f t="shared" si="241"/>
        <v>0</v>
      </c>
      <c r="CI3100" t="s">
        <v>1405</v>
      </c>
      <c r="CJ3100">
        <v>1</v>
      </c>
      <c r="CK3100" t="s">
        <v>1399</v>
      </c>
      <c r="CL3100">
        <f t="shared" si="242"/>
        <v>1</v>
      </c>
      <c r="CM3100">
        <f t="shared" si="243"/>
        <v>0</v>
      </c>
      <c r="CN3100">
        <f t="shared" si="244"/>
        <v>0</v>
      </c>
    </row>
    <row r="3101" spans="1:92" x14ac:dyDescent="0.25">
      <c r="A3101">
        <v>2768</v>
      </c>
      <c r="B3101" t="s">
        <v>564</v>
      </c>
      <c r="C3101" t="s">
        <v>87</v>
      </c>
      <c r="D3101">
        <v>2613835</v>
      </c>
      <c r="E3101">
        <v>1</v>
      </c>
      <c r="F3101" s="107">
        <v>41011</v>
      </c>
      <c r="G3101" s="107">
        <v>41451</v>
      </c>
      <c r="H3101">
        <v>2613835</v>
      </c>
      <c r="I3101" s="107">
        <v>41012</v>
      </c>
      <c r="J3101" s="107">
        <v>41020</v>
      </c>
      <c r="K3101">
        <v>5000</v>
      </c>
      <c r="L3101" t="s">
        <v>567</v>
      </c>
      <c r="M3101" s="107">
        <v>41020</v>
      </c>
      <c r="N3101" t="s">
        <v>87</v>
      </c>
      <c r="O3101" t="s">
        <v>75</v>
      </c>
      <c r="P3101" t="s">
        <v>54</v>
      </c>
      <c r="Q3101">
        <v>9</v>
      </c>
      <c r="R3101">
        <v>441</v>
      </c>
      <c r="S3101">
        <v>0</v>
      </c>
      <c r="T3101">
        <v>0</v>
      </c>
      <c r="AD3101" s="107">
        <v>29512</v>
      </c>
      <c r="AE3101" t="s">
        <v>31</v>
      </c>
      <c r="AF3101" t="s">
        <v>32</v>
      </c>
      <c r="AG3101" t="s">
        <v>868</v>
      </c>
      <c r="AH3101" t="s">
        <v>30</v>
      </c>
      <c r="AI3101" t="s">
        <v>71</v>
      </c>
      <c r="AJ3101" t="s">
        <v>54</v>
      </c>
      <c r="AK3101">
        <v>11</v>
      </c>
      <c r="AL3101" t="s">
        <v>54</v>
      </c>
      <c r="AP3101" t="s">
        <v>459</v>
      </c>
      <c r="AR3101" t="s">
        <v>66</v>
      </c>
      <c r="AS3101" t="s">
        <v>63</v>
      </c>
      <c r="AV3101" t="s">
        <v>87</v>
      </c>
      <c r="AW3101">
        <v>41450</v>
      </c>
      <c r="BC3101" t="s">
        <v>37</v>
      </c>
      <c r="BF3101">
        <v>9</v>
      </c>
      <c r="BG3101">
        <v>440</v>
      </c>
      <c r="BH3101">
        <v>441</v>
      </c>
      <c r="BI3101">
        <v>31.418032786885245</v>
      </c>
      <c r="BJ3101">
        <f t="shared" si="240"/>
        <v>32</v>
      </c>
      <c r="BK3101">
        <v>0</v>
      </c>
      <c r="BL3101">
        <v>-431</v>
      </c>
      <c r="BM3101" t="s">
        <v>1051</v>
      </c>
      <c r="BN3101" t="s">
        <v>75</v>
      </c>
      <c r="BO3101" t="s">
        <v>87</v>
      </c>
      <c r="BQ3101" t="s">
        <v>1051</v>
      </c>
      <c r="BR3101" t="s">
        <v>87</v>
      </c>
      <c r="BS3101" t="s">
        <v>573</v>
      </c>
      <c r="BT3101" t="s">
        <v>1252</v>
      </c>
      <c r="BU3101" t="s">
        <v>564</v>
      </c>
      <c r="BV3101">
        <v>2.0408163265306121E-2</v>
      </c>
      <c r="BW3101">
        <v>2.0454545454545454E-2</v>
      </c>
      <c r="BX3101">
        <v>4.6382189239333599E-5</v>
      </c>
      <c r="BY3101">
        <v>0</v>
      </c>
      <c r="BZ3101">
        <v>-9</v>
      </c>
      <c r="CA3101">
        <v>0</v>
      </c>
      <c r="CB3101">
        <v>9</v>
      </c>
      <c r="CC3101" t="e">
        <v>#VALUE!</v>
      </c>
      <c r="CE3101">
        <v>431</v>
      </c>
      <c r="CH3101">
        <f t="shared" si="241"/>
        <v>0</v>
      </c>
      <c r="CI3101" t="s">
        <v>1405</v>
      </c>
      <c r="CJ3101">
        <v>1</v>
      </c>
      <c r="CK3101" t="s">
        <v>1399</v>
      </c>
      <c r="CL3101">
        <f t="shared" si="242"/>
        <v>1</v>
      </c>
      <c r="CM3101">
        <f t="shared" si="243"/>
        <v>0</v>
      </c>
      <c r="CN3101">
        <f t="shared" si="244"/>
        <v>0</v>
      </c>
    </row>
    <row r="3102" spans="1:92" x14ac:dyDescent="0.25">
      <c r="A3102">
        <v>2770</v>
      </c>
      <c r="B3102" t="s">
        <v>564</v>
      </c>
      <c r="C3102" t="s">
        <v>564</v>
      </c>
      <c r="D3102">
        <v>2613868</v>
      </c>
      <c r="E3102">
        <v>2</v>
      </c>
      <c r="F3102" s="107">
        <v>41011</v>
      </c>
      <c r="G3102" s="107">
        <v>41103</v>
      </c>
      <c r="H3102">
        <v>2613868</v>
      </c>
      <c r="I3102" s="107">
        <v>41093</v>
      </c>
      <c r="J3102" s="107">
        <v>41103</v>
      </c>
      <c r="K3102">
        <v>2000</v>
      </c>
      <c r="L3102" t="s">
        <v>566</v>
      </c>
      <c r="N3102" t="s">
        <v>564</v>
      </c>
      <c r="O3102" t="s">
        <v>913</v>
      </c>
      <c r="P3102" t="s">
        <v>587</v>
      </c>
      <c r="Q3102">
        <v>11</v>
      </c>
      <c r="R3102">
        <v>93</v>
      </c>
      <c r="S3102">
        <v>0</v>
      </c>
      <c r="T3102">
        <v>0</v>
      </c>
      <c r="AD3102" s="107">
        <v>31508</v>
      </c>
      <c r="AE3102" t="s">
        <v>31</v>
      </c>
      <c r="AF3102" t="s">
        <v>68</v>
      </c>
      <c r="AG3102" t="s">
        <v>870</v>
      </c>
      <c r="AH3102" t="s">
        <v>30</v>
      </c>
      <c r="AI3102" t="s">
        <v>79</v>
      </c>
      <c r="AJ3102" t="s">
        <v>47</v>
      </c>
      <c r="AK3102">
        <v>3</v>
      </c>
      <c r="AL3102" t="s">
        <v>47</v>
      </c>
      <c r="AP3102" t="s">
        <v>103</v>
      </c>
      <c r="AR3102" t="s">
        <v>43</v>
      </c>
      <c r="AS3102" t="s">
        <v>63</v>
      </c>
      <c r="AT3102" t="s">
        <v>486</v>
      </c>
      <c r="BC3102" t="s">
        <v>37</v>
      </c>
      <c r="BF3102">
        <v>11</v>
      </c>
      <c r="BG3102">
        <v>11</v>
      </c>
      <c r="BH3102">
        <v>93</v>
      </c>
      <c r="BI3102">
        <v>25.964480874316941</v>
      </c>
      <c r="BJ3102">
        <f t="shared" si="240"/>
        <v>26</v>
      </c>
      <c r="BK3102">
        <v>0</v>
      </c>
      <c r="BL3102">
        <v>0</v>
      </c>
      <c r="BM3102" t="s">
        <v>47</v>
      </c>
      <c r="BN3102" t="s">
        <v>913</v>
      </c>
      <c r="BO3102" t="s">
        <v>564</v>
      </c>
      <c r="BQ3102" t="s">
        <v>47</v>
      </c>
      <c r="BR3102" t="s">
        <v>87</v>
      </c>
      <c r="BS3102" t="s">
        <v>572</v>
      </c>
      <c r="BT3102" t="s">
        <v>1252</v>
      </c>
      <c r="BU3102" t="s">
        <v>564</v>
      </c>
      <c r="BV3102">
        <v>0.11827956989247312</v>
      </c>
      <c r="BW3102">
        <v>1</v>
      </c>
      <c r="BX3102">
        <v>0.88172043010752688</v>
      </c>
      <c r="BY3102">
        <v>0</v>
      </c>
      <c r="BZ3102">
        <v>-11</v>
      </c>
      <c r="CA3102">
        <v>0</v>
      </c>
      <c r="CB3102">
        <v>11</v>
      </c>
      <c r="CC3102" t="e">
        <v>#VALUE!</v>
      </c>
      <c r="CD3102">
        <v>11</v>
      </c>
      <c r="CE3102">
        <v>0</v>
      </c>
      <c r="CH3102">
        <f t="shared" si="241"/>
        <v>0</v>
      </c>
      <c r="CI3102" t="s">
        <v>1404</v>
      </c>
      <c r="CJ3102">
        <v>2</v>
      </c>
      <c r="CK3102" t="s">
        <v>1399</v>
      </c>
      <c r="CL3102">
        <f t="shared" si="242"/>
        <v>0</v>
      </c>
      <c r="CM3102">
        <f t="shared" si="243"/>
        <v>0</v>
      </c>
      <c r="CN3102">
        <f t="shared" si="244"/>
        <v>0</v>
      </c>
    </row>
    <row r="3103" spans="1:92" x14ac:dyDescent="0.25">
      <c r="A3103">
        <v>2776</v>
      </c>
      <c r="B3103" t="s">
        <v>564</v>
      </c>
      <c r="C3103" t="s">
        <v>564</v>
      </c>
      <c r="D3103">
        <v>2613898</v>
      </c>
      <c r="E3103">
        <v>2</v>
      </c>
      <c r="F3103" s="107">
        <v>41011</v>
      </c>
      <c r="G3103" s="107">
        <v>41115</v>
      </c>
      <c r="H3103">
        <v>2613898</v>
      </c>
      <c r="I3103" s="107" t="s">
        <v>560</v>
      </c>
      <c r="J3103" s="107" t="s">
        <v>560</v>
      </c>
      <c r="K3103">
        <v>2000</v>
      </c>
      <c r="L3103" t="s">
        <v>566</v>
      </c>
      <c r="M3103" s="107">
        <v>41013</v>
      </c>
      <c r="N3103" t="s">
        <v>87</v>
      </c>
      <c r="O3103" t="s">
        <v>75</v>
      </c>
      <c r="P3103" t="s">
        <v>587</v>
      </c>
      <c r="Q3103">
        <v>0</v>
      </c>
      <c r="R3103">
        <v>105</v>
      </c>
      <c r="S3103">
        <v>0</v>
      </c>
      <c r="T3103">
        <v>0</v>
      </c>
      <c r="AB3103" t="s">
        <v>111</v>
      </c>
      <c r="AD3103" s="107">
        <v>34639</v>
      </c>
      <c r="AE3103" t="s">
        <v>31</v>
      </c>
      <c r="AF3103" t="s">
        <v>39</v>
      </c>
      <c r="AG3103" t="s">
        <v>40</v>
      </c>
      <c r="AH3103" t="s">
        <v>30</v>
      </c>
      <c r="AI3103" t="s">
        <v>89</v>
      </c>
      <c r="AJ3103" t="s">
        <v>47</v>
      </c>
      <c r="AK3103">
        <v>6</v>
      </c>
      <c r="AL3103" t="s">
        <v>47</v>
      </c>
      <c r="AP3103" t="s">
        <v>107</v>
      </c>
      <c r="AR3103" t="s">
        <v>43</v>
      </c>
      <c r="AS3103" t="s">
        <v>60</v>
      </c>
      <c r="BC3103" t="s">
        <v>51</v>
      </c>
      <c r="BF3103">
        <v>0</v>
      </c>
      <c r="BG3103">
        <v>0</v>
      </c>
      <c r="BH3103">
        <v>105</v>
      </c>
      <c r="BI3103">
        <v>17.409836065573771</v>
      </c>
      <c r="BJ3103" t="e">
        <f t="shared" si="240"/>
        <v>#VALUE!</v>
      </c>
      <c r="BK3103" t="e">
        <v>#VALUE!</v>
      </c>
      <c r="BL3103" t="e">
        <v>#VALUE!</v>
      </c>
      <c r="BM3103" t="s">
        <v>47</v>
      </c>
      <c r="BN3103" t="s">
        <v>75</v>
      </c>
      <c r="BO3103" t="s">
        <v>87</v>
      </c>
      <c r="BQ3103" t="s">
        <v>47</v>
      </c>
      <c r="BR3103">
        <v>0</v>
      </c>
      <c r="BS3103" t="s">
        <v>573</v>
      </c>
      <c r="BT3103" t="s">
        <v>1252</v>
      </c>
      <c r="BU3103" t="s">
        <v>564</v>
      </c>
      <c r="BV3103">
        <v>0</v>
      </c>
      <c r="BW3103">
        <v>0</v>
      </c>
      <c r="BX3103">
        <v>0</v>
      </c>
      <c r="BY3103">
        <v>0</v>
      </c>
      <c r="BZ3103" t="e">
        <v>#VALUE!</v>
      </c>
      <c r="CA3103" t="e">
        <v>#VALUE!</v>
      </c>
      <c r="CB3103" t="e">
        <v>#VALUE!</v>
      </c>
      <c r="CC3103">
        <v>0</v>
      </c>
      <c r="CD3103">
        <v>0</v>
      </c>
      <c r="CE3103">
        <v>0</v>
      </c>
      <c r="CH3103">
        <f t="shared" si="241"/>
        <v>0</v>
      </c>
      <c r="CI3103" t="s">
        <v>1405</v>
      </c>
      <c r="CJ3103">
        <v>1</v>
      </c>
      <c r="CK3103" t="s">
        <v>1400</v>
      </c>
      <c r="CL3103">
        <f t="shared" si="242"/>
        <v>1</v>
      </c>
      <c r="CM3103">
        <f t="shared" si="243"/>
        <v>0</v>
      </c>
      <c r="CN3103">
        <f t="shared" si="244"/>
        <v>0</v>
      </c>
    </row>
    <row r="3104" spans="1:92" x14ac:dyDescent="0.25">
      <c r="A3104">
        <v>2779</v>
      </c>
      <c r="B3104" t="s">
        <v>564</v>
      </c>
      <c r="C3104" t="s">
        <v>564</v>
      </c>
      <c r="D3104">
        <v>2613910</v>
      </c>
      <c r="E3104">
        <v>4</v>
      </c>
      <c r="F3104" s="107">
        <v>41011</v>
      </c>
      <c r="G3104" s="107">
        <v>41176</v>
      </c>
      <c r="H3104">
        <v>2613910</v>
      </c>
      <c r="I3104" s="107">
        <v>41012</v>
      </c>
      <c r="J3104" s="107">
        <v>41013</v>
      </c>
      <c r="K3104">
        <v>5000</v>
      </c>
      <c r="L3104" t="s">
        <v>567</v>
      </c>
      <c r="M3104" s="107">
        <v>41013</v>
      </c>
      <c r="N3104" t="s">
        <v>87</v>
      </c>
      <c r="O3104" t="s">
        <v>75</v>
      </c>
      <c r="P3104" t="s">
        <v>38</v>
      </c>
      <c r="Q3104">
        <v>2</v>
      </c>
      <c r="R3104">
        <v>166</v>
      </c>
      <c r="S3104">
        <v>0</v>
      </c>
      <c r="T3104">
        <v>0</v>
      </c>
      <c r="AD3104" s="107">
        <v>30940</v>
      </c>
      <c r="AE3104" t="s">
        <v>31</v>
      </c>
      <c r="AF3104" t="s">
        <v>68</v>
      </c>
      <c r="AG3104" t="s">
        <v>870</v>
      </c>
      <c r="AH3104" t="s">
        <v>30</v>
      </c>
      <c r="AI3104" t="s">
        <v>58</v>
      </c>
      <c r="AJ3104" t="s">
        <v>88</v>
      </c>
      <c r="AK3104">
        <v>8</v>
      </c>
      <c r="AL3104" t="s">
        <v>986</v>
      </c>
      <c r="AO3104">
        <v>330</v>
      </c>
      <c r="AP3104" t="s">
        <v>135</v>
      </c>
      <c r="AR3104" t="s">
        <v>66</v>
      </c>
      <c r="AS3104" t="s">
        <v>63</v>
      </c>
      <c r="BC3104" t="s">
        <v>51</v>
      </c>
      <c r="BF3104">
        <v>2</v>
      </c>
      <c r="BG3104">
        <v>165</v>
      </c>
      <c r="BH3104">
        <v>166</v>
      </c>
      <c r="BI3104">
        <v>27.516393442622952</v>
      </c>
      <c r="BJ3104">
        <f t="shared" si="240"/>
        <v>28</v>
      </c>
      <c r="BK3104">
        <v>0</v>
      </c>
      <c r="BL3104">
        <v>-163</v>
      </c>
      <c r="BM3104" t="s">
        <v>1050</v>
      </c>
      <c r="BN3104" t="s">
        <v>75</v>
      </c>
      <c r="BO3104" t="s">
        <v>87</v>
      </c>
      <c r="BQ3104" t="s">
        <v>1050</v>
      </c>
      <c r="BR3104" t="s">
        <v>87</v>
      </c>
      <c r="BS3104" t="s">
        <v>573</v>
      </c>
      <c r="BT3104" t="s">
        <v>1252</v>
      </c>
      <c r="BU3104" t="s">
        <v>564</v>
      </c>
      <c r="BV3104">
        <v>1.2048192771084338E-2</v>
      </c>
      <c r="BW3104">
        <v>1.2121212121212121E-2</v>
      </c>
      <c r="BX3104">
        <v>7.3019350127783225E-5</v>
      </c>
      <c r="BY3104">
        <v>0</v>
      </c>
      <c r="BZ3104">
        <v>-2</v>
      </c>
      <c r="CA3104">
        <v>0</v>
      </c>
      <c r="CB3104">
        <v>2</v>
      </c>
      <c r="CC3104" t="e">
        <v>#VALUE!</v>
      </c>
      <c r="CD3104">
        <v>2</v>
      </c>
      <c r="CE3104">
        <v>0</v>
      </c>
      <c r="CH3104">
        <f t="shared" si="241"/>
        <v>0</v>
      </c>
      <c r="CI3104" t="s">
        <v>1405</v>
      </c>
      <c r="CJ3104">
        <v>1</v>
      </c>
      <c r="CK3104" t="s">
        <v>1399</v>
      </c>
      <c r="CL3104">
        <f t="shared" si="242"/>
        <v>1</v>
      </c>
      <c r="CM3104">
        <f t="shared" si="243"/>
        <v>0</v>
      </c>
      <c r="CN3104">
        <f t="shared" si="244"/>
        <v>0</v>
      </c>
    </row>
    <row r="3105" spans="1:92" x14ac:dyDescent="0.25">
      <c r="A3105">
        <v>2784</v>
      </c>
      <c r="B3105" t="s">
        <v>564</v>
      </c>
      <c r="C3105" t="s">
        <v>564</v>
      </c>
      <c r="D3105">
        <v>2613922</v>
      </c>
      <c r="E3105">
        <v>1</v>
      </c>
      <c r="F3105" s="107">
        <v>41012</v>
      </c>
      <c r="G3105" s="107">
        <v>41043</v>
      </c>
      <c r="H3105">
        <v>2613922</v>
      </c>
      <c r="I3105" s="107">
        <v>41012</v>
      </c>
      <c r="J3105" s="107">
        <v>41043</v>
      </c>
      <c r="K3105" t="s">
        <v>562</v>
      </c>
      <c r="L3105" t="s">
        <v>562</v>
      </c>
      <c r="N3105" t="s">
        <v>564</v>
      </c>
      <c r="O3105" t="s">
        <v>913</v>
      </c>
      <c r="P3105" t="s">
        <v>54</v>
      </c>
      <c r="Q3105">
        <v>32</v>
      </c>
      <c r="R3105">
        <v>32</v>
      </c>
      <c r="S3105">
        <v>0</v>
      </c>
      <c r="T3105">
        <v>0</v>
      </c>
      <c r="AD3105" s="107">
        <v>19833</v>
      </c>
      <c r="AE3105" t="s">
        <v>45</v>
      </c>
      <c r="AF3105" t="s">
        <v>68</v>
      </c>
      <c r="AG3105" t="s">
        <v>870</v>
      </c>
      <c r="AH3105" t="s">
        <v>30</v>
      </c>
      <c r="AI3105" t="s">
        <v>61</v>
      </c>
      <c r="AJ3105" t="s">
        <v>54</v>
      </c>
      <c r="AK3105">
        <v>4</v>
      </c>
      <c r="AL3105" t="s">
        <v>54</v>
      </c>
      <c r="AP3105" t="s">
        <v>109</v>
      </c>
      <c r="AR3105" t="s">
        <v>49</v>
      </c>
      <c r="AS3105" t="s">
        <v>73</v>
      </c>
      <c r="BC3105" t="s">
        <v>37</v>
      </c>
      <c r="BF3105">
        <v>32</v>
      </c>
      <c r="BG3105">
        <v>32</v>
      </c>
      <c r="BH3105">
        <v>32</v>
      </c>
      <c r="BI3105">
        <v>57.866120218579233</v>
      </c>
      <c r="BJ3105">
        <f t="shared" si="240"/>
        <v>58</v>
      </c>
      <c r="BK3105">
        <v>0</v>
      </c>
      <c r="BL3105">
        <v>0</v>
      </c>
      <c r="BM3105" t="s">
        <v>1051</v>
      </c>
      <c r="BN3105" t="s">
        <v>913</v>
      </c>
      <c r="BO3105" t="s">
        <v>564</v>
      </c>
      <c r="BQ3105" t="s">
        <v>1051</v>
      </c>
      <c r="BR3105" t="s">
        <v>87</v>
      </c>
      <c r="BS3105" t="s">
        <v>572</v>
      </c>
      <c r="BT3105" t="s">
        <v>1252</v>
      </c>
      <c r="BU3105" t="s">
        <v>564</v>
      </c>
      <c r="BV3105">
        <v>1</v>
      </c>
      <c r="BW3105">
        <v>1</v>
      </c>
      <c r="BX3105">
        <v>0</v>
      </c>
      <c r="BY3105">
        <v>0</v>
      </c>
      <c r="BZ3105">
        <v>-32</v>
      </c>
      <c r="CA3105">
        <v>0</v>
      </c>
      <c r="CB3105">
        <v>32</v>
      </c>
      <c r="CC3105" t="e">
        <v>#VALUE!</v>
      </c>
      <c r="CD3105">
        <v>32</v>
      </c>
      <c r="CE3105">
        <v>0</v>
      </c>
      <c r="CH3105">
        <f t="shared" si="241"/>
        <v>0</v>
      </c>
      <c r="CI3105" t="s">
        <v>1401</v>
      </c>
      <c r="CJ3105">
        <v>3</v>
      </c>
      <c r="CK3105" t="s">
        <v>1399</v>
      </c>
      <c r="CL3105">
        <f t="shared" si="242"/>
        <v>0</v>
      </c>
      <c r="CM3105">
        <f t="shared" si="243"/>
        <v>0</v>
      </c>
      <c r="CN3105">
        <f t="shared" si="244"/>
        <v>0</v>
      </c>
    </row>
    <row r="3106" spans="1:92" x14ac:dyDescent="0.25">
      <c r="A3106">
        <v>2785</v>
      </c>
      <c r="B3106" t="s">
        <v>564</v>
      </c>
      <c r="C3106" t="s">
        <v>564</v>
      </c>
      <c r="D3106">
        <v>2613925</v>
      </c>
      <c r="E3106">
        <v>4</v>
      </c>
      <c r="F3106" s="107">
        <v>41012</v>
      </c>
      <c r="G3106" s="107">
        <v>41152</v>
      </c>
      <c r="H3106">
        <v>2613925</v>
      </c>
      <c r="I3106" s="107">
        <v>41012</v>
      </c>
      <c r="J3106" s="107">
        <v>41013</v>
      </c>
      <c r="K3106">
        <v>2000</v>
      </c>
      <c r="L3106" t="s">
        <v>566</v>
      </c>
      <c r="M3106" s="107">
        <v>41013</v>
      </c>
      <c r="N3106" t="s">
        <v>87</v>
      </c>
      <c r="O3106" t="s">
        <v>75</v>
      </c>
      <c r="P3106" t="s">
        <v>38</v>
      </c>
      <c r="Q3106">
        <v>2</v>
      </c>
      <c r="R3106">
        <v>141</v>
      </c>
      <c r="S3106">
        <v>0</v>
      </c>
      <c r="T3106">
        <v>0</v>
      </c>
      <c r="AB3106" t="s">
        <v>111</v>
      </c>
      <c r="AD3106" s="107">
        <v>31974</v>
      </c>
      <c r="AE3106" t="s">
        <v>31</v>
      </c>
      <c r="AF3106" t="s">
        <v>39</v>
      </c>
      <c r="AG3106" t="s">
        <v>40</v>
      </c>
      <c r="AH3106" t="s">
        <v>30</v>
      </c>
      <c r="AI3106" t="s">
        <v>94</v>
      </c>
      <c r="AJ3106" t="s">
        <v>88</v>
      </c>
      <c r="AK3106">
        <v>6</v>
      </c>
      <c r="AL3106" t="s">
        <v>986</v>
      </c>
      <c r="AO3106">
        <v>2</v>
      </c>
      <c r="AP3106" t="s">
        <v>174</v>
      </c>
      <c r="AR3106" t="s">
        <v>43</v>
      </c>
      <c r="AS3106" t="s">
        <v>44</v>
      </c>
      <c r="BC3106" t="s">
        <v>51</v>
      </c>
      <c r="BF3106">
        <v>2</v>
      </c>
      <c r="BG3106">
        <v>141</v>
      </c>
      <c r="BH3106">
        <v>141</v>
      </c>
      <c r="BI3106">
        <v>24.693989071038253</v>
      </c>
      <c r="BJ3106">
        <f t="shared" si="240"/>
        <v>25</v>
      </c>
      <c r="BK3106">
        <v>0</v>
      </c>
      <c r="BL3106">
        <v>-139</v>
      </c>
      <c r="BM3106" t="s">
        <v>1050</v>
      </c>
      <c r="BN3106" t="s">
        <v>75</v>
      </c>
      <c r="BO3106" t="s">
        <v>87</v>
      </c>
      <c r="BQ3106" t="s">
        <v>1050</v>
      </c>
      <c r="BR3106" t="s">
        <v>87</v>
      </c>
      <c r="BS3106" t="s">
        <v>573</v>
      </c>
      <c r="BT3106" t="s">
        <v>1252</v>
      </c>
      <c r="BU3106" t="s">
        <v>564</v>
      </c>
      <c r="BV3106">
        <v>1.4184397163120567E-2</v>
      </c>
      <c r="BW3106">
        <v>1.4184397163120567E-2</v>
      </c>
      <c r="BX3106">
        <v>0</v>
      </c>
      <c r="BY3106">
        <v>0</v>
      </c>
      <c r="BZ3106">
        <v>-2</v>
      </c>
      <c r="CA3106">
        <v>0</v>
      </c>
      <c r="CB3106">
        <v>2</v>
      </c>
      <c r="CC3106" t="e">
        <v>#VALUE!</v>
      </c>
      <c r="CD3106">
        <v>2</v>
      </c>
      <c r="CE3106">
        <v>0</v>
      </c>
      <c r="CH3106">
        <f t="shared" si="241"/>
        <v>0</v>
      </c>
      <c r="CI3106" t="s">
        <v>1405</v>
      </c>
      <c r="CJ3106">
        <v>1</v>
      </c>
      <c r="CK3106" t="s">
        <v>1399</v>
      </c>
      <c r="CL3106">
        <f t="shared" si="242"/>
        <v>1</v>
      </c>
      <c r="CM3106">
        <f t="shared" si="243"/>
        <v>0</v>
      </c>
      <c r="CN3106">
        <f t="shared" si="244"/>
        <v>0</v>
      </c>
    </row>
    <row r="3107" spans="1:92" x14ac:dyDescent="0.25">
      <c r="A3107">
        <v>2793</v>
      </c>
      <c r="B3107" t="s">
        <v>564</v>
      </c>
      <c r="C3107" t="s">
        <v>564</v>
      </c>
      <c r="D3107">
        <v>2613974</v>
      </c>
      <c r="E3107">
        <v>4</v>
      </c>
      <c r="F3107" s="107">
        <v>41012</v>
      </c>
      <c r="G3107" s="107">
        <v>41045</v>
      </c>
      <c r="H3107">
        <v>2613974</v>
      </c>
      <c r="I3107" s="107">
        <v>41013</v>
      </c>
      <c r="J3107" s="107">
        <v>41045</v>
      </c>
      <c r="K3107">
        <v>2000</v>
      </c>
      <c r="L3107" t="s">
        <v>566</v>
      </c>
      <c r="N3107" t="s">
        <v>564</v>
      </c>
      <c r="O3107" t="s">
        <v>913</v>
      </c>
      <c r="P3107" t="s">
        <v>38</v>
      </c>
      <c r="Q3107">
        <v>33</v>
      </c>
      <c r="R3107">
        <v>34</v>
      </c>
      <c r="S3107">
        <v>0</v>
      </c>
      <c r="T3107">
        <v>0</v>
      </c>
      <c r="AB3107" t="s">
        <v>111</v>
      </c>
      <c r="AD3107" s="107">
        <v>29834</v>
      </c>
      <c r="AE3107" t="s">
        <v>31</v>
      </c>
      <c r="AF3107" t="s">
        <v>39</v>
      </c>
      <c r="AG3107" t="s">
        <v>40</v>
      </c>
      <c r="AH3107" t="s">
        <v>30</v>
      </c>
      <c r="AI3107" t="s">
        <v>46</v>
      </c>
      <c r="AJ3107" t="s">
        <v>88</v>
      </c>
      <c r="AK3107">
        <v>3</v>
      </c>
      <c r="AL3107" t="s">
        <v>986</v>
      </c>
      <c r="AO3107">
        <v>60</v>
      </c>
      <c r="AP3107" t="s">
        <v>42</v>
      </c>
      <c r="AR3107" t="s">
        <v>43</v>
      </c>
      <c r="AS3107" t="s">
        <v>44</v>
      </c>
      <c r="BC3107" t="s">
        <v>37</v>
      </c>
      <c r="BF3107">
        <v>33</v>
      </c>
      <c r="BG3107">
        <v>33</v>
      </c>
      <c r="BH3107">
        <v>34</v>
      </c>
      <c r="BI3107">
        <v>30.540983606557376</v>
      </c>
      <c r="BJ3107">
        <f t="shared" si="240"/>
        <v>31</v>
      </c>
      <c r="BK3107">
        <v>0</v>
      </c>
      <c r="BL3107">
        <v>0</v>
      </c>
      <c r="BM3107" t="s">
        <v>1050</v>
      </c>
      <c r="BN3107" t="s">
        <v>913</v>
      </c>
      <c r="BO3107" t="s">
        <v>564</v>
      </c>
      <c r="BQ3107" t="s">
        <v>1050</v>
      </c>
      <c r="BR3107" t="s">
        <v>87</v>
      </c>
      <c r="BS3107" t="s">
        <v>572</v>
      </c>
      <c r="BT3107" t="s">
        <v>1252</v>
      </c>
      <c r="BU3107" t="s">
        <v>564</v>
      </c>
      <c r="BV3107">
        <v>0.97058823529411764</v>
      </c>
      <c r="BW3107">
        <v>1</v>
      </c>
      <c r="BX3107">
        <v>2.9411764705882359E-2</v>
      </c>
      <c r="BY3107">
        <v>0</v>
      </c>
      <c r="BZ3107">
        <v>-33</v>
      </c>
      <c r="CA3107">
        <v>0</v>
      </c>
      <c r="CB3107">
        <v>33</v>
      </c>
      <c r="CC3107" t="e">
        <v>#VALUE!</v>
      </c>
      <c r="CD3107">
        <v>33</v>
      </c>
      <c r="CE3107">
        <v>0</v>
      </c>
      <c r="CH3107">
        <f t="shared" si="241"/>
        <v>0</v>
      </c>
      <c r="CI3107" t="s">
        <v>1401</v>
      </c>
      <c r="CJ3107">
        <v>3</v>
      </c>
      <c r="CK3107" t="s">
        <v>1399</v>
      </c>
      <c r="CL3107">
        <f t="shared" si="242"/>
        <v>0</v>
      </c>
      <c r="CM3107">
        <f t="shared" si="243"/>
        <v>0</v>
      </c>
      <c r="CN3107">
        <f t="shared" si="244"/>
        <v>0</v>
      </c>
    </row>
    <row r="3108" spans="1:92" x14ac:dyDescent="0.25">
      <c r="A3108">
        <v>2791</v>
      </c>
      <c r="B3108" t="s">
        <v>87</v>
      </c>
      <c r="C3108" t="s">
        <v>564</v>
      </c>
      <c r="D3108">
        <v>2613976</v>
      </c>
      <c r="E3108">
        <v>2</v>
      </c>
      <c r="F3108" s="107">
        <v>41012</v>
      </c>
      <c r="G3108" s="107">
        <v>41215</v>
      </c>
      <c r="H3108">
        <v>2613976</v>
      </c>
      <c r="I3108" s="107">
        <v>41022</v>
      </c>
      <c r="J3108" s="107">
        <v>41027</v>
      </c>
      <c r="K3108">
        <v>60000</v>
      </c>
      <c r="L3108" t="s">
        <v>570</v>
      </c>
      <c r="M3108" s="107">
        <v>41027</v>
      </c>
      <c r="N3108" t="s">
        <v>87</v>
      </c>
      <c r="O3108" t="s">
        <v>583</v>
      </c>
      <c r="P3108" t="s">
        <v>587</v>
      </c>
      <c r="Q3108">
        <v>6</v>
      </c>
      <c r="R3108">
        <v>204</v>
      </c>
      <c r="S3108">
        <v>0</v>
      </c>
      <c r="T3108">
        <v>0</v>
      </c>
      <c r="AD3108" s="107">
        <v>33197</v>
      </c>
      <c r="AE3108" t="s">
        <v>31</v>
      </c>
      <c r="AF3108" t="s">
        <v>68</v>
      </c>
      <c r="AG3108" t="s">
        <v>870</v>
      </c>
      <c r="AH3108" t="s">
        <v>30</v>
      </c>
      <c r="AI3108" t="s">
        <v>69</v>
      </c>
      <c r="AJ3108" t="s">
        <v>47</v>
      </c>
      <c r="AK3108">
        <v>10</v>
      </c>
      <c r="AL3108" t="s">
        <v>47</v>
      </c>
      <c r="AP3108" t="s">
        <v>124</v>
      </c>
      <c r="AR3108" t="s">
        <v>49</v>
      </c>
      <c r="AS3108" t="s">
        <v>125</v>
      </c>
      <c r="AT3108" t="s">
        <v>1240</v>
      </c>
      <c r="BC3108" t="s">
        <v>37</v>
      </c>
      <c r="BD3108" t="s">
        <v>1241</v>
      </c>
      <c r="BF3108">
        <v>6</v>
      </c>
      <c r="BG3108">
        <v>194</v>
      </c>
      <c r="BH3108">
        <v>204</v>
      </c>
      <c r="BI3108">
        <v>21.352459016393443</v>
      </c>
      <c r="BJ3108">
        <f t="shared" si="240"/>
        <v>21</v>
      </c>
      <c r="BK3108">
        <v>0</v>
      </c>
      <c r="BL3108">
        <v>-188</v>
      </c>
      <c r="BM3108" t="s">
        <v>47</v>
      </c>
      <c r="BN3108" t="s">
        <v>75</v>
      </c>
      <c r="BO3108" t="s">
        <v>87</v>
      </c>
      <c r="BQ3108" t="s">
        <v>47</v>
      </c>
      <c r="BR3108" t="s">
        <v>87</v>
      </c>
      <c r="BS3108" t="s">
        <v>573</v>
      </c>
      <c r="BT3108" t="s">
        <v>1252</v>
      </c>
      <c r="BU3108" t="s">
        <v>564</v>
      </c>
      <c r="BV3108">
        <v>2.9411764705882353E-2</v>
      </c>
      <c r="BW3108">
        <v>3.0927835051546393E-2</v>
      </c>
      <c r="BX3108">
        <v>1.5160703456640404E-3</v>
      </c>
      <c r="BY3108">
        <v>0</v>
      </c>
      <c r="BZ3108">
        <v>-6</v>
      </c>
      <c r="CA3108">
        <v>0</v>
      </c>
      <c r="CB3108">
        <v>6</v>
      </c>
      <c r="CC3108" t="e">
        <v>#VALUE!</v>
      </c>
      <c r="CD3108">
        <v>6</v>
      </c>
      <c r="CE3108">
        <v>0</v>
      </c>
      <c r="CH3108">
        <f t="shared" si="241"/>
        <v>0</v>
      </c>
      <c r="CI3108" t="s">
        <v>1405</v>
      </c>
      <c r="CJ3108">
        <v>1</v>
      </c>
      <c r="CK3108" t="s">
        <v>1399</v>
      </c>
      <c r="CL3108">
        <f t="shared" si="242"/>
        <v>1</v>
      </c>
      <c r="CM3108">
        <f t="shared" si="243"/>
        <v>0</v>
      </c>
      <c r="CN3108">
        <f t="shared" si="244"/>
        <v>0</v>
      </c>
    </row>
    <row r="3109" spans="1:92" x14ac:dyDescent="0.25">
      <c r="A3109">
        <v>2796</v>
      </c>
      <c r="B3109" t="s">
        <v>564</v>
      </c>
      <c r="C3109" t="s">
        <v>564</v>
      </c>
      <c r="D3109">
        <v>2613999</v>
      </c>
      <c r="E3109">
        <v>1</v>
      </c>
      <c r="F3109" s="107">
        <v>41012</v>
      </c>
      <c r="G3109" s="107">
        <v>41131</v>
      </c>
      <c r="H3109">
        <v>2613999</v>
      </c>
      <c r="I3109" s="107" t="s">
        <v>560</v>
      </c>
      <c r="J3109" s="107" t="s">
        <v>560</v>
      </c>
      <c r="K3109">
        <v>2000</v>
      </c>
      <c r="L3109" t="s">
        <v>566</v>
      </c>
      <c r="M3109" s="107">
        <v>41013</v>
      </c>
      <c r="N3109" t="s">
        <v>87</v>
      </c>
      <c r="O3109" t="s">
        <v>75</v>
      </c>
      <c r="P3109" t="s">
        <v>54</v>
      </c>
      <c r="Q3109">
        <v>0</v>
      </c>
      <c r="R3109">
        <v>120</v>
      </c>
      <c r="S3109">
        <v>0</v>
      </c>
      <c r="T3109">
        <v>0</v>
      </c>
      <c r="AD3109" s="107">
        <v>31942</v>
      </c>
      <c r="AE3109" t="s">
        <v>45</v>
      </c>
      <c r="AF3109" t="s">
        <v>68</v>
      </c>
      <c r="AG3109" t="s">
        <v>870</v>
      </c>
      <c r="AH3109" t="s">
        <v>30</v>
      </c>
      <c r="AI3109" t="s">
        <v>71</v>
      </c>
      <c r="AJ3109" t="s">
        <v>54</v>
      </c>
      <c r="AK3109">
        <v>5</v>
      </c>
      <c r="AL3109" t="s">
        <v>54</v>
      </c>
      <c r="AP3109" t="s">
        <v>42</v>
      </c>
      <c r="AR3109" t="s">
        <v>43</v>
      </c>
      <c r="AS3109" t="s">
        <v>44</v>
      </c>
      <c r="BC3109" t="s">
        <v>51</v>
      </c>
      <c r="BF3109">
        <v>0</v>
      </c>
      <c r="BG3109">
        <v>0</v>
      </c>
      <c r="BH3109">
        <v>120</v>
      </c>
      <c r="BI3109">
        <v>24.781420765027324</v>
      </c>
      <c r="BJ3109" t="e">
        <f t="shared" si="240"/>
        <v>#VALUE!</v>
      </c>
      <c r="BK3109" t="e">
        <v>#VALUE!</v>
      </c>
      <c r="BL3109" t="e">
        <v>#VALUE!</v>
      </c>
      <c r="BM3109" t="s">
        <v>1051</v>
      </c>
      <c r="BN3109" t="s">
        <v>75</v>
      </c>
      <c r="BO3109" t="s">
        <v>87</v>
      </c>
      <c r="BQ3109" t="s">
        <v>1051</v>
      </c>
      <c r="BR3109">
        <v>0</v>
      </c>
      <c r="BS3109" t="s">
        <v>573</v>
      </c>
      <c r="BT3109" t="s">
        <v>1252</v>
      </c>
      <c r="BU3109" t="s">
        <v>564</v>
      </c>
      <c r="BV3109">
        <v>0</v>
      </c>
      <c r="BW3109">
        <v>0</v>
      </c>
      <c r="BX3109">
        <v>0</v>
      </c>
      <c r="BY3109">
        <v>0</v>
      </c>
      <c r="BZ3109" t="e">
        <v>#VALUE!</v>
      </c>
      <c r="CA3109" t="e">
        <v>#VALUE!</v>
      </c>
      <c r="CB3109" t="e">
        <v>#VALUE!</v>
      </c>
      <c r="CC3109">
        <v>0</v>
      </c>
      <c r="CD3109">
        <v>0</v>
      </c>
      <c r="CE3109">
        <v>0</v>
      </c>
      <c r="CH3109">
        <f t="shared" si="241"/>
        <v>0</v>
      </c>
      <c r="CI3109" t="s">
        <v>1405</v>
      </c>
      <c r="CJ3109">
        <v>1</v>
      </c>
      <c r="CK3109" t="s">
        <v>1400</v>
      </c>
      <c r="CL3109">
        <f t="shared" si="242"/>
        <v>1</v>
      </c>
      <c r="CM3109">
        <f t="shared" si="243"/>
        <v>0</v>
      </c>
      <c r="CN3109">
        <f t="shared" si="244"/>
        <v>0</v>
      </c>
    </row>
    <row r="3110" spans="1:92" x14ac:dyDescent="0.25">
      <c r="A3110">
        <v>2800</v>
      </c>
      <c r="B3110" t="s">
        <v>564</v>
      </c>
      <c r="C3110" t="s">
        <v>564</v>
      </c>
      <c r="D3110">
        <v>2614014</v>
      </c>
      <c r="E3110">
        <v>6</v>
      </c>
      <c r="F3110" s="107">
        <v>41012</v>
      </c>
      <c r="G3110" s="107">
        <v>41256</v>
      </c>
      <c r="H3110">
        <v>2614014</v>
      </c>
      <c r="I3110" s="107">
        <v>41016</v>
      </c>
      <c r="J3110" s="107">
        <v>41025</v>
      </c>
      <c r="K3110">
        <v>60000</v>
      </c>
      <c r="L3110" t="s">
        <v>570</v>
      </c>
      <c r="M3110" s="107">
        <v>41025</v>
      </c>
      <c r="N3110" t="s">
        <v>87</v>
      </c>
      <c r="O3110" t="s">
        <v>75</v>
      </c>
      <c r="P3110" t="s">
        <v>38</v>
      </c>
      <c r="Q3110">
        <v>10</v>
      </c>
      <c r="R3110">
        <v>245</v>
      </c>
      <c r="S3110">
        <v>0</v>
      </c>
      <c r="T3110">
        <v>0</v>
      </c>
      <c r="AB3110" t="s">
        <v>111</v>
      </c>
      <c r="AD3110" s="107">
        <v>22354</v>
      </c>
      <c r="AE3110" t="s">
        <v>31</v>
      </c>
      <c r="AF3110" t="s">
        <v>39</v>
      </c>
      <c r="AG3110" t="s">
        <v>40</v>
      </c>
      <c r="AH3110" t="s">
        <v>30</v>
      </c>
      <c r="AI3110" t="s">
        <v>70</v>
      </c>
      <c r="AJ3110" t="s">
        <v>88</v>
      </c>
      <c r="AK3110">
        <v>10</v>
      </c>
      <c r="AL3110" t="s">
        <v>361</v>
      </c>
      <c r="AM3110">
        <v>20</v>
      </c>
      <c r="AP3110" t="s">
        <v>124</v>
      </c>
      <c r="AR3110" t="s">
        <v>49</v>
      </c>
      <c r="AS3110" t="s">
        <v>125</v>
      </c>
      <c r="BC3110" t="s">
        <v>51</v>
      </c>
      <c r="BF3110">
        <v>10</v>
      </c>
      <c r="BG3110">
        <v>241</v>
      </c>
      <c r="BH3110">
        <v>245</v>
      </c>
      <c r="BI3110">
        <v>50.978142076502735</v>
      </c>
      <c r="BJ3110">
        <f t="shared" si="240"/>
        <v>51</v>
      </c>
      <c r="BK3110">
        <v>0</v>
      </c>
      <c r="BL3110">
        <v>-231</v>
      </c>
      <c r="BM3110" t="s">
        <v>1050</v>
      </c>
      <c r="BN3110" t="s">
        <v>75</v>
      </c>
      <c r="BO3110" t="s">
        <v>87</v>
      </c>
      <c r="BQ3110" t="s">
        <v>1050</v>
      </c>
      <c r="BR3110" t="s">
        <v>87</v>
      </c>
      <c r="BS3110" t="s">
        <v>573</v>
      </c>
      <c r="BT3110" t="s">
        <v>1252</v>
      </c>
      <c r="BU3110" t="s">
        <v>564</v>
      </c>
      <c r="BV3110">
        <v>4.0816326530612242E-2</v>
      </c>
      <c r="BW3110">
        <v>4.1493775933609957E-2</v>
      </c>
      <c r="BX3110">
        <v>6.7744940299771517E-4</v>
      </c>
      <c r="BY3110">
        <v>0</v>
      </c>
      <c r="BZ3110">
        <v>-10</v>
      </c>
      <c r="CA3110">
        <v>0</v>
      </c>
      <c r="CB3110">
        <v>10</v>
      </c>
      <c r="CC3110" t="e">
        <v>#VALUE!</v>
      </c>
      <c r="CD3110">
        <v>10</v>
      </c>
      <c r="CE3110">
        <v>0</v>
      </c>
      <c r="CH3110">
        <f t="shared" si="241"/>
        <v>0</v>
      </c>
      <c r="CI3110" t="s">
        <v>1405</v>
      </c>
      <c r="CJ3110">
        <v>1</v>
      </c>
      <c r="CK3110" t="s">
        <v>1399</v>
      </c>
      <c r="CL3110">
        <f t="shared" si="242"/>
        <v>1</v>
      </c>
      <c r="CM3110">
        <f t="shared" si="243"/>
        <v>0</v>
      </c>
      <c r="CN3110">
        <f t="shared" si="244"/>
        <v>0</v>
      </c>
    </row>
    <row r="3111" spans="1:92" x14ac:dyDescent="0.25">
      <c r="A3111">
        <v>2802</v>
      </c>
      <c r="B3111" t="s">
        <v>564</v>
      </c>
      <c r="C3111" t="s">
        <v>564</v>
      </c>
      <c r="D3111">
        <v>2614063</v>
      </c>
      <c r="E3111">
        <v>2</v>
      </c>
      <c r="F3111" s="107">
        <v>41012</v>
      </c>
      <c r="G3111" s="107">
        <v>41291</v>
      </c>
      <c r="H3111">
        <v>2614063</v>
      </c>
      <c r="I3111" s="107" t="s">
        <v>560</v>
      </c>
      <c r="J3111" s="107" t="s">
        <v>560</v>
      </c>
      <c r="K3111">
        <v>5000</v>
      </c>
      <c r="L3111" t="s">
        <v>567</v>
      </c>
      <c r="M3111" s="107">
        <v>41017</v>
      </c>
      <c r="N3111" t="s">
        <v>87</v>
      </c>
      <c r="O3111" t="s">
        <v>75</v>
      </c>
      <c r="P3111" t="s">
        <v>587</v>
      </c>
      <c r="Q3111">
        <v>0</v>
      </c>
      <c r="R3111">
        <v>280</v>
      </c>
      <c r="S3111">
        <v>0</v>
      </c>
      <c r="T3111">
        <v>0</v>
      </c>
      <c r="AD3111" s="107">
        <v>32392</v>
      </c>
      <c r="AE3111" t="s">
        <v>45</v>
      </c>
      <c r="AF3111" t="s">
        <v>68</v>
      </c>
      <c r="AG3111" t="s">
        <v>870</v>
      </c>
      <c r="AH3111" t="s">
        <v>30</v>
      </c>
      <c r="AI3111" t="s">
        <v>140</v>
      </c>
      <c r="AJ3111" t="s">
        <v>47</v>
      </c>
      <c r="AK3111">
        <v>10</v>
      </c>
      <c r="AL3111" t="s">
        <v>47</v>
      </c>
      <c r="AP3111" t="s">
        <v>301</v>
      </c>
      <c r="AR3111" t="s">
        <v>66</v>
      </c>
      <c r="AS3111" t="s">
        <v>63</v>
      </c>
      <c r="BC3111" t="s">
        <v>51</v>
      </c>
      <c r="BF3111">
        <v>0</v>
      </c>
      <c r="BG3111">
        <v>0</v>
      </c>
      <c r="BH3111">
        <v>280</v>
      </c>
      <c r="BI3111">
        <v>23.551912568306012</v>
      </c>
      <c r="BJ3111" t="e">
        <f t="shared" si="240"/>
        <v>#VALUE!</v>
      </c>
      <c r="BK3111" t="e">
        <v>#VALUE!</v>
      </c>
      <c r="BL3111" t="e">
        <v>#VALUE!</v>
      </c>
      <c r="BM3111" t="s">
        <v>47</v>
      </c>
      <c r="BN3111" t="s">
        <v>75</v>
      </c>
      <c r="BO3111" t="s">
        <v>87</v>
      </c>
      <c r="BQ3111" t="s">
        <v>47</v>
      </c>
      <c r="BR3111">
        <v>0</v>
      </c>
      <c r="BS3111" t="s">
        <v>573</v>
      </c>
      <c r="BT3111" t="s">
        <v>1252</v>
      </c>
      <c r="BU3111" t="s">
        <v>564</v>
      </c>
      <c r="BV3111">
        <v>0</v>
      </c>
      <c r="BW3111">
        <v>0</v>
      </c>
      <c r="BX3111">
        <v>0</v>
      </c>
      <c r="BY3111">
        <v>0</v>
      </c>
      <c r="BZ3111" t="e">
        <v>#VALUE!</v>
      </c>
      <c r="CA3111" t="e">
        <v>#VALUE!</v>
      </c>
      <c r="CB3111" t="e">
        <v>#VALUE!</v>
      </c>
      <c r="CC3111">
        <v>0</v>
      </c>
      <c r="CD3111">
        <v>0</v>
      </c>
      <c r="CE3111">
        <v>0</v>
      </c>
      <c r="CH3111">
        <f t="shared" si="241"/>
        <v>0</v>
      </c>
      <c r="CI3111" t="s">
        <v>1405</v>
      </c>
      <c r="CJ3111">
        <v>1</v>
      </c>
      <c r="CK3111" t="s">
        <v>1400</v>
      </c>
      <c r="CL3111">
        <f t="shared" si="242"/>
        <v>1</v>
      </c>
      <c r="CM3111">
        <f t="shared" si="243"/>
        <v>0</v>
      </c>
      <c r="CN3111">
        <f t="shared" si="244"/>
        <v>0</v>
      </c>
    </row>
    <row r="3112" spans="1:92" x14ac:dyDescent="0.25">
      <c r="A3112">
        <v>2810</v>
      </c>
      <c r="B3112" t="s">
        <v>564</v>
      </c>
      <c r="C3112" t="s">
        <v>564</v>
      </c>
      <c r="D3112">
        <v>2614073</v>
      </c>
      <c r="E3112">
        <v>6</v>
      </c>
      <c r="F3112" s="107">
        <v>41012</v>
      </c>
      <c r="G3112" s="107">
        <v>41416</v>
      </c>
      <c r="H3112">
        <v>2614073</v>
      </c>
      <c r="I3112" s="107">
        <v>41017</v>
      </c>
      <c r="J3112" s="107">
        <v>41035</v>
      </c>
      <c r="K3112">
        <v>30000</v>
      </c>
      <c r="L3112" t="s">
        <v>570</v>
      </c>
      <c r="M3112" s="107">
        <v>41035</v>
      </c>
      <c r="N3112" t="s">
        <v>87</v>
      </c>
      <c r="O3112" t="s">
        <v>75</v>
      </c>
      <c r="P3112" t="s">
        <v>38</v>
      </c>
      <c r="Q3112">
        <v>19</v>
      </c>
      <c r="R3112">
        <v>405</v>
      </c>
      <c r="S3112">
        <v>0</v>
      </c>
      <c r="T3112">
        <v>0</v>
      </c>
      <c r="AD3112" s="107">
        <v>28907</v>
      </c>
      <c r="AE3112" t="s">
        <v>31</v>
      </c>
      <c r="AF3112" t="s">
        <v>32</v>
      </c>
      <c r="AG3112" t="s">
        <v>868</v>
      </c>
      <c r="AH3112" t="s">
        <v>30</v>
      </c>
      <c r="AI3112" t="s">
        <v>117</v>
      </c>
      <c r="AJ3112" t="s">
        <v>88</v>
      </c>
      <c r="AK3112">
        <v>14</v>
      </c>
      <c r="AL3112" t="s">
        <v>361</v>
      </c>
      <c r="AM3112">
        <v>4</v>
      </c>
      <c r="AP3112" t="s">
        <v>286</v>
      </c>
      <c r="AR3112" t="s">
        <v>49</v>
      </c>
      <c r="AS3112" t="s">
        <v>44</v>
      </c>
      <c r="BC3112" t="s">
        <v>37</v>
      </c>
      <c r="BF3112">
        <v>19</v>
      </c>
      <c r="BG3112">
        <v>400</v>
      </c>
      <c r="BH3112">
        <v>405</v>
      </c>
      <c r="BI3112">
        <v>33.07377049180328</v>
      </c>
      <c r="BJ3112">
        <f t="shared" si="240"/>
        <v>33</v>
      </c>
      <c r="BK3112">
        <v>0</v>
      </c>
      <c r="BL3112">
        <v>-381</v>
      </c>
      <c r="BM3112" t="s">
        <v>1050</v>
      </c>
      <c r="BN3112" t="s">
        <v>75</v>
      </c>
      <c r="BO3112" t="s">
        <v>87</v>
      </c>
      <c r="BQ3112" t="s">
        <v>1050</v>
      </c>
      <c r="BR3112" t="s">
        <v>87</v>
      </c>
      <c r="BS3112" t="s">
        <v>573</v>
      </c>
      <c r="BT3112" t="s">
        <v>1252</v>
      </c>
      <c r="BU3112" t="s">
        <v>564</v>
      </c>
      <c r="BV3112">
        <v>4.6913580246913583E-2</v>
      </c>
      <c r="BW3112">
        <v>4.7500000000000001E-2</v>
      </c>
      <c r="BX3112">
        <v>5.8641975308641736E-4</v>
      </c>
      <c r="BY3112">
        <v>0</v>
      </c>
      <c r="BZ3112">
        <v>-19</v>
      </c>
      <c r="CA3112">
        <v>0</v>
      </c>
      <c r="CB3112">
        <v>19</v>
      </c>
      <c r="CC3112" t="e">
        <v>#VALUE!</v>
      </c>
      <c r="CD3112">
        <v>19</v>
      </c>
      <c r="CE3112">
        <v>0</v>
      </c>
      <c r="CH3112">
        <f t="shared" si="241"/>
        <v>0</v>
      </c>
      <c r="CI3112" t="s">
        <v>1404</v>
      </c>
      <c r="CJ3112">
        <v>2</v>
      </c>
      <c r="CK3112" t="s">
        <v>1399</v>
      </c>
      <c r="CL3112">
        <f t="shared" si="242"/>
        <v>1</v>
      </c>
      <c r="CM3112">
        <f t="shared" si="243"/>
        <v>0</v>
      </c>
      <c r="CN3112">
        <f t="shared" si="244"/>
        <v>0</v>
      </c>
    </row>
    <row r="3113" spans="1:92" x14ac:dyDescent="0.25">
      <c r="A3113">
        <v>2807</v>
      </c>
      <c r="B3113" t="s">
        <v>564</v>
      </c>
      <c r="C3113" t="s">
        <v>564</v>
      </c>
      <c r="D3113">
        <v>2614081</v>
      </c>
      <c r="E3113">
        <v>2</v>
      </c>
      <c r="F3113" s="107">
        <v>41012</v>
      </c>
      <c r="G3113" s="107">
        <v>41102</v>
      </c>
      <c r="H3113">
        <v>2614081</v>
      </c>
      <c r="I3113" s="107">
        <v>41012</v>
      </c>
      <c r="J3113" s="107">
        <v>41020</v>
      </c>
      <c r="K3113">
        <v>5000</v>
      </c>
      <c r="L3113" t="s">
        <v>567</v>
      </c>
      <c r="M3113" s="107">
        <v>41020</v>
      </c>
      <c r="N3113" t="s">
        <v>87</v>
      </c>
      <c r="O3113" t="s">
        <v>75</v>
      </c>
      <c r="P3113" t="s">
        <v>587</v>
      </c>
      <c r="Q3113">
        <v>9</v>
      </c>
      <c r="R3113">
        <v>91</v>
      </c>
      <c r="S3113">
        <v>0</v>
      </c>
      <c r="T3113">
        <v>0</v>
      </c>
      <c r="AD3113" s="107">
        <v>26215</v>
      </c>
      <c r="AE3113" t="s">
        <v>31</v>
      </c>
      <c r="AF3113" t="s">
        <v>68</v>
      </c>
      <c r="AG3113" t="s">
        <v>870</v>
      </c>
      <c r="AH3113" t="s">
        <v>30</v>
      </c>
      <c r="AI3113" t="s">
        <v>33</v>
      </c>
      <c r="AJ3113" t="s">
        <v>47</v>
      </c>
      <c r="AK3113">
        <v>7</v>
      </c>
      <c r="AL3113" t="s">
        <v>47</v>
      </c>
      <c r="AP3113" t="s">
        <v>92</v>
      </c>
      <c r="AR3113" t="s">
        <v>66</v>
      </c>
      <c r="AS3113" t="s">
        <v>44</v>
      </c>
      <c r="BC3113" t="s">
        <v>37</v>
      </c>
      <c r="BF3113">
        <v>9</v>
      </c>
      <c r="BG3113">
        <v>91</v>
      </c>
      <c r="BH3113">
        <v>91</v>
      </c>
      <c r="BI3113">
        <v>40.428961748633881</v>
      </c>
      <c r="BJ3113">
        <f t="shared" si="240"/>
        <v>41</v>
      </c>
      <c r="BK3113">
        <v>0</v>
      </c>
      <c r="BL3113">
        <v>-82</v>
      </c>
      <c r="BM3113" t="s">
        <v>47</v>
      </c>
      <c r="BN3113" t="s">
        <v>75</v>
      </c>
      <c r="BO3113" t="s">
        <v>87</v>
      </c>
      <c r="BQ3113" t="s">
        <v>47</v>
      </c>
      <c r="BR3113" t="s">
        <v>87</v>
      </c>
      <c r="BS3113" t="s">
        <v>573</v>
      </c>
      <c r="BT3113" t="s">
        <v>1252</v>
      </c>
      <c r="BU3113" t="s">
        <v>564</v>
      </c>
      <c r="BV3113">
        <v>9.8901098901098897E-2</v>
      </c>
      <c r="BW3113">
        <v>9.8901098901098897E-2</v>
      </c>
      <c r="BX3113">
        <v>0</v>
      </c>
      <c r="BY3113">
        <v>0</v>
      </c>
      <c r="BZ3113">
        <v>-9</v>
      </c>
      <c r="CA3113">
        <v>0</v>
      </c>
      <c r="CB3113">
        <v>9</v>
      </c>
      <c r="CC3113" t="e">
        <v>#VALUE!</v>
      </c>
      <c r="CD3113">
        <v>9</v>
      </c>
      <c r="CE3113">
        <v>0</v>
      </c>
      <c r="CH3113">
        <f t="shared" si="241"/>
        <v>0</v>
      </c>
      <c r="CI3113" t="s">
        <v>1405</v>
      </c>
      <c r="CJ3113">
        <v>1</v>
      </c>
      <c r="CK3113" t="s">
        <v>1399</v>
      </c>
      <c r="CL3113">
        <f t="shared" si="242"/>
        <v>1</v>
      </c>
      <c r="CM3113">
        <f t="shared" si="243"/>
        <v>0</v>
      </c>
      <c r="CN3113">
        <f t="shared" si="244"/>
        <v>0</v>
      </c>
    </row>
    <row r="3114" spans="1:92" x14ac:dyDescent="0.25">
      <c r="A3114">
        <v>2808</v>
      </c>
      <c r="B3114" t="s">
        <v>564</v>
      </c>
      <c r="C3114" t="s">
        <v>564</v>
      </c>
      <c r="D3114">
        <v>2614082</v>
      </c>
      <c r="E3114">
        <v>2</v>
      </c>
      <c r="F3114" s="107">
        <v>41012</v>
      </c>
      <c r="G3114" s="107">
        <v>41278</v>
      </c>
      <c r="H3114">
        <v>2614082</v>
      </c>
      <c r="I3114" s="107">
        <v>41016</v>
      </c>
      <c r="J3114" s="107">
        <v>41047</v>
      </c>
      <c r="K3114">
        <v>10000</v>
      </c>
      <c r="L3114" t="s">
        <v>568</v>
      </c>
      <c r="M3114" s="107">
        <v>41047</v>
      </c>
      <c r="N3114" t="s">
        <v>87</v>
      </c>
      <c r="O3114" t="s">
        <v>75</v>
      </c>
      <c r="P3114" t="s">
        <v>587</v>
      </c>
      <c r="Q3114">
        <v>32</v>
      </c>
      <c r="R3114">
        <v>267</v>
      </c>
      <c r="S3114">
        <v>0</v>
      </c>
      <c r="T3114">
        <v>0</v>
      </c>
      <c r="AD3114" s="107">
        <v>34447</v>
      </c>
      <c r="AE3114" t="s">
        <v>31</v>
      </c>
      <c r="AF3114" t="s">
        <v>68</v>
      </c>
      <c r="AG3114" t="s">
        <v>870</v>
      </c>
      <c r="AH3114" t="s">
        <v>30</v>
      </c>
      <c r="AI3114" t="s">
        <v>61</v>
      </c>
      <c r="AJ3114" t="s">
        <v>47</v>
      </c>
      <c r="AK3114">
        <v>11</v>
      </c>
      <c r="AL3114" t="s">
        <v>47</v>
      </c>
      <c r="AP3114" t="s">
        <v>55</v>
      </c>
      <c r="AR3114" t="s">
        <v>49</v>
      </c>
      <c r="AS3114" t="s">
        <v>56</v>
      </c>
      <c r="BC3114" t="s">
        <v>98</v>
      </c>
      <c r="BF3114">
        <v>32</v>
      </c>
      <c r="BG3114">
        <v>263</v>
      </c>
      <c r="BH3114">
        <v>267</v>
      </c>
      <c r="BI3114">
        <v>17.937158469945356</v>
      </c>
      <c r="BJ3114">
        <f t="shared" si="240"/>
        <v>18</v>
      </c>
      <c r="BK3114">
        <v>0</v>
      </c>
      <c r="BL3114">
        <v>-231</v>
      </c>
      <c r="BM3114" t="s">
        <v>47</v>
      </c>
      <c r="BN3114" t="s">
        <v>75</v>
      </c>
      <c r="BO3114" t="s">
        <v>87</v>
      </c>
      <c r="BQ3114" t="s">
        <v>47</v>
      </c>
      <c r="BR3114" t="s">
        <v>87</v>
      </c>
      <c r="BS3114" t="s">
        <v>573</v>
      </c>
      <c r="BT3114" t="s">
        <v>1252</v>
      </c>
      <c r="BU3114" t="s">
        <v>564</v>
      </c>
      <c r="BV3114">
        <v>0.1198501872659176</v>
      </c>
      <c r="BW3114">
        <v>0.12167300380228137</v>
      </c>
      <c r="BX3114">
        <v>1.8228165363637638E-3</v>
      </c>
      <c r="BY3114">
        <v>0</v>
      </c>
      <c r="BZ3114">
        <v>-32</v>
      </c>
      <c r="CA3114">
        <v>0</v>
      </c>
      <c r="CB3114">
        <v>32</v>
      </c>
      <c r="CC3114" t="e">
        <v>#VALUE!</v>
      </c>
      <c r="CD3114">
        <v>32</v>
      </c>
      <c r="CE3114">
        <v>0</v>
      </c>
      <c r="CH3114">
        <f t="shared" si="241"/>
        <v>0</v>
      </c>
      <c r="CI3114" t="s">
        <v>1401</v>
      </c>
      <c r="CJ3114">
        <v>3</v>
      </c>
      <c r="CK3114" t="s">
        <v>1399</v>
      </c>
      <c r="CL3114">
        <f t="shared" si="242"/>
        <v>1</v>
      </c>
      <c r="CM3114">
        <f t="shared" si="243"/>
        <v>0</v>
      </c>
      <c r="CN3114">
        <f t="shared" si="244"/>
        <v>0</v>
      </c>
    </row>
    <row r="3115" spans="1:92" x14ac:dyDescent="0.25">
      <c r="A3115">
        <v>2811</v>
      </c>
      <c r="B3115" t="s">
        <v>564</v>
      </c>
      <c r="C3115" t="s">
        <v>564</v>
      </c>
      <c r="D3115">
        <v>2614092</v>
      </c>
      <c r="E3115">
        <v>2</v>
      </c>
      <c r="F3115" s="107">
        <v>41013</v>
      </c>
      <c r="G3115" s="107">
        <v>41075</v>
      </c>
      <c r="H3115">
        <v>2614092</v>
      </c>
      <c r="I3115" s="107">
        <v>41012</v>
      </c>
      <c r="J3115" s="107">
        <v>41022</v>
      </c>
      <c r="K3115">
        <v>10000</v>
      </c>
      <c r="L3115" t="s">
        <v>568</v>
      </c>
      <c r="M3115" s="107">
        <v>41022</v>
      </c>
      <c r="N3115" t="s">
        <v>87</v>
      </c>
      <c r="O3115" t="s">
        <v>75</v>
      </c>
      <c r="P3115" t="s">
        <v>587</v>
      </c>
      <c r="Q3115">
        <v>11</v>
      </c>
      <c r="R3115">
        <v>63</v>
      </c>
      <c r="S3115">
        <v>0</v>
      </c>
      <c r="T3115">
        <v>0</v>
      </c>
      <c r="AD3115" s="107">
        <v>34309</v>
      </c>
      <c r="AE3115" t="s">
        <v>31</v>
      </c>
      <c r="AF3115" t="s">
        <v>32</v>
      </c>
      <c r="AG3115" t="s">
        <v>868</v>
      </c>
      <c r="AH3115" t="s">
        <v>30</v>
      </c>
      <c r="AI3115" t="s">
        <v>69</v>
      </c>
      <c r="AJ3115" t="s">
        <v>47</v>
      </c>
      <c r="AK3115">
        <v>5</v>
      </c>
      <c r="AL3115" t="s">
        <v>47</v>
      </c>
      <c r="AP3115" t="s">
        <v>55</v>
      </c>
      <c r="AR3115" t="s">
        <v>49</v>
      </c>
      <c r="AS3115" t="s">
        <v>56</v>
      </c>
      <c r="BC3115" t="s">
        <v>37</v>
      </c>
      <c r="BF3115">
        <v>11</v>
      </c>
      <c r="BG3115">
        <v>64</v>
      </c>
      <c r="BH3115">
        <v>63</v>
      </c>
      <c r="BI3115">
        <v>18.316939890710383</v>
      </c>
      <c r="BJ3115">
        <f t="shared" si="240"/>
        <v>18</v>
      </c>
      <c r="BK3115">
        <v>0</v>
      </c>
      <c r="BL3115">
        <v>-53</v>
      </c>
      <c r="BM3115" t="s">
        <v>47</v>
      </c>
      <c r="BN3115" t="s">
        <v>75</v>
      </c>
      <c r="BO3115" t="s">
        <v>87</v>
      </c>
      <c r="BQ3115" t="s">
        <v>47</v>
      </c>
      <c r="BR3115" t="s">
        <v>87</v>
      </c>
      <c r="BS3115" t="s">
        <v>573</v>
      </c>
      <c r="BT3115" t="s">
        <v>1252</v>
      </c>
      <c r="BU3115" t="s">
        <v>564</v>
      </c>
      <c r="BV3115">
        <v>0.17460317460317459</v>
      </c>
      <c r="BW3115">
        <v>0.17460317460317459</v>
      </c>
      <c r="BX3115">
        <v>0</v>
      </c>
      <c r="BY3115">
        <v>0</v>
      </c>
      <c r="BZ3115">
        <v>-11</v>
      </c>
      <c r="CA3115">
        <v>0</v>
      </c>
      <c r="CB3115">
        <v>11</v>
      </c>
      <c r="CC3115" t="e">
        <v>#VALUE!</v>
      </c>
      <c r="CD3115">
        <v>11</v>
      </c>
      <c r="CE3115">
        <v>0</v>
      </c>
      <c r="CH3115">
        <f t="shared" si="241"/>
        <v>0</v>
      </c>
      <c r="CI3115" t="s">
        <v>1404</v>
      </c>
      <c r="CJ3115">
        <v>2</v>
      </c>
      <c r="CK3115" t="s">
        <v>1399</v>
      </c>
      <c r="CL3115">
        <f t="shared" si="242"/>
        <v>1</v>
      </c>
      <c r="CM3115">
        <f t="shared" si="243"/>
        <v>0</v>
      </c>
      <c r="CN3115">
        <f t="shared" si="244"/>
        <v>0</v>
      </c>
    </row>
    <row r="3116" spans="1:92" x14ac:dyDescent="0.25">
      <c r="A3116">
        <v>2823</v>
      </c>
      <c r="B3116" t="s">
        <v>564</v>
      </c>
      <c r="C3116" t="s">
        <v>564</v>
      </c>
      <c r="D3116">
        <v>2614106</v>
      </c>
      <c r="E3116">
        <v>6</v>
      </c>
      <c r="F3116" s="107">
        <v>41012</v>
      </c>
      <c r="G3116" s="107">
        <v>41304</v>
      </c>
      <c r="H3116">
        <v>2614106</v>
      </c>
      <c r="I3116" s="107">
        <v>41012</v>
      </c>
      <c r="J3116" s="107">
        <v>41015</v>
      </c>
      <c r="K3116">
        <v>10000</v>
      </c>
      <c r="L3116" t="s">
        <v>568</v>
      </c>
      <c r="M3116" s="107">
        <v>41015</v>
      </c>
      <c r="N3116" t="s">
        <v>87</v>
      </c>
      <c r="O3116" t="s">
        <v>75</v>
      </c>
      <c r="P3116" t="s">
        <v>38</v>
      </c>
      <c r="Q3116">
        <v>4</v>
      </c>
      <c r="R3116">
        <v>293</v>
      </c>
      <c r="S3116">
        <v>0</v>
      </c>
      <c r="T3116">
        <v>0</v>
      </c>
      <c r="AB3116" t="s">
        <v>111</v>
      </c>
      <c r="AD3116" s="107">
        <v>34555</v>
      </c>
      <c r="AE3116" t="s">
        <v>31</v>
      </c>
      <c r="AF3116" t="s">
        <v>39</v>
      </c>
      <c r="AG3116" t="s">
        <v>40</v>
      </c>
      <c r="AH3116" t="s">
        <v>30</v>
      </c>
      <c r="AI3116" t="s">
        <v>46</v>
      </c>
      <c r="AJ3116" t="s">
        <v>88</v>
      </c>
      <c r="AK3116">
        <v>12</v>
      </c>
      <c r="AL3116" t="s">
        <v>361</v>
      </c>
      <c r="AM3116">
        <v>2</v>
      </c>
      <c r="AP3116" t="s">
        <v>55</v>
      </c>
      <c r="AR3116" t="s">
        <v>49</v>
      </c>
      <c r="AS3116" t="s">
        <v>56</v>
      </c>
      <c r="BC3116" t="s">
        <v>51</v>
      </c>
      <c r="BF3116">
        <v>4</v>
      </c>
      <c r="BG3116">
        <v>293</v>
      </c>
      <c r="BH3116">
        <v>293</v>
      </c>
      <c r="BI3116">
        <v>17.642076502732241</v>
      </c>
      <c r="BJ3116">
        <f t="shared" si="240"/>
        <v>18</v>
      </c>
      <c r="BK3116">
        <v>0</v>
      </c>
      <c r="BL3116">
        <v>-289</v>
      </c>
      <c r="BM3116" t="s">
        <v>1050</v>
      </c>
      <c r="BN3116" t="s">
        <v>75</v>
      </c>
      <c r="BO3116" t="s">
        <v>87</v>
      </c>
      <c r="BQ3116" t="s">
        <v>1050</v>
      </c>
      <c r="BR3116" t="s">
        <v>87</v>
      </c>
      <c r="BS3116" t="s">
        <v>573</v>
      </c>
      <c r="BT3116" t="s">
        <v>1252</v>
      </c>
      <c r="BU3116" t="s">
        <v>564</v>
      </c>
      <c r="BV3116">
        <v>1.3651877133105802E-2</v>
      </c>
      <c r="BW3116">
        <v>1.3651877133105802E-2</v>
      </c>
      <c r="BX3116">
        <v>0</v>
      </c>
      <c r="BY3116">
        <v>0</v>
      </c>
      <c r="BZ3116">
        <v>-4</v>
      </c>
      <c r="CA3116">
        <v>0</v>
      </c>
      <c r="CB3116">
        <v>4</v>
      </c>
      <c r="CC3116" t="e">
        <v>#VALUE!</v>
      </c>
      <c r="CD3116">
        <v>4</v>
      </c>
      <c r="CE3116">
        <v>0</v>
      </c>
      <c r="CH3116">
        <f t="shared" si="241"/>
        <v>0</v>
      </c>
      <c r="CI3116" t="s">
        <v>1405</v>
      </c>
      <c r="CJ3116">
        <v>1</v>
      </c>
      <c r="CK3116" t="s">
        <v>1399</v>
      </c>
      <c r="CL3116">
        <f t="shared" si="242"/>
        <v>1</v>
      </c>
      <c r="CM3116">
        <f t="shared" si="243"/>
        <v>0</v>
      </c>
      <c r="CN3116">
        <f t="shared" si="244"/>
        <v>0</v>
      </c>
    </row>
    <row r="3117" spans="1:92" x14ac:dyDescent="0.25">
      <c r="A3117">
        <v>2842</v>
      </c>
      <c r="B3117" t="s">
        <v>564</v>
      </c>
      <c r="C3117" t="s">
        <v>564</v>
      </c>
      <c r="D3117">
        <v>2614219</v>
      </c>
      <c r="E3117">
        <v>6</v>
      </c>
      <c r="F3117" s="107">
        <v>41013</v>
      </c>
      <c r="G3117" s="107">
        <v>41198</v>
      </c>
      <c r="H3117">
        <v>2614219</v>
      </c>
      <c r="I3117" s="107">
        <v>41014</v>
      </c>
      <c r="J3117" s="107">
        <v>41198</v>
      </c>
      <c r="K3117">
        <v>30000</v>
      </c>
      <c r="L3117" t="s">
        <v>570</v>
      </c>
      <c r="N3117" t="s">
        <v>564</v>
      </c>
      <c r="O3117" t="s">
        <v>913</v>
      </c>
      <c r="P3117" t="s">
        <v>38</v>
      </c>
      <c r="Q3117">
        <v>185</v>
      </c>
      <c r="R3117">
        <v>186</v>
      </c>
      <c r="S3117">
        <v>0</v>
      </c>
      <c r="T3117">
        <v>1</v>
      </c>
      <c r="AD3117" s="107">
        <v>34680</v>
      </c>
      <c r="AE3117" t="s">
        <v>31</v>
      </c>
      <c r="AF3117" t="s">
        <v>68</v>
      </c>
      <c r="AG3117" t="s">
        <v>870</v>
      </c>
      <c r="AH3117" t="s">
        <v>30</v>
      </c>
      <c r="AI3117" t="s">
        <v>64</v>
      </c>
      <c r="AJ3117" t="s">
        <v>88</v>
      </c>
      <c r="AK3117">
        <v>9</v>
      </c>
      <c r="AL3117" t="s">
        <v>361</v>
      </c>
      <c r="AM3117">
        <v>3</v>
      </c>
      <c r="AP3117" t="s">
        <v>72</v>
      </c>
      <c r="AR3117" t="s">
        <v>49</v>
      </c>
      <c r="AS3117" t="s">
        <v>73</v>
      </c>
      <c r="BC3117" t="s">
        <v>37</v>
      </c>
      <c r="BF3117">
        <v>185</v>
      </c>
      <c r="BG3117">
        <v>185</v>
      </c>
      <c r="BH3117">
        <v>186</v>
      </c>
      <c r="BI3117">
        <v>17.303278688524589</v>
      </c>
      <c r="BJ3117">
        <f t="shared" si="240"/>
        <v>17</v>
      </c>
      <c r="BK3117">
        <v>0</v>
      </c>
      <c r="BL3117">
        <v>0</v>
      </c>
      <c r="BM3117" t="s">
        <v>1050</v>
      </c>
      <c r="BN3117" t="s">
        <v>913</v>
      </c>
      <c r="BO3117" t="s">
        <v>564</v>
      </c>
      <c r="BQ3117" t="s">
        <v>1050</v>
      </c>
      <c r="BR3117" t="s">
        <v>87</v>
      </c>
      <c r="BS3117" t="s">
        <v>572</v>
      </c>
      <c r="BT3117" t="s">
        <v>1252</v>
      </c>
      <c r="BU3117" t="s">
        <v>564</v>
      </c>
      <c r="BV3117">
        <v>0.9946236559139785</v>
      </c>
      <c r="BW3117">
        <v>1</v>
      </c>
      <c r="BX3117">
        <v>5.3763440860215006E-3</v>
      </c>
      <c r="BY3117">
        <v>0</v>
      </c>
      <c r="BZ3117">
        <v>-185</v>
      </c>
      <c r="CA3117">
        <v>0</v>
      </c>
      <c r="CB3117">
        <v>185</v>
      </c>
      <c r="CC3117" t="e">
        <v>#VALUE!</v>
      </c>
      <c r="CD3117">
        <v>185</v>
      </c>
      <c r="CE3117">
        <v>0</v>
      </c>
      <c r="CH3117">
        <f t="shared" si="241"/>
        <v>1</v>
      </c>
      <c r="CI3117" t="s">
        <v>1403</v>
      </c>
      <c r="CJ3117">
        <v>6</v>
      </c>
      <c r="CK3117" t="s">
        <v>1399</v>
      </c>
      <c r="CL3117">
        <f t="shared" si="242"/>
        <v>0</v>
      </c>
      <c r="CM3117">
        <f t="shared" si="243"/>
        <v>0</v>
      </c>
      <c r="CN3117">
        <f t="shared" si="244"/>
        <v>1</v>
      </c>
    </row>
    <row r="3118" spans="1:92" x14ac:dyDescent="0.25">
      <c r="A3118">
        <v>2843</v>
      </c>
      <c r="B3118" t="s">
        <v>564</v>
      </c>
      <c r="C3118" t="s">
        <v>564</v>
      </c>
      <c r="D3118">
        <v>2614231</v>
      </c>
      <c r="E3118">
        <v>1</v>
      </c>
      <c r="F3118" s="107">
        <v>41014</v>
      </c>
      <c r="G3118" s="107">
        <v>41158</v>
      </c>
      <c r="H3118">
        <v>2614231</v>
      </c>
      <c r="I3118" s="107">
        <v>41014</v>
      </c>
      <c r="J3118" s="107">
        <v>41015</v>
      </c>
      <c r="K3118">
        <v>2000</v>
      </c>
      <c r="L3118" t="s">
        <v>566</v>
      </c>
      <c r="M3118" s="107">
        <v>41015</v>
      </c>
      <c r="N3118" t="s">
        <v>87</v>
      </c>
      <c r="O3118" t="s">
        <v>75</v>
      </c>
      <c r="P3118" t="s">
        <v>54</v>
      </c>
      <c r="Q3118">
        <v>2</v>
      </c>
      <c r="R3118">
        <v>145</v>
      </c>
      <c r="S3118">
        <v>0</v>
      </c>
      <c r="T3118">
        <v>0</v>
      </c>
      <c r="AB3118" t="s">
        <v>111</v>
      </c>
      <c r="AD3118" s="107">
        <v>26781</v>
      </c>
      <c r="AE3118" t="s">
        <v>31</v>
      </c>
      <c r="AF3118" t="s">
        <v>39</v>
      </c>
      <c r="AG3118" t="s">
        <v>40</v>
      </c>
      <c r="AH3118" t="s">
        <v>30</v>
      </c>
      <c r="AI3118" t="s">
        <v>82</v>
      </c>
      <c r="AJ3118" t="s">
        <v>54</v>
      </c>
      <c r="AK3118">
        <v>6</v>
      </c>
      <c r="AL3118" t="s">
        <v>54</v>
      </c>
      <c r="AP3118" t="s">
        <v>42</v>
      </c>
      <c r="AR3118" t="s">
        <v>43</v>
      </c>
      <c r="AS3118" t="s">
        <v>44</v>
      </c>
      <c r="BC3118" t="s">
        <v>51</v>
      </c>
      <c r="BF3118">
        <v>2</v>
      </c>
      <c r="BG3118">
        <v>145</v>
      </c>
      <c r="BH3118">
        <v>145</v>
      </c>
      <c r="BI3118">
        <v>38.887978142076506</v>
      </c>
      <c r="BJ3118">
        <f t="shared" si="240"/>
        <v>39</v>
      </c>
      <c r="BK3118">
        <v>0</v>
      </c>
      <c r="BL3118">
        <v>-143</v>
      </c>
      <c r="BM3118" t="s">
        <v>1051</v>
      </c>
      <c r="BN3118" t="s">
        <v>75</v>
      </c>
      <c r="BO3118" t="s">
        <v>87</v>
      </c>
      <c r="BQ3118" t="s">
        <v>1051</v>
      </c>
      <c r="BR3118" t="s">
        <v>87</v>
      </c>
      <c r="BS3118" t="s">
        <v>573</v>
      </c>
      <c r="BT3118" t="s">
        <v>1252</v>
      </c>
      <c r="BU3118" t="s">
        <v>564</v>
      </c>
      <c r="BV3118">
        <v>1.3793103448275862E-2</v>
      </c>
      <c r="BW3118">
        <v>1.3793103448275862E-2</v>
      </c>
      <c r="BX3118">
        <v>0</v>
      </c>
      <c r="BY3118">
        <v>0</v>
      </c>
      <c r="BZ3118">
        <v>-2</v>
      </c>
      <c r="CA3118">
        <v>0</v>
      </c>
      <c r="CB3118">
        <v>2</v>
      </c>
      <c r="CC3118" t="e">
        <v>#VALUE!</v>
      </c>
      <c r="CD3118">
        <v>2</v>
      </c>
      <c r="CE3118">
        <v>0</v>
      </c>
      <c r="CH3118">
        <f t="shared" si="241"/>
        <v>0</v>
      </c>
      <c r="CI3118" t="s">
        <v>1405</v>
      </c>
      <c r="CJ3118">
        <v>1</v>
      </c>
      <c r="CK3118" t="s">
        <v>1399</v>
      </c>
      <c r="CL3118">
        <f t="shared" si="242"/>
        <v>1</v>
      </c>
      <c r="CM3118">
        <f t="shared" si="243"/>
        <v>0</v>
      </c>
      <c r="CN3118">
        <f t="shared" si="244"/>
        <v>0</v>
      </c>
    </row>
    <row r="3119" spans="1:92" x14ac:dyDescent="0.25">
      <c r="A3119">
        <v>2849</v>
      </c>
      <c r="B3119" t="s">
        <v>564</v>
      </c>
      <c r="C3119" t="s">
        <v>564</v>
      </c>
      <c r="D3119">
        <v>2614245</v>
      </c>
      <c r="E3119">
        <v>1</v>
      </c>
      <c r="F3119" s="107">
        <v>41014</v>
      </c>
      <c r="G3119" s="107">
        <v>41099</v>
      </c>
      <c r="H3119">
        <v>2614245</v>
      </c>
      <c r="I3119" s="107">
        <v>41014</v>
      </c>
      <c r="J3119" s="107">
        <v>41015</v>
      </c>
      <c r="K3119">
        <v>5000</v>
      </c>
      <c r="L3119" t="s">
        <v>567</v>
      </c>
      <c r="M3119" s="107">
        <v>41015</v>
      </c>
      <c r="N3119" t="s">
        <v>87</v>
      </c>
      <c r="O3119" t="s">
        <v>75</v>
      </c>
      <c r="P3119" t="s">
        <v>54</v>
      </c>
      <c r="Q3119">
        <v>2</v>
      </c>
      <c r="R3119">
        <v>86</v>
      </c>
      <c r="S3119">
        <v>0</v>
      </c>
      <c r="T3119">
        <v>0</v>
      </c>
      <c r="AB3119" t="s">
        <v>111</v>
      </c>
      <c r="AD3119" s="107">
        <v>33670</v>
      </c>
      <c r="AE3119" t="s">
        <v>45</v>
      </c>
      <c r="AF3119" t="s">
        <v>39</v>
      </c>
      <c r="AG3119" t="s">
        <v>40</v>
      </c>
      <c r="AH3119" t="s">
        <v>30</v>
      </c>
      <c r="AI3119" t="s">
        <v>86</v>
      </c>
      <c r="AJ3119" t="s">
        <v>54</v>
      </c>
      <c r="AK3119">
        <v>4</v>
      </c>
      <c r="AL3119" t="s">
        <v>54</v>
      </c>
      <c r="AP3119" t="s">
        <v>42</v>
      </c>
      <c r="AR3119" t="s">
        <v>43</v>
      </c>
      <c r="AS3119" t="s">
        <v>44</v>
      </c>
      <c r="BC3119" t="s">
        <v>51</v>
      </c>
      <c r="BF3119">
        <v>2</v>
      </c>
      <c r="BG3119">
        <v>86</v>
      </c>
      <c r="BH3119">
        <v>86</v>
      </c>
      <c r="BI3119">
        <v>20.065573770491802</v>
      </c>
      <c r="BJ3119">
        <f t="shared" si="240"/>
        <v>20</v>
      </c>
      <c r="BK3119">
        <v>0</v>
      </c>
      <c r="BL3119">
        <v>-84</v>
      </c>
      <c r="BM3119" t="s">
        <v>1051</v>
      </c>
      <c r="BN3119" t="s">
        <v>75</v>
      </c>
      <c r="BO3119" t="s">
        <v>87</v>
      </c>
      <c r="BQ3119" t="s">
        <v>1051</v>
      </c>
      <c r="BR3119" t="s">
        <v>87</v>
      </c>
      <c r="BS3119" t="s">
        <v>573</v>
      </c>
      <c r="BT3119" t="s">
        <v>1252</v>
      </c>
      <c r="BU3119" t="s">
        <v>564</v>
      </c>
      <c r="BV3119">
        <v>2.3255813953488372E-2</v>
      </c>
      <c r="BW3119">
        <v>2.3255813953488372E-2</v>
      </c>
      <c r="BX3119">
        <v>0</v>
      </c>
      <c r="BY3119">
        <v>0</v>
      </c>
      <c r="BZ3119">
        <v>-2</v>
      </c>
      <c r="CA3119">
        <v>0</v>
      </c>
      <c r="CB3119">
        <v>2</v>
      </c>
      <c r="CC3119" t="e">
        <v>#VALUE!</v>
      </c>
      <c r="CD3119">
        <v>2</v>
      </c>
      <c r="CE3119">
        <v>0</v>
      </c>
      <c r="CH3119">
        <f t="shared" si="241"/>
        <v>0</v>
      </c>
      <c r="CI3119" t="s">
        <v>1405</v>
      </c>
      <c r="CJ3119">
        <v>1</v>
      </c>
      <c r="CK3119" t="s">
        <v>1399</v>
      </c>
      <c r="CL3119">
        <f t="shared" si="242"/>
        <v>1</v>
      </c>
      <c r="CM3119">
        <f t="shared" si="243"/>
        <v>0</v>
      </c>
      <c r="CN3119">
        <f t="shared" si="244"/>
        <v>0</v>
      </c>
    </row>
    <row r="3120" spans="1:92" x14ac:dyDescent="0.25">
      <c r="A3120">
        <v>2850</v>
      </c>
      <c r="B3120" t="s">
        <v>564</v>
      </c>
      <c r="C3120" t="s">
        <v>564</v>
      </c>
      <c r="D3120">
        <v>2614253</v>
      </c>
      <c r="E3120">
        <v>2</v>
      </c>
      <c r="F3120" s="107">
        <v>41014</v>
      </c>
      <c r="G3120" s="107">
        <v>41185</v>
      </c>
      <c r="H3120">
        <v>2614253</v>
      </c>
      <c r="I3120" s="107">
        <v>41014</v>
      </c>
      <c r="J3120" s="107">
        <v>41015</v>
      </c>
      <c r="K3120">
        <v>5000</v>
      </c>
      <c r="L3120" t="s">
        <v>567</v>
      </c>
      <c r="M3120" s="107">
        <v>41015</v>
      </c>
      <c r="N3120" t="s">
        <v>87</v>
      </c>
      <c r="O3120" t="s">
        <v>75</v>
      </c>
      <c r="P3120" t="s">
        <v>587</v>
      </c>
      <c r="Q3120">
        <v>2</v>
      </c>
      <c r="R3120">
        <v>172</v>
      </c>
      <c r="S3120">
        <v>0</v>
      </c>
      <c r="T3120">
        <v>0</v>
      </c>
      <c r="AB3120" t="s">
        <v>111</v>
      </c>
      <c r="AD3120" s="107">
        <v>33046</v>
      </c>
      <c r="AE3120" t="s">
        <v>45</v>
      </c>
      <c r="AF3120" t="s">
        <v>39</v>
      </c>
      <c r="AG3120" t="s">
        <v>40</v>
      </c>
      <c r="AH3120" t="s">
        <v>30</v>
      </c>
      <c r="AI3120" t="s">
        <v>46</v>
      </c>
      <c r="AJ3120" t="s">
        <v>47</v>
      </c>
      <c r="AK3120">
        <v>7</v>
      </c>
      <c r="AL3120" t="s">
        <v>47</v>
      </c>
      <c r="AP3120" t="s">
        <v>83</v>
      </c>
      <c r="AR3120" t="s">
        <v>66</v>
      </c>
      <c r="AS3120" t="s">
        <v>73</v>
      </c>
      <c r="BC3120" t="s">
        <v>51</v>
      </c>
      <c r="BF3120">
        <v>2</v>
      </c>
      <c r="BG3120">
        <v>172</v>
      </c>
      <c r="BH3120">
        <v>172</v>
      </c>
      <c r="BI3120">
        <v>21.770491803278688</v>
      </c>
      <c r="BJ3120">
        <f t="shared" si="240"/>
        <v>22</v>
      </c>
      <c r="BK3120">
        <v>0</v>
      </c>
      <c r="BL3120">
        <v>-170</v>
      </c>
      <c r="BM3120" t="s">
        <v>47</v>
      </c>
      <c r="BN3120" t="s">
        <v>75</v>
      </c>
      <c r="BO3120" t="s">
        <v>87</v>
      </c>
      <c r="BQ3120" t="s">
        <v>47</v>
      </c>
      <c r="BR3120" t="s">
        <v>87</v>
      </c>
      <c r="BS3120" t="s">
        <v>573</v>
      </c>
      <c r="BT3120" t="s">
        <v>1252</v>
      </c>
      <c r="BU3120" t="s">
        <v>564</v>
      </c>
      <c r="BV3120">
        <v>1.1627906976744186E-2</v>
      </c>
      <c r="BW3120">
        <v>1.1627906976744186E-2</v>
      </c>
      <c r="BX3120">
        <v>0</v>
      </c>
      <c r="BY3120">
        <v>0</v>
      </c>
      <c r="BZ3120">
        <v>-2</v>
      </c>
      <c r="CA3120">
        <v>0</v>
      </c>
      <c r="CB3120">
        <v>2</v>
      </c>
      <c r="CC3120" t="e">
        <v>#VALUE!</v>
      </c>
      <c r="CD3120">
        <v>2</v>
      </c>
      <c r="CE3120">
        <v>0</v>
      </c>
      <c r="CH3120">
        <f t="shared" si="241"/>
        <v>0</v>
      </c>
      <c r="CI3120" t="s">
        <v>1405</v>
      </c>
      <c r="CJ3120">
        <v>1</v>
      </c>
      <c r="CK3120" t="s">
        <v>1399</v>
      </c>
      <c r="CL3120">
        <f t="shared" si="242"/>
        <v>1</v>
      </c>
      <c r="CM3120">
        <f t="shared" si="243"/>
        <v>0</v>
      </c>
      <c r="CN3120">
        <f t="shared" si="244"/>
        <v>0</v>
      </c>
    </row>
    <row r="3121" spans="1:92" x14ac:dyDescent="0.25">
      <c r="A3121">
        <v>2857</v>
      </c>
      <c r="B3121" t="s">
        <v>564</v>
      </c>
      <c r="C3121" t="s">
        <v>564</v>
      </c>
      <c r="D3121">
        <v>2614292</v>
      </c>
      <c r="E3121">
        <v>6</v>
      </c>
      <c r="F3121" s="107">
        <v>41014</v>
      </c>
      <c r="G3121" s="107">
        <v>41374</v>
      </c>
      <c r="H3121">
        <v>2614292</v>
      </c>
      <c r="I3121" s="107">
        <v>41015</v>
      </c>
      <c r="J3121" s="107">
        <v>41374</v>
      </c>
      <c r="K3121">
        <v>30000</v>
      </c>
      <c r="L3121" t="s">
        <v>570</v>
      </c>
      <c r="N3121" t="s">
        <v>564</v>
      </c>
      <c r="O3121" t="s">
        <v>913</v>
      </c>
      <c r="P3121" t="s">
        <v>38</v>
      </c>
      <c r="Q3121">
        <v>360</v>
      </c>
      <c r="R3121">
        <v>361</v>
      </c>
      <c r="S3121">
        <v>0</v>
      </c>
      <c r="T3121">
        <v>0</v>
      </c>
      <c r="AD3121" s="107">
        <v>34421</v>
      </c>
      <c r="AE3121" t="s">
        <v>31</v>
      </c>
      <c r="AF3121" t="s">
        <v>32</v>
      </c>
      <c r="AG3121" t="s">
        <v>868</v>
      </c>
      <c r="AH3121" t="s">
        <v>30</v>
      </c>
      <c r="AI3121" t="s">
        <v>82</v>
      </c>
      <c r="AJ3121" t="s">
        <v>88</v>
      </c>
      <c r="AK3121">
        <v>13</v>
      </c>
      <c r="AL3121" t="s">
        <v>361</v>
      </c>
      <c r="AM3121">
        <v>10</v>
      </c>
      <c r="AP3121" t="s">
        <v>104</v>
      </c>
      <c r="AR3121" t="s">
        <v>91</v>
      </c>
      <c r="AS3121" t="s">
        <v>105</v>
      </c>
      <c r="BC3121" t="s">
        <v>37</v>
      </c>
      <c r="BF3121">
        <v>360</v>
      </c>
      <c r="BG3121">
        <v>360</v>
      </c>
      <c r="BH3121">
        <v>361</v>
      </c>
      <c r="BI3121">
        <v>18.013661202185791</v>
      </c>
      <c r="BJ3121">
        <f t="shared" si="240"/>
        <v>18</v>
      </c>
      <c r="BK3121">
        <v>0</v>
      </c>
      <c r="BL3121">
        <v>0</v>
      </c>
      <c r="BM3121" t="s">
        <v>1050</v>
      </c>
      <c r="BN3121" t="s">
        <v>913</v>
      </c>
      <c r="BO3121" t="s">
        <v>564</v>
      </c>
      <c r="BQ3121" t="s">
        <v>1050</v>
      </c>
      <c r="BR3121" t="s">
        <v>87</v>
      </c>
      <c r="BS3121" t="s">
        <v>572</v>
      </c>
      <c r="BT3121" t="s">
        <v>1252</v>
      </c>
      <c r="BU3121" t="s">
        <v>564</v>
      </c>
      <c r="BV3121">
        <v>0.99722991689750695</v>
      </c>
      <c r="BW3121">
        <v>1</v>
      </c>
      <c r="BX3121">
        <v>2.7700831024930483E-3</v>
      </c>
      <c r="BY3121">
        <v>0</v>
      </c>
      <c r="BZ3121">
        <v>-360</v>
      </c>
      <c r="CA3121">
        <v>0</v>
      </c>
      <c r="CB3121">
        <v>360</v>
      </c>
      <c r="CC3121" t="e">
        <v>#VALUE!</v>
      </c>
      <c r="CD3121">
        <v>360</v>
      </c>
      <c r="CE3121">
        <v>0</v>
      </c>
      <c r="CH3121">
        <f t="shared" si="241"/>
        <v>0</v>
      </c>
      <c r="CI3121" t="s">
        <v>1403</v>
      </c>
      <c r="CJ3121">
        <v>6</v>
      </c>
      <c r="CK3121" t="s">
        <v>1399</v>
      </c>
      <c r="CL3121">
        <f t="shared" si="242"/>
        <v>0</v>
      </c>
      <c r="CM3121">
        <f t="shared" si="243"/>
        <v>0</v>
      </c>
      <c r="CN3121">
        <f t="shared" si="244"/>
        <v>0</v>
      </c>
    </row>
    <row r="3122" spans="1:92" x14ac:dyDescent="0.25">
      <c r="A3122">
        <v>2863</v>
      </c>
      <c r="B3122" t="s">
        <v>564</v>
      </c>
      <c r="C3122" t="s">
        <v>564</v>
      </c>
      <c r="D3122">
        <v>2614307</v>
      </c>
      <c r="E3122">
        <v>1</v>
      </c>
      <c r="F3122" s="107">
        <v>41014</v>
      </c>
      <c r="G3122" s="107">
        <v>41137</v>
      </c>
      <c r="H3122">
        <v>2614307</v>
      </c>
      <c r="I3122" s="107">
        <v>41015</v>
      </c>
      <c r="J3122" s="107">
        <v>41016</v>
      </c>
      <c r="K3122">
        <v>2000</v>
      </c>
      <c r="L3122" t="s">
        <v>566</v>
      </c>
      <c r="M3122" s="107">
        <v>41016</v>
      </c>
      <c r="N3122" t="s">
        <v>87</v>
      </c>
      <c r="O3122" t="s">
        <v>159</v>
      </c>
      <c r="P3122" t="s">
        <v>54</v>
      </c>
      <c r="Q3122">
        <v>2</v>
      </c>
      <c r="R3122">
        <v>124</v>
      </c>
      <c r="S3122">
        <v>0</v>
      </c>
      <c r="T3122">
        <v>0</v>
      </c>
      <c r="AD3122" s="107">
        <v>34237</v>
      </c>
      <c r="AE3122" t="s">
        <v>45</v>
      </c>
      <c r="AF3122" t="s">
        <v>68</v>
      </c>
      <c r="AG3122" t="s">
        <v>870</v>
      </c>
      <c r="AH3122" t="s">
        <v>30</v>
      </c>
      <c r="AI3122" t="s">
        <v>96</v>
      </c>
      <c r="AJ3122" t="s">
        <v>54</v>
      </c>
      <c r="AK3122">
        <v>6</v>
      </c>
      <c r="AL3122" t="s">
        <v>54</v>
      </c>
      <c r="AP3122" t="s">
        <v>97</v>
      </c>
      <c r="AR3122" t="s">
        <v>43</v>
      </c>
      <c r="AS3122" t="s">
        <v>63</v>
      </c>
      <c r="BC3122" t="s">
        <v>37</v>
      </c>
      <c r="BF3122">
        <v>2</v>
      </c>
      <c r="BG3122">
        <v>123</v>
      </c>
      <c r="BH3122">
        <v>124</v>
      </c>
      <c r="BI3122">
        <v>18.516393442622952</v>
      </c>
      <c r="BJ3122">
        <f t="shared" si="240"/>
        <v>19</v>
      </c>
      <c r="BK3122">
        <v>0</v>
      </c>
      <c r="BL3122">
        <v>-121</v>
      </c>
      <c r="BM3122" t="s">
        <v>1051</v>
      </c>
      <c r="BN3122" t="s">
        <v>159</v>
      </c>
      <c r="BO3122" t="s">
        <v>87</v>
      </c>
      <c r="BQ3122" t="s">
        <v>1051</v>
      </c>
      <c r="BR3122" t="s">
        <v>87</v>
      </c>
      <c r="BS3122" t="s">
        <v>573</v>
      </c>
      <c r="BT3122" t="s">
        <v>1252</v>
      </c>
      <c r="BU3122" t="s">
        <v>564</v>
      </c>
      <c r="BV3122">
        <v>1.6129032258064516E-2</v>
      </c>
      <c r="BW3122">
        <v>1.6260162601626018E-2</v>
      </c>
      <c r="BX3122">
        <v>1.311303435615023E-4</v>
      </c>
      <c r="BY3122">
        <v>0</v>
      </c>
      <c r="BZ3122">
        <v>-2</v>
      </c>
      <c r="CA3122">
        <v>0</v>
      </c>
      <c r="CB3122">
        <v>2</v>
      </c>
      <c r="CC3122" t="e">
        <v>#VALUE!</v>
      </c>
      <c r="CD3122">
        <v>2</v>
      </c>
      <c r="CE3122">
        <v>0</v>
      </c>
      <c r="CH3122">
        <f t="shared" si="241"/>
        <v>0</v>
      </c>
      <c r="CI3122" t="s">
        <v>1405</v>
      </c>
      <c r="CJ3122">
        <v>1</v>
      </c>
      <c r="CK3122" t="s">
        <v>1399</v>
      </c>
      <c r="CL3122">
        <f t="shared" si="242"/>
        <v>1</v>
      </c>
      <c r="CM3122">
        <f t="shared" si="243"/>
        <v>0</v>
      </c>
      <c r="CN3122">
        <f t="shared" si="244"/>
        <v>0</v>
      </c>
    </row>
    <row r="3123" spans="1:92" x14ac:dyDescent="0.25">
      <c r="A3123">
        <v>2870</v>
      </c>
      <c r="B3123" t="s">
        <v>564</v>
      </c>
      <c r="C3123" t="s">
        <v>564</v>
      </c>
      <c r="D3123">
        <v>2614415</v>
      </c>
      <c r="E3123">
        <v>2</v>
      </c>
      <c r="F3123" s="107">
        <v>41015</v>
      </c>
      <c r="G3123" s="107">
        <v>41221</v>
      </c>
      <c r="H3123">
        <v>2614415</v>
      </c>
      <c r="I3123" s="107" t="s">
        <v>560</v>
      </c>
      <c r="J3123" s="107" t="s">
        <v>560</v>
      </c>
      <c r="K3123">
        <v>2000</v>
      </c>
      <c r="L3123" t="s">
        <v>566</v>
      </c>
      <c r="M3123" s="107">
        <v>41016</v>
      </c>
      <c r="N3123" t="s">
        <v>87</v>
      </c>
      <c r="O3123" t="s">
        <v>75</v>
      </c>
      <c r="P3123" t="s">
        <v>587</v>
      </c>
      <c r="Q3123">
        <v>0</v>
      </c>
      <c r="R3123">
        <v>207</v>
      </c>
      <c r="S3123">
        <v>0</v>
      </c>
      <c r="T3123">
        <v>0</v>
      </c>
      <c r="AD3123" s="107">
        <v>30320</v>
      </c>
      <c r="AE3123" t="s">
        <v>31</v>
      </c>
      <c r="AF3123" t="s">
        <v>32</v>
      </c>
      <c r="AG3123" t="s">
        <v>868</v>
      </c>
      <c r="AH3123" t="s">
        <v>30</v>
      </c>
      <c r="AI3123" t="s">
        <v>96</v>
      </c>
      <c r="AJ3123" t="s">
        <v>47</v>
      </c>
      <c r="AK3123">
        <v>10</v>
      </c>
      <c r="AL3123" t="s">
        <v>47</v>
      </c>
      <c r="AP3123" t="s">
        <v>107</v>
      </c>
      <c r="AR3123" t="s">
        <v>43</v>
      </c>
      <c r="AS3123" t="s">
        <v>60</v>
      </c>
      <c r="BC3123" t="s">
        <v>51</v>
      </c>
      <c r="BF3123">
        <v>0</v>
      </c>
      <c r="BG3123">
        <v>0</v>
      </c>
      <c r="BH3123">
        <v>207</v>
      </c>
      <c r="BI3123">
        <v>29.221311475409838</v>
      </c>
      <c r="BJ3123" t="e">
        <f t="shared" si="240"/>
        <v>#VALUE!</v>
      </c>
      <c r="BK3123" t="e">
        <v>#VALUE!</v>
      </c>
      <c r="BL3123" t="e">
        <v>#VALUE!</v>
      </c>
      <c r="BM3123" t="s">
        <v>47</v>
      </c>
      <c r="BN3123" t="s">
        <v>75</v>
      </c>
      <c r="BO3123" t="s">
        <v>87</v>
      </c>
      <c r="BQ3123" t="s">
        <v>47</v>
      </c>
      <c r="BR3123">
        <v>0</v>
      </c>
      <c r="BS3123" t="s">
        <v>573</v>
      </c>
      <c r="BT3123" t="s">
        <v>1252</v>
      </c>
      <c r="BU3123" t="s">
        <v>564</v>
      </c>
      <c r="BV3123">
        <v>0</v>
      </c>
      <c r="BW3123">
        <v>0</v>
      </c>
      <c r="BX3123">
        <v>0</v>
      </c>
      <c r="BY3123">
        <v>0</v>
      </c>
      <c r="BZ3123" t="e">
        <v>#VALUE!</v>
      </c>
      <c r="CA3123" t="e">
        <v>#VALUE!</v>
      </c>
      <c r="CB3123" t="e">
        <v>#VALUE!</v>
      </c>
      <c r="CC3123">
        <v>0</v>
      </c>
      <c r="CD3123">
        <v>0</v>
      </c>
      <c r="CE3123">
        <v>0</v>
      </c>
      <c r="CH3123">
        <f t="shared" si="241"/>
        <v>0</v>
      </c>
      <c r="CI3123" t="s">
        <v>1405</v>
      </c>
      <c r="CJ3123">
        <v>1</v>
      </c>
      <c r="CK3123" t="s">
        <v>1400</v>
      </c>
      <c r="CL3123">
        <f t="shared" si="242"/>
        <v>1</v>
      </c>
      <c r="CM3123">
        <f t="shared" si="243"/>
        <v>0</v>
      </c>
      <c r="CN3123">
        <f t="shared" si="244"/>
        <v>0</v>
      </c>
    </row>
    <row r="3124" spans="1:92" x14ac:dyDescent="0.25">
      <c r="A3124">
        <v>2871</v>
      </c>
      <c r="B3124" t="s">
        <v>564</v>
      </c>
      <c r="C3124" t="s">
        <v>564</v>
      </c>
      <c r="D3124">
        <v>2614447</v>
      </c>
      <c r="E3124">
        <v>6</v>
      </c>
      <c r="F3124" s="107">
        <v>41015</v>
      </c>
      <c r="G3124" s="107">
        <v>41179</v>
      </c>
      <c r="H3124">
        <v>2614447</v>
      </c>
      <c r="I3124" s="107">
        <v>41017</v>
      </c>
      <c r="J3124" s="107">
        <v>41179</v>
      </c>
      <c r="K3124">
        <v>80000</v>
      </c>
      <c r="L3124" t="s">
        <v>570</v>
      </c>
      <c r="N3124" t="s">
        <v>564</v>
      </c>
      <c r="O3124" t="s">
        <v>913</v>
      </c>
      <c r="P3124" t="s">
        <v>38</v>
      </c>
      <c r="Q3124">
        <v>163</v>
      </c>
      <c r="R3124">
        <v>165</v>
      </c>
      <c r="S3124">
        <v>0</v>
      </c>
      <c r="T3124">
        <v>0</v>
      </c>
      <c r="AB3124" t="s">
        <v>111</v>
      </c>
      <c r="AD3124" s="107">
        <v>26654</v>
      </c>
      <c r="AE3124" t="s">
        <v>31</v>
      </c>
      <c r="AF3124" t="s">
        <v>39</v>
      </c>
      <c r="AG3124" t="s">
        <v>40</v>
      </c>
      <c r="AH3124" t="s">
        <v>30</v>
      </c>
      <c r="AI3124" t="s">
        <v>82</v>
      </c>
      <c r="AJ3124" t="s">
        <v>88</v>
      </c>
      <c r="AK3124">
        <v>10</v>
      </c>
      <c r="AL3124" t="s">
        <v>361</v>
      </c>
      <c r="AM3124">
        <v>2</v>
      </c>
      <c r="AP3124" t="s">
        <v>248</v>
      </c>
      <c r="AR3124" t="s">
        <v>49</v>
      </c>
      <c r="AS3124" t="s">
        <v>162</v>
      </c>
      <c r="BC3124" t="s">
        <v>37</v>
      </c>
      <c r="BF3124">
        <v>163</v>
      </c>
      <c r="BG3124">
        <v>163</v>
      </c>
      <c r="BH3124">
        <v>165</v>
      </c>
      <c r="BI3124">
        <v>39.23770491803279</v>
      </c>
      <c r="BJ3124">
        <f t="shared" si="240"/>
        <v>39</v>
      </c>
      <c r="BK3124">
        <v>0</v>
      </c>
      <c r="BL3124">
        <v>0</v>
      </c>
      <c r="BM3124" t="s">
        <v>1050</v>
      </c>
      <c r="BN3124" t="s">
        <v>913</v>
      </c>
      <c r="BO3124" t="s">
        <v>564</v>
      </c>
      <c r="BQ3124" t="s">
        <v>1050</v>
      </c>
      <c r="BR3124" t="s">
        <v>87</v>
      </c>
      <c r="BS3124" t="s">
        <v>572</v>
      </c>
      <c r="BT3124" t="s">
        <v>1252</v>
      </c>
      <c r="BU3124" t="s">
        <v>564</v>
      </c>
      <c r="BV3124">
        <v>0.98787878787878791</v>
      </c>
      <c r="BW3124">
        <v>1</v>
      </c>
      <c r="BX3124">
        <v>1.2121212121212088E-2</v>
      </c>
      <c r="BY3124">
        <v>0</v>
      </c>
      <c r="BZ3124">
        <v>-163</v>
      </c>
      <c r="CA3124">
        <v>0</v>
      </c>
      <c r="CB3124">
        <v>163</v>
      </c>
      <c r="CC3124" t="e">
        <v>#VALUE!</v>
      </c>
      <c r="CD3124">
        <v>163</v>
      </c>
      <c r="CE3124">
        <v>0</v>
      </c>
      <c r="CH3124">
        <f t="shared" si="241"/>
        <v>0</v>
      </c>
      <c r="CI3124" t="s">
        <v>1403</v>
      </c>
      <c r="CJ3124">
        <v>6</v>
      </c>
      <c r="CK3124" t="s">
        <v>1399</v>
      </c>
      <c r="CL3124">
        <f t="shared" si="242"/>
        <v>0</v>
      </c>
      <c r="CM3124">
        <f t="shared" si="243"/>
        <v>0</v>
      </c>
      <c r="CN3124">
        <f t="shared" si="244"/>
        <v>0</v>
      </c>
    </row>
    <row r="3125" spans="1:92" x14ac:dyDescent="0.25">
      <c r="A3125">
        <v>2872</v>
      </c>
      <c r="B3125" t="s">
        <v>564</v>
      </c>
      <c r="C3125" t="s">
        <v>564</v>
      </c>
      <c r="D3125">
        <v>2614474</v>
      </c>
      <c r="E3125">
        <v>1</v>
      </c>
      <c r="F3125" s="107">
        <v>41015</v>
      </c>
      <c r="G3125" s="107">
        <v>41570</v>
      </c>
      <c r="H3125">
        <v>2614474</v>
      </c>
      <c r="I3125" s="107" t="s">
        <v>560</v>
      </c>
      <c r="J3125" s="107" t="s">
        <v>560</v>
      </c>
      <c r="K3125">
        <v>40000</v>
      </c>
      <c r="L3125" t="s">
        <v>570</v>
      </c>
      <c r="M3125" s="107">
        <v>41065</v>
      </c>
      <c r="N3125" t="s">
        <v>87</v>
      </c>
      <c r="O3125" t="s">
        <v>75</v>
      </c>
      <c r="P3125" t="s">
        <v>54</v>
      </c>
      <c r="Q3125">
        <v>0</v>
      </c>
      <c r="R3125">
        <v>556</v>
      </c>
      <c r="S3125">
        <v>0</v>
      </c>
      <c r="T3125">
        <v>0</v>
      </c>
      <c r="AD3125" s="107">
        <v>28817</v>
      </c>
      <c r="AE3125" t="s">
        <v>31</v>
      </c>
      <c r="AF3125" t="s">
        <v>68</v>
      </c>
      <c r="AG3125" t="s">
        <v>870</v>
      </c>
      <c r="AH3125" t="s">
        <v>30</v>
      </c>
      <c r="AI3125" t="s">
        <v>64</v>
      </c>
      <c r="AJ3125" t="s">
        <v>54</v>
      </c>
      <c r="AK3125">
        <v>19</v>
      </c>
      <c r="AL3125" t="s">
        <v>54</v>
      </c>
      <c r="AP3125" t="s">
        <v>163</v>
      </c>
      <c r="AR3125" t="s">
        <v>91</v>
      </c>
      <c r="AS3125" t="s">
        <v>81</v>
      </c>
      <c r="BC3125" t="s">
        <v>51</v>
      </c>
      <c r="BF3125">
        <v>0</v>
      </c>
      <c r="BG3125" t="e">
        <v>#VALUE!</v>
      </c>
      <c r="BH3125">
        <v>556</v>
      </c>
      <c r="BI3125">
        <v>33.327868852459019</v>
      </c>
      <c r="BJ3125" t="e">
        <f t="shared" si="240"/>
        <v>#VALUE!</v>
      </c>
      <c r="BK3125" t="e">
        <v>#VALUE!</v>
      </c>
      <c r="BL3125" t="e">
        <v>#VALUE!</v>
      </c>
      <c r="BM3125" t="s">
        <v>1051</v>
      </c>
      <c r="BN3125" t="s">
        <v>75</v>
      </c>
      <c r="BO3125" t="s">
        <v>87</v>
      </c>
      <c r="BQ3125" t="s">
        <v>1051</v>
      </c>
      <c r="BR3125">
        <v>0</v>
      </c>
      <c r="BS3125" t="s">
        <v>573</v>
      </c>
      <c r="BT3125" t="s">
        <v>1252</v>
      </c>
      <c r="BU3125" t="s">
        <v>564</v>
      </c>
      <c r="BV3125">
        <v>0</v>
      </c>
      <c r="BW3125">
        <v>0</v>
      </c>
      <c r="BX3125">
        <v>0</v>
      </c>
      <c r="BY3125">
        <v>0</v>
      </c>
      <c r="BZ3125" t="e">
        <v>#VALUE!</v>
      </c>
      <c r="CA3125" t="e">
        <v>#VALUE!</v>
      </c>
      <c r="CB3125" t="e">
        <v>#VALUE!</v>
      </c>
      <c r="CC3125" t="s">
        <v>560</v>
      </c>
      <c r="CD3125">
        <v>0</v>
      </c>
      <c r="CE3125">
        <v>0</v>
      </c>
      <c r="CH3125">
        <f t="shared" si="241"/>
        <v>0</v>
      </c>
      <c r="CI3125" t="s">
        <v>1405</v>
      </c>
      <c r="CJ3125">
        <v>1</v>
      </c>
      <c r="CK3125" t="s">
        <v>1400</v>
      </c>
      <c r="CL3125">
        <f t="shared" si="242"/>
        <v>1</v>
      </c>
      <c r="CM3125">
        <f t="shared" si="243"/>
        <v>0</v>
      </c>
      <c r="CN3125">
        <f t="shared" si="244"/>
        <v>0</v>
      </c>
    </row>
    <row r="3126" spans="1:92" x14ac:dyDescent="0.25">
      <c r="A3126">
        <v>2878</v>
      </c>
      <c r="B3126" t="s">
        <v>564</v>
      </c>
      <c r="C3126" t="s">
        <v>564</v>
      </c>
      <c r="D3126">
        <v>2614525</v>
      </c>
      <c r="E3126">
        <v>1</v>
      </c>
      <c r="F3126" s="107">
        <v>41016</v>
      </c>
      <c r="G3126" s="107">
        <v>41072</v>
      </c>
      <c r="H3126">
        <v>2614525</v>
      </c>
      <c r="I3126" s="107">
        <v>41016</v>
      </c>
      <c r="J3126" s="107">
        <v>41018</v>
      </c>
      <c r="K3126">
        <v>2000</v>
      </c>
      <c r="L3126" t="s">
        <v>566</v>
      </c>
      <c r="M3126" s="107">
        <v>41018</v>
      </c>
      <c r="N3126" t="s">
        <v>87</v>
      </c>
      <c r="O3126" t="s">
        <v>75</v>
      </c>
      <c r="P3126" t="s">
        <v>54</v>
      </c>
      <c r="Q3126">
        <v>3</v>
      </c>
      <c r="R3126">
        <v>57</v>
      </c>
      <c r="S3126">
        <v>0</v>
      </c>
      <c r="T3126">
        <v>0</v>
      </c>
      <c r="AD3126" s="107">
        <v>20285</v>
      </c>
      <c r="AE3126" t="s">
        <v>31</v>
      </c>
      <c r="AF3126" t="s">
        <v>32</v>
      </c>
      <c r="AG3126" t="s">
        <v>868</v>
      </c>
      <c r="AH3126" t="s">
        <v>30</v>
      </c>
      <c r="AI3126" t="s">
        <v>99</v>
      </c>
      <c r="AJ3126" t="s">
        <v>54</v>
      </c>
      <c r="AK3126">
        <v>3</v>
      </c>
      <c r="AL3126" t="s">
        <v>54</v>
      </c>
      <c r="AP3126" t="s">
        <v>42</v>
      </c>
      <c r="AR3126" t="s">
        <v>43</v>
      </c>
      <c r="AS3126" t="s">
        <v>44</v>
      </c>
      <c r="BC3126" t="s">
        <v>51</v>
      </c>
      <c r="BF3126">
        <v>3</v>
      </c>
      <c r="BG3126">
        <v>57</v>
      </c>
      <c r="BH3126">
        <v>57</v>
      </c>
      <c r="BI3126">
        <v>56.642076502732237</v>
      </c>
      <c r="BJ3126">
        <f t="shared" si="240"/>
        <v>57</v>
      </c>
      <c r="BK3126">
        <v>0</v>
      </c>
      <c r="BL3126">
        <v>-54</v>
      </c>
      <c r="BM3126" t="s">
        <v>1051</v>
      </c>
      <c r="BN3126" t="s">
        <v>75</v>
      </c>
      <c r="BO3126" t="s">
        <v>87</v>
      </c>
      <c r="BQ3126" t="s">
        <v>1051</v>
      </c>
      <c r="BR3126" t="s">
        <v>87</v>
      </c>
      <c r="BS3126" t="s">
        <v>573</v>
      </c>
      <c r="BT3126" t="s">
        <v>1252</v>
      </c>
      <c r="BU3126" t="s">
        <v>564</v>
      </c>
      <c r="BV3126">
        <v>5.2631578947368418E-2</v>
      </c>
      <c r="BW3126">
        <v>5.2631578947368418E-2</v>
      </c>
      <c r="BX3126">
        <v>0</v>
      </c>
      <c r="BY3126">
        <v>0</v>
      </c>
      <c r="BZ3126">
        <v>-3</v>
      </c>
      <c r="CA3126">
        <v>0</v>
      </c>
      <c r="CB3126">
        <v>3</v>
      </c>
      <c r="CC3126" t="e">
        <v>#VALUE!</v>
      </c>
      <c r="CD3126">
        <v>3</v>
      </c>
      <c r="CE3126">
        <v>0</v>
      </c>
      <c r="CH3126">
        <f t="shared" si="241"/>
        <v>0</v>
      </c>
      <c r="CI3126" t="s">
        <v>1405</v>
      </c>
      <c r="CJ3126">
        <v>1</v>
      </c>
      <c r="CK3126" t="s">
        <v>1399</v>
      </c>
      <c r="CL3126">
        <f t="shared" si="242"/>
        <v>1</v>
      </c>
      <c r="CM3126">
        <f t="shared" si="243"/>
        <v>0</v>
      </c>
      <c r="CN3126">
        <f t="shared" si="244"/>
        <v>0</v>
      </c>
    </row>
    <row r="3127" spans="1:92" x14ac:dyDescent="0.25">
      <c r="A3127">
        <v>2882</v>
      </c>
      <c r="B3127" t="s">
        <v>564</v>
      </c>
      <c r="C3127" t="s">
        <v>564</v>
      </c>
      <c r="D3127">
        <v>2614536</v>
      </c>
      <c r="E3127">
        <v>2</v>
      </c>
      <c r="F3127" s="107">
        <v>41016</v>
      </c>
      <c r="G3127" s="107">
        <v>41177</v>
      </c>
      <c r="H3127">
        <v>2614536</v>
      </c>
      <c r="I3127" s="107">
        <v>41016</v>
      </c>
      <c r="J3127" s="107">
        <v>41017</v>
      </c>
      <c r="K3127">
        <v>5000</v>
      </c>
      <c r="L3127" t="s">
        <v>567</v>
      </c>
      <c r="M3127" s="107">
        <v>41017</v>
      </c>
      <c r="N3127" t="s">
        <v>87</v>
      </c>
      <c r="O3127" t="s">
        <v>75</v>
      </c>
      <c r="P3127" t="s">
        <v>587</v>
      </c>
      <c r="Q3127">
        <v>2</v>
      </c>
      <c r="R3127">
        <v>162</v>
      </c>
      <c r="S3127">
        <v>0</v>
      </c>
      <c r="T3127">
        <v>0</v>
      </c>
      <c r="AB3127" t="s">
        <v>111</v>
      </c>
      <c r="AD3127" s="107">
        <v>33332</v>
      </c>
      <c r="AE3127" t="s">
        <v>45</v>
      </c>
      <c r="AF3127" t="s">
        <v>39</v>
      </c>
      <c r="AG3127" t="s">
        <v>40</v>
      </c>
      <c r="AH3127" t="s">
        <v>30</v>
      </c>
      <c r="AI3127" t="s">
        <v>94</v>
      </c>
      <c r="AJ3127" t="s">
        <v>47</v>
      </c>
      <c r="AK3127">
        <v>7</v>
      </c>
      <c r="AL3127" t="s">
        <v>47</v>
      </c>
      <c r="AP3127" t="s">
        <v>226</v>
      </c>
      <c r="AR3127" t="s">
        <v>66</v>
      </c>
      <c r="AS3127" t="s">
        <v>63</v>
      </c>
      <c r="BC3127" t="s">
        <v>51</v>
      </c>
      <c r="BF3127">
        <v>2</v>
      </c>
      <c r="BG3127">
        <v>162</v>
      </c>
      <c r="BH3127">
        <v>162</v>
      </c>
      <c r="BI3127">
        <v>20.994535519125684</v>
      </c>
      <c r="BJ3127">
        <f t="shared" si="240"/>
        <v>21</v>
      </c>
      <c r="BK3127">
        <v>0</v>
      </c>
      <c r="BL3127">
        <v>-160</v>
      </c>
      <c r="BM3127" t="s">
        <v>47</v>
      </c>
      <c r="BN3127" t="s">
        <v>75</v>
      </c>
      <c r="BO3127" t="s">
        <v>87</v>
      </c>
      <c r="BQ3127" t="s">
        <v>47</v>
      </c>
      <c r="BR3127" t="s">
        <v>87</v>
      </c>
      <c r="BS3127" t="s">
        <v>573</v>
      </c>
      <c r="BT3127" t="s">
        <v>1252</v>
      </c>
      <c r="BU3127" t="s">
        <v>564</v>
      </c>
      <c r="BV3127">
        <v>1.2345679012345678E-2</v>
      </c>
      <c r="BW3127">
        <v>1.2345679012345678E-2</v>
      </c>
      <c r="BX3127">
        <v>0</v>
      </c>
      <c r="BY3127">
        <v>0</v>
      </c>
      <c r="BZ3127">
        <v>-2</v>
      </c>
      <c r="CA3127">
        <v>0</v>
      </c>
      <c r="CB3127">
        <v>2</v>
      </c>
      <c r="CC3127" t="e">
        <v>#VALUE!</v>
      </c>
      <c r="CD3127">
        <v>2</v>
      </c>
      <c r="CE3127">
        <v>0</v>
      </c>
      <c r="CH3127">
        <f t="shared" si="241"/>
        <v>0</v>
      </c>
      <c r="CI3127" t="s">
        <v>1405</v>
      </c>
      <c r="CJ3127">
        <v>1</v>
      </c>
      <c r="CK3127" t="s">
        <v>1399</v>
      </c>
      <c r="CL3127">
        <f t="shared" si="242"/>
        <v>1</v>
      </c>
      <c r="CM3127">
        <f t="shared" si="243"/>
        <v>0</v>
      </c>
      <c r="CN3127">
        <f t="shared" si="244"/>
        <v>0</v>
      </c>
    </row>
    <row r="3128" spans="1:92" x14ac:dyDescent="0.25">
      <c r="A3128">
        <v>2884</v>
      </c>
      <c r="B3128" t="s">
        <v>564</v>
      </c>
      <c r="C3128" t="s">
        <v>564</v>
      </c>
      <c r="D3128">
        <v>2614537</v>
      </c>
      <c r="E3128">
        <v>1</v>
      </c>
      <c r="F3128" s="107">
        <v>41016</v>
      </c>
      <c r="G3128" s="107">
        <v>41116</v>
      </c>
      <c r="H3128">
        <v>2614537</v>
      </c>
      <c r="I3128" s="107">
        <v>41016</v>
      </c>
      <c r="J3128" s="107">
        <v>41017</v>
      </c>
      <c r="K3128">
        <v>2000</v>
      </c>
      <c r="L3128" t="s">
        <v>566</v>
      </c>
      <c r="M3128" s="107">
        <v>41017</v>
      </c>
      <c r="N3128" t="s">
        <v>87</v>
      </c>
      <c r="O3128" t="s">
        <v>583</v>
      </c>
      <c r="P3128" t="s">
        <v>54</v>
      </c>
      <c r="Q3128">
        <v>2</v>
      </c>
      <c r="R3128">
        <v>101</v>
      </c>
      <c r="S3128">
        <v>0</v>
      </c>
      <c r="T3128">
        <v>0</v>
      </c>
      <c r="AD3128" s="107">
        <v>32867</v>
      </c>
      <c r="AE3128" t="s">
        <v>45</v>
      </c>
      <c r="AF3128" t="s">
        <v>32</v>
      </c>
      <c r="AG3128" t="s">
        <v>868</v>
      </c>
      <c r="AH3128" t="s">
        <v>30</v>
      </c>
      <c r="AI3128" t="s">
        <v>69</v>
      </c>
      <c r="AJ3128" t="s">
        <v>54</v>
      </c>
      <c r="AK3128">
        <v>7</v>
      </c>
      <c r="AL3128" t="s">
        <v>54</v>
      </c>
      <c r="AP3128" t="s">
        <v>138</v>
      </c>
      <c r="AR3128" t="s">
        <v>43</v>
      </c>
      <c r="AS3128" t="s">
        <v>63</v>
      </c>
      <c r="BC3128" t="s">
        <v>37</v>
      </c>
      <c r="BF3128">
        <v>2</v>
      </c>
      <c r="BG3128">
        <v>101</v>
      </c>
      <c r="BH3128">
        <v>101</v>
      </c>
      <c r="BI3128">
        <v>22.265027322404372</v>
      </c>
      <c r="BJ3128">
        <f t="shared" si="240"/>
        <v>22</v>
      </c>
      <c r="BK3128">
        <v>0</v>
      </c>
      <c r="BL3128">
        <v>-99</v>
      </c>
      <c r="BM3128" t="s">
        <v>1051</v>
      </c>
      <c r="BN3128" t="s">
        <v>75</v>
      </c>
      <c r="BO3128" t="s">
        <v>87</v>
      </c>
      <c r="BQ3128" t="s">
        <v>1051</v>
      </c>
      <c r="BR3128" t="s">
        <v>87</v>
      </c>
      <c r="BS3128" t="s">
        <v>573</v>
      </c>
      <c r="BT3128" t="s">
        <v>1252</v>
      </c>
      <c r="BU3128" t="s">
        <v>564</v>
      </c>
      <c r="BV3128">
        <v>1.9801980198019802E-2</v>
      </c>
      <c r="BW3128">
        <v>1.9801980198019802E-2</v>
      </c>
      <c r="BX3128">
        <v>0</v>
      </c>
      <c r="BY3128">
        <v>0</v>
      </c>
      <c r="BZ3128">
        <v>-2</v>
      </c>
      <c r="CA3128">
        <v>0</v>
      </c>
      <c r="CB3128">
        <v>2</v>
      </c>
      <c r="CC3128" t="e">
        <v>#VALUE!</v>
      </c>
      <c r="CD3128">
        <v>2</v>
      </c>
      <c r="CE3128">
        <v>0</v>
      </c>
      <c r="CH3128">
        <f t="shared" si="241"/>
        <v>0</v>
      </c>
      <c r="CI3128" t="s">
        <v>1405</v>
      </c>
      <c r="CJ3128">
        <v>1</v>
      </c>
      <c r="CK3128" t="s">
        <v>1399</v>
      </c>
      <c r="CL3128">
        <f t="shared" si="242"/>
        <v>1</v>
      </c>
      <c r="CM3128">
        <f t="shared" si="243"/>
        <v>0</v>
      </c>
      <c r="CN3128">
        <f t="shared" si="244"/>
        <v>0</v>
      </c>
    </row>
    <row r="3129" spans="1:92" x14ac:dyDescent="0.25">
      <c r="A3129">
        <v>2889</v>
      </c>
      <c r="B3129" t="s">
        <v>564</v>
      </c>
      <c r="C3129" t="s">
        <v>564</v>
      </c>
      <c r="D3129">
        <v>2614575</v>
      </c>
      <c r="E3129">
        <v>2</v>
      </c>
      <c r="F3129" s="107">
        <v>41016</v>
      </c>
      <c r="G3129" s="107">
        <v>41318</v>
      </c>
      <c r="H3129">
        <v>2614575</v>
      </c>
      <c r="I3129" s="107" t="s">
        <v>560</v>
      </c>
      <c r="J3129" s="107" t="s">
        <v>560</v>
      </c>
      <c r="K3129">
        <v>2000</v>
      </c>
      <c r="L3129" t="s">
        <v>566</v>
      </c>
      <c r="M3129" s="107">
        <v>41025</v>
      </c>
      <c r="N3129" t="s">
        <v>87</v>
      </c>
      <c r="O3129" t="s">
        <v>75</v>
      </c>
      <c r="P3129" t="s">
        <v>587</v>
      </c>
      <c r="Q3129">
        <v>0</v>
      </c>
      <c r="R3129">
        <v>303</v>
      </c>
      <c r="S3129">
        <v>0</v>
      </c>
      <c r="T3129">
        <v>0</v>
      </c>
      <c r="AD3129" s="107">
        <v>32986</v>
      </c>
      <c r="AE3129" t="s">
        <v>31</v>
      </c>
      <c r="AF3129" t="s">
        <v>68</v>
      </c>
      <c r="AG3129" t="s">
        <v>870</v>
      </c>
      <c r="AH3129" t="s">
        <v>30</v>
      </c>
      <c r="AI3129" t="s">
        <v>33</v>
      </c>
      <c r="AJ3129" t="s">
        <v>47</v>
      </c>
      <c r="AK3129">
        <v>13</v>
      </c>
      <c r="AL3129" t="s">
        <v>47</v>
      </c>
      <c r="AP3129" t="s">
        <v>107</v>
      </c>
      <c r="AR3129" t="s">
        <v>43</v>
      </c>
      <c r="AS3129" t="s">
        <v>60</v>
      </c>
      <c r="BC3129" t="s">
        <v>51</v>
      </c>
      <c r="BF3129">
        <v>0</v>
      </c>
      <c r="BG3129">
        <v>0</v>
      </c>
      <c r="BH3129">
        <v>303</v>
      </c>
      <c r="BI3129">
        <v>21.939890710382514</v>
      </c>
      <c r="BJ3129" t="e">
        <f t="shared" si="240"/>
        <v>#VALUE!</v>
      </c>
      <c r="BK3129" t="e">
        <v>#VALUE!</v>
      </c>
      <c r="BL3129" t="e">
        <v>#VALUE!</v>
      </c>
      <c r="BM3129" t="s">
        <v>47</v>
      </c>
      <c r="BN3129" t="s">
        <v>75</v>
      </c>
      <c r="BO3129" t="s">
        <v>87</v>
      </c>
      <c r="BQ3129" t="s">
        <v>47</v>
      </c>
      <c r="BR3129">
        <v>0</v>
      </c>
      <c r="BS3129" t="s">
        <v>573</v>
      </c>
      <c r="BT3129" t="s">
        <v>1252</v>
      </c>
      <c r="BU3129" t="s">
        <v>564</v>
      </c>
      <c r="BV3129">
        <v>0</v>
      </c>
      <c r="BW3129">
        <v>0</v>
      </c>
      <c r="BX3129">
        <v>0</v>
      </c>
      <c r="BY3129">
        <v>0</v>
      </c>
      <c r="BZ3129" t="e">
        <v>#VALUE!</v>
      </c>
      <c r="CA3129" t="e">
        <v>#VALUE!</v>
      </c>
      <c r="CB3129" t="e">
        <v>#VALUE!</v>
      </c>
      <c r="CC3129">
        <v>0</v>
      </c>
      <c r="CD3129">
        <v>0</v>
      </c>
      <c r="CE3129">
        <v>0</v>
      </c>
      <c r="CH3129">
        <f t="shared" si="241"/>
        <v>0</v>
      </c>
      <c r="CI3129" t="s">
        <v>1405</v>
      </c>
      <c r="CJ3129">
        <v>1</v>
      </c>
      <c r="CK3129" t="s">
        <v>1400</v>
      </c>
      <c r="CL3129">
        <f t="shared" si="242"/>
        <v>1</v>
      </c>
      <c r="CM3129">
        <f t="shared" si="243"/>
        <v>0</v>
      </c>
      <c r="CN3129">
        <f t="shared" si="244"/>
        <v>0</v>
      </c>
    </row>
    <row r="3130" spans="1:92" x14ac:dyDescent="0.25">
      <c r="A3130">
        <v>2892</v>
      </c>
      <c r="B3130" t="s">
        <v>564</v>
      </c>
      <c r="C3130" t="s">
        <v>564</v>
      </c>
      <c r="D3130">
        <v>2614594</v>
      </c>
      <c r="E3130">
        <v>1</v>
      </c>
      <c r="F3130" s="107">
        <v>41016</v>
      </c>
      <c r="G3130" s="107">
        <v>41101</v>
      </c>
      <c r="H3130">
        <v>2614594</v>
      </c>
      <c r="I3130" s="107">
        <v>41017</v>
      </c>
      <c r="J3130" s="107">
        <v>41020</v>
      </c>
      <c r="K3130">
        <v>5000</v>
      </c>
      <c r="L3130" t="s">
        <v>567</v>
      </c>
      <c r="M3130" s="107">
        <v>41020</v>
      </c>
      <c r="N3130" t="s">
        <v>87</v>
      </c>
      <c r="O3130" t="s">
        <v>583</v>
      </c>
      <c r="P3130" t="s">
        <v>122</v>
      </c>
      <c r="Q3130">
        <v>4</v>
      </c>
      <c r="R3130">
        <v>86</v>
      </c>
      <c r="S3130">
        <v>0</v>
      </c>
      <c r="T3130">
        <v>0</v>
      </c>
      <c r="AD3130" s="107">
        <v>31290</v>
      </c>
      <c r="AE3130" t="s">
        <v>45</v>
      </c>
      <c r="AF3130" t="s">
        <v>32</v>
      </c>
      <c r="AG3130" t="s">
        <v>868</v>
      </c>
      <c r="AH3130" t="s">
        <v>30</v>
      </c>
      <c r="AI3130" t="s">
        <v>69</v>
      </c>
      <c r="AJ3130" t="s">
        <v>122</v>
      </c>
      <c r="AK3130">
        <v>8</v>
      </c>
      <c r="AL3130" t="s">
        <v>122</v>
      </c>
      <c r="AP3130" t="s">
        <v>192</v>
      </c>
      <c r="AR3130" t="s">
        <v>66</v>
      </c>
      <c r="AS3130" t="s">
        <v>63</v>
      </c>
      <c r="BC3130" t="s">
        <v>51</v>
      </c>
      <c r="BF3130">
        <v>4</v>
      </c>
      <c r="BG3130">
        <v>85</v>
      </c>
      <c r="BH3130">
        <v>86</v>
      </c>
      <c r="BI3130">
        <v>26.57377049180328</v>
      </c>
      <c r="BJ3130">
        <f t="shared" si="240"/>
        <v>27</v>
      </c>
      <c r="BK3130">
        <v>0</v>
      </c>
      <c r="BL3130">
        <v>-81</v>
      </c>
      <c r="BM3130" t="s">
        <v>1051</v>
      </c>
      <c r="BN3130" t="s">
        <v>75</v>
      </c>
      <c r="BO3130" t="s">
        <v>87</v>
      </c>
      <c r="BQ3130" t="s">
        <v>1051</v>
      </c>
      <c r="BR3130" t="s">
        <v>87</v>
      </c>
      <c r="BS3130" t="s">
        <v>573</v>
      </c>
      <c r="BT3130" t="s">
        <v>1252</v>
      </c>
      <c r="BU3130" t="s">
        <v>564</v>
      </c>
      <c r="BV3130">
        <v>4.6511627906976744E-2</v>
      </c>
      <c r="BW3130">
        <v>4.7058823529411764E-2</v>
      </c>
      <c r="BX3130">
        <v>5.4719562243502051E-4</v>
      </c>
      <c r="BY3130">
        <v>0</v>
      </c>
      <c r="BZ3130">
        <v>-4</v>
      </c>
      <c r="CA3130">
        <v>0</v>
      </c>
      <c r="CB3130">
        <v>4</v>
      </c>
      <c r="CC3130" t="e">
        <v>#VALUE!</v>
      </c>
      <c r="CD3130">
        <v>4</v>
      </c>
      <c r="CE3130">
        <v>0</v>
      </c>
      <c r="CH3130">
        <f t="shared" si="241"/>
        <v>0</v>
      </c>
      <c r="CI3130" t="s">
        <v>1405</v>
      </c>
      <c r="CJ3130">
        <v>1</v>
      </c>
      <c r="CK3130" t="s">
        <v>1399</v>
      </c>
      <c r="CL3130">
        <f t="shared" si="242"/>
        <v>1</v>
      </c>
      <c r="CM3130">
        <f t="shared" si="243"/>
        <v>0</v>
      </c>
      <c r="CN3130">
        <f t="shared" si="244"/>
        <v>0</v>
      </c>
    </row>
    <row r="3131" spans="1:92" x14ac:dyDescent="0.25">
      <c r="A3131">
        <v>3093</v>
      </c>
      <c r="B3131" t="s">
        <v>564</v>
      </c>
      <c r="C3131" t="s">
        <v>564</v>
      </c>
      <c r="D3131">
        <v>2614596</v>
      </c>
      <c r="E3131">
        <v>5</v>
      </c>
      <c r="F3131" s="107">
        <v>41023</v>
      </c>
      <c r="G3131" s="107">
        <v>41487</v>
      </c>
      <c r="H3131">
        <v>2614596</v>
      </c>
      <c r="I3131" s="107">
        <v>41021</v>
      </c>
      <c r="J3131" s="107">
        <v>41487</v>
      </c>
      <c r="K3131">
        <v>270000</v>
      </c>
      <c r="L3131" t="s">
        <v>570</v>
      </c>
      <c r="N3131" t="s">
        <v>564</v>
      </c>
      <c r="O3131" t="s">
        <v>913</v>
      </c>
      <c r="P3131" t="s">
        <v>38</v>
      </c>
      <c r="Q3131">
        <v>467</v>
      </c>
      <c r="R3131">
        <v>465</v>
      </c>
      <c r="S3131">
        <v>0</v>
      </c>
      <c r="T3131">
        <v>0</v>
      </c>
      <c r="AD3131" s="107">
        <v>27376</v>
      </c>
      <c r="AE3131" t="s">
        <v>31</v>
      </c>
      <c r="AF3131" t="s">
        <v>32</v>
      </c>
      <c r="AG3131" t="s">
        <v>868</v>
      </c>
      <c r="AH3131" t="s">
        <v>30</v>
      </c>
      <c r="AI3131" t="s">
        <v>46</v>
      </c>
      <c r="AJ3131" t="s">
        <v>88</v>
      </c>
      <c r="AK3131">
        <v>19</v>
      </c>
      <c r="AL3131" t="s">
        <v>987</v>
      </c>
      <c r="AN3131">
        <v>15</v>
      </c>
      <c r="AP3131" t="s">
        <v>330</v>
      </c>
      <c r="AR3131" t="s">
        <v>49</v>
      </c>
      <c r="AS3131" t="s">
        <v>330</v>
      </c>
      <c r="BC3131" t="s">
        <v>37</v>
      </c>
      <c r="BF3131">
        <v>467</v>
      </c>
      <c r="BG3131">
        <v>467</v>
      </c>
      <c r="BH3131">
        <v>465</v>
      </c>
      <c r="BI3131">
        <v>37.286885245901637</v>
      </c>
      <c r="BJ3131">
        <f t="shared" si="240"/>
        <v>37</v>
      </c>
      <c r="BK3131">
        <v>0</v>
      </c>
      <c r="BL3131">
        <v>0</v>
      </c>
      <c r="BM3131" t="s">
        <v>1050</v>
      </c>
      <c r="BN3131" t="s">
        <v>913</v>
      </c>
      <c r="BO3131" t="s">
        <v>564</v>
      </c>
      <c r="BQ3131" t="s">
        <v>1050</v>
      </c>
      <c r="BR3131" t="s">
        <v>87</v>
      </c>
      <c r="BS3131" t="s">
        <v>572</v>
      </c>
      <c r="BT3131" t="s">
        <v>1252</v>
      </c>
      <c r="BU3131" t="s">
        <v>564</v>
      </c>
      <c r="BV3131">
        <v>1</v>
      </c>
      <c r="BW3131">
        <v>1.0043010752688173</v>
      </c>
      <c r="BX3131">
        <v>4.3010752688172893E-3</v>
      </c>
      <c r="BY3131">
        <v>0</v>
      </c>
      <c r="BZ3131">
        <v>-467</v>
      </c>
      <c r="CA3131">
        <v>0</v>
      </c>
      <c r="CB3131">
        <v>467</v>
      </c>
      <c r="CC3131" t="e">
        <v>#VALUE!</v>
      </c>
      <c r="CD3131">
        <v>467</v>
      </c>
      <c r="CE3131">
        <v>0</v>
      </c>
      <c r="CH3131">
        <f t="shared" si="241"/>
        <v>0</v>
      </c>
      <c r="CI3131" t="s">
        <v>1406</v>
      </c>
      <c r="CJ3131">
        <v>0</v>
      </c>
      <c r="CK3131" t="s">
        <v>1399</v>
      </c>
      <c r="CL3131">
        <f t="shared" si="242"/>
        <v>0</v>
      </c>
      <c r="CM3131">
        <f t="shared" si="243"/>
        <v>0</v>
      </c>
      <c r="CN3131">
        <f t="shared" si="244"/>
        <v>0</v>
      </c>
    </row>
    <row r="3132" spans="1:92" x14ac:dyDescent="0.25">
      <c r="A3132">
        <v>2899</v>
      </c>
      <c r="B3132" t="s">
        <v>564</v>
      </c>
      <c r="C3132" t="s">
        <v>564</v>
      </c>
      <c r="D3132">
        <v>2614726</v>
      </c>
      <c r="E3132">
        <v>2</v>
      </c>
      <c r="F3132" s="107">
        <v>41016</v>
      </c>
      <c r="G3132" s="107">
        <v>41123</v>
      </c>
      <c r="H3132">
        <v>2614726</v>
      </c>
      <c r="I3132" s="107">
        <v>41017</v>
      </c>
      <c r="J3132" s="107">
        <v>41017</v>
      </c>
      <c r="K3132">
        <v>2000</v>
      </c>
      <c r="L3132" t="s">
        <v>566</v>
      </c>
      <c r="M3132" s="107">
        <v>41017</v>
      </c>
      <c r="N3132" t="s">
        <v>87</v>
      </c>
      <c r="O3132" t="s">
        <v>159</v>
      </c>
      <c r="P3132" t="s">
        <v>587</v>
      </c>
      <c r="Q3132">
        <v>1</v>
      </c>
      <c r="R3132">
        <v>108</v>
      </c>
      <c r="S3132">
        <v>0</v>
      </c>
      <c r="T3132">
        <v>0</v>
      </c>
      <c r="AB3132" t="s">
        <v>111</v>
      </c>
      <c r="AD3132" s="107">
        <v>31064</v>
      </c>
      <c r="AE3132" t="s">
        <v>31</v>
      </c>
      <c r="AF3132" t="s">
        <v>39</v>
      </c>
      <c r="AG3132" t="s">
        <v>40</v>
      </c>
      <c r="AH3132" t="s">
        <v>30</v>
      </c>
      <c r="AI3132" t="s">
        <v>71</v>
      </c>
      <c r="AJ3132" t="s">
        <v>47</v>
      </c>
      <c r="AK3132">
        <v>4</v>
      </c>
      <c r="AL3132" t="s">
        <v>47</v>
      </c>
      <c r="AP3132" t="s">
        <v>42</v>
      </c>
      <c r="AR3132" t="s">
        <v>43</v>
      </c>
      <c r="AS3132" t="s">
        <v>44</v>
      </c>
      <c r="BC3132" t="s">
        <v>51</v>
      </c>
      <c r="BF3132">
        <v>1</v>
      </c>
      <c r="BG3132">
        <v>107</v>
      </c>
      <c r="BH3132">
        <v>108</v>
      </c>
      <c r="BI3132">
        <v>27.191256830601095</v>
      </c>
      <c r="BJ3132">
        <f t="shared" si="240"/>
        <v>27</v>
      </c>
      <c r="BK3132">
        <v>0</v>
      </c>
      <c r="BL3132">
        <v>-106</v>
      </c>
      <c r="BM3132" t="s">
        <v>47</v>
      </c>
      <c r="BN3132" t="s">
        <v>159</v>
      </c>
      <c r="BO3132" t="s">
        <v>87</v>
      </c>
      <c r="BQ3132" t="s">
        <v>47</v>
      </c>
      <c r="BR3132" t="s">
        <v>87</v>
      </c>
      <c r="BS3132" t="s">
        <v>573</v>
      </c>
      <c r="BT3132" t="s">
        <v>1252</v>
      </c>
      <c r="BU3132" t="s">
        <v>564</v>
      </c>
      <c r="BV3132">
        <v>9.2592592592592587E-3</v>
      </c>
      <c r="BW3132">
        <v>9.3457943925233638E-3</v>
      </c>
      <c r="BX3132">
        <v>8.6535133264105044E-5</v>
      </c>
      <c r="BY3132">
        <v>0</v>
      </c>
      <c r="BZ3132">
        <v>-1</v>
      </c>
      <c r="CA3132">
        <v>0</v>
      </c>
      <c r="CB3132">
        <v>1</v>
      </c>
      <c r="CC3132" t="e">
        <v>#VALUE!</v>
      </c>
      <c r="CD3132">
        <v>1</v>
      </c>
      <c r="CE3132">
        <v>0</v>
      </c>
      <c r="CH3132">
        <f t="shared" si="241"/>
        <v>0</v>
      </c>
      <c r="CI3132" t="s">
        <v>1405</v>
      </c>
      <c r="CJ3132">
        <v>1</v>
      </c>
      <c r="CK3132" t="s">
        <v>1399</v>
      </c>
      <c r="CL3132">
        <f t="shared" si="242"/>
        <v>1</v>
      </c>
      <c r="CM3132">
        <f t="shared" si="243"/>
        <v>0</v>
      </c>
      <c r="CN3132">
        <f t="shared" si="244"/>
        <v>0</v>
      </c>
    </row>
    <row r="3133" spans="1:92" x14ac:dyDescent="0.25">
      <c r="A3133">
        <v>2908</v>
      </c>
      <c r="B3133" t="s">
        <v>564</v>
      </c>
      <c r="C3133" t="s">
        <v>564</v>
      </c>
      <c r="D3133">
        <v>2614737</v>
      </c>
      <c r="E3133">
        <v>2</v>
      </c>
      <c r="F3133" s="107">
        <v>41016</v>
      </c>
      <c r="G3133" s="107">
        <v>41136</v>
      </c>
      <c r="H3133">
        <v>2614737</v>
      </c>
      <c r="I3133" s="107">
        <v>41017</v>
      </c>
      <c r="J3133" s="107">
        <v>41018</v>
      </c>
      <c r="K3133">
        <v>10000</v>
      </c>
      <c r="L3133" t="s">
        <v>568</v>
      </c>
      <c r="M3133" s="107">
        <v>41018</v>
      </c>
      <c r="N3133" t="s">
        <v>87</v>
      </c>
      <c r="O3133" t="s">
        <v>75</v>
      </c>
      <c r="P3133" t="s">
        <v>587</v>
      </c>
      <c r="Q3133">
        <v>2</v>
      </c>
      <c r="R3133">
        <v>121</v>
      </c>
      <c r="S3133">
        <v>0</v>
      </c>
      <c r="T3133">
        <v>0</v>
      </c>
      <c r="AD3133" s="107">
        <v>34182</v>
      </c>
      <c r="AE3133" t="s">
        <v>31</v>
      </c>
      <c r="AF3133" t="s">
        <v>32</v>
      </c>
      <c r="AG3133" t="s">
        <v>868</v>
      </c>
      <c r="AH3133" t="s">
        <v>30</v>
      </c>
      <c r="AI3133" t="s">
        <v>58</v>
      </c>
      <c r="AJ3133" t="s">
        <v>47</v>
      </c>
      <c r="AK3133">
        <v>8</v>
      </c>
      <c r="AL3133" t="s">
        <v>47</v>
      </c>
      <c r="AP3133" t="s">
        <v>55</v>
      </c>
      <c r="AR3133" t="s">
        <v>49</v>
      </c>
      <c r="AS3133" t="s">
        <v>56</v>
      </c>
      <c r="BC3133" t="s">
        <v>51</v>
      </c>
      <c r="BF3133">
        <v>2</v>
      </c>
      <c r="BG3133">
        <v>120</v>
      </c>
      <c r="BH3133">
        <v>121</v>
      </c>
      <c r="BI3133">
        <v>18.672131147540984</v>
      </c>
      <c r="BJ3133">
        <f t="shared" si="240"/>
        <v>19</v>
      </c>
      <c r="BK3133">
        <v>0</v>
      </c>
      <c r="BL3133">
        <v>-118</v>
      </c>
      <c r="BM3133" t="s">
        <v>47</v>
      </c>
      <c r="BN3133" t="s">
        <v>75</v>
      </c>
      <c r="BO3133" t="s">
        <v>87</v>
      </c>
      <c r="BQ3133" t="s">
        <v>47</v>
      </c>
      <c r="BR3133" t="s">
        <v>87</v>
      </c>
      <c r="BS3133" t="s">
        <v>573</v>
      </c>
      <c r="BT3133" t="s">
        <v>1252</v>
      </c>
      <c r="BU3133" t="s">
        <v>564</v>
      </c>
      <c r="BV3133">
        <v>1.6528925619834711E-2</v>
      </c>
      <c r="BW3133">
        <v>1.6666666666666666E-2</v>
      </c>
      <c r="BX3133">
        <v>1.3774104683195523E-4</v>
      </c>
      <c r="BY3133">
        <v>0</v>
      </c>
      <c r="BZ3133">
        <v>-2</v>
      </c>
      <c r="CA3133">
        <v>0</v>
      </c>
      <c r="CB3133">
        <v>2</v>
      </c>
      <c r="CC3133" t="e">
        <v>#VALUE!</v>
      </c>
      <c r="CD3133">
        <v>2</v>
      </c>
      <c r="CE3133">
        <v>0</v>
      </c>
      <c r="CH3133">
        <f t="shared" si="241"/>
        <v>0</v>
      </c>
      <c r="CI3133" t="s">
        <v>1405</v>
      </c>
      <c r="CJ3133">
        <v>1</v>
      </c>
      <c r="CK3133" t="s">
        <v>1399</v>
      </c>
      <c r="CL3133">
        <f t="shared" si="242"/>
        <v>1</v>
      </c>
      <c r="CM3133">
        <f t="shared" si="243"/>
        <v>0</v>
      </c>
      <c r="CN3133">
        <f t="shared" si="244"/>
        <v>0</v>
      </c>
    </row>
    <row r="3134" spans="1:92" x14ac:dyDescent="0.25">
      <c r="A3134">
        <v>2909</v>
      </c>
      <c r="B3134" t="s">
        <v>564</v>
      </c>
      <c r="C3134" t="s">
        <v>564</v>
      </c>
      <c r="D3134">
        <v>2614738</v>
      </c>
      <c r="E3134">
        <v>1</v>
      </c>
      <c r="F3134" s="107">
        <v>41016</v>
      </c>
      <c r="G3134" s="107">
        <v>41192</v>
      </c>
      <c r="H3134">
        <v>2614738</v>
      </c>
      <c r="I3134" s="107" t="s">
        <v>560</v>
      </c>
      <c r="J3134" s="107" t="s">
        <v>560</v>
      </c>
      <c r="K3134">
        <v>2000</v>
      </c>
      <c r="L3134" t="s">
        <v>566</v>
      </c>
      <c r="M3134" s="107">
        <v>41018</v>
      </c>
      <c r="N3134" t="s">
        <v>87</v>
      </c>
      <c r="O3134" t="s">
        <v>75</v>
      </c>
      <c r="P3134" t="s">
        <v>54</v>
      </c>
      <c r="Q3134">
        <v>0</v>
      </c>
      <c r="R3134">
        <v>177</v>
      </c>
      <c r="S3134">
        <v>0</v>
      </c>
      <c r="T3134">
        <v>0</v>
      </c>
      <c r="AD3134" s="107">
        <v>33630</v>
      </c>
      <c r="AE3134" t="s">
        <v>45</v>
      </c>
      <c r="AF3134" t="s">
        <v>68</v>
      </c>
      <c r="AG3134" t="s">
        <v>870</v>
      </c>
      <c r="AH3134" t="s">
        <v>30</v>
      </c>
      <c r="AI3134" t="s">
        <v>96</v>
      </c>
      <c r="AJ3134" t="s">
        <v>54</v>
      </c>
      <c r="AK3134">
        <v>7</v>
      </c>
      <c r="AL3134" t="s">
        <v>54</v>
      </c>
      <c r="AP3134" t="s">
        <v>97</v>
      </c>
      <c r="AR3134" t="s">
        <v>43</v>
      </c>
      <c r="AS3134" t="s">
        <v>63</v>
      </c>
      <c r="BC3134" t="s">
        <v>51</v>
      </c>
      <c r="BF3134">
        <v>0</v>
      </c>
      <c r="BG3134">
        <v>0</v>
      </c>
      <c r="BH3134">
        <v>177</v>
      </c>
      <c r="BI3134">
        <v>20.180327868852459</v>
      </c>
      <c r="BJ3134" t="e">
        <f t="shared" si="240"/>
        <v>#VALUE!</v>
      </c>
      <c r="BK3134" t="e">
        <v>#VALUE!</v>
      </c>
      <c r="BL3134" t="e">
        <v>#VALUE!</v>
      </c>
      <c r="BM3134" t="s">
        <v>1051</v>
      </c>
      <c r="BN3134" t="s">
        <v>75</v>
      </c>
      <c r="BO3134" t="s">
        <v>87</v>
      </c>
      <c r="BQ3134" t="s">
        <v>1051</v>
      </c>
      <c r="BR3134">
        <v>0</v>
      </c>
      <c r="BS3134" t="s">
        <v>573</v>
      </c>
      <c r="BT3134" t="s">
        <v>1252</v>
      </c>
      <c r="BU3134" t="s">
        <v>564</v>
      </c>
      <c r="BV3134">
        <v>0</v>
      </c>
      <c r="BW3134">
        <v>0</v>
      </c>
      <c r="BX3134">
        <v>0</v>
      </c>
      <c r="BY3134">
        <v>0</v>
      </c>
      <c r="BZ3134" t="e">
        <v>#VALUE!</v>
      </c>
      <c r="CA3134" t="e">
        <v>#VALUE!</v>
      </c>
      <c r="CB3134" t="e">
        <v>#VALUE!</v>
      </c>
      <c r="CC3134">
        <v>0</v>
      </c>
      <c r="CD3134">
        <v>0</v>
      </c>
      <c r="CE3134">
        <v>0</v>
      </c>
      <c r="CH3134">
        <f t="shared" si="241"/>
        <v>0</v>
      </c>
      <c r="CI3134" t="s">
        <v>1405</v>
      </c>
      <c r="CJ3134">
        <v>1</v>
      </c>
      <c r="CK3134" t="s">
        <v>1400</v>
      </c>
      <c r="CL3134">
        <f t="shared" si="242"/>
        <v>1</v>
      </c>
      <c r="CM3134">
        <f t="shared" si="243"/>
        <v>0</v>
      </c>
      <c r="CN3134">
        <f t="shared" si="244"/>
        <v>0</v>
      </c>
    </row>
    <row r="3135" spans="1:92" x14ac:dyDescent="0.25">
      <c r="A3135">
        <v>2915</v>
      </c>
      <c r="B3135" t="s">
        <v>564</v>
      </c>
      <c r="C3135" t="s">
        <v>564</v>
      </c>
      <c r="D3135">
        <v>2614748</v>
      </c>
      <c r="E3135">
        <v>1</v>
      </c>
      <c r="F3135" s="107">
        <v>41016</v>
      </c>
      <c r="G3135" s="107">
        <v>41592</v>
      </c>
      <c r="H3135">
        <v>2614748</v>
      </c>
      <c r="I3135" s="107">
        <v>41017</v>
      </c>
      <c r="J3135" s="107">
        <v>41025</v>
      </c>
      <c r="K3135">
        <v>30000</v>
      </c>
      <c r="L3135" t="s">
        <v>570</v>
      </c>
      <c r="M3135" s="107">
        <v>41025</v>
      </c>
      <c r="N3135" t="s">
        <v>87</v>
      </c>
      <c r="O3135" t="s">
        <v>75</v>
      </c>
      <c r="P3135" t="s">
        <v>54</v>
      </c>
      <c r="Q3135">
        <v>9</v>
      </c>
      <c r="R3135">
        <v>577</v>
      </c>
      <c r="S3135">
        <v>0</v>
      </c>
      <c r="T3135">
        <v>0</v>
      </c>
      <c r="AD3135" s="107">
        <v>30936</v>
      </c>
      <c r="AE3135" t="s">
        <v>31</v>
      </c>
      <c r="AF3135" t="s">
        <v>68</v>
      </c>
      <c r="AG3135" t="s">
        <v>870</v>
      </c>
      <c r="AH3135" t="s">
        <v>30</v>
      </c>
      <c r="AI3135" t="s">
        <v>140</v>
      </c>
      <c r="AJ3135" t="s">
        <v>54</v>
      </c>
      <c r="AK3135">
        <v>20</v>
      </c>
      <c r="AL3135" t="s">
        <v>54</v>
      </c>
      <c r="AP3135" t="s">
        <v>104</v>
      </c>
      <c r="AR3135" t="s">
        <v>91</v>
      </c>
      <c r="AS3135" t="s">
        <v>105</v>
      </c>
      <c r="BC3135" t="s">
        <v>51</v>
      </c>
      <c r="BF3135">
        <v>9</v>
      </c>
      <c r="BG3135">
        <v>576</v>
      </c>
      <c r="BH3135">
        <v>577</v>
      </c>
      <c r="BI3135">
        <v>27.540983606557376</v>
      </c>
      <c r="BJ3135">
        <f t="shared" si="240"/>
        <v>28</v>
      </c>
      <c r="BK3135">
        <v>0</v>
      </c>
      <c r="BL3135">
        <v>-567</v>
      </c>
      <c r="BM3135" t="s">
        <v>1051</v>
      </c>
      <c r="BN3135" t="s">
        <v>75</v>
      </c>
      <c r="BO3135" t="s">
        <v>87</v>
      </c>
      <c r="BQ3135" t="s">
        <v>1051</v>
      </c>
      <c r="BR3135" t="s">
        <v>87</v>
      </c>
      <c r="BS3135" t="s">
        <v>573</v>
      </c>
      <c r="BT3135" t="s">
        <v>1252</v>
      </c>
      <c r="BU3135" t="s">
        <v>564</v>
      </c>
      <c r="BV3135">
        <v>1.5597920277296361E-2</v>
      </c>
      <c r="BW3135">
        <v>1.5625E-2</v>
      </c>
      <c r="BX3135">
        <v>2.7079722703639286E-5</v>
      </c>
      <c r="BY3135">
        <v>0</v>
      </c>
      <c r="BZ3135">
        <v>-9</v>
      </c>
      <c r="CA3135">
        <v>0</v>
      </c>
      <c r="CB3135">
        <v>9</v>
      </c>
      <c r="CC3135" t="e">
        <v>#VALUE!</v>
      </c>
      <c r="CD3135">
        <v>9</v>
      </c>
      <c r="CE3135">
        <v>0</v>
      </c>
      <c r="CH3135">
        <f t="shared" si="241"/>
        <v>0</v>
      </c>
      <c r="CI3135" t="s">
        <v>1405</v>
      </c>
      <c r="CJ3135">
        <v>1</v>
      </c>
      <c r="CK3135" t="s">
        <v>1399</v>
      </c>
      <c r="CL3135">
        <f t="shared" si="242"/>
        <v>1</v>
      </c>
      <c r="CM3135">
        <f t="shared" si="243"/>
        <v>0</v>
      </c>
      <c r="CN3135">
        <f t="shared" si="244"/>
        <v>0</v>
      </c>
    </row>
    <row r="3136" spans="1:92" x14ac:dyDescent="0.25">
      <c r="A3136">
        <v>2913</v>
      </c>
      <c r="B3136" t="s">
        <v>564</v>
      </c>
      <c r="C3136" t="s">
        <v>564</v>
      </c>
      <c r="D3136">
        <v>2614749</v>
      </c>
      <c r="E3136">
        <v>2</v>
      </c>
      <c r="F3136" s="107">
        <v>41016</v>
      </c>
      <c r="G3136" s="107">
        <v>41032</v>
      </c>
      <c r="H3136">
        <v>2614749</v>
      </c>
      <c r="I3136" s="107">
        <v>41017</v>
      </c>
      <c r="J3136" s="107">
        <v>41032</v>
      </c>
      <c r="K3136">
        <v>2000</v>
      </c>
      <c r="L3136" t="s">
        <v>566</v>
      </c>
      <c r="N3136" t="s">
        <v>564</v>
      </c>
      <c r="O3136" t="s">
        <v>913</v>
      </c>
      <c r="P3136" t="s">
        <v>587</v>
      </c>
      <c r="Q3136">
        <v>16</v>
      </c>
      <c r="R3136">
        <v>17</v>
      </c>
      <c r="S3136">
        <v>0</v>
      </c>
      <c r="T3136">
        <v>0</v>
      </c>
      <c r="AD3136" s="107">
        <v>34357</v>
      </c>
      <c r="AE3136" t="s">
        <v>31</v>
      </c>
      <c r="AF3136" t="s">
        <v>68</v>
      </c>
      <c r="AG3136" t="s">
        <v>870</v>
      </c>
      <c r="AH3136" t="s">
        <v>30</v>
      </c>
      <c r="AI3136" t="s">
        <v>112</v>
      </c>
      <c r="AJ3136" t="s">
        <v>47</v>
      </c>
      <c r="AK3136">
        <v>2</v>
      </c>
      <c r="AL3136" t="s">
        <v>47</v>
      </c>
      <c r="AP3136" t="s">
        <v>174</v>
      </c>
      <c r="AR3136" t="s">
        <v>43</v>
      </c>
      <c r="AS3136" t="s">
        <v>44</v>
      </c>
      <c r="BC3136" t="s">
        <v>37</v>
      </c>
      <c r="BF3136">
        <v>16</v>
      </c>
      <c r="BG3136">
        <v>16</v>
      </c>
      <c r="BH3136">
        <v>17</v>
      </c>
      <c r="BI3136">
        <v>18.193989071038253</v>
      </c>
      <c r="BJ3136">
        <f t="shared" si="240"/>
        <v>18</v>
      </c>
      <c r="BK3136">
        <v>0</v>
      </c>
      <c r="BL3136">
        <v>0</v>
      </c>
      <c r="BM3136" t="s">
        <v>47</v>
      </c>
      <c r="BN3136" t="s">
        <v>913</v>
      </c>
      <c r="BO3136" t="s">
        <v>564</v>
      </c>
      <c r="BQ3136" t="s">
        <v>47</v>
      </c>
      <c r="BR3136" t="s">
        <v>87</v>
      </c>
      <c r="BS3136" t="s">
        <v>572</v>
      </c>
      <c r="BT3136" t="s">
        <v>1252</v>
      </c>
      <c r="BU3136" t="s">
        <v>564</v>
      </c>
      <c r="BV3136">
        <v>0.94117647058823528</v>
      </c>
      <c r="BW3136">
        <v>1</v>
      </c>
      <c r="BX3136">
        <v>5.8823529411764719E-2</v>
      </c>
      <c r="BY3136">
        <v>0</v>
      </c>
      <c r="BZ3136">
        <v>-16</v>
      </c>
      <c r="CA3136">
        <v>0</v>
      </c>
      <c r="CB3136">
        <v>16</v>
      </c>
      <c r="CC3136" t="e">
        <v>#VALUE!</v>
      </c>
      <c r="CD3136">
        <v>16</v>
      </c>
      <c r="CE3136">
        <v>0</v>
      </c>
      <c r="CH3136">
        <f t="shared" si="241"/>
        <v>0</v>
      </c>
      <c r="CI3136" t="s">
        <v>1404</v>
      </c>
      <c r="CJ3136">
        <v>2</v>
      </c>
      <c r="CK3136" t="s">
        <v>1399</v>
      </c>
      <c r="CL3136">
        <f t="shared" si="242"/>
        <v>0</v>
      </c>
      <c r="CM3136">
        <f t="shared" si="243"/>
        <v>0</v>
      </c>
      <c r="CN3136">
        <f t="shared" si="244"/>
        <v>0</v>
      </c>
    </row>
    <row r="3137" spans="1:92" x14ac:dyDescent="0.25">
      <c r="A3137">
        <v>2914</v>
      </c>
      <c r="B3137" t="s">
        <v>87</v>
      </c>
      <c r="C3137" t="s">
        <v>564</v>
      </c>
      <c r="D3137">
        <v>2614750</v>
      </c>
      <c r="E3137">
        <v>2</v>
      </c>
      <c r="F3137" s="107">
        <v>41016</v>
      </c>
      <c r="G3137" s="107">
        <v>41019</v>
      </c>
      <c r="H3137">
        <v>2614750</v>
      </c>
      <c r="I3137" s="107">
        <v>41017</v>
      </c>
      <c r="J3137" s="107">
        <v>41019</v>
      </c>
      <c r="K3137">
        <v>2000</v>
      </c>
      <c r="L3137" t="s">
        <v>566</v>
      </c>
      <c r="N3137" t="s">
        <v>564</v>
      </c>
      <c r="O3137" t="s">
        <v>913</v>
      </c>
      <c r="P3137" t="s">
        <v>587</v>
      </c>
      <c r="Q3137">
        <v>3</v>
      </c>
      <c r="R3137">
        <v>4</v>
      </c>
      <c r="S3137">
        <v>0</v>
      </c>
      <c r="T3137">
        <v>0</v>
      </c>
      <c r="AD3137" s="107">
        <v>32894</v>
      </c>
      <c r="AE3137" t="s">
        <v>31</v>
      </c>
      <c r="AF3137" t="s">
        <v>68</v>
      </c>
      <c r="AG3137" t="s">
        <v>870</v>
      </c>
      <c r="AH3137" t="s">
        <v>30</v>
      </c>
      <c r="AI3137" t="s">
        <v>112</v>
      </c>
      <c r="AJ3137" t="s">
        <v>47</v>
      </c>
      <c r="AK3137">
        <v>2</v>
      </c>
      <c r="AL3137" t="s">
        <v>47</v>
      </c>
      <c r="AP3137" t="s">
        <v>174</v>
      </c>
      <c r="AR3137" t="s">
        <v>43</v>
      </c>
      <c r="AS3137" t="s">
        <v>44</v>
      </c>
      <c r="BC3137" t="s">
        <v>37</v>
      </c>
      <c r="BD3137" t="s">
        <v>1102</v>
      </c>
      <c r="BF3137">
        <v>3</v>
      </c>
      <c r="BG3137">
        <v>3</v>
      </c>
      <c r="BH3137">
        <v>4</v>
      </c>
      <c r="BI3137">
        <v>22.191256830601095</v>
      </c>
      <c r="BJ3137">
        <f t="shared" si="240"/>
        <v>22</v>
      </c>
      <c r="BK3137">
        <v>0</v>
      </c>
      <c r="BL3137">
        <v>0</v>
      </c>
      <c r="BM3137" t="s">
        <v>47</v>
      </c>
      <c r="BN3137" t="s">
        <v>913</v>
      </c>
      <c r="BO3137" t="s">
        <v>564</v>
      </c>
      <c r="BQ3137" t="s">
        <v>47</v>
      </c>
      <c r="BR3137" t="s">
        <v>87</v>
      </c>
      <c r="BS3137" t="s">
        <v>572</v>
      </c>
      <c r="BT3137" t="s">
        <v>1252</v>
      </c>
      <c r="BU3137" t="s">
        <v>564</v>
      </c>
      <c r="BV3137">
        <v>0.75</v>
      </c>
      <c r="BW3137">
        <v>1</v>
      </c>
      <c r="BX3137">
        <v>0.25</v>
      </c>
      <c r="BY3137">
        <v>0</v>
      </c>
      <c r="BZ3137">
        <v>-3</v>
      </c>
      <c r="CA3137">
        <v>0</v>
      </c>
      <c r="CB3137">
        <v>3</v>
      </c>
      <c r="CC3137" t="e">
        <v>#VALUE!</v>
      </c>
      <c r="CD3137">
        <v>3</v>
      </c>
      <c r="CE3137">
        <v>0</v>
      </c>
      <c r="CH3137">
        <f t="shared" si="241"/>
        <v>0</v>
      </c>
      <c r="CI3137" t="s">
        <v>1405</v>
      </c>
      <c r="CJ3137">
        <v>1</v>
      </c>
      <c r="CK3137" t="s">
        <v>1399</v>
      </c>
      <c r="CL3137">
        <f t="shared" si="242"/>
        <v>0</v>
      </c>
      <c r="CM3137">
        <f t="shared" si="243"/>
        <v>0</v>
      </c>
      <c r="CN3137">
        <f t="shared" si="244"/>
        <v>0</v>
      </c>
    </row>
    <row r="3138" spans="1:92" x14ac:dyDescent="0.25">
      <c r="A3138">
        <v>2929</v>
      </c>
      <c r="B3138" t="s">
        <v>564</v>
      </c>
      <c r="C3138" t="s">
        <v>564</v>
      </c>
      <c r="D3138">
        <v>2614816</v>
      </c>
      <c r="E3138">
        <v>1</v>
      </c>
      <c r="F3138" s="107">
        <v>41017</v>
      </c>
      <c r="G3138" s="107">
        <v>41102</v>
      </c>
      <c r="H3138">
        <v>2614816</v>
      </c>
      <c r="I3138" s="107">
        <v>41017</v>
      </c>
      <c r="J3138" s="107">
        <v>41022</v>
      </c>
      <c r="K3138">
        <v>30000</v>
      </c>
      <c r="L3138" t="s">
        <v>570</v>
      </c>
      <c r="M3138" s="107">
        <v>41022</v>
      </c>
      <c r="N3138" t="s">
        <v>87</v>
      </c>
      <c r="O3138" t="s">
        <v>75</v>
      </c>
      <c r="P3138" t="s">
        <v>54</v>
      </c>
      <c r="Q3138">
        <v>6</v>
      </c>
      <c r="R3138">
        <v>86</v>
      </c>
      <c r="S3138">
        <v>0</v>
      </c>
      <c r="T3138">
        <v>0</v>
      </c>
      <c r="AD3138" s="107">
        <v>32783</v>
      </c>
      <c r="AE3138" t="s">
        <v>31</v>
      </c>
      <c r="AF3138" t="s">
        <v>32</v>
      </c>
      <c r="AG3138" t="s">
        <v>868</v>
      </c>
      <c r="AH3138" t="s">
        <v>30</v>
      </c>
      <c r="AI3138" t="s">
        <v>96</v>
      </c>
      <c r="AJ3138" t="s">
        <v>54</v>
      </c>
      <c r="AK3138">
        <v>5</v>
      </c>
      <c r="AL3138" t="s">
        <v>54</v>
      </c>
      <c r="AP3138" t="s">
        <v>72</v>
      </c>
      <c r="AR3138" t="s">
        <v>49</v>
      </c>
      <c r="AS3138" t="s">
        <v>73</v>
      </c>
      <c r="BC3138" t="s">
        <v>51</v>
      </c>
      <c r="BF3138">
        <v>6</v>
      </c>
      <c r="BG3138">
        <v>86</v>
      </c>
      <c r="BH3138">
        <v>86</v>
      </c>
      <c r="BI3138">
        <v>22.497267759562842</v>
      </c>
      <c r="BJ3138">
        <f t="shared" si="240"/>
        <v>23</v>
      </c>
      <c r="BK3138">
        <v>0</v>
      </c>
      <c r="BL3138">
        <v>-80</v>
      </c>
      <c r="BM3138" t="s">
        <v>1051</v>
      </c>
      <c r="BN3138" t="s">
        <v>75</v>
      </c>
      <c r="BO3138" t="s">
        <v>87</v>
      </c>
      <c r="BQ3138" t="s">
        <v>1051</v>
      </c>
      <c r="BR3138" t="s">
        <v>87</v>
      </c>
      <c r="BS3138" t="s">
        <v>573</v>
      </c>
      <c r="BT3138" t="s">
        <v>1252</v>
      </c>
      <c r="BU3138" t="s">
        <v>564</v>
      </c>
      <c r="BV3138">
        <v>6.9767441860465115E-2</v>
      </c>
      <c r="BW3138">
        <v>6.9767441860465115E-2</v>
      </c>
      <c r="BX3138">
        <v>0</v>
      </c>
      <c r="BY3138">
        <v>0</v>
      </c>
      <c r="BZ3138">
        <v>-6</v>
      </c>
      <c r="CA3138">
        <v>0</v>
      </c>
      <c r="CB3138">
        <v>6</v>
      </c>
      <c r="CC3138" t="e">
        <v>#VALUE!</v>
      </c>
      <c r="CD3138">
        <v>6</v>
      </c>
      <c r="CE3138">
        <v>0</v>
      </c>
      <c r="CH3138">
        <f t="shared" si="241"/>
        <v>0</v>
      </c>
      <c r="CI3138" t="s">
        <v>1405</v>
      </c>
      <c r="CJ3138">
        <v>1</v>
      </c>
      <c r="CK3138" t="s">
        <v>1399</v>
      </c>
      <c r="CL3138">
        <f t="shared" si="242"/>
        <v>1</v>
      </c>
      <c r="CM3138">
        <f t="shared" si="243"/>
        <v>0</v>
      </c>
      <c r="CN3138">
        <f t="shared" si="244"/>
        <v>0</v>
      </c>
    </row>
    <row r="3139" spans="1:92" x14ac:dyDescent="0.25">
      <c r="A3139">
        <v>2927</v>
      </c>
      <c r="B3139" t="s">
        <v>564</v>
      </c>
      <c r="C3139" t="s">
        <v>564</v>
      </c>
      <c r="D3139">
        <v>2614822</v>
      </c>
      <c r="E3139">
        <v>1</v>
      </c>
      <c r="F3139" s="107">
        <v>41017</v>
      </c>
      <c r="G3139" s="107">
        <v>41190</v>
      </c>
      <c r="H3139">
        <v>2614822</v>
      </c>
      <c r="I3139" s="107">
        <v>41027</v>
      </c>
      <c r="J3139" s="107">
        <v>41190</v>
      </c>
      <c r="K3139">
        <v>800000</v>
      </c>
      <c r="L3139" t="s">
        <v>570</v>
      </c>
      <c r="N3139" t="s">
        <v>564</v>
      </c>
      <c r="O3139" t="s">
        <v>913</v>
      </c>
      <c r="P3139" t="s">
        <v>54</v>
      </c>
      <c r="Q3139">
        <v>164</v>
      </c>
      <c r="R3139">
        <v>174</v>
      </c>
      <c r="S3139">
        <v>0</v>
      </c>
      <c r="T3139">
        <v>0</v>
      </c>
      <c r="AD3139" s="107">
        <v>24877</v>
      </c>
      <c r="AE3139" t="s">
        <v>45</v>
      </c>
      <c r="AF3139" t="s">
        <v>68</v>
      </c>
      <c r="AG3139" t="s">
        <v>870</v>
      </c>
      <c r="AH3139" t="s">
        <v>30</v>
      </c>
      <c r="AI3139" t="s">
        <v>41</v>
      </c>
      <c r="AJ3139" t="s">
        <v>54</v>
      </c>
      <c r="AK3139">
        <v>6</v>
      </c>
      <c r="AL3139" t="s">
        <v>54</v>
      </c>
      <c r="AP3139" t="s">
        <v>186</v>
      </c>
      <c r="AR3139" t="s">
        <v>91</v>
      </c>
      <c r="AS3139" t="s">
        <v>60</v>
      </c>
      <c r="AT3139" t="s">
        <v>501</v>
      </c>
      <c r="BC3139" t="s">
        <v>51</v>
      </c>
      <c r="BF3139">
        <v>164</v>
      </c>
      <c r="BG3139">
        <v>164</v>
      </c>
      <c r="BH3139">
        <v>174</v>
      </c>
      <c r="BI3139">
        <v>44.098360655737707</v>
      </c>
      <c r="BJ3139">
        <f t="shared" ref="BJ3139:BJ3202" si="245">ROUND((I3139-AD3139)/365,0)</f>
        <v>44</v>
      </c>
      <c r="BK3139">
        <v>0</v>
      </c>
      <c r="BL3139">
        <v>0</v>
      </c>
      <c r="BM3139" t="s">
        <v>1051</v>
      </c>
      <c r="BN3139" t="s">
        <v>913</v>
      </c>
      <c r="BO3139" t="s">
        <v>564</v>
      </c>
      <c r="BQ3139" t="s">
        <v>1051</v>
      </c>
      <c r="BR3139" t="s">
        <v>87</v>
      </c>
      <c r="BS3139" t="s">
        <v>572</v>
      </c>
      <c r="BT3139" t="s">
        <v>1252</v>
      </c>
      <c r="BU3139" t="s">
        <v>564</v>
      </c>
      <c r="BV3139">
        <v>0.94252873563218387</v>
      </c>
      <c r="BW3139">
        <v>1</v>
      </c>
      <c r="BX3139">
        <v>5.7471264367816133E-2</v>
      </c>
      <c r="BY3139">
        <v>0</v>
      </c>
      <c r="BZ3139">
        <v>-164</v>
      </c>
      <c r="CA3139">
        <v>0</v>
      </c>
      <c r="CB3139">
        <v>164</v>
      </c>
      <c r="CC3139" t="e">
        <v>#VALUE!</v>
      </c>
      <c r="CD3139">
        <v>164</v>
      </c>
      <c r="CE3139">
        <v>0</v>
      </c>
      <c r="CH3139">
        <f t="shared" ref="CH3139:CH3202" si="246">IF(CM3139+CN3139&gt;0,1,0)</f>
        <v>0</v>
      </c>
      <c r="CI3139" t="s">
        <v>1403</v>
      </c>
      <c r="CJ3139">
        <v>6</v>
      </c>
      <c r="CK3139" t="s">
        <v>1399</v>
      </c>
      <c r="CL3139">
        <f t="shared" ref="CL3139:CL3202" si="247">IF(BN3139="None",0,1)</f>
        <v>0</v>
      </c>
      <c r="CM3139">
        <f t="shared" ref="CM3139:CM3202" si="248">IF(S3139&gt;0,1,0)</f>
        <v>0</v>
      </c>
      <c r="CN3139">
        <f t="shared" ref="CN3139:CN3202" si="249">IF(T3139&gt;0,1,0)</f>
        <v>0</v>
      </c>
    </row>
    <row r="3140" spans="1:92" x14ac:dyDescent="0.25">
      <c r="A3140">
        <v>2945</v>
      </c>
      <c r="B3140" t="s">
        <v>564</v>
      </c>
      <c r="C3140" t="s">
        <v>564</v>
      </c>
      <c r="D3140">
        <v>2614923</v>
      </c>
      <c r="E3140">
        <v>2</v>
      </c>
      <c r="F3140" s="107">
        <v>41017</v>
      </c>
      <c r="G3140" s="107">
        <v>41158</v>
      </c>
      <c r="H3140">
        <v>2614923</v>
      </c>
      <c r="I3140" s="107">
        <v>41018</v>
      </c>
      <c r="J3140" s="107">
        <v>41019</v>
      </c>
      <c r="K3140">
        <v>5000</v>
      </c>
      <c r="L3140" t="s">
        <v>567</v>
      </c>
      <c r="M3140" s="107">
        <v>41019</v>
      </c>
      <c r="N3140" t="s">
        <v>87</v>
      </c>
      <c r="O3140" t="s">
        <v>75</v>
      </c>
      <c r="P3140" t="s">
        <v>587</v>
      </c>
      <c r="Q3140">
        <v>2</v>
      </c>
      <c r="R3140">
        <v>142</v>
      </c>
      <c r="S3140">
        <v>0</v>
      </c>
      <c r="T3140">
        <v>0</v>
      </c>
      <c r="AD3140" s="107">
        <v>34375</v>
      </c>
      <c r="AE3140" t="s">
        <v>31</v>
      </c>
      <c r="AF3140" t="s">
        <v>68</v>
      </c>
      <c r="AG3140" t="s">
        <v>870</v>
      </c>
      <c r="AH3140" t="s">
        <v>30</v>
      </c>
      <c r="AI3140" t="s">
        <v>64</v>
      </c>
      <c r="AJ3140" t="s">
        <v>47</v>
      </c>
      <c r="AK3140">
        <v>6</v>
      </c>
      <c r="AL3140" t="s">
        <v>47</v>
      </c>
      <c r="AP3140" t="s">
        <v>107</v>
      </c>
      <c r="AR3140" t="s">
        <v>43</v>
      </c>
      <c r="AS3140" t="s">
        <v>60</v>
      </c>
      <c r="BC3140" t="s">
        <v>51</v>
      </c>
      <c r="BF3140">
        <v>2</v>
      </c>
      <c r="BG3140">
        <v>141</v>
      </c>
      <c r="BH3140">
        <v>142</v>
      </c>
      <c r="BI3140">
        <v>18.147540983606557</v>
      </c>
      <c r="BJ3140">
        <f t="shared" si="245"/>
        <v>18</v>
      </c>
      <c r="BK3140">
        <v>0</v>
      </c>
      <c r="BL3140">
        <v>-139</v>
      </c>
      <c r="BM3140" t="s">
        <v>47</v>
      </c>
      <c r="BN3140" t="s">
        <v>75</v>
      </c>
      <c r="BO3140" t="s">
        <v>87</v>
      </c>
      <c r="BQ3140" t="s">
        <v>47</v>
      </c>
      <c r="BR3140" t="s">
        <v>87</v>
      </c>
      <c r="BS3140" t="s">
        <v>573</v>
      </c>
      <c r="BT3140" t="s">
        <v>1252</v>
      </c>
      <c r="BU3140" t="s">
        <v>564</v>
      </c>
      <c r="BV3140">
        <v>1.4084507042253521E-2</v>
      </c>
      <c r="BW3140">
        <v>1.4184397163120567E-2</v>
      </c>
      <c r="BX3140">
        <v>9.9890120867045587E-5</v>
      </c>
      <c r="BY3140">
        <v>0</v>
      </c>
      <c r="BZ3140">
        <v>-2</v>
      </c>
      <c r="CA3140">
        <v>0</v>
      </c>
      <c r="CB3140">
        <v>2</v>
      </c>
      <c r="CC3140" t="e">
        <v>#VALUE!</v>
      </c>
      <c r="CD3140">
        <v>2</v>
      </c>
      <c r="CE3140">
        <v>0</v>
      </c>
      <c r="CH3140">
        <f t="shared" si="246"/>
        <v>0</v>
      </c>
      <c r="CI3140" t="s">
        <v>1405</v>
      </c>
      <c r="CJ3140">
        <v>1</v>
      </c>
      <c r="CK3140" t="s">
        <v>1399</v>
      </c>
      <c r="CL3140">
        <f t="shared" si="247"/>
        <v>1</v>
      </c>
      <c r="CM3140">
        <f t="shared" si="248"/>
        <v>0</v>
      </c>
      <c r="CN3140">
        <f t="shared" si="249"/>
        <v>0</v>
      </c>
    </row>
    <row r="3141" spans="1:92" x14ac:dyDescent="0.25">
      <c r="A3141">
        <v>2947</v>
      </c>
      <c r="B3141" t="s">
        <v>564</v>
      </c>
      <c r="C3141" t="s">
        <v>564</v>
      </c>
      <c r="D3141">
        <v>2614928</v>
      </c>
      <c r="E3141">
        <v>5</v>
      </c>
      <c r="F3141" s="107">
        <v>41017</v>
      </c>
      <c r="G3141" s="107">
        <v>41022</v>
      </c>
      <c r="H3141">
        <v>2614928</v>
      </c>
      <c r="I3141" s="107">
        <v>41018</v>
      </c>
      <c r="J3141" s="107">
        <v>41022</v>
      </c>
      <c r="K3141">
        <v>35000</v>
      </c>
      <c r="L3141" t="s">
        <v>570</v>
      </c>
      <c r="N3141" t="s">
        <v>564</v>
      </c>
      <c r="O3141" t="s">
        <v>913</v>
      </c>
      <c r="P3141" t="s">
        <v>38</v>
      </c>
      <c r="Q3141">
        <v>5</v>
      </c>
      <c r="R3141">
        <v>6</v>
      </c>
      <c r="S3141">
        <v>0</v>
      </c>
      <c r="T3141">
        <v>0</v>
      </c>
      <c r="AB3141" t="s">
        <v>111</v>
      </c>
      <c r="AD3141" s="107">
        <v>30693</v>
      </c>
      <c r="AE3141" t="s">
        <v>31</v>
      </c>
      <c r="AF3141" t="s">
        <v>39</v>
      </c>
      <c r="AG3141" t="s">
        <v>40</v>
      </c>
      <c r="AH3141" t="s">
        <v>30</v>
      </c>
      <c r="AI3141" t="s">
        <v>70</v>
      </c>
      <c r="AJ3141" t="s">
        <v>88</v>
      </c>
      <c r="AK3141">
        <v>2</v>
      </c>
      <c r="AL3141" t="s">
        <v>987</v>
      </c>
      <c r="AN3141">
        <v>6</v>
      </c>
      <c r="AP3141" t="s">
        <v>166</v>
      </c>
      <c r="AR3141" t="s">
        <v>43</v>
      </c>
      <c r="AS3141" t="s">
        <v>63</v>
      </c>
      <c r="BC3141" t="s">
        <v>37</v>
      </c>
      <c r="BF3141">
        <v>5</v>
      </c>
      <c r="BG3141">
        <v>5</v>
      </c>
      <c r="BH3141">
        <v>6</v>
      </c>
      <c r="BI3141">
        <v>28.207650273224044</v>
      </c>
      <c r="BJ3141">
        <f t="shared" si="245"/>
        <v>28</v>
      </c>
      <c r="BK3141">
        <v>0</v>
      </c>
      <c r="BL3141">
        <v>0</v>
      </c>
      <c r="BM3141" t="s">
        <v>1050</v>
      </c>
      <c r="BN3141" t="s">
        <v>913</v>
      </c>
      <c r="BO3141" t="s">
        <v>564</v>
      </c>
      <c r="BQ3141" t="s">
        <v>1050</v>
      </c>
      <c r="BR3141" t="s">
        <v>87</v>
      </c>
      <c r="BS3141" t="s">
        <v>572</v>
      </c>
      <c r="BT3141" t="s">
        <v>1252</v>
      </c>
      <c r="BU3141" t="s">
        <v>564</v>
      </c>
      <c r="BV3141">
        <v>0.83333333333333337</v>
      </c>
      <c r="BW3141">
        <v>1</v>
      </c>
      <c r="BX3141">
        <v>0.16666666666666663</v>
      </c>
      <c r="BY3141">
        <v>0</v>
      </c>
      <c r="BZ3141">
        <v>-5</v>
      </c>
      <c r="CA3141">
        <v>0</v>
      </c>
      <c r="CB3141">
        <v>5</v>
      </c>
      <c r="CC3141" t="e">
        <v>#VALUE!</v>
      </c>
      <c r="CD3141">
        <v>5</v>
      </c>
      <c r="CE3141">
        <v>0</v>
      </c>
      <c r="CH3141">
        <f t="shared" si="246"/>
        <v>0</v>
      </c>
      <c r="CI3141" t="s">
        <v>1405</v>
      </c>
      <c r="CJ3141">
        <v>1</v>
      </c>
      <c r="CK3141" t="s">
        <v>1399</v>
      </c>
      <c r="CL3141">
        <f t="shared" si="247"/>
        <v>0</v>
      </c>
      <c r="CM3141">
        <f t="shared" si="248"/>
        <v>0</v>
      </c>
      <c r="CN3141">
        <f t="shared" si="249"/>
        <v>0</v>
      </c>
    </row>
    <row r="3142" spans="1:92" x14ac:dyDescent="0.25">
      <c r="A3142">
        <v>2946</v>
      </c>
      <c r="B3142" t="s">
        <v>564</v>
      </c>
      <c r="C3142" t="s">
        <v>564</v>
      </c>
      <c r="D3142">
        <v>2614930</v>
      </c>
      <c r="E3142">
        <v>4</v>
      </c>
      <c r="F3142" s="107">
        <v>41017</v>
      </c>
      <c r="G3142" s="107">
        <v>41019</v>
      </c>
      <c r="H3142">
        <v>2614930</v>
      </c>
      <c r="I3142" s="107">
        <v>41018</v>
      </c>
      <c r="J3142" s="107">
        <v>41019</v>
      </c>
      <c r="K3142">
        <v>2000</v>
      </c>
      <c r="L3142" t="s">
        <v>566</v>
      </c>
      <c r="N3142" t="s">
        <v>564</v>
      </c>
      <c r="O3142" t="s">
        <v>913</v>
      </c>
      <c r="P3142" t="s">
        <v>38</v>
      </c>
      <c r="Q3142">
        <v>2</v>
      </c>
      <c r="R3142">
        <v>3</v>
      </c>
      <c r="S3142">
        <v>0</v>
      </c>
      <c r="T3142">
        <v>0</v>
      </c>
      <c r="AB3142" t="s">
        <v>111</v>
      </c>
      <c r="AD3142" s="107">
        <v>34363</v>
      </c>
      <c r="AE3142" t="s">
        <v>45</v>
      </c>
      <c r="AF3142" t="s">
        <v>39</v>
      </c>
      <c r="AG3142" t="s">
        <v>40</v>
      </c>
      <c r="AH3142" t="s">
        <v>30</v>
      </c>
      <c r="AI3142" t="s">
        <v>69</v>
      </c>
      <c r="AJ3142" t="s">
        <v>88</v>
      </c>
      <c r="AK3142">
        <v>1</v>
      </c>
      <c r="AL3142" t="s">
        <v>986</v>
      </c>
      <c r="AO3142">
        <v>90</v>
      </c>
      <c r="AP3142" t="s">
        <v>42</v>
      </c>
      <c r="AR3142" t="s">
        <v>43</v>
      </c>
      <c r="AS3142" t="s">
        <v>44</v>
      </c>
      <c r="BC3142" t="s">
        <v>37</v>
      </c>
      <c r="BF3142">
        <v>2</v>
      </c>
      <c r="BG3142">
        <v>2</v>
      </c>
      <c r="BH3142">
        <v>3</v>
      </c>
      <c r="BI3142">
        <v>18.180327868852459</v>
      </c>
      <c r="BJ3142">
        <f t="shared" si="245"/>
        <v>18</v>
      </c>
      <c r="BK3142">
        <v>0</v>
      </c>
      <c r="BL3142">
        <v>0</v>
      </c>
      <c r="BM3142" t="s">
        <v>1050</v>
      </c>
      <c r="BN3142" t="s">
        <v>913</v>
      </c>
      <c r="BO3142" t="s">
        <v>564</v>
      </c>
      <c r="BQ3142" t="s">
        <v>1050</v>
      </c>
      <c r="BR3142" t="s">
        <v>87</v>
      </c>
      <c r="BS3142" t="s">
        <v>572</v>
      </c>
      <c r="BT3142" t="s">
        <v>1252</v>
      </c>
      <c r="BU3142" t="s">
        <v>564</v>
      </c>
      <c r="BV3142">
        <v>0.66666666666666663</v>
      </c>
      <c r="BW3142">
        <v>1</v>
      </c>
      <c r="BX3142">
        <v>0.33333333333333337</v>
      </c>
      <c r="BY3142">
        <v>0</v>
      </c>
      <c r="BZ3142">
        <v>-2</v>
      </c>
      <c r="CA3142">
        <v>0</v>
      </c>
      <c r="CB3142">
        <v>2</v>
      </c>
      <c r="CC3142" t="e">
        <v>#VALUE!</v>
      </c>
      <c r="CD3142">
        <v>2</v>
      </c>
      <c r="CE3142">
        <v>0</v>
      </c>
      <c r="CH3142">
        <f t="shared" si="246"/>
        <v>0</v>
      </c>
      <c r="CI3142" t="s">
        <v>1405</v>
      </c>
      <c r="CJ3142">
        <v>1</v>
      </c>
      <c r="CK3142" t="s">
        <v>1399</v>
      </c>
      <c r="CL3142">
        <f t="shared" si="247"/>
        <v>0</v>
      </c>
      <c r="CM3142">
        <f t="shared" si="248"/>
        <v>0</v>
      </c>
      <c r="CN3142">
        <f t="shared" si="249"/>
        <v>0</v>
      </c>
    </row>
    <row r="3143" spans="1:92" x14ac:dyDescent="0.25">
      <c r="A3143">
        <v>2959</v>
      </c>
      <c r="B3143" t="s">
        <v>87</v>
      </c>
      <c r="C3143" t="s">
        <v>564</v>
      </c>
      <c r="D3143">
        <v>2614947</v>
      </c>
      <c r="E3143">
        <v>2</v>
      </c>
      <c r="F3143" s="107">
        <v>41018</v>
      </c>
      <c r="G3143" s="107">
        <v>41103</v>
      </c>
      <c r="H3143">
        <v>2614947</v>
      </c>
      <c r="I3143" s="107">
        <v>41018</v>
      </c>
      <c r="J3143" s="107">
        <v>41103</v>
      </c>
      <c r="K3143">
        <v>12000</v>
      </c>
      <c r="L3143" t="s">
        <v>569</v>
      </c>
      <c r="N3143" t="s">
        <v>564</v>
      </c>
      <c r="O3143" t="s">
        <v>913</v>
      </c>
      <c r="P3143" t="s">
        <v>587</v>
      </c>
      <c r="Q3143">
        <v>86</v>
      </c>
      <c r="R3143">
        <v>86</v>
      </c>
      <c r="S3143">
        <v>0</v>
      </c>
      <c r="T3143">
        <v>0</v>
      </c>
      <c r="AD3143" s="107">
        <v>33545</v>
      </c>
      <c r="AE3143" t="s">
        <v>31</v>
      </c>
      <c r="AF3143" t="s">
        <v>32</v>
      </c>
      <c r="AG3143" t="s">
        <v>868</v>
      </c>
      <c r="AH3143" t="s">
        <v>57</v>
      </c>
      <c r="AI3143" t="s">
        <v>70</v>
      </c>
      <c r="AJ3143" t="s">
        <v>47</v>
      </c>
      <c r="AK3143">
        <v>4</v>
      </c>
      <c r="AL3143" t="s">
        <v>47</v>
      </c>
      <c r="AP3143" t="s">
        <v>389</v>
      </c>
      <c r="AR3143" t="s">
        <v>43</v>
      </c>
      <c r="AS3143" t="s">
        <v>63</v>
      </c>
      <c r="BC3143" t="s">
        <v>37</v>
      </c>
      <c r="BD3143" t="s">
        <v>1038</v>
      </c>
      <c r="BF3143">
        <v>86</v>
      </c>
      <c r="BG3143">
        <v>86</v>
      </c>
      <c r="BH3143">
        <v>86</v>
      </c>
      <c r="BI3143">
        <v>20.418032786885245</v>
      </c>
      <c r="BJ3143">
        <f t="shared" si="245"/>
        <v>20</v>
      </c>
      <c r="BK3143">
        <v>0</v>
      </c>
      <c r="BL3143">
        <v>0</v>
      </c>
      <c r="BM3143" t="s">
        <v>47</v>
      </c>
      <c r="BN3143" t="s">
        <v>913</v>
      </c>
      <c r="BO3143" t="s">
        <v>564</v>
      </c>
      <c r="BQ3143" t="s">
        <v>47</v>
      </c>
      <c r="BR3143" t="s">
        <v>87</v>
      </c>
      <c r="BS3143" t="s">
        <v>572</v>
      </c>
      <c r="BT3143" t="s">
        <v>1252</v>
      </c>
      <c r="BU3143" t="s">
        <v>564</v>
      </c>
      <c r="BV3143">
        <v>1</v>
      </c>
      <c r="BW3143">
        <v>1</v>
      </c>
      <c r="BX3143">
        <v>0</v>
      </c>
      <c r="BY3143">
        <v>0</v>
      </c>
      <c r="BZ3143">
        <v>-86</v>
      </c>
      <c r="CA3143">
        <v>0</v>
      </c>
      <c r="CB3143">
        <v>86</v>
      </c>
      <c r="CC3143" t="e">
        <v>#VALUE!</v>
      </c>
      <c r="CD3143">
        <v>86</v>
      </c>
      <c r="CE3143">
        <v>0</v>
      </c>
      <c r="CH3143">
        <f t="shared" si="246"/>
        <v>0</v>
      </c>
      <c r="CI3143" t="s">
        <v>1402</v>
      </c>
      <c r="CJ3143">
        <v>4</v>
      </c>
      <c r="CK3143" t="s">
        <v>1399</v>
      </c>
      <c r="CL3143">
        <f t="shared" si="247"/>
        <v>0</v>
      </c>
      <c r="CM3143">
        <f t="shared" si="248"/>
        <v>0</v>
      </c>
      <c r="CN3143">
        <f t="shared" si="249"/>
        <v>0</v>
      </c>
    </row>
    <row r="3144" spans="1:92" x14ac:dyDescent="0.25">
      <c r="A3144">
        <v>2963</v>
      </c>
      <c r="B3144" t="s">
        <v>564</v>
      </c>
      <c r="C3144" t="s">
        <v>564</v>
      </c>
      <c r="D3144">
        <v>2614960</v>
      </c>
      <c r="E3144">
        <v>4</v>
      </c>
      <c r="F3144" s="107">
        <v>41018</v>
      </c>
      <c r="G3144" s="107">
        <v>41019</v>
      </c>
      <c r="H3144">
        <v>2614960</v>
      </c>
      <c r="I3144" s="107">
        <v>41018</v>
      </c>
      <c r="J3144" s="107">
        <v>41019</v>
      </c>
      <c r="K3144">
        <v>35000</v>
      </c>
      <c r="L3144" t="s">
        <v>570</v>
      </c>
      <c r="N3144" t="s">
        <v>564</v>
      </c>
      <c r="O3144" t="s">
        <v>913</v>
      </c>
      <c r="P3144" t="s">
        <v>38</v>
      </c>
      <c r="Q3144">
        <v>2</v>
      </c>
      <c r="R3144">
        <v>2</v>
      </c>
      <c r="S3144">
        <v>0</v>
      </c>
      <c r="T3144">
        <v>0</v>
      </c>
      <c r="AB3144" t="s">
        <v>111</v>
      </c>
      <c r="AD3144" s="107">
        <v>31637</v>
      </c>
      <c r="AE3144" t="s">
        <v>31</v>
      </c>
      <c r="AF3144" t="s">
        <v>39</v>
      </c>
      <c r="AG3144" t="s">
        <v>40</v>
      </c>
      <c r="AH3144" t="s">
        <v>30</v>
      </c>
      <c r="AI3144" t="s">
        <v>113</v>
      </c>
      <c r="AJ3144" t="s">
        <v>88</v>
      </c>
      <c r="AK3144">
        <v>1</v>
      </c>
      <c r="AL3144" t="s">
        <v>986</v>
      </c>
      <c r="AO3144">
        <v>120</v>
      </c>
      <c r="AP3144" t="s">
        <v>170</v>
      </c>
      <c r="AR3144" t="s">
        <v>43</v>
      </c>
      <c r="AS3144" t="s">
        <v>63</v>
      </c>
      <c r="BC3144" t="s">
        <v>37</v>
      </c>
      <c r="BF3144">
        <v>2</v>
      </c>
      <c r="BG3144">
        <v>2</v>
      </c>
      <c r="BH3144">
        <v>2</v>
      </c>
      <c r="BI3144">
        <v>25.631147540983605</v>
      </c>
      <c r="BJ3144">
        <f t="shared" si="245"/>
        <v>26</v>
      </c>
      <c r="BK3144">
        <v>0</v>
      </c>
      <c r="BL3144">
        <v>0</v>
      </c>
      <c r="BM3144" t="s">
        <v>1050</v>
      </c>
      <c r="BN3144" t="s">
        <v>913</v>
      </c>
      <c r="BO3144" t="s">
        <v>564</v>
      </c>
      <c r="BQ3144" t="s">
        <v>1050</v>
      </c>
      <c r="BR3144" t="s">
        <v>87</v>
      </c>
      <c r="BS3144" t="s">
        <v>572</v>
      </c>
      <c r="BT3144" t="s">
        <v>1252</v>
      </c>
      <c r="BU3144" t="s">
        <v>564</v>
      </c>
      <c r="BV3144">
        <v>1</v>
      </c>
      <c r="BW3144">
        <v>1</v>
      </c>
      <c r="BX3144">
        <v>0</v>
      </c>
      <c r="BY3144">
        <v>0</v>
      </c>
      <c r="BZ3144">
        <v>-2</v>
      </c>
      <c r="CA3144">
        <v>0</v>
      </c>
      <c r="CB3144">
        <v>2</v>
      </c>
      <c r="CC3144" t="e">
        <v>#VALUE!</v>
      </c>
      <c r="CD3144">
        <v>2</v>
      </c>
      <c r="CE3144">
        <v>0</v>
      </c>
      <c r="CH3144">
        <f t="shared" si="246"/>
        <v>0</v>
      </c>
      <c r="CI3144" t="s">
        <v>1405</v>
      </c>
      <c r="CJ3144">
        <v>1</v>
      </c>
      <c r="CK3144" t="s">
        <v>1399</v>
      </c>
      <c r="CL3144">
        <f t="shared" si="247"/>
        <v>0</v>
      </c>
      <c r="CM3144">
        <f t="shared" si="248"/>
        <v>0</v>
      </c>
      <c r="CN3144">
        <f t="shared" si="249"/>
        <v>0</v>
      </c>
    </row>
    <row r="3145" spans="1:92" x14ac:dyDescent="0.25">
      <c r="A3145">
        <v>2969</v>
      </c>
      <c r="B3145" t="s">
        <v>564</v>
      </c>
      <c r="C3145" t="s">
        <v>564</v>
      </c>
      <c r="D3145">
        <v>2615035</v>
      </c>
      <c r="E3145">
        <v>6</v>
      </c>
      <c r="F3145" s="107">
        <v>41018</v>
      </c>
      <c r="G3145" s="107">
        <v>41163</v>
      </c>
      <c r="H3145">
        <v>2615035</v>
      </c>
      <c r="I3145" s="107">
        <v>41019</v>
      </c>
      <c r="J3145" s="107">
        <v>41163</v>
      </c>
      <c r="K3145">
        <v>10000</v>
      </c>
      <c r="L3145" t="s">
        <v>568</v>
      </c>
      <c r="N3145" t="s">
        <v>564</v>
      </c>
      <c r="O3145" t="s">
        <v>913</v>
      </c>
      <c r="P3145" t="s">
        <v>38</v>
      </c>
      <c r="Q3145">
        <v>145</v>
      </c>
      <c r="R3145">
        <v>146</v>
      </c>
      <c r="S3145">
        <v>0</v>
      </c>
      <c r="T3145">
        <v>0</v>
      </c>
      <c r="AB3145" t="s">
        <v>111</v>
      </c>
      <c r="AD3145" s="107">
        <v>34688</v>
      </c>
      <c r="AE3145" t="s">
        <v>31</v>
      </c>
      <c r="AF3145" t="s">
        <v>39</v>
      </c>
      <c r="AG3145" t="s">
        <v>40</v>
      </c>
      <c r="AH3145" t="s">
        <v>30</v>
      </c>
      <c r="AI3145" t="s">
        <v>41</v>
      </c>
      <c r="AJ3145" t="s">
        <v>88</v>
      </c>
      <c r="AK3145">
        <v>7</v>
      </c>
      <c r="AL3145" t="s">
        <v>361</v>
      </c>
      <c r="AM3145">
        <v>2</v>
      </c>
      <c r="AP3145" t="s">
        <v>55</v>
      </c>
      <c r="AR3145" t="s">
        <v>49</v>
      </c>
      <c r="AS3145" t="s">
        <v>56</v>
      </c>
      <c r="BC3145" t="s">
        <v>37</v>
      </c>
      <c r="BF3145">
        <v>145</v>
      </c>
      <c r="BG3145">
        <v>145</v>
      </c>
      <c r="BH3145">
        <v>146</v>
      </c>
      <c r="BI3145">
        <v>17.295081967213115</v>
      </c>
      <c r="BJ3145">
        <f t="shared" si="245"/>
        <v>17</v>
      </c>
      <c r="BK3145">
        <v>0</v>
      </c>
      <c r="BL3145">
        <v>0</v>
      </c>
      <c r="BM3145" t="s">
        <v>1050</v>
      </c>
      <c r="BN3145" t="s">
        <v>913</v>
      </c>
      <c r="BO3145" t="s">
        <v>564</v>
      </c>
      <c r="BQ3145" t="s">
        <v>1050</v>
      </c>
      <c r="BR3145" t="s">
        <v>87</v>
      </c>
      <c r="BS3145" t="s">
        <v>572</v>
      </c>
      <c r="BT3145" t="s">
        <v>1252</v>
      </c>
      <c r="BU3145" t="s">
        <v>564</v>
      </c>
      <c r="BV3145">
        <v>0.99315068493150682</v>
      </c>
      <c r="BW3145">
        <v>1</v>
      </c>
      <c r="BX3145">
        <v>6.8493150684931781E-3</v>
      </c>
      <c r="BY3145">
        <v>0</v>
      </c>
      <c r="BZ3145">
        <v>-145</v>
      </c>
      <c r="CA3145">
        <v>0</v>
      </c>
      <c r="CB3145">
        <v>145</v>
      </c>
      <c r="CC3145" t="e">
        <v>#VALUE!</v>
      </c>
      <c r="CD3145">
        <v>145</v>
      </c>
      <c r="CE3145">
        <v>0</v>
      </c>
      <c r="CH3145">
        <f t="shared" si="246"/>
        <v>0</v>
      </c>
      <c r="CI3145" t="s">
        <v>1403</v>
      </c>
      <c r="CJ3145">
        <v>6</v>
      </c>
      <c r="CK3145" t="s">
        <v>1399</v>
      </c>
      <c r="CL3145">
        <f t="shared" si="247"/>
        <v>0</v>
      </c>
      <c r="CM3145">
        <f t="shared" si="248"/>
        <v>0</v>
      </c>
      <c r="CN3145">
        <f t="shared" si="249"/>
        <v>0</v>
      </c>
    </row>
    <row r="3146" spans="1:92" x14ac:dyDescent="0.25">
      <c r="A3146">
        <v>2971</v>
      </c>
      <c r="B3146" t="s">
        <v>564</v>
      </c>
      <c r="C3146" t="s">
        <v>564</v>
      </c>
      <c r="D3146">
        <v>2615057</v>
      </c>
      <c r="E3146">
        <v>2</v>
      </c>
      <c r="F3146" s="107">
        <v>41018</v>
      </c>
      <c r="G3146" s="107">
        <v>41059</v>
      </c>
      <c r="H3146">
        <v>2615057</v>
      </c>
      <c r="I3146" s="107">
        <v>41018</v>
      </c>
      <c r="J3146" s="107">
        <v>41019</v>
      </c>
      <c r="K3146">
        <v>10000</v>
      </c>
      <c r="L3146" t="s">
        <v>568</v>
      </c>
      <c r="M3146" s="107">
        <v>41019</v>
      </c>
      <c r="N3146" t="s">
        <v>87</v>
      </c>
      <c r="O3146" t="s">
        <v>75</v>
      </c>
      <c r="P3146" t="s">
        <v>587</v>
      </c>
      <c r="Q3146">
        <v>2</v>
      </c>
      <c r="R3146">
        <v>42</v>
      </c>
      <c r="S3146">
        <v>0</v>
      </c>
      <c r="T3146">
        <v>0</v>
      </c>
      <c r="AB3146" t="s">
        <v>111</v>
      </c>
      <c r="AD3146" s="107">
        <v>34149</v>
      </c>
      <c r="AE3146" t="s">
        <v>31</v>
      </c>
      <c r="AF3146" t="s">
        <v>39</v>
      </c>
      <c r="AG3146" t="s">
        <v>40</v>
      </c>
      <c r="AH3146" t="s">
        <v>30</v>
      </c>
      <c r="AI3146" t="s">
        <v>113</v>
      </c>
      <c r="AJ3146" t="s">
        <v>47</v>
      </c>
      <c r="AK3146">
        <v>2</v>
      </c>
      <c r="AL3146" t="s">
        <v>47</v>
      </c>
      <c r="AP3146" t="s">
        <v>133</v>
      </c>
      <c r="AR3146" t="s">
        <v>49</v>
      </c>
      <c r="AS3146" t="s">
        <v>63</v>
      </c>
      <c r="BC3146" t="s">
        <v>37</v>
      </c>
      <c r="BF3146">
        <v>2</v>
      </c>
      <c r="BG3146">
        <v>42</v>
      </c>
      <c r="BH3146">
        <v>42</v>
      </c>
      <c r="BI3146">
        <v>18.76775956284153</v>
      </c>
      <c r="BJ3146">
        <f t="shared" si="245"/>
        <v>19</v>
      </c>
      <c r="BK3146">
        <v>0</v>
      </c>
      <c r="BL3146">
        <v>-40</v>
      </c>
      <c r="BM3146" t="s">
        <v>47</v>
      </c>
      <c r="BN3146" t="s">
        <v>75</v>
      </c>
      <c r="BO3146" t="s">
        <v>87</v>
      </c>
      <c r="BQ3146" t="s">
        <v>47</v>
      </c>
      <c r="BR3146" t="s">
        <v>87</v>
      </c>
      <c r="BS3146" t="s">
        <v>573</v>
      </c>
      <c r="BT3146" t="s">
        <v>1252</v>
      </c>
      <c r="BU3146" t="s">
        <v>564</v>
      </c>
      <c r="BV3146">
        <v>4.7619047619047616E-2</v>
      </c>
      <c r="BW3146">
        <v>4.7619047619047616E-2</v>
      </c>
      <c r="BX3146">
        <v>0</v>
      </c>
      <c r="BY3146">
        <v>0</v>
      </c>
      <c r="BZ3146">
        <v>-2</v>
      </c>
      <c r="CA3146">
        <v>0</v>
      </c>
      <c r="CB3146">
        <v>2</v>
      </c>
      <c r="CC3146" t="e">
        <v>#VALUE!</v>
      </c>
      <c r="CD3146">
        <v>2</v>
      </c>
      <c r="CE3146">
        <v>0</v>
      </c>
      <c r="CH3146">
        <f t="shared" si="246"/>
        <v>0</v>
      </c>
      <c r="CI3146" t="s">
        <v>1405</v>
      </c>
      <c r="CJ3146">
        <v>1</v>
      </c>
      <c r="CK3146" t="s">
        <v>1399</v>
      </c>
      <c r="CL3146">
        <f t="shared" si="247"/>
        <v>1</v>
      </c>
      <c r="CM3146">
        <f t="shared" si="248"/>
        <v>0</v>
      </c>
      <c r="CN3146">
        <f t="shared" si="249"/>
        <v>0</v>
      </c>
    </row>
    <row r="3147" spans="1:92" x14ac:dyDescent="0.25">
      <c r="A3147">
        <v>2981</v>
      </c>
      <c r="B3147" t="s">
        <v>564</v>
      </c>
      <c r="C3147" t="s">
        <v>564</v>
      </c>
      <c r="D3147">
        <v>2615085</v>
      </c>
      <c r="E3147">
        <v>1</v>
      </c>
      <c r="F3147" s="107">
        <v>41018</v>
      </c>
      <c r="G3147" s="107">
        <v>41022</v>
      </c>
      <c r="H3147">
        <v>2615085</v>
      </c>
      <c r="I3147" s="107">
        <v>41019</v>
      </c>
      <c r="J3147" s="107">
        <v>41022</v>
      </c>
      <c r="K3147">
        <v>5000</v>
      </c>
      <c r="L3147" t="s">
        <v>567</v>
      </c>
      <c r="N3147" t="s">
        <v>564</v>
      </c>
      <c r="O3147" t="s">
        <v>913</v>
      </c>
      <c r="P3147" t="s">
        <v>54</v>
      </c>
      <c r="Q3147">
        <v>4</v>
      </c>
      <c r="R3147">
        <v>5</v>
      </c>
      <c r="S3147">
        <v>0</v>
      </c>
      <c r="T3147">
        <v>0</v>
      </c>
      <c r="AD3147" s="107">
        <v>34707</v>
      </c>
      <c r="AE3147" t="s">
        <v>31</v>
      </c>
      <c r="AF3147" t="s">
        <v>32</v>
      </c>
      <c r="AG3147" t="s">
        <v>868</v>
      </c>
      <c r="AH3147" t="s">
        <v>30</v>
      </c>
      <c r="AI3147" t="s">
        <v>113</v>
      </c>
      <c r="AJ3147" t="s">
        <v>54</v>
      </c>
      <c r="AK3147">
        <v>1</v>
      </c>
      <c r="AL3147" t="s">
        <v>54</v>
      </c>
      <c r="AP3147" t="s">
        <v>55</v>
      </c>
      <c r="AR3147" t="s">
        <v>49</v>
      </c>
      <c r="AS3147" t="s">
        <v>56</v>
      </c>
      <c r="AT3147" t="s">
        <v>505</v>
      </c>
      <c r="BC3147" t="s">
        <v>37</v>
      </c>
      <c r="BF3147">
        <v>4</v>
      </c>
      <c r="BG3147">
        <v>4</v>
      </c>
      <c r="BH3147">
        <v>5</v>
      </c>
      <c r="BI3147">
        <v>17.243169398907103</v>
      </c>
      <c r="BJ3147">
        <f t="shared" si="245"/>
        <v>17</v>
      </c>
      <c r="BK3147">
        <v>0</v>
      </c>
      <c r="BL3147">
        <v>0</v>
      </c>
      <c r="BM3147" t="s">
        <v>1051</v>
      </c>
      <c r="BN3147" t="s">
        <v>913</v>
      </c>
      <c r="BO3147" t="s">
        <v>564</v>
      </c>
      <c r="BQ3147" t="s">
        <v>1051</v>
      </c>
      <c r="BR3147" t="s">
        <v>87</v>
      </c>
      <c r="BS3147" t="s">
        <v>572</v>
      </c>
      <c r="BT3147" t="s">
        <v>1252</v>
      </c>
      <c r="BU3147" t="s">
        <v>564</v>
      </c>
      <c r="BV3147">
        <v>0.8</v>
      </c>
      <c r="BW3147">
        <v>1</v>
      </c>
      <c r="BX3147">
        <v>0.19999999999999996</v>
      </c>
      <c r="BY3147">
        <v>0</v>
      </c>
      <c r="BZ3147">
        <v>-4</v>
      </c>
      <c r="CA3147">
        <v>0</v>
      </c>
      <c r="CB3147">
        <v>4</v>
      </c>
      <c r="CC3147" t="e">
        <v>#VALUE!</v>
      </c>
      <c r="CD3147">
        <v>4</v>
      </c>
      <c r="CE3147">
        <v>0</v>
      </c>
      <c r="CH3147">
        <f t="shared" si="246"/>
        <v>0</v>
      </c>
      <c r="CI3147" t="s">
        <v>1405</v>
      </c>
      <c r="CJ3147">
        <v>1</v>
      </c>
      <c r="CK3147" t="s">
        <v>1399</v>
      </c>
      <c r="CL3147">
        <f t="shared" si="247"/>
        <v>0</v>
      </c>
      <c r="CM3147">
        <f t="shared" si="248"/>
        <v>0</v>
      </c>
      <c r="CN3147">
        <f t="shared" si="249"/>
        <v>0</v>
      </c>
    </row>
    <row r="3148" spans="1:92" x14ac:dyDescent="0.25">
      <c r="A3148">
        <v>2988</v>
      </c>
      <c r="B3148" t="s">
        <v>564</v>
      </c>
      <c r="C3148" t="s">
        <v>564</v>
      </c>
      <c r="D3148">
        <v>2615103</v>
      </c>
      <c r="E3148">
        <v>1</v>
      </c>
      <c r="F3148" s="107">
        <v>41019</v>
      </c>
      <c r="G3148" s="107">
        <v>41086</v>
      </c>
      <c r="H3148">
        <v>2615103</v>
      </c>
      <c r="I3148" s="107">
        <v>41019</v>
      </c>
      <c r="J3148" s="107">
        <v>41020</v>
      </c>
      <c r="K3148">
        <v>35000</v>
      </c>
      <c r="L3148" t="s">
        <v>570</v>
      </c>
      <c r="M3148" s="107">
        <v>41020</v>
      </c>
      <c r="N3148" t="s">
        <v>87</v>
      </c>
      <c r="O3148" t="s">
        <v>583</v>
      </c>
      <c r="P3148" t="s">
        <v>54</v>
      </c>
      <c r="Q3148">
        <v>2</v>
      </c>
      <c r="R3148">
        <v>68</v>
      </c>
      <c r="S3148">
        <v>0</v>
      </c>
      <c r="T3148">
        <v>0</v>
      </c>
      <c r="AB3148" t="s">
        <v>111</v>
      </c>
      <c r="AD3148" s="107">
        <v>24082</v>
      </c>
      <c r="AE3148" t="s">
        <v>31</v>
      </c>
      <c r="AF3148" t="s">
        <v>39</v>
      </c>
      <c r="AG3148" t="s">
        <v>40</v>
      </c>
      <c r="AH3148" t="s">
        <v>30</v>
      </c>
      <c r="AI3148" t="s">
        <v>89</v>
      </c>
      <c r="AJ3148" t="s">
        <v>54</v>
      </c>
      <c r="AK3148">
        <v>5</v>
      </c>
      <c r="AL3148" t="s">
        <v>54</v>
      </c>
      <c r="AP3148" t="s">
        <v>72</v>
      </c>
      <c r="AR3148" t="s">
        <v>49</v>
      </c>
      <c r="AS3148" t="s">
        <v>73</v>
      </c>
      <c r="BC3148" t="s">
        <v>51</v>
      </c>
      <c r="BF3148">
        <v>2</v>
      </c>
      <c r="BG3148">
        <v>68</v>
      </c>
      <c r="BH3148">
        <v>68</v>
      </c>
      <c r="BI3148">
        <v>46.275956284153004</v>
      </c>
      <c r="BJ3148">
        <f t="shared" si="245"/>
        <v>46</v>
      </c>
      <c r="BK3148">
        <v>0</v>
      </c>
      <c r="BL3148">
        <v>-66</v>
      </c>
      <c r="BM3148" t="s">
        <v>1051</v>
      </c>
      <c r="BN3148" t="s">
        <v>75</v>
      </c>
      <c r="BO3148" t="s">
        <v>87</v>
      </c>
      <c r="BQ3148" t="s">
        <v>1051</v>
      </c>
      <c r="BR3148" t="s">
        <v>87</v>
      </c>
      <c r="BS3148" t="s">
        <v>573</v>
      </c>
      <c r="BT3148" t="s">
        <v>1252</v>
      </c>
      <c r="BU3148" t="s">
        <v>564</v>
      </c>
      <c r="BV3148">
        <v>2.9411764705882353E-2</v>
      </c>
      <c r="BW3148">
        <v>2.9411764705882353E-2</v>
      </c>
      <c r="BX3148">
        <v>0</v>
      </c>
      <c r="BY3148">
        <v>0</v>
      </c>
      <c r="BZ3148">
        <v>-2</v>
      </c>
      <c r="CA3148">
        <v>0</v>
      </c>
      <c r="CB3148">
        <v>2</v>
      </c>
      <c r="CC3148" t="e">
        <v>#VALUE!</v>
      </c>
      <c r="CD3148">
        <v>2</v>
      </c>
      <c r="CE3148">
        <v>0</v>
      </c>
      <c r="CH3148">
        <f t="shared" si="246"/>
        <v>0</v>
      </c>
      <c r="CI3148" t="s">
        <v>1405</v>
      </c>
      <c r="CJ3148">
        <v>1</v>
      </c>
      <c r="CK3148" t="s">
        <v>1399</v>
      </c>
      <c r="CL3148">
        <f t="shared" si="247"/>
        <v>1</v>
      </c>
      <c r="CM3148">
        <f t="shared" si="248"/>
        <v>0</v>
      </c>
      <c r="CN3148">
        <f t="shared" si="249"/>
        <v>0</v>
      </c>
    </row>
    <row r="3149" spans="1:92" x14ac:dyDescent="0.25">
      <c r="A3149">
        <v>2999</v>
      </c>
      <c r="B3149" t="s">
        <v>564</v>
      </c>
      <c r="C3149" t="s">
        <v>564</v>
      </c>
      <c r="D3149">
        <v>2615190</v>
      </c>
      <c r="E3149">
        <v>4</v>
      </c>
      <c r="F3149" s="107">
        <v>41019</v>
      </c>
      <c r="G3149" s="107">
        <v>41095</v>
      </c>
      <c r="H3149">
        <v>2615190</v>
      </c>
      <c r="I3149" s="107" t="s">
        <v>560</v>
      </c>
      <c r="J3149" s="107" t="s">
        <v>560</v>
      </c>
      <c r="K3149">
        <v>2000</v>
      </c>
      <c r="L3149" t="s">
        <v>566</v>
      </c>
      <c r="M3149" s="107">
        <v>41030</v>
      </c>
      <c r="N3149" t="s">
        <v>87</v>
      </c>
      <c r="O3149" t="s">
        <v>75</v>
      </c>
      <c r="P3149" t="s">
        <v>38</v>
      </c>
      <c r="Q3149">
        <v>0</v>
      </c>
      <c r="R3149">
        <v>77</v>
      </c>
      <c r="S3149">
        <v>0</v>
      </c>
      <c r="T3149">
        <v>0</v>
      </c>
      <c r="AD3149" s="107">
        <v>32483</v>
      </c>
      <c r="AE3149" t="s">
        <v>31</v>
      </c>
      <c r="AF3149" t="s">
        <v>68</v>
      </c>
      <c r="AG3149" t="s">
        <v>870</v>
      </c>
      <c r="AH3149" t="s">
        <v>30</v>
      </c>
      <c r="AI3149" t="s">
        <v>140</v>
      </c>
      <c r="AJ3149" t="s">
        <v>88</v>
      </c>
      <c r="AK3149">
        <v>4</v>
      </c>
      <c r="AL3149" t="s">
        <v>986</v>
      </c>
      <c r="AO3149">
        <v>3</v>
      </c>
      <c r="AP3149" t="s">
        <v>103</v>
      </c>
      <c r="AR3149" t="s">
        <v>43</v>
      </c>
      <c r="AS3149" t="s">
        <v>63</v>
      </c>
      <c r="BC3149" t="s">
        <v>51</v>
      </c>
      <c r="BF3149">
        <v>0</v>
      </c>
      <c r="BG3149">
        <v>0</v>
      </c>
      <c r="BH3149">
        <v>77</v>
      </c>
      <c r="BI3149">
        <v>23.3224043715847</v>
      </c>
      <c r="BJ3149" t="e">
        <f t="shared" si="245"/>
        <v>#VALUE!</v>
      </c>
      <c r="BK3149" t="e">
        <v>#VALUE!</v>
      </c>
      <c r="BL3149" t="e">
        <v>#VALUE!</v>
      </c>
      <c r="BM3149" t="s">
        <v>1050</v>
      </c>
      <c r="BN3149" t="s">
        <v>75</v>
      </c>
      <c r="BO3149" t="s">
        <v>87</v>
      </c>
      <c r="BQ3149" t="s">
        <v>1050</v>
      </c>
      <c r="BR3149">
        <v>0</v>
      </c>
      <c r="BS3149" t="s">
        <v>573</v>
      </c>
      <c r="BT3149" t="s">
        <v>1252</v>
      </c>
      <c r="BU3149" t="s">
        <v>564</v>
      </c>
      <c r="BV3149">
        <v>0</v>
      </c>
      <c r="BW3149">
        <v>0</v>
      </c>
      <c r="BX3149">
        <v>0</v>
      </c>
      <c r="BY3149">
        <v>0</v>
      </c>
      <c r="BZ3149" t="e">
        <v>#VALUE!</v>
      </c>
      <c r="CA3149" t="e">
        <v>#VALUE!</v>
      </c>
      <c r="CB3149" t="e">
        <v>#VALUE!</v>
      </c>
      <c r="CC3149">
        <v>0</v>
      </c>
      <c r="CD3149">
        <v>0</v>
      </c>
      <c r="CE3149">
        <v>0</v>
      </c>
      <c r="CH3149">
        <f t="shared" si="246"/>
        <v>0</v>
      </c>
      <c r="CI3149" t="s">
        <v>1405</v>
      </c>
      <c r="CJ3149">
        <v>1</v>
      </c>
      <c r="CK3149" t="s">
        <v>1400</v>
      </c>
      <c r="CL3149">
        <f t="shared" si="247"/>
        <v>1</v>
      </c>
      <c r="CM3149">
        <f t="shared" si="248"/>
        <v>0</v>
      </c>
      <c r="CN3149">
        <f t="shared" si="249"/>
        <v>0</v>
      </c>
    </row>
    <row r="3150" spans="1:92" x14ac:dyDescent="0.25">
      <c r="A3150">
        <v>3005</v>
      </c>
      <c r="B3150" t="s">
        <v>564</v>
      </c>
      <c r="C3150" t="s">
        <v>564</v>
      </c>
      <c r="D3150">
        <v>2615194</v>
      </c>
      <c r="E3150">
        <v>2</v>
      </c>
      <c r="F3150" s="107">
        <v>41019</v>
      </c>
      <c r="G3150" s="107">
        <v>41026</v>
      </c>
      <c r="H3150">
        <v>2615194</v>
      </c>
      <c r="I3150" s="107">
        <v>41022</v>
      </c>
      <c r="J3150" s="107">
        <v>41026</v>
      </c>
      <c r="K3150">
        <v>2000</v>
      </c>
      <c r="L3150" t="s">
        <v>566</v>
      </c>
      <c r="N3150" t="s">
        <v>564</v>
      </c>
      <c r="O3150" t="s">
        <v>913</v>
      </c>
      <c r="P3150" t="s">
        <v>587</v>
      </c>
      <c r="Q3150">
        <v>5</v>
      </c>
      <c r="R3150">
        <v>8</v>
      </c>
      <c r="S3150">
        <v>0</v>
      </c>
      <c r="T3150">
        <v>0</v>
      </c>
      <c r="AD3150" s="107">
        <v>32876</v>
      </c>
      <c r="AE3150" t="s">
        <v>45</v>
      </c>
      <c r="AF3150" t="s">
        <v>68</v>
      </c>
      <c r="AG3150" t="s">
        <v>870</v>
      </c>
      <c r="AH3150" t="s">
        <v>30</v>
      </c>
      <c r="AI3150" t="s">
        <v>58</v>
      </c>
      <c r="AJ3150" t="s">
        <v>47</v>
      </c>
      <c r="AK3150">
        <v>3</v>
      </c>
      <c r="AL3150" t="s">
        <v>47</v>
      </c>
      <c r="AP3150" t="s">
        <v>97</v>
      </c>
      <c r="AR3150" t="s">
        <v>43</v>
      </c>
      <c r="AS3150" t="s">
        <v>63</v>
      </c>
      <c r="BC3150" t="s">
        <v>98</v>
      </c>
      <c r="BF3150">
        <v>5</v>
      </c>
      <c r="BG3150">
        <v>5</v>
      </c>
      <c r="BH3150">
        <v>8</v>
      </c>
      <c r="BI3150">
        <v>22.248633879781419</v>
      </c>
      <c r="BJ3150">
        <f t="shared" si="245"/>
        <v>22</v>
      </c>
      <c r="BK3150">
        <v>0</v>
      </c>
      <c r="BL3150">
        <v>0</v>
      </c>
      <c r="BM3150" t="s">
        <v>47</v>
      </c>
      <c r="BN3150" t="s">
        <v>913</v>
      </c>
      <c r="BO3150" t="s">
        <v>564</v>
      </c>
      <c r="BQ3150" t="s">
        <v>47</v>
      </c>
      <c r="BR3150" t="s">
        <v>87</v>
      </c>
      <c r="BS3150" t="s">
        <v>572</v>
      </c>
      <c r="BT3150" t="s">
        <v>1252</v>
      </c>
      <c r="BU3150" t="s">
        <v>564</v>
      </c>
      <c r="BV3150">
        <v>0.625</v>
      </c>
      <c r="BW3150">
        <v>1</v>
      </c>
      <c r="BX3150">
        <v>0.375</v>
      </c>
      <c r="BY3150">
        <v>0</v>
      </c>
      <c r="BZ3150">
        <v>-5</v>
      </c>
      <c r="CA3150">
        <v>0</v>
      </c>
      <c r="CB3150">
        <v>5</v>
      </c>
      <c r="CC3150" t="e">
        <v>#VALUE!</v>
      </c>
      <c r="CD3150">
        <v>5</v>
      </c>
      <c r="CE3150">
        <v>0</v>
      </c>
      <c r="CH3150">
        <f t="shared" si="246"/>
        <v>0</v>
      </c>
      <c r="CI3150" t="s">
        <v>1405</v>
      </c>
      <c r="CJ3150">
        <v>1</v>
      </c>
      <c r="CK3150" t="s">
        <v>1399</v>
      </c>
      <c r="CL3150">
        <f t="shared" si="247"/>
        <v>0</v>
      </c>
      <c r="CM3150">
        <f t="shared" si="248"/>
        <v>0</v>
      </c>
      <c r="CN3150">
        <f t="shared" si="249"/>
        <v>0</v>
      </c>
    </row>
    <row r="3151" spans="1:92" x14ac:dyDescent="0.25">
      <c r="A3151">
        <v>3010</v>
      </c>
      <c r="B3151" t="s">
        <v>564</v>
      </c>
      <c r="C3151" t="s">
        <v>564</v>
      </c>
      <c r="D3151">
        <v>2615242</v>
      </c>
      <c r="E3151">
        <v>6</v>
      </c>
      <c r="F3151" s="107">
        <v>41019</v>
      </c>
      <c r="G3151" s="107">
        <v>41080</v>
      </c>
      <c r="H3151">
        <v>2615242</v>
      </c>
      <c r="I3151" s="107">
        <v>41020</v>
      </c>
      <c r="J3151" s="107">
        <v>41080</v>
      </c>
      <c r="K3151" t="s">
        <v>562</v>
      </c>
      <c r="L3151" t="s">
        <v>562</v>
      </c>
      <c r="N3151" t="s">
        <v>564</v>
      </c>
      <c r="O3151" t="s">
        <v>913</v>
      </c>
      <c r="P3151" t="s">
        <v>38</v>
      </c>
      <c r="Q3151">
        <v>61</v>
      </c>
      <c r="R3151">
        <v>62</v>
      </c>
      <c r="S3151">
        <v>0</v>
      </c>
      <c r="T3151">
        <v>0</v>
      </c>
      <c r="AD3151" s="107">
        <v>20799</v>
      </c>
      <c r="AE3151" t="s">
        <v>31</v>
      </c>
      <c r="AF3151" t="s">
        <v>68</v>
      </c>
      <c r="AG3151" t="s">
        <v>870</v>
      </c>
      <c r="AH3151" t="s">
        <v>30</v>
      </c>
      <c r="AI3151" t="s">
        <v>94</v>
      </c>
      <c r="AJ3151" t="s">
        <v>88</v>
      </c>
      <c r="AK3151">
        <v>3</v>
      </c>
      <c r="AL3151" t="s">
        <v>361</v>
      </c>
      <c r="AM3151">
        <v>2</v>
      </c>
      <c r="AP3151" t="s">
        <v>48</v>
      </c>
      <c r="AR3151" t="s">
        <v>49</v>
      </c>
      <c r="AS3151" t="s">
        <v>44</v>
      </c>
      <c r="BC3151" t="s">
        <v>37</v>
      </c>
      <c r="BF3151">
        <v>61</v>
      </c>
      <c r="BG3151">
        <v>61</v>
      </c>
      <c r="BH3151">
        <v>62</v>
      </c>
      <c r="BI3151">
        <v>55.245901639344261</v>
      </c>
      <c r="BJ3151">
        <f t="shared" si="245"/>
        <v>55</v>
      </c>
      <c r="BK3151">
        <v>0</v>
      </c>
      <c r="BL3151">
        <v>0</v>
      </c>
      <c r="BM3151" t="s">
        <v>1050</v>
      </c>
      <c r="BN3151" t="s">
        <v>913</v>
      </c>
      <c r="BO3151" t="s">
        <v>564</v>
      </c>
      <c r="BQ3151" t="s">
        <v>1050</v>
      </c>
      <c r="BR3151" t="s">
        <v>87</v>
      </c>
      <c r="BS3151" t="s">
        <v>572</v>
      </c>
      <c r="BT3151" t="s">
        <v>1252</v>
      </c>
      <c r="BU3151" t="s">
        <v>564</v>
      </c>
      <c r="BV3151">
        <v>0.9838709677419355</v>
      </c>
      <c r="BW3151">
        <v>1</v>
      </c>
      <c r="BX3151">
        <v>1.6129032258064502E-2</v>
      </c>
      <c r="BY3151">
        <v>0</v>
      </c>
      <c r="BZ3151">
        <v>-61</v>
      </c>
      <c r="CA3151">
        <v>0</v>
      </c>
      <c r="CB3151">
        <v>61</v>
      </c>
      <c r="CC3151" t="e">
        <v>#VALUE!</v>
      </c>
      <c r="CD3151">
        <v>61</v>
      </c>
      <c r="CE3151">
        <v>0</v>
      </c>
      <c r="CH3151">
        <f t="shared" si="246"/>
        <v>0</v>
      </c>
      <c r="CI3151" t="s">
        <v>1402</v>
      </c>
      <c r="CJ3151">
        <v>4</v>
      </c>
      <c r="CK3151" t="s">
        <v>1399</v>
      </c>
      <c r="CL3151">
        <f t="shared" si="247"/>
        <v>0</v>
      </c>
      <c r="CM3151">
        <f t="shared" si="248"/>
        <v>0</v>
      </c>
      <c r="CN3151">
        <f t="shared" si="249"/>
        <v>0</v>
      </c>
    </row>
    <row r="3152" spans="1:92" x14ac:dyDescent="0.25">
      <c r="A3152">
        <v>3014</v>
      </c>
      <c r="B3152" t="s">
        <v>564</v>
      </c>
      <c r="C3152" t="s">
        <v>564</v>
      </c>
      <c r="D3152">
        <v>2615288</v>
      </c>
      <c r="E3152">
        <v>4</v>
      </c>
      <c r="F3152" s="107">
        <v>41020</v>
      </c>
      <c r="G3152" s="107">
        <v>41022</v>
      </c>
      <c r="H3152">
        <v>2615288</v>
      </c>
      <c r="I3152" s="107">
        <v>41021</v>
      </c>
      <c r="J3152" s="107">
        <v>41022</v>
      </c>
      <c r="K3152">
        <v>35000</v>
      </c>
      <c r="L3152" t="s">
        <v>570</v>
      </c>
      <c r="N3152" t="s">
        <v>564</v>
      </c>
      <c r="O3152" t="s">
        <v>913</v>
      </c>
      <c r="P3152" t="s">
        <v>38</v>
      </c>
      <c r="Q3152">
        <v>2</v>
      </c>
      <c r="R3152">
        <v>3</v>
      </c>
      <c r="S3152">
        <v>0</v>
      </c>
      <c r="T3152">
        <v>0</v>
      </c>
      <c r="AB3152" t="s">
        <v>111</v>
      </c>
      <c r="AD3152" s="107">
        <v>31907</v>
      </c>
      <c r="AE3152" t="s">
        <v>31</v>
      </c>
      <c r="AF3152" t="s">
        <v>39</v>
      </c>
      <c r="AG3152" t="s">
        <v>40</v>
      </c>
      <c r="AH3152" t="s">
        <v>30</v>
      </c>
      <c r="AI3152" t="s">
        <v>113</v>
      </c>
      <c r="AJ3152" t="s">
        <v>88</v>
      </c>
      <c r="AK3152">
        <v>1</v>
      </c>
      <c r="AL3152" t="s">
        <v>986</v>
      </c>
      <c r="AO3152">
        <v>60</v>
      </c>
      <c r="AP3152" t="s">
        <v>42</v>
      </c>
      <c r="AR3152" t="s">
        <v>43</v>
      </c>
      <c r="AS3152" t="s">
        <v>44</v>
      </c>
      <c r="BC3152" t="s">
        <v>37</v>
      </c>
      <c r="BF3152">
        <v>2</v>
      </c>
      <c r="BG3152">
        <v>2</v>
      </c>
      <c r="BH3152">
        <v>3</v>
      </c>
      <c r="BI3152">
        <v>24.898907103825138</v>
      </c>
      <c r="BJ3152">
        <f t="shared" si="245"/>
        <v>25</v>
      </c>
      <c r="BK3152">
        <v>0</v>
      </c>
      <c r="BL3152">
        <v>0</v>
      </c>
      <c r="BM3152" t="s">
        <v>1050</v>
      </c>
      <c r="BN3152" t="s">
        <v>913</v>
      </c>
      <c r="BO3152" t="s">
        <v>564</v>
      </c>
      <c r="BQ3152" t="s">
        <v>1050</v>
      </c>
      <c r="BR3152" t="s">
        <v>87</v>
      </c>
      <c r="BS3152" t="s">
        <v>572</v>
      </c>
      <c r="BT3152" t="s">
        <v>1252</v>
      </c>
      <c r="BU3152" t="s">
        <v>564</v>
      </c>
      <c r="BV3152">
        <v>0.66666666666666663</v>
      </c>
      <c r="BW3152">
        <v>1</v>
      </c>
      <c r="BX3152">
        <v>0.33333333333333337</v>
      </c>
      <c r="BY3152">
        <v>0</v>
      </c>
      <c r="BZ3152">
        <v>-2</v>
      </c>
      <c r="CA3152">
        <v>0</v>
      </c>
      <c r="CB3152">
        <v>2</v>
      </c>
      <c r="CC3152" t="e">
        <v>#VALUE!</v>
      </c>
      <c r="CD3152">
        <v>2</v>
      </c>
      <c r="CE3152">
        <v>0</v>
      </c>
      <c r="CH3152">
        <f t="shared" si="246"/>
        <v>0</v>
      </c>
      <c r="CI3152" t="s">
        <v>1405</v>
      </c>
      <c r="CJ3152">
        <v>1</v>
      </c>
      <c r="CK3152" t="s">
        <v>1399</v>
      </c>
      <c r="CL3152">
        <f t="shared" si="247"/>
        <v>0</v>
      </c>
      <c r="CM3152">
        <f t="shared" si="248"/>
        <v>0</v>
      </c>
      <c r="CN3152">
        <f t="shared" si="249"/>
        <v>0</v>
      </c>
    </row>
    <row r="3153" spans="1:92" x14ac:dyDescent="0.25">
      <c r="A3153">
        <v>3016</v>
      </c>
      <c r="B3153" t="s">
        <v>564</v>
      </c>
      <c r="C3153" t="s">
        <v>564</v>
      </c>
      <c r="D3153">
        <v>2615294</v>
      </c>
      <c r="E3153">
        <v>4</v>
      </c>
      <c r="F3153" s="107">
        <v>41020</v>
      </c>
      <c r="G3153" s="107">
        <v>41095</v>
      </c>
      <c r="H3153">
        <v>2615294</v>
      </c>
      <c r="I3153" s="107">
        <v>41021</v>
      </c>
      <c r="J3153" s="107">
        <v>41095</v>
      </c>
      <c r="K3153">
        <v>35000</v>
      </c>
      <c r="L3153" t="s">
        <v>570</v>
      </c>
      <c r="N3153" t="s">
        <v>564</v>
      </c>
      <c r="O3153" t="s">
        <v>913</v>
      </c>
      <c r="P3153" t="s">
        <v>38</v>
      </c>
      <c r="Q3153">
        <v>75</v>
      </c>
      <c r="R3153">
        <v>76</v>
      </c>
      <c r="S3153">
        <v>0</v>
      </c>
      <c r="T3153">
        <v>0</v>
      </c>
      <c r="AB3153" t="s">
        <v>111</v>
      </c>
      <c r="AD3153" s="107">
        <v>34007</v>
      </c>
      <c r="AE3153" t="s">
        <v>31</v>
      </c>
      <c r="AF3153" t="s">
        <v>39</v>
      </c>
      <c r="AG3153" t="s">
        <v>40</v>
      </c>
      <c r="AH3153" t="s">
        <v>30</v>
      </c>
      <c r="AI3153" t="s">
        <v>96</v>
      </c>
      <c r="AJ3153" t="s">
        <v>88</v>
      </c>
      <c r="AK3153">
        <v>4</v>
      </c>
      <c r="AL3153" t="s">
        <v>986</v>
      </c>
      <c r="AO3153">
        <v>180</v>
      </c>
      <c r="AP3153" t="s">
        <v>511</v>
      </c>
      <c r="AR3153" t="s">
        <v>66</v>
      </c>
      <c r="AS3153" t="s">
        <v>73</v>
      </c>
      <c r="BC3153" t="s">
        <v>51</v>
      </c>
      <c r="BF3153">
        <v>75</v>
      </c>
      <c r="BG3153">
        <v>75</v>
      </c>
      <c r="BH3153">
        <v>76</v>
      </c>
      <c r="BI3153">
        <v>19.161202185792348</v>
      </c>
      <c r="BJ3153">
        <f t="shared" si="245"/>
        <v>19</v>
      </c>
      <c r="BK3153">
        <v>0</v>
      </c>
      <c r="BL3153">
        <v>0</v>
      </c>
      <c r="BM3153" t="s">
        <v>1050</v>
      </c>
      <c r="BN3153" t="s">
        <v>913</v>
      </c>
      <c r="BO3153" t="s">
        <v>564</v>
      </c>
      <c r="BQ3153" t="s">
        <v>1050</v>
      </c>
      <c r="BR3153" t="s">
        <v>87</v>
      </c>
      <c r="BS3153" t="s">
        <v>572</v>
      </c>
      <c r="BT3153" t="s">
        <v>1252</v>
      </c>
      <c r="BU3153" t="s">
        <v>564</v>
      </c>
      <c r="BV3153">
        <v>0.98684210526315785</v>
      </c>
      <c r="BW3153">
        <v>1</v>
      </c>
      <c r="BX3153">
        <v>1.3157894736842146E-2</v>
      </c>
      <c r="BY3153">
        <v>0</v>
      </c>
      <c r="BZ3153">
        <v>-75</v>
      </c>
      <c r="CA3153">
        <v>0</v>
      </c>
      <c r="CB3153">
        <v>75</v>
      </c>
      <c r="CC3153" t="e">
        <v>#VALUE!</v>
      </c>
      <c r="CD3153">
        <v>75</v>
      </c>
      <c r="CE3153">
        <v>0</v>
      </c>
      <c r="CH3153">
        <f t="shared" si="246"/>
        <v>0</v>
      </c>
      <c r="CI3153" t="s">
        <v>1402</v>
      </c>
      <c r="CJ3153">
        <v>4</v>
      </c>
      <c r="CK3153" t="s">
        <v>1399</v>
      </c>
      <c r="CL3153">
        <f t="shared" si="247"/>
        <v>0</v>
      </c>
      <c r="CM3153">
        <f t="shared" si="248"/>
        <v>0</v>
      </c>
      <c r="CN3153">
        <f t="shared" si="249"/>
        <v>0</v>
      </c>
    </row>
    <row r="3154" spans="1:92" x14ac:dyDescent="0.25">
      <c r="A3154">
        <v>3019</v>
      </c>
      <c r="B3154" t="s">
        <v>564</v>
      </c>
      <c r="C3154" t="s">
        <v>564</v>
      </c>
      <c r="D3154">
        <v>2615299</v>
      </c>
      <c r="E3154">
        <v>4</v>
      </c>
      <c r="F3154" s="107">
        <v>41020</v>
      </c>
      <c r="G3154" s="107">
        <v>41058</v>
      </c>
      <c r="H3154">
        <v>2615299</v>
      </c>
      <c r="I3154" s="107">
        <v>41020</v>
      </c>
      <c r="J3154" s="107">
        <v>41058</v>
      </c>
      <c r="K3154">
        <v>5000</v>
      </c>
      <c r="L3154" t="s">
        <v>567</v>
      </c>
      <c r="N3154" t="s">
        <v>564</v>
      </c>
      <c r="O3154" t="s">
        <v>913</v>
      </c>
      <c r="P3154" t="s">
        <v>38</v>
      </c>
      <c r="Q3154">
        <v>39</v>
      </c>
      <c r="R3154">
        <v>39</v>
      </c>
      <c r="S3154">
        <v>0</v>
      </c>
      <c r="T3154">
        <v>0</v>
      </c>
      <c r="AD3154" s="107">
        <v>30547</v>
      </c>
      <c r="AE3154" t="s">
        <v>31</v>
      </c>
      <c r="AF3154" t="s">
        <v>32</v>
      </c>
      <c r="AG3154" t="s">
        <v>868</v>
      </c>
      <c r="AH3154" t="s">
        <v>30</v>
      </c>
      <c r="AI3154" t="s">
        <v>140</v>
      </c>
      <c r="AJ3154" t="s">
        <v>88</v>
      </c>
      <c r="AK3154">
        <v>4</v>
      </c>
      <c r="AL3154" t="s">
        <v>986</v>
      </c>
      <c r="AO3154">
        <v>75</v>
      </c>
      <c r="AP3154" t="s">
        <v>120</v>
      </c>
      <c r="AR3154" t="s">
        <v>43</v>
      </c>
      <c r="AS3154" t="s">
        <v>121</v>
      </c>
      <c r="BC3154" t="s">
        <v>37</v>
      </c>
      <c r="BF3154">
        <v>39</v>
      </c>
      <c r="BG3154">
        <v>39</v>
      </c>
      <c r="BH3154">
        <v>39</v>
      </c>
      <c r="BI3154">
        <v>28.614754098360656</v>
      </c>
      <c r="BJ3154">
        <f t="shared" si="245"/>
        <v>29</v>
      </c>
      <c r="BK3154">
        <v>0</v>
      </c>
      <c r="BL3154">
        <v>0</v>
      </c>
      <c r="BM3154" t="s">
        <v>1050</v>
      </c>
      <c r="BN3154" t="s">
        <v>913</v>
      </c>
      <c r="BO3154" t="s">
        <v>564</v>
      </c>
      <c r="BQ3154" t="s">
        <v>1050</v>
      </c>
      <c r="BR3154" t="s">
        <v>87</v>
      </c>
      <c r="BS3154" t="s">
        <v>572</v>
      </c>
      <c r="BT3154" t="s">
        <v>1252</v>
      </c>
      <c r="BU3154" t="s">
        <v>564</v>
      </c>
      <c r="BV3154">
        <v>1</v>
      </c>
      <c r="BW3154">
        <v>1</v>
      </c>
      <c r="BX3154">
        <v>0</v>
      </c>
      <c r="BY3154">
        <v>0</v>
      </c>
      <c r="BZ3154">
        <v>-39</v>
      </c>
      <c r="CA3154">
        <v>0</v>
      </c>
      <c r="CB3154">
        <v>39</v>
      </c>
      <c r="CC3154" t="e">
        <v>#VALUE!</v>
      </c>
      <c r="CD3154">
        <v>39</v>
      </c>
      <c r="CE3154">
        <v>0</v>
      </c>
      <c r="CH3154">
        <f t="shared" si="246"/>
        <v>0</v>
      </c>
      <c r="CI3154" t="s">
        <v>1401</v>
      </c>
      <c r="CJ3154">
        <v>3</v>
      </c>
      <c r="CK3154" t="s">
        <v>1399</v>
      </c>
      <c r="CL3154">
        <f t="shared" si="247"/>
        <v>0</v>
      </c>
      <c r="CM3154">
        <f t="shared" si="248"/>
        <v>0</v>
      </c>
      <c r="CN3154">
        <f t="shared" si="249"/>
        <v>0</v>
      </c>
    </row>
    <row r="3155" spans="1:92" x14ac:dyDescent="0.25">
      <c r="A3155">
        <v>3020</v>
      </c>
      <c r="B3155" t="s">
        <v>564</v>
      </c>
      <c r="C3155" t="s">
        <v>564</v>
      </c>
      <c r="D3155">
        <v>2615300</v>
      </c>
      <c r="E3155">
        <v>2</v>
      </c>
      <c r="F3155" s="107">
        <v>41020</v>
      </c>
      <c r="G3155" s="107">
        <v>41081</v>
      </c>
      <c r="H3155">
        <v>2615300</v>
      </c>
      <c r="I3155" s="107">
        <v>41020</v>
      </c>
      <c r="J3155" s="107">
        <v>41022</v>
      </c>
      <c r="K3155">
        <v>10000</v>
      </c>
      <c r="L3155" t="s">
        <v>568</v>
      </c>
      <c r="M3155" s="107">
        <v>41022</v>
      </c>
      <c r="N3155" t="s">
        <v>87</v>
      </c>
      <c r="O3155" t="s">
        <v>75</v>
      </c>
      <c r="P3155" t="s">
        <v>587</v>
      </c>
      <c r="Q3155">
        <v>3</v>
      </c>
      <c r="R3155">
        <v>62</v>
      </c>
      <c r="S3155">
        <v>0</v>
      </c>
      <c r="T3155">
        <v>0</v>
      </c>
      <c r="AD3155" s="107">
        <v>34540</v>
      </c>
      <c r="AE3155" t="s">
        <v>31</v>
      </c>
      <c r="AF3155" t="s">
        <v>32</v>
      </c>
      <c r="AG3155" t="s">
        <v>868</v>
      </c>
      <c r="AH3155" t="s">
        <v>30</v>
      </c>
      <c r="AI3155" t="s">
        <v>82</v>
      </c>
      <c r="AJ3155" t="s">
        <v>47</v>
      </c>
      <c r="AK3155">
        <v>3</v>
      </c>
      <c r="AL3155" t="s">
        <v>47</v>
      </c>
      <c r="AP3155" t="s">
        <v>55</v>
      </c>
      <c r="AR3155" t="s">
        <v>49</v>
      </c>
      <c r="AS3155" t="s">
        <v>56</v>
      </c>
      <c r="BC3155" t="s">
        <v>37</v>
      </c>
      <c r="BF3155">
        <v>3</v>
      </c>
      <c r="BG3155">
        <v>62</v>
      </c>
      <c r="BH3155">
        <v>62</v>
      </c>
      <c r="BI3155">
        <v>17.704918032786885</v>
      </c>
      <c r="BJ3155">
        <f t="shared" si="245"/>
        <v>18</v>
      </c>
      <c r="BK3155">
        <v>0</v>
      </c>
      <c r="BL3155">
        <v>-59</v>
      </c>
      <c r="BM3155" t="s">
        <v>47</v>
      </c>
      <c r="BN3155" t="s">
        <v>75</v>
      </c>
      <c r="BO3155" t="s">
        <v>87</v>
      </c>
      <c r="BQ3155" t="s">
        <v>47</v>
      </c>
      <c r="BR3155" t="s">
        <v>87</v>
      </c>
      <c r="BS3155" t="s">
        <v>573</v>
      </c>
      <c r="BT3155" t="s">
        <v>1252</v>
      </c>
      <c r="BU3155" t="s">
        <v>564</v>
      </c>
      <c r="BV3155">
        <v>4.8387096774193547E-2</v>
      </c>
      <c r="BW3155">
        <v>4.8387096774193547E-2</v>
      </c>
      <c r="BX3155">
        <v>0</v>
      </c>
      <c r="BY3155">
        <v>0</v>
      </c>
      <c r="BZ3155">
        <v>-3</v>
      </c>
      <c r="CA3155">
        <v>0</v>
      </c>
      <c r="CB3155">
        <v>3</v>
      </c>
      <c r="CC3155" t="e">
        <v>#VALUE!</v>
      </c>
      <c r="CD3155">
        <v>3</v>
      </c>
      <c r="CE3155">
        <v>0</v>
      </c>
      <c r="CH3155">
        <f t="shared" si="246"/>
        <v>0</v>
      </c>
      <c r="CI3155" t="s">
        <v>1405</v>
      </c>
      <c r="CJ3155">
        <v>1</v>
      </c>
      <c r="CK3155" t="s">
        <v>1399</v>
      </c>
      <c r="CL3155">
        <f t="shared" si="247"/>
        <v>1</v>
      </c>
      <c r="CM3155">
        <f t="shared" si="248"/>
        <v>0</v>
      </c>
      <c r="CN3155">
        <f t="shared" si="249"/>
        <v>0</v>
      </c>
    </row>
    <row r="3156" spans="1:92" x14ac:dyDescent="0.25">
      <c r="A3156">
        <v>3022</v>
      </c>
      <c r="B3156" t="s">
        <v>564</v>
      </c>
      <c r="C3156" t="s">
        <v>564</v>
      </c>
      <c r="D3156">
        <v>2615314</v>
      </c>
      <c r="E3156">
        <v>6</v>
      </c>
      <c r="F3156" s="107">
        <v>41020</v>
      </c>
      <c r="G3156" s="107">
        <v>41306</v>
      </c>
      <c r="H3156">
        <v>2615314</v>
      </c>
      <c r="I3156" s="107">
        <v>41021</v>
      </c>
      <c r="J3156" s="107">
        <v>41025</v>
      </c>
      <c r="K3156">
        <v>100000</v>
      </c>
      <c r="L3156" t="s">
        <v>570</v>
      </c>
      <c r="M3156" s="107">
        <v>41025</v>
      </c>
      <c r="N3156" t="s">
        <v>87</v>
      </c>
      <c r="O3156" t="s">
        <v>75</v>
      </c>
      <c r="P3156" t="s">
        <v>38</v>
      </c>
      <c r="Q3156">
        <v>5</v>
      </c>
      <c r="R3156">
        <v>287</v>
      </c>
      <c r="S3156">
        <v>0</v>
      </c>
      <c r="T3156">
        <v>0</v>
      </c>
      <c r="AD3156" s="107">
        <v>31310</v>
      </c>
      <c r="AE3156" t="s">
        <v>31</v>
      </c>
      <c r="AF3156" t="s">
        <v>32</v>
      </c>
      <c r="AG3156" t="s">
        <v>868</v>
      </c>
      <c r="AH3156" t="s">
        <v>30</v>
      </c>
      <c r="AI3156" t="s">
        <v>61</v>
      </c>
      <c r="AJ3156" t="s">
        <v>88</v>
      </c>
      <c r="AK3156">
        <v>9</v>
      </c>
      <c r="AL3156" t="s">
        <v>361</v>
      </c>
      <c r="AM3156">
        <v>7</v>
      </c>
      <c r="AP3156" t="s">
        <v>335</v>
      </c>
      <c r="AR3156" t="s">
        <v>45</v>
      </c>
      <c r="AS3156" t="s">
        <v>81</v>
      </c>
      <c r="BC3156" t="s">
        <v>37</v>
      </c>
      <c r="BF3156">
        <v>5</v>
      </c>
      <c r="BG3156">
        <v>286</v>
      </c>
      <c r="BH3156">
        <v>287</v>
      </c>
      <c r="BI3156">
        <v>26.530054644808743</v>
      </c>
      <c r="BJ3156">
        <f t="shared" si="245"/>
        <v>27</v>
      </c>
      <c r="BK3156">
        <v>0</v>
      </c>
      <c r="BL3156">
        <v>-281</v>
      </c>
      <c r="BM3156" t="s">
        <v>1050</v>
      </c>
      <c r="BN3156" t="s">
        <v>75</v>
      </c>
      <c r="BO3156" t="s">
        <v>87</v>
      </c>
      <c r="BQ3156" t="s">
        <v>1050</v>
      </c>
      <c r="BR3156" t="s">
        <v>87</v>
      </c>
      <c r="BS3156" t="s">
        <v>573</v>
      </c>
      <c r="BT3156" t="s">
        <v>1252</v>
      </c>
      <c r="BU3156" t="s">
        <v>564</v>
      </c>
      <c r="BV3156">
        <v>1.7421602787456445E-2</v>
      </c>
      <c r="BW3156">
        <v>1.7482517482517484E-2</v>
      </c>
      <c r="BX3156">
        <v>6.0914695061038693E-5</v>
      </c>
      <c r="BY3156">
        <v>0</v>
      </c>
      <c r="BZ3156">
        <v>-5</v>
      </c>
      <c r="CA3156">
        <v>0</v>
      </c>
      <c r="CB3156">
        <v>5</v>
      </c>
      <c r="CC3156" t="e">
        <v>#VALUE!</v>
      </c>
      <c r="CD3156">
        <v>5</v>
      </c>
      <c r="CE3156">
        <v>0</v>
      </c>
      <c r="CH3156">
        <f t="shared" si="246"/>
        <v>0</v>
      </c>
      <c r="CI3156" t="s">
        <v>1405</v>
      </c>
      <c r="CJ3156">
        <v>1</v>
      </c>
      <c r="CK3156" t="s">
        <v>1399</v>
      </c>
      <c r="CL3156">
        <f t="shared" si="247"/>
        <v>1</v>
      </c>
      <c r="CM3156">
        <f t="shared" si="248"/>
        <v>0</v>
      </c>
      <c r="CN3156">
        <f t="shared" si="249"/>
        <v>0</v>
      </c>
    </row>
    <row r="3157" spans="1:92" x14ac:dyDescent="0.25">
      <c r="A3157">
        <v>3023</v>
      </c>
      <c r="B3157" t="s">
        <v>564</v>
      </c>
      <c r="C3157" t="s">
        <v>564</v>
      </c>
      <c r="D3157">
        <v>2615325</v>
      </c>
      <c r="E3157">
        <v>1</v>
      </c>
      <c r="F3157" s="107">
        <v>41020</v>
      </c>
      <c r="G3157" s="107">
        <v>41173</v>
      </c>
      <c r="H3157">
        <v>2615325</v>
      </c>
      <c r="I3157" s="107">
        <v>41043</v>
      </c>
      <c r="J3157" s="107">
        <v>41044</v>
      </c>
      <c r="K3157">
        <v>2000</v>
      </c>
      <c r="L3157" t="s">
        <v>566</v>
      </c>
      <c r="M3157" s="107">
        <v>41044</v>
      </c>
      <c r="N3157" t="s">
        <v>87</v>
      </c>
      <c r="O3157" t="s">
        <v>75</v>
      </c>
      <c r="P3157" t="s">
        <v>54</v>
      </c>
      <c r="Q3157">
        <v>2</v>
      </c>
      <c r="R3157">
        <v>154</v>
      </c>
      <c r="S3157">
        <v>0</v>
      </c>
      <c r="T3157">
        <v>0</v>
      </c>
      <c r="AD3157" s="107">
        <v>32105</v>
      </c>
      <c r="AE3157" t="s">
        <v>45</v>
      </c>
      <c r="AF3157" t="s">
        <v>32</v>
      </c>
      <c r="AG3157" t="s">
        <v>868</v>
      </c>
      <c r="AH3157" t="s">
        <v>30</v>
      </c>
      <c r="AI3157" t="s">
        <v>58</v>
      </c>
      <c r="AJ3157" t="s">
        <v>54</v>
      </c>
      <c r="AK3157">
        <v>8</v>
      </c>
      <c r="AL3157" t="s">
        <v>54</v>
      </c>
      <c r="AP3157" t="s">
        <v>103</v>
      </c>
      <c r="AR3157" t="s">
        <v>43</v>
      </c>
      <c r="AS3157" t="s">
        <v>63</v>
      </c>
      <c r="BC3157" t="s">
        <v>37</v>
      </c>
      <c r="BF3157">
        <v>2</v>
      </c>
      <c r="BG3157">
        <v>131</v>
      </c>
      <c r="BH3157">
        <v>154</v>
      </c>
      <c r="BI3157">
        <v>24.357923497267759</v>
      </c>
      <c r="BJ3157">
        <f t="shared" si="245"/>
        <v>24</v>
      </c>
      <c r="BK3157">
        <v>0</v>
      </c>
      <c r="BL3157">
        <v>-129</v>
      </c>
      <c r="BM3157" t="s">
        <v>1051</v>
      </c>
      <c r="BN3157" t="s">
        <v>75</v>
      </c>
      <c r="BO3157" t="s">
        <v>87</v>
      </c>
      <c r="BQ3157" t="s">
        <v>1051</v>
      </c>
      <c r="BR3157" t="s">
        <v>87</v>
      </c>
      <c r="BS3157" t="s">
        <v>573</v>
      </c>
      <c r="BT3157" t="s">
        <v>1252</v>
      </c>
      <c r="BU3157" t="s">
        <v>564</v>
      </c>
      <c r="BV3157">
        <v>1.2987012987012988E-2</v>
      </c>
      <c r="BW3157">
        <v>1.5267175572519083E-2</v>
      </c>
      <c r="BX3157">
        <v>2.2801625855060955E-3</v>
      </c>
      <c r="BY3157">
        <v>0</v>
      </c>
      <c r="BZ3157">
        <v>-2</v>
      </c>
      <c r="CA3157">
        <v>0</v>
      </c>
      <c r="CB3157">
        <v>2</v>
      </c>
      <c r="CC3157" t="e">
        <v>#VALUE!</v>
      </c>
      <c r="CD3157">
        <v>2</v>
      </c>
      <c r="CE3157">
        <v>0</v>
      </c>
      <c r="CH3157">
        <f t="shared" si="246"/>
        <v>0</v>
      </c>
      <c r="CI3157" t="s">
        <v>1405</v>
      </c>
      <c r="CJ3157">
        <v>1</v>
      </c>
      <c r="CK3157" t="s">
        <v>1399</v>
      </c>
      <c r="CL3157">
        <f t="shared" si="247"/>
        <v>1</v>
      </c>
      <c r="CM3157">
        <f t="shared" si="248"/>
        <v>0</v>
      </c>
      <c r="CN3157">
        <f t="shared" si="249"/>
        <v>0</v>
      </c>
    </row>
    <row r="3158" spans="1:92" x14ac:dyDescent="0.25">
      <c r="A3158">
        <v>3026</v>
      </c>
      <c r="B3158" t="s">
        <v>564</v>
      </c>
      <c r="C3158" t="s">
        <v>564</v>
      </c>
      <c r="D3158">
        <v>2615331</v>
      </c>
      <c r="E3158">
        <v>1</v>
      </c>
      <c r="F3158" s="107">
        <v>41020</v>
      </c>
      <c r="G3158" s="107">
        <v>41022</v>
      </c>
      <c r="H3158">
        <v>2615331</v>
      </c>
      <c r="I3158" s="107">
        <v>41021</v>
      </c>
      <c r="J3158" s="107">
        <v>41022</v>
      </c>
      <c r="K3158">
        <v>2000</v>
      </c>
      <c r="L3158" t="s">
        <v>566</v>
      </c>
      <c r="N3158" t="s">
        <v>564</v>
      </c>
      <c r="O3158" t="s">
        <v>913</v>
      </c>
      <c r="P3158" t="s">
        <v>54</v>
      </c>
      <c r="Q3158">
        <v>2</v>
      </c>
      <c r="R3158">
        <v>3</v>
      </c>
      <c r="S3158">
        <v>0</v>
      </c>
      <c r="T3158">
        <v>0</v>
      </c>
      <c r="AB3158" t="s">
        <v>111</v>
      </c>
      <c r="AD3158" s="107">
        <v>30835</v>
      </c>
      <c r="AE3158" t="s">
        <v>45</v>
      </c>
      <c r="AF3158" t="s">
        <v>39</v>
      </c>
      <c r="AG3158" t="s">
        <v>40</v>
      </c>
      <c r="AH3158" t="s">
        <v>30</v>
      </c>
      <c r="AI3158" t="s">
        <v>99</v>
      </c>
      <c r="AJ3158" t="s">
        <v>54</v>
      </c>
      <c r="AK3158">
        <v>1</v>
      </c>
      <c r="AL3158" t="s">
        <v>54</v>
      </c>
      <c r="AP3158" t="s">
        <v>42</v>
      </c>
      <c r="AR3158" t="s">
        <v>43</v>
      </c>
      <c r="AS3158" t="s">
        <v>44</v>
      </c>
      <c r="BC3158" t="s">
        <v>78</v>
      </c>
      <c r="BF3158">
        <v>2</v>
      </c>
      <c r="BG3158">
        <v>2</v>
      </c>
      <c r="BH3158">
        <v>3</v>
      </c>
      <c r="BI3158">
        <v>27.827868852459016</v>
      </c>
      <c r="BJ3158">
        <f t="shared" si="245"/>
        <v>28</v>
      </c>
      <c r="BK3158">
        <v>0</v>
      </c>
      <c r="BL3158">
        <v>0</v>
      </c>
      <c r="BM3158" t="s">
        <v>1051</v>
      </c>
      <c r="BN3158" t="s">
        <v>913</v>
      </c>
      <c r="BO3158" t="s">
        <v>564</v>
      </c>
      <c r="BQ3158" t="s">
        <v>1051</v>
      </c>
      <c r="BR3158" t="s">
        <v>87</v>
      </c>
      <c r="BS3158" t="s">
        <v>572</v>
      </c>
      <c r="BT3158" t="s">
        <v>1252</v>
      </c>
      <c r="BU3158" t="s">
        <v>564</v>
      </c>
      <c r="BV3158">
        <v>0.66666666666666663</v>
      </c>
      <c r="BW3158">
        <v>1</v>
      </c>
      <c r="BX3158">
        <v>0.33333333333333337</v>
      </c>
      <c r="BY3158">
        <v>0</v>
      </c>
      <c r="BZ3158">
        <v>-2</v>
      </c>
      <c r="CA3158">
        <v>0</v>
      </c>
      <c r="CB3158">
        <v>2</v>
      </c>
      <c r="CC3158" t="e">
        <v>#VALUE!</v>
      </c>
      <c r="CD3158">
        <v>2</v>
      </c>
      <c r="CE3158">
        <v>0</v>
      </c>
      <c r="CH3158">
        <f t="shared" si="246"/>
        <v>0</v>
      </c>
      <c r="CI3158" t="s">
        <v>1405</v>
      </c>
      <c r="CJ3158">
        <v>1</v>
      </c>
      <c r="CK3158" t="s">
        <v>1399</v>
      </c>
      <c r="CL3158">
        <f t="shared" si="247"/>
        <v>0</v>
      </c>
      <c r="CM3158">
        <f t="shared" si="248"/>
        <v>0</v>
      </c>
      <c r="CN3158">
        <f t="shared" si="249"/>
        <v>0</v>
      </c>
    </row>
    <row r="3159" spans="1:92" x14ac:dyDescent="0.25">
      <c r="A3159">
        <v>3029</v>
      </c>
      <c r="B3159" t="s">
        <v>564</v>
      </c>
      <c r="C3159" t="s">
        <v>564</v>
      </c>
      <c r="D3159">
        <v>2615336</v>
      </c>
      <c r="E3159">
        <v>2</v>
      </c>
      <c r="F3159" s="107">
        <v>41021</v>
      </c>
      <c r="G3159" s="107">
        <v>41022</v>
      </c>
      <c r="H3159">
        <v>2615336</v>
      </c>
      <c r="I3159" s="107">
        <v>41021</v>
      </c>
      <c r="J3159" s="107">
        <v>41022</v>
      </c>
      <c r="K3159">
        <v>10000</v>
      </c>
      <c r="L3159" t="s">
        <v>568</v>
      </c>
      <c r="N3159" t="s">
        <v>564</v>
      </c>
      <c r="O3159" t="s">
        <v>913</v>
      </c>
      <c r="P3159" t="s">
        <v>587</v>
      </c>
      <c r="Q3159">
        <v>2</v>
      </c>
      <c r="R3159">
        <v>2</v>
      </c>
      <c r="S3159">
        <v>0</v>
      </c>
      <c r="T3159">
        <v>0</v>
      </c>
      <c r="AD3159" s="107">
        <v>34773</v>
      </c>
      <c r="AE3159" t="s">
        <v>31</v>
      </c>
      <c r="AF3159" t="s">
        <v>32</v>
      </c>
      <c r="AG3159" t="s">
        <v>868</v>
      </c>
      <c r="AH3159" t="s">
        <v>30</v>
      </c>
      <c r="AI3159" t="s">
        <v>33</v>
      </c>
      <c r="AJ3159" t="s">
        <v>47</v>
      </c>
      <c r="AK3159">
        <v>1</v>
      </c>
      <c r="AL3159" t="s">
        <v>47</v>
      </c>
      <c r="AP3159" t="s">
        <v>196</v>
      </c>
      <c r="AR3159" t="s">
        <v>43</v>
      </c>
      <c r="AS3159" t="s">
        <v>60</v>
      </c>
      <c r="AT3159" t="s">
        <v>512</v>
      </c>
      <c r="BC3159" t="s">
        <v>37</v>
      </c>
      <c r="BF3159">
        <v>2</v>
      </c>
      <c r="BG3159">
        <v>2</v>
      </c>
      <c r="BH3159">
        <v>2</v>
      </c>
      <c r="BI3159">
        <v>17.071038251366119</v>
      </c>
      <c r="BJ3159">
        <f t="shared" si="245"/>
        <v>17</v>
      </c>
      <c r="BK3159">
        <v>0</v>
      </c>
      <c r="BL3159">
        <v>0</v>
      </c>
      <c r="BM3159" t="s">
        <v>47</v>
      </c>
      <c r="BN3159" t="s">
        <v>913</v>
      </c>
      <c r="BO3159" t="s">
        <v>564</v>
      </c>
      <c r="BQ3159" t="s">
        <v>47</v>
      </c>
      <c r="BR3159" t="s">
        <v>87</v>
      </c>
      <c r="BS3159" t="s">
        <v>572</v>
      </c>
      <c r="BT3159" t="s">
        <v>1252</v>
      </c>
      <c r="BU3159" t="s">
        <v>564</v>
      </c>
      <c r="BV3159">
        <v>1</v>
      </c>
      <c r="BW3159">
        <v>1</v>
      </c>
      <c r="BX3159">
        <v>0</v>
      </c>
      <c r="BY3159">
        <v>0</v>
      </c>
      <c r="BZ3159">
        <v>-2</v>
      </c>
      <c r="CA3159">
        <v>0</v>
      </c>
      <c r="CB3159">
        <v>2</v>
      </c>
      <c r="CC3159" t="e">
        <v>#VALUE!</v>
      </c>
      <c r="CD3159">
        <v>2</v>
      </c>
      <c r="CE3159">
        <v>0</v>
      </c>
      <c r="CH3159">
        <f t="shared" si="246"/>
        <v>0</v>
      </c>
      <c r="CI3159" t="s">
        <v>1405</v>
      </c>
      <c r="CJ3159">
        <v>1</v>
      </c>
      <c r="CK3159" t="s">
        <v>1399</v>
      </c>
      <c r="CL3159">
        <f t="shared" si="247"/>
        <v>0</v>
      </c>
      <c r="CM3159">
        <f t="shared" si="248"/>
        <v>0</v>
      </c>
      <c r="CN3159">
        <f t="shared" si="249"/>
        <v>0</v>
      </c>
    </row>
    <row r="3160" spans="1:92" x14ac:dyDescent="0.25">
      <c r="A3160">
        <v>3048</v>
      </c>
      <c r="B3160" t="s">
        <v>564</v>
      </c>
      <c r="C3160" t="s">
        <v>564</v>
      </c>
      <c r="D3160">
        <v>2615474</v>
      </c>
      <c r="E3160">
        <v>4</v>
      </c>
      <c r="F3160" s="107">
        <v>41022</v>
      </c>
      <c r="G3160" s="107">
        <v>41023</v>
      </c>
      <c r="H3160">
        <v>2615474</v>
      </c>
      <c r="I3160" s="107">
        <v>41022</v>
      </c>
      <c r="J3160" s="107">
        <v>41023</v>
      </c>
      <c r="K3160">
        <v>2000</v>
      </c>
      <c r="L3160" t="s">
        <v>566</v>
      </c>
      <c r="N3160" t="s">
        <v>564</v>
      </c>
      <c r="O3160" t="s">
        <v>913</v>
      </c>
      <c r="P3160" t="s">
        <v>38</v>
      </c>
      <c r="Q3160">
        <v>2</v>
      </c>
      <c r="R3160">
        <v>2</v>
      </c>
      <c r="S3160">
        <v>0</v>
      </c>
      <c r="T3160">
        <v>0</v>
      </c>
      <c r="AB3160" t="s">
        <v>111</v>
      </c>
      <c r="AD3160" s="107">
        <v>29670</v>
      </c>
      <c r="AE3160" t="s">
        <v>31</v>
      </c>
      <c r="AF3160" t="s">
        <v>39</v>
      </c>
      <c r="AG3160" t="s">
        <v>40</v>
      </c>
      <c r="AH3160" t="s">
        <v>30</v>
      </c>
      <c r="AI3160" t="s">
        <v>69</v>
      </c>
      <c r="AJ3160" t="s">
        <v>88</v>
      </c>
      <c r="AK3160">
        <v>1</v>
      </c>
      <c r="AL3160" t="s">
        <v>986</v>
      </c>
      <c r="AO3160">
        <v>180</v>
      </c>
      <c r="AP3160" t="s">
        <v>42</v>
      </c>
      <c r="AR3160" t="s">
        <v>43</v>
      </c>
      <c r="AS3160" t="s">
        <v>44</v>
      </c>
      <c r="BC3160" t="s">
        <v>37</v>
      </c>
      <c r="BF3160">
        <v>2</v>
      </c>
      <c r="BG3160">
        <v>2</v>
      </c>
      <c r="BH3160">
        <v>2</v>
      </c>
      <c r="BI3160">
        <v>31.016393442622952</v>
      </c>
      <c r="BJ3160">
        <f t="shared" si="245"/>
        <v>31</v>
      </c>
      <c r="BK3160">
        <v>0</v>
      </c>
      <c r="BL3160">
        <v>0</v>
      </c>
      <c r="BM3160" t="s">
        <v>1050</v>
      </c>
      <c r="BN3160" t="s">
        <v>913</v>
      </c>
      <c r="BO3160" t="s">
        <v>564</v>
      </c>
      <c r="BQ3160" t="s">
        <v>1050</v>
      </c>
      <c r="BR3160" t="s">
        <v>87</v>
      </c>
      <c r="BS3160" t="s">
        <v>572</v>
      </c>
      <c r="BT3160" t="s">
        <v>1252</v>
      </c>
      <c r="BU3160" t="s">
        <v>564</v>
      </c>
      <c r="BV3160">
        <v>1</v>
      </c>
      <c r="BW3160">
        <v>1</v>
      </c>
      <c r="BX3160">
        <v>0</v>
      </c>
      <c r="BY3160">
        <v>0</v>
      </c>
      <c r="BZ3160">
        <v>-2</v>
      </c>
      <c r="CA3160">
        <v>0</v>
      </c>
      <c r="CB3160">
        <v>2</v>
      </c>
      <c r="CC3160" t="e">
        <v>#VALUE!</v>
      </c>
      <c r="CD3160">
        <v>2</v>
      </c>
      <c r="CE3160">
        <v>0</v>
      </c>
      <c r="CH3160">
        <f t="shared" si="246"/>
        <v>0</v>
      </c>
      <c r="CI3160" t="s">
        <v>1405</v>
      </c>
      <c r="CJ3160">
        <v>1</v>
      </c>
      <c r="CK3160" t="s">
        <v>1399</v>
      </c>
      <c r="CL3160">
        <f t="shared" si="247"/>
        <v>0</v>
      </c>
      <c r="CM3160">
        <f t="shared" si="248"/>
        <v>0</v>
      </c>
      <c r="CN3160">
        <f t="shared" si="249"/>
        <v>0</v>
      </c>
    </row>
    <row r="3161" spans="1:92" x14ac:dyDescent="0.25">
      <c r="A3161">
        <v>3053</v>
      </c>
      <c r="B3161" t="s">
        <v>564</v>
      </c>
      <c r="C3161" t="s">
        <v>564</v>
      </c>
      <c r="D3161">
        <v>2615507</v>
      </c>
      <c r="E3161">
        <v>2</v>
      </c>
      <c r="F3161" s="107">
        <v>41022</v>
      </c>
      <c r="G3161" s="107">
        <v>41150</v>
      </c>
      <c r="H3161">
        <v>2615507</v>
      </c>
      <c r="I3161" s="107" t="s">
        <v>560</v>
      </c>
      <c r="J3161" s="107" t="s">
        <v>560</v>
      </c>
      <c r="K3161">
        <v>2000</v>
      </c>
      <c r="L3161" t="s">
        <v>566</v>
      </c>
      <c r="M3161" s="107">
        <v>41023</v>
      </c>
      <c r="N3161" t="s">
        <v>87</v>
      </c>
      <c r="O3161" t="s">
        <v>75</v>
      </c>
      <c r="P3161" t="s">
        <v>587</v>
      </c>
      <c r="Q3161">
        <v>0</v>
      </c>
      <c r="R3161">
        <v>129</v>
      </c>
      <c r="S3161">
        <v>0</v>
      </c>
      <c r="T3161">
        <v>0</v>
      </c>
      <c r="AD3161" s="107">
        <v>24581</v>
      </c>
      <c r="AE3161" t="s">
        <v>31</v>
      </c>
      <c r="AF3161" t="s">
        <v>68</v>
      </c>
      <c r="AG3161" t="s">
        <v>870</v>
      </c>
      <c r="AH3161" t="s">
        <v>30</v>
      </c>
      <c r="AI3161" t="s">
        <v>84</v>
      </c>
      <c r="AJ3161" t="s">
        <v>47</v>
      </c>
      <c r="AK3161">
        <v>5</v>
      </c>
      <c r="AL3161" t="s">
        <v>47</v>
      </c>
      <c r="AP3161" t="s">
        <v>107</v>
      </c>
      <c r="AR3161" t="s">
        <v>43</v>
      </c>
      <c r="AS3161" t="s">
        <v>60</v>
      </c>
      <c r="BC3161" t="s">
        <v>51</v>
      </c>
      <c r="BF3161">
        <v>0</v>
      </c>
      <c r="BG3161">
        <v>0</v>
      </c>
      <c r="BH3161">
        <v>129</v>
      </c>
      <c r="BI3161">
        <v>44.920765027322403</v>
      </c>
      <c r="BJ3161" t="e">
        <f t="shared" si="245"/>
        <v>#VALUE!</v>
      </c>
      <c r="BK3161" t="e">
        <v>#VALUE!</v>
      </c>
      <c r="BL3161" t="e">
        <v>#VALUE!</v>
      </c>
      <c r="BM3161" t="s">
        <v>47</v>
      </c>
      <c r="BN3161" t="s">
        <v>75</v>
      </c>
      <c r="BO3161" t="s">
        <v>87</v>
      </c>
      <c r="BQ3161" t="s">
        <v>47</v>
      </c>
      <c r="BR3161">
        <v>0</v>
      </c>
      <c r="BS3161" t="s">
        <v>573</v>
      </c>
      <c r="BT3161" t="s">
        <v>1252</v>
      </c>
      <c r="BU3161" t="s">
        <v>564</v>
      </c>
      <c r="BV3161">
        <v>0</v>
      </c>
      <c r="BW3161">
        <v>0</v>
      </c>
      <c r="BX3161">
        <v>0</v>
      </c>
      <c r="BY3161">
        <v>0</v>
      </c>
      <c r="BZ3161" t="e">
        <v>#VALUE!</v>
      </c>
      <c r="CA3161" t="e">
        <v>#VALUE!</v>
      </c>
      <c r="CB3161" t="e">
        <v>#VALUE!</v>
      </c>
      <c r="CC3161">
        <v>0</v>
      </c>
      <c r="CD3161">
        <v>0</v>
      </c>
      <c r="CE3161">
        <v>0</v>
      </c>
      <c r="CH3161">
        <f t="shared" si="246"/>
        <v>0</v>
      </c>
      <c r="CI3161" t="s">
        <v>1405</v>
      </c>
      <c r="CJ3161">
        <v>1</v>
      </c>
      <c r="CK3161" t="s">
        <v>1400</v>
      </c>
      <c r="CL3161">
        <f t="shared" si="247"/>
        <v>1</v>
      </c>
      <c r="CM3161">
        <f t="shared" si="248"/>
        <v>0</v>
      </c>
      <c r="CN3161">
        <f t="shared" si="249"/>
        <v>0</v>
      </c>
    </row>
    <row r="3162" spans="1:92" x14ac:dyDescent="0.25">
      <c r="A3162">
        <v>3055</v>
      </c>
      <c r="B3162" t="s">
        <v>564</v>
      </c>
      <c r="C3162" t="s">
        <v>564</v>
      </c>
      <c r="D3162">
        <v>2615523</v>
      </c>
      <c r="E3162">
        <v>1</v>
      </c>
      <c r="F3162" s="107">
        <v>41022</v>
      </c>
      <c r="G3162" s="107">
        <v>41025</v>
      </c>
      <c r="H3162">
        <v>2615523</v>
      </c>
      <c r="I3162" s="107">
        <v>41022</v>
      </c>
      <c r="J3162" s="107">
        <v>41023</v>
      </c>
      <c r="K3162">
        <v>5000</v>
      </c>
      <c r="L3162" t="s">
        <v>567</v>
      </c>
      <c r="M3162" s="107">
        <v>41023</v>
      </c>
      <c r="N3162" t="s">
        <v>87</v>
      </c>
      <c r="O3162" t="s">
        <v>75</v>
      </c>
      <c r="P3162" t="s">
        <v>54</v>
      </c>
      <c r="Q3162">
        <v>2</v>
      </c>
      <c r="R3162">
        <v>4</v>
      </c>
      <c r="S3162">
        <v>0</v>
      </c>
      <c r="T3162">
        <v>0</v>
      </c>
      <c r="AD3162" s="107">
        <v>26702</v>
      </c>
      <c r="AE3162" t="s">
        <v>31</v>
      </c>
      <c r="AF3162" t="s">
        <v>137</v>
      </c>
      <c r="AG3162" t="s">
        <v>869</v>
      </c>
      <c r="AH3162" t="s">
        <v>30</v>
      </c>
      <c r="AI3162" t="s">
        <v>70</v>
      </c>
      <c r="AJ3162" t="s">
        <v>54</v>
      </c>
      <c r="AK3162">
        <v>1</v>
      </c>
      <c r="AL3162" t="s">
        <v>54</v>
      </c>
      <c r="AP3162" t="s">
        <v>409</v>
      </c>
      <c r="AR3162" t="s">
        <v>66</v>
      </c>
      <c r="AS3162" t="s">
        <v>63</v>
      </c>
      <c r="AT3162" t="s">
        <v>518</v>
      </c>
      <c r="BC3162" t="s">
        <v>78</v>
      </c>
      <c r="BF3162">
        <v>2</v>
      </c>
      <c r="BG3162">
        <v>4</v>
      </c>
      <c r="BH3162">
        <v>4</v>
      </c>
      <c r="BI3162">
        <v>39.125683060109289</v>
      </c>
      <c r="BJ3162">
        <f t="shared" si="245"/>
        <v>39</v>
      </c>
      <c r="BK3162">
        <v>0</v>
      </c>
      <c r="BL3162">
        <v>-2</v>
      </c>
      <c r="BM3162" t="s">
        <v>1051</v>
      </c>
      <c r="BN3162" t="s">
        <v>75</v>
      </c>
      <c r="BO3162" t="s">
        <v>87</v>
      </c>
      <c r="BQ3162" t="s">
        <v>1051</v>
      </c>
      <c r="BR3162" t="s">
        <v>87</v>
      </c>
      <c r="BS3162" t="s">
        <v>573</v>
      </c>
      <c r="BT3162" t="s">
        <v>1252</v>
      </c>
      <c r="BU3162" t="s">
        <v>564</v>
      </c>
      <c r="BV3162">
        <v>0.5</v>
      </c>
      <c r="BW3162">
        <v>0.5</v>
      </c>
      <c r="BX3162">
        <v>0</v>
      </c>
      <c r="BY3162">
        <v>0</v>
      </c>
      <c r="BZ3162">
        <v>-2</v>
      </c>
      <c r="CA3162">
        <v>0</v>
      </c>
      <c r="CB3162">
        <v>2</v>
      </c>
      <c r="CC3162" t="e">
        <v>#VALUE!</v>
      </c>
      <c r="CD3162">
        <v>2</v>
      </c>
      <c r="CE3162">
        <v>0</v>
      </c>
      <c r="CH3162">
        <f t="shared" si="246"/>
        <v>0</v>
      </c>
      <c r="CI3162" t="s">
        <v>1405</v>
      </c>
      <c r="CJ3162">
        <v>1</v>
      </c>
      <c r="CK3162" t="s">
        <v>1399</v>
      </c>
      <c r="CL3162">
        <f t="shared" si="247"/>
        <v>1</v>
      </c>
      <c r="CM3162">
        <f t="shared" si="248"/>
        <v>0</v>
      </c>
      <c r="CN3162">
        <f t="shared" si="249"/>
        <v>0</v>
      </c>
    </row>
    <row r="3163" spans="1:92" x14ac:dyDescent="0.25">
      <c r="A3163">
        <v>3069</v>
      </c>
      <c r="B3163" t="s">
        <v>564</v>
      </c>
      <c r="C3163" t="s">
        <v>87</v>
      </c>
      <c r="D3163">
        <v>2615634</v>
      </c>
      <c r="E3163">
        <v>2</v>
      </c>
      <c r="F3163" s="107">
        <v>41023</v>
      </c>
      <c r="G3163" s="107">
        <v>41166</v>
      </c>
      <c r="H3163">
        <v>2615634</v>
      </c>
      <c r="I3163" s="107">
        <v>41023</v>
      </c>
      <c r="J3163" s="107">
        <v>41024</v>
      </c>
      <c r="K3163">
        <v>5000</v>
      </c>
      <c r="L3163" t="s">
        <v>567</v>
      </c>
      <c r="M3163" s="107">
        <v>41024</v>
      </c>
      <c r="N3163" t="s">
        <v>87</v>
      </c>
      <c r="O3163" t="s">
        <v>583</v>
      </c>
      <c r="P3163" t="s">
        <v>587</v>
      </c>
      <c r="Q3163">
        <v>100</v>
      </c>
      <c r="R3163">
        <v>144</v>
      </c>
      <c r="S3163">
        <v>0</v>
      </c>
      <c r="T3163">
        <v>0</v>
      </c>
      <c r="AD3163" s="107">
        <v>32077</v>
      </c>
      <c r="AE3163" t="s">
        <v>45</v>
      </c>
      <c r="AF3163" t="s">
        <v>68</v>
      </c>
      <c r="AG3163" t="s">
        <v>870</v>
      </c>
      <c r="AH3163" t="s">
        <v>30</v>
      </c>
      <c r="AI3163" t="s">
        <v>70</v>
      </c>
      <c r="AJ3163" t="s">
        <v>47</v>
      </c>
      <c r="AK3163">
        <v>10</v>
      </c>
      <c r="AL3163" t="s">
        <v>47</v>
      </c>
      <c r="AP3163" t="s">
        <v>92</v>
      </c>
      <c r="AR3163" t="s">
        <v>66</v>
      </c>
      <c r="AS3163" t="s">
        <v>44</v>
      </c>
      <c r="AU3163" t="s">
        <v>853</v>
      </c>
      <c r="AV3163" t="s">
        <v>87</v>
      </c>
      <c r="AW3163" t="s">
        <v>788</v>
      </c>
      <c r="AX3163" t="s">
        <v>87</v>
      </c>
      <c r="BA3163">
        <v>41121</v>
      </c>
      <c r="BB3163">
        <v>235</v>
      </c>
      <c r="BC3163" t="s">
        <v>37</v>
      </c>
      <c r="BF3163">
        <v>100</v>
      </c>
      <c r="BG3163">
        <v>144</v>
      </c>
      <c r="BH3163">
        <v>144</v>
      </c>
      <c r="BI3163">
        <v>24.442622950819672</v>
      </c>
      <c r="BJ3163">
        <f t="shared" si="245"/>
        <v>25</v>
      </c>
      <c r="BK3163">
        <v>0</v>
      </c>
      <c r="BL3163">
        <v>-142</v>
      </c>
      <c r="BM3163" t="s">
        <v>47</v>
      </c>
      <c r="BN3163" t="s">
        <v>75</v>
      </c>
      <c r="BO3163" t="s">
        <v>87</v>
      </c>
      <c r="BQ3163" t="s">
        <v>47</v>
      </c>
      <c r="BR3163" t="s">
        <v>87</v>
      </c>
      <c r="BS3163" t="s">
        <v>572</v>
      </c>
      <c r="BT3163" t="s">
        <v>1252</v>
      </c>
      <c r="BU3163" t="s">
        <v>564</v>
      </c>
      <c r="BV3163">
        <v>0.69444444444444442</v>
      </c>
      <c r="BW3163">
        <v>1.3888888888888888E-2</v>
      </c>
      <c r="BX3163">
        <v>-0.68055555555555558</v>
      </c>
      <c r="BY3163">
        <v>0</v>
      </c>
      <c r="BZ3163">
        <v>-2</v>
      </c>
      <c r="CA3163">
        <v>98</v>
      </c>
      <c r="CB3163">
        <v>144</v>
      </c>
      <c r="CC3163">
        <v>100</v>
      </c>
      <c r="CD3163">
        <v>144</v>
      </c>
      <c r="CE3163">
        <v>142</v>
      </c>
      <c r="CH3163">
        <f t="shared" si="246"/>
        <v>0</v>
      </c>
      <c r="CI3163" t="s">
        <v>1408</v>
      </c>
      <c r="CJ3163">
        <v>0</v>
      </c>
      <c r="CK3163" t="s">
        <v>1399</v>
      </c>
      <c r="CL3163">
        <f t="shared" si="247"/>
        <v>1</v>
      </c>
      <c r="CM3163">
        <f t="shared" si="248"/>
        <v>0</v>
      </c>
      <c r="CN3163">
        <f t="shared" si="249"/>
        <v>0</v>
      </c>
    </row>
    <row r="3164" spans="1:92" x14ac:dyDescent="0.25">
      <c r="A3164">
        <v>3074</v>
      </c>
      <c r="B3164" t="s">
        <v>564</v>
      </c>
      <c r="C3164" t="s">
        <v>564</v>
      </c>
      <c r="D3164">
        <v>2615639</v>
      </c>
      <c r="E3164">
        <v>1</v>
      </c>
      <c r="F3164" s="107">
        <v>41023</v>
      </c>
      <c r="G3164" s="107">
        <v>41024</v>
      </c>
      <c r="H3164">
        <v>2615639</v>
      </c>
      <c r="I3164" s="107">
        <v>41023</v>
      </c>
      <c r="J3164" s="107">
        <v>41024</v>
      </c>
      <c r="K3164">
        <v>2000</v>
      </c>
      <c r="L3164" t="s">
        <v>566</v>
      </c>
      <c r="N3164" t="s">
        <v>564</v>
      </c>
      <c r="O3164" t="s">
        <v>913</v>
      </c>
      <c r="P3164" t="s">
        <v>54</v>
      </c>
      <c r="Q3164">
        <v>2</v>
      </c>
      <c r="R3164">
        <v>2</v>
      </c>
      <c r="S3164">
        <v>0</v>
      </c>
      <c r="T3164">
        <v>0</v>
      </c>
      <c r="AB3164" t="s">
        <v>111</v>
      </c>
      <c r="AD3164" s="107">
        <v>33680</v>
      </c>
      <c r="AE3164" t="s">
        <v>31</v>
      </c>
      <c r="AF3164" t="s">
        <v>39</v>
      </c>
      <c r="AG3164" t="s">
        <v>40</v>
      </c>
      <c r="AH3164" t="s">
        <v>30</v>
      </c>
      <c r="AI3164" t="s">
        <v>41</v>
      </c>
      <c r="AJ3164" t="s">
        <v>54</v>
      </c>
      <c r="AK3164">
        <v>1</v>
      </c>
      <c r="AL3164" t="s">
        <v>54</v>
      </c>
      <c r="AP3164" t="s">
        <v>174</v>
      </c>
      <c r="AR3164" t="s">
        <v>43</v>
      </c>
      <c r="AS3164" t="s">
        <v>44</v>
      </c>
      <c r="BC3164" t="s">
        <v>37</v>
      </c>
      <c r="BF3164">
        <v>2</v>
      </c>
      <c r="BG3164">
        <v>2</v>
      </c>
      <c r="BH3164">
        <v>2</v>
      </c>
      <c r="BI3164">
        <v>20.062841530054644</v>
      </c>
      <c r="BJ3164">
        <f t="shared" si="245"/>
        <v>20</v>
      </c>
      <c r="BK3164">
        <v>0</v>
      </c>
      <c r="BL3164">
        <v>0</v>
      </c>
      <c r="BM3164" t="s">
        <v>1051</v>
      </c>
      <c r="BN3164" t="s">
        <v>913</v>
      </c>
      <c r="BO3164" t="s">
        <v>564</v>
      </c>
      <c r="BQ3164" t="s">
        <v>1051</v>
      </c>
      <c r="BR3164" t="s">
        <v>87</v>
      </c>
      <c r="BS3164" t="s">
        <v>572</v>
      </c>
      <c r="BT3164" t="s">
        <v>1252</v>
      </c>
      <c r="BU3164" t="s">
        <v>564</v>
      </c>
      <c r="BV3164">
        <v>1</v>
      </c>
      <c r="BW3164">
        <v>1</v>
      </c>
      <c r="BX3164">
        <v>0</v>
      </c>
      <c r="BY3164">
        <v>0</v>
      </c>
      <c r="BZ3164">
        <v>-2</v>
      </c>
      <c r="CA3164">
        <v>0</v>
      </c>
      <c r="CB3164">
        <v>2</v>
      </c>
      <c r="CC3164" t="e">
        <v>#VALUE!</v>
      </c>
      <c r="CD3164">
        <v>2</v>
      </c>
      <c r="CE3164">
        <v>0</v>
      </c>
      <c r="CH3164">
        <f t="shared" si="246"/>
        <v>0</v>
      </c>
      <c r="CI3164" t="s">
        <v>1405</v>
      </c>
      <c r="CJ3164">
        <v>1</v>
      </c>
      <c r="CK3164" t="s">
        <v>1399</v>
      </c>
      <c r="CL3164">
        <f t="shared" si="247"/>
        <v>0</v>
      </c>
      <c r="CM3164">
        <f t="shared" si="248"/>
        <v>0</v>
      </c>
      <c r="CN3164">
        <f t="shared" si="249"/>
        <v>0</v>
      </c>
    </row>
    <row r="3165" spans="1:92" x14ac:dyDescent="0.25">
      <c r="A3165">
        <v>3084</v>
      </c>
      <c r="B3165" t="s">
        <v>564</v>
      </c>
      <c r="C3165" t="s">
        <v>564</v>
      </c>
      <c r="D3165">
        <v>2615659</v>
      </c>
      <c r="E3165">
        <v>2</v>
      </c>
      <c r="F3165" s="107">
        <v>41023</v>
      </c>
      <c r="G3165" s="107">
        <v>41248</v>
      </c>
      <c r="H3165">
        <v>2615659</v>
      </c>
      <c r="I3165" s="107">
        <v>41023</v>
      </c>
      <c r="J3165" s="107">
        <v>41116</v>
      </c>
      <c r="K3165">
        <v>20000</v>
      </c>
      <c r="L3165" t="s">
        <v>569</v>
      </c>
      <c r="M3165" s="107">
        <v>41116</v>
      </c>
      <c r="N3165" t="s">
        <v>87</v>
      </c>
      <c r="O3165" t="s">
        <v>583</v>
      </c>
      <c r="P3165" t="s">
        <v>587</v>
      </c>
      <c r="Q3165">
        <v>94</v>
      </c>
      <c r="R3165">
        <v>226</v>
      </c>
      <c r="S3165">
        <v>0</v>
      </c>
      <c r="T3165">
        <v>0</v>
      </c>
      <c r="AD3165" s="107">
        <v>33065</v>
      </c>
      <c r="AE3165" t="s">
        <v>31</v>
      </c>
      <c r="AF3165" t="s">
        <v>68</v>
      </c>
      <c r="AG3165" t="s">
        <v>870</v>
      </c>
      <c r="AH3165" t="s">
        <v>30</v>
      </c>
      <c r="AI3165" t="s">
        <v>69</v>
      </c>
      <c r="AJ3165" t="s">
        <v>47</v>
      </c>
      <c r="AK3165">
        <v>13</v>
      </c>
      <c r="AL3165" t="s">
        <v>47</v>
      </c>
      <c r="AP3165" t="s">
        <v>163</v>
      </c>
      <c r="AR3165" t="s">
        <v>91</v>
      </c>
      <c r="AS3165" t="s">
        <v>81</v>
      </c>
      <c r="BC3165" t="s">
        <v>51</v>
      </c>
      <c r="BF3165">
        <v>94</v>
      </c>
      <c r="BG3165">
        <v>226</v>
      </c>
      <c r="BH3165">
        <v>226</v>
      </c>
      <c r="BI3165">
        <v>21.743169398907103</v>
      </c>
      <c r="BJ3165">
        <f t="shared" si="245"/>
        <v>22</v>
      </c>
      <c r="BK3165">
        <v>0</v>
      </c>
      <c r="BL3165">
        <v>-132</v>
      </c>
      <c r="BM3165" t="s">
        <v>47</v>
      </c>
      <c r="BN3165" t="s">
        <v>75</v>
      </c>
      <c r="BO3165" t="s">
        <v>87</v>
      </c>
      <c r="BQ3165" t="s">
        <v>47</v>
      </c>
      <c r="BR3165" t="s">
        <v>87</v>
      </c>
      <c r="BS3165" t="s">
        <v>573</v>
      </c>
      <c r="BT3165" t="s">
        <v>1252</v>
      </c>
      <c r="BU3165" t="s">
        <v>564</v>
      </c>
      <c r="BV3165">
        <v>0.41592920353982299</v>
      </c>
      <c r="BW3165">
        <v>0.41592920353982299</v>
      </c>
      <c r="BX3165">
        <v>0</v>
      </c>
      <c r="BY3165">
        <v>0</v>
      </c>
      <c r="BZ3165">
        <v>-94</v>
      </c>
      <c r="CA3165">
        <v>0</v>
      </c>
      <c r="CB3165">
        <v>94</v>
      </c>
      <c r="CC3165" t="e">
        <v>#VALUE!</v>
      </c>
      <c r="CD3165">
        <v>94</v>
      </c>
      <c r="CE3165">
        <v>0</v>
      </c>
      <c r="CH3165">
        <f t="shared" si="246"/>
        <v>0</v>
      </c>
      <c r="CI3165" t="s">
        <v>1408</v>
      </c>
      <c r="CJ3165">
        <v>0</v>
      </c>
      <c r="CK3165" t="s">
        <v>1399</v>
      </c>
      <c r="CL3165">
        <f t="shared" si="247"/>
        <v>1</v>
      </c>
      <c r="CM3165">
        <f t="shared" si="248"/>
        <v>0</v>
      </c>
      <c r="CN3165">
        <f t="shared" si="249"/>
        <v>0</v>
      </c>
    </row>
    <row r="3166" spans="1:92" x14ac:dyDescent="0.25">
      <c r="A3166">
        <v>3089</v>
      </c>
      <c r="B3166" t="s">
        <v>564</v>
      </c>
      <c r="C3166" t="s">
        <v>564</v>
      </c>
      <c r="D3166">
        <v>2615690</v>
      </c>
      <c r="E3166">
        <v>6</v>
      </c>
      <c r="F3166" s="107">
        <v>41023</v>
      </c>
      <c r="G3166" s="107">
        <v>41136</v>
      </c>
      <c r="H3166">
        <v>2615690</v>
      </c>
      <c r="I3166" s="107">
        <v>41133</v>
      </c>
      <c r="J3166" s="107">
        <v>41136</v>
      </c>
      <c r="K3166" t="s">
        <v>562</v>
      </c>
      <c r="L3166" t="s">
        <v>562</v>
      </c>
      <c r="N3166" t="s">
        <v>564</v>
      </c>
      <c r="O3166" t="s">
        <v>913</v>
      </c>
      <c r="P3166" t="s">
        <v>38</v>
      </c>
      <c r="Q3166">
        <v>4</v>
      </c>
      <c r="R3166">
        <v>114</v>
      </c>
      <c r="S3166">
        <v>0</v>
      </c>
      <c r="T3166">
        <v>0</v>
      </c>
      <c r="AD3166" s="107">
        <v>28832</v>
      </c>
      <c r="AE3166" t="s">
        <v>31</v>
      </c>
      <c r="AF3166" t="s">
        <v>68</v>
      </c>
      <c r="AG3166" t="s">
        <v>870</v>
      </c>
      <c r="AH3166" t="s">
        <v>30</v>
      </c>
      <c r="AI3166" t="s">
        <v>33</v>
      </c>
      <c r="AJ3166" t="s">
        <v>88</v>
      </c>
      <c r="AK3166">
        <v>2</v>
      </c>
      <c r="AL3166" t="s">
        <v>361</v>
      </c>
      <c r="AM3166">
        <v>2</v>
      </c>
      <c r="AP3166" t="s">
        <v>108</v>
      </c>
      <c r="AR3166" t="s">
        <v>66</v>
      </c>
      <c r="AS3166" t="s">
        <v>60</v>
      </c>
      <c r="BC3166" t="s">
        <v>37</v>
      </c>
      <c r="BF3166">
        <v>4</v>
      </c>
      <c r="BG3166">
        <v>4</v>
      </c>
      <c r="BH3166">
        <v>114</v>
      </c>
      <c r="BI3166">
        <v>33.308743169398909</v>
      </c>
      <c r="BJ3166">
        <f t="shared" si="245"/>
        <v>34</v>
      </c>
      <c r="BK3166">
        <v>0</v>
      </c>
      <c r="BL3166">
        <v>0</v>
      </c>
      <c r="BM3166" t="s">
        <v>1050</v>
      </c>
      <c r="BN3166" t="s">
        <v>913</v>
      </c>
      <c r="BO3166" t="s">
        <v>564</v>
      </c>
      <c r="BQ3166" t="s">
        <v>1050</v>
      </c>
      <c r="BR3166" t="s">
        <v>87</v>
      </c>
      <c r="BS3166" t="s">
        <v>572</v>
      </c>
      <c r="BT3166" t="s">
        <v>1252</v>
      </c>
      <c r="BU3166" t="s">
        <v>564</v>
      </c>
      <c r="BV3166">
        <v>3.5087719298245612E-2</v>
      </c>
      <c r="BW3166">
        <v>1</v>
      </c>
      <c r="BX3166">
        <v>0.96491228070175439</v>
      </c>
      <c r="BY3166">
        <v>0</v>
      </c>
      <c r="BZ3166">
        <v>-4</v>
      </c>
      <c r="CA3166">
        <v>0</v>
      </c>
      <c r="CB3166">
        <v>4</v>
      </c>
      <c r="CC3166" t="e">
        <v>#VALUE!</v>
      </c>
      <c r="CD3166">
        <v>4</v>
      </c>
      <c r="CE3166">
        <v>0</v>
      </c>
      <c r="CH3166">
        <f t="shared" si="246"/>
        <v>0</v>
      </c>
      <c r="CI3166" t="s">
        <v>1405</v>
      </c>
      <c r="CJ3166">
        <v>1</v>
      </c>
      <c r="CK3166" t="s">
        <v>1399</v>
      </c>
      <c r="CL3166">
        <f t="shared" si="247"/>
        <v>0</v>
      </c>
      <c r="CM3166">
        <f t="shared" si="248"/>
        <v>0</v>
      </c>
      <c r="CN3166">
        <f t="shared" si="249"/>
        <v>0</v>
      </c>
    </row>
    <row r="3167" spans="1:92" x14ac:dyDescent="0.25">
      <c r="A3167">
        <v>3097</v>
      </c>
      <c r="B3167" t="s">
        <v>564</v>
      </c>
      <c r="C3167" t="s">
        <v>564</v>
      </c>
      <c r="D3167">
        <v>2615729</v>
      </c>
      <c r="E3167">
        <v>2</v>
      </c>
      <c r="F3167" s="107">
        <v>41023</v>
      </c>
      <c r="G3167" s="107">
        <v>41025</v>
      </c>
      <c r="H3167">
        <v>2615729</v>
      </c>
      <c r="I3167" s="107">
        <v>41023</v>
      </c>
      <c r="J3167" s="107">
        <v>41025</v>
      </c>
      <c r="K3167">
        <v>5000</v>
      </c>
      <c r="L3167" t="s">
        <v>567</v>
      </c>
      <c r="N3167" t="s">
        <v>564</v>
      </c>
      <c r="O3167" t="s">
        <v>913</v>
      </c>
      <c r="P3167" t="s">
        <v>587</v>
      </c>
      <c r="Q3167">
        <v>3</v>
      </c>
      <c r="R3167">
        <v>3</v>
      </c>
      <c r="S3167">
        <v>0</v>
      </c>
      <c r="T3167">
        <v>0</v>
      </c>
      <c r="AD3167" s="107">
        <v>33921</v>
      </c>
      <c r="AE3167" t="s">
        <v>31</v>
      </c>
      <c r="AF3167" t="s">
        <v>32</v>
      </c>
      <c r="AG3167" t="s">
        <v>868</v>
      </c>
      <c r="AH3167" t="s">
        <v>30</v>
      </c>
      <c r="AI3167" t="s">
        <v>86</v>
      </c>
      <c r="AJ3167" t="s">
        <v>47</v>
      </c>
      <c r="AK3167">
        <v>1</v>
      </c>
      <c r="AL3167" t="s">
        <v>47</v>
      </c>
      <c r="AP3167" t="s">
        <v>168</v>
      </c>
      <c r="AR3167" t="s">
        <v>66</v>
      </c>
      <c r="AS3167" t="s">
        <v>63</v>
      </c>
      <c r="BC3167" t="s">
        <v>37</v>
      </c>
      <c r="BF3167">
        <v>3</v>
      </c>
      <c r="BG3167">
        <v>3</v>
      </c>
      <c r="BH3167">
        <v>3</v>
      </c>
      <c r="BI3167">
        <v>19.404371584699454</v>
      </c>
      <c r="BJ3167">
        <f t="shared" si="245"/>
        <v>19</v>
      </c>
      <c r="BK3167">
        <v>0</v>
      </c>
      <c r="BL3167">
        <v>0</v>
      </c>
      <c r="BM3167" t="s">
        <v>47</v>
      </c>
      <c r="BN3167" t="s">
        <v>913</v>
      </c>
      <c r="BO3167" t="s">
        <v>564</v>
      </c>
      <c r="BQ3167" t="s">
        <v>47</v>
      </c>
      <c r="BR3167" t="s">
        <v>87</v>
      </c>
      <c r="BS3167" t="s">
        <v>572</v>
      </c>
      <c r="BT3167" t="s">
        <v>1252</v>
      </c>
      <c r="BU3167" t="s">
        <v>564</v>
      </c>
      <c r="BV3167">
        <v>1</v>
      </c>
      <c r="BW3167">
        <v>1</v>
      </c>
      <c r="BX3167">
        <v>0</v>
      </c>
      <c r="BY3167">
        <v>0</v>
      </c>
      <c r="BZ3167">
        <v>-3</v>
      </c>
      <c r="CA3167">
        <v>0</v>
      </c>
      <c r="CB3167">
        <v>3</v>
      </c>
      <c r="CC3167" t="e">
        <v>#VALUE!</v>
      </c>
      <c r="CD3167">
        <v>3</v>
      </c>
      <c r="CE3167">
        <v>0</v>
      </c>
      <c r="CH3167">
        <f t="shared" si="246"/>
        <v>0</v>
      </c>
      <c r="CI3167" t="s">
        <v>1405</v>
      </c>
      <c r="CJ3167">
        <v>1</v>
      </c>
      <c r="CK3167" t="s">
        <v>1399</v>
      </c>
      <c r="CL3167">
        <f t="shared" si="247"/>
        <v>0</v>
      </c>
      <c r="CM3167">
        <f t="shared" si="248"/>
        <v>0</v>
      </c>
      <c r="CN3167">
        <f t="shared" si="249"/>
        <v>0</v>
      </c>
    </row>
    <row r="3168" spans="1:92" x14ac:dyDescent="0.25">
      <c r="A3168">
        <v>3102</v>
      </c>
      <c r="B3168" t="s">
        <v>564</v>
      </c>
      <c r="C3168" t="s">
        <v>564</v>
      </c>
      <c r="D3168">
        <v>2615756</v>
      </c>
      <c r="E3168">
        <v>1</v>
      </c>
      <c r="F3168" s="107">
        <v>41023</v>
      </c>
      <c r="G3168" s="107">
        <v>41332</v>
      </c>
      <c r="H3168">
        <v>2615756</v>
      </c>
      <c r="I3168" s="107">
        <v>41023</v>
      </c>
      <c r="J3168" s="107">
        <v>41024</v>
      </c>
      <c r="K3168">
        <v>5000</v>
      </c>
      <c r="L3168" t="s">
        <v>567</v>
      </c>
      <c r="M3168" s="107">
        <v>41024</v>
      </c>
      <c r="N3168" t="s">
        <v>87</v>
      </c>
      <c r="O3168" t="s">
        <v>75</v>
      </c>
      <c r="P3168" t="s">
        <v>54</v>
      </c>
      <c r="Q3168">
        <v>2</v>
      </c>
      <c r="R3168">
        <v>310</v>
      </c>
      <c r="S3168">
        <v>0</v>
      </c>
      <c r="T3168">
        <v>0</v>
      </c>
      <c r="AD3168" s="107">
        <v>26925</v>
      </c>
      <c r="AE3168" t="s">
        <v>31</v>
      </c>
      <c r="AF3168" t="s">
        <v>32</v>
      </c>
      <c r="AG3168" t="s">
        <v>868</v>
      </c>
      <c r="AH3168" t="s">
        <v>30</v>
      </c>
      <c r="AI3168" t="s">
        <v>84</v>
      </c>
      <c r="AJ3168" t="s">
        <v>54</v>
      </c>
      <c r="AK3168">
        <v>10</v>
      </c>
      <c r="AL3168" t="s">
        <v>54</v>
      </c>
      <c r="AP3168" t="s">
        <v>523</v>
      </c>
      <c r="AR3168" t="s">
        <v>66</v>
      </c>
      <c r="AS3168" t="s">
        <v>63</v>
      </c>
      <c r="BC3168" t="s">
        <v>51</v>
      </c>
      <c r="BF3168">
        <v>2</v>
      </c>
      <c r="BG3168">
        <v>310</v>
      </c>
      <c r="BH3168">
        <v>310</v>
      </c>
      <c r="BI3168">
        <v>38.519125683060111</v>
      </c>
      <c r="BJ3168">
        <f t="shared" si="245"/>
        <v>39</v>
      </c>
      <c r="BK3168">
        <v>0</v>
      </c>
      <c r="BL3168">
        <v>-308</v>
      </c>
      <c r="BM3168" t="s">
        <v>1051</v>
      </c>
      <c r="BN3168" t="s">
        <v>75</v>
      </c>
      <c r="BO3168" t="s">
        <v>87</v>
      </c>
      <c r="BQ3168" t="s">
        <v>1051</v>
      </c>
      <c r="BR3168" t="s">
        <v>87</v>
      </c>
      <c r="BS3168" t="s">
        <v>573</v>
      </c>
      <c r="BT3168" t="s">
        <v>1252</v>
      </c>
      <c r="BU3168" t="s">
        <v>564</v>
      </c>
      <c r="BV3168">
        <v>6.4516129032258064E-3</v>
      </c>
      <c r="BW3168">
        <v>6.4516129032258064E-3</v>
      </c>
      <c r="BX3168">
        <v>0</v>
      </c>
      <c r="BY3168">
        <v>0</v>
      </c>
      <c r="BZ3168">
        <v>-2</v>
      </c>
      <c r="CA3168">
        <v>0</v>
      </c>
      <c r="CB3168">
        <v>2</v>
      </c>
      <c r="CC3168" t="e">
        <v>#VALUE!</v>
      </c>
      <c r="CD3168">
        <v>2</v>
      </c>
      <c r="CE3168">
        <v>0</v>
      </c>
      <c r="CH3168">
        <f t="shared" si="246"/>
        <v>0</v>
      </c>
      <c r="CI3168" t="s">
        <v>1405</v>
      </c>
      <c r="CJ3168">
        <v>1</v>
      </c>
      <c r="CK3168" t="s">
        <v>1399</v>
      </c>
      <c r="CL3168">
        <f t="shared" si="247"/>
        <v>1</v>
      </c>
      <c r="CM3168">
        <f t="shared" si="248"/>
        <v>0</v>
      </c>
      <c r="CN3168">
        <f t="shared" si="249"/>
        <v>0</v>
      </c>
    </row>
    <row r="3169" spans="1:92" x14ac:dyDescent="0.25">
      <c r="A3169">
        <v>3104</v>
      </c>
      <c r="B3169" t="s">
        <v>564</v>
      </c>
      <c r="C3169" t="s">
        <v>564</v>
      </c>
      <c r="D3169">
        <v>2615762</v>
      </c>
      <c r="E3169">
        <v>2</v>
      </c>
      <c r="F3169" s="107">
        <v>41023</v>
      </c>
      <c r="G3169" s="107">
        <v>41150</v>
      </c>
      <c r="H3169">
        <v>2615762</v>
      </c>
      <c r="I3169" s="107">
        <v>41145</v>
      </c>
      <c r="J3169" s="107">
        <v>41150</v>
      </c>
      <c r="K3169" t="s">
        <v>562</v>
      </c>
      <c r="L3169" t="s">
        <v>562</v>
      </c>
      <c r="N3169" t="s">
        <v>564</v>
      </c>
      <c r="O3169" t="s">
        <v>913</v>
      </c>
      <c r="P3169" t="s">
        <v>587</v>
      </c>
      <c r="Q3169">
        <v>6</v>
      </c>
      <c r="R3169">
        <v>128</v>
      </c>
      <c r="S3169">
        <v>0</v>
      </c>
      <c r="T3169">
        <v>0</v>
      </c>
      <c r="AD3169" s="107">
        <v>30594</v>
      </c>
      <c r="AE3169" t="s">
        <v>31</v>
      </c>
      <c r="AF3169" t="s">
        <v>68</v>
      </c>
      <c r="AG3169" t="s">
        <v>870</v>
      </c>
      <c r="AH3169" t="s">
        <v>30</v>
      </c>
      <c r="AI3169" t="s">
        <v>113</v>
      </c>
      <c r="AJ3169" t="s">
        <v>47</v>
      </c>
      <c r="AK3169">
        <v>2</v>
      </c>
      <c r="AL3169" t="s">
        <v>47</v>
      </c>
      <c r="AP3169" t="s">
        <v>149</v>
      </c>
      <c r="AR3169" t="s">
        <v>66</v>
      </c>
      <c r="AS3169" t="s">
        <v>73</v>
      </c>
      <c r="BC3169" t="s">
        <v>98</v>
      </c>
      <c r="BF3169">
        <v>6</v>
      </c>
      <c r="BG3169">
        <v>6</v>
      </c>
      <c r="BH3169">
        <v>128</v>
      </c>
      <c r="BI3169">
        <v>28.494535519125684</v>
      </c>
      <c r="BJ3169">
        <f t="shared" si="245"/>
        <v>29</v>
      </c>
      <c r="BK3169">
        <v>0</v>
      </c>
      <c r="BL3169">
        <v>0</v>
      </c>
      <c r="BM3169" t="s">
        <v>47</v>
      </c>
      <c r="BN3169" t="s">
        <v>913</v>
      </c>
      <c r="BO3169" t="s">
        <v>564</v>
      </c>
      <c r="BQ3169" t="s">
        <v>47</v>
      </c>
      <c r="BR3169" t="s">
        <v>87</v>
      </c>
      <c r="BS3169" t="s">
        <v>572</v>
      </c>
      <c r="BT3169" t="s">
        <v>1252</v>
      </c>
      <c r="BU3169" t="s">
        <v>564</v>
      </c>
      <c r="BV3169">
        <v>4.6875E-2</v>
      </c>
      <c r="BW3169">
        <v>1</v>
      </c>
      <c r="BX3169">
        <v>0.953125</v>
      </c>
      <c r="BY3169">
        <v>0</v>
      </c>
      <c r="BZ3169">
        <v>-6</v>
      </c>
      <c r="CA3169">
        <v>0</v>
      </c>
      <c r="CB3169">
        <v>6</v>
      </c>
      <c r="CC3169" t="e">
        <v>#VALUE!</v>
      </c>
      <c r="CD3169">
        <v>6</v>
      </c>
      <c r="CE3169">
        <v>0</v>
      </c>
      <c r="CH3169">
        <f t="shared" si="246"/>
        <v>0</v>
      </c>
      <c r="CI3169" t="s">
        <v>1405</v>
      </c>
      <c r="CJ3169">
        <v>1</v>
      </c>
      <c r="CK3169" t="s">
        <v>1399</v>
      </c>
      <c r="CL3169">
        <f t="shared" si="247"/>
        <v>0</v>
      </c>
      <c r="CM3169">
        <f t="shared" si="248"/>
        <v>0</v>
      </c>
      <c r="CN3169">
        <f t="shared" si="249"/>
        <v>0</v>
      </c>
    </row>
    <row r="3170" spans="1:92" x14ac:dyDescent="0.25">
      <c r="A3170">
        <v>3112</v>
      </c>
      <c r="B3170" t="s">
        <v>564</v>
      </c>
      <c r="C3170" t="s">
        <v>87</v>
      </c>
      <c r="D3170">
        <v>2615780</v>
      </c>
      <c r="E3170">
        <v>3</v>
      </c>
      <c r="F3170" s="107">
        <v>41024</v>
      </c>
      <c r="G3170" s="107">
        <v>41103</v>
      </c>
      <c r="H3170">
        <v>2615780</v>
      </c>
      <c r="I3170" s="107">
        <v>41031</v>
      </c>
      <c r="J3170" s="107">
        <v>41032</v>
      </c>
      <c r="K3170">
        <v>30000</v>
      </c>
      <c r="L3170" t="s">
        <v>570</v>
      </c>
      <c r="M3170" s="107">
        <v>41032</v>
      </c>
      <c r="N3170" t="s">
        <v>87</v>
      </c>
      <c r="O3170" t="s">
        <v>583</v>
      </c>
      <c r="P3170" t="s">
        <v>38</v>
      </c>
      <c r="Q3170">
        <v>25</v>
      </c>
      <c r="R3170">
        <v>80</v>
      </c>
      <c r="S3170">
        <v>0</v>
      </c>
      <c r="T3170">
        <v>0</v>
      </c>
      <c r="AB3170" t="s">
        <v>111</v>
      </c>
      <c r="AD3170" s="107">
        <v>31544</v>
      </c>
      <c r="AE3170" t="s">
        <v>45</v>
      </c>
      <c r="AF3170" t="s">
        <v>39</v>
      </c>
      <c r="AG3170" t="s">
        <v>40</v>
      </c>
      <c r="AH3170" t="s">
        <v>30</v>
      </c>
      <c r="AI3170" t="s">
        <v>41</v>
      </c>
      <c r="AJ3170" t="s">
        <v>88</v>
      </c>
      <c r="AK3170">
        <v>7</v>
      </c>
      <c r="AL3170" t="s">
        <v>184</v>
      </c>
      <c r="AP3170" t="s">
        <v>235</v>
      </c>
      <c r="AR3170" t="s">
        <v>66</v>
      </c>
      <c r="AS3170" t="s">
        <v>73</v>
      </c>
      <c r="AT3170" t="s">
        <v>524</v>
      </c>
      <c r="AU3170" t="s">
        <v>791</v>
      </c>
      <c r="AX3170" t="s">
        <v>87</v>
      </c>
      <c r="BC3170" t="s">
        <v>51</v>
      </c>
      <c r="BF3170">
        <v>25</v>
      </c>
      <c r="BG3170">
        <v>73</v>
      </c>
      <c r="BH3170">
        <v>80</v>
      </c>
      <c r="BI3170">
        <v>25.901639344262296</v>
      </c>
      <c r="BJ3170">
        <f t="shared" si="245"/>
        <v>26</v>
      </c>
      <c r="BK3170">
        <v>0</v>
      </c>
      <c r="BL3170">
        <v>-71</v>
      </c>
      <c r="BM3170" t="s">
        <v>1050</v>
      </c>
      <c r="BN3170" t="s">
        <v>75</v>
      </c>
      <c r="BO3170" t="s">
        <v>87</v>
      </c>
      <c r="BQ3170" t="s">
        <v>1050</v>
      </c>
      <c r="BR3170" t="s">
        <v>87</v>
      </c>
      <c r="BS3170" t="s">
        <v>572</v>
      </c>
      <c r="BT3170" t="s">
        <v>1252</v>
      </c>
      <c r="BU3170" t="s">
        <v>564</v>
      </c>
      <c r="BV3170">
        <v>0.3125</v>
      </c>
      <c r="BW3170">
        <v>2.7397260273972601E-2</v>
      </c>
      <c r="BX3170">
        <v>-0.2851027397260274</v>
      </c>
      <c r="BY3170">
        <v>0</v>
      </c>
      <c r="BZ3170">
        <v>-2</v>
      </c>
      <c r="CA3170">
        <v>23</v>
      </c>
      <c r="CB3170">
        <v>73</v>
      </c>
      <c r="CC3170">
        <v>25</v>
      </c>
      <c r="CD3170">
        <v>73</v>
      </c>
      <c r="CE3170">
        <v>71</v>
      </c>
      <c r="CH3170">
        <f t="shared" si="246"/>
        <v>0</v>
      </c>
      <c r="CI3170" t="s">
        <v>1404</v>
      </c>
      <c r="CJ3170">
        <v>2</v>
      </c>
      <c r="CK3170" t="s">
        <v>1399</v>
      </c>
      <c r="CL3170">
        <f t="shared" si="247"/>
        <v>1</v>
      </c>
      <c r="CM3170">
        <f t="shared" si="248"/>
        <v>0</v>
      </c>
      <c r="CN3170">
        <f t="shared" si="249"/>
        <v>0</v>
      </c>
    </row>
    <row r="3171" spans="1:92" x14ac:dyDescent="0.25">
      <c r="A3171">
        <v>3121</v>
      </c>
      <c r="B3171" t="s">
        <v>564</v>
      </c>
      <c r="C3171" t="s">
        <v>564</v>
      </c>
      <c r="D3171">
        <v>2615897</v>
      </c>
      <c r="E3171">
        <v>2</v>
      </c>
      <c r="F3171" s="107">
        <v>41024</v>
      </c>
      <c r="G3171" s="107">
        <v>41053</v>
      </c>
      <c r="H3171">
        <v>2615897</v>
      </c>
      <c r="I3171" s="107">
        <v>41024</v>
      </c>
      <c r="J3171" s="107">
        <v>41025</v>
      </c>
      <c r="K3171">
        <v>2000</v>
      </c>
      <c r="L3171" t="s">
        <v>566</v>
      </c>
      <c r="M3171" s="107">
        <v>41025</v>
      </c>
      <c r="N3171" t="s">
        <v>87</v>
      </c>
      <c r="O3171" t="s">
        <v>159</v>
      </c>
      <c r="P3171" t="s">
        <v>587</v>
      </c>
      <c r="Q3171">
        <v>2</v>
      </c>
      <c r="R3171">
        <v>30</v>
      </c>
      <c r="S3171">
        <v>0</v>
      </c>
      <c r="T3171">
        <v>0</v>
      </c>
      <c r="AD3171" s="107">
        <v>31792</v>
      </c>
      <c r="AE3171" t="s">
        <v>45</v>
      </c>
      <c r="AF3171" t="s">
        <v>32</v>
      </c>
      <c r="AG3171" t="s">
        <v>868</v>
      </c>
      <c r="AH3171" t="s">
        <v>30</v>
      </c>
      <c r="AI3171" t="s">
        <v>113</v>
      </c>
      <c r="AJ3171" t="s">
        <v>47</v>
      </c>
      <c r="AK3171">
        <v>2</v>
      </c>
      <c r="AL3171" t="s">
        <v>47</v>
      </c>
      <c r="AP3171" t="s">
        <v>62</v>
      </c>
      <c r="AR3171" t="s">
        <v>43</v>
      </c>
      <c r="AS3171" t="s">
        <v>63</v>
      </c>
      <c r="BC3171" t="s">
        <v>37</v>
      </c>
      <c r="BF3171">
        <v>2</v>
      </c>
      <c r="BG3171">
        <v>30</v>
      </c>
      <c r="BH3171">
        <v>30</v>
      </c>
      <c r="BI3171">
        <v>25.224043715846996</v>
      </c>
      <c r="BJ3171">
        <f t="shared" si="245"/>
        <v>25</v>
      </c>
      <c r="BK3171">
        <v>0</v>
      </c>
      <c r="BL3171">
        <v>-28</v>
      </c>
      <c r="BM3171" t="s">
        <v>47</v>
      </c>
      <c r="BN3171" t="s">
        <v>159</v>
      </c>
      <c r="BO3171" t="s">
        <v>87</v>
      </c>
      <c r="BQ3171" t="s">
        <v>47</v>
      </c>
      <c r="BR3171" t="s">
        <v>87</v>
      </c>
      <c r="BS3171" t="s">
        <v>573</v>
      </c>
      <c r="BT3171" t="s">
        <v>1252</v>
      </c>
      <c r="BU3171" t="s">
        <v>564</v>
      </c>
      <c r="BV3171">
        <v>6.6666666666666666E-2</v>
      </c>
      <c r="BW3171">
        <v>6.6666666666666666E-2</v>
      </c>
      <c r="BX3171">
        <v>0</v>
      </c>
      <c r="BY3171">
        <v>0</v>
      </c>
      <c r="BZ3171">
        <v>-2</v>
      </c>
      <c r="CA3171">
        <v>0</v>
      </c>
      <c r="CB3171">
        <v>2</v>
      </c>
      <c r="CC3171" t="e">
        <v>#VALUE!</v>
      </c>
      <c r="CD3171">
        <v>2</v>
      </c>
      <c r="CE3171">
        <v>0</v>
      </c>
      <c r="CH3171">
        <f t="shared" si="246"/>
        <v>0</v>
      </c>
      <c r="CI3171" t="s">
        <v>1405</v>
      </c>
      <c r="CJ3171">
        <v>1</v>
      </c>
      <c r="CK3171" t="s">
        <v>1399</v>
      </c>
      <c r="CL3171">
        <f t="shared" si="247"/>
        <v>1</v>
      </c>
      <c r="CM3171">
        <f t="shared" si="248"/>
        <v>0</v>
      </c>
      <c r="CN3171">
        <f t="shared" si="249"/>
        <v>0</v>
      </c>
    </row>
    <row r="3172" spans="1:92" x14ac:dyDescent="0.25">
      <c r="A3172">
        <v>3122</v>
      </c>
      <c r="B3172" t="s">
        <v>564</v>
      </c>
      <c r="C3172" t="s">
        <v>564</v>
      </c>
      <c r="D3172">
        <v>2615934</v>
      </c>
      <c r="E3172">
        <v>2</v>
      </c>
      <c r="F3172" s="107">
        <v>41024</v>
      </c>
      <c r="G3172" s="107">
        <v>41187</v>
      </c>
      <c r="H3172">
        <v>2615934</v>
      </c>
      <c r="I3172" s="107">
        <v>41028</v>
      </c>
      <c r="J3172" s="107">
        <v>41029</v>
      </c>
      <c r="K3172">
        <v>2000</v>
      </c>
      <c r="L3172" t="s">
        <v>566</v>
      </c>
      <c r="M3172" s="107">
        <v>41029</v>
      </c>
      <c r="N3172" t="s">
        <v>87</v>
      </c>
      <c r="O3172" t="s">
        <v>75</v>
      </c>
      <c r="P3172" t="s">
        <v>587</v>
      </c>
      <c r="Q3172">
        <v>2</v>
      </c>
      <c r="R3172">
        <v>164</v>
      </c>
      <c r="S3172">
        <v>0</v>
      </c>
      <c r="T3172">
        <v>0</v>
      </c>
      <c r="AB3172" t="s">
        <v>111</v>
      </c>
      <c r="AD3172" s="107">
        <v>24977</v>
      </c>
      <c r="AE3172" t="s">
        <v>31</v>
      </c>
      <c r="AF3172" t="s">
        <v>39</v>
      </c>
      <c r="AG3172" t="s">
        <v>40</v>
      </c>
      <c r="AH3172" t="s">
        <v>30</v>
      </c>
      <c r="AI3172" t="s">
        <v>58</v>
      </c>
      <c r="AJ3172" t="s">
        <v>47</v>
      </c>
      <c r="AK3172">
        <v>11</v>
      </c>
      <c r="AL3172" t="s">
        <v>47</v>
      </c>
      <c r="AP3172" t="s">
        <v>97</v>
      </c>
      <c r="AR3172" t="s">
        <v>43</v>
      </c>
      <c r="AS3172" t="s">
        <v>63</v>
      </c>
      <c r="BC3172" t="s">
        <v>51</v>
      </c>
      <c r="BF3172">
        <v>2</v>
      </c>
      <c r="BG3172">
        <v>160</v>
      </c>
      <c r="BH3172">
        <v>164</v>
      </c>
      <c r="BI3172">
        <v>43.844262295081968</v>
      </c>
      <c r="BJ3172">
        <f t="shared" si="245"/>
        <v>44</v>
      </c>
      <c r="BK3172">
        <v>0</v>
      </c>
      <c r="BL3172">
        <v>-158</v>
      </c>
      <c r="BM3172" t="s">
        <v>47</v>
      </c>
      <c r="BN3172" t="s">
        <v>75</v>
      </c>
      <c r="BO3172" t="s">
        <v>87</v>
      </c>
      <c r="BQ3172" t="s">
        <v>47</v>
      </c>
      <c r="BR3172" t="s">
        <v>87</v>
      </c>
      <c r="BS3172" t="s">
        <v>573</v>
      </c>
      <c r="BT3172" t="s">
        <v>1252</v>
      </c>
      <c r="BU3172" t="s">
        <v>564</v>
      </c>
      <c r="BV3172">
        <v>1.2195121951219513E-2</v>
      </c>
      <c r="BW3172">
        <v>1.2500000000000001E-2</v>
      </c>
      <c r="BX3172">
        <v>3.0487804878048808E-4</v>
      </c>
      <c r="BY3172">
        <v>0</v>
      </c>
      <c r="BZ3172">
        <v>-2</v>
      </c>
      <c r="CA3172">
        <v>0</v>
      </c>
      <c r="CB3172">
        <v>2</v>
      </c>
      <c r="CC3172" t="e">
        <v>#VALUE!</v>
      </c>
      <c r="CD3172">
        <v>2</v>
      </c>
      <c r="CE3172">
        <v>0</v>
      </c>
      <c r="CH3172">
        <f t="shared" si="246"/>
        <v>0</v>
      </c>
      <c r="CI3172" t="s">
        <v>1405</v>
      </c>
      <c r="CJ3172">
        <v>1</v>
      </c>
      <c r="CK3172" t="s">
        <v>1399</v>
      </c>
      <c r="CL3172">
        <f t="shared" si="247"/>
        <v>1</v>
      </c>
      <c r="CM3172">
        <f t="shared" si="248"/>
        <v>0</v>
      </c>
      <c r="CN3172">
        <f t="shared" si="249"/>
        <v>0</v>
      </c>
    </row>
    <row r="3173" spans="1:92" x14ac:dyDescent="0.25">
      <c r="A3173">
        <v>3134</v>
      </c>
      <c r="B3173" t="s">
        <v>564</v>
      </c>
      <c r="C3173" t="s">
        <v>564</v>
      </c>
      <c r="D3173">
        <v>2615979</v>
      </c>
      <c r="E3173">
        <v>1</v>
      </c>
      <c r="F3173" s="107">
        <v>41024</v>
      </c>
      <c r="G3173" s="107">
        <v>41099</v>
      </c>
      <c r="H3173">
        <v>2615979</v>
      </c>
      <c r="I3173" s="107">
        <v>41025</v>
      </c>
      <c r="J3173" s="107">
        <v>41026</v>
      </c>
      <c r="K3173">
        <v>7000</v>
      </c>
      <c r="L3173" t="s">
        <v>568</v>
      </c>
      <c r="M3173" s="107">
        <v>41026</v>
      </c>
      <c r="N3173" t="s">
        <v>87</v>
      </c>
      <c r="O3173" t="s">
        <v>75</v>
      </c>
      <c r="P3173" t="s">
        <v>54</v>
      </c>
      <c r="Q3173">
        <v>2</v>
      </c>
      <c r="R3173">
        <v>76</v>
      </c>
      <c r="S3173">
        <v>0</v>
      </c>
      <c r="T3173">
        <v>0</v>
      </c>
      <c r="AD3173" s="107">
        <v>29874</v>
      </c>
      <c r="AE3173" t="s">
        <v>31</v>
      </c>
      <c r="AF3173" t="s">
        <v>32</v>
      </c>
      <c r="AG3173" t="s">
        <v>868</v>
      </c>
      <c r="AH3173" t="s">
        <v>30</v>
      </c>
      <c r="AI3173" t="s">
        <v>82</v>
      </c>
      <c r="AJ3173" t="s">
        <v>54</v>
      </c>
      <c r="AK3173">
        <v>5</v>
      </c>
      <c r="AL3173" t="s">
        <v>54</v>
      </c>
      <c r="AP3173" t="s">
        <v>42</v>
      </c>
      <c r="AR3173" t="s">
        <v>43</v>
      </c>
      <c r="AS3173" t="s">
        <v>44</v>
      </c>
      <c r="BC3173" t="s">
        <v>51</v>
      </c>
      <c r="BF3173">
        <v>2</v>
      </c>
      <c r="BG3173">
        <v>75</v>
      </c>
      <c r="BH3173">
        <v>76</v>
      </c>
      <c r="BI3173">
        <v>30.464480874316941</v>
      </c>
      <c r="BJ3173">
        <f t="shared" si="245"/>
        <v>31</v>
      </c>
      <c r="BK3173">
        <v>0</v>
      </c>
      <c r="BL3173">
        <v>-73</v>
      </c>
      <c r="BM3173" t="s">
        <v>1051</v>
      </c>
      <c r="BN3173" t="s">
        <v>75</v>
      </c>
      <c r="BO3173" t="s">
        <v>87</v>
      </c>
      <c r="BQ3173" t="s">
        <v>1051</v>
      </c>
      <c r="BR3173" t="s">
        <v>87</v>
      </c>
      <c r="BS3173" t="s">
        <v>573</v>
      </c>
      <c r="BT3173" t="s">
        <v>1252</v>
      </c>
      <c r="BU3173" t="s">
        <v>564</v>
      </c>
      <c r="BV3173">
        <v>2.6315789473684209E-2</v>
      </c>
      <c r="BW3173">
        <v>2.6666666666666668E-2</v>
      </c>
      <c r="BX3173">
        <v>3.5087719298245931E-4</v>
      </c>
      <c r="BY3173">
        <v>0</v>
      </c>
      <c r="BZ3173">
        <v>-2</v>
      </c>
      <c r="CA3173">
        <v>0</v>
      </c>
      <c r="CB3173">
        <v>2</v>
      </c>
      <c r="CC3173" t="e">
        <v>#VALUE!</v>
      </c>
      <c r="CD3173">
        <v>2</v>
      </c>
      <c r="CE3173">
        <v>0</v>
      </c>
      <c r="CH3173">
        <f t="shared" si="246"/>
        <v>0</v>
      </c>
      <c r="CI3173" t="s">
        <v>1405</v>
      </c>
      <c r="CJ3173">
        <v>1</v>
      </c>
      <c r="CK3173" t="s">
        <v>1399</v>
      </c>
      <c r="CL3173">
        <f t="shared" si="247"/>
        <v>1</v>
      </c>
      <c r="CM3173">
        <f t="shared" si="248"/>
        <v>0</v>
      </c>
      <c r="CN3173">
        <f t="shared" si="249"/>
        <v>0</v>
      </c>
    </row>
    <row r="3174" spans="1:92" x14ac:dyDescent="0.25">
      <c r="A3174">
        <v>3135</v>
      </c>
      <c r="B3174" t="s">
        <v>564</v>
      </c>
      <c r="C3174" t="s">
        <v>564</v>
      </c>
      <c r="D3174">
        <v>2615980</v>
      </c>
      <c r="E3174">
        <v>1</v>
      </c>
      <c r="F3174" s="107">
        <v>41024</v>
      </c>
      <c r="G3174" s="107">
        <v>41079</v>
      </c>
      <c r="H3174">
        <v>2615980</v>
      </c>
      <c r="I3174" s="107">
        <v>41025</v>
      </c>
      <c r="J3174" s="107">
        <v>41079</v>
      </c>
      <c r="K3174">
        <v>10000</v>
      </c>
      <c r="L3174" t="s">
        <v>568</v>
      </c>
      <c r="N3174" t="s">
        <v>564</v>
      </c>
      <c r="O3174" t="s">
        <v>913</v>
      </c>
      <c r="P3174" t="s">
        <v>54</v>
      </c>
      <c r="Q3174">
        <v>55</v>
      </c>
      <c r="R3174">
        <v>56</v>
      </c>
      <c r="S3174">
        <v>0</v>
      </c>
      <c r="T3174">
        <v>0</v>
      </c>
      <c r="AD3174" s="107">
        <v>30572</v>
      </c>
      <c r="AE3174" t="s">
        <v>31</v>
      </c>
      <c r="AF3174" t="s">
        <v>32</v>
      </c>
      <c r="AG3174" t="s">
        <v>868</v>
      </c>
      <c r="AH3174" t="s">
        <v>30</v>
      </c>
      <c r="AI3174" t="s">
        <v>82</v>
      </c>
      <c r="AJ3174" t="s">
        <v>54</v>
      </c>
      <c r="AK3174">
        <v>3</v>
      </c>
      <c r="AL3174" t="s">
        <v>54</v>
      </c>
      <c r="AP3174" t="s">
        <v>135</v>
      </c>
      <c r="AR3174" t="s">
        <v>66</v>
      </c>
      <c r="AS3174" t="s">
        <v>63</v>
      </c>
      <c r="BC3174" t="s">
        <v>37</v>
      </c>
      <c r="BF3174">
        <v>55</v>
      </c>
      <c r="BG3174">
        <v>55</v>
      </c>
      <c r="BH3174">
        <v>56</v>
      </c>
      <c r="BI3174">
        <v>28.557377049180328</v>
      </c>
      <c r="BJ3174">
        <f t="shared" si="245"/>
        <v>29</v>
      </c>
      <c r="BK3174">
        <v>0</v>
      </c>
      <c r="BL3174">
        <v>0</v>
      </c>
      <c r="BM3174" t="s">
        <v>1051</v>
      </c>
      <c r="BN3174" t="s">
        <v>913</v>
      </c>
      <c r="BO3174" t="s">
        <v>564</v>
      </c>
      <c r="BQ3174" t="s">
        <v>1051</v>
      </c>
      <c r="BR3174" t="s">
        <v>87</v>
      </c>
      <c r="BS3174" t="s">
        <v>572</v>
      </c>
      <c r="BT3174" t="s">
        <v>1252</v>
      </c>
      <c r="BU3174" t="s">
        <v>564</v>
      </c>
      <c r="BV3174">
        <v>0.9821428571428571</v>
      </c>
      <c r="BW3174">
        <v>1</v>
      </c>
      <c r="BX3174">
        <v>1.7857142857142905E-2</v>
      </c>
      <c r="BY3174">
        <v>0</v>
      </c>
      <c r="BZ3174">
        <v>-55</v>
      </c>
      <c r="CA3174">
        <v>0</v>
      </c>
      <c r="CB3174">
        <v>55</v>
      </c>
      <c r="CC3174" t="e">
        <v>#VALUE!</v>
      </c>
      <c r="CD3174">
        <v>55</v>
      </c>
      <c r="CE3174">
        <v>0</v>
      </c>
      <c r="CH3174">
        <f t="shared" si="246"/>
        <v>0</v>
      </c>
      <c r="CI3174" t="s">
        <v>1401</v>
      </c>
      <c r="CJ3174">
        <v>3</v>
      </c>
      <c r="CK3174" t="s">
        <v>1399</v>
      </c>
      <c r="CL3174">
        <f t="shared" si="247"/>
        <v>0</v>
      </c>
      <c r="CM3174">
        <f t="shared" si="248"/>
        <v>0</v>
      </c>
      <c r="CN3174">
        <f t="shared" si="249"/>
        <v>0</v>
      </c>
    </row>
    <row r="3175" spans="1:92" x14ac:dyDescent="0.25">
      <c r="A3175">
        <v>3137</v>
      </c>
      <c r="B3175" t="s">
        <v>564</v>
      </c>
      <c r="C3175" t="s">
        <v>564</v>
      </c>
      <c r="D3175">
        <v>2615989</v>
      </c>
      <c r="E3175">
        <v>2</v>
      </c>
      <c r="F3175" s="107">
        <v>41024</v>
      </c>
      <c r="G3175" s="107">
        <v>41054</v>
      </c>
      <c r="H3175">
        <v>2615989</v>
      </c>
      <c r="I3175" s="107">
        <v>41025</v>
      </c>
      <c r="J3175" s="107">
        <v>41028</v>
      </c>
      <c r="K3175">
        <v>2000</v>
      </c>
      <c r="L3175" t="s">
        <v>566</v>
      </c>
      <c r="M3175" s="107">
        <v>41028</v>
      </c>
      <c r="N3175" t="s">
        <v>87</v>
      </c>
      <c r="O3175" t="s">
        <v>75</v>
      </c>
      <c r="P3175" t="s">
        <v>587</v>
      </c>
      <c r="Q3175">
        <v>4</v>
      </c>
      <c r="R3175">
        <v>31</v>
      </c>
      <c r="S3175">
        <v>0</v>
      </c>
      <c r="T3175">
        <v>0</v>
      </c>
      <c r="AD3175" s="107">
        <v>34439</v>
      </c>
      <c r="AE3175" t="s">
        <v>31</v>
      </c>
      <c r="AF3175" t="s">
        <v>68</v>
      </c>
      <c r="AG3175" t="s">
        <v>870</v>
      </c>
      <c r="AH3175" t="s">
        <v>30</v>
      </c>
      <c r="AI3175" t="s">
        <v>41</v>
      </c>
      <c r="AJ3175" t="s">
        <v>47</v>
      </c>
      <c r="AK3175">
        <v>2</v>
      </c>
      <c r="AL3175" t="s">
        <v>47</v>
      </c>
      <c r="AP3175" t="s">
        <v>106</v>
      </c>
      <c r="AR3175" t="s">
        <v>43</v>
      </c>
      <c r="AS3175" t="s">
        <v>56</v>
      </c>
      <c r="AT3175" t="s">
        <v>662</v>
      </c>
      <c r="BC3175" t="s">
        <v>37</v>
      </c>
      <c r="BF3175">
        <v>4</v>
      </c>
      <c r="BG3175">
        <v>30</v>
      </c>
      <c r="BH3175">
        <v>31</v>
      </c>
      <c r="BI3175">
        <v>17.991803278688526</v>
      </c>
      <c r="BJ3175">
        <f t="shared" si="245"/>
        <v>18</v>
      </c>
      <c r="BK3175">
        <v>0</v>
      </c>
      <c r="BL3175">
        <v>-26</v>
      </c>
      <c r="BM3175" t="s">
        <v>47</v>
      </c>
      <c r="BN3175" t="s">
        <v>75</v>
      </c>
      <c r="BO3175" t="s">
        <v>87</v>
      </c>
      <c r="BQ3175" t="s">
        <v>47</v>
      </c>
      <c r="BR3175" t="s">
        <v>87</v>
      </c>
      <c r="BS3175" t="s">
        <v>573</v>
      </c>
      <c r="BT3175" t="s">
        <v>1252</v>
      </c>
      <c r="BU3175" t="s">
        <v>564</v>
      </c>
      <c r="BV3175">
        <v>0.12903225806451613</v>
      </c>
      <c r="BW3175">
        <v>0.13333333333333333</v>
      </c>
      <c r="BX3175">
        <v>4.301075268817206E-3</v>
      </c>
      <c r="BY3175">
        <v>0</v>
      </c>
      <c r="BZ3175">
        <v>-4</v>
      </c>
      <c r="CA3175">
        <v>0</v>
      </c>
      <c r="CB3175">
        <v>4</v>
      </c>
      <c r="CC3175" t="e">
        <v>#VALUE!</v>
      </c>
      <c r="CD3175">
        <v>4</v>
      </c>
      <c r="CE3175">
        <v>0</v>
      </c>
      <c r="CH3175">
        <f t="shared" si="246"/>
        <v>0</v>
      </c>
      <c r="CI3175" t="s">
        <v>1405</v>
      </c>
      <c r="CJ3175">
        <v>1</v>
      </c>
      <c r="CK3175" t="s">
        <v>1399</v>
      </c>
      <c r="CL3175">
        <f t="shared" si="247"/>
        <v>1</v>
      </c>
      <c r="CM3175">
        <f t="shared" si="248"/>
        <v>0</v>
      </c>
      <c r="CN3175">
        <f t="shared" si="249"/>
        <v>0</v>
      </c>
    </row>
    <row r="3176" spans="1:92" x14ac:dyDescent="0.25">
      <c r="A3176">
        <v>3142</v>
      </c>
      <c r="B3176" t="s">
        <v>564</v>
      </c>
      <c r="C3176" t="s">
        <v>564</v>
      </c>
      <c r="D3176">
        <v>2616003</v>
      </c>
      <c r="E3176">
        <v>2</v>
      </c>
      <c r="F3176" s="107">
        <v>41025</v>
      </c>
      <c r="G3176" s="107">
        <v>41207</v>
      </c>
      <c r="H3176">
        <v>2616003</v>
      </c>
      <c r="I3176" s="107">
        <v>41025</v>
      </c>
      <c r="J3176" s="107">
        <v>41026</v>
      </c>
      <c r="K3176">
        <v>10000</v>
      </c>
      <c r="L3176" t="s">
        <v>568</v>
      </c>
      <c r="M3176" s="107">
        <v>41026</v>
      </c>
      <c r="N3176" t="s">
        <v>87</v>
      </c>
      <c r="O3176" t="s">
        <v>75</v>
      </c>
      <c r="P3176" t="s">
        <v>587</v>
      </c>
      <c r="Q3176">
        <v>2</v>
      </c>
      <c r="R3176">
        <v>183</v>
      </c>
      <c r="S3176">
        <v>0</v>
      </c>
      <c r="T3176">
        <v>0</v>
      </c>
      <c r="AD3176" s="107">
        <v>34306</v>
      </c>
      <c r="AE3176" t="s">
        <v>31</v>
      </c>
      <c r="AF3176" t="s">
        <v>68</v>
      </c>
      <c r="AG3176" t="s">
        <v>870</v>
      </c>
      <c r="AH3176" t="s">
        <v>30</v>
      </c>
      <c r="AI3176" t="s">
        <v>46</v>
      </c>
      <c r="AJ3176" t="s">
        <v>47</v>
      </c>
      <c r="AK3176">
        <v>7</v>
      </c>
      <c r="AL3176" t="s">
        <v>47</v>
      </c>
      <c r="AP3176" t="s">
        <v>55</v>
      </c>
      <c r="AR3176" t="s">
        <v>49</v>
      </c>
      <c r="AS3176" t="s">
        <v>56</v>
      </c>
      <c r="BC3176" t="s">
        <v>51</v>
      </c>
      <c r="BF3176">
        <v>2</v>
      </c>
      <c r="BG3176">
        <v>183</v>
      </c>
      <c r="BH3176">
        <v>183</v>
      </c>
      <c r="BI3176">
        <v>18.357923497267759</v>
      </c>
      <c r="BJ3176">
        <f t="shared" si="245"/>
        <v>18</v>
      </c>
      <c r="BK3176">
        <v>0</v>
      </c>
      <c r="BL3176">
        <v>-181</v>
      </c>
      <c r="BM3176" t="s">
        <v>47</v>
      </c>
      <c r="BN3176" t="s">
        <v>75</v>
      </c>
      <c r="BO3176" t="s">
        <v>87</v>
      </c>
      <c r="BQ3176" t="s">
        <v>47</v>
      </c>
      <c r="BR3176" t="s">
        <v>87</v>
      </c>
      <c r="BS3176" t="s">
        <v>573</v>
      </c>
      <c r="BT3176" t="s">
        <v>1252</v>
      </c>
      <c r="BU3176" t="s">
        <v>564</v>
      </c>
      <c r="BV3176">
        <v>1.092896174863388E-2</v>
      </c>
      <c r="BW3176">
        <v>1.092896174863388E-2</v>
      </c>
      <c r="BX3176">
        <v>0</v>
      </c>
      <c r="BY3176">
        <v>0</v>
      </c>
      <c r="BZ3176">
        <v>-2</v>
      </c>
      <c r="CA3176">
        <v>0</v>
      </c>
      <c r="CB3176">
        <v>2</v>
      </c>
      <c r="CC3176" t="e">
        <v>#VALUE!</v>
      </c>
      <c r="CD3176">
        <v>2</v>
      </c>
      <c r="CE3176">
        <v>0</v>
      </c>
      <c r="CH3176">
        <f t="shared" si="246"/>
        <v>0</v>
      </c>
      <c r="CI3176" t="s">
        <v>1405</v>
      </c>
      <c r="CJ3176">
        <v>1</v>
      </c>
      <c r="CK3176" t="s">
        <v>1399</v>
      </c>
      <c r="CL3176">
        <f t="shared" si="247"/>
        <v>1</v>
      </c>
      <c r="CM3176">
        <f t="shared" si="248"/>
        <v>0</v>
      </c>
      <c r="CN3176">
        <f t="shared" si="249"/>
        <v>0</v>
      </c>
    </row>
    <row r="3177" spans="1:92" x14ac:dyDescent="0.25">
      <c r="A3177">
        <v>3143</v>
      </c>
      <c r="B3177" t="s">
        <v>564</v>
      </c>
      <c r="C3177" t="s">
        <v>87</v>
      </c>
      <c r="D3177">
        <v>2616010</v>
      </c>
      <c r="E3177">
        <v>6</v>
      </c>
      <c r="F3177" s="107">
        <v>41025</v>
      </c>
      <c r="G3177" s="107">
        <v>41227</v>
      </c>
      <c r="H3177">
        <v>2616010</v>
      </c>
      <c r="I3177" s="107">
        <v>41025</v>
      </c>
      <c r="J3177" s="107">
        <v>41049</v>
      </c>
      <c r="K3177">
        <v>56000</v>
      </c>
      <c r="L3177" t="s">
        <v>570</v>
      </c>
      <c r="M3177" s="107">
        <v>41049</v>
      </c>
      <c r="N3177" t="s">
        <v>87</v>
      </c>
      <c r="O3177" t="s">
        <v>75</v>
      </c>
      <c r="P3177" t="s">
        <v>38</v>
      </c>
      <c r="Q3177">
        <v>60</v>
      </c>
      <c r="R3177">
        <v>203</v>
      </c>
      <c r="S3177">
        <v>0</v>
      </c>
      <c r="T3177">
        <v>0</v>
      </c>
      <c r="AD3177" s="107">
        <v>27255</v>
      </c>
      <c r="AE3177" t="s">
        <v>31</v>
      </c>
      <c r="AF3177" t="s">
        <v>32</v>
      </c>
      <c r="AG3177" t="s">
        <v>868</v>
      </c>
      <c r="AH3177" t="s">
        <v>30</v>
      </c>
      <c r="AI3177" t="s">
        <v>71</v>
      </c>
      <c r="AJ3177" t="s">
        <v>88</v>
      </c>
      <c r="AK3177">
        <v>8</v>
      </c>
      <c r="AL3177" t="s">
        <v>361</v>
      </c>
      <c r="AM3177">
        <v>3</v>
      </c>
      <c r="AP3177" t="s">
        <v>163</v>
      </c>
      <c r="AR3177" t="s">
        <v>91</v>
      </c>
      <c r="AS3177" t="s">
        <v>81</v>
      </c>
      <c r="AT3177" t="s">
        <v>1105</v>
      </c>
      <c r="AV3177" t="s">
        <v>87</v>
      </c>
      <c r="AW3177" t="s">
        <v>792</v>
      </c>
      <c r="BA3177" t="s">
        <v>1195</v>
      </c>
      <c r="BB3177">
        <v>1056</v>
      </c>
      <c r="BC3177" t="s">
        <v>37</v>
      </c>
      <c r="BF3177">
        <v>60</v>
      </c>
      <c r="BG3177">
        <v>203</v>
      </c>
      <c r="BH3177">
        <v>203</v>
      </c>
      <c r="BI3177">
        <v>37.622950819672134</v>
      </c>
      <c r="BJ3177">
        <f t="shared" si="245"/>
        <v>38</v>
      </c>
      <c r="BK3177">
        <v>0</v>
      </c>
      <c r="BL3177">
        <v>-178</v>
      </c>
      <c r="BM3177" t="s">
        <v>1050</v>
      </c>
      <c r="BN3177" t="s">
        <v>75</v>
      </c>
      <c r="BO3177" t="s">
        <v>564</v>
      </c>
      <c r="BQ3177" t="s">
        <v>1050</v>
      </c>
      <c r="BR3177" t="s">
        <v>87</v>
      </c>
      <c r="BS3177" t="s">
        <v>572</v>
      </c>
      <c r="BT3177" t="s">
        <v>1252</v>
      </c>
      <c r="BU3177" t="s">
        <v>564</v>
      </c>
      <c r="BV3177">
        <v>0.29556650246305421</v>
      </c>
      <c r="BW3177">
        <v>0.12315270935960591</v>
      </c>
      <c r="BX3177">
        <v>-0.17241379310344829</v>
      </c>
      <c r="BY3177">
        <v>0</v>
      </c>
      <c r="BZ3177">
        <v>-25</v>
      </c>
      <c r="CA3177">
        <v>35</v>
      </c>
      <c r="CB3177">
        <v>203</v>
      </c>
      <c r="CC3177">
        <v>60</v>
      </c>
      <c r="CD3177">
        <v>203</v>
      </c>
      <c r="CE3177">
        <v>178</v>
      </c>
      <c r="CH3177">
        <f t="shared" si="246"/>
        <v>0</v>
      </c>
      <c r="CI3177" t="s">
        <v>1401</v>
      </c>
      <c r="CJ3177">
        <v>3</v>
      </c>
      <c r="CK3177" t="s">
        <v>1399</v>
      </c>
      <c r="CL3177">
        <f t="shared" si="247"/>
        <v>1</v>
      </c>
      <c r="CM3177">
        <f t="shared" si="248"/>
        <v>0</v>
      </c>
      <c r="CN3177">
        <f t="shared" si="249"/>
        <v>0</v>
      </c>
    </row>
    <row r="3178" spans="1:92" x14ac:dyDescent="0.25">
      <c r="A3178">
        <v>3144</v>
      </c>
      <c r="B3178" t="s">
        <v>564</v>
      </c>
      <c r="C3178" t="s">
        <v>564</v>
      </c>
      <c r="D3178">
        <v>2616015</v>
      </c>
      <c r="E3178">
        <v>1</v>
      </c>
      <c r="F3178" s="107">
        <v>41025</v>
      </c>
      <c r="G3178" s="107">
        <v>41088</v>
      </c>
      <c r="H3178">
        <v>2616015</v>
      </c>
      <c r="I3178" s="107">
        <v>41025</v>
      </c>
      <c r="J3178" s="107">
        <v>41027</v>
      </c>
      <c r="K3178">
        <v>6500</v>
      </c>
      <c r="L3178" t="s">
        <v>568</v>
      </c>
      <c r="M3178" s="107">
        <v>41027</v>
      </c>
      <c r="N3178" t="s">
        <v>87</v>
      </c>
      <c r="O3178" t="s">
        <v>75</v>
      </c>
      <c r="P3178" t="s">
        <v>54</v>
      </c>
      <c r="Q3178">
        <v>3</v>
      </c>
      <c r="R3178">
        <v>64</v>
      </c>
      <c r="S3178">
        <v>0</v>
      </c>
      <c r="T3178">
        <v>0</v>
      </c>
      <c r="AD3178" s="107">
        <v>33098</v>
      </c>
      <c r="AE3178" t="s">
        <v>45</v>
      </c>
      <c r="AF3178" t="s">
        <v>32</v>
      </c>
      <c r="AG3178" t="s">
        <v>868</v>
      </c>
      <c r="AH3178" t="s">
        <v>30</v>
      </c>
      <c r="AI3178" t="s">
        <v>61</v>
      </c>
      <c r="AJ3178" t="s">
        <v>54</v>
      </c>
      <c r="AK3178">
        <v>4</v>
      </c>
      <c r="AL3178" t="s">
        <v>54</v>
      </c>
      <c r="AP3178" t="s">
        <v>116</v>
      </c>
      <c r="AR3178" t="s">
        <v>66</v>
      </c>
      <c r="AS3178" t="s">
        <v>44</v>
      </c>
      <c r="BC3178" t="s">
        <v>37</v>
      </c>
      <c r="BF3178">
        <v>3</v>
      </c>
      <c r="BG3178">
        <v>64</v>
      </c>
      <c r="BH3178">
        <v>64</v>
      </c>
      <c r="BI3178">
        <v>21.65846994535519</v>
      </c>
      <c r="BJ3178">
        <f t="shared" si="245"/>
        <v>22</v>
      </c>
      <c r="BK3178">
        <v>0</v>
      </c>
      <c r="BL3178">
        <v>-61</v>
      </c>
      <c r="BM3178" t="s">
        <v>1051</v>
      </c>
      <c r="BN3178" t="s">
        <v>75</v>
      </c>
      <c r="BO3178" t="s">
        <v>87</v>
      </c>
      <c r="BQ3178" t="s">
        <v>1051</v>
      </c>
      <c r="BR3178" t="s">
        <v>87</v>
      </c>
      <c r="BS3178" t="s">
        <v>573</v>
      </c>
      <c r="BT3178" t="s">
        <v>1252</v>
      </c>
      <c r="BU3178" t="s">
        <v>564</v>
      </c>
      <c r="BV3178">
        <v>4.6875E-2</v>
      </c>
      <c r="BW3178">
        <v>4.6875E-2</v>
      </c>
      <c r="BX3178">
        <v>0</v>
      </c>
      <c r="BY3178">
        <v>0</v>
      </c>
      <c r="BZ3178">
        <v>-3</v>
      </c>
      <c r="CA3178">
        <v>0</v>
      </c>
      <c r="CB3178">
        <v>3</v>
      </c>
      <c r="CC3178" t="e">
        <v>#VALUE!</v>
      </c>
      <c r="CD3178">
        <v>3</v>
      </c>
      <c r="CE3178">
        <v>0</v>
      </c>
      <c r="CH3178">
        <f t="shared" si="246"/>
        <v>0</v>
      </c>
      <c r="CI3178" t="s">
        <v>1405</v>
      </c>
      <c r="CJ3178">
        <v>1</v>
      </c>
      <c r="CK3178" t="s">
        <v>1399</v>
      </c>
      <c r="CL3178">
        <f t="shared" si="247"/>
        <v>1</v>
      </c>
      <c r="CM3178">
        <f t="shared" si="248"/>
        <v>0</v>
      </c>
      <c r="CN3178">
        <f t="shared" si="249"/>
        <v>0</v>
      </c>
    </row>
    <row r="3179" spans="1:92" x14ac:dyDescent="0.25">
      <c r="A3179">
        <v>3158</v>
      </c>
      <c r="B3179" t="s">
        <v>564</v>
      </c>
      <c r="C3179" t="s">
        <v>564</v>
      </c>
      <c r="D3179">
        <v>2616089</v>
      </c>
      <c r="E3179">
        <v>1</v>
      </c>
      <c r="F3179" s="107">
        <v>41025</v>
      </c>
      <c r="G3179" s="107">
        <v>41184</v>
      </c>
      <c r="H3179">
        <v>2616089</v>
      </c>
      <c r="I3179" s="107">
        <v>41063</v>
      </c>
      <c r="J3179" s="107">
        <v>41064</v>
      </c>
      <c r="K3179">
        <v>5000</v>
      </c>
      <c r="L3179" t="s">
        <v>567</v>
      </c>
      <c r="M3179" s="107">
        <v>41064</v>
      </c>
      <c r="N3179" t="s">
        <v>87</v>
      </c>
      <c r="O3179" t="s">
        <v>75</v>
      </c>
      <c r="P3179" t="s">
        <v>54</v>
      </c>
      <c r="Q3179">
        <v>2</v>
      </c>
      <c r="R3179">
        <v>160</v>
      </c>
      <c r="S3179">
        <v>0</v>
      </c>
      <c r="T3179">
        <v>0</v>
      </c>
      <c r="AD3179" s="107">
        <v>32530</v>
      </c>
      <c r="AE3179" t="s">
        <v>45</v>
      </c>
      <c r="AF3179" t="s">
        <v>32</v>
      </c>
      <c r="AG3179" t="s">
        <v>868</v>
      </c>
      <c r="AH3179" t="s">
        <v>30</v>
      </c>
      <c r="AI3179" t="s">
        <v>113</v>
      </c>
      <c r="AJ3179" t="s">
        <v>54</v>
      </c>
      <c r="AK3179">
        <v>8</v>
      </c>
      <c r="AL3179" t="s">
        <v>54</v>
      </c>
      <c r="AP3179" t="s">
        <v>107</v>
      </c>
      <c r="AR3179" t="s">
        <v>43</v>
      </c>
      <c r="AS3179" t="s">
        <v>60</v>
      </c>
      <c r="BC3179" t="s">
        <v>37</v>
      </c>
      <c r="BF3179">
        <v>2</v>
      </c>
      <c r="BG3179">
        <v>122</v>
      </c>
      <c r="BH3179">
        <v>160</v>
      </c>
      <c r="BI3179">
        <v>23.210382513661202</v>
      </c>
      <c r="BJ3179">
        <f t="shared" si="245"/>
        <v>23</v>
      </c>
      <c r="BK3179">
        <v>0</v>
      </c>
      <c r="BL3179">
        <v>-120</v>
      </c>
      <c r="BM3179" t="s">
        <v>1051</v>
      </c>
      <c r="BN3179" t="s">
        <v>75</v>
      </c>
      <c r="BO3179" t="s">
        <v>87</v>
      </c>
      <c r="BQ3179" t="s">
        <v>1051</v>
      </c>
      <c r="BR3179" t="s">
        <v>87</v>
      </c>
      <c r="BS3179" t="s">
        <v>573</v>
      </c>
      <c r="BT3179" t="s">
        <v>1252</v>
      </c>
      <c r="BU3179" t="s">
        <v>564</v>
      </c>
      <c r="BV3179">
        <v>1.2500000000000001E-2</v>
      </c>
      <c r="BW3179">
        <v>1.6393442622950821E-2</v>
      </c>
      <c r="BX3179">
        <v>3.8934426229508198E-3</v>
      </c>
      <c r="BY3179">
        <v>0</v>
      </c>
      <c r="BZ3179">
        <v>-2</v>
      </c>
      <c r="CA3179">
        <v>0</v>
      </c>
      <c r="CB3179">
        <v>2</v>
      </c>
      <c r="CC3179" t="e">
        <v>#VALUE!</v>
      </c>
      <c r="CD3179">
        <v>2</v>
      </c>
      <c r="CE3179">
        <v>0</v>
      </c>
      <c r="CH3179">
        <f t="shared" si="246"/>
        <v>0</v>
      </c>
      <c r="CI3179" t="s">
        <v>1405</v>
      </c>
      <c r="CJ3179">
        <v>1</v>
      </c>
      <c r="CK3179" t="s">
        <v>1399</v>
      </c>
      <c r="CL3179">
        <f t="shared" si="247"/>
        <v>1</v>
      </c>
      <c r="CM3179">
        <f t="shared" si="248"/>
        <v>0</v>
      </c>
      <c r="CN3179">
        <f t="shared" si="249"/>
        <v>0</v>
      </c>
    </row>
    <row r="3180" spans="1:92" x14ac:dyDescent="0.25">
      <c r="A3180">
        <v>3161</v>
      </c>
      <c r="B3180" t="s">
        <v>564</v>
      </c>
      <c r="C3180" t="s">
        <v>564</v>
      </c>
      <c r="D3180">
        <v>2616110</v>
      </c>
      <c r="E3180">
        <v>2</v>
      </c>
      <c r="F3180" s="107">
        <v>41025</v>
      </c>
      <c r="G3180" s="107">
        <v>41038</v>
      </c>
      <c r="H3180">
        <v>2616110</v>
      </c>
      <c r="I3180" s="107">
        <v>41031</v>
      </c>
      <c r="J3180" s="107">
        <v>41038</v>
      </c>
      <c r="K3180">
        <v>2000</v>
      </c>
      <c r="L3180" t="s">
        <v>566</v>
      </c>
      <c r="N3180" t="s">
        <v>564</v>
      </c>
      <c r="O3180" t="s">
        <v>913</v>
      </c>
      <c r="P3180" t="s">
        <v>587</v>
      </c>
      <c r="Q3180">
        <v>8</v>
      </c>
      <c r="R3180">
        <v>14</v>
      </c>
      <c r="S3180">
        <v>0</v>
      </c>
      <c r="T3180">
        <v>0</v>
      </c>
      <c r="AD3180" s="107">
        <v>34768</v>
      </c>
      <c r="AE3180" t="s">
        <v>31</v>
      </c>
      <c r="AF3180" t="s">
        <v>32</v>
      </c>
      <c r="AG3180" t="s">
        <v>868</v>
      </c>
      <c r="AH3180" t="s">
        <v>30</v>
      </c>
      <c r="AI3180" t="s">
        <v>33</v>
      </c>
      <c r="AJ3180" t="s">
        <v>47</v>
      </c>
      <c r="AK3180">
        <v>3</v>
      </c>
      <c r="AL3180" t="s">
        <v>47</v>
      </c>
      <c r="AP3180" t="s">
        <v>106</v>
      </c>
      <c r="AR3180" t="s">
        <v>43</v>
      </c>
      <c r="AS3180" t="s">
        <v>56</v>
      </c>
      <c r="AT3180" t="s">
        <v>529</v>
      </c>
      <c r="BC3180" t="s">
        <v>37</v>
      </c>
      <c r="BF3180">
        <v>8</v>
      </c>
      <c r="BG3180">
        <v>8</v>
      </c>
      <c r="BH3180">
        <v>14</v>
      </c>
      <c r="BI3180">
        <v>17.095628415300546</v>
      </c>
      <c r="BJ3180">
        <f t="shared" si="245"/>
        <v>17</v>
      </c>
      <c r="BK3180">
        <v>0</v>
      </c>
      <c r="BL3180">
        <v>0</v>
      </c>
      <c r="BM3180" t="s">
        <v>47</v>
      </c>
      <c r="BN3180" t="s">
        <v>913</v>
      </c>
      <c r="BO3180" t="s">
        <v>564</v>
      </c>
      <c r="BQ3180" t="s">
        <v>47</v>
      </c>
      <c r="BR3180" t="s">
        <v>87</v>
      </c>
      <c r="BS3180" t="s">
        <v>572</v>
      </c>
      <c r="BT3180" t="s">
        <v>1252</v>
      </c>
      <c r="BU3180" t="s">
        <v>564</v>
      </c>
      <c r="BV3180">
        <v>0.5714285714285714</v>
      </c>
      <c r="BW3180">
        <v>1</v>
      </c>
      <c r="BX3180">
        <v>0.4285714285714286</v>
      </c>
      <c r="BY3180">
        <v>0</v>
      </c>
      <c r="BZ3180">
        <v>-8</v>
      </c>
      <c r="CA3180">
        <v>0</v>
      </c>
      <c r="CB3180">
        <v>8</v>
      </c>
      <c r="CC3180" t="e">
        <v>#VALUE!</v>
      </c>
      <c r="CD3180">
        <v>8</v>
      </c>
      <c r="CE3180">
        <v>0</v>
      </c>
      <c r="CH3180">
        <f t="shared" si="246"/>
        <v>0</v>
      </c>
      <c r="CI3180" t="s">
        <v>1405</v>
      </c>
      <c r="CJ3180">
        <v>1</v>
      </c>
      <c r="CK3180" t="s">
        <v>1399</v>
      </c>
      <c r="CL3180">
        <f t="shared" si="247"/>
        <v>0</v>
      </c>
      <c r="CM3180">
        <f t="shared" si="248"/>
        <v>0</v>
      </c>
      <c r="CN3180">
        <f t="shared" si="249"/>
        <v>0</v>
      </c>
    </row>
    <row r="3181" spans="1:92" x14ac:dyDescent="0.25">
      <c r="A3181">
        <v>3162</v>
      </c>
      <c r="B3181" t="s">
        <v>564</v>
      </c>
      <c r="C3181" t="s">
        <v>564</v>
      </c>
      <c r="D3181">
        <v>2616111</v>
      </c>
      <c r="E3181">
        <v>6</v>
      </c>
      <c r="F3181" s="107">
        <v>41025</v>
      </c>
      <c r="G3181" s="107">
        <v>41088</v>
      </c>
      <c r="H3181">
        <v>2616111</v>
      </c>
      <c r="I3181" s="107">
        <v>41026</v>
      </c>
      <c r="J3181" s="107">
        <v>41088</v>
      </c>
      <c r="K3181">
        <v>10000</v>
      </c>
      <c r="L3181" t="s">
        <v>568</v>
      </c>
      <c r="N3181" t="s">
        <v>564</v>
      </c>
      <c r="O3181" t="s">
        <v>913</v>
      </c>
      <c r="P3181" t="s">
        <v>38</v>
      </c>
      <c r="Q3181">
        <v>63</v>
      </c>
      <c r="R3181">
        <v>64</v>
      </c>
      <c r="S3181">
        <v>0</v>
      </c>
      <c r="T3181">
        <v>0</v>
      </c>
      <c r="AB3181" t="s">
        <v>111</v>
      </c>
      <c r="AD3181" s="107">
        <v>34775</v>
      </c>
      <c r="AE3181" t="s">
        <v>31</v>
      </c>
      <c r="AF3181" t="s">
        <v>39</v>
      </c>
      <c r="AG3181" t="s">
        <v>40</v>
      </c>
      <c r="AH3181" t="s">
        <v>30</v>
      </c>
      <c r="AI3181" t="s">
        <v>117</v>
      </c>
      <c r="AJ3181" t="s">
        <v>88</v>
      </c>
      <c r="AK3181">
        <v>5</v>
      </c>
      <c r="AL3181" t="s">
        <v>361</v>
      </c>
      <c r="AM3181">
        <v>2</v>
      </c>
      <c r="AP3181" t="s">
        <v>55</v>
      </c>
      <c r="AR3181" t="s">
        <v>49</v>
      </c>
      <c r="AS3181" t="s">
        <v>56</v>
      </c>
      <c r="BC3181" t="s">
        <v>37</v>
      </c>
      <c r="BF3181">
        <v>63</v>
      </c>
      <c r="BG3181">
        <v>63</v>
      </c>
      <c r="BH3181">
        <v>64</v>
      </c>
      <c r="BI3181">
        <v>17.076502732240439</v>
      </c>
      <c r="BJ3181">
        <f t="shared" si="245"/>
        <v>17</v>
      </c>
      <c r="BK3181">
        <v>0</v>
      </c>
      <c r="BL3181">
        <v>0</v>
      </c>
      <c r="BM3181" t="s">
        <v>1050</v>
      </c>
      <c r="BN3181" t="s">
        <v>913</v>
      </c>
      <c r="BO3181" t="s">
        <v>564</v>
      </c>
      <c r="BQ3181" t="s">
        <v>1050</v>
      </c>
      <c r="BR3181" t="s">
        <v>87</v>
      </c>
      <c r="BS3181" t="s">
        <v>572</v>
      </c>
      <c r="BT3181" t="s">
        <v>1252</v>
      </c>
      <c r="BU3181" t="s">
        <v>564</v>
      </c>
      <c r="BV3181">
        <v>0.984375</v>
      </c>
      <c r="BW3181">
        <v>1</v>
      </c>
      <c r="BX3181">
        <v>1.5625E-2</v>
      </c>
      <c r="BY3181">
        <v>0</v>
      </c>
      <c r="BZ3181">
        <v>-63</v>
      </c>
      <c r="CA3181">
        <v>0</v>
      </c>
      <c r="CB3181">
        <v>63</v>
      </c>
      <c r="CC3181" t="e">
        <v>#VALUE!</v>
      </c>
      <c r="CD3181">
        <v>63</v>
      </c>
      <c r="CE3181">
        <v>0</v>
      </c>
      <c r="CH3181">
        <f t="shared" si="246"/>
        <v>0</v>
      </c>
      <c r="CI3181" t="s">
        <v>1402</v>
      </c>
      <c r="CJ3181">
        <v>4</v>
      </c>
      <c r="CK3181" t="s">
        <v>1399</v>
      </c>
      <c r="CL3181">
        <f t="shared" si="247"/>
        <v>0</v>
      </c>
      <c r="CM3181">
        <f t="shared" si="248"/>
        <v>0</v>
      </c>
      <c r="CN3181">
        <f t="shared" si="249"/>
        <v>0</v>
      </c>
    </row>
    <row r="3182" spans="1:92" x14ac:dyDescent="0.25">
      <c r="A3182">
        <v>3164</v>
      </c>
      <c r="B3182" t="s">
        <v>564</v>
      </c>
      <c r="C3182" t="s">
        <v>564</v>
      </c>
      <c r="D3182">
        <v>2616114</v>
      </c>
      <c r="E3182">
        <v>6</v>
      </c>
      <c r="F3182" s="107">
        <v>41025</v>
      </c>
      <c r="G3182" s="107">
        <v>41334</v>
      </c>
      <c r="H3182">
        <v>2616114</v>
      </c>
      <c r="I3182" s="107">
        <v>41086</v>
      </c>
      <c r="J3182" s="107">
        <v>41334</v>
      </c>
      <c r="K3182">
        <v>60000</v>
      </c>
      <c r="L3182" t="s">
        <v>570</v>
      </c>
      <c r="N3182" t="s">
        <v>564</v>
      </c>
      <c r="O3182" t="s">
        <v>913</v>
      </c>
      <c r="P3182" t="s">
        <v>38</v>
      </c>
      <c r="Q3182">
        <v>249</v>
      </c>
      <c r="R3182">
        <v>310</v>
      </c>
      <c r="S3182">
        <v>0</v>
      </c>
      <c r="T3182">
        <v>0</v>
      </c>
      <c r="AD3182" s="107">
        <v>30315</v>
      </c>
      <c r="AE3182" t="s">
        <v>31</v>
      </c>
      <c r="AF3182" t="s">
        <v>247</v>
      </c>
      <c r="AG3182" t="s">
        <v>869</v>
      </c>
      <c r="AH3182" t="s">
        <v>30</v>
      </c>
      <c r="AI3182" t="s">
        <v>64</v>
      </c>
      <c r="AJ3182" t="s">
        <v>88</v>
      </c>
      <c r="AK3182">
        <v>10</v>
      </c>
      <c r="AL3182" t="s">
        <v>361</v>
      </c>
      <c r="AM3182">
        <v>4</v>
      </c>
      <c r="AP3182" t="s">
        <v>172</v>
      </c>
      <c r="AR3182" t="s">
        <v>49</v>
      </c>
      <c r="AS3182" t="s">
        <v>125</v>
      </c>
      <c r="BC3182" t="s">
        <v>37</v>
      </c>
      <c r="BF3182">
        <v>249</v>
      </c>
      <c r="BG3182">
        <v>249</v>
      </c>
      <c r="BH3182">
        <v>310</v>
      </c>
      <c r="BI3182">
        <v>29.262295081967213</v>
      </c>
      <c r="BJ3182">
        <f t="shared" si="245"/>
        <v>30</v>
      </c>
      <c r="BK3182">
        <v>0</v>
      </c>
      <c r="BL3182">
        <v>0</v>
      </c>
      <c r="BM3182" t="s">
        <v>1050</v>
      </c>
      <c r="BN3182" t="s">
        <v>913</v>
      </c>
      <c r="BO3182" t="s">
        <v>564</v>
      </c>
      <c r="BQ3182" t="s">
        <v>1050</v>
      </c>
      <c r="BR3182" t="s">
        <v>87</v>
      </c>
      <c r="BS3182" t="s">
        <v>572</v>
      </c>
      <c r="BT3182" t="s">
        <v>1252</v>
      </c>
      <c r="BU3182" t="s">
        <v>564</v>
      </c>
      <c r="BV3182">
        <v>0.8032258064516129</v>
      </c>
      <c r="BW3182">
        <v>1</v>
      </c>
      <c r="BX3182">
        <v>0.1967741935483871</v>
      </c>
      <c r="BY3182">
        <v>0</v>
      </c>
      <c r="BZ3182">
        <v>-249</v>
      </c>
      <c r="CA3182">
        <v>0</v>
      </c>
      <c r="CB3182">
        <v>249</v>
      </c>
      <c r="CC3182" t="e">
        <v>#VALUE!</v>
      </c>
      <c r="CD3182">
        <v>249</v>
      </c>
      <c r="CE3182">
        <v>0</v>
      </c>
      <c r="CH3182">
        <f t="shared" si="246"/>
        <v>0</v>
      </c>
      <c r="CI3182" t="s">
        <v>1403</v>
      </c>
      <c r="CJ3182">
        <v>6</v>
      </c>
      <c r="CK3182" t="s">
        <v>1399</v>
      </c>
      <c r="CL3182">
        <f t="shared" si="247"/>
        <v>0</v>
      </c>
      <c r="CM3182">
        <f t="shared" si="248"/>
        <v>0</v>
      </c>
      <c r="CN3182">
        <f t="shared" si="249"/>
        <v>0</v>
      </c>
    </row>
    <row r="3183" spans="1:92" x14ac:dyDescent="0.25">
      <c r="A3183">
        <v>3163</v>
      </c>
      <c r="B3183" t="s">
        <v>564</v>
      </c>
      <c r="C3183" t="s">
        <v>564</v>
      </c>
      <c r="D3183">
        <v>2616115</v>
      </c>
      <c r="E3183">
        <v>5</v>
      </c>
      <c r="F3183" s="107">
        <v>41025</v>
      </c>
      <c r="G3183" s="107">
        <v>41289</v>
      </c>
      <c r="H3183">
        <v>2616115</v>
      </c>
      <c r="I3183" s="107">
        <v>41026</v>
      </c>
      <c r="J3183" s="107">
        <v>41289</v>
      </c>
      <c r="K3183">
        <v>10000</v>
      </c>
      <c r="L3183" t="s">
        <v>568</v>
      </c>
      <c r="N3183" t="s">
        <v>564</v>
      </c>
      <c r="O3183" t="s">
        <v>913</v>
      </c>
      <c r="P3183" t="s">
        <v>38</v>
      </c>
      <c r="Q3183">
        <v>264</v>
      </c>
      <c r="R3183">
        <v>265</v>
      </c>
      <c r="S3183">
        <v>0</v>
      </c>
      <c r="T3183">
        <v>0</v>
      </c>
      <c r="AD3183" s="107">
        <v>28744</v>
      </c>
      <c r="AE3183" t="s">
        <v>31</v>
      </c>
      <c r="AF3183" t="s">
        <v>68</v>
      </c>
      <c r="AG3183" t="s">
        <v>870</v>
      </c>
      <c r="AH3183" t="s">
        <v>30</v>
      </c>
      <c r="AI3183" t="s">
        <v>96</v>
      </c>
      <c r="AJ3183" t="s">
        <v>88</v>
      </c>
      <c r="AK3183">
        <v>11</v>
      </c>
      <c r="AL3183" t="s">
        <v>987</v>
      </c>
      <c r="AN3183">
        <v>8</v>
      </c>
      <c r="AP3183" t="s">
        <v>222</v>
      </c>
      <c r="AR3183" t="s">
        <v>49</v>
      </c>
      <c r="AS3183" t="s">
        <v>73</v>
      </c>
      <c r="BC3183" t="s">
        <v>98</v>
      </c>
      <c r="BF3183">
        <v>264</v>
      </c>
      <c r="BG3183">
        <v>264</v>
      </c>
      <c r="BH3183">
        <v>265</v>
      </c>
      <c r="BI3183">
        <v>33.55464480874317</v>
      </c>
      <c r="BJ3183">
        <f t="shared" si="245"/>
        <v>34</v>
      </c>
      <c r="BK3183">
        <v>0</v>
      </c>
      <c r="BL3183">
        <v>0</v>
      </c>
      <c r="BM3183" t="s">
        <v>1050</v>
      </c>
      <c r="BN3183" t="s">
        <v>913</v>
      </c>
      <c r="BO3183" t="s">
        <v>564</v>
      </c>
      <c r="BQ3183" t="s">
        <v>1050</v>
      </c>
      <c r="BR3183" t="s">
        <v>87</v>
      </c>
      <c r="BS3183" t="s">
        <v>572</v>
      </c>
      <c r="BT3183" t="s">
        <v>1252</v>
      </c>
      <c r="BU3183" t="s">
        <v>564</v>
      </c>
      <c r="BV3183">
        <v>0.99622641509433962</v>
      </c>
      <c r="BW3183">
        <v>1</v>
      </c>
      <c r="BX3183">
        <v>3.7735849056603765E-3</v>
      </c>
      <c r="BY3183">
        <v>0</v>
      </c>
      <c r="BZ3183">
        <v>-264</v>
      </c>
      <c r="CA3183">
        <v>0</v>
      </c>
      <c r="CB3183">
        <v>264</v>
      </c>
      <c r="CC3183" t="e">
        <v>#VALUE!</v>
      </c>
      <c r="CD3183">
        <v>264</v>
      </c>
      <c r="CE3183">
        <v>0</v>
      </c>
      <c r="CH3183">
        <f t="shared" si="246"/>
        <v>0</v>
      </c>
      <c r="CI3183" t="s">
        <v>1403</v>
      </c>
      <c r="CJ3183">
        <v>6</v>
      </c>
      <c r="CK3183" t="s">
        <v>1399</v>
      </c>
      <c r="CL3183">
        <f t="shared" si="247"/>
        <v>0</v>
      </c>
      <c r="CM3183">
        <f t="shared" si="248"/>
        <v>0</v>
      </c>
      <c r="CN3183">
        <f t="shared" si="249"/>
        <v>0</v>
      </c>
    </row>
    <row r="3184" spans="1:92" x14ac:dyDescent="0.25">
      <c r="A3184">
        <v>3165</v>
      </c>
      <c r="B3184" t="s">
        <v>564</v>
      </c>
      <c r="C3184" t="s">
        <v>564</v>
      </c>
      <c r="D3184">
        <v>2616119</v>
      </c>
      <c r="E3184">
        <v>6</v>
      </c>
      <c r="F3184" s="107">
        <v>41025</v>
      </c>
      <c r="G3184" s="107">
        <v>41403</v>
      </c>
      <c r="H3184">
        <v>2616119</v>
      </c>
      <c r="I3184" s="107">
        <v>41026</v>
      </c>
      <c r="J3184" s="107">
        <v>41403</v>
      </c>
      <c r="K3184">
        <v>120000</v>
      </c>
      <c r="L3184" t="s">
        <v>570</v>
      </c>
      <c r="N3184" t="s">
        <v>564</v>
      </c>
      <c r="O3184" t="s">
        <v>913</v>
      </c>
      <c r="P3184" t="s">
        <v>38</v>
      </c>
      <c r="Q3184">
        <v>378</v>
      </c>
      <c r="R3184">
        <v>379</v>
      </c>
      <c r="S3184">
        <v>0</v>
      </c>
      <c r="T3184">
        <v>0</v>
      </c>
      <c r="AB3184" t="s">
        <v>111</v>
      </c>
      <c r="AD3184" s="107">
        <v>23882</v>
      </c>
      <c r="AE3184" t="s">
        <v>31</v>
      </c>
      <c r="AF3184" t="s">
        <v>39</v>
      </c>
      <c r="AG3184" t="s">
        <v>40</v>
      </c>
      <c r="AH3184" t="s">
        <v>30</v>
      </c>
      <c r="AI3184" t="s">
        <v>69</v>
      </c>
      <c r="AJ3184" t="s">
        <v>88</v>
      </c>
      <c r="AK3184">
        <v>11</v>
      </c>
      <c r="AL3184" t="s">
        <v>361</v>
      </c>
      <c r="AM3184">
        <v>2</v>
      </c>
      <c r="AP3184" t="s">
        <v>124</v>
      </c>
      <c r="AR3184" t="s">
        <v>49</v>
      </c>
      <c r="AS3184" t="s">
        <v>125</v>
      </c>
      <c r="BC3184" t="s">
        <v>37</v>
      </c>
      <c r="BF3184">
        <v>378</v>
      </c>
      <c r="BG3184">
        <v>378</v>
      </c>
      <c r="BH3184">
        <v>379</v>
      </c>
      <c r="BI3184">
        <v>46.838797814207652</v>
      </c>
      <c r="BJ3184">
        <f t="shared" si="245"/>
        <v>47</v>
      </c>
      <c r="BK3184">
        <v>0</v>
      </c>
      <c r="BL3184">
        <v>0</v>
      </c>
      <c r="BM3184" t="s">
        <v>1050</v>
      </c>
      <c r="BN3184" t="s">
        <v>913</v>
      </c>
      <c r="BQ3184" t="s">
        <v>1050</v>
      </c>
      <c r="BR3184" t="s">
        <v>87</v>
      </c>
      <c r="BS3184" t="s">
        <v>572</v>
      </c>
      <c r="BT3184" t="s">
        <v>1252</v>
      </c>
      <c r="BU3184" t="s">
        <v>564</v>
      </c>
      <c r="BV3184">
        <v>0.99736147757255933</v>
      </c>
      <c r="BW3184">
        <v>1</v>
      </c>
      <c r="BX3184">
        <v>2.6385224274406704E-3</v>
      </c>
      <c r="BY3184">
        <v>0</v>
      </c>
      <c r="BZ3184">
        <v>-378</v>
      </c>
      <c r="CA3184">
        <v>0</v>
      </c>
      <c r="CB3184">
        <v>378</v>
      </c>
      <c r="CC3184" t="e">
        <v>#VALUE!</v>
      </c>
      <c r="CD3184">
        <v>378</v>
      </c>
      <c r="CE3184">
        <v>0</v>
      </c>
      <c r="CH3184">
        <f t="shared" si="246"/>
        <v>0</v>
      </c>
      <c r="CI3184" t="s">
        <v>1406</v>
      </c>
      <c r="CJ3184">
        <v>0</v>
      </c>
      <c r="CK3184" t="s">
        <v>1399</v>
      </c>
      <c r="CL3184">
        <f t="shared" si="247"/>
        <v>0</v>
      </c>
      <c r="CM3184">
        <f t="shared" si="248"/>
        <v>0</v>
      </c>
      <c r="CN3184">
        <f t="shared" si="249"/>
        <v>0</v>
      </c>
    </row>
    <row r="3185" spans="1:92" x14ac:dyDescent="0.25">
      <c r="A3185">
        <v>3175</v>
      </c>
      <c r="B3185" t="s">
        <v>564</v>
      </c>
      <c r="C3185" t="s">
        <v>564</v>
      </c>
      <c r="D3185">
        <v>2616208</v>
      </c>
      <c r="E3185">
        <v>2</v>
      </c>
      <c r="F3185" s="107">
        <v>41025</v>
      </c>
      <c r="G3185" s="107">
        <v>41033</v>
      </c>
      <c r="H3185">
        <v>2616208</v>
      </c>
      <c r="I3185" s="107">
        <v>41026</v>
      </c>
      <c r="J3185" s="107">
        <v>41027</v>
      </c>
      <c r="K3185">
        <v>2000</v>
      </c>
      <c r="L3185" t="s">
        <v>566</v>
      </c>
      <c r="M3185" s="107">
        <v>41027</v>
      </c>
      <c r="N3185" t="s">
        <v>87</v>
      </c>
      <c r="O3185" t="s">
        <v>75</v>
      </c>
      <c r="P3185" t="s">
        <v>587</v>
      </c>
      <c r="Q3185">
        <v>2</v>
      </c>
      <c r="R3185">
        <v>9</v>
      </c>
      <c r="S3185">
        <v>0</v>
      </c>
      <c r="T3185">
        <v>0</v>
      </c>
      <c r="AD3185" s="107">
        <v>31038</v>
      </c>
      <c r="AE3185" t="s">
        <v>45</v>
      </c>
      <c r="AF3185" t="s">
        <v>68</v>
      </c>
      <c r="AG3185" t="s">
        <v>870</v>
      </c>
      <c r="AH3185" t="s">
        <v>30</v>
      </c>
      <c r="AI3185" t="s">
        <v>112</v>
      </c>
      <c r="AJ3185" t="s">
        <v>47</v>
      </c>
      <c r="AK3185">
        <v>2</v>
      </c>
      <c r="AL3185" t="s">
        <v>47</v>
      </c>
      <c r="AP3185" t="s">
        <v>138</v>
      </c>
      <c r="AR3185" t="s">
        <v>43</v>
      </c>
      <c r="AS3185" t="s">
        <v>63</v>
      </c>
      <c r="BC3185" t="s">
        <v>37</v>
      </c>
      <c r="BF3185">
        <v>2</v>
      </c>
      <c r="BG3185">
        <v>8</v>
      </c>
      <c r="BH3185">
        <v>9</v>
      </c>
      <c r="BI3185">
        <v>27.28688524590164</v>
      </c>
      <c r="BJ3185">
        <f t="shared" si="245"/>
        <v>27</v>
      </c>
      <c r="BK3185">
        <v>0</v>
      </c>
      <c r="BL3185">
        <v>-6</v>
      </c>
      <c r="BM3185" t="s">
        <v>47</v>
      </c>
      <c r="BN3185" t="s">
        <v>75</v>
      </c>
      <c r="BO3185" t="s">
        <v>87</v>
      </c>
      <c r="BQ3185" t="s">
        <v>47</v>
      </c>
      <c r="BR3185" t="s">
        <v>87</v>
      </c>
      <c r="BS3185" t="s">
        <v>573</v>
      </c>
      <c r="BT3185" t="s">
        <v>1252</v>
      </c>
      <c r="BU3185" t="s">
        <v>564</v>
      </c>
      <c r="BV3185">
        <v>0.22222222222222221</v>
      </c>
      <c r="BW3185">
        <v>0.25</v>
      </c>
      <c r="BX3185">
        <v>2.777777777777779E-2</v>
      </c>
      <c r="BY3185">
        <v>0</v>
      </c>
      <c r="BZ3185">
        <v>-2</v>
      </c>
      <c r="CA3185">
        <v>0</v>
      </c>
      <c r="CB3185">
        <v>2</v>
      </c>
      <c r="CC3185" t="e">
        <v>#VALUE!</v>
      </c>
      <c r="CD3185">
        <v>2</v>
      </c>
      <c r="CE3185">
        <v>0</v>
      </c>
      <c r="CH3185">
        <f t="shared" si="246"/>
        <v>0</v>
      </c>
      <c r="CI3185" t="s">
        <v>1405</v>
      </c>
      <c r="CJ3185">
        <v>1</v>
      </c>
      <c r="CK3185" t="s">
        <v>1399</v>
      </c>
      <c r="CL3185">
        <f t="shared" si="247"/>
        <v>1</v>
      </c>
      <c r="CM3185">
        <f t="shared" si="248"/>
        <v>0</v>
      </c>
      <c r="CN3185">
        <f t="shared" si="249"/>
        <v>0</v>
      </c>
    </row>
    <row r="3186" spans="1:92" x14ac:dyDescent="0.25">
      <c r="A3186">
        <v>3183</v>
      </c>
      <c r="B3186" t="s">
        <v>564</v>
      </c>
      <c r="C3186" t="s">
        <v>564</v>
      </c>
      <c r="D3186">
        <v>2616291</v>
      </c>
      <c r="E3186">
        <v>1</v>
      </c>
      <c r="F3186" s="107">
        <v>41026</v>
      </c>
      <c r="G3186" s="107">
        <v>41190</v>
      </c>
      <c r="H3186">
        <v>2616291</v>
      </c>
      <c r="I3186" s="107">
        <v>41026</v>
      </c>
      <c r="J3186" s="107">
        <v>41190</v>
      </c>
      <c r="K3186">
        <v>80000</v>
      </c>
      <c r="L3186" t="s">
        <v>570</v>
      </c>
      <c r="N3186" t="s">
        <v>564</v>
      </c>
      <c r="O3186" t="s">
        <v>913</v>
      </c>
      <c r="P3186" t="s">
        <v>54</v>
      </c>
      <c r="Q3186">
        <v>165</v>
      </c>
      <c r="R3186">
        <v>165</v>
      </c>
      <c r="S3186">
        <v>0</v>
      </c>
      <c r="T3186">
        <v>0</v>
      </c>
      <c r="AD3186" s="107">
        <v>30215</v>
      </c>
      <c r="AE3186" t="s">
        <v>31</v>
      </c>
      <c r="AF3186" t="s">
        <v>68</v>
      </c>
      <c r="AG3186" t="s">
        <v>870</v>
      </c>
      <c r="AH3186" t="s">
        <v>30</v>
      </c>
      <c r="AI3186" t="s">
        <v>99</v>
      </c>
      <c r="AJ3186" t="s">
        <v>54</v>
      </c>
      <c r="AK3186">
        <v>6</v>
      </c>
      <c r="AL3186" t="s">
        <v>54</v>
      </c>
      <c r="AP3186" t="s">
        <v>72</v>
      </c>
      <c r="AR3186" t="s">
        <v>49</v>
      </c>
      <c r="AS3186" t="s">
        <v>73</v>
      </c>
      <c r="BC3186" t="s">
        <v>37</v>
      </c>
      <c r="BF3186">
        <v>165</v>
      </c>
      <c r="BG3186">
        <v>165</v>
      </c>
      <c r="BH3186">
        <v>165</v>
      </c>
      <c r="BI3186">
        <v>29.538251366120218</v>
      </c>
      <c r="BJ3186">
        <f t="shared" si="245"/>
        <v>30</v>
      </c>
      <c r="BK3186">
        <v>0</v>
      </c>
      <c r="BL3186">
        <v>0</v>
      </c>
      <c r="BM3186" t="s">
        <v>1051</v>
      </c>
      <c r="BN3186" t="s">
        <v>913</v>
      </c>
      <c r="BO3186" t="s">
        <v>564</v>
      </c>
      <c r="BQ3186" t="s">
        <v>1051</v>
      </c>
      <c r="BR3186" t="s">
        <v>87</v>
      </c>
      <c r="BS3186" t="s">
        <v>572</v>
      </c>
      <c r="BT3186" t="s">
        <v>1252</v>
      </c>
      <c r="BU3186" t="s">
        <v>564</v>
      </c>
      <c r="BV3186">
        <v>1</v>
      </c>
      <c r="BW3186">
        <v>1</v>
      </c>
      <c r="BX3186">
        <v>0</v>
      </c>
      <c r="BY3186">
        <v>0</v>
      </c>
      <c r="BZ3186">
        <v>-165</v>
      </c>
      <c r="CA3186">
        <v>0</v>
      </c>
      <c r="CB3186">
        <v>165</v>
      </c>
      <c r="CC3186" t="e">
        <v>#VALUE!</v>
      </c>
      <c r="CD3186">
        <v>165</v>
      </c>
      <c r="CE3186">
        <v>0</v>
      </c>
      <c r="CH3186">
        <f t="shared" si="246"/>
        <v>0</v>
      </c>
      <c r="CI3186" t="s">
        <v>1403</v>
      </c>
      <c r="CJ3186">
        <v>6</v>
      </c>
      <c r="CK3186" t="s">
        <v>1399</v>
      </c>
      <c r="CL3186">
        <f t="shared" si="247"/>
        <v>0</v>
      </c>
      <c r="CM3186">
        <f t="shared" si="248"/>
        <v>0</v>
      </c>
      <c r="CN3186">
        <f t="shared" si="249"/>
        <v>0</v>
      </c>
    </row>
    <row r="3187" spans="1:92" x14ac:dyDescent="0.25">
      <c r="A3187">
        <v>3185</v>
      </c>
      <c r="B3187" t="s">
        <v>564</v>
      </c>
      <c r="C3187" t="s">
        <v>564</v>
      </c>
      <c r="D3187">
        <v>2616293</v>
      </c>
      <c r="E3187">
        <v>4</v>
      </c>
      <c r="F3187" s="107">
        <v>41026</v>
      </c>
      <c r="G3187" s="107">
        <v>41029</v>
      </c>
      <c r="H3187">
        <v>2616293</v>
      </c>
      <c r="I3187" s="107">
        <v>41027</v>
      </c>
      <c r="J3187" s="107">
        <v>41029</v>
      </c>
      <c r="K3187">
        <v>35000</v>
      </c>
      <c r="L3187" t="s">
        <v>570</v>
      </c>
      <c r="N3187" t="s">
        <v>564</v>
      </c>
      <c r="O3187" t="s">
        <v>913</v>
      </c>
      <c r="P3187" t="s">
        <v>38</v>
      </c>
      <c r="Q3187">
        <v>3</v>
      </c>
      <c r="R3187">
        <v>4</v>
      </c>
      <c r="S3187">
        <v>0</v>
      </c>
      <c r="T3187">
        <v>0</v>
      </c>
      <c r="AB3187" t="s">
        <v>111</v>
      </c>
      <c r="AD3187" s="107">
        <v>28028</v>
      </c>
      <c r="AE3187" t="s">
        <v>31</v>
      </c>
      <c r="AF3187" t="s">
        <v>39</v>
      </c>
      <c r="AG3187" t="s">
        <v>40</v>
      </c>
      <c r="AH3187" t="s">
        <v>30</v>
      </c>
      <c r="AI3187" t="s">
        <v>86</v>
      </c>
      <c r="AJ3187" t="s">
        <v>88</v>
      </c>
      <c r="AK3187">
        <v>1</v>
      </c>
      <c r="AL3187" t="s">
        <v>986</v>
      </c>
      <c r="AO3187">
        <v>90</v>
      </c>
      <c r="AP3187" t="s">
        <v>42</v>
      </c>
      <c r="AR3187" t="s">
        <v>43</v>
      </c>
      <c r="AS3187" t="s">
        <v>44</v>
      </c>
      <c r="BC3187" t="s">
        <v>37</v>
      </c>
      <c r="BF3187">
        <v>3</v>
      </c>
      <c r="BG3187">
        <v>3</v>
      </c>
      <c r="BH3187">
        <v>4</v>
      </c>
      <c r="BI3187">
        <v>35.513661202185794</v>
      </c>
      <c r="BJ3187">
        <f t="shared" si="245"/>
        <v>36</v>
      </c>
      <c r="BK3187">
        <v>0</v>
      </c>
      <c r="BL3187">
        <v>0</v>
      </c>
      <c r="BM3187" t="s">
        <v>1050</v>
      </c>
      <c r="BN3187" t="s">
        <v>913</v>
      </c>
      <c r="BO3187" t="s">
        <v>564</v>
      </c>
      <c r="BQ3187" t="s">
        <v>1050</v>
      </c>
      <c r="BR3187" t="s">
        <v>87</v>
      </c>
      <c r="BS3187" t="s">
        <v>572</v>
      </c>
      <c r="BT3187" t="s">
        <v>1252</v>
      </c>
      <c r="BU3187" t="s">
        <v>564</v>
      </c>
      <c r="BV3187">
        <v>0.75</v>
      </c>
      <c r="BW3187">
        <v>1</v>
      </c>
      <c r="BX3187">
        <v>0.25</v>
      </c>
      <c r="BY3187">
        <v>0</v>
      </c>
      <c r="BZ3187">
        <v>-3</v>
      </c>
      <c r="CA3187">
        <v>0</v>
      </c>
      <c r="CB3187">
        <v>3</v>
      </c>
      <c r="CC3187" t="e">
        <v>#VALUE!</v>
      </c>
      <c r="CD3187">
        <v>3</v>
      </c>
      <c r="CE3187">
        <v>0</v>
      </c>
      <c r="CH3187">
        <f t="shared" si="246"/>
        <v>0</v>
      </c>
      <c r="CI3187" t="s">
        <v>1405</v>
      </c>
      <c r="CJ3187">
        <v>1</v>
      </c>
      <c r="CK3187" t="s">
        <v>1399</v>
      </c>
      <c r="CL3187">
        <f t="shared" si="247"/>
        <v>0</v>
      </c>
      <c r="CM3187">
        <f t="shared" si="248"/>
        <v>0</v>
      </c>
      <c r="CN3187">
        <f t="shared" si="249"/>
        <v>0</v>
      </c>
    </row>
    <row r="3188" spans="1:92" x14ac:dyDescent="0.25">
      <c r="A3188">
        <v>3191</v>
      </c>
      <c r="B3188" t="s">
        <v>564</v>
      </c>
      <c r="C3188" t="s">
        <v>87</v>
      </c>
      <c r="D3188">
        <v>2616390</v>
      </c>
      <c r="E3188">
        <v>6</v>
      </c>
      <c r="F3188" s="107">
        <v>41026</v>
      </c>
      <c r="G3188" s="107">
        <v>41366</v>
      </c>
      <c r="H3188">
        <v>2616390</v>
      </c>
      <c r="I3188" s="107">
        <v>41306</v>
      </c>
      <c r="J3188" s="107">
        <v>41313</v>
      </c>
      <c r="K3188">
        <v>60000</v>
      </c>
      <c r="L3188" t="s">
        <v>570</v>
      </c>
      <c r="M3188" s="107">
        <v>41313</v>
      </c>
      <c r="N3188" t="s">
        <v>87</v>
      </c>
      <c r="O3188" t="s">
        <v>75</v>
      </c>
      <c r="P3188" t="s">
        <v>38</v>
      </c>
      <c r="Q3188">
        <v>8</v>
      </c>
      <c r="R3188">
        <v>341</v>
      </c>
      <c r="S3188">
        <v>0</v>
      </c>
      <c r="T3188">
        <v>0</v>
      </c>
      <c r="AB3188" t="s">
        <v>111</v>
      </c>
      <c r="AD3188" s="107">
        <v>29088</v>
      </c>
      <c r="AE3188" t="s">
        <v>31</v>
      </c>
      <c r="AF3188" t="s">
        <v>39</v>
      </c>
      <c r="AG3188" t="s">
        <v>40</v>
      </c>
      <c r="AH3188" t="s">
        <v>30</v>
      </c>
      <c r="AI3188" t="s">
        <v>117</v>
      </c>
      <c r="AJ3188" t="s">
        <v>88</v>
      </c>
      <c r="AK3188">
        <v>8</v>
      </c>
      <c r="AL3188" t="s">
        <v>361</v>
      </c>
      <c r="AM3188">
        <v>25</v>
      </c>
      <c r="AP3188" t="s">
        <v>128</v>
      </c>
      <c r="AR3188" t="s">
        <v>91</v>
      </c>
      <c r="AS3188" t="s">
        <v>125</v>
      </c>
      <c r="AT3188" t="s">
        <v>962</v>
      </c>
      <c r="AU3188">
        <v>41306</v>
      </c>
      <c r="AX3188" t="s">
        <v>87</v>
      </c>
      <c r="BC3188" t="s">
        <v>51</v>
      </c>
      <c r="BF3188">
        <v>8</v>
      </c>
      <c r="BG3188">
        <v>61</v>
      </c>
      <c r="BH3188">
        <v>341</v>
      </c>
      <c r="BI3188">
        <v>32.617486338797811</v>
      </c>
      <c r="BJ3188">
        <f t="shared" si="245"/>
        <v>33</v>
      </c>
      <c r="BK3188">
        <v>0</v>
      </c>
      <c r="BL3188">
        <v>-53</v>
      </c>
      <c r="BM3188" t="s">
        <v>1050</v>
      </c>
      <c r="BN3188" t="s">
        <v>75</v>
      </c>
      <c r="BO3188" t="s">
        <v>87</v>
      </c>
      <c r="BQ3188" t="s">
        <v>1050</v>
      </c>
      <c r="BR3188" t="s">
        <v>87</v>
      </c>
      <c r="BS3188" t="s">
        <v>573</v>
      </c>
      <c r="BT3188" t="s">
        <v>1252</v>
      </c>
      <c r="BU3188" t="s">
        <v>564</v>
      </c>
      <c r="BV3188">
        <v>2.3460410557184751E-2</v>
      </c>
      <c r="BW3188">
        <v>0.13114754098360656</v>
      </c>
      <c r="BX3188">
        <v>0.10768713042642181</v>
      </c>
      <c r="BY3188">
        <v>0</v>
      </c>
      <c r="BZ3188">
        <v>-8</v>
      </c>
      <c r="CA3188">
        <v>0</v>
      </c>
      <c r="CB3188">
        <v>8</v>
      </c>
      <c r="CC3188">
        <v>8</v>
      </c>
      <c r="CE3188">
        <v>53</v>
      </c>
      <c r="CH3188">
        <f t="shared" si="246"/>
        <v>0</v>
      </c>
      <c r="CI3188" t="s">
        <v>1405</v>
      </c>
      <c r="CJ3188">
        <v>1</v>
      </c>
      <c r="CK3188" t="s">
        <v>1399</v>
      </c>
      <c r="CL3188">
        <f t="shared" si="247"/>
        <v>1</v>
      </c>
      <c r="CM3188">
        <f t="shared" si="248"/>
        <v>0</v>
      </c>
      <c r="CN3188">
        <f t="shared" si="249"/>
        <v>0</v>
      </c>
    </row>
    <row r="3189" spans="1:92" x14ac:dyDescent="0.25">
      <c r="A3189">
        <v>3195</v>
      </c>
      <c r="B3189" t="s">
        <v>564</v>
      </c>
      <c r="C3189" t="s">
        <v>564</v>
      </c>
      <c r="D3189">
        <v>2616402</v>
      </c>
      <c r="E3189">
        <v>2</v>
      </c>
      <c r="F3189" s="107">
        <v>41026</v>
      </c>
      <c r="G3189" s="107">
        <v>41114</v>
      </c>
      <c r="H3189">
        <v>2616402</v>
      </c>
      <c r="I3189" s="107">
        <v>41027</v>
      </c>
      <c r="J3189" s="107">
        <v>41028</v>
      </c>
      <c r="K3189">
        <v>20000</v>
      </c>
      <c r="L3189" t="s">
        <v>569</v>
      </c>
      <c r="M3189" s="107">
        <v>41028</v>
      </c>
      <c r="N3189" t="s">
        <v>87</v>
      </c>
      <c r="O3189" t="s">
        <v>75</v>
      </c>
      <c r="P3189" t="s">
        <v>587</v>
      </c>
      <c r="Q3189">
        <v>2</v>
      </c>
      <c r="R3189">
        <v>89</v>
      </c>
      <c r="S3189">
        <v>0</v>
      </c>
      <c r="T3189">
        <v>0</v>
      </c>
      <c r="AD3189" s="107">
        <v>27134</v>
      </c>
      <c r="AE3189" t="s">
        <v>31</v>
      </c>
      <c r="AF3189" t="s">
        <v>68</v>
      </c>
      <c r="AG3189" t="s">
        <v>870</v>
      </c>
      <c r="AH3189" t="s">
        <v>30</v>
      </c>
      <c r="AI3189" t="s">
        <v>82</v>
      </c>
      <c r="AJ3189" t="s">
        <v>47</v>
      </c>
      <c r="AK3189">
        <v>4</v>
      </c>
      <c r="AL3189" t="s">
        <v>47</v>
      </c>
      <c r="AP3189" t="s">
        <v>92</v>
      </c>
      <c r="AR3189" t="s">
        <v>66</v>
      </c>
      <c r="AS3189" t="s">
        <v>44</v>
      </c>
      <c r="BC3189" t="s">
        <v>51</v>
      </c>
      <c r="BF3189">
        <v>2</v>
      </c>
      <c r="BG3189">
        <v>88</v>
      </c>
      <c r="BH3189">
        <v>89</v>
      </c>
      <c r="BI3189">
        <v>37.956284153005463</v>
      </c>
      <c r="BJ3189">
        <f t="shared" si="245"/>
        <v>38</v>
      </c>
      <c r="BK3189">
        <v>0</v>
      </c>
      <c r="BL3189">
        <v>-86</v>
      </c>
      <c r="BM3189" t="s">
        <v>47</v>
      </c>
      <c r="BN3189" t="s">
        <v>75</v>
      </c>
      <c r="BO3189" t="s">
        <v>87</v>
      </c>
      <c r="BQ3189" t="s">
        <v>47</v>
      </c>
      <c r="BR3189" t="s">
        <v>87</v>
      </c>
      <c r="BS3189" t="s">
        <v>573</v>
      </c>
      <c r="BT3189" t="s">
        <v>1252</v>
      </c>
      <c r="BU3189" t="s">
        <v>564</v>
      </c>
      <c r="BV3189">
        <v>2.247191011235955E-2</v>
      </c>
      <c r="BW3189">
        <v>2.2727272727272728E-2</v>
      </c>
      <c r="BX3189">
        <v>2.5536261491317797E-4</v>
      </c>
      <c r="BY3189">
        <v>0</v>
      </c>
      <c r="BZ3189">
        <v>-2</v>
      </c>
      <c r="CA3189">
        <v>0</v>
      </c>
      <c r="CB3189">
        <v>2</v>
      </c>
      <c r="CC3189" t="e">
        <v>#VALUE!</v>
      </c>
      <c r="CD3189">
        <v>2</v>
      </c>
      <c r="CE3189">
        <v>0</v>
      </c>
      <c r="CH3189">
        <f t="shared" si="246"/>
        <v>0</v>
      </c>
      <c r="CI3189" t="s">
        <v>1405</v>
      </c>
      <c r="CJ3189">
        <v>1</v>
      </c>
      <c r="CK3189" t="s">
        <v>1399</v>
      </c>
      <c r="CL3189">
        <f t="shared" si="247"/>
        <v>1</v>
      </c>
      <c r="CM3189">
        <f t="shared" si="248"/>
        <v>0</v>
      </c>
      <c r="CN3189">
        <f t="shared" si="249"/>
        <v>0</v>
      </c>
    </row>
    <row r="3190" spans="1:92" x14ac:dyDescent="0.25">
      <c r="A3190">
        <v>3196</v>
      </c>
      <c r="B3190" t="s">
        <v>564</v>
      </c>
      <c r="C3190" t="s">
        <v>564</v>
      </c>
      <c r="D3190">
        <v>2616403</v>
      </c>
      <c r="E3190">
        <v>1</v>
      </c>
      <c r="F3190" s="107">
        <v>41026</v>
      </c>
      <c r="G3190" s="107">
        <v>41151</v>
      </c>
      <c r="H3190">
        <v>2616403</v>
      </c>
      <c r="I3190" s="107" t="s">
        <v>560</v>
      </c>
      <c r="J3190" s="107" t="s">
        <v>560</v>
      </c>
      <c r="K3190">
        <v>2000</v>
      </c>
      <c r="L3190" t="s">
        <v>566</v>
      </c>
      <c r="M3190" s="107">
        <v>41027</v>
      </c>
      <c r="N3190" t="s">
        <v>87</v>
      </c>
      <c r="O3190" t="s">
        <v>75</v>
      </c>
      <c r="P3190" t="s">
        <v>54</v>
      </c>
      <c r="Q3190">
        <v>0</v>
      </c>
      <c r="R3190">
        <v>126</v>
      </c>
      <c r="S3190">
        <v>0</v>
      </c>
      <c r="T3190">
        <v>0</v>
      </c>
      <c r="AB3190" t="s">
        <v>111</v>
      </c>
      <c r="AD3190" s="107">
        <v>17050</v>
      </c>
      <c r="AE3190" t="s">
        <v>31</v>
      </c>
      <c r="AF3190" t="s">
        <v>39</v>
      </c>
      <c r="AG3190" t="s">
        <v>40</v>
      </c>
      <c r="AH3190" t="s">
        <v>30</v>
      </c>
      <c r="AI3190" t="s">
        <v>84</v>
      </c>
      <c r="AJ3190" t="s">
        <v>54</v>
      </c>
      <c r="AK3190">
        <v>5</v>
      </c>
      <c r="AL3190" t="s">
        <v>54</v>
      </c>
      <c r="AP3190" t="s">
        <v>107</v>
      </c>
      <c r="AR3190" t="s">
        <v>43</v>
      </c>
      <c r="AS3190" t="s">
        <v>60</v>
      </c>
      <c r="BC3190" t="s">
        <v>51</v>
      </c>
      <c r="BF3190">
        <v>0</v>
      </c>
      <c r="BG3190">
        <v>0</v>
      </c>
      <c r="BH3190">
        <v>126</v>
      </c>
      <c r="BI3190">
        <v>65.508196721311478</v>
      </c>
      <c r="BJ3190" t="e">
        <f t="shared" si="245"/>
        <v>#VALUE!</v>
      </c>
      <c r="BK3190" t="e">
        <v>#VALUE!</v>
      </c>
      <c r="BL3190" t="e">
        <v>#VALUE!</v>
      </c>
      <c r="BM3190" t="s">
        <v>1051</v>
      </c>
      <c r="BN3190" t="s">
        <v>75</v>
      </c>
      <c r="BO3190" t="s">
        <v>87</v>
      </c>
      <c r="BQ3190" t="s">
        <v>1051</v>
      </c>
      <c r="BR3190">
        <v>0</v>
      </c>
      <c r="BS3190" t="s">
        <v>573</v>
      </c>
      <c r="BT3190" t="s">
        <v>1252</v>
      </c>
      <c r="BU3190" t="s">
        <v>564</v>
      </c>
      <c r="BV3190">
        <v>0</v>
      </c>
      <c r="BW3190">
        <v>0</v>
      </c>
      <c r="BX3190">
        <v>0</v>
      </c>
      <c r="BY3190">
        <v>0</v>
      </c>
      <c r="BZ3190" t="e">
        <v>#VALUE!</v>
      </c>
      <c r="CA3190" t="e">
        <v>#VALUE!</v>
      </c>
      <c r="CB3190" t="e">
        <v>#VALUE!</v>
      </c>
      <c r="CC3190">
        <v>0</v>
      </c>
      <c r="CD3190">
        <v>0</v>
      </c>
      <c r="CE3190">
        <v>0</v>
      </c>
      <c r="CH3190">
        <f t="shared" si="246"/>
        <v>0</v>
      </c>
      <c r="CI3190" t="s">
        <v>1405</v>
      </c>
      <c r="CJ3190">
        <v>1</v>
      </c>
      <c r="CK3190" t="s">
        <v>1400</v>
      </c>
      <c r="CL3190">
        <f t="shared" si="247"/>
        <v>1</v>
      </c>
      <c r="CM3190">
        <f t="shared" si="248"/>
        <v>0</v>
      </c>
      <c r="CN3190">
        <f t="shared" si="249"/>
        <v>0</v>
      </c>
    </row>
    <row r="3191" spans="1:92" x14ac:dyDescent="0.25">
      <c r="A3191">
        <v>3206</v>
      </c>
      <c r="B3191" t="s">
        <v>564</v>
      </c>
      <c r="C3191" t="s">
        <v>564</v>
      </c>
      <c r="D3191">
        <v>2616433</v>
      </c>
      <c r="E3191">
        <v>1</v>
      </c>
      <c r="F3191" s="107">
        <v>41027</v>
      </c>
      <c r="G3191" s="107">
        <v>41164</v>
      </c>
      <c r="H3191">
        <v>2616433</v>
      </c>
      <c r="I3191" s="107">
        <v>41027</v>
      </c>
      <c r="J3191" s="107">
        <v>41028</v>
      </c>
      <c r="K3191">
        <v>30000</v>
      </c>
      <c r="L3191" t="s">
        <v>570</v>
      </c>
      <c r="M3191" s="107">
        <v>41028</v>
      </c>
      <c r="N3191" t="s">
        <v>87</v>
      </c>
      <c r="O3191" t="s">
        <v>75</v>
      </c>
      <c r="P3191" t="s">
        <v>54</v>
      </c>
      <c r="Q3191">
        <v>2</v>
      </c>
      <c r="R3191">
        <v>138</v>
      </c>
      <c r="S3191">
        <v>0</v>
      </c>
      <c r="T3191">
        <v>0</v>
      </c>
      <c r="AD3191" s="107">
        <v>33008</v>
      </c>
      <c r="AE3191" t="s">
        <v>31</v>
      </c>
      <c r="AF3191" t="s">
        <v>32</v>
      </c>
      <c r="AG3191" t="s">
        <v>868</v>
      </c>
      <c r="AH3191" t="s">
        <v>30</v>
      </c>
      <c r="AI3191" t="s">
        <v>140</v>
      </c>
      <c r="AJ3191" t="s">
        <v>54</v>
      </c>
      <c r="AK3191">
        <v>5</v>
      </c>
      <c r="AL3191" t="s">
        <v>54</v>
      </c>
      <c r="AP3191" t="s">
        <v>109</v>
      </c>
      <c r="AR3191" t="s">
        <v>49</v>
      </c>
      <c r="AS3191" t="s">
        <v>73</v>
      </c>
      <c r="BC3191" t="s">
        <v>51</v>
      </c>
      <c r="BF3191">
        <v>2</v>
      </c>
      <c r="BG3191">
        <v>138</v>
      </c>
      <c r="BH3191">
        <v>138</v>
      </c>
      <c r="BI3191">
        <v>21.909836065573771</v>
      </c>
      <c r="BJ3191">
        <f t="shared" si="245"/>
        <v>22</v>
      </c>
      <c r="BK3191">
        <v>0</v>
      </c>
      <c r="BL3191">
        <v>-136</v>
      </c>
      <c r="BM3191" t="s">
        <v>1051</v>
      </c>
      <c r="BN3191" t="s">
        <v>75</v>
      </c>
      <c r="BO3191" t="s">
        <v>87</v>
      </c>
      <c r="BQ3191" t="s">
        <v>1051</v>
      </c>
      <c r="BR3191" t="s">
        <v>87</v>
      </c>
      <c r="BS3191" t="s">
        <v>573</v>
      </c>
      <c r="BT3191" t="s">
        <v>1252</v>
      </c>
      <c r="BU3191" t="s">
        <v>564</v>
      </c>
      <c r="BV3191">
        <v>1.4492753623188406E-2</v>
      </c>
      <c r="BW3191">
        <v>1.4492753623188406E-2</v>
      </c>
      <c r="BX3191">
        <v>0</v>
      </c>
      <c r="BY3191">
        <v>0</v>
      </c>
      <c r="BZ3191">
        <v>-2</v>
      </c>
      <c r="CA3191">
        <v>0</v>
      </c>
      <c r="CB3191">
        <v>2</v>
      </c>
      <c r="CC3191" t="e">
        <v>#VALUE!</v>
      </c>
      <c r="CD3191">
        <v>2</v>
      </c>
      <c r="CE3191">
        <v>0</v>
      </c>
      <c r="CH3191">
        <f t="shared" si="246"/>
        <v>0</v>
      </c>
      <c r="CI3191" t="s">
        <v>1405</v>
      </c>
      <c r="CJ3191">
        <v>1</v>
      </c>
      <c r="CK3191" t="s">
        <v>1399</v>
      </c>
      <c r="CL3191">
        <f t="shared" si="247"/>
        <v>1</v>
      </c>
      <c r="CM3191">
        <f t="shared" si="248"/>
        <v>0</v>
      </c>
      <c r="CN3191">
        <f t="shared" si="249"/>
        <v>0</v>
      </c>
    </row>
    <row r="3192" spans="1:92" x14ac:dyDescent="0.25">
      <c r="A3192">
        <v>3208</v>
      </c>
      <c r="B3192" t="s">
        <v>564</v>
      </c>
      <c r="C3192" t="s">
        <v>564</v>
      </c>
      <c r="D3192">
        <v>2616444</v>
      </c>
      <c r="E3192">
        <v>1</v>
      </c>
      <c r="F3192" s="107">
        <v>41027</v>
      </c>
      <c r="G3192" s="107">
        <v>41060</v>
      </c>
      <c r="H3192">
        <v>2616444</v>
      </c>
      <c r="I3192" s="107">
        <v>41027</v>
      </c>
      <c r="J3192" s="107">
        <v>41034</v>
      </c>
      <c r="K3192">
        <v>20000</v>
      </c>
      <c r="L3192" t="s">
        <v>569</v>
      </c>
      <c r="M3192" s="107">
        <v>41034</v>
      </c>
      <c r="N3192" t="s">
        <v>87</v>
      </c>
      <c r="O3192" t="s">
        <v>75</v>
      </c>
      <c r="P3192" t="s">
        <v>54</v>
      </c>
      <c r="Q3192">
        <v>8</v>
      </c>
      <c r="R3192">
        <v>34</v>
      </c>
      <c r="S3192">
        <v>0</v>
      </c>
      <c r="T3192">
        <v>0</v>
      </c>
      <c r="AD3192" s="107">
        <v>27474</v>
      </c>
      <c r="AE3192" t="s">
        <v>45</v>
      </c>
      <c r="AF3192" t="s">
        <v>68</v>
      </c>
      <c r="AG3192" t="s">
        <v>870</v>
      </c>
      <c r="AH3192" t="s">
        <v>30</v>
      </c>
      <c r="AI3192" t="s">
        <v>58</v>
      </c>
      <c r="AJ3192" t="s">
        <v>54</v>
      </c>
      <c r="AK3192">
        <v>2</v>
      </c>
      <c r="AL3192" t="s">
        <v>54</v>
      </c>
      <c r="AP3192" t="s">
        <v>95</v>
      </c>
      <c r="AR3192" t="s">
        <v>66</v>
      </c>
      <c r="AS3192" t="s">
        <v>63</v>
      </c>
      <c r="BC3192" t="s">
        <v>98</v>
      </c>
      <c r="BF3192">
        <v>8</v>
      </c>
      <c r="BG3192">
        <v>34</v>
      </c>
      <c r="BH3192">
        <v>34</v>
      </c>
      <c r="BI3192">
        <v>37.030054644808743</v>
      </c>
      <c r="BJ3192">
        <f t="shared" si="245"/>
        <v>37</v>
      </c>
      <c r="BK3192">
        <v>0</v>
      </c>
      <c r="BL3192">
        <v>-26</v>
      </c>
      <c r="BM3192" t="s">
        <v>1051</v>
      </c>
      <c r="BN3192" t="s">
        <v>75</v>
      </c>
      <c r="BO3192" t="s">
        <v>87</v>
      </c>
      <c r="BQ3192" t="s">
        <v>1051</v>
      </c>
      <c r="BR3192" t="s">
        <v>87</v>
      </c>
      <c r="BS3192" t="s">
        <v>573</v>
      </c>
      <c r="BT3192" t="s">
        <v>1252</v>
      </c>
      <c r="BU3192" t="s">
        <v>564</v>
      </c>
      <c r="BV3192">
        <v>0.23529411764705882</v>
      </c>
      <c r="BW3192">
        <v>0.23529411764705882</v>
      </c>
      <c r="BX3192">
        <v>0</v>
      </c>
      <c r="BY3192">
        <v>0</v>
      </c>
      <c r="BZ3192">
        <v>-8</v>
      </c>
      <c r="CA3192">
        <v>0</v>
      </c>
      <c r="CB3192">
        <v>8</v>
      </c>
      <c r="CC3192" t="e">
        <v>#VALUE!</v>
      </c>
      <c r="CD3192">
        <v>8</v>
      </c>
      <c r="CE3192">
        <v>0</v>
      </c>
      <c r="CH3192">
        <f t="shared" si="246"/>
        <v>0</v>
      </c>
      <c r="CI3192" t="s">
        <v>1405</v>
      </c>
      <c r="CJ3192">
        <v>1</v>
      </c>
      <c r="CK3192" t="s">
        <v>1399</v>
      </c>
      <c r="CL3192">
        <f t="shared" si="247"/>
        <v>1</v>
      </c>
      <c r="CM3192">
        <f t="shared" si="248"/>
        <v>0</v>
      </c>
      <c r="CN3192">
        <f t="shared" si="249"/>
        <v>0</v>
      </c>
    </row>
    <row r="3193" spans="1:92" x14ac:dyDescent="0.25">
      <c r="A3193">
        <v>3217</v>
      </c>
      <c r="B3193" t="s">
        <v>564</v>
      </c>
      <c r="C3193" t="s">
        <v>564</v>
      </c>
      <c r="D3193">
        <v>2616517</v>
      </c>
      <c r="E3193">
        <v>2</v>
      </c>
      <c r="F3193" s="107">
        <v>41027</v>
      </c>
      <c r="G3193" s="107">
        <v>41365</v>
      </c>
      <c r="H3193">
        <v>2616517</v>
      </c>
      <c r="I3193" s="107">
        <v>41027</v>
      </c>
      <c r="J3193" s="107">
        <v>41028</v>
      </c>
      <c r="K3193">
        <v>35000</v>
      </c>
      <c r="L3193" t="s">
        <v>570</v>
      </c>
      <c r="M3193" s="107">
        <v>41028</v>
      </c>
      <c r="N3193" t="s">
        <v>87</v>
      </c>
      <c r="O3193" t="s">
        <v>75</v>
      </c>
      <c r="P3193" t="s">
        <v>587</v>
      </c>
      <c r="Q3193">
        <v>2</v>
      </c>
      <c r="R3193">
        <v>339</v>
      </c>
      <c r="S3193">
        <v>0</v>
      </c>
      <c r="T3193">
        <v>0</v>
      </c>
      <c r="AD3193" s="107">
        <v>34020</v>
      </c>
      <c r="AE3193" t="s">
        <v>45</v>
      </c>
      <c r="AF3193" t="s">
        <v>68</v>
      </c>
      <c r="AG3193" t="s">
        <v>870</v>
      </c>
      <c r="AH3193" t="s">
        <v>30</v>
      </c>
      <c r="AI3193" t="s">
        <v>33</v>
      </c>
      <c r="AJ3193" t="s">
        <v>47</v>
      </c>
      <c r="AK3193">
        <v>14</v>
      </c>
      <c r="AL3193" t="s">
        <v>47</v>
      </c>
      <c r="AP3193" t="s">
        <v>42</v>
      </c>
      <c r="AR3193" t="s">
        <v>43</v>
      </c>
      <c r="AS3193" t="s">
        <v>44</v>
      </c>
      <c r="BC3193" t="s">
        <v>51</v>
      </c>
      <c r="BF3193">
        <v>2</v>
      </c>
      <c r="BG3193">
        <v>339</v>
      </c>
      <c r="BH3193">
        <v>339</v>
      </c>
      <c r="BI3193">
        <v>19.144808743169399</v>
      </c>
      <c r="BJ3193">
        <f t="shared" si="245"/>
        <v>19</v>
      </c>
      <c r="BK3193">
        <v>0</v>
      </c>
      <c r="BL3193">
        <v>-337</v>
      </c>
      <c r="BM3193" t="s">
        <v>47</v>
      </c>
      <c r="BN3193" t="s">
        <v>75</v>
      </c>
      <c r="BO3193" t="s">
        <v>87</v>
      </c>
      <c r="BQ3193" t="s">
        <v>47</v>
      </c>
      <c r="BR3193" t="s">
        <v>87</v>
      </c>
      <c r="BS3193" t="s">
        <v>573</v>
      </c>
      <c r="BT3193" t="s">
        <v>1252</v>
      </c>
      <c r="BU3193" t="s">
        <v>564</v>
      </c>
      <c r="BV3193">
        <v>5.8997050147492625E-3</v>
      </c>
      <c r="BW3193">
        <v>5.8997050147492625E-3</v>
      </c>
      <c r="BX3193">
        <v>0</v>
      </c>
      <c r="BY3193">
        <v>0</v>
      </c>
      <c r="BZ3193">
        <v>-2</v>
      </c>
      <c r="CA3193">
        <v>0</v>
      </c>
      <c r="CB3193">
        <v>2</v>
      </c>
      <c r="CC3193" t="e">
        <v>#VALUE!</v>
      </c>
      <c r="CD3193">
        <v>2</v>
      </c>
      <c r="CE3193">
        <v>0</v>
      </c>
      <c r="CH3193">
        <f t="shared" si="246"/>
        <v>0</v>
      </c>
      <c r="CI3193" t="s">
        <v>1405</v>
      </c>
      <c r="CJ3193">
        <v>1</v>
      </c>
      <c r="CK3193" t="s">
        <v>1399</v>
      </c>
      <c r="CL3193">
        <f t="shared" si="247"/>
        <v>1</v>
      </c>
      <c r="CM3193">
        <f t="shared" si="248"/>
        <v>0</v>
      </c>
      <c r="CN3193">
        <f t="shared" si="249"/>
        <v>0</v>
      </c>
    </row>
    <row r="3194" spans="1:92" x14ac:dyDescent="0.25">
      <c r="A3194">
        <v>3220</v>
      </c>
      <c r="B3194" t="s">
        <v>564</v>
      </c>
      <c r="C3194" t="s">
        <v>564</v>
      </c>
      <c r="D3194">
        <v>2616529</v>
      </c>
      <c r="E3194">
        <v>2</v>
      </c>
      <c r="F3194" s="107">
        <v>41027</v>
      </c>
      <c r="G3194" s="107">
        <v>41557</v>
      </c>
      <c r="H3194">
        <v>2616529</v>
      </c>
      <c r="I3194" s="107">
        <v>41027</v>
      </c>
      <c r="J3194" s="107">
        <v>41029</v>
      </c>
      <c r="K3194">
        <v>15000</v>
      </c>
      <c r="L3194" t="s">
        <v>569</v>
      </c>
      <c r="M3194" s="107">
        <v>41029</v>
      </c>
      <c r="N3194" t="s">
        <v>87</v>
      </c>
      <c r="O3194" t="s">
        <v>75</v>
      </c>
      <c r="P3194" t="s">
        <v>587</v>
      </c>
      <c r="Q3194">
        <v>3</v>
      </c>
      <c r="R3194">
        <v>531</v>
      </c>
      <c r="S3194">
        <v>0</v>
      </c>
      <c r="T3194">
        <v>0</v>
      </c>
      <c r="AD3194" s="107">
        <v>32904</v>
      </c>
      <c r="AE3194" t="s">
        <v>31</v>
      </c>
      <c r="AF3194" t="s">
        <v>68</v>
      </c>
      <c r="AG3194" t="s">
        <v>870</v>
      </c>
      <c r="AH3194" t="s">
        <v>30</v>
      </c>
      <c r="AI3194" t="s">
        <v>79</v>
      </c>
      <c r="AJ3194" t="s">
        <v>47</v>
      </c>
      <c r="AK3194">
        <v>11</v>
      </c>
      <c r="AL3194" t="s">
        <v>47</v>
      </c>
      <c r="AP3194" t="s">
        <v>123</v>
      </c>
      <c r="AR3194" t="s">
        <v>66</v>
      </c>
      <c r="AS3194" t="s">
        <v>44</v>
      </c>
      <c r="BC3194" t="s">
        <v>51</v>
      </c>
      <c r="BF3194">
        <v>3</v>
      </c>
      <c r="BG3194">
        <v>531</v>
      </c>
      <c r="BH3194">
        <v>531</v>
      </c>
      <c r="BI3194">
        <v>22.193989071038253</v>
      </c>
      <c r="BJ3194">
        <f t="shared" si="245"/>
        <v>22</v>
      </c>
      <c r="BK3194">
        <v>0</v>
      </c>
      <c r="BL3194">
        <v>-528</v>
      </c>
      <c r="BM3194" t="s">
        <v>47</v>
      </c>
      <c r="BN3194" t="s">
        <v>75</v>
      </c>
      <c r="BO3194" t="s">
        <v>87</v>
      </c>
      <c r="BQ3194" t="s">
        <v>47</v>
      </c>
      <c r="BR3194" t="s">
        <v>87</v>
      </c>
      <c r="BS3194" t="s">
        <v>573</v>
      </c>
      <c r="BT3194" t="s">
        <v>1252</v>
      </c>
      <c r="BU3194" t="s">
        <v>564</v>
      </c>
      <c r="BV3194">
        <v>5.6497175141242938E-3</v>
      </c>
      <c r="BW3194">
        <v>5.6497175141242938E-3</v>
      </c>
      <c r="BX3194">
        <v>0</v>
      </c>
      <c r="BY3194">
        <v>0</v>
      </c>
      <c r="BZ3194">
        <v>-3</v>
      </c>
      <c r="CA3194">
        <v>0</v>
      </c>
      <c r="CB3194">
        <v>3</v>
      </c>
      <c r="CC3194" t="e">
        <v>#VALUE!</v>
      </c>
      <c r="CD3194">
        <v>3</v>
      </c>
      <c r="CE3194">
        <v>0</v>
      </c>
      <c r="CH3194">
        <f t="shared" si="246"/>
        <v>0</v>
      </c>
      <c r="CI3194" t="s">
        <v>1405</v>
      </c>
      <c r="CJ3194">
        <v>1</v>
      </c>
      <c r="CK3194" t="s">
        <v>1399</v>
      </c>
      <c r="CL3194">
        <f t="shared" si="247"/>
        <v>1</v>
      </c>
      <c r="CM3194">
        <f t="shared" si="248"/>
        <v>0</v>
      </c>
      <c r="CN3194">
        <f t="shared" si="249"/>
        <v>0</v>
      </c>
    </row>
    <row r="3195" spans="1:92" x14ac:dyDescent="0.25">
      <c r="A3195">
        <v>3221</v>
      </c>
      <c r="B3195" t="s">
        <v>564</v>
      </c>
      <c r="C3195" t="s">
        <v>564</v>
      </c>
      <c r="D3195">
        <v>2616530</v>
      </c>
      <c r="E3195">
        <v>1</v>
      </c>
      <c r="F3195" s="107">
        <v>41027</v>
      </c>
      <c r="G3195" s="107">
        <v>41229</v>
      </c>
      <c r="H3195">
        <v>2616530</v>
      </c>
      <c r="I3195" s="107">
        <v>41027</v>
      </c>
      <c r="J3195" s="107">
        <v>41029</v>
      </c>
      <c r="K3195">
        <v>15000</v>
      </c>
      <c r="L3195" t="s">
        <v>569</v>
      </c>
      <c r="M3195" s="107">
        <v>41029</v>
      </c>
      <c r="N3195" t="s">
        <v>87</v>
      </c>
      <c r="O3195" t="s">
        <v>75</v>
      </c>
      <c r="P3195" t="s">
        <v>54</v>
      </c>
      <c r="Q3195">
        <v>3</v>
      </c>
      <c r="R3195">
        <v>203</v>
      </c>
      <c r="S3195">
        <v>0</v>
      </c>
      <c r="T3195">
        <v>0</v>
      </c>
      <c r="AD3195" s="107">
        <v>34395</v>
      </c>
      <c r="AE3195" t="s">
        <v>45</v>
      </c>
      <c r="AF3195" t="s">
        <v>68</v>
      </c>
      <c r="AG3195" t="s">
        <v>870</v>
      </c>
      <c r="AH3195" t="s">
        <v>30</v>
      </c>
      <c r="AI3195" t="s">
        <v>79</v>
      </c>
      <c r="AJ3195" t="s">
        <v>54</v>
      </c>
      <c r="AK3195">
        <v>7</v>
      </c>
      <c r="AL3195" t="s">
        <v>54</v>
      </c>
      <c r="AP3195" t="s">
        <v>175</v>
      </c>
      <c r="AR3195" t="s">
        <v>49</v>
      </c>
      <c r="AS3195" t="s">
        <v>44</v>
      </c>
      <c r="BC3195" t="s">
        <v>51</v>
      </c>
      <c r="BF3195">
        <v>3</v>
      </c>
      <c r="BG3195">
        <v>203</v>
      </c>
      <c r="BH3195">
        <v>203</v>
      </c>
      <c r="BI3195">
        <v>18.120218579234972</v>
      </c>
      <c r="BJ3195">
        <f t="shared" si="245"/>
        <v>18</v>
      </c>
      <c r="BK3195">
        <v>0</v>
      </c>
      <c r="BL3195">
        <v>-200</v>
      </c>
      <c r="BM3195" t="s">
        <v>1051</v>
      </c>
      <c r="BN3195" t="s">
        <v>75</v>
      </c>
      <c r="BO3195" t="s">
        <v>87</v>
      </c>
      <c r="BQ3195" t="s">
        <v>1051</v>
      </c>
      <c r="BR3195" t="s">
        <v>87</v>
      </c>
      <c r="BS3195" t="s">
        <v>573</v>
      </c>
      <c r="BT3195" t="s">
        <v>1252</v>
      </c>
      <c r="BU3195" t="s">
        <v>564</v>
      </c>
      <c r="BV3195">
        <v>1.4778325123152709E-2</v>
      </c>
      <c r="BW3195">
        <v>1.4778325123152709E-2</v>
      </c>
      <c r="BX3195">
        <v>0</v>
      </c>
      <c r="BY3195">
        <v>0</v>
      </c>
      <c r="BZ3195">
        <v>-3</v>
      </c>
      <c r="CA3195">
        <v>0</v>
      </c>
      <c r="CB3195">
        <v>3</v>
      </c>
      <c r="CC3195" t="e">
        <v>#VALUE!</v>
      </c>
      <c r="CD3195">
        <v>3</v>
      </c>
      <c r="CE3195">
        <v>0</v>
      </c>
      <c r="CH3195">
        <f t="shared" si="246"/>
        <v>0</v>
      </c>
      <c r="CI3195" t="s">
        <v>1405</v>
      </c>
      <c r="CJ3195">
        <v>1</v>
      </c>
      <c r="CK3195" t="s">
        <v>1399</v>
      </c>
      <c r="CL3195">
        <f t="shared" si="247"/>
        <v>1</v>
      </c>
      <c r="CM3195">
        <f t="shared" si="248"/>
        <v>0</v>
      </c>
      <c r="CN3195">
        <f t="shared" si="249"/>
        <v>0</v>
      </c>
    </row>
    <row r="3196" spans="1:92" x14ac:dyDescent="0.25">
      <c r="A3196">
        <v>3227</v>
      </c>
      <c r="B3196" t="s">
        <v>564</v>
      </c>
      <c r="C3196" t="s">
        <v>564</v>
      </c>
      <c r="D3196">
        <v>2616601</v>
      </c>
      <c r="E3196">
        <v>2</v>
      </c>
      <c r="F3196" s="107">
        <v>41028</v>
      </c>
      <c r="G3196" s="107">
        <v>41191</v>
      </c>
      <c r="H3196">
        <v>2616601</v>
      </c>
      <c r="I3196" s="107" t="s">
        <v>560</v>
      </c>
      <c r="J3196" s="107" t="s">
        <v>560</v>
      </c>
      <c r="K3196">
        <v>2000</v>
      </c>
      <c r="L3196" t="s">
        <v>566</v>
      </c>
      <c r="M3196" s="107">
        <v>41028</v>
      </c>
      <c r="N3196" t="s">
        <v>87</v>
      </c>
      <c r="O3196" t="s">
        <v>583</v>
      </c>
      <c r="P3196" t="s">
        <v>587</v>
      </c>
      <c r="Q3196">
        <v>0</v>
      </c>
      <c r="R3196">
        <v>164</v>
      </c>
      <c r="S3196">
        <v>0</v>
      </c>
      <c r="T3196">
        <v>0</v>
      </c>
      <c r="AD3196" s="107">
        <v>31956</v>
      </c>
      <c r="AE3196" t="s">
        <v>31</v>
      </c>
      <c r="AF3196" t="s">
        <v>68</v>
      </c>
      <c r="AG3196" t="s">
        <v>870</v>
      </c>
      <c r="AH3196" t="s">
        <v>30</v>
      </c>
      <c r="AI3196" t="s">
        <v>89</v>
      </c>
      <c r="AJ3196" t="s">
        <v>47</v>
      </c>
      <c r="AK3196">
        <v>9</v>
      </c>
      <c r="AL3196" t="s">
        <v>47</v>
      </c>
      <c r="AP3196" t="s">
        <v>174</v>
      </c>
      <c r="AR3196" t="s">
        <v>43</v>
      </c>
      <c r="AS3196" t="s">
        <v>44</v>
      </c>
      <c r="BC3196" t="s">
        <v>51</v>
      </c>
      <c r="BF3196">
        <v>0</v>
      </c>
      <c r="BG3196">
        <v>0</v>
      </c>
      <c r="BH3196">
        <v>164</v>
      </c>
      <c r="BI3196">
        <v>24.78688524590164</v>
      </c>
      <c r="BJ3196" t="e">
        <f t="shared" si="245"/>
        <v>#VALUE!</v>
      </c>
      <c r="BK3196" t="e">
        <v>#VALUE!</v>
      </c>
      <c r="BL3196" t="e">
        <v>#VALUE!</v>
      </c>
      <c r="BM3196" t="s">
        <v>47</v>
      </c>
      <c r="BN3196" t="s">
        <v>75</v>
      </c>
      <c r="BO3196" t="s">
        <v>87</v>
      </c>
      <c r="BQ3196" t="s">
        <v>47</v>
      </c>
      <c r="BR3196">
        <v>0</v>
      </c>
      <c r="BS3196" t="s">
        <v>573</v>
      </c>
      <c r="BT3196" t="s">
        <v>1252</v>
      </c>
      <c r="BU3196" t="s">
        <v>564</v>
      </c>
      <c r="BV3196">
        <v>0</v>
      </c>
      <c r="BW3196">
        <v>0</v>
      </c>
      <c r="BX3196">
        <v>0</v>
      </c>
      <c r="BY3196">
        <v>0</v>
      </c>
      <c r="BZ3196" t="e">
        <v>#VALUE!</v>
      </c>
      <c r="CA3196" t="e">
        <v>#VALUE!</v>
      </c>
      <c r="CB3196" t="e">
        <v>#VALUE!</v>
      </c>
      <c r="CC3196">
        <v>0</v>
      </c>
      <c r="CD3196">
        <v>0</v>
      </c>
      <c r="CE3196">
        <v>0</v>
      </c>
      <c r="CH3196">
        <f t="shared" si="246"/>
        <v>0</v>
      </c>
      <c r="CI3196" t="s">
        <v>1405</v>
      </c>
      <c r="CJ3196">
        <v>1</v>
      </c>
      <c r="CK3196" t="s">
        <v>1400</v>
      </c>
      <c r="CL3196">
        <f t="shared" si="247"/>
        <v>1</v>
      </c>
      <c r="CM3196">
        <f t="shared" si="248"/>
        <v>0</v>
      </c>
      <c r="CN3196">
        <f t="shared" si="249"/>
        <v>0</v>
      </c>
    </row>
    <row r="3197" spans="1:92" x14ac:dyDescent="0.25">
      <c r="A3197">
        <v>3229</v>
      </c>
      <c r="B3197" t="s">
        <v>564</v>
      </c>
      <c r="C3197" t="s">
        <v>564</v>
      </c>
      <c r="D3197">
        <v>2616602</v>
      </c>
      <c r="E3197">
        <v>4</v>
      </c>
      <c r="F3197" s="107">
        <v>41028</v>
      </c>
      <c r="G3197" s="107">
        <v>41029</v>
      </c>
      <c r="H3197">
        <v>2616602</v>
      </c>
      <c r="I3197" s="107">
        <v>41028</v>
      </c>
      <c r="J3197" s="107">
        <v>41029</v>
      </c>
      <c r="K3197">
        <v>2000</v>
      </c>
      <c r="L3197" t="s">
        <v>566</v>
      </c>
      <c r="N3197" t="s">
        <v>564</v>
      </c>
      <c r="O3197" t="s">
        <v>913</v>
      </c>
      <c r="P3197" t="s">
        <v>38</v>
      </c>
      <c r="Q3197">
        <v>2</v>
      </c>
      <c r="R3197">
        <v>2</v>
      </c>
      <c r="S3197">
        <v>0</v>
      </c>
      <c r="T3197">
        <v>0</v>
      </c>
      <c r="AB3197" t="s">
        <v>111</v>
      </c>
      <c r="AD3197" s="107">
        <v>32860</v>
      </c>
      <c r="AE3197" t="s">
        <v>31</v>
      </c>
      <c r="AF3197" t="s">
        <v>39</v>
      </c>
      <c r="AG3197" t="s">
        <v>40</v>
      </c>
      <c r="AH3197" t="s">
        <v>30</v>
      </c>
      <c r="AI3197" t="s">
        <v>113</v>
      </c>
      <c r="AJ3197" t="s">
        <v>88</v>
      </c>
      <c r="AK3197">
        <v>1</v>
      </c>
      <c r="AL3197" t="s">
        <v>986</v>
      </c>
      <c r="AO3197">
        <v>90</v>
      </c>
      <c r="AP3197" t="s">
        <v>42</v>
      </c>
      <c r="AR3197" t="s">
        <v>43</v>
      </c>
      <c r="AS3197" t="s">
        <v>44</v>
      </c>
      <c r="BC3197" t="s">
        <v>51</v>
      </c>
      <c r="BF3197">
        <v>2</v>
      </c>
      <c r="BG3197">
        <v>2</v>
      </c>
      <c r="BH3197">
        <v>2</v>
      </c>
      <c r="BI3197">
        <v>22.316939890710383</v>
      </c>
      <c r="BJ3197">
        <f t="shared" si="245"/>
        <v>22</v>
      </c>
      <c r="BK3197">
        <v>0</v>
      </c>
      <c r="BL3197">
        <v>0</v>
      </c>
      <c r="BM3197" t="s">
        <v>1050</v>
      </c>
      <c r="BN3197" t="s">
        <v>913</v>
      </c>
      <c r="BO3197" t="s">
        <v>564</v>
      </c>
      <c r="BQ3197" t="s">
        <v>1050</v>
      </c>
      <c r="BR3197" t="s">
        <v>87</v>
      </c>
      <c r="BS3197" t="s">
        <v>572</v>
      </c>
      <c r="BT3197" t="s">
        <v>1252</v>
      </c>
      <c r="BU3197" t="s">
        <v>564</v>
      </c>
      <c r="BV3197">
        <v>1</v>
      </c>
      <c r="BW3197">
        <v>1</v>
      </c>
      <c r="BX3197">
        <v>0</v>
      </c>
      <c r="BY3197">
        <v>0</v>
      </c>
      <c r="BZ3197">
        <v>-2</v>
      </c>
      <c r="CA3197">
        <v>0</v>
      </c>
      <c r="CB3197">
        <v>2</v>
      </c>
      <c r="CC3197" t="e">
        <v>#VALUE!</v>
      </c>
      <c r="CD3197">
        <v>2</v>
      </c>
      <c r="CE3197">
        <v>0</v>
      </c>
      <c r="CH3197">
        <f t="shared" si="246"/>
        <v>0</v>
      </c>
      <c r="CI3197" t="s">
        <v>1405</v>
      </c>
      <c r="CJ3197">
        <v>1</v>
      </c>
      <c r="CK3197" t="s">
        <v>1399</v>
      </c>
      <c r="CL3197">
        <f t="shared" si="247"/>
        <v>0</v>
      </c>
      <c r="CM3197">
        <f t="shared" si="248"/>
        <v>0</v>
      </c>
      <c r="CN3197">
        <f t="shared" si="249"/>
        <v>0</v>
      </c>
    </row>
    <row r="3198" spans="1:92" x14ac:dyDescent="0.25">
      <c r="A3198">
        <v>3236</v>
      </c>
      <c r="B3198" t="s">
        <v>564</v>
      </c>
      <c r="C3198" t="s">
        <v>564</v>
      </c>
      <c r="D3198">
        <v>2616620</v>
      </c>
      <c r="E3198">
        <v>5</v>
      </c>
      <c r="F3198" s="107">
        <v>41028</v>
      </c>
      <c r="G3198" s="107">
        <v>41100</v>
      </c>
      <c r="H3198">
        <v>2616620</v>
      </c>
      <c r="I3198" s="107">
        <v>41028</v>
      </c>
      <c r="J3198" s="107">
        <v>41100</v>
      </c>
      <c r="K3198">
        <v>10000</v>
      </c>
      <c r="L3198" t="s">
        <v>568</v>
      </c>
      <c r="N3198" t="s">
        <v>564</v>
      </c>
      <c r="O3198" t="s">
        <v>913</v>
      </c>
      <c r="P3198" t="s">
        <v>38</v>
      </c>
      <c r="Q3198">
        <v>73</v>
      </c>
      <c r="R3198">
        <v>73</v>
      </c>
      <c r="S3198">
        <v>0</v>
      </c>
      <c r="T3198">
        <v>0</v>
      </c>
      <c r="AB3198" t="s">
        <v>111</v>
      </c>
      <c r="AD3198" s="107">
        <v>28542</v>
      </c>
      <c r="AE3198" t="s">
        <v>31</v>
      </c>
      <c r="AF3198" t="s">
        <v>68</v>
      </c>
      <c r="AG3198" t="s">
        <v>870</v>
      </c>
      <c r="AH3198" t="s">
        <v>30</v>
      </c>
      <c r="AI3198" t="s">
        <v>140</v>
      </c>
      <c r="AJ3198" t="s">
        <v>88</v>
      </c>
      <c r="AK3198">
        <v>3</v>
      </c>
      <c r="AL3198" t="s">
        <v>987</v>
      </c>
      <c r="AN3198">
        <v>6</v>
      </c>
      <c r="AP3198" t="s">
        <v>362</v>
      </c>
      <c r="AR3198" t="s">
        <v>43</v>
      </c>
      <c r="AS3198" t="s">
        <v>63</v>
      </c>
      <c r="BC3198" t="s">
        <v>37</v>
      </c>
      <c r="BF3198">
        <v>73</v>
      </c>
      <c r="BG3198">
        <v>73</v>
      </c>
      <c r="BH3198">
        <v>73</v>
      </c>
      <c r="BI3198">
        <v>34.114754098360656</v>
      </c>
      <c r="BJ3198">
        <f t="shared" si="245"/>
        <v>34</v>
      </c>
      <c r="BK3198">
        <v>0</v>
      </c>
      <c r="BL3198">
        <v>0</v>
      </c>
      <c r="BM3198" t="s">
        <v>1050</v>
      </c>
      <c r="BN3198" t="s">
        <v>913</v>
      </c>
      <c r="BO3198" t="s">
        <v>564</v>
      </c>
      <c r="BQ3198" t="s">
        <v>1050</v>
      </c>
      <c r="BR3198" t="s">
        <v>87</v>
      </c>
      <c r="BS3198" t="s">
        <v>572</v>
      </c>
      <c r="BT3198" t="s">
        <v>1252</v>
      </c>
      <c r="BU3198" t="s">
        <v>564</v>
      </c>
      <c r="BV3198">
        <v>1</v>
      </c>
      <c r="BW3198">
        <v>1</v>
      </c>
      <c r="BX3198">
        <v>0</v>
      </c>
      <c r="BY3198">
        <v>0</v>
      </c>
      <c r="BZ3198">
        <v>-73</v>
      </c>
      <c r="CA3198">
        <v>0</v>
      </c>
      <c r="CB3198">
        <v>73</v>
      </c>
      <c r="CC3198" t="e">
        <v>#VALUE!</v>
      </c>
      <c r="CD3198">
        <v>73</v>
      </c>
      <c r="CE3198">
        <v>0</v>
      </c>
      <c r="CH3198">
        <f t="shared" si="246"/>
        <v>0</v>
      </c>
      <c r="CI3198" t="s">
        <v>1402</v>
      </c>
      <c r="CJ3198">
        <v>4</v>
      </c>
      <c r="CK3198" t="s">
        <v>1399</v>
      </c>
      <c r="CL3198">
        <f t="shared" si="247"/>
        <v>0</v>
      </c>
      <c r="CM3198">
        <f t="shared" si="248"/>
        <v>0</v>
      </c>
      <c r="CN3198">
        <f t="shared" si="249"/>
        <v>0</v>
      </c>
    </row>
    <row r="3199" spans="1:92" x14ac:dyDescent="0.25">
      <c r="A3199">
        <v>3240</v>
      </c>
      <c r="B3199" t="s">
        <v>564</v>
      </c>
      <c r="C3199" t="s">
        <v>564</v>
      </c>
      <c r="D3199">
        <v>2616630</v>
      </c>
      <c r="E3199">
        <v>2</v>
      </c>
      <c r="F3199" s="107">
        <v>41028</v>
      </c>
      <c r="G3199" s="107">
        <v>41330</v>
      </c>
      <c r="H3199">
        <v>2616630</v>
      </c>
      <c r="I3199" s="107">
        <v>41029</v>
      </c>
      <c r="J3199" s="107">
        <v>41032</v>
      </c>
      <c r="K3199">
        <v>30000</v>
      </c>
      <c r="L3199" t="s">
        <v>570</v>
      </c>
      <c r="M3199" s="107">
        <v>41032</v>
      </c>
      <c r="N3199" t="s">
        <v>87</v>
      </c>
      <c r="O3199" t="s">
        <v>75</v>
      </c>
      <c r="P3199" t="s">
        <v>587</v>
      </c>
      <c r="Q3199">
        <v>4</v>
      </c>
      <c r="R3199">
        <v>303</v>
      </c>
      <c r="S3199">
        <v>0</v>
      </c>
      <c r="T3199">
        <v>0</v>
      </c>
      <c r="AD3199" s="107">
        <v>27204</v>
      </c>
      <c r="AE3199" t="s">
        <v>31</v>
      </c>
      <c r="AF3199" t="s">
        <v>137</v>
      </c>
      <c r="AG3199" t="s">
        <v>869</v>
      </c>
      <c r="AH3199" t="s">
        <v>30</v>
      </c>
      <c r="AI3199" t="s">
        <v>46</v>
      </c>
      <c r="AJ3199" t="s">
        <v>47</v>
      </c>
      <c r="AK3199">
        <v>7</v>
      </c>
      <c r="AL3199" t="s">
        <v>47</v>
      </c>
      <c r="AP3199" t="s">
        <v>109</v>
      </c>
      <c r="AR3199" t="s">
        <v>49</v>
      </c>
      <c r="AS3199" t="s">
        <v>73</v>
      </c>
      <c r="BC3199" t="s">
        <v>51</v>
      </c>
      <c r="BF3199">
        <v>4</v>
      </c>
      <c r="BG3199">
        <v>302</v>
      </c>
      <c r="BH3199">
        <v>303</v>
      </c>
      <c r="BI3199">
        <v>37.770491803278688</v>
      </c>
      <c r="BJ3199">
        <f t="shared" si="245"/>
        <v>38</v>
      </c>
      <c r="BK3199">
        <v>0</v>
      </c>
      <c r="BL3199">
        <v>-298</v>
      </c>
      <c r="BM3199" t="s">
        <v>47</v>
      </c>
      <c r="BN3199" t="s">
        <v>75</v>
      </c>
      <c r="BO3199" t="s">
        <v>87</v>
      </c>
      <c r="BQ3199" t="s">
        <v>47</v>
      </c>
      <c r="BR3199" t="s">
        <v>87</v>
      </c>
      <c r="BS3199" t="s">
        <v>573</v>
      </c>
      <c r="BT3199" t="s">
        <v>1252</v>
      </c>
      <c r="BU3199" t="s">
        <v>564</v>
      </c>
      <c r="BV3199">
        <v>1.3201320132013201E-2</v>
      </c>
      <c r="BW3199">
        <v>1.3245033112582781E-2</v>
      </c>
      <c r="BX3199">
        <v>4.3712980569579965E-5</v>
      </c>
      <c r="BY3199">
        <v>0</v>
      </c>
      <c r="BZ3199">
        <v>-4</v>
      </c>
      <c r="CA3199">
        <v>0</v>
      </c>
      <c r="CB3199">
        <v>4</v>
      </c>
      <c r="CC3199" t="e">
        <v>#VALUE!</v>
      </c>
      <c r="CD3199">
        <v>4</v>
      </c>
      <c r="CE3199">
        <v>0</v>
      </c>
      <c r="CH3199">
        <f t="shared" si="246"/>
        <v>0</v>
      </c>
      <c r="CI3199" t="s">
        <v>1405</v>
      </c>
      <c r="CJ3199">
        <v>1</v>
      </c>
      <c r="CK3199" t="s">
        <v>1399</v>
      </c>
      <c r="CL3199">
        <f t="shared" si="247"/>
        <v>1</v>
      </c>
      <c r="CM3199">
        <f t="shared" si="248"/>
        <v>0</v>
      </c>
      <c r="CN3199">
        <f t="shared" si="249"/>
        <v>0</v>
      </c>
    </row>
    <row r="3200" spans="1:92" x14ac:dyDescent="0.25">
      <c r="A3200">
        <v>3242</v>
      </c>
      <c r="B3200" t="s">
        <v>564</v>
      </c>
      <c r="C3200" t="s">
        <v>564</v>
      </c>
      <c r="D3200">
        <v>2616655</v>
      </c>
      <c r="E3200">
        <v>2</v>
      </c>
      <c r="F3200" s="107">
        <v>41029</v>
      </c>
      <c r="G3200" s="107">
        <v>41166</v>
      </c>
      <c r="H3200">
        <v>2616655</v>
      </c>
      <c r="I3200" s="107">
        <v>41029</v>
      </c>
      <c r="J3200" s="107">
        <v>41031</v>
      </c>
      <c r="K3200">
        <v>2000</v>
      </c>
      <c r="L3200" t="s">
        <v>566</v>
      </c>
      <c r="M3200" s="107">
        <v>41031</v>
      </c>
      <c r="N3200" t="s">
        <v>87</v>
      </c>
      <c r="O3200" t="s">
        <v>583</v>
      </c>
      <c r="P3200" t="s">
        <v>587</v>
      </c>
      <c r="Q3200">
        <v>9</v>
      </c>
      <c r="R3200">
        <v>138</v>
      </c>
      <c r="S3200">
        <v>0</v>
      </c>
      <c r="T3200">
        <v>0</v>
      </c>
      <c r="AD3200" s="107">
        <v>34733</v>
      </c>
      <c r="AE3200" t="s">
        <v>45</v>
      </c>
      <c r="AF3200" t="s">
        <v>32</v>
      </c>
      <c r="AG3200" t="s">
        <v>868</v>
      </c>
      <c r="AH3200" t="s">
        <v>30</v>
      </c>
      <c r="AI3200" t="s">
        <v>70</v>
      </c>
      <c r="AJ3200" t="s">
        <v>47</v>
      </c>
      <c r="AK3200">
        <v>7</v>
      </c>
      <c r="AL3200" t="s">
        <v>47</v>
      </c>
      <c r="AP3200" t="s">
        <v>103</v>
      </c>
      <c r="AR3200" t="s">
        <v>43</v>
      </c>
      <c r="AS3200" t="s">
        <v>63</v>
      </c>
      <c r="AT3200" t="s">
        <v>1325</v>
      </c>
      <c r="BC3200" t="s">
        <v>98</v>
      </c>
      <c r="BF3200">
        <v>9</v>
      </c>
      <c r="BG3200">
        <v>138</v>
      </c>
      <c r="BH3200">
        <v>138</v>
      </c>
      <c r="BI3200">
        <v>17.202185792349727</v>
      </c>
      <c r="BJ3200">
        <f t="shared" si="245"/>
        <v>17</v>
      </c>
      <c r="BK3200">
        <v>0</v>
      </c>
      <c r="BL3200">
        <v>-135</v>
      </c>
      <c r="BM3200" t="s">
        <v>47</v>
      </c>
      <c r="BN3200" t="s">
        <v>75</v>
      </c>
      <c r="BO3200" t="s">
        <v>87</v>
      </c>
      <c r="BQ3200" t="s">
        <v>47</v>
      </c>
      <c r="BR3200" t="s">
        <v>87</v>
      </c>
      <c r="BS3200" t="s">
        <v>573</v>
      </c>
      <c r="BT3200" t="s">
        <v>1252</v>
      </c>
      <c r="BU3200" t="s">
        <v>564</v>
      </c>
      <c r="BV3200">
        <v>6.5217391304347824E-2</v>
      </c>
      <c r="BW3200">
        <v>2.1739130434782608E-2</v>
      </c>
      <c r="BX3200">
        <v>-4.3478260869565216E-2</v>
      </c>
      <c r="BY3200">
        <v>0</v>
      </c>
      <c r="BZ3200">
        <v>-3</v>
      </c>
      <c r="CA3200">
        <v>6</v>
      </c>
      <c r="CB3200">
        <v>3</v>
      </c>
      <c r="CC3200" t="e">
        <v>#VALUE!</v>
      </c>
      <c r="CE3200">
        <v>135</v>
      </c>
      <c r="CH3200">
        <f t="shared" si="246"/>
        <v>0</v>
      </c>
      <c r="CI3200" t="s">
        <v>1405</v>
      </c>
      <c r="CJ3200">
        <v>1</v>
      </c>
      <c r="CK3200" t="s">
        <v>1399</v>
      </c>
      <c r="CL3200">
        <f t="shared" si="247"/>
        <v>1</v>
      </c>
      <c r="CM3200">
        <f t="shared" si="248"/>
        <v>0</v>
      </c>
      <c r="CN3200">
        <f t="shared" si="249"/>
        <v>0</v>
      </c>
    </row>
    <row r="3201" spans="1:92" x14ac:dyDescent="0.25">
      <c r="A3201">
        <v>3244</v>
      </c>
      <c r="B3201" t="s">
        <v>564</v>
      </c>
      <c r="C3201" t="s">
        <v>87</v>
      </c>
      <c r="D3201">
        <v>2616658</v>
      </c>
      <c r="E3201">
        <v>6</v>
      </c>
      <c r="F3201" s="107">
        <v>41029</v>
      </c>
      <c r="G3201" s="107">
        <v>41310</v>
      </c>
      <c r="H3201">
        <v>2616658</v>
      </c>
      <c r="I3201" s="107">
        <v>41029</v>
      </c>
      <c r="J3201" s="107">
        <v>41031</v>
      </c>
      <c r="K3201">
        <v>25000</v>
      </c>
      <c r="L3201" t="s">
        <v>570</v>
      </c>
      <c r="M3201" s="107">
        <v>41031</v>
      </c>
      <c r="N3201" t="s">
        <v>87</v>
      </c>
      <c r="O3201" t="s">
        <v>75</v>
      </c>
      <c r="P3201" t="s">
        <v>38</v>
      </c>
      <c r="Q3201">
        <v>104</v>
      </c>
      <c r="R3201">
        <v>282</v>
      </c>
      <c r="S3201">
        <v>0</v>
      </c>
      <c r="T3201">
        <v>0</v>
      </c>
      <c r="AD3201" s="107">
        <v>31146</v>
      </c>
      <c r="AE3201" t="s">
        <v>31</v>
      </c>
      <c r="AF3201" t="s">
        <v>32</v>
      </c>
      <c r="AG3201" t="s">
        <v>868</v>
      </c>
      <c r="AH3201" t="s">
        <v>30</v>
      </c>
      <c r="AI3201" t="s">
        <v>33</v>
      </c>
      <c r="AJ3201" t="s">
        <v>88</v>
      </c>
      <c r="AK3201">
        <v>9</v>
      </c>
      <c r="AL3201" t="s">
        <v>361</v>
      </c>
      <c r="AM3201">
        <v>4</v>
      </c>
      <c r="AP3201" t="s">
        <v>48</v>
      </c>
      <c r="AR3201" t="s">
        <v>66</v>
      </c>
      <c r="AS3201" t="s">
        <v>44</v>
      </c>
      <c r="AV3201" t="s">
        <v>87</v>
      </c>
      <c r="AW3201" t="s">
        <v>859</v>
      </c>
      <c r="BA3201" t="s">
        <v>1196</v>
      </c>
      <c r="BB3201">
        <v>470</v>
      </c>
      <c r="BC3201" t="s">
        <v>37</v>
      </c>
      <c r="BF3201">
        <v>104</v>
      </c>
      <c r="BG3201">
        <v>282</v>
      </c>
      <c r="BH3201">
        <v>282</v>
      </c>
      <c r="BI3201">
        <v>27.002732240437158</v>
      </c>
      <c r="BJ3201">
        <f t="shared" si="245"/>
        <v>27</v>
      </c>
      <c r="BK3201">
        <v>0</v>
      </c>
      <c r="BL3201">
        <v>-279</v>
      </c>
      <c r="BM3201" t="s">
        <v>1050</v>
      </c>
      <c r="BN3201" t="s">
        <v>75</v>
      </c>
      <c r="BO3201" t="s">
        <v>564</v>
      </c>
      <c r="BQ3201" t="s">
        <v>1050</v>
      </c>
      <c r="BR3201" t="s">
        <v>87</v>
      </c>
      <c r="BS3201" t="s">
        <v>572</v>
      </c>
      <c r="BT3201" t="s">
        <v>1252</v>
      </c>
      <c r="BU3201" t="s">
        <v>564</v>
      </c>
      <c r="BV3201">
        <v>0.36879432624113473</v>
      </c>
      <c r="BW3201">
        <v>1.0638297872340425E-2</v>
      </c>
      <c r="BX3201">
        <v>-0.35815602836879429</v>
      </c>
      <c r="BY3201">
        <v>0</v>
      </c>
      <c r="BZ3201">
        <v>-3</v>
      </c>
      <c r="CA3201">
        <v>101</v>
      </c>
      <c r="CB3201">
        <v>282</v>
      </c>
      <c r="CC3201">
        <v>104</v>
      </c>
      <c r="CD3201">
        <v>282</v>
      </c>
      <c r="CE3201">
        <v>279</v>
      </c>
      <c r="CH3201">
        <f t="shared" si="246"/>
        <v>0</v>
      </c>
      <c r="CI3201" t="s">
        <v>1408</v>
      </c>
      <c r="CJ3201">
        <v>0</v>
      </c>
      <c r="CK3201" t="s">
        <v>1399</v>
      </c>
      <c r="CL3201">
        <f t="shared" si="247"/>
        <v>1</v>
      </c>
      <c r="CM3201">
        <f t="shared" si="248"/>
        <v>0</v>
      </c>
      <c r="CN3201">
        <f t="shared" si="249"/>
        <v>0</v>
      </c>
    </row>
    <row r="3202" spans="1:92" x14ac:dyDescent="0.25">
      <c r="A3202">
        <v>3247</v>
      </c>
      <c r="B3202" t="s">
        <v>564</v>
      </c>
      <c r="C3202" t="s">
        <v>564</v>
      </c>
      <c r="D3202">
        <v>2616716</v>
      </c>
      <c r="E3202">
        <v>2</v>
      </c>
      <c r="F3202" s="107">
        <v>41029</v>
      </c>
      <c r="G3202" s="107">
        <v>41151</v>
      </c>
      <c r="H3202">
        <v>2616716</v>
      </c>
      <c r="I3202" s="107">
        <v>41029</v>
      </c>
      <c r="J3202" s="107">
        <v>41031</v>
      </c>
      <c r="K3202">
        <v>2000</v>
      </c>
      <c r="L3202" t="s">
        <v>566</v>
      </c>
      <c r="M3202" s="107">
        <v>41031</v>
      </c>
      <c r="N3202" t="s">
        <v>87</v>
      </c>
      <c r="O3202" t="s">
        <v>75</v>
      </c>
      <c r="P3202" t="s">
        <v>587</v>
      </c>
      <c r="Q3202">
        <v>3</v>
      </c>
      <c r="R3202">
        <v>123</v>
      </c>
      <c r="S3202">
        <v>0</v>
      </c>
      <c r="T3202">
        <v>0</v>
      </c>
      <c r="AB3202" t="s">
        <v>111</v>
      </c>
      <c r="AD3202" s="107">
        <v>33830</v>
      </c>
      <c r="AE3202" t="s">
        <v>45</v>
      </c>
      <c r="AF3202" t="s">
        <v>39</v>
      </c>
      <c r="AG3202" t="s">
        <v>40</v>
      </c>
      <c r="AH3202" t="s">
        <v>30</v>
      </c>
      <c r="AI3202" t="s">
        <v>94</v>
      </c>
      <c r="AJ3202" t="s">
        <v>47</v>
      </c>
      <c r="AK3202">
        <v>6</v>
      </c>
      <c r="AL3202" t="s">
        <v>47</v>
      </c>
      <c r="AP3202" t="s">
        <v>174</v>
      </c>
      <c r="AR3202" t="s">
        <v>43</v>
      </c>
      <c r="AS3202" t="s">
        <v>44</v>
      </c>
      <c r="BC3202" t="s">
        <v>51</v>
      </c>
      <c r="BF3202">
        <v>3</v>
      </c>
      <c r="BG3202">
        <v>123</v>
      </c>
      <c r="BH3202">
        <v>123</v>
      </c>
      <c r="BI3202">
        <v>19.669398907103826</v>
      </c>
      <c r="BJ3202">
        <f t="shared" si="245"/>
        <v>20</v>
      </c>
      <c r="BK3202">
        <v>0</v>
      </c>
      <c r="BL3202">
        <v>-120</v>
      </c>
      <c r="BM3202" t="s">
        <v>47</v>
      </c>
      <c r="BN3202" t="s">
        <v>75</v>
      </c>
      <c r="BO3202" t="s">
        <v>87</v>
      </c>
      <c r="BQ3202" t="s">
        <v>47</v>
      </c>
      <c r="BR3202" t="s">
        <v>87</v>
      </c>
      <c r="BS3202" t="s">
        <v>573</v>
      </c>
      <c r="BT3202" t="s">
        <v>1252</v>
      </c>
      <c r="BU3202" t="s">
        <v>564</v>
      </c>
      <c r="BV3202">
        <v>2.4390243902439025E-2</v>
      </c>
      <c r="BW3202">
        <v>2.4390243902439025E-2</v>
      </c>
      <c r="BX3202">
        <v>0</v>
      </c>
      <c r="BY3202">
        <v>0</v>
      </c>
      <c r="BZ3202">
        <v>-3</v>
      </c>
      <c r="CA3202">
        <v>0</v>
      </c>
      <c r="CB3202">
        <v>3</v>
      </c>
      <c r="CC3202" t="e">
        <v>#VALUE!</v>
      </c>
      <c r="CD3202">
        <v>3</v>
      </c>
      <c r="CE3202">
        <v>0</v>
      </c>
      <c r="CH3202">
        <f t="shared" si="246"/>
        <v>0</v>
      </c>
      <c r="CI3202" t="s">
        <v>1405</v>
      </c>
      <c r="CJ3202">
        <v>1</v>
      </c>
      <c r="CK3202" t="s">
        <v>1399</v>
      </c>
      <c r="CL3202">
        <f t="shared" si="247"/>
        <v>1</v>
      </c>
      <c r="CM3202">
        <f t="shared" si="248"/>
        <v>0</v>
      </c>
      <c r="CN3202">
        <f t="shared" si="249"/>
        <v>0</v>
      </c>
    </row>
    <row r="3203" spans="1:92" x14ac:dyDescent="0.25">
      <c r="A3203">
        <v>3252</v>
      </c>
      <c r="B3203" t="s">
        <v>564</v>
      </c>
      <c r="C3203" t="s">
        <v>564</v>
      </c>
      <c r="D3203">
        <v>2616741</v>
      </c>
      <c r="E3203">
        <v>1</v>
      </c>
      <c r="F3203" s="107">
        <v>41029</v>
      </c>
      <c r="G3203" s="107">
        <v>41036</v>
      </c>
      <c r="H3203">
        <v>2616741</v>
      </c>
      <c r="I3203" s="107">
        <v>41032</v>
      </c>
      <c r="J3203" s="107">
        <v>41033</v>
      </c>
      <c r="K3203">
        <v>2000</v>
      </c>
      <c r="L3203" t="s">
        <v>566</v>
      </c>
      <c r="M3203" s="107">
        <v>41033</v>
      </c>
      <c r="N3203" t="s">
        <v>87</v>
      </c>
      <c r="O3203" t="s">
        <v>75</v>
      </c>
      <c r="P3203" t="s">
        <v>122</v>
      </c>
      <c r="Q3203">
        <v>2</v>
      </c>
      <c r="R3203">
        <v>8</v>
      </c>
      <c r="S3203">
        <v>0</v>
      </c>
      <c r="T3203">
        <v>0</v>
      </c>
      <c r="AD3203" s="107">
        <v>31187</v>
      </c>
      <c r="AE3203" t="s">
        <v>31</v>
      </c>
      <c r="AF3203" t="s">
        <v>68</v>
      </c>
      <c r="AG3203" t="s">
        <v>870</v>
      </c>
      <c r="AH3203" t="s">
        <v>30</v>
      </c>
      <c r="AI3203" t="s">
        <v>79</v>
      </c>
      <c r="AJ3203" t="s">
        <v>122</v>
      </c>
      <c r="AK3203">
        <v>1</v>
      </c>
      <c r="AL3203" t="s">
        <v>122</v>
      </c>
      <c r="AP3203" t="s">
        <v>538</v>
      </c>
      <c r="AR3203" t="s">
        <v>43</v>
      </c>
      <c r="AS3203" t="s">
        <v>63</v>
      </c>
      <c r="BC3203" t="s">
        <v>78</v>
      </c>
      <c r="BF3203">
        <v>2</v>
      </c>
      <c r="BG3203">
        <v>5</v>
      </c>
      <c r="BH3203">
        <v>8</v>
      </c>
      <c r="BI3203">
        <v>26.89071038251366</v>
      </c>
      <c r="BJ3203">
        <f t="shared" ref="BJ3203:BJ3206" si="250">ROUND((I3203-AD3203)/365,0)</f>
        <v>27</v>
      </c>
      <c r="BK3203">
        <v>0</v>
      </c>
      <c r="BL3203">
        <v>-3</v>
      </c>
      <c r="BM3203" t="s">
        <v>1051</v>
      </c>
      <c r="BN3203" t="s">
        <v>75</v>
      </c>
      <c r="BO3203" t="s">
        <v>87</v>
      </c>
      <c r="BQ3203" t="s">
        <v>1051</v>
      </c>
      <c r="BR3203" t="s">
        <v>87</v>
      </c>
      <c r="BS3203" t="s">
        <v>573</v>
      </c>
      <c r="BT3203" t="s">
        <v>1252</v>
      </c>
      <c r="BU3203" t="s">
        <v>564</v>
      </c>
      <c r="BV3203">
        <v>0.25</v>
      </c>
      <c r="BW3203">
        <v>0.4</v>
      </c>
      <c r="BX3203">
        <v>0.15000000000000002</v>
      </c>
      <c r="BY3203">
        <v>0</v>
      </c>
      <c r="BZ3203">
        <v>-2</v>
      </c>
      <c r="CA3203">
        <v>0</v>
      </c>
      <c r="CB3203">
        <v>2</v>
      </c>
      <c r="CC3203" t="e">
        <v>#VALUE!</v>
      </c>
      <c r="CD3203">
        <v>2</v>
      </c>
      <c r="CE3203">
        <v>0</v>
      </c>
      <c r="CH3203">
        <f t="shared" ref="CH3203:CH3206" si="251">IF(CM3203+CN3203&gt;0,1,0)</f>
        <v>0</v>
      </c>
      <c r="CI3203" t="s">
        <v>1405</v>
      </c>
      <c r="CJ3203">
        <v>1</v>
      </c>
      <c r="CK3203" t="s">
        <v>1399</v>
      </c>
      <c r="CL3203">
        <f t="shared" ref="CL3203:CL3206" si="252">IF(BN3203="None",0,1)</f>
        <v>1</v>
      </c>
      <c r="CM3203">
        <f t="shared" ref="CM3203:CM3206" si="253">IF(S3203&gt;0,1,0)</f>
        <v>0</v>
      </c>
      <c r="CN3203">
        <f t="shared" ref="CN3203:CN3206" si="254">IF(T3203&gt;0,1,0)</f>
        <v>0</v>
      </c>
    </row>
    <row r="3204" spans="1:92" x14ac:dyDescent="0.25">
      <c r="A3204">
        <v>3264</v>
      </c>
      <c r="B3204" t="s">
        <v>564</v>
      </c>
      <c r="C3204" t="s">
        <v>564</v>
      </c>
      <c r="D3204">
        <v>2616789</v>
      </c>
      <c r="E3204">
        <v>2</v>
      </c>
      <c r="F3204" s="107">
        <v>41029</v>
      </c>
      <c r="G3204" s="107">
        <v>41128</v>
      </c>
      <c r="H3204">
        <v>2616789</v>
      </c>
      <c r="I3204" s="107">
        <v>41030</v>
      </c>
      <c r="J3204" s="107">
        <v>41031</v>
      </c>
      <c r="K3204">
        <v>10000</v>
      </c>
      <c r="L3204" t="s">
        <v>568</v>
      </c>
      <c r="M3204" s="107">
        <v>41031</v>
      </c>
      <c r="N3204" t="s">
        <v>87</v>
      </c>
      <c r="O3204" t="s">
        <v>75</v>
      </c>
      <c r="P3204" t="s">
        <v>587</v>
      </c>
      <c r="Q3204">
        <v>2</v>
      </c>
      <c r="R3204">
        <v>100</v>
      </c>
      <c r="S3204">
        <v>0</v>
      </c>
      <c r="T3204">
        <v>0</v>
      </c>
      <c r="AB3204" t="s">
        <v>111</v>
      </c>
      <c r="AD3204" s="107">
        <v>34767</v>
      </c>
      <c r="AE3204" t="s">
        <v>31</v>
      </c>
      <c r="AF3204" t="s">
        <v>39</v>
      </c>
      <c r="AG3204" t="s">
        <v>40</v>
      </c>
      <c r="AH3204" t="s">
        <v>30</v>
      </c>
      <c r="AI3204" t="s">
        <v>96</v>
      </c>
      <c r="AJ3204" t="s">
        <v>47</v>
      </c>
      <c r="AK3204">
        <v>5</v>
      </c>
      <c r="AL3204" t="s">
        <v>47</v>
      </c>
      <c r="AP3204" t="s">
        <v>55</v>
      </c>
      <c r="AR3204" t="s">
        <v>49</v>
      </c>
      <c r="AS3204" t="s">
        <v>56</v>
      </c>
      <c r="BC3204" t="s">
        <v>98</v>
      </c>
      <c r="BF3204">
        <v>2</v>
      </c>
      <c r="BG3204">
        <v>99</v>
      </c>
      <c r="BH3204">
        <v>100</v>
      </c>
      <c r="BI3204">
        <v>17.10928961748634</v>
      </c>
      <c r="BJ3204">
        <f t="shared" si="250"/>
        <v>17</v>
      </c>
      <c r="BK3204">
        <v>0</v>
      </c>
      <c r="BL3204">
        <v>-97</v>
      </c>
      <c r="BM3204" t="s">
        <v>47</v>
      </c>
      <c r="BN3204" t="s">
        <v>75</v>
      </c>
      <c r="BO3204" t="s">
        <v>87</v>
      </c>
      <c r="BQ3204" t="s">
        <v>47</v>
      </c>
      <c r="BR3204" t="s">
        <v>87</v>
      </c>
      <c r="BS3204" t="s">
        <v>573</v>
      </c>
      <c r="BT3204" t="s">
        <v>1252</v>
      </c>
      <c r="BU3204" t="s">
        <v>564</v>
      </c>
      <c r="BV3204">
        <v>0.02</v>
      </c>
      <c r="BW3204">
        <v>2.0202020202020204E-2</v>
      </c>
      <c r="BX3204">
        <v>2.0202020202020332E-4</v>
      </c>
      <c r="BY3204">
        <v>0</v>
      </c>
      <c r="BZ3204">
        <v>-2</v>
      </c>
      <c r="CA3204">
        <v>0</v>
      </c>
      <c r="CB3204">
        <v>2</v>
      </c>
      <c r="CC3204" t="e">
        <v>#VALUE!</v>
      </c>
      <c r="CD3204">
        <v>2</v>
      </c>
      <c r="CE3204">
        <v>0</v>
      </c>
      <c r="CH3204">
        <f t="shared" si="251"/>
        <v>0</v>
      </c>
      <c r="CI3204" t="s">
        <v>1405</v>
      </c>
      <c r="CJ3204">
        <v>1</v>
      </c>
      <c r="CK3204" t="s">
        <v>1399</v>
      </c>
      <c r="CL3204">
        <f t="shared" si="252"/>
        <v>1</v>
      </c>
      <c r="CM3204">
        <f t="shared" si="253"/>
        <v>0</v>
      </c>
      <c r="CN3204">
        <f t="shared" si="254"/>
        <v>0</v>
      </c>
    </row>
    <row r="3205" spans="1:92" x14ac:dyDescent="0.25">
      <c r="A3205">
        <v>3265</v>
      </c>
      <c r="B3205" t="s">
        <v>564</v>
      </c>
      <c r="C3205" t="s">
        <v>564</v>
      </c>
      <c r="D3205">
        <v>2616791</v>
      </c>
      <c r="E3205">
        <v>1</v>
      </c>
      <c r="F3205" s="107">
        <v>41029</v>
      </c>
      <c r="G3205" s="107">
        <v>41031</v>
      </c>
      <c r="H3205">
        <v>2616791</v>
      </c>
      <c r="I3205" s="107">
        <v>41030</v>
      </c>
      <c r="J3205" s="107">
        <v>41031</v>
      </c>
      <c r="K3205">
        <v>10000</v>
      </c>
      <c r="L3205" t="s">
        <v>568</v>
      </c>
      <c r="N3205" t="s">
        <v>564</v>
      </c>
      <c r="O3205" t="s">
        <v>913</v>
      </c>
      <c r="P3205" t="s">
        <v>54</v>
      </c>
      <c r="Q3205">
        <v>2</v>
      </c>
      <c r="R3205">
        <v>3</v>
      </c>
      <c r="S3205">
        <v>0</v>
      </c>
      <c r="T3205">
        <v>0</v>
      </c>
      <c r="AD3205" s="107">
        <v>28743</v>
      </c>
      <c r="AE3205" t="s">
        <v>31</v>
      </c>
      <c r="AF3205" t="s">
        <v>32</v>
      </c>
      <c r="AG3205" t="s">
        <v>868</v>
      </c>
      <c r="AH3205" t="s">
        <v>30</v>
      </c>
      <c r="AI3205" t="s">
        <v>46</v>
      </c>
      <c r="AJ3205" t="s">
        <v>54</v>
      </c>
      <c r="AK3205">
        <v>1</v>
      </c>
      <c r="AL3205" t="s">
        <v>54</v>
      </c>
      <c r="AP3205" t="s">
        <v>48</v>
      </c>
      <c r="AR3205" t="s">
        <v>49</v>
      </c>
      <c r="AS3205" t="s">
        <v>44</v>
      </c>
      <c r="BC3205" t="s">
        <v>78</v>
      </c>
      <c r="BF3205">
        <v>2</v>
      </c>
      <c r="BG3205">
        <v>2</v>
      </c>
      <c r="BH3205">
        <v>3</v>
      </c>
      <c r="BI3205">
        <v>33.568306010928964</v>
      </c>
      <c r="BJ3205">
        <f t="shared" si="250"/>
        <v>34</v>
      </c>
      <c r="BK3205">
        <v>0</v>
      </c>
      <c r="BL3205">
        <v>0</v>
      </c>
      <c r="BM3205" t="s">
        <v>1051</v>
      </c>
      <c r="BN3205" t="s">
        <v>913</v>
      </c>
      <c r="BO3205" t="s">
        <v>564</v>
      </c>
      <c r="BQ3205" t="s">
        <v>1051</v>
      </c>
      <c r="BR3205" t="s">
        <v>87</v>
      </c>
      <c r="BS3205" t="s">
        <v>572</v>
      </c>
      <c r="BT3205" t="s">
        <v>1252</v>
      </c>
      <c r="BU3205" t="s">
        <v>564</v>
      </c>
      <c r="BV3205">
        <v>0.66666666666666663</v>
      </c>
      <c r="BW3205">
        <v>1</v>
      </c>
      <c r="BX3205">
        <v>0.33333333333333337</v>
      </c>
      <c r="BY3205">
        <v>0</v>
      </c>
      <c r="BZ3205">
        <v>-2</v>
      </c>
      <c r="CA3205">
        <v>0</v>
      </c>
      <c r="CB3205">
        <v>2</v>
      </c>
      <c r="CC3205" t="e">
        <v>#VALUE!</v>
      </c>
      <c r="CD3205">
        <v>2</v>
      </c>
      <c r="CE3205">
        <v>0</v>
      </c>
      <c r="CH3205">
        <f t="shared" si="251"/>
        <v>0</v>
      </c>
      <c r="CI3205" t="s">
        <v>1405</v>
      </c>
      <c r="CJ3205">
        <v>1</v>
      </c>
      <c r="CK3205" t="s">
        <v>1399</v>
      </c>
      <c r="CL3205">
        <f t="shared" si="252"/>
        <v>0</v>
      </c>
      <c r="CM3205">
        <f t="shared" si="253"/>
        <v>0</v>
      </c>
      <c r="CN3205">
        <f t="shared" si="254"/>
        <v>0</v>
      </c>
    </row>
    <row r="3206" spans="1:92" x14ac:dyDescent="0.25">
      <c r="A3206">
        <v>3268</v>
      </c>
      <c r="B3206" t="s">
        <v>564</v>
      </c>
      <c r="C3206" t="s">
        <v>564</v>
      </c>
      <c r="D3206">
        <v>2616797</v>
      </c>
      <c r="E3206">
        <v>2</v>
      </c>
      <c r="F3206" s="107">
        <v>41029</v>
      </c>
      <c r="G3206" s="107">
        <v>41031</v>
      </c>
      <c r="H3206">
        <v>2616797</v>
      </c>
      <c r="I3206" s="107">
        <v>41030</v>
      </c>
      <c r="J3206" s="107">
        <v>41031</v>
      </c>
      <c r="K3206">
        <v>5000</v>
      </c>
      <c r="L3206" t="s">
        <v>567</v>
      </c>
      <c r="N3206" t="s">
        <v>564</v>
      </c>
      <c r="O3206" t="s">
        <v>913</v>
      </c>
      <c r="P3206" t="s">
        <v>587</v>
      </c>
      <c r="Q3206">
        <v>2</v>
      </c>
      <c r="R3206">
        <v>3</v>
      </c>
      <c r="S3206">
        <v>0</v>
      </c>
      <c r="T3206">
        <v>0</v>
      </c>
      <c r="AD3206" s="107">
        <v>33703</v>
      </c>
      <c r="AE3206" t="s">
        <v>45</v>
      </c>
      <c r="AF3206" t="s">
        <v>68</v>
      </c>
      <c r="AG3206" t="s">
        <v>870</v>
      </c>
      <c r="AH3206" t="s">
        <v>30</v>
      </c>
      <c r="AI3206" t="s">
        <v>33</v>
      </c>
      <c r="AJ3206" t="s">
        <v>47</v>
      </c>
      <c r="AL3206" t="s">
        <v>47</v>
      </c>
      <c r="AP3206" t="s">
        <v>135</v>
      </c>
      <c r="AR3206" t="s">
        <v>66</v>
      </c>
      <c r="AS3206" t="s">
        <v>63</v>
      </c>
      <c r="BC3206" t="s">
        <v>37</v>
      </c>
      <c r="BF3206">
        <v>2</v>
      </c>
      <c r="BG3206">
        <v>2</v>
      </c>
      <c r="BH3206">
        <v>3</v>
      </c>
      <c r="BI3206">
        <v>20.016393442622952</v>
      </c>
      <c r="BJ3206">
        <f t="shared" si="250"/>
        <v>20</v>
      </c>
      <c r="BK3206">
        <v>0</v>
      </c>
      <c r="BL3206">
        <v>0</v>
      </c>
      <c r="BM3206" t="s">
        <v>47</v>
      </c>
      <c r="BN3206" t="s">
        <v>913</v>
      </c>
      <c r="BO3206" t="s">
        <v>564</v>
      </c>
      <c r="BQ3206" t="s">
        <v>47</v>
      </c>
      <c r="BR3206" t="s">
        <v>87</v>
      </c>
      <c r="BS3206" t="s">
        <v>572</v>
      </c>
      <c r="BT3206" t="s">
        <v>1252</v>
      </c>
      <c r="BU3206" t="s">
        <v>564</v>
      </c>
      <c r="BV3206">
        <v>0.66666666666666663</v>
      </c>
      <c r="BW3206">
        <v>1</v>
      </c>
      <c r="BX3206">
        <v>0.33333333333333337</v>
      </c>
      <c r="BY3206">
        <v>0</v>
      </c>
      <c r="BZ3206">
        <v>-2</v>
      </c>
      <c r="CA3206">
        <v>0</v>
      </c>
      <c r="CB3206">
        <v>2</v>
      </c>
      <c r="CC3206" t="e">
        <v>#VALUE!</v>
      </c>
      <c r="CD3206">
        <v>2</v>
      </c>
      <c r="CE3206">
        <v>0</v>
      </c>
      <c r="CH3206">
        <f t="shared" si="251"/>
        <v>0</v>
      </c>
      <c r="CI3206" t="s">
        <v>1405</v>
      </c>
      <c r="CJ3206">
        <v>1</v>
      </c>
      <c r="CK3206" t="s">
        <v>1399</v>
      </c>
      <c r="CL3206">
        <f t="shared" si="252"/>
        <v>0</v>
      </c>
      <c r="CM3206">
        <f t="shared" si="253"/>
        <v>0</v>
      </c>
      <c r="CN3206">
        <f t="shared" si="25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GENERAL PROFILE</vt:lpstr>
      <vt:lpstr>Sheet1</vt:lpstr>
      <vt:lpstr>'GENERAL PROFILE'!Print_Area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KatyPoet</dc:creator>
  <cp:lastModifiedBy>Nathan Ford</cp:lastModifiedBy>
  <cp:lastPrinted>2015-08-24T01:39:23Z</cp:lastPrinted>
  <dcterms:created xsi:type="dcterms:W3CDTF">2012-10-25T01:52:39Z</dcterms:created>
  <dcterms:modified xsi:type="dcterms:W3CDTF">2017-05-07T17:31:40Z</dcterms:modified>
</cp:coreProperties>
</file>